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hidePivotFieldList="1"/>
  <mc:AlternateContent xmlns:mc="http://schemas.openxmlformats.org/markup-compatibility/2006">
    <mc:Choice Requires="x15">
      <x15ac:absPath xmlns:x15ac="http://schemas.microsoft.com/office/spreadsheetml/2010/11/ac" url="S:\Apportionment\Apport\Monthly Apport Data\2122\High Poverty\"/>
    </mc:Choice>
  </mc:AlternateContent>
  <xr:revisionPtr revIDLastSave="0" documentId="13_ncr:1_{E6555CFC-FC8B-462D-87C9-87C5146F552A}" xr6:coauthVersionLast="46" xr6:coauthVersionMax="46" xr10:uidLastSave="{00000000-0000-0000-0000-000000000000}"/>
  <bookViews>
    <workbookView xWindow="-26235" yWindow="1860" windowWidth="21855" windowHeight="13830" tabRatio="825" xr2:uid="{00000000-000D-0000-FFFF-FFFF00000000}"/>
  </bookViews>
  <sheets>
    <sheet name="Instructions and about the data" sheetId="2" r:id="rId1"/>
    <sheet name="Summary" sheetId="13" r:id="rId2"/>
    <sheet name="HP Schools Calculation" sheetId="6" r:id="rId3"/>
    <sheet name="2020-21 School Level AAFTE" sheetId="16" state="hidden" r:id="rId4"/>
    <sheet name="District LAP Calculation" sheetId="10" r:id="rId5"/>
    <sheet name="CEDARS School FRPL" sheetId="17" state="hidden" r:id="rId6"/>
    <sheet name="CEDARS District FRPL" sheetId="12" state="hidden" r:id="rId7"/>
    <sheet name="AAFTE" sheetId="11" state="hidden" r:id="rId8"/>
    <sheet name="2021-22 Salary &amp; Benefits" sheetId="7" state="hidden" r:id="rId9"/>
  </sheets>
  <externalReferences>
    <externalReference r:id="rId10"/>
    <externalReference r:id="rId11"/>
    <externalReference r:id="rId12"/>
    <externalReference r:id="rId13"/>
  </externalReferences>
  <definedNames>
    <definedName name="__123Graph_A" localSheetId="3" hidden="1">[1]App!#REF!</definedName>
    <definedName name="__123Graph_A" hidden="1">[1]App!#REF!</definedName>
    <definedName name="__123Graph_ABBO1" localSheetId="3" hidden="1">#REF!</definedName>
    <definedName name="__123Graph_ABBO1" hidden="1">#REF!</definedName>
    <definedName name="__123Graph_ADOR1" localSheetId="3" hidden="1">#REF!</definedName>
    <definedName name="__123Graph_ADOR1" hidden="1">#REF!</definedName>
    <definedName name="__123Graph_AESTATE1" localSheetId="3" hidden="1">#REF!</definedName>
    <definedName name="__123Graph_AESTATE1" hidden="1">#REF!</definedName>
    <definedName name="__123Graph_ANONREVACT1" localSheetId="3" hidden="1">#REF!</definedName>
    <definedName name="__123Graph_ANONREVACT1" hidden="1">#REF!</definedName>
    <definedName name="__123Graph_APU1" localSheetId="3" hidden="1">#REF!</definedName>
    <definedName name="__123Graph_APU1" hidden="1">#REF!</definedName>
    <definedName name="__123Graph_AREET" localSheetId="3" hidden="1">#REF!</definedName>
    <definedName name="__123Graph_AREET" hidden="1">#REF!</definedName>
    <definedName name="__123Graph_AREET2" localSheetId="3" hidden="1">#REF!</definedName>
    <definedName name="__123Graph_AREET2" hidden="1">#REF!</definedName>
    <definedName name="__123Graph_ARST1" localSheetId="3" hidden="1">#REF!</definedName>
    <definedName name="__123Graph_ARST1" hidden="1">#REF!</definedName>
    <definedName name="__123Graph_B" localSheetId="3" hidden="1">#REF!</definedName>
    <definedName name="__123Graph_B" hidden="1">#REF!</definedName>
    <definedName name="__123Graph_C" hidden="1">[1]App!#REF!</definedName>
    <definedName name="__123Graph_E" hidden="1">[2]Apportionment!#REF!</definedName>
    <definedName name="__123Graph_F" hidden="1">[2]Apportionment!#REF!</definedName>
    <definedName name="__123Graph_LBL_A" localSheetId="3" hidden="1">#REF!</definedName>
    <definedName name="__123Graph_LBL_A" hidden="1">#REF!</definedName>
    <definedName name="__123Graph_LBL_B" localSheetId="3" hidden="1">#REF!</definedName>
    <definedName name="__123Graph_LBL_B" hidden="1">#REF!</definedName>
    <definedName name="__123Graph_LBL_C" localSheetId="3" hidden="1">#REF!</definedName>
    <definedName name="__123Graph_LBL_C" hidden="1">#REF!</definedName>
    <definedName name="__123Graph_X" localSheetId="3" hidden="1">#REF!</definedName>
    <definedName name="__123Graph_X" hidden="1">#REF!</definedName>
    <definedName name="__123Graph_XBBO1" localSheetId="3" hidden="1">#REF!</definedName>
    <definedName name="__123Graph_XBBO1" hidden="1">#REF!</definedName>
    <definedName name="__123Graph_XDOR1" localSheetId="3" hidden="1">#REF!</definedName>
    <definedName name="__123Graph_XDOR1" hidden="1">#REF!</definedName>
    <definedName name="__123Graph_XESTATE1" localSheetId="3" hidden="1">#REF!</definedName>
    <definedName name="__123Graph_XESTATE1" hidden="1">#REF!</definedName>
    <definedName name="__123Graph_XNONREVACT1" localSheetId="3" hidden="1">#REF!</definedName>
    <definedName name="__123Graph_XNONREVACT1" hidden="1">#REF!</definedName>
    <definedName name="__123Graph_XPU1" localSheetId="3" hidden="1">#REF!</definedName>
    <definedName name="__123Graph_XPU1" hidden="1">#REF!</definedName>
    <definedName name="__123Graph_XREET" localSheetId="3" hidden="1">#REF!</definedName>
    <definedName name="__123Graph_XREET" hidden="1">#REF!</definedName>
    <definedName name="__123Graph_XREET2" localSheetId="3" hidden="1">#REF!</definedName>
    <definedName name="__123Graph_XREET2" hidden="1">#REF!</definedName>
    <definedName name="__123Graph_XRST1" localSheetId="3" hidden="1">#REF!</definedName>
    <definedName name="__123Graph_XRST1" hidden="1">#REF!</definedName>
    <definedName name="_Fill" localSheetId="3" hidden="1">#REF!</definedName>
    <definedName name="_Fill" hidden="1">#REF!</definedName>
    <definedName name="_xlnm._FilterDatabase" localSheetId="3" hidden="1">'2020-21 School Level AAFTE'!$A$3:$O$2348</definedName>
    <definedName name="_xlnm._FilterDatabase" localSheetId="7" hidden="1">AAFTE!$A$2:$E$374</definedName>
    <definedName name="_xlnm._FilterDatabase" localSheetId="6" hidden="1">'CEDARS District FRPL'!$C$2:$C$314</definedName>
    <definedName name="_xlnm._FilterDatabase" localSheetId="5" hidden="1">'CEDARS School FRPL'!$A$3:$G$2348</definedName>
    <definedName name="_xlnm._FilterDatabase" localSheetId="4" hidden="1">'District LAP Calculation'!$A$4:$AA$323</definedName>
    <definedName name="_xlnm._FilterDatabase" localSheetId="2" hidden="1">'HP Schools Calculation'!$A$9:$AD$2348</definedName>
    <definedName name="_Key1" localSheetId="3" hidden="1">#REF!</definedName>
    <definedName name="_Key1" hidden="1">#REF!</definedName>
    <definedName name="_Key2" localSheetId="3" hidden="1">#REF!</definedName>
    <definedName name="_Key2" hidden="1">#REF!</definedName>
    <definedName name="_Order1" hidden="1">0</definedName>
    <definedName name="_Order2" hidden="1">255</definedName>
    <definedName name="_Sort" localSheetId="3" hidden="1">#REF!</definedName>
    <definedName name="_Sort" hidden="1">#REF!</definedName>
    <definedName name="_Table1_In1" hidden="1">'[3]&lt;65 Util_Cost'!#REF!</definedName>
    <definedName name="_Table1_Out" localSheetId="3" hidden="1">#REF!</definedName>
    <definedName name="_Table1_Out" hidden="1">#REF!</definedName>
    <definedName name="ddd" localSheetId="3" hidden="1">#REF!</definedName>
    <definedName name="ddd" hidden="1">#REF!</definedName>
    <definedName name="Districts">'District LAP Calculation'!$A$5:$AA$323</definedName>
    <definedName name="fff" localSheetId="3" hidden="1">[2]Apportionment!#REF!</definedName>
    <definedName name="fff" hidden="1">[2]Apportionment!#REF!</definedName>
    <definedName name="k" localSheetId="3" hidden="1">#REF!</definedName>
    <definedName name="k" hidden="1">#REF!</definedName>
    <definedName name="nothing2" localSheetId="3" hidden="1">{"umarea",#N/A,FALSE,"Starting Cost";"umagesex",#N/A,FALSE,"Starting Cost";"umbenlim",#N/A,FALSE,"Starting Cost";"umprovdisc",#N/A,FALSE,"Starting Cost";"umother",#N/A,FALSE,"Starting Cost";"umtrend",#N/A,FALSE,"Starting Cost"}</definedName>
    <definedName name="nothing2" hidden="1">{"umarea",#N/A,FALSE,"Starting Cost";"umagesex",#N/A,FALSE,"Starting Cost";"umbenlim",#N/A,FALSE,"Starting Cost";"umprovdisc",#N/A,FALSE,"Starting Cost";"umother",#N/A,FALSE,"Starting Cost";"umtrend",#N/A,FALSE,"Starting Cost"}</definedName>
    <definedName name="_xlnm.Print_Area" localSheetId="0">'Instructions and about the data'!$B$2:$S$44</definedName>
    <definedName name="_xlnm.Print_Area" localSheetId="1">Summary!$A$1:$I$120</definedName>
    <definedName name="Purple" localSheetId="3" hidden="1">[2]Apportionment!#REF!</definedName>
    <definedName name="Purple" hidden="1">[2]Apportionment!#REF!</definedName>
    <definedName name="Schools">'HP Schools Calculation'!$C$10:$AD$2348</definedName>
    <definedName name="test" hidden="1">[1]App!#REF!</definedName>
    <definedName name="wrn.Adjusted._.Mod._.Managed." localSheetId="3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Mod._.Managed.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Optimal." localSheetId="3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Optimal.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Unmanaged." localSheetId="3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Adjusted._.Unmanaged.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Allocation." localSheetId="3" hidden="1">{#N/A,#N/A,FALSE,"Allocation"}</definedName>
    <definedName name="wrn.Allocation." hidden="1">{#N/A,#N/A,FALSE,"Allocation"}</definedName>
    <definedName name="wrn.Assumptions." localSheetId="3" hidden="1">{#N/A,#N/A,FALSE,"Assumptions"}</definedName>
    <definedName name="wrn.Assumptions." hidden="1">{#N/A,#N/A,FALSE,"Assumptions"}</definedName>
    <definedName name="wrn.Data._.Output." localSheetId="3" hidden="1">{#N/A,#N/A,TRUE,"General Group Info";#N/A,#N/A,TRUE,"Census";#N/A,#N/A,TRUE,"Claims Report";#N/A,#N/A,TRUE,"Prior Claims";#N/A,#N/A,TRUE,"Costs"}</definedName>
    <definedName name="wrn.Data._.Output." hidden="1">{#N/A,#N/A,TRUE,"General Group Info";#N/A,#N/A,TRUE,"Census";#N/A,#N/A,TRUE,"Claims Report";#N/A,#N/A,TRUE,"Prior Claims";#N/A,#N/A,TRUE,"Costs"}</definedName>
    <definedName name="wrn.Detail." localSheetId="3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Detail.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Factors." localSheetId="3" hidden="1">{#N/A,#N/A,FALSE,"Factors"}</definedName>
    <definedName name="wrn.Factors." hidden="1">{#N/A,#N/A,FALSE,"Factors"}</definedName>
    <definedName name="wrn.Model." localSheetId="3" hidden="1">{#N/A,#N/A,FALSE,"Model"}</definedName>
    <definedName name="wrn.Model." hidden="1">{#N/A,#N/A,FALSE,"Model"}</definedName>
    <definedName name="wrn.Print._.All." localSheetId="3" hidden="1">{#N/A,#N/A,FALSE,"Assumptions";#N/A,#N/A,FALSE,"Factors";#N/A,#N/A,FALSE,"Model";#N/A,#N/A,FALSE,"Allocation"}</definedName>
    <definedName name="wrn.Print._.All." hidden="1">{#N/A,#N/A,FALSE,"Assumptions";#N/A,#N/A,FALSE,"Factors";#N/A,#N/A,FALSE,"Model";#N/A,#N/A,FALSE,"Allocation"}</definedName>
    <definedName name="wrn.Print._.Full." localSheetId="3" hidden="1">{#N/A,#N/A,FALSE,"Paid Claims";#N/A,#N/A,FALSE,"Cumulative Paid Claims";#N/A,#N/A,FALSE,"Completion Ratios";#N/A,#N/A,FALSE,"Claim Reserve Analysis";#N/A,#N/A,FALSE,"Paid Claims % of Est Inc";#N/A,#N/A,FALSE,"Trends in Pure Premium";#N/A,#N/A,FALSE,"Trends in Paid Claims";#N/A,#N/A,FALSE,"Reserve Analysis"}</definedName>
    <definedName name="wrn.Print._.Full." hidden="1">{#N/A,#N/A,FALSE,"Paid Claims";#N/A,#N/A,FALSE,"Cumulative Paid Claims";#N/A,#N/A,FALSE,"Completion Ratios";#N/A,#N/A,FALSE,"Claim Reserve Analysis";#N/A,#N/A,FALSE,"Paid Claims % of Est Inc";#N/A,#N/A,FALSE,"Trends in Pure Premium";#N/A,#N/A,FALSE,"Trends in Paid Claims";#N/A,#N/A,FALSE,"Reserve Analysis"}</definedName>
    <definedName name="wrn.Print._.Limited." localSheetId="3" hidden="1">{#N/A,#N/A,TRUE,"Parameters";#N/A,#N/A,TRUE,"Paid Claims";#N/A,#N/A,TRUE,"Cumulative Paid Claims";#N/A,#N/A,TRUE,"Completion Ratios";#N/A,#N/A,TRUE,"Claim Reserve Analysis";#N/A,#N/A,TRUE,"Paid Claims % of Est Inc";#N/A,#N/A,TRUE,"Qtly Paid % of Est Inc";#N/A,#N/A,TRUE,"Trends in Pure Premium";#N/A,#N/A,TRUE,"Trends in Paid Claims";#N/A,#N/A,TRUE,"Trend Summary";#N/A,#N/A,TRUE,"Reserve Analysis"}</definedName>
    <definedName name="wrn.Print._.Limited." hidden="1">{#N/A,#N/A,TRUE,"Parameters";#N/A,#N/A,TRUE,"Paid Claims";#N/A,#N/A,TRUE,"Cumulative Paid Claims";#N/A,#N/A,TRUE,"Completion Ratios";#N/A,#N/A,TRUE,"Claim Reserve Analysis";#N/A,#N/A,TRUE,"Paid Claims % of Est Inc";#N/A,#N/A,TRUE,"Qtly Paid % of Est Inc";#N/A,#N/A,TRUE,"Trends in Pure Premium";#N/A,#N/A,TRUE,"Trends in Paid Claims";#N/A,#N/A,TRUE,"Trend Summary";#N/A,#N/A,TRUE,"Reserve Analysis"}</definedName>
    <definedName name="wrn.rates." localSheetId="3" hidden="1">{"rates",#N/A,FALSE,"Summary"}</definedName>
    <definedName name="wrn.rates." hidden="1">{"rates",#N/A,FALSE,"Summary"}</definedName>
    <definedName name="x" hidden="1">[4]App!#REF!</definedName>
  </definedNames>
  <calcPr calcId="191029"/>
  <pivotCaches>
    <pivotCache cacheId="1" r:id="rId14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21" i="12" l="1"/>
  <c r="E13" i="13"/>
  <c r="I2348" i="16"/>
  <c r="I2347" i="16"/>
  <c r="I2346" i="16"/>
  <c r="I2345" i="16"/>
  <c r="I2344" i="16"/>
  <c r="I2343" i="16"/>
  <c r="I2342" i="16"/>
  <c r="I2341" i="16"/>
  <c r="I2340" i="16"/>
  <c r="I2339" i="16"/>
  <c r="I2338" i="16"/>
  <c r="I2337" i="16"/>
  <c r="I2336" i="16"/>
  <c r="I2335" i="16"/>
  <c r="I2334" i="16"/>
  <c r="I2333" i="16"/>
  <c r="I2332" i="16"/>
  <c r="I2331" i="16"/>
  <c r="I2330" i="16"/>
  <c r="I2329" i="16"/>
  <c r="I2328" i="16"/>
  <c r="I2327" i="16"/>
  <c r="I2326" i="16"/>
  <c r="I2325" i="16"/>
  <c r="I2324" i="16"/>
  <c r="I2323" i="16"/>
  <c r="I2322" i="16"/>
  <c r="I2321" i="16"/>
  <c r="I2320" i="16"/>
  <c r="I2319" i="16"/>
  <c r="I2318" i="16"/>
  <c r="I2317" i="16"/>
  <c r="I2316" i="16"/>
  <c r="I2315" i="16"/>
  <c r="I2314" i="16"/>
  <c r="I2313" i="16"/>
  <c r="I2312" i="16"/>
  <c r="I2311" i="16"/>
  <c r="I2310" i="16"/>
  <c r="I2309" i="16"/>
  <c r="I2308" i="16"/>
  <c r="I2307" i="16"/>
  <c r="I2306" i="16"/>
  <c r="I2305" i="16"/>
  <c r="I2304" i="16"/>
  <c r="I2303" i="16"/>
  <c r="I2302" i="16"/>
  <c r="I2301" i="16"/>
  <c r="I2300" i="16"/>
  <c r="I2299" i="16"/>
  <c r="I2298" i="16"/>
  <c r="I2297" i="16"/>
  <c r="I2296" i="16"/>
  <c r="I2295" i="16"/>
  <c r="I2294" i="16"/>
  <c r="I2293" i="16"/>
  <c r="I2292" i="16"/>
  <c r="I2291" i="16"/>
  <c r="I2290" i="16"/>
  <c r="I2289" i="16"/>
  <c r="I2288" i="16"/>
  <c r="I2287" i="16"/>
  <c r="I2286" i="16"/>
  <c r="I2285" i="16"/>
  <c r="I2284" i="16"/>
  <c r="I2283" i="16"/>
  <c r="I2282" i="16"/>
  <c r="I2281" i="16"/>
  <c r="I2280" i="16"/>
  <c r="I2279" i="16"/>
  <c r="I2278" i="16"/>
  <c r="I2277" i="16"/>
  <c r="I2276" i="16"/>
  <c r="I2275" i="16"/>
  <c r="I2274" i="16"/>
  <c r="I2273" i="16"/>
  <c r="I2272" i="16"/>
  <c r="I2271" i="16"/>
  <c r="I2270" i="16"/>
  <c r="I2269" i="16"/>
  <c r="I2268" i="16"/>
  <c r="I2267" i="16"/>
  <c r="I2266" i="16"/>
  <c r="I2265" i="16"/>
  <c r="I2264" i="16"/>
  <c r="I2263" i="16"/>
  <c r="I2262" i="16"/>
  <c r="I2261" i="16"/>
  <c r="I2260" i="16"/>
  <c r="I2259" i="16"/>
  <c r="I2258" i="16"/>
  <c r="I2257" i="16"/>
  <c r="I2256" i="16"/>
  <c r="I2255" i="16"/>
  <c r="I2254" i="16"/>
  <c r="I2253" i="16"/>
  <c r="I2252" i="16"/>
  <c r="I2251" i="16"/>
  <c r="I2250" i="16"/>
  <c r="I2249" i="16"/>
  <c r="I2248" i="16"/>
  <c r="I2247" i="16"/>
  <c r="I2246" i="16"/>
  <c r="I2245" i="16"/>
  <c r="I2244" i="16"/>
  <c r="I2243" i="16"/>
  <c r="I2242" i="16"/>
  <c r="I2241" i="16"/>
  <c r="I2240" i="16"/>
  <c r="I2239" i="16"/>
  <c r="I2238" i="16"/>
  <c r="I2237" i="16"/>
  <c r="I2236" i="16"/>
  <c r="I2235" i="16"/>
  <c r="I2234" i="16"/>
  <c r="I2233" i="16"/>
  <c r="I2232" i="16"/>
  <c r="I2231" i="16"/>
  <c r="I2230" i="16"/>
  <c r="I2229" i="16"/>
  <c r="I2228" i="16"/>
  <c r="I2227" i="16"/>
  <c r="I2226" i="16"/>
  <c r="I2225" i="16"/>
  <c r="I2224" i="16"/>
  <c r="I2223" i="16"/>
  <c r="I2222" i="16"/>
  <c r="I2221" i="16"/>
  <c r="I2220" i="16"/>
  <c r="I2219" i="16"/>
  <c r="I2218" i="16"/>
  <c r="I2217" i="16"/>
  <c r="I2216" i="16"/>
  <c r="I2215" i="16"/>
  <c r="I2214" i="16"/>
  <c r="I2213" i="16"/>
  <c r="I2212" i="16"/>
  <c r="I2211" i="16"/>
  <c r="I2210" i="16"/>
  <c r="I2209" i="16"/>
  <c r="I2208" i="16"/>
  <c r="I2207" i="16"/>
  <c r="I2206" i="16"/>
  <c r="I2205" i="16"/>
  <c r="I2204" i="16"/>
  <c r="I2203" i="16"/>
  <c r="I2202" i="16"/>
  <c r="I2201" i="16"/>
  <c r="I2200" i="16"/>
  <c r="I2199" i="16"/>
  <c r="I2198" i="16"/>
  <c r="I2197" i="16"/>
  <c r="I2196" i="16"/>
  <c r="I2195" i="16"/>
  <c r="I2194" i="16"/>
  <c r="I2193" i="16"/>
  <c r="I2192" i="16"/>
  <c r="I2191" i="16"/>
  <c r="I2190" i="16"/>
  <c r="I2189" i="16"/>
  <c r="I2188" i="16"/>
  <c r="I2187" i="16"/>
  <c r="I2186" i="16"/>
  <c r="I2185" i="16"/>
  <c r="I2184" i="16"/>
  <c r="I2183" i="16"/>
  <c r="I2182" i="16"/>
  <c r="I2181" i="16"/>
  <c r="I2180" i="16"/>
  <c r="I2179" i="16"/>
  <c r="I2178" i="16"/>
  <c r="I2177" i="16"/>
  <c r="I2176" i="16"/>
  <c r="I2175" i="16"/>
  <c r="I2174" i="16"/>
  <c r="I2173" i="16"/>
  <c r="I2172" i="16"/>
  <c r="I2171" i="16"/>
  <c r="I2170" i="16"/>
  <c r="I2169" i="16"/>
  <c r="I2168" i="16"/>
  <c r="I2167" i="16"/>
  <c r="I2166" i="16"/>
  <c r="I2165" i="16"/>
  <c r="I2164" i="16"/>
  <c r="I2163" i="16"/>
  <c r="I2162" i="16"/>
  <c r="I2161" i="16"/>
  <c r="I2160" i="16"/>
  <c r="I2159" i="16"/>
  <c r="I2158" i="16"/>
  <c r="I2157" i="16"/>
  <c r="I2156" i="16"/>
  <c r="I2155" i="16"/>
  <c r="I2154" i="16"/>
  <c r="I2153" i="16"/>
  <c r="I2152" i="16"/>
  <c r="I2151" i="16"/>
  <c r="I2150" i="16"/>
  <c r="I2149" i="16"/>
  <c r="I2148" i="16"/>
  <c r="I2147" i="16"/>
  <c r="I2146" i="16"/>
  <c r="I2145" i="16"/>
  <c r="I2144" i="16"/>
  <c r="I2143" i="16"/>
  <c r="I2142" i="16"/>
  <c r="I2141" i="16"/>
  <c r="I2140" i="16"/>
  <c r="I2139" i="16"/>
  <c r="I2138" i="16"/>
  <c r="I2137" i="16"/>
  <c r="I2136" i="16"/>
  <c r="I2135" i="16"/>
  <c r="I2134" i="16"/>
  <c r="I2133" i="16"/>
  <c r="I2132" i="16"/>
  <c r="I2131" i="16"/>
  <c r="I2130" i="16"/>
  <c r="I2129" i="16"/>
  <c r="I2128" i="16"/>
  <c r="I2127" i="16"/>
  <c r="I2126" i="16"/>
  <c r="I2125" i="16"/>
  <c r="I2124" i="16"/>
  <c r="I2123" i="16"/>
  <c r="I2122" i="16"/>
  <c r="I2121" i="16"/>
  <c r="I2120" i="16"/>
  <c r="I2119" i="16"/>
  <c r="I2118" i="16"/>
  <c r="I2117" i="16"/>
  <c r="I2116" i="16"/>
  <c r="I2115" i="16"/>
  <c r="I2114" i="16"/>
  <c r="I2113" i="16"/>
  <c r="I2112" i="16"/>
  <c r="I2111" i="16"/>
  <c r="I2110" i="16"/>
  <c r="I2109" i="16"/>
  <c r="I2108" i="16"/>
  <c r="I2107" i="16"/>
  <c r="I2106" i="16"/>
  <c r="I2105" i="16"/>
  <c r="I2104" i="16"/>
  <c r="I2103" i="16"/>
  <c r="I2102" i="16"/>
  <c r="I2101" i="16"/>
  <c r="I2100" i="16"/>
  <c r="I2099" i="16"/>
  <c r="I2098" i="16"/>
  <c r="I2097" i="16"/>
  <c r="I2096" i="16"/>
  <c r="I2095" i="16"/>
  <c r="I2094" i="16"/>
  <c r="I2093" i="16"/>
  <c r="I2092" i="16"/>
  <c r="I2091" i="16"/>
  <c r="I2090" i="16"/>
  <c r="I2089" i="16"/>
  <c r="I2088" i="16"/>
  <c r="I2087" i="16"/>
  <c r="I2086" i="16"/>
  <c r="I2085" i="16"/>
  <c r="I2084" i="16"/>
  <c r="I2083" i="16"/>
  <c r="I2082" i="16"/>
  <c r="I2081" i="16"/>
  <c r="I2080" i="16"/>
  <c r="I2079" i="16"/>
  <c r="I2078" i="16"/>
  <c r="I2077" i="16"/>
  <c r="I2076" i="16"/>
  <c r="I2075" i="16"/>
  <c r="I2074" i="16"/>
  <c r="I2073" i="16"/>
  <c r="I2072" i="16"/>
  <c r="I2071" i="16"/>
  <c r="I2070" i="16"/>
  <c r="I2069" i="16"/>
  <c r="I2068" i="16"/>
  <c r="I2067" i="16"/>
  <c r="I2066" i="16"/>
  <c r="I2065" i="16"/>
  <c r="I2064" i="16"/>
  <c r="I2063" i="16"/>
  <c r="I2062" i="16"/>
  <c r="I2061" i="16"/>
  <c r="I2060" i="16"/>
  <c r="I2059" i="16"/>
  <c r="I2058" i="16"/>
  <c r="I2057" i="16"/>
  <c r="I2056" i="16"/>
  <c r="I2055" i="16"/>
  <c r="I2054" i="16"/>
  <c r="I2053" i="16"/>
  <c r="I2052" i="16"/>
  <c r="I2051" i="16"/>
  <c r="I2050" i="16"/>
  <c r="I2049" i="16"/>
  <c r="I2048" i="16"/>
  <c r="I2047" i="16"/>
  <c r="I2046" i="16"/>
  <c r="I2045" i="16"/>
  <c r="I2044" i="16"/>
  <c r="I2043" i="16"/>
  <c r="I2042" i="16"/>
  <c r="I2041" i="16"/>
  <c r="I2040" i="16"/>
  <c r="I2039" i="16"/>
  <c r="I2038" i="16"/>
  <c r="I2037" i="16"/>
  <c r="I2036" i="16"/>
  <c r="I2035" i="16"/>
  <c r="I2034" i="16"/>
  <c r="I2033" i="16"/>
  <c r="I2032" i="16"/>
  <c r="I2031" i="16"/>
  <c r="I2030" i="16"/>
  <c r="I2029" i="16"/>
  <c r="I2028" i="16"/>
  <c r="I2027" i="16"/>
  <c r="I2026" i="16"/>
  <c r="I2025" i="16"/>
  <c r="I2024" i="16"/>
  <c r="I2023" i="16"/>
  <c r="I2022" i="16"/>
  <c r="I2021" i="16"/>
  <c r="I2020" i="16"/>
  <c r="I2019" i="16"/>
  <c r="I2018" i="16"/>
  <c r="I2017" i="16"/>
  <c r="I2016" i="16"/>
  <c r="I2015" i="16"/>
  <c r="I2014" i="16"/>
  <c r="I2013" i="16"/>
  <c r="I2012" i="16"/>
  <c r="I2011" i="16"/>
  <c r="I2010" i="16"/>
  <c r="I2009" i="16"/>
  <c r="I2008" i="16"/>
  <c r="I2007" i="16"/>
  <c r="I2006" i="16"/>
  <c r="I2005" i="16"/>
  <c r="I2004" i="16"/>
  <c r="I2003" i="16"/>
  <c r="I2002" i="16"/>
  <c r="I2001" i="16"/>
  <c r="I2000" i="16"/>
  <c r="I1999" i="16"/>
  <c r="I1998" i="16"/>
  <c r="I1997" i="16"/>
  <c r="I1996" i="16"/>
  <c r="I1995" i="16"/>
  <c r="I1994" i="16"/>
  <c r="I1993" i="16"/>
  <c r="I1992" i="16"/>
  <c r="I1991" i="16"/>
  <c r="I1990" i="16"/>
  <c r="I1989" i="16"/>
  <c r="I1988" i="16"/>
  <c r="I1987" i="16"/>
  <c r="I1986" i="16"/>
  <c r="I1985" i="16"/>
  <c r="I1984" i="16"/>
  <c r="I1983" i="16"/>
  <c r="I1982" i="16"/>
  <c r="I1981" i="16"/>
  <c r="I1980" i="16"/>
  <c r="I1979" i="16"/>
  <c r="I1978" i="16"/>
  <c r="I1977" i="16"/>
  <c r="I1976" i="16"/>
  <c r="I1975" i="16"/>
  <c r="I1974" i="16"/>
  <c r="I1973" i="16"/>
  <c r="I1972" i="16"/>
  <c r="I1971" i="16"/>
  <c r="I1970" i="16"/>
  <c r="I1969" i="16"/>
  <c r="I1968" i="16"/>
  <c r="I1967" i="16"/>
  <c r="I1966" i="16"/>
  <c r="I1965" i="16"/>
  <c r="I1964" i="16"/>
  <c r="I1963" i="16"/>
  <c r="I1962" i="16"/>
  <c r="I1961" i="16"/>
  <c r="I1960" i="16"/>
  <c r="I1959" i="16"/>
  <c r="I1958" i="16"/>
  <c r="I1957" i="16"/>
  <c r="I1956" i="16"/>
  <c r="I1955" i="16"/>
  <c r="I1954" i="16"/>
  <c r="I1953" i="16"/>
  <c r="I1952" i="16"/>
  <c r="I1951" i="16"/>
  <c r="I1950" i="16"/>
  <c r="I1949" i="16"/>
  <c r="I1948" i="16"/>
  <c r="I1947" i="16"/>
  <c r="I1946" i="16"/>
  <c r="I1945" i="16"/>
  <c r="I1944" i="16"/>
  <c r="I1943" i="16"/>
  <c r="I1942" i="16"/>
  <c r="I1941" i="16"/>
  <c r="I1940" i="16"/>
  <c r="I1939" i="16"/>
  <c r="I1938" i="16"/>
  <c r="I1937" i="16"/>
  <c r="I1936" i="16"/>
  <c r="I1935" i="16"/>
  <c r="I1934" i="16"/>
  <c r="I1933" i="16"/>
  <c r="I1932" i="16"/>
  <c r="I1931" i="16"/>
  <c r="I1930" i="16"/>
  <c r="I1929" i="16"/>
  <c r="I1928" i="16"/>
  <c r="I1927" i="16"/>
  <c r="I1926" i="16"/>
  <c r="I1925" i="16"/>
  <c r="I1924" i="16"/>
  <c r="I1923" i="16"/>
  <c r="I1922" i="16"/>
  <c r="I1921" i="16"/>
  <c r="I1920" i="16"/>
  <c r="I1919" i="16"/>
  <c r="I1918" i="16"/>
  <c r="I1917" i="16"/>
  <c r="I1916" i="16"/>
  <c r="I1915" i="16"/>
  <c r="I1914" i="16"/>
  <c r="I1913" i="16"/>
  <c r="I1912" i="16"/>
  <c r="I1911" i="16"/>
  <c r="I1910" i="16"/>
  <c r="I1909" i="16"/>
  <c r="I1908" i="16"/>
  <c r="I1907" i="16"/>
  <c r="I1906" i="16"/>
  <c r="I1905" i="16"/>
  <c r="I1904" i="16"/>
  <c r="I1903" i="16"/>
  <c r="I1902" i="16"/>
  <c r="I1901" i="16"/>
  <c r="I1900" i="16"/>
  <c r="I1899" i="16"/>
  <c r="I1898" i="16"/>
  <c r="I1897" i="16"/>
  <c r="I1896" i="16"/>
  <c r="I1895" i="16"/>
  <c r="I1894" i="16"/>
  <c r="I1893" i="16"/>
  <c r="I1892" i="16"/>
  <c r="I1891" i="16"/>
  <c r="I1890" i="16"/>
  <c r="I1889" i="16"/>
  <c r="I1888" i="16"/>
  <c r="I1887" i="16"/>
  <c r="I1886" i="16"/>
  <c r="I1885" i="16"/>
  <c r="I1884" i="16"/>
  <c r="I1883" i="16"/>
  <c r="I1882" i="16"/>
  <c r="I1881" i="16"/>
  <c r="I1880" i="16"/>
  <c r="I1879" i="16"/>
  <c r="I1878" i="16"/>
  <c r="I1877" i="16"/>
  <c r="I1876" i="16"/>
  <c r="I1875" i="16"/>
  <c r="I1874" i="16"/>
  <c r="I1873" i="16"/>
  <c r="I1872" i="16"/>
  <c r="I1871" i="16"/>
  <c r="I1870" i="16"/>
  <c r="I1869" i="16"/>
  <c r="I1868" i="16"/>
  <c r="I1867" i="16"/>
  <c r="I1866" i="16"/>
  <c r="I1865" i="16"/>
  <c r="I1864" i="16"/>
  <c r="I1863" i="16"/>
  <c r="I1862" i="16"/>
  <c r="I1861" i="16"/>
  <c r="I1860" i="16"/>
  <c r="I1859" i="16"/>
  <c r="I1858" i="16"/>
  <c r="I1857" i="16"/>
  <c r="I1856" i="16"/>
  <c r="I1855" i="16"/>
  <c r="I1854" i="16"/>
  <c r="I1853" i="16"/>
  <c r="I1852" i="16"/>
  <c r="I1851" i="16"/>
  <c r="I1850" i="16"/>
  <c r="I1849" i="16"/>
  <c r="I1848" i="16"/>
  <c r="I1847" i="16"/>
  <c r="I1846" i="16"/>
  <c r="I1845" i="16"/>
  <c r="I1844" i="16"/>
  <c r="I1843" i="16"/>
  <c r="I1842" i="16"/>
  <c r="I1841" i="16"/>
  <c r="I1840" i="16"/>
  <c r="I1839" i="16"/>
  <c r="I1838" i="16"/>
  <c r="I1837" i="16"/>
  <c r="I1836" i="16"/>
  <c r="I1835" i="16"/>
  <c r="I1834" i="16"/>
  <c r="I1833" i="16"/>
  <c r="I1832" i="16"/>
  <c r="I1831" i="16"/>
  <c r="I1830" i="16"/>
  <c r="I1829" i="16"/>
  <c r="I1828" i="16"/>
  <c r="I1827" i="16"/>
  <c r="I1826" i="16"/>
  <c r="I1825" i="16"/>
  <c r="I1824" i="16"/>
  <c r="I1823" i="16"/>
  <c r="I1822" i="16"/>
  <c r="I1821" i="16"/>
  <c r="I1820" i="16"/>
  <c r="I1819" i="16"/>
  <c r="I1818" i="16"/>
  <c r="I1817" i="16"/>
  <c r="I1816" i="16"/>
  <c r="I1815" i="16"/>
  <c r="I1814" i="16"/>
  <c r="I1813" i="16"/>
  <c r="I1812" i="16"/>
  <c r="I1811" i="16"/>
  <c r="I1810" i="16"/>
  <c r="I1809" i="16"/>
  <c r="I1808" i="16"/>
  <c r="I1807" i="16"/>
  <c r="I1806" i="16"/>
  <c r="I1805" i="16"/>
  <c r="I1804" i="16"/>
  <c r="I1803" i="16"/>
  <c r="I1802" i="16"/>
  <c r="I1801" i="16"/>
  <c r="I1800" i="16"/>
  <c r="I1799" i="16"/>
  <c r="I1798" i="16"/>
  <c r="I1797" i="16"/>
  <c r="I1796" i="16"/>
  <c r="I1795" i="16"/>
  <c r="I1794" i="16"/>
  <c r="I1793" i="16"/>
  <c r="I1792" i="16"/>
  <c r="I1791" i="16"/>
  <c r="I1790" i="16"/>
  <c r="I1789" i="16"/>
  <c r="I1788" i="16"/>
  <c r="I1787" i="16"/>
  <c r="I1786" i="16"/>
  <c r="I1785" i="16"/>
  <c r="I1784" i="16"/>
  <c r="I1783" i="16"/>
  <c r="I1782" i="16"/>
  <c r="I1781" i="16"/>
  <c r="I1780" i="16"/>
  <c r="I1779" i="16"/>
  <c r="I1778" i="16"/>
  <c r="I1777" i="16"/>
  <c r="I1776" i="16"/>
  <c r="I1775" i="16"/>
  <c r="I1774" i="16"/>
  <c r="I1773" i="16"/>
  <c r="I1772" i="16"/>
  <c r="I1771" i="16"/>
  <c r="I1770" i="16"/>
  <c r="I1769" i="16"/>
  <c r="I1768" i="16"/>
  <c r="I1767" i="16"/>
  <c r="I1766" i="16"/>
  <c r="I1765" i="16"/>
  <c r="I1764" i="16"/>
  <c r="I1763" i="16"/>
  <c r="I1762" i="16"/>
  <c r="I1761" i="16"/>
  <c r="I1760" i="16"/>
  <c r="I1759" i="16"/>
  <c r="I1758" i="16"/>
  <c r="I1757" i="16"/>
  <c r="I1756" i="16"/>
  <c r="I1755" i="16"/>
  <c r="I1754" i="16"/>
  <c r="I1753" i="16"/>
  <c r="I1752" i="16"/>
  <c r="I1751" i="16"/>
  <c r="I1750" i="16"/>
  <c r="I1749" i="16"/>
  <c r="I1748" i="16"/>
  <c r="I1747" i="16"/>
  <c r="I1746" i="16"/>
  <c r="I1745" i="16"/>
  <c r="I1744" i="16"/>
  <c r="I1743" i="16"/>
  <c r="I1742" i="16"/>
  <c r="I1741" i="16"/>
  <c r="I1740" i="16"/>
  <c r="I1739" i="16"/>
  <c r="I1738" i="16"/>
  <c r="I1737" i="16"/>
  <c r="I1736" i="16"/>
  <c r="I1735" i="16"/>
  <c r="I1734" i="16"/>
  <c r="I1733" i="16"/>
  <c r="I1732" i="16"/>
  <c r="I1731" i="16"/>
  <c r="I1730" i="16"/>
  <c r="I1729" i="16"/>
  <c r="I1728" i="16"/>
  <c r="I1727" i="16"/>
  <c r="I1726" i="16"/>
  <c r="I1725" i="16"/>
  <c r="I1724" i="16"/>
  <c r="I1723" i="16"/>
  <c r="I1722" i="16"/>
  <c r="I1721" i="16"/>
  <c r="I1720" i="16"/>
  <c r="I1719" i="16"/>
  <c r="I1718" i="16"/>
  <c r="I1717" i="16"/>
  <c r="I1716" i="16"/>
  <c r="I1715" i="16"/>
  <c r="I1714" i="16"/>
  <c r="I1713" i="16"/>
  <c r="I1712" i="16"/>
  <c r="I1711" i="16"/>
  <c r="I1710" i="16"/>
  <c r="I1709" i="16"/>
  <c r="I1708" i="16"/>
  <c r="I1707" i="16"/>
  <c r="I1706" i="16"/>
  <c r="I1705" i="16"/>
  <c r="I1704" i="16"/>
  <c r="I1703" i="16"/>
  <c r="I1702" i="16"/>
  <c r="I1701" i="16"/>
  <c r="I1700" i="16"/>
  <c r="I1699" i="16"/>
  <c r="I1698" i="16"/>
  <c r="I1697" i="16"/>
  <c r="I1696" i="16"/>
  <c r="I1695" i="16"/>
  <c r="I1694" i="16"/>
  <c r="I1693" i="16"/>
  <c r="I1692" i="16"/>
  <c r="I1691" i="16"/>
  <c r="I1690" i="16"/>
  <c r="I1689" i="16"/>
  <c r="I1688" i="16"/>
  <c r="I1687" i="16"/>
  <c r="I1686" i="16"/>
  <c r="I1685" i="16"/>
  <c r="I1684" i="16"/>
  <c r="I1683" i="16"/>
  <c r="I1682" i="16"/>
  <c r="I1681" i="16"/>
  <c r="I1680" i="16"/>
  <c r="I1679" i="16"/>
  <c r="I1678" i="16"/>
  <c r="I1677" i="16"/>
  <c r="I1676" i="16"/>
  <c r="I1675" i="16"/>
  <c r="I1674" i="16"/>
  <c r="I1673" i="16"/>
  <c r="I1672" i="16"/>
  <c r="I1671" i="16"/>
  <c r="I1670" i="16"/>
  <c r="I1669" i="16"/>
  <c r="I1668" i="16"/>
  <c r="I1667" i="16"/>
  <c r="I1666" i="16"/>
  <c r="I1665" i="16"/>
  <c r="I1664" i="16"/>
  <c r="I1663" i="16"/>
  <c r="I1662" i="16"/>
  <c r="I1661" i="16"/>
  <c r="I1660" i="16"/>
  <c r="I1659" i="16"/>
  <c r="I1658" i="16"/>
  <c r="I1657" i="16"/>
  <c r="I1656" i="16"/>
  <c r="I1655" i="16"/>
  <c r="I1654" i="16"/>
  <c r="I1653" i="16"/>
  <c r="I1652" i="16"/>
  <c r="I1651" i="16"/>
  <c r="I1650" i="16"/>
  <c r="I1649" i="16"/>
  <c r="I1648" i="16"/>
  <c r="I1647" i="16"/>
  <c r="I1646" i="16"/>
  <c r="I1645" i="16"/>
  <c r="I1644" i="16"/>
  <c r="I1643" i="16"/>
  <c r="I1642" i="16"/>
  <c r="I1641" i="16"/>
  <c r="I1640" i="16"/>
  <c r="I1639" i="16"/>
  <c r="I1638" i="16"/>
  <c r="I1637" i="16"/>
  <c r="I1636" i="16"/>
  <c r="I1635" i="16"/>
  <c r="I1634" i="16"/>
  <c r="I1633" i="16"/>
  <c r="I1632" i="16"/>
  <c r="I1631" i="16"/>
  <c r="I1630" i="16"/>
  <c r="I1629" i="16"/>
  <c r="I1628" i="16"/>
  <c r="I1627" i="16"/>
  <c r="I1626" i="16"/>
  <c r="I1625" i="16"/>
  <c r="I1624" i="16"/>
  <c r="I1623" i="16"/>
  <c r="I1622" i="16"/>
  <c r="I1621" i="16"/>
  <c r="I1620" i="16"/>
  <c r="I1619" i="16"/>
  <c r="I1618" i="16"/>
  <c r="I1617" i="16"/>
  <c r="I1616" i="16"/>
  <c r="I1615" i="16"/>
  <c r="I1614" i="16"/>
  <c r="I1613" i="16"/>
  <c r="I1612" i="16"/>
  <c r="I1611" i="16"/>
  <c r="I1610" i="16"/>
  <c r="I1609" i="16"/>
  <c r="I1608" i="16"/>
  <c r="I1607" i="16"/>
  <c r="I1606" i="16"/>
  <c r="I1605" i="16"/>
  <c r="I1604" i="16"/>
  <c r="I1603" i="16"/>
  <c r="I1602" i="16"/>
  <c r="I1601" i="16"/>
  <c r="I1600" i="16"/>
  <c r="I1599" i="16"/>
  <c r="I1598" i="16"/>
  <c r="I1597" i="16"/>
  <c r="I1596" i="16"/>
  <c r="I1595" i="16"/>
  <c r="I1594" i="16"/>
  <c r="I1593" i="16"/>
  <c r="I1592" i="16"/>
  <c r="I1591" i="16"/>
  <c r="I1590" i="16"/>
  <c r="I1589" i="16"/>
  <c r="I1588" i="16"/>
  <c r="I1587" i="16"/>
  <c r="I1586" i="16"/>
  <c r="I1585" i="16"/>
  <c r="I1584" i="16"/>
  <c r="I1583" i="16"/>
  <c r="I1582" i="16"/>
  <c r="I1581" i="16"/>
  <c r="I1580" i="16"/>
  <c r="I1579" i="16"/>
  <c r="I1578" i="16"/>
  <c r="I1577" i="16"/>
  <c r="I1576" i="16"/>
  <c r="I1575" i="16"/>
  <c r="I1574" i="16"/>
  <c r="I1573" i="16"/>
  <c r="I1572" i="16"/>
  <c r="I1571" i="16"/>
  <c r="I1570" i="16"/>
  <c r="I1569" i="16"/>
  <c r="I1568" i="16"/>
  <c r="I1567" i="16"/>
  <c r="I1566" i="16"/>
  <c r="I1565" i="16"/>
  <c r="I1564" i="16"/>
  <c r="I1563" i="16"/>
  <c r="I1562" i="16"/>
  <c r="I1561" i="16"/>
  <c r="I1560" i="16"/>
  <c r="I1559" i="16"/>
  <c r="I1558" i="16"/>
  <c r="I1557" i="16"/>
  <c r="I1556" i="16"/>
  <c r="I1555" i="16"/>
  <c r="I1554" i="16"/>
  <c r="I1553" i="16"/>
  <c r="I1552" i="16"/>
  <c r="I1551" i="16"/>
  <c r="I1550" i="16"/>
  <c r="I1549" i="16"/>
  <c r="I1548" i="16"/>
  <c r="I1547" i="16"/>
  <c r="I1546" i="16"/>
  <c r="I1545" i="16"/>
  <c r="I1544" i="16"/>
  <c r="I1543" i="16"/>
  <c r="I1542" i="16"/>
  <c r="I1541" i="16"/>
  <c r="I1540" i="16"/>
  <c r="I1539" i="16"/>
  <c r="I1538" i="16"/>
  <c r="I1537" i="16"/>
  <c r="I1536" i="16"/>
  <c r="I1535" i="16"/>
  <c r="I1534" i="16"/>
  <c r="I1533" i="16"/>
  <c r="I1532" i="16"/>
  <c r="I1531" i="16"/>
  <c r="I1530" i="16"/>
  <c r="I1529" i="16"/>
  <c r="I1528" i="16"/>
  <c r="I1527" i="16"/>
  <c r="I1526" i="16"/>
  <c r="I1525" i="16"/>
  <c r="I1524" i="16"/>
  <c r="I1523" i="16"/>
  <c r="I1522" i="16"/>
  <c r="I1521" i="16"/>
  <c r="I1520" i="16"/>
  <c r="I1519" i="16"/>
  <c r="I1518" i="16"/>
  <c r="I1517" i="16"/>
  <c r="I1516" i="16"/>
  <c r="I1515" i="16"/>
  <c r="I1514" i="16"/>
  <c r="I1513" i="16"/>
  <c r="I1512" i="16"/>
  <c r="I1511" i="16"/>
  <c r="I1510" i="16"/>
  <c r="I1509" i="16"/>
  <c r="I1508" i="16"/>
  <c r="I1507" i="16"/>
  <c r="I1506" i="16"/>
  <c r="I1505" i="16"/>
  <c r="I1504" i="16"/>
  <c r="I1503" i="16"/>
  <c r="I1502" i="16"/>
  <c r="I1501" i="16"/>
  <c r="I1500" i="16"/>
  <c r="I1499" i="16"/>
  <c r="I1498" i="16"/>
  <c r="I1497" i="16"/>
  <c r="I1496" i="16"/>
  <c r="I1495" i="16"/>
  <c r="I1494" i="16"/>
  <c r="I1493" i="16"/>
  <c r="I1492" i="16"/>
  <c r="I1491" i="16"/>
  <c r="I1490" i="16"/>
  <c r="I1489" i="16"/>
  <c r="I1488" i="16"/>
  <c r="I1487" i="16"/>
  <c r="I1486" i="16"/>
  <c r="I1485" i="16"/>
  <c r="I1484" i="16"/>
  <c r="I1483" i="16"/>
  <c r="I1482" i="16"/>
  <c r="I1481" i="16"/>
  <c r="I1480" i="16"/>
  <c r="I1479" i="16"/>
  <c r="I1478" i="16"/>
  <c r="I1477" i="16"/>
  <c r="I1476" i="16"/>
  <c r="I1475" i="16"/>
  <c r="I1474" i="16"/>
  <c r="I1473" i="16"/>
  <c r="I1472" i="16"/>
  <c r="I1471" i="16"/>
  <c r="I1470" i="16"/>
  <c r="I1469" i="16"/>
  <c r="I1468" i="16"/>
  <c r="I1467" i="16"/>
  <c r="I1466" i="16"/>
  <c r="I1465" i="16"/>
  <c r="I1464" i="16"/>
  <c r="I1463" i="16"/>
  <c r="I1462" i="16"/>
  <c r="I1461" i="16"/>
  <c r="I1460" i="16"/>
  <c r="I1459" i="16"/>
  <c r="I1458" i="16"/>
  <c r="I1457" i="16"/>
  <c r="I1456" i="16"/>
  <c r="I1455" i="16"/>
  <c r="I1454" i="16"/>
  <c r="I1453" i="16"/>
  <c r="I1452" i="16"/>
  <c r="I1451" i="16"/>
  <c r="I1450" i="16"/>
  <c r="I1449" i="16"/>
  <c r="I1448" i="16"/>
  <c r="I1447" i="16"/>
  <c r="I1446" i="16"/>
  <c r="I1445" i="16"/>
  <c r="I1444" i="16"/>
  <c r="I1443" i="16"/>
  <c r="I1442" i="16"/>
  <c r="I1441" i="16"/>
  <c r="I1440" i="16"/>
  <c r="I1439" i="16"/>
  <c r="I1438" i="16"/>
  <c r="I1437" i="16"/>
  <c r="I1436" i="16"/>
  <c r="I1435" i="16"/>
  <c r="I1434" i="16"/>
  <c r="I1433" i="16"/>
  <c r="I1432" i="16"/>
  <c r="I1431" i="16"/>
  <c r="I1430" i="16"/>
  <c r="I1429" i="16"/>
  <c r="I1428" i="16"/>
  <c r="I1427" i="16"/>
  <c r="I1426" i="16"/>
  <c r="I1425" i="16"/>
  <c r="I1424" i="16"/>
  <c r="I1423" i="16"/>
  <c r="I1422" i="16"/>
  <c r="I1421" i="16"/>
  <c r="I1420" i="16"/>
  <c r="I1419" i="16"/>
  <c r="I1418" i="16"/>
  <c r="I1417" i="16"/>
  <c r="I1416" i="16"/>
  <c r="I1415" i="16"/>
  <c r="I1414" i="16"/>
  <c r="I1413" i="16"/>
  <c r="I1412" i="16"/>
  <c r="I1411" i="16"/>
  <c r="I1410" i="16"/>
  <c r="I1409" i="16"/>
  <c r="I1408" i="16"/>
  <c r="I1407" i="16"/>
  <c r="I1406" i="16"/>
  <c r="I1405" i="16"/>
  <c r="I1404" i="16"/>
  <c r="I1403" i="16"/>
  <c r="I1402" i="16"/>
  <c r="I1401" i="16"/>
  <c r="I1400" i="16"/>
  <c r="I1399" i="16"/>
  <c r="I1398" i="16"/>
  <c r="I1397" i="16"/>
  <c r="I1396" i="16"/>
  <c r="I1395" i="16"/>
  <c r="I1394" i="16"/>
  <c r="I1393" i="16"/>
  <c r="I1392" i="16"/>
  <c r="I1391" i="16"/>
  <c r="I1390" i="16"/>
  <c r="I1389" i="16"/>
  <c r="I1388" i="16"/>
  <c r="I1387" i="16"/>
  <c r="I1386" i="16"/>
  <c r="I1385" i="16"/>
  <c r="I1384" i="16"/>
  <c r="I1383" i="16"/>
  <c r="I1382" i="16"/>
  <c r="I1381" i="16"/>
  <c r="I1380" i="16"/>
  <c r="I1379" i="16"/>
  <c r="I1378" i="16"/>
  <c r="I1377" i="16"/>
  <c r="I1376" i="16"/>
  <c r="I1375" i="16"/>
  <c r="I1374" i="16"/>
  <c r="I1373" i="16"/>
  <c r="I1372" i="16"/>
  <c r="I1371" i="16"/>
  <c r="I1370" i="16"/>
  <c r="I1369" i="16"/>
  <c r="I1368" i="16"/>
  <c r="I1367" i="16"/>
  <c r="I1366" i="16"/>
  <c r="I1365" i="16"/>
  <c r="I1364" i="16"/>
  <c r="I1363" i="16"/>
  <c r="I1362" i="16"/>
  <c r="I1361" i="16"/>
  <c r="I1360" i="16"/>
  <c r="I1359" i="16"/>
  <c r="I1358" i="16"/>
  <c r="I1357" i="16"/>
  <c r="I1356" i="16"/>
  <c r="I1355" i="16"/>
  <c r="I1354" i="16"/>
  <c r="I1353" i="16"/>
  <c r="I1352" i="16"/>
  <c r="I1351" i="16"/>
  <c r="I1350" i="16"/>
  <c r="I1349" i="16"/>
  <c r="I1348" i="16"/>
  <c r="I1347" i="16"/>
  <c r="I1346" i="16"/>
  <c r="I1345" i="16"/>
  <c r="I1344" i="16"/>
  <c r="I1343" i="16"/>
  <c r="I1342" i="16"/>
  <c r="I1341" i="16"/>
  <c r="I1340" i="16"/>
  <c r="I1339" i="16"/>
  <c r="I1338" i="16"/>
  <c r="I1337" i="16"/>
  <c r="I1336" i="16"/>
  <c r="I1335" i="16"/>
  <c r="I1334" i="16"/>
  <c r="I1333" i="16"/>
  <c r="I1332" i="16"/>
  <c r="I1331" i="16"/>
  <c r="I1330" i="16"/>
  <c r="I1329" i="16"/>
  <c r="I1328" i="16"/>
  <c r="I1327" i="16"/>
  <c r="I1326" i="16"/>
  <c r="I1325" i="16"/>
  <c r="I1324" i="16"/>
  <c r="I1323" i="16"/>
  <c r="I1322" i="16"/>
  <c r="I1321" i="16"/>
  <c r="I1320" i="16"/>
  <c r="I1319" i="16"/>
  <c r="I1318" i="16"/>
  <c r="I1317" i="16"/>
  <c r="I1316" i="16"/>
  <c r="I1315" i="16"/>
  <c r="I1314" i="16"/>
  <c r="I1313" i="16"/>
  <c r="I1312" i="16"/>
  <c r="I1311" i="16"/>
  <c r="I1310" i="16"/>
  <c r="I1309" i="16"/>
  <c r="I1308" i="16"/>
  <c r="I1307" i="16"/>
  <c r="I1306" i="16"/>
  <c r="I1305" i="16"/>
  <c r="I1304" i="16"/>
  <c r="I1303" i="16"/>
  <c r="I1302" i="16"/>
  <c r="I1301" i="16"/>
  <c r="I1300" i="16"/>
  <c r="I1299" i="16"/>
  <c r="I1298" i="16"/>
  <c r="I1297" i="16"/>
  <c r="I1296" i="16"/>
  <c r="I1295" i="16"/>
  <c r="I1294" i="16"/>
  <c r="I1293" i="16"/>
  <c r="I1292" i="16"/>
  <c r="I1291" i="16"/>
  <c r="I1290" i="16"/>
  <c r="I1289" i="16"/>
  <c r="I1288" i="16"/>
  <c r="I1287" i="16"/>
  <c r="I1286" i="16"/>
  <c r="I1285" i="16"/>
  <c r="I1284" i="16"/>
  <c r="I1283" i="16"/>
  <c r="I1282" i="16"/>
  <c r="I1281" i="16"/>
  <c r="I1280" i="16"/>
  <c r="I1279" i="16"/>
  <c r="I1278" i="16"/>
  <c r="I1277" i="16"/>
  <c r="I1276" i="16"/>
  <c r="I1275" i="16"/>
  <c r="I1274" i="16"/>
  <c r="I1273" i="16"/>
  <c r="I1272" i="16"/>
  <c r="I1271" i="16"/>
  <c r="I1270" i="16"/>
  <c r="I1269" i="16"/>
  <c r="I1268" i="16"/>
  <c r="I1267" i="16"/>
  <c r="I1266" i="16"/>
  <c r="I1265" i="16"/>
  <c r="I1264" i="16"/>
  <c r="I1263" i="16"/>
  <c r="I1262" i="16"/>
  <c r="I1261" i="16"/>
  <c r="I1260" i="16"/>
  <c r="I1259" i="16"/>
  <c r="I1258" i="16"/>
  <c r="I1257" i="16"/>
  <c r="I1256" i="16"/>
  <c r="I1255" i="16"/>
  <c r="I1254" i="16"/>
  <c r="I1253" i="16"/>
  <c r="I1252" i="16"/>
  <c r="I1251" i="16"/>
  <c r="I1250" i="16"/>
  <c r="I1249" i="16"/>
  <c r="I1248" i="16"/>
  <c r="I1247" i="16"/>
  <c r="I1246" i="16"/>
  <c r="I1245" i="16"/>
  <c r="I1244" i="16"/>
  <c r="I1243" i="16"/>
  <c r="I1242" i="16"/>
  <c r="I1241" i="16"/>
  <c r="I1240" i="16"/>
  <c r="I1239" i="16"/>
  <c r="I1238" i="16"/>
  <c r="I1237" i="16"/>
  <c r="I1236" i="16"/>
  <c r="I1235" i="16"/>
  <c r="I1234" i="16"/>
  <c r="I1233" i="16"/>
  <c r="I1232" i="16"/>
  <c r="I1231" i="16"/>
  <c r="I1230" i="16"/>
  <c r="I1229" i="16"/>
  <c r="I1228" i="16"/>
  <c r="I1227" i="16"/>
  <c r="I1226" i="16"/>
  <c r="I1225" i="16"/>
  <c r="I1224" i="16"/>
  <c r="I1223" i="16"/>
  <c r="I1222" i="16"/>
  <c r="I1221" i="16"/>
  <c r="I1220" i="16"/>
  <c r="I1219" i="16"/>
  <c r="I1218" i="16"/>
  <c r="I1217" i="16"/>
  <c r="I1216" i="16"/>
  <c r="I1215" i="16"/>
  <c r="I1214" i="16"/>
  <c r="I1213" i="16"/>
  <c r="I1212" i="16"/>
  <c r="I1211" i="16"/>
  <c r="I1210" i="16"/>
  <c r="I1209" i="16"/>
  <c r="I1208" i="16"/>
  <c r="I1207" i="16"/>
  <c r="I1206" i="16"/>
  <c r="I1205" i="16"/>
  <c r="I1204" i="16"/>
  <c r="I1203" i="16"/>
  <c r="I1202" i="16"/>
  <c r="I1201" i="16"/>
  <c r="I1200" i="16"/>
  <c r="I1199" i="16"/>
  <c r="I1198" i="16"/>
  <c r="I1197" i="16"/>
  <c r="I1196" i="16"/>
  <c r="I1195" i="16"/>
  <c r="I1194" i="16"/>
  <c r="I1193" i="16"/>
  <c r="I1192" i="16"/>
  <c r="I1191" i="16"/>
  <c r="I1190" i="16"/>
  <c r="I1189" i="16"/>
  <c r="I1188" i="16"/>
  <c r="I1187" i="16"/>
  <c r="I1186" i="16"/>
  <c r="I1185" i="16"/>
  <c r="I1184" i="16"/>
  <c r="I1183" i="16"/>
  <c r="I1182" i="16"/>
  <c r="I1181" i="16"/>
  <c r="I1180" i="16"/>
  <c r="I1179" i="16"/>
  <c r="I1178" i="16"/>
  <c r="I1177" i="16"/>
  <c r="I1176" i="16"/>
  <c r="I1175" i="16"/>
  <c r="I1174" i="16"/>
  <c r="I1173" i="16"/>
  <c r="I1172" i="16"/>
  <c r="I1171" i="16"/>
  <c r="I1170" i="16"/>
  <c r="I1169" i="16"/>
  <c r="I1168" i="16"/>
  <c r="I1167" i="16"/>
  <c r="I1166" i="16"/>
  <c r="I1165" i="16"/>
  <c r="I1164" i="16"/>
  <c r="I1163" i="16"/>
  <c r="I1162" i="16"/>
  <c r="I1161" i="16"/>
  <c r="I1160" i="16"/>
  <c r="I1159" i="16"/>
  <c r="I1158" i="16"/>
  <c r="I1157" i="16"/>
  <c r="I1156" i="16"/>
  <c r="I1155" i="16"/>
  <c r="I1154" i="16"/>
  <c r="I1153" i="16"/>
  <c r="I1152" i="16"/>
  <c r="I1151" i="16"/>
  <c r="I1150" i="16"/>
  <c r="I1149" i="16"/>
  <c r="I1148" i="16"/>
  <c r="I1147" i="16"/>
  <c r="I1146" i="16"/>
  <c r="I1145" i="16"/>
  <c r="I1144" i="16"/>
  <c r="I1143" i="16"/>
  <c r="I1142" i="16"/>
  <c r="I1141" i="16"/>
  <c r="I1140" i="16"/>
  <c r="I1139" i="16"/>
  <c r="I1138" i="16"/>
  <c r="I1137" i="16"/>
  <c r="I1136" i="16"/>
  <c r="I1135" i="16"/>
  <c r="I1134" i="16"/>
  <c r="I1133" i="16"/>
  <c r="I1132" i="16"/>
  <c r="I1131" i="16"/>
  <c r="I1130" i="16"/>
  <c r="I1129" i="16"/>
  <c r="I1128" i="16"/>
  <c r="I1127" i="16"/>
  <c r="I1126" i="16"/>
  <c r="I1125" i="16"/>
  <c r="I1124" i="16"/>
  <c r="I1123" i="16"/>
  <c r="I1122" i="16"/>
  <c r="I1121" i="16"/>
  <c r="I1120" i="16"/>
  <c r="I1119" i="16"/>
  <c r="I1118" i="16"/>
  <c r="I1117" i="16"/>
  <c r="I1116" i="16"/>
  <c r="I1115" i="16"/>
  <c r="I1114" i="16"/>
  <c r="I1113" i="16"/>
  <c r="I1112" i="16"/>
  <c r="I1111" i="16"/>
  <c r="I1110" i="16"/>
  <c r="I1109" i="16"/>
  <c r="I1108" i="16"/>
  <c r="I1107" i="16"/>
  <c r="I1106" i="16"/>
  <c r="I1105" i="16"/>
  <c r="I1104" i="16"/>
  <c r="I1103" i="16"/>
  <c r="I1102" i="16"/>
  <c r="I1101" i="16"/>
  <c r="I1100" i="16"/>
  <c r="I1099" i="16"/>
  <c r="I1098" i="16"/>
  <c r="I1097" i="16"/>
  <c r="I1096" i="16"/>
  <c r="I1095" i="16"/>
  <c r="I1094" i="16"/>
  <c r="I1093" i="16"/>
  <c r="I1092" i="16"/>
  <c r="I1091" i="16"/>
  <c r="I1090" i="16"/>
  <c r="I1089" i="16"/>
  <c r="I1088" i="16"/>
  <c r="I1087" i="16"/>
  <c r="I1086" i="16"/>
  <c r="I1085" i="16"/>
  <c r="I1084" i="16"/>
  <c r="I1083" i="16"/>
  <c r="I1082" i="16"/>
  <c r="I1081" i="16"/>
  <c r="I1080" i="16"/>
  <c r="I1079" i="16"/>
  <c r="I1078" i="16"/>
  <c r="I1077" i="16"/>
  <c r="I1076" i="16"/>
  <c r="I1075" i="16"/>
  <c r="I1074" i="16"/>
  <c r="I1073" i="16"/>
  <c r="I1072" i="16"/>
  <c r="I1071" i="16"/>
  <c r="I1070" i="16"/>
  <c r="I1069" i="16"/>
  <c r="I1068" i="16"/>
  <c r="I1067" i="16"/>
  <c r="I1066" i="16"/>
  <c r="I1065" i="16"/>
  <c r="I1064" i="16"/>
  <c r="I1063" i="16"/>
  <c r="I1062" i="16"/>
  <c r="I1061" i="16"/>
  <c r="I1060" i="16"/>
  <c r="I1059" i="16"/>
  <c r="I1058" i="16"/>
  <c r="I1057" i="16"/>
  <c r="I1056" i="16"/>
  <c r="I1055" i="16"/>
  <c r="I1054" i="16"/>
  <c r="I1053" i="16"/>
  <c r="I1052" i="16"/>
  <c r="I1051" i="16"/>
  <c r="I1050" i="16"/>
  <c r="I1049" i="16"/>
  <c r="I1048" i="16"/>
  <c r="I1047" i="16"/>
  <c r="I1046" i="16"/>
  <c r="I1045" i="16"/>
  <c r="I1044" i="16"/>
  <c r="I1043" i="16"/>
  <c r="I1042" i="16"/>
  <c r="I1041" i="16"/>
  <c r="I1040" i="16"/>
  <c r="I1039" i="16"/>
  <c r="I1038" i="16"/>
  <c r="I1037" i="16"/>
  <c r="I1036" i="16"/>
  <c r="I1035" i="16"/>
  <c r="I1034" i="16"/>
  <c r="I1033" i="16"/>
  <c r="I1032" i="16"/>
  <c r="I1031" i="16"/>
  <c r="I1030" i="16"/>
  <c r="I1029" i="16"/>
  <c r="I1028" i="16"/>
  <c r="I1027" i="16"/>
  <c r="I1026" i="16"/>
  <c r="I1025" i="16"/>
  <c r="I1024" i="16"/>
  <c r="I1023" i="16"/>
  <c r="I1022" i="16"/>
  <c r="I1021" i="16"/>
  <c r="I1020" i="16"/>
  <c r="I1019" i="16"/>
  <c r="I1018" i="16"/>
  <c r="I1017" i="16"/>
  <c r="I1016" i="16"/>
  <c r="I1015" i="16"/>
  <c r="I1014" i="16"/>
  <c r="I1013" i="16"/>
  <c r="I1012" i="16"/>
  <c r="I1011" i="16"/>
  <c r="I1010" i="16"/>
  <c r="I1009" i="16"/>
  <c r="I1008" i="16"/>
  <c r="I1007" i="16"/>
  <c r="I1006" i="16"/>
  <c r="I1005" i="16"/>
  <c r="I1004" i="16"/>
  <c r="I1003" i="16"/>
  <c r="I1002" i="16"/>
  <c r="I1001" i="16"/>
  <c r="I1000" i="16"/>
  <c r="I999" i="16"/>
  <c r="I998" i="16"/>
  <c r="I997" i="16"/>
  <c r="I996" i="16"/>
  <c r="I995" i="16"/>
  <c r="I994" i="16"/>
  <c r="I993" i="16"/>
  <c r="I992" i="16"/>
  <c r="I991" i="16"/>
  <c r="I990" i="16"/>
  <c r="I989" i="16"/>
  <c r="I988" i="16"/>
  <c r="I987" i="16"/>
  <c r="I986" i="16"/>
  <c r="I985" i="16"/>
  <c r="I984" i="16"/>
  <c r="I983" i="16"/>
  <c r="I982" i="16"/>
  <c r="I981" i="16"/>
  <c r="I980" i="16"/>
  <c r="I979" i="16"/>
  <c r="I978" i="16"/>
  <c r="I977" i="16"/>
  <c r="I976" i="16"/>
  <c r="I975" i="16"/>
  <c r="I974" i="16"/>
  <c r="I973" i="16"/>
  <c r="I972" i="16"/>
  <c r="I971" i="16"/>
  <c r="I970" i="16"/>
  <c r="I969" i="16"/>
  <c r="I968" i="16"/>
  <c r="I967" i="16"/>
  <c r="I966" i="16"/>
  <c r="I965" i="16"/>
  <c r="I964" i="16"/>
  <c r="I963" i="16"/>
  <c r="I962" i="16"/>
  <c r="I961" i="16"/>
  <c r="I960" i="16"/>
  <c r="I959" i="16"/>
  <c r="I958" i="16"/>
  <c r="I957" i="16"/>
  <c r="I956" i="16"/>
  <c r="I955" i="16"/>
  <c r="I954" i="16"/>
  <c r="I953" i="16"/>
  <c r="I952" i="16"/>
  <c r="I951" i="16"/>
  <c r="I950" i="16"/>
  <c r="I949" i="16"/>
  <c r="I948" i="16"/>
  <c r="I947" i="16"/>
  <c r="I946" i="16"/>
  <c r="I945" i="16"/>
  <c r="I944" i="16"/>
  <c r="I943" i="16"/>
  <c r="I942" i="16"/>
  <c r="I941" i="16"/>
  <c r="I940" i="16"/>
  <c r="I939" i="16"/>
  <c r="I938" i="16"/>
  <c r="I937" i="16"/>
  <c r="I936" i="16"/>
  <c r="I935" i="16"/>
  <c r="I934" i="16"/>
  <c r="I933" i="16"/>
  <c r="I932" i="16"/>
  <c r="I931" i="16"/>
  <c r="I930" i="16"/>
  <c r="I929" i="16"/>
  <c r="I928" i="16"/>
  <c r="I927" i="16"/>
  <c r="I926" i="16"/>
  <c r="I925" i="16"/>
  <c r="I924" i="16"/>
  <c r="I923" i="16"/>
  <c r="I922" i="16"/>
  <c r="I921" i="16"/>
  <c r="I920" i="16"/>
  <c r="I919" i="16"/>
  <c r="I918" i="16"/>
  <c r="I917" i="16"/>
  <c r="I916" i="16"/>
  <c r="I915" i="16"/>
  <c r="I914" i="16"/>
  <c r="I913" i="16"/>
  <c r="I912" i="16"/>
  <c r="I911" i="16"/>
  <c r="I910" i="16"/>
  <c r="I909" i="16"/>
  <c r="I908" i="16"/>
  <c r="I907" i="16"/>
  <c r="I906" i="16"/>
  <c r="I905" i="16"/>
  <c r="I904" i="16"/>
  <c r="I903" i="16"/>
  <c r="I902" i="16"/>
  <c r="I901" i="16"/>
  <c r="I900" i="16"/>
  <c r="I899" i="16"/>
  <c r="I898" i="16"/>
  <c r="I897" i="16"/>
  <c r="I896" i="16"/>
  <c r="I895" i="16"/>
  <c r="I894" i="16"/>
  <c r="I893" i="16"/>
  <c r="I892" i="16"/>
  <c r="I891" i="16"/>
  <c r="I890" i="16"/>
  <c r="I889" i="16"/>
  <c r="I888" i="16"/>
  <c r="I887" i="16"/>
  <c r="I886" i="16"/>
  <c r="I885" i="16"/>
  <c r="I884" i="16"/>
  <c r="I883" i="16"/>
  <c r="I882" i="16"/>
  <c r="I881" i="16"/>
  <c r="I880" i="16"/>
  <c r="I879" i="16"/>
  <c r="I878" i="16"/>
  <c r="I877" i="16"/>
  <c r="I876" i="16"/>
  <c r="I875" i="16"/>
  <c r="I874" i="16"/>
  <c r="I873" i="16"/>
  <c r="I872" i="16"/>
  <c r="I871" i="16"/>
  <c r="I870" i="16"/>
  <c r="I869" i="16"/>
  <c r="I868" i="16"/>
  <c r="I867" i="16"/>
  <c r="I866" i="16"/>
  <c r="I865" i="16"/>
  <c r="I864" i="16"/>
  <c r="I863" i="16"/>
  <c r="I862" i="16"/>
  <c r="I861" i="16"/>
  <c r="I860" i="16"/>
  <c r="I859" i="16"/>
  <c r="I858" i="16"/>
  <c r="I857" i="16"/>
  <c r="I856" i="16"/>
  <c r="I855" i="16"/>
  <c r="I854" i="16"/>
  <c r="I853" i="16"/>
  <c r="I852" i="16"/>
  <c r="I851" i="16"/>
  <c r="I850" i="16"/>
  <c r="I849" i="16"/>
  <c r="I848" i="16"/>
  <c r="I847" i="16"/>
  <c r="I846" i="16"/>
  <c r="I845" i="16"/>
  <c r="I844" i="16"/>
  <c r="I843" i="16"/>
  <c r="I842" i="16"/>
  <c r="I841" i="16"/>
  <c r="I840" i="16"/>
  <c r="I839" i="16"/>
  <c r="I838" i="16"/>
  <c r="I837" i="16"/>
  <c r="I836" i="16"/>
  <c r="I835" i="16"/>
  <c r="I834" i="16"/>
  <c r="I833" i="16"/>
  <c r="I832" i="16"/>
  <c r="I831" i="16"/>
  <c r="I830" i="16"/>
  <c r="I829" i="16"/>
  <c r="I828" i="16"/>
  <c r="I827" i="16"/>
  <c r="I826" i="16"/>
  <c r="I825" i="16"/>
  <c r="I824" i="16"/>
  <c r="I823" i="16"/>
  <c r="I822" i="16"/>
  <c r="I821" i="16"/>
  <c r="I820" i="16"/>
  <c r="I819" i="16"/>
  <c r="I818" i="16"/>
  <c r="I817" i="16"/>
  <c r="I816" i="16"/>
  <c r="I815" i="16"/>
  <c r="I814" i="16"/>
  <c r="I813" i="16"/>
  <c r="I812" i="16"/>
  <c r="I811" i="16"/>
  <c r="I810" i="16"/>
  <c r="I809" i="16"/>
  <c r="I808" i="16"/>
  <c r="I807" i="16"/>
  <c r="I806" i="16"/>
  <c r="I805" i="16"/>
  <c r="I804" i="16"/>
  <c r="I803" i="16"/>
  <c r="I802" i="16"/>
  <c r="I801" i="16"/>
  <c r="I800" i="16"/>
  <c r="I799" i="16"/>
  <c r="I798" i="16"/>
  <c r="I797" i="16"/>
  <c r="I796" i="16"/>
  <c r="I795" i="16"/>
  <c r="I794" i="16"/>
  <c r="I793" i="16"/>
  <c r="I792" i="16"/>
  <c r="I791" i="16"/>
  <c r="I790" i="16"/>
  <c r="I789" i="16"/>
  <c r="I788" i="16"/>
  <c r="I787" i="16"/>
  <c r="I786" i="16"/>
  <c r="I785" i="16"/>
  <c r="I784" i="16"/>
  <c r="I783" i="16"/>
  <c r="I782" i="16"/>
  <c r="I781" i="16"/>
  <c r="I780" i="16"/>
  <c r="I779" i="16"/>
  <c r="I778" i="16"/>
  <c r="I777" i="16"/>
  <c r="I776" i="16"/>
  <c r="I775" i="16"/>
  <c r="I774" i="16"/>
  <c r="I773" i="16"/>
  <c r="I772" i="16"/>
  <c r="I771" i="16"/>
  <c r="I770" i="16"/>
  <c r="I769" i="16"/>
  <c r="I768" i="16"/>
  <c r="I767" i="16"/>
  <c r="I766" i="16"/>
  <c r="I765" i="16"/>
  <c r="I764" i="16"/>
  <c r="I763" i="16"/>
  <c r="I762" i="16"/>
  <c r="I761" i="16"/>
  <c r="I760" i="16"/>
  <c r="I759" i="16"/>
  <c r="I758" i="16"/>
  <c r="I757" i="16"/>
  <c r="I756" i="16"/>
  <c r="I755" i="16"/>
  <c r="I754" i="16"/>
  <c r="I753" i="16"/>
  <c r="I752" i="16"/>
  <c r="I751" i="16"/>
  <c r="I750" i="16"/>
  <c r="I749" i="16"/>
  <c r="I748" i="16"/>
  <c r="I747" i="16"/>
  <c r="I746" i="16"/>
  <c r="I745" i="16"/>
  <c r="I744" i="16"/>
  <c r="I743" i="16"/>
  <c r="I742" i="16"/>
  <c r="I741" i="16"/>
  <c r="I740" i="16"/>
  <c r="I739" i="16"/>
  <c r="I738" i="16"/>
  <c r="I737" i="16"/>
  <c r="I736" i="16"/>
  <c r="I735" i="16"/>
  <c r="I734" i="16"/>
  <c r="I733" i="16"/>
  <c r="I732" i="16"/>
  <c r="I731" i="16"/>
  <c r="I730" i="16"/>
  <c r="I729" i="16"/>
  <c r="I728" i="16"/>
  <c r="I727" i="16"/>
  <c r="I726" i="16"/>
  <c r="I725" i="16"/>
  <c r="I724" i="16"/>
  <c r="I723" i="16"/>
  <c r="I722" i="16"/>
  <c r="I721" i="16"/>
  <c r="I720" i="16"/>
  <c r="I719" i="16"/>
  <c r="I718" i="16"/>
  <c r="I717" i="16"/>
  <c r="I716" i="16"/>
  <c r="I715" i="16"/>
  <c r="I714" i="16"/>
  <c r="I713" i="16"/>
  <c r="I712" i="16"/>
  <c r="I711" i="16"/>
  <c r="I710" i="16"/>
  <c r="I709" i="16"/>
  <c r="I708" i="16"/>
  <c r="I707" i="16"/>
  <c r="I706" i="16"/>
  <c r="I705" i="16"/>
  <c r="I704" i="16"/>
  <c r="I703" i="16"/>
  <c r="I702" i="16"/>
  <c r="I701" i="16"/>
  <c r="I700" i="16"/>
  <c r="I699" i="16"/>
  <c r="I698" i="16"/>
  <c r="I697" i="16"/>
  <c r="I696" i="16"/>
  <c r="I695" i="16"/>
  <c r="I694" i="16"/>
  <c r="I693" i="16"/>
  <c r="I692" i="16"/>
  <c r="I691" i="16"/>
  <c r="I690" i="16"/>
  <c r="I689" i="16"/>
  <c r="I688" i="16"/>
  <c r="I687" i="16"/>
  <c r="I686" i="16"/>
  <c r="I685" i="16"/>
  <c r="I684" i="16"/>
  <c r="I683" i="16"/>
  <c r="I682" i="16"/>
  <c r="I681" i="16"/>
  <c r="I680" i="16"/>
  <c r="I679" i="16"/>
  <c r="I678" i="16"/>
  <c r="I677" i="16"/>
  <c r="I676" i="16"/>
  <c r="I675" i="16"/>
  <c r="I674" i="16"/>
  <c r="I673" i="16"/>
  <c r="I672" i="16"/>
  <c r="I671" i="16"/>
  <c r="I670" i="16"/>
  <c r="I669" i="16"/>
  <c r="I668" i="16"/>
  <c r="I667" i="16"/>
  <c r="I666" i="16"/>
  <c r="I665" i="16"/>
  <c r="I664" i="16"/>
  <c r="I663" i="16"/>
  <c r="I662" i="16"/>
  <c r="I661" i="16"/>
  <c r="I660" i="16"/>
  <c r="I659" i="16"/>
  <c r="I658" i="16"/>
  <c r="I657" i="16"/>
  <c r="I656" i="16"/>
  <c r="I655" i="16"/>
  <c r="I654" i="16"/>
  <c r="I653" i="16"/>
  <c r="I652" i="16"/>
  <c r="I651" i="16"/>
  <c r="I650" i="16"/>
  <c r="I649" i="16"/>
  <c r="I648" i="16"/>
  <c r="I647" i="16"/>
  <c r="I646" i="16"/>
  <c r="I645" i="16"/>
  <c r="I644" i="16"/>
  <c r="I643" i="16"/>
  <c r="I642" i="16"/>
  <c r="I641" i="16"/>
  <c r="I640" i="16"/>
  <c r="I639" i="16"/>
  <c r="I638" i="16"/>
  <c r="I637" i="16"/>
  <c r="I636" i="16"/>
  <c r="I635" i="16"/>
  <c r="I634" i="16"/>
  <c r="I633" i="16"/>
  <c r="I632" i="16"/>
  <c r="I631" i="16"/>
  <c r="I630" i="16"/>
  <c r="I629" i="16"/>
  <c r="I628" i="16"/>
  <c r="I627" i="16"/>
  <c r="I626" i="16"/>
  <c r="I625" i="16"/>
  <c r="I624" i="16"/>
  <c r="I623" i="16"/>
  <c r="I622" i="16"/>
  <c r="I621" i="16"/>
  <c r="I620" i="16"/>
  <c r="I619" i="16"/>
  <c r="I618" i="16"/>
  <c r="I617" i="16"/>
  <c r="I616" i="16"/>
  <c r="I615" i="16"/>
  <c r="I614" i="16"/>
  <c r="I613" i="16"/>
  <c r="I612" i="16"/>
  <c r="I611" i="16"/>
  <c r="I610" i="16"/>
  <c r="I609" i="16"/>
  <c r="I608" i="16"/>
  <c r="I607" i="16"/>
  <c r="I606" i="16"/>
  <c r="I605" i="16"/>
  <c r="I604" i="16"/>
  <c r="I603" i="16"/>
  <c r="I602" i="16"/>
  <c r="I601" i="16"/>
  <c r="I600" i="16"/>
  <c r="I599" i="16"/>
  <c r="I598" i="16"/>
  <c r="I597" i="16"/>
  <c r="I596" i="16"/>
  <c r="I595" i="16"/>
  <c r="I594" i="16"/>
  <c r="I593" i="16"/>
  <c r="I592" i="16"/>
  <c r="I591" i="16"/>
  <c r="I590" i="16"/>
  <c r="I589" i="16"/>
  <c r="I588" i="16"/>
  <c r="I587" i="16"/>
  <c r="I586" i="16"/>
  <c r="I585" i="16"/>
  <c r="I584" i="16"/>
  <c r="I583" i="16"/>
  <c r="I582" i="16"/>
  <c r="I581" i="16"/>
  <c r="I580" i="16"/>
  <c r="I579" i="16"/>
  <c r="I578" i="16"/>
  <c r="I577" i="16"/>
  <c r="I576" i="16"/>
  <c r="I575" i="16"/>
  <c r="I574" i="16"/>
  <c r="I573" i="16"/>
  <c r="I572" i="16"/>
  <c r="I571" i="16"/>
  <c r="I570" i="16"/>
  <c r="I569" i="16"/>
  <c r="I568" i="16"/>
  <c r="I567" i="16"/>
  <c r="I566" i="16"/>
  <c r="I565" i="16"/>
  <c r="I564" i="16"/>
  <c r="I563" i="16"/>
  <c r="I562" i="16"/>
  <c r="I561" i="16"/>
  <c r="I560" i="16"/>
  <c r="I559" i="16"/>
  <c r="I558" i="16"/>
  <c r="I557" i="16"/>
  <c r="I556" i="16"/>
  <c r="I555" i="16"/>
  <c r="I554" i="16"/>
  <c r="I553" i="16"/>
  <c r="I552" i="16"/>
  <c r="I551" i="16"/>
  <c r="I550" i="16"/>
  <c r="I549" i="16"/>
  <c r="I548" i="16"/>
  <c r="I547" i="16"/>
  <c r="I546" i="16"/>
  <c r="I545" i="16"/>
  <c r="I544" i="16"/>
  <c r="I543" i="16"/>
  <c r="I542" i="16"/>
  <c r="I541" i="16"/>
  <c r="I540" i="16"/>
  <c r="I539" i="16"/>
  <c r="I538" i="16"/>
  <c r="I537" i="16"/>
  <c r="I536" i="16"/>
  <c r="I535" i="16"/>
  <c r="I534" i="16"/>
  <c r="I533" i="16"/>
  <c r="I532" i="16"/>
  <c r="I531" i="16"/>
  <c r="I530" i="16"/>
  <c r="I529" i="16"/>
  <c r="I528" i="16"/>
  <c r="I527" i="16"/>
  <c r="I526" i="16"/>
  <c r="I525" i="16"/>
  <c r="I524" i="16"/>
  <c r="I523" i="16"/>
  <c r="I522" i="16"/>
  <c r="I521" i="16"/>
  <c r="I520" i="16"/>
  <c r="I519" i="16"/>
  <c r="I518" i="16"/>
  <c r="I517" i="16"/>
  <c r="I516" i="16"/>
  <c r="I515" i="16"/>
  <c r="I514" i="16"/>
  <c r="I513" i="16"/>
  <c r="I512" i="16"/>
  <c r="I511" i="16"/>
  <c r="I510" i="16"/>
  <c r="I509" i="16"/>
  <c r="I508" i="16"/>
  <c r="I507" i="16"/>
  <c r="I506" i="16"/>
  <c r="I505" i="16"/>
  <c r="I504" i="16"/>
  <c r="I503" i="16"/>
  <c r="I502" i="16"/>
  <c r="I501" i="16"/>
  <c r="I500" i="16"/>
  <c r="I499" i="16"/>
  <c r="I498" i="16"/>
  <c r="I497" i="16"/>
  <c r="I496" i="16"/>
  <c r="I495" i="16"/>
  <c r="I494" i="16"/>
  <c r="I493" i="16"/>
  <c r="I492" i="16"/>
  <c r="I491" i="16"/>
  <c r="I490" i="16"/>
  <c r="I489" i="16"/>
  <c r="I488" i="16"/>
  <c r="I487" i="16"/>
  <c r="I486" i="16"/>
  <c r="I485" i="16"/>
  <c r="I484" i="16"/>
  <c r="I483" i="16"/>
  <c r="I482" i="16"/>
  <c r="I481" i="16"/>
  <c r="I480" i="16"/>
  <c r="I479" i="16"/>
  <c r="I478" i="16"/>
  <c r="I477" i="16"/>
  <c r="I476" i="16"/>
  <c r="I475" i="16"/>
  <c r="I474" i="16"/>
  <c r="I473" i="16"/>
  <c r="I472" i="16"/>
  <c r="I471" i="16"/>
  <c r="I470" i="16"/>
  <c r="I469" i="16"/>
  <c r="I468" i="16"/>
  <c r="I467" i="16"/>
  <c r="I466" i="16"/>
  <c r="I465" i="16"/>
  <c r="I464" i="16"/>
  <c r="I463" i="16"/>
  <c r="I462" i="16"/>
  <c r="I461" i="16"/>
  <c r="I460" i="16"/>
  <c r="I459" i="16"/>
  <c r="I458" i="16"/>
  <c r="I457" i="16"/>
  <c r="I456" i="16"/>
  <c r="I455" i="16"/>
  <c r="I454" i="16"/>
  <c r="I453" i="16"/>
  <c r="I452" i="16"/>
  <c r="I451" i="16"/>
  <c r="I450" i="16"/>
  <c r="I449" i="16"/>
  <c r="I448" i="16"/>
  <c r="I447" i="16"/>
  <c r="I446" i="16"/>
  <c r="I445" i="16"/>
  <c r="I444" i="16"/>
  <c r="I443" i="16"/>
  <c r="I442" i="16"/>
  <c r="I441" i="16"/>
  <c r="I440" i="16"/>
  <c r="I439" i="16"/>
  <c r="I438" i="16"/>
  <c r="I437" i="16"/>
  <c r="I436" i="16"/>
  <c r="I435" i="16"/>
  <c r="I434" i="16"/>
  <c r="I433" i="16"/>
  <c r="I432" i="16"/>
  <c r="I431" i="16"/>
  <c r="I430" i="16"/>
  <c r="I429" i="16"/>
  <c r="I428" i="16"/>
  <c r="I427" i="16"/>
  <c r="I426" i="16"/>
  <c r="I425" i="16"/>
  <c r="I424" i="16"/>
  <c r="I423" i="16"/>
  <c r="I422" i="16"/>
  <c r="I421" i="16"/>
  <c r="I420" i="16"/>
  <c r="I419" i="16"/>
  <c r="I418" i="16"/>
  <c r="I417" i="16"/>
  <c r="I416" i="16"/>
  <c r="I415" i="16"/>
  <c r="I414" i="16"/>
  <c r="I413" i="16"/>
  <c r="I412" i="16"/>
  <c r="I411" i="16"/>
  <c r="I410" i="16"/>
  <c r="I409" i="16"/>
  <c r="I408" i="16"/>
  <c r="I407" i="16"/>
  <c r="I406" i="16"/>
  <c r="I405" i="16"/>
  <c r="I404" i="16"/>
  <c r="I403" i="16"/>
  <c r="I402" i="16"/>
  <c r="I401" i="16"/>
  <c r="I400" i="16"/>
  <c r="I399" i="16"/>
  <c r="I398" i="16"/>
  <c r="I397" i="16"/>
  <c r="I396" i="16"/>
  <c r="I395" i="16"/>
  <c r="I394" i="16"/>
  <c r="I393" i="16"/>
  <c r="I392" i="16"/>
  <c r="I391" i="16"/>
  <c r="I390" i="16"/>
  <c r="I389" i="16"/>
  <c r="I388" i="16"/>
  <c r="I387" i="16"/>
  <c r="I386" i="16"/>
  <c r="I385" i="16"/>
  <c r="I384" i="16"/>
  <c r="I383" i="16"/>
  <c r="I382" i="16"/>
  <c r="I381" i="16"/>
  <c r="I380" i="16"/>
  <c r="I379" i="16"/>
  <c r="I378" i="16"/>
  <c r="I377" i="16"/>
  <c r="I376" i="16"/>
  <c r="I375" i="16"/>
  <c r="I374" i="16"/>
  <c r="I373" i="16"/>
  <c r="I372" i="16"/>
  <c r="I371" i="16"/>
  <c r="I370" i="16"/>
  <c r="I369" i="16"/>
  <c r="I368" i="16"/>
  <c r="I367" i="16"/>
  <c r="I366" i="16"/>
  <c r="I365" i="16"/>
  <c r="I364" i="16"/>
  <c r="I363" i="16"/>
  <c r="I362" i="16"/>
  <c r="I361" i="16"/>
  <c r="I360" i="16"/>
  <c r="I359" i="16"/>
  <c r="I358" i="16"/>
  <c r="I357" i="16"/>
  <c r="I356" i="16"/>
  <c r="I355" i="16"/>
  <c r="I354" i="16"/>
  <c r="I353" i="16"/>
  <c r="I352" i="16"/>
  <c r="I351" i="16"/>
  <c r="I350" i="16"/>
  <c r="I349" i="16"/>
  <c r="I348" i="16"/>
  <c r="I347" i="16"/>
  <c r="I346" i="16"/>
  <c r="I345" i="16"/>
  <c r="I344" i="16"/>
  <c r="I343" i="16"/>
  <c r="I342" i="16"/>
  <c r="I341" i="16"/>
  <c r="I340" i="16"/>
  <c r="I339" i="16"/>
  <c r="I338" i="16"/>
  <c r="I337" i="16"/>
  <c r="I336" i="16"/>
  <c r="I335" i="16"/>
  <c r="I334" i="16"/>
  <c r="I333" i="16"/>
  <c r="I332" i="16"/>
  <c r="I331" i="16"/>
  <c r="I330" i="16"/>
  <c r="I329" i="16"/>
  <c r="I328" i="16"/>
  <c r="I327" i="16"/>
  <c r="I326" i="16"/>
  <c r="I325" i="16"/>
  <c r="I324" i="16"/>
  <c r="I323" i="16"/>
  <c r="I322" i="16"/>
  <c r="I321" i="16"/>
  <c r="I320" i="16"/>
  <c r="I319" i="16"/>
  <c r="I318" i="16"/>
  <c r="I317" i="16"/>
  <c r="I316" i="16"/>
  <c r="I315" i="16"/>
  <c r="I314" i="16"/>
  <c r="I313" i="16"/>
  <c r="I312" i="16"/>
  <c r="I311" i="16"/>
  <c r="I310" i="16"/>
  <c r="I309" i="16"/>
  <c r="I308" i="16"/>
  <c r="I307" i="16"/>
  <c r="I306" i="16"/>
  <c r="I305" i="16"/>
  <c r="I304" i="16"/>
  <c r="I303" i="16"/>
  <c r="I302" i="16"/>
  <c r="I301" i="16"/>
  <c r="I300" i="16"/>
  <c r="I299" i="16"/>
  <c r="I298" i="16"/>
  <c r="I297" i="16"/>
  <c r="I296" i="16"/>
  <c r="I295" i="16"/>
  <c r="I294" i="16"/>
  <c r="I293" i="16"/>
  <c r="I292" i="16"/>
  <c r="I291" i="16"/>
  <c r="I290" i="16"/>
  <c r="I289" i="16"/>
  <c r="I288" i="16"/>
  <c r="I287" i="16"/>
  <c r="I286" i="16"/>
  <c r="I285" i="16"/>
  <c r="I284" i="16"/>
  <c r="I283" i="16"/>
  <c r="I282" i="16"/>
  <c r="I281" i="16"/>
  <c r="I280" i="16"/>
  <c r="I279" i="16"/>
  <c r="I278" i="16"/>
  <c r="I277" i="16"/>
  <c r="I276" i="16"/>
  <c r="I275" i="16"/>
  <c r="I274" i="16"/>
  <c r="I273" i="16"/>
  <c r="I272" i="16"/>
  <c r="I271" i="16"/>
  <c r="I270" i="16"/>
  <c r="I269" i="16"/>
  <c r="I268" i="16"/>
  <c r="I267" i="16"/>
  <c r="I266" i="16"/>
  <c r="I265" i="16"/>
  <c r="I264" i="16"/>
  <c r="I263" i="16"/>
  <c r="I262" i="16"/>
  <c r="I261" i="16"/>
  <c r="I260" i="16"/>
  <c r="I259" i="16"/>
  <c r="I258" i="16"/>
  <c r="I257" i="16"/>
  <c r="I256" i="16"/>
  <c r="I255" i="16"/>
  <c r="I254" i="16"/>
  <c r="I253" i="16"/>
  <c r="I252" i="16"/>
  <c r="I251" i="16"/>
  <c r="I250" i="16"/>
  <c r="I249" i="16"/>
  <c r="I248" i="16"/>
  <c r="I247" i="16"/>
  <c r="I246" i="16"/>
  <c r="I245" i="16"/>
  <c r="I244" i="16"/>
  <c r="I243" i="16"/>
  <c r="I242" i="16"/>
  <c r="I241" i="16"/>
  <c r="I240" i="16"/>
  <c r="I239" i="16"/>
  <c r="I238" i="16"/>
  <c r="I237" i="16"/>
  <c r="I236" i="16"/>
  <c r="I235" i="16"/>
  <c r="I234" i="16"/>
  <c r="I233" i="16"/>
  <c r="I232" i="16"/>
  <c r="I231" i="16"/>
  <c r="I230" i="16"/>
  <c r="I229" i="16"/>
  <c r="I228" i="16"/>
  <c r="I227" i="16"/>
  <c r="I226" i="16"/>
  <c r="I225" i="16"/>
  <c r="I224" i="16"/>
  <c r="I223" i="16"/>
  <c r="I222" i="16"/>
  <c r="I221" i="16"/>
  <c r="I220" i="16"/>
  <c r="I219" i="16"/>
  <c r="I218" i="16"/>
  <c r="I217" i="16"/>
  <c r="I216" i="16"/>
  <c r="I215" i="16"/>
  <c r="I214" i="16"/>
  <c r="I213" i="16"/>
  <c r="I212" i="16"/>
  <c r="I211" i="16"/>
  <c r="I210" i="16"/>
  <c r="I209" i="16"/>
  <c r="I208" i="16"/>
  <c r="I207" i="16"/>
  <c r="I206" i="16"/>
  <c r="I205" i="16"/>
  <c r="I204" i="16"/>
  <c r="I203" i="16"/>
  <c r="I202" i="16"/>
  <c r="I201" i="16"/>
  <c r="I200" i="16"/>
  <c r="I199" i="16"/>
  <c r="I198" i="16"/>
  <c r="I197" i="16"/>
  <c r="I196" i="16"/>
  <c r="I195" i="16"/>
  <c r="I194" i="16"/>
  <c r="I193" i="16"/>
  <c r="I192" i="16"/>
  <c r="I191" i="16"/>
  <c r="I190" i="16"/>
  <c r="I189" i="16"/>
  <c r="I188" i="16"/>
  <c r="I187" i="16"/>
  <c r="I186" i="16"/>
  <c r="I185" i="16"/>
  <c r="I184" i="16"/>
  <c r="I183" i="16"/>
  <c r="I182" i="16"/>
  <c r="I181" i="16"/>
  <c r="I180" i="16"/>
  <c r="I179" i="16"/>
  <c r="I178" i="16"/>
  <c r="I177" i="16"/>
  <c r="I176" i="16"/>
  <c r="I175" i="16"/>
  <c r="I174" i="16"/>
  <c r="I173" i="16"/>
  <c r="I172" i="16"/>
  <c r="I171" i="16"/>
  <c r="I170" i="16"/>
  <c r="I169" i="16"/>
  <c r="I168" i="16"/>
  <c r="I167" i="16"/>
  <c r="I166" i="16"/>
  <c r="I165" i="16"/>
  <c r="I164" i="16"/>
  <c r="I163" i="16"/>
  <c r="I162" i="16"/>
  <c r="I161" i="16"/>
  <c r="I160" i="16"/>
  <c r="I159" i="16"/>
  <c r="I158" i="16"/>
  <c r="I157" i="16"/>
  <c r="I156" i="16"/>
  <c r="I155" i="16"/>
  <c r="I154" i="16"/>
  <c r="I153" i="16"/>
  <c r="I152" i="16"/>
  <c r="I151" i="16"/>
  <c r="I150" i="16"/>
  <c r="I149" i="16"/>
  <c r="I148" i="16"/>
  <c r="I147" i="16"/>
  <c r="I146" i="16"/>
  <c r="I145" i="16"/>
  <c r="I144" i="16"/>
  <c r="I143" i="16"/>
  <c r="I142" i="16"/>
  <c r="I141" i="16"/>
  <c r="I140" i="16"/>
  <c r="I139" i="16"/>
  <c r="I138" i="16"/>
  <c r="I137" i="16"/>
  <c r="I136" i="16"/>
  <c r="I135" i="16"/>
  <c r="I134" i="16"/>
  <c r="I133" i="16"/>
  <c r="I132" i="16"/>
  <c r="I131" i="16"/>
  <c r="I130" i="16"/>
  <c r="I129" i="16"/>
  <c r="I128" i="16"/>
  <c r="I127" i="16"/>
  <c r="I126" i="16"/>
  <c r="I125" i="16"/>
  <c r="I124" i="16"/>
  <c r="I123" i="16"/>
  <c r="I122" i="16"/>
  <c r="I121" i="16"/>
  <c r="I120" i="16"/>
  <c r="I119" i="16"/>
  <c r="I118" i="16"/>
  <c r="I117" i="16"/>
  <c r="I116" i="16"/>
  <c r="I115" i="16"/>
  <c r="I114" i="16"/>
  <c r="I113" i="16"/>
  <c r="I112" i="16"/>
  <c r="I111" i="16"/>
  <c r="I110" i="16"/>
  <c r="I109" i="16"/>
  <c r="I108" i="16"/>
  <c r="I107" i="16"/>
  <c r="I106" i="16"/>
  <c r="I105" i="16"/>
  <c r="I104" i="16"/>
  <c r="I103" i="16"/>
  <c r="I102" i="16"/>
  <c r="I101" i="16"/>
  <c r="I100" i="16"/>
  <c r="I99" i="16"/>
  <c r="I98" i="16"/>
  <c r="I97" i="16"/>
  <c r="I96" i="16"/>
  <c r="I95" i="16"/>
  <c r="I94" i="16"/>
  <c r="I93" i="16"/>
  <c r="I92" i="16"/>
  <c r="I91" i="16"/>
  <c r="I90" i="16"/>
  <c r="I89" i="16"/>
  <c r="I88" i="16"/>
  <c r="I87" i="16"/>
  <c r="I86" i="16"/>
  <c r="I85" i="16"/>
  <c r="I84" i="16"/>
  <c r="I83" i="16"/>
  <c r="I82" i="16"/>
  <c r="I81" i="16"/>
  <c r="I80" i="16"/>
  <c r="I79" i="16"/>
  <c r="I78" i="16"/>
  <c r="I77" i="16"/>
  <c r="I76" i="16"/>
  <c r="I75" i="16"/>
  <c r="I74" i="16"/>
  <c r="I73" i="16"/>
  <c r="I72" i="16"/>
  <c r="I71" i="16"/>
  <c r="I70" i="16"/>
  <c r="I69" i="16"/>
  <c r="I68" i="16"/>
  <c r="I67" i="16"/>
  <c r="I66" i="16"/>
  <c r="I65" i="16"/>
  <c r="I64" i="16"/>
  <c r="I63" i="16"/>
  <c r="I62" i="16"/>
  <c r="I61" i="16"/>
  <c r="I60" i="16"/>
  <c r="I59" i="16"/>
  <c r="I58" i="16"/>
  <c r="I57" i="16"/>
  <c r="I56" i="16"/>
  <c r="I55" i="16"/>
  <c r="I54" i="16"/>
  <c r="I53" i="16"/>
  <c r="I52" i="16"/>
  <c r="I51" i="16"/>
  <c r="I50" i="16"/>
  <c r="I49" i="16"/>
  <c r="I48" i="16"/>
  <c r="I47" i="16"/>
  <c r="I46" i="16"/>
  <c r="I45" i="16"/>
  <c r="I44" i="16"/>
  <c r="I43" i="16"/>
  <c r="I42" i="16"/>
  <c r="I41" i="16"/>
  <c r="I40" i="16"/>
  <c r="I39" i="16"/>
  <c r="I38" i="16"/>
  <c r="I37" i="16"/>
  <c r="I36" i="16"/>
  <c r="I35" i="16"/>
  <c r="I34" i="16"/>
  <c r="I33" i="16"/>
  <c r="I32" i="16"/>
  <c r="I31" i="16"/>
  <c r="I30" i="16"/>
  <c r="I29" i="16"/>
  <c r="I28" i="16"/>
  <c r="I27" i="16"/>
  <c r="I26" i="16"/>
  <c r="I25" i="16"/>
  <c r="I24" i="16"/>
  <c r="I23" i="16"/>
  <c r="I22" i="16"/>
  <c r="I21" i="16"/>
  <c r="I20" i="16"/>
  <c r="I19" i="16"/>
  <c r="I18" i="16"/>
  <c r="I17" i="16"/>
  <c r="I16" i="16"/>
  <c r="I15" i="16"/>
  <c r="I14" i="16"/>
  <c r="I13" i="16"/>
  <c r="I12" i="16"/>
  <c r="I11" i="16"/>
  <c r="I10" i="16"/>
  <c r="I9" i="16"/>
  <c r="I8" i="16"/>
  <c r="I7" i="16"/>
  <c r="I6" i="16"/>
  <c r="I5" i="16"/>
  <c r="I4" i="16"/>
  <c r="H2" i="16"/>
  <c r="G2" i="16"/>
  <c r="F2" i="16"/>
  <c r="D1" i="16"/>
  <c r="E1" i="16" s="1"/>
  <c r="F1" i="16" s="1"/>
  <c r="G1" i="16" s="1"/>
  <c r="H1" i="16" s="1"/>
  <c r="I1" i="16" s="1"/>
  <c r="J2231" i="16"/>
  <c r="B9" i="13"/>
  <c r="C9" i="13"/>
  <c r="K12" i="11" l="1"/>
  <c r="K4" i="11"/>
  <c r="K5" i="11"/>
  <c r="K6" i="11"/>
  <c r="K7" i="11"/>
  <c r="K8" i="11"/>
  <c r="K9" i="11"/>
  <c r="K10" i="11"/>
  <c r="K11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K104" i="11"/>
  <c r="K105" i="11"/>
  <c r="K106" i="11"/>
  <c r="K107" i="11"/>
  <c r="K108" i="11"/>
  <c r="K109" i="11"/>
  <c r="K110" i="11"/>
  <c r="K111" i="11"/>
  <c r="K112" i="11"/>
  <c r="K113" i="11"/>
  <c r="K114" i="11"/>
  <c r="K115" i="11"/>
  <c r="K116" i="11"/>
  <c r="K117" i="11"/>
  <c r="K118" i="11"/>
  <c r="K119" i="11"/>
  <c r="K12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K134" i="11"/>
  <c r="K135" i="11"/>
  <c r="K136" i="11"/>
  <c r="K137" i="11"/>
  <c r="K138" i="11"/>
  <c r="K139" i="11"/>
  <c r="K140" i="11"/>
  <c r="K141" i="11"/>
  <c r="K142" i="11"/>
  <c r="K143" i="11"/>
  <c r="K144" i="11"/>
  <c r="K145" i="11"/>
  <c r="K146" i="11"/>
  <c r="K147" i="11"/>
  <c r="K148" i="11"/>
  <c r="K149" i="11"/>
  <c r="K150" i="11"/>
  <c r="K151" i="11"/>
  <c r="K152" i="11"/>
  <c r="K153" i="11"/>
  <c r="K154" i="11"/>
  <c r="K155" i="11"/>
  <c r="K156" i="11"/>
  <c r="K157" i="11"/>
  <c r="K158" i="11"/>
  <c r="K159" i="11"/>
  <c r="K160" i="11"/>
  <c r="K161" i="11"/>
  <c r="K162" i="11"/>
  <c r="K163" i="11"/>
  <c r="K164" i="11"/>
  <c r="K165" i="11"/>
  <c r="K166" i="11"/>
  <c r="K167" i="11"/>
  <c r="K168" i="11"/>
  <c r="K169" i="11"/>
  <c r="K170" i="11"/>
  <c r="K171" i="11"/>
  <c r="K172" i="11"/>
  <c r="K173" i="11"/>
  <c r="K174" i="11"/>
  <c r="K175" i="11"/>
  <c r="K176" i="11"/>
  <c r="K177" i="11"/>
  <c r="K178" i="11"/>
  <c r="K179" i="11"/>
  <c r="K180" i="11"/>
  <c r="K181" i="11"/>
  <c r="K182" i="11"/>
  <c r="K183" i="11"/>
  <c r="K184" i="11"/>
  <c r="K185" i="11"/>
  <c r="K186" i="11"/>
  <c r="K187" i="11"/>
  <c r="K188" i="11"/>
  <c r="K189" i="11"/>
  <c r="K190" i="11"/>
  <c r="K191" i="11"/>
  <c r="K192" i="11"/>
  <c r="K193" i="11"/>
  <c r="K194" i="11"/>
  <c r="K195" i="11"/>
  <c r="K196" i="11"/>
  <c r="K197" i="11"/>
  <c r="K198" i="11"/>
  <c r="K199" i="11"/>
  <c r="K200" i="11"/>
  <c r="K201" i="11"/>
  <c r="K202" i="11"/>
  <c r="K203" i="11"/>
  <c r="K204" i="11"/>
  <c r="K205" i="11"/>
  <c r="K206" i="11"/>
  <c r="K207" i="11"/>
  <c r="K208" i="11"/>
  <c r="K209" i="11"/>
  <c r="K210" i="11"/>
  <c r="K211" i="11"/>
  <c r="K212" i="11"/>
  <c r="K213" i="11"/>
  <c r="K214" i="11"/>
  <c r="K215" i="11"/>
  <c r="K216" i="11"/>
  <c r="K217" i="11"/>
  <c r="K218" i="11"/>
  <c r="K219" i="11"/>
  <c r="K220" i="11"/>
  <c r="K221" i="11"/>
  <c r="K222" i="11"/>
  <c r="K223" i="11"/>
  <c r="K224" i="11"/>
  <c r="K225" i="11"/>
  <c r="K226" i="11"/>
  <c r="K227" i="11"/>
  <c r="K228" i="11"/>
  <c r="K229" i="11"/>
  <c r="K230" i="11"/>
  <c r="K231" i="11"/>
  <c r="K232" i="11"/>
  <c r="K233" i="11"/>
  <c r="K234" i="11"/>
  <c r="K235" i="11"/>
  <c r="K236" i="11"/>
  <c r="K237" i="11"/>
  <c r="K238" i="11"/>
  <c r="K239" i="11"/>
  <c r="K240" i="11"/>
  <c r="K241" i="11"/>
  <c r="K242" i="11"/>
  <c r="K243" i="11"/>
  <c r="K244" i="11"/>
  <c r="K245" i="11"/>
  <c r="K246" i="11"/>
  <c r="K247" i="11"/>
  <c r="K248" i="11"/>
  <c r="K249" i="11"/>
  <c r="K250" i="11"/>
  <c r="K251" i="11"/>
  <c r="K252" i="11"/>
  <c r="K253" i="11"/>
  <c r="K254" i="11"/>
  <c r="K255" i="11"/>
  <c r="K256" i="11"/>
  <c r="K257" i="11"/>
  <c r="K258" i="11"/>
  <c r="K259" i="11"/>
  <c r="K260" i="11"/>
  <c r="K261" i="11"/>
  <c r="K262" i="11"/>
  <c r="K263" i="11"/>
  <c r="K264" i="11"/>
  <c r="K265" i="11"/>
  <c r="K266" i="11"/>
  <c r="K267" i="11"/>
  <c r="K268" i="11"/>
  <c r="K269" i="11"/>
  <c r="K270" i="11"/>
  <c r="K271" i="11"/>
  <c r="K272" i="11"/>
  <c r="K273" i="11"/>
  <c r="K274" i="11"/>
  <c r="K275" i="11"/>
  <c r="K276" i="11"/>
  <c r="K277" i="11"/>
  <c r="K278" i="11"/>
  <c r="K279" i="11"/>
  <c r="K280" i="11"/>
  <c r="K281" i="11"/>
  <c r="K282" i="11"/>
  <c r="K283" i="11"/>
  <c r="K284" i="11"/>
  <c r="K285" i="11"/>
  <c r="K286" i="11"/>
  <c r="K287" i="11"/>
  <c r="K288" i="11"/>
  <c r="K289" i="11"/>
  <c r="K290" i="11"/>
  <c r="K291" i="11"/>
  <c r="K292" i="11"/>
  <c r="K293" i="11"/>
  <c r="K294" i="11"/>
  <c r="K295" i="11"/>
  <c r="K296" i="11"/>
  <c r="K297" i="11"/>
  <c r="K298" i="11"/>
  <c r="K299" i="11"/>
  <c r="K300" i="11"/>
  <c r="K301" i="11"/>
  <c r="K302" i="11"/>
  <c r="K303" i="11"/>
  <c r="K304" i="11"/>
  <c r="K305" i="11"/>
  <c r="K306" i="11"/>
  <c r="K307" i="11"/>
  <c r="K308" i="11"/>
  <c r="K309" i="11"/>
  <c r="K310" i="11"/>
  <c r="K311" i="11"/>
  <c r="K312" i="11"/>
  <c r="K313" i="11"/>
  <c r="K314" i="11"/>
  <c r="K315" i="11"/>
  <c r="K316" i="11"/>
  <c r="K317" i="11"/>
  <c r="K318" i="11"/>
  <c r="K319" i="11"/>
  <c r="K320" i="11"/>
  <c r="K321" i="11"/>
  <c r="K3" i="11"/>
  <c r="N1" i="11"/>
  <c r="M2272" i="16" l="1"/>
  <c r="J2272" i="16"/>
  <c r="M1490" i="16"/>
  <c r="J1490" i="16"/>
  <c r="M772" i="16"/>
  <c r="M773" i="16"/>
  <c r="J772" i="16"/>
  <c r="G2320" i="6" l="1"/>
  <c r="Y480" i="6"/>
  <c r="X480" i="6"/>
  <c r="W480" i="6"/>
  <c r="T480" i="6"/>
  <c r="S480" i="6"/>
  <c r="K480" i="6"/>
  <c r="J480" i="6"/>
  <c r="G480" i="6"/>
  <c r="Y1435" i="6"/>
  <c r="X1435" i="6"/>
  <c r="W1435" i="6"/>
  <c r="T1435" i="6"/>
  <c r="S1435" i="6"/>
  <c r="K1435" i="6"/>
  <c r="J1435" i="6"/>
  <c r="G1435" i="6"/>
  <c r="F2319" i="17"/>
  <c r="F1433" i="17"/>
  <c r="F477" i="17"/>
  <c r="Y2320" i="6"/>
  <c r="X2320" i="6"/>
  <c r="W2320" i="6"/>
  <c r="T2320" i="6"/>
  <c r="S2320" i="6"/>
  <c r="K2320" i="6"/>
  <c r="J2320" i="6"/>
  <c r="D9" i="13" l="1"/>
  <c r="E382" i="11"/>
  <c r="E383" i="11"/>
  <c r="E384" i="11"/>
  <c r="E385" i="11"/>
  <c r="E386" i="11"/>
  <c r="M800" i="16" l="1"/>
  <c r="M801" i="16"/>
  <c r="M802" i="16"/>
  <c r="M803" i="16"/>
  <c r="M804" i="16"/>
  <c r="M805" i="16"/>
  <c r="M806" i="16"/>
  <c r="M807" i="16"/>
  <c r="M808" i="16"/>
  <c r="M809" i="16"/>
  <c r="M810" i="16"/>
  <c r="M811" i="16"/>
  <c r="M812" i="16"/>
  <c r="M813" i="16"/>
  <c r="M814" i="16"/>
  <c r="M815" i="16"/>
  <c r="M816" i="16"/>
  <c r="M817" i="16"/>
  <c r="M818" i="16"/>
  <c r="M819" i="16"/>
  <c r="M820" i="16"/>
  <c r="M821" i="16"/>
  <c r="M822" i="16"/>
  <c r="M823" i="16"/>
  <c r="M824" i="16"/>
  <c r="M825" i="16"/>
  <c r="M826" i="16"/>
  <c r="M827" i="16"/>
  <c r="M828" i="16"/>
  <c r="M829" i="16"/>
  <c r="M830" i="16"/>
  <c r="M831" i="16"/>
  <c r="M832" i="16"/>
  <c r="M833" i="16"/>
  <c r="M834" i="16"/>
  <c r="M835" i="16"/>
  <c r="M836" i="16"/>
  <c r="M837" i="16"/>
  <c r="M838" i="16"/>
  <c r="M839" i="16"/>
  <c r="M840" i="16"/>
  <c r="M841" i="16"/>
  <c r="M842" i="16"/>
  <c r="M843" i="16"/>
  <c r="M844" i="16"/>
  <c r="M845" i="16"/>
  <c r="M846" i="16"/>
  <c r="M847" i="16"/>
  <c r="M848" i="16"/>
  <c r="M849" i="16"/>
  <c r="M850" i="16"/>
  <c r="M851" i="16"/>
  <c r="M852" i="16"/>
  <c r="M853" i="16"/>
  <c r="M854" i="16"/>
  <c r="M855" i="16"/>
  <c r="M856" i="16"/>
  <c r="M857" i="16"/>
  <c r="M858" i="16"/>
  <c r="M859" i="16"/>
  <c r="M860" i="16"/>
  <c r="M861" i="16"/>
  <c r="M862" i="16"/>
  <c r="M863" i="16"/>
  <c r="M864" i="16"/>
  <c r="M865" i="16"/>
  <c r="M866" i="16"/>
  <c r="M867" i="16"/>
  <c r="M868" i="16"/>
  <c r="M869" i="16"/>
  <c r="M870" i="16"/>
  <c r="M871" i="16"/>
  <c r="M872" i="16"/>
  <c r="M873" i="16"/>
  <c r="M874" i="16"/>
  <c r="M875" i="16"/>
  <c r="M876" i="16"/>
  <c r="M877" i="16"/>
  <c r="M878" i="16"/>
  <c r="M879" i="16"/>
  <c r="M880" i="16"/>
  <c r="M881" i="16"/>
  <c r="M882" i="16"/>
  <c r="M883" i="16"/>
  <c r="M884" i="16"/>
  <c r="M885" i="16"/>
  <c r="M886" i="16"/>
  <c r="M887" i="16"/>
  <c r="M888" i="16"/>
  <c r="M889" i="16"/>
  <c r="M890" i="16"/>
  <c r="M891" i="16"/>
  <c r="M892" i="16"/>
  <c r="M893" i="16"/>
  <c r="M894" i="16"/>
  <c r="M895" i="16"/>
  <c r="M896" i="16"/>
  <c r="M897" i="16"/>
  <c r="M898" i="16"/>
  <c r="M899" i="16"/>
  <c r="M900" i="16"/>
  <c r="M901" i="16"/>
  <c r="M902" i="16"/>
  <c r="M903" i="16"/>
  <c r="M904" i="16"/>
  <c r="M905" i="16"/>
  <c r="M906" i="16"/>
  <c r="M907" i="16"/>
  <c r="M908" i="16"/>
  <c r="M909" i="16"/>
  <c r="M910" i="16"/>
  <c r="M911" i="16"/>
  <c r="M912" i="16"/>
  <c r="M913" i="16"/>
  <c r="M914" i="16"/>
  <c r="M915" i="16"/>
  <c r="M916" i="16"/>
  <c r="M917" i="16"/>
  <c r="M918" i="16"/>
  <c r="M919" i="16"/>
  <c r="M920" i="16"/>
  <c r="M921" i="16"/>
  <c r="M922" i="16"/>
  <c r="M923" i="16"/>
  <c r="M924" i="16"/>
  <c r="M925" i="16"/>
  <c r="M926" i="16"/>
  <c r="M927" i="16"/>
  <c r="M928" i="16"/>
  <c r="M929" i="16"/>
  <c r="M930" i="16"/>
  <c r="M931" i="16"/>
  <c r="M932" i="16"/>
  <c r="M933" i="16"/>
  <c r="M934" i="16"/>
  <c r="M935" i="16"/>
  <c r="M936" i="16"/>
  <c r="M937" i="16"/>
  <c r="M938" i="16"/>
  <c r="M939" i="16"/>
  <c r="M940" i="16"/>
  <c r="M941" i="16"/>
  <c r="M942" i="16"/>
  <c r="M943" i="16"/>
  <c r="M944" i="16"/>
  <c r="M945" i="16"/>
  <c r="M946" i="16"/>
  <c r="M947" i="16"/>
  <c r="M948" i="16"/>
  <c r="M949" i="16"/>
  <c r="M950" i="16"/>
  <c r="M951" i="16"/>
  <c r="M952" i="16"/>
  <c r="M953" i="16"/>
  <c r="M954" i="16"/>
  <c r="M955" i="16"/>
  <c r="M956" i="16"/>
  <c r="M957" i="16"/>
  <c r="M958" i="16"/>
  <c r="M959" i="16"/>
  <c r="M960" i="16"/>
  <c r="M961" i="16"/>
  <c r="M962" i="16"/>
  <c r="M963" i="16"/>
  <c r="M964" i="16"/>
  <c r="M965" i="16"/>
  <c r="M966" i="16"/>
  <c r="M967" i="16"/>
  <c r="M968" i="16"/>
  <c r="M969" i="16"/>
  <c r="M970" i="16"/>
  <c r="M971" i="16"/>
  <c r="M972" i="16"/>
  <c r="M973" i="16"/>
  <c r="M974" i="16"/>
  <c r="M975" i="16"/>
  <c r="M976" i="16"/>
  <c r="M977" i="16"/>
  <c r="M978" i="16"/>
  <c r="M979" i="16"/>
  <c r="M980" i="16"/>
  <c r="M981" i="16"/>
  <c r="M982" i="16"/>
  <c r="M983" i="16"/>
  <c r="M984" i="16"/>
  <c r="M985" i="16"/>
  <c r="M986" i="16"/>
  <c r="M987" i="16"/>
  <c r="M988" i="16"/>
  <c r="M989" i="16"/>
  <c r="M990" i="16"/>
  <c r="M991" i="16"/>
  <c r="M992" i="16"/>
  <c r="M993" i="16"/>
  <c r="M994" i="16"/>
  <c r="M995" i="16"/>
  <c r="M996" i="16"/>
  <c r="M997" i="16"/>
  <c r="M998" i="16"/>
  <c r="M999" i="16"/>
  <c r="M1000" i="16"/>
  <c r="M1001" i="16"/>
  <c r="M1002" i="16"/>
  <c r="M1003" i="16"/>
  <c r="M1004" i="16"/>
  <c r="M1005" i="16"/>
  <c r="M1006" i="16"/>
  <c r="M1007" i="16"/>
  <c r="M1008" i="16"/>
  <c r="M1009" i="16"/>
  <c r="M1010" i="16"/>
  <c r="M1011" i="16"/>
  <c r="M1012" i="16"/>
  <c r="M1013" i="16"/>
  <c r="M1014" i="16"/>
  <c r="M1015" i="16"/>
  <c r="M1016" i="16"/>
  <c r="M1017" i="16"/>
  <c r="M1018" i="16"/>
  <c r="M1019" i="16"/>
  <c r="M1020" i="16"/>
  <c r="M1021" i="16"/>
  <c r="M1022" i="16"/>
  <c r="M1023" i="16"/>
  <c r="M1024" i="16"/>
  <c r="M1025" i="16"/>
  <c r="M1026" i="16"/>
  <c r="M1027" i="16"/>
  <c r="M1028" i="16"/>
  <c r="M1029" i="16"/>
  <c r="M1030" i="16"/>
  <c r="M1031" i="16"/>
  <c r="M1032" i="16"/>
  <c r="M1033" i="16"/>
  <c r="M1034" i="16"/>
  <c r="M1035" i="16"/>
  <c r="M1036" i="16"/>
  <c r="M1037" i="16"/>
  <c r="M1038" i="16"/>
  <c r="M1039" i="16"/>
  <c r="M1040" i="16"/>
  <c r="M1041" i="16"/>
  <c r="M1042" i="16"/>
  <c r="M1043" i="16"/>
  <c r="M1044" i="16"/>
  <c r="M1045" i="16"/>
  <c r="M1046" i="16"/>
  <c r="M1047" i="16"/>
  <c r="M1048" i="16"/>
  <c r="M1049" i="16"/>
  <c r="M1050" i="16"/>
  <c r="M1051" i="16"/>
  <c r="M1052" i="16"/>
  <c r="M1053" i="16"/>
  <c r="M1054" i="16"/>
  <c r="M1055" i="16"/>
  <c r="M1056" i="16"/>
  <c r="M1057" i="16"/>
  <c r="M1058" i="16"/>
  <c r="M1059" i="16"/>
  <c r="M1060" i="16"/>
  <c r="M1061" i="16"/>
  <c r="M1062" i="16"/>
  <c r="M1063" i="16"/>
  <c r="M1064" i="16"/>
  <c r="M1065" i="16"/>
  <c r="M1066" i="16"/>
  <c r="M1067" i="16"/>
  <c r="M1068" i="16"/>
  <c r="M1069" i="16"/>
  <c r="M1070" i="16"/>
  <c r="M1071" i="16"/>
  <c r="M1072" i="16"/>
  <c r="M1073" i="16"/>
  <c r="M1074" i="16"/>
  <c r="M1075" i="16"/>
  <c r="M1076" i="16"/>
  <c r="M1077" i="16"/>
  <c r="M1078" i="16"/>
  <c r="M1079" i="16"/>
  <c r="M1080" i="16"/>
  <c r="M1081" i="16"/>
  <c r="M1082" i="16"/>
  <c r="M1083" i="16"/>
  <c r="M1084" i="16"/>
  <c r="M1085" i="16"/>
  <c r="M1086" i="16"/>
  <c r="M1087" i="16"/>
  <c r="M1088" i="16"/>
  <c r="M1089" i="16"/>
  <c r="M1090" i="16"/>
  <c r="M1091" i="16"/>
  <c r="M1092" i="16"/>
  <c r="M1093" i="16"/>
  <c r="M1094" i="16"/>
  <c r="M1095" i="16"/>
  <c r="M1096" i="16"/>
  <c r="M1097" i="16"/>
  <c r="M1098" i="16"/>
  <c r="M1099" i="16"/>
  <c r="M1100" i="16"/>
  <c r="M1101" i="16"/>
  <c r="M1102" i="16"/>
  <c r="M1103" i="16"/>
  <c r="M1104" i="16"/>
  <c r="M1105" i="16"/>
  <c r="M1106" i="16"/>
  <c r="M1107" i="16"/>
  <c r="M1108" i="16"/>
  <c r="M1109" i="16"/>
  <c r="M1110" i="16"/>
  <c r="M1111" i="16"/>
  <c r="M1112" i="16"/>
  <c r="M1113" i="16"/>
  <c r="M1114" i="16"/>
  <c r="M1115" i="16"/>
  <c r="M1116" i="16"/>
  <c r="M1117" i="16"/>
  <c r="M1118" i="16"/>
  <c r="M1119" i="16"/>
  <c r="M1120" i="16"/>
  <c r="M1121" i="16"/>
  <c r="M1122" i="16"/>
  <c r="M1123" i="16"/>
  <c r="M1124" i="16"/>
  <c r="M1125" i="16"/>
  <c r="M1126" i="16"/>
  <c r="M1127" i="16"/>
  <c r="M1128" i="16"/>
  <c r="M1129" i="16"/>
  <c r="M1130" i="16"/>
  <c r="M1131" i="16"/>
  <c r="M1132" i="16"/>
  <c r="M1133" i="16"/>
  <c r="M1134" i="16"/>
  <c r="M1135" i="16"/>
  <c r="M1136" i="16"/>
  <c r="M1137" i="16"/>
  <c r="M1138" i="16"/>
  <c r="M1139" i="16"/>
  <c r="M1140" i="16"/>
  <c r="M1141" i="16"/>
  <c r="M1142" i="16"/>
  <c r="M1143" i="16"/>
  <c r="M1144" i="16"/>
  <c r="M1145" i="16"/>
  <c r="M1146" i="16"/>
  <c r="M1147" i="16"/>
  <c r="M1148" i="16"/>
  <c r="M1149" i="16"/>
  <c r="M1150" i="16"/>
  <c r="M1151" i="16"/>
  <c r="M1152" i="16"/>
  <c r="M1153" i="16"/>
  <c r="M1154" i="16"/>
  <c r="M1155" i="16"/>
  <c r="M1156" i="16"/>
  <c r="M1157" i="16"/>
  <c r="M1158" i="16"/>
  <c r="M1159" i="16"/>
  <c r="M1160" i="16"/>
  <c r="M1161" i="16"/>
  <c r="M1162" i="16"/>
  <c r="M1163" i="16"/>
  <c r="M1164" i="16"/>
  <c r="M1165" i="16"/>
  <c r="M1166" i="16"/>
  <c r="M1167" i="16"/>
  <c r="M1168" i="16"/>
  <c r="M1169" i="16"/>
  <c r="M1170" i="16"/>
  <c r="M1171" i="16"/>
  <c r="M1172" i="16"/>
  <c r="M1173" i="16"/>
  <c r="M1174" i="16"/>
  <c r="M1175" i="16"/>
  <c r="M1176" i="16"/>
  <c r="M1177" i="16"/>
  <c r="M1178" i="16"/>
  <c r="M1179" i="16"/>
  <c r="M1180" i="16"/>
  <c r="M1181" i="16"/>
  <c r="M1182" i="16"/>
  <c r="M1183" i="16"/>
  <c r="M1184" i="16"/>
  <c r="M1185" i="16"/>
  <c r="M1186" i="16"/>
  <c r="M1187" i="16"/>
  <c r="M1188" i="16"/>
  <c r="M1189" i="16"/>
  <c r="M1190" i="16"/>
  <c r="M1191" i="16"/>
  <c r="M1192" i="16"/>
  <c r="M1193" i="16"/>
  <c r="M1194" i="16"/>
  <c r="M1195" i="16"/>
  <c r="M1196" i="16"/>
  <c r="M1197" i="16"/>
  <c r="M1198" i="16"/>
  <c r="M1199" i="16"/>
  <c r="M1200" i="16"/>
  <c r="M1201" i="16"/>
  <c r="M1202" i="16"/>
  <c r="M1203" i="16"/>
  <c r="M1204" i="16"/>
  <c r="M1205" i="16"/>
  <c r="M1206" i="16"/>
  <c r="M1207" i="16"/>
  <c r="M1208" i="16"/>
  <c r="M1209" i="16"/>
  <c r="M1210" i="16"/>
  <c r="M1211" i="16"/>
  <c r="M1212" i="16"/>
  <c r="M1213" i="16"/>
  <c r="M1214" i="16"/>
  <c r="M1215" i="16"/>
  <c r="M1216" i="16"/>
  <c r="M1217" i="16"/>
  <c r="M1218" i="16"/>
  <c r="M1219" i="16"/>
  <c r="M1220" i="16"/>
  <c r="M1221" i="16"/>
  <c r="M1222" i="16"/>
  <c r="M1223" i="16"/>
  <c r="M1224" i="16"/>
  <c r="M1225" i="16"/>
  <c r="M1226" i="16"/>
  <c r="M1227" i="16"/>
  <c r="M1228" i="16"/>
  <c r="M1229" i="16"/>
  <c r="M1230" i="16"/>
  <c r="M1231" i="16"/>
  <c r="M1232" i="16"/>
  <c r="M1233" i="16"/>
  <c r="M1234" i="16"/>
  <c r="M1235" i="16"/>
  <c r="M1236" i="16"/>
  <c r="M1237" i="16"/>
  <c r="M1238" i="16"/>
  <c r="M1239" i="16"/>
  <c r="M1240" i="16"/>
  <c r="M1241" i="16"/>
  <c r="M1242" i="16"/>
  <c r="M1243" i="16"/>
  <c r="M1244" i="16"/>
  <c r="M1245" i="16"/>
  <c r="M1246" i="16"/>
  <c r="M1247" i="16"/>
  <c r="M1248" i="16"/>
  <c r="M1249" i="16"/>
  <c r="M1250" i="16"/>
  <c r="M1251" i="16"/>
  <c r="M1252" i="16"/>
  <c r="M1253" i="16"/>
  <c r="M1254" i="16"/>
  <c r="M1255" i="16"/>
  <c r="M1256" i="16"/>
  <c r="M1257" i="16"/>
  <c r="M1258" i="16"/>
  <c r="M1259" i="16"/>
  <c r="M1260" i="16"/>
  <c r="M1261" i="16"/>
  <c r="M1262" i="16"/>
  <c r="M1263" i="16"/>
  <c r="M1264" i="16"/>
  <c r="M1265" i="16"/>
  <c r="M1266" i="16"/>
  <c r="M1267" i="16"/>
  <c r="M1268" i="16"/>
  <c r="M1269" i="16"/>
  <c r="M1270" i="16"/>
  <c r="M1271" i="16"/>
  <c r="M1272" i="16"/>
  <c r="M1273" i="16"/>
  <c r="M1274" i="16"/>
  <c r="M1275" i="16"/>
  <c r="M1276" i="16"/>
  <c r="M1277" i="16"/>
  <c r="M1278" i="16"/>
  <c r="M1279" i="16"/>
  <c r="M1280" i="16"/>
  <c r="M1281" i="16"/>
  <c r="M1282" i="16"/>
  <c r="M1283" i="16"/>
  <c r="M1284" i="16"/>
  <c r="M1285" i="16"/>
  <c r="M1286" i="16"/>
  <c r="M1287" i="16"/>
  <c r="M1288" i="16"/>
  <c r="M1289" i="16"/>
  <c r="M1290" i="16"/>
  <c r="M1291" i="16"/>
  <c r="M1292" i="16"/>
  <c r="M1293" i="16"/>
  <c r="M1294" i="16"/>
  <c r="M1295" i="16"/>
  <c r="M1296" i="16"/>
  <c r="M1297" i="16"/>
  <c r="M1298" i="16"/>
  <c r="M1299" i="16"/>
  <c r="M1300" i="16"/>
  <c r="M1301" i="16"/>
  <c r="M1302" i="16"/>
  <c r="M1303" i="16"/>
  <c r="M1304" i="16"/>
  <c r="M1305" i="16"/>
  <c r="M1306" i="16"/>
  <c r="M1307" i="16"/>
  <c r="M1308" i="16"/>
  <c r="M1309" i="16"/>
  <c r="M1310" i="16"/>
  <c r="M1311" i="16"/>
  <c r="M1312" i="16"/>
  <c r="M1313" i="16"/>
  <c r="M1314" i="16"/>
  <c r="M1315" i="16"/>
  <c r="M1316" i="16"/>
  <c r="M1317" i="16"/>
  <c r="M1318" i="16"/>
  <c r="M1319" i="16"/>
  <c r="M1320" i="16"/>
  <c r="M1321" i="16"/>
  <c r="M1322" i="16"/>
  <c r="M1323" i="16"/>
  <c r="M1324" i="16"/>
  <c r="M1325" i="16"/>
  <c r="M1326" i="16"/>
  <c r="M1327" i="16"/>
  <c r="M1328" i="16"/>
  <c r="M1329" i="16"/>
  <c r="M1330" i="16"/>
  <c r="M1331" i="16"/>
  <c r="M1332" i="16"/>
  <c r="M1333" i="16"/>
  <c r="M1334" i="16"/>
  <c r="M1335" i="16"/>
  <c r="M1336" i="16"/>
  <c r="M1337" i="16"/>
  <c r="M1338" i="16"/>
  <c r="M1339" i="16"/>
  <c r="M1340" i="16"/>
  <c r="M1341" i="16"/>
  <c r="M1342" i="16"/>
  <c r="M1343" i="16"/>
  <c r="M1344" i="16"/>
  <c r="M1345" i="16"/>
  <c r="M1346" i="16"/>
  <c r="M1347" i="16"/>
  <c r="M1348" i="16"/>
  <c r="M1349" i="16"/>
  <c r="M1350" i="16"/>
  <c r="M1351" i="16"/>
  <c r="M1352" i="16"/>
  <c r="M1353" i="16"/>
  <c r="M1354" i="16"/>
  <c r="M1355" i="16"/>
  <c r="M1356" i="16"/>
  <c r="M1357" i="16"/>
  <c r="M1358" i="16"/>
  <c r="M1359" i="16"/>
  <c r="M1360" i="16"/>
  <c r="M1361" i="16"/>
  <c r="M1362" i="16"/>
  <c r="M1363" i="16"/>
  <c r="M1364" i="16"/>
  <c r="M1365" i="16"/>
  <c r="M1366" i="16"/>
  <c r="M1367" i="16"/>
  <c r="M1368" i="16"/>
  <c r="M1369" i="16"/>
  <c r="M1370" i="16"/>
  <c r="M1371" i="16"/>
  <c r="M1372" i="16"/>
  <c r="M1373" i="16"/>
  <c r="M1374" i="16"/>
  <c r="M1375" i="16"/>
  <c r="M1376" i="16"/>
  <c r="M1377" i="16"/>
  <c r="M1378" i="16"/>
  <c r="M1379" i="16"/>
  <c r="M1380" i="16"/>
  <c r="M1381" i="16"/>
  <c r="M1382" i="16"/>
  <c r="M1383" i="16"/>
  <c r="M1384" i="16"/>
  <c r="M1385" i="16"/>
  <c r="M1386" i="16"/>
  <c r="M1387" i="16"/>
  <c r="M1388" i="16"/>
  <c r="M1389" i="16"/>
  <c r="M1390" i="16"/>
  <c r="M1391" i="16"/>
  <c r="M1392" i="16"/>
  <c r="M1393" i="16"/>
  <c r="M1394" i="16"/>
  <c r="M1395" i="16"/>
  <c r="M1396" i="16"/>
  <c r="M1397" i="16"/>
  <c r="M1398" i="16"/>
  <c r="M1399" i="16"/>
  <c r="M1400" i="16"/>
  <c r="M1401" i="16"/>
  <c r="M1402" i="16"/>
  <c r="M1403" i="16"/>
  <c r="M1404" i="16"/>
  <c r="M1405" i="16"/>
  <c r="M1406" i="16"/>
  <c r="M1407" i="16"/>
  <c r="M1408" i="16"/>
  <c r="M1409" i="16"/>
  <c r="M1410" i="16"/>
  <c r="M1411" i="16"/>
  <c r="M1412" i="16"/>
  <c r="M1413" i="16"/>
  <c r="M1414" i="16"/>
  <c r="M1415" i="16"/>
  <c r="M1416" i="16"/>
  <c r="M1417" i="16"/>
  <c r="M1418" i="16"/>
  <c r="M1419" i="16"/>
  <c r="M1420" i="16"/>
  <c r="M1421" i="16"/>
  <c r="M1422" i="16"/>
  <c r="M1423" i="16"/>
  <c r="M1424" i="16"/>
  <c r="M1425" i="16"/>
  <c r="M1426" i="16"/>
  <c r="M1427" i="16"/>
  <c r="M1428" i="16"/>
  <c r="M1429" i="16"/>
  <c r="M1430" i="16"/>
  <c r="M1431" i="16"/>
  <c r="M1432" i="16"/>
  <c r="M1433" i="16"/>
  <c r="M1435" i="16"/>
  <c r="M1436" i="16"/>
  <c r="M1434" i="16"/>
  <c r="E1435" i="6" s="1"/>
  <c r="M1437" i="16"/>
  <c r="M1438" i="16"/>
  <c r="M1439" i="16"/>
  <c r="M1440" i="16"/>
  <c r="M1441" i="16"/>
  <c r="M1442" i="16"/>
  <c r="M1443" i="16"/>
  <c r="M1444" i="16"/>
  <c r="M1445" i="16"/>
  <c r="M1446" i="16"/>
  <c r="M1447" i="16"/>
  <c r="M1448" i="16"/>
  <c r="M1449" i="16"/>
  <c r="M1450" i="16"/>
  <c r="M1451" i="16"/>
  <c r="M1452" i="16"/>
  <c r="M1453" i="16"/>
  <c r="M1454" i="16"/>
  <c r="M1455" i="16"/>
  <c r="M1457" i="16"/>
  <c r="M1458" i="16"/>
  <c r="M1459" i="16"/>
  <c r="M1460" i="16"/>
  <c r="M1461" i="16"/>
  <c r="M1462" i="16"/>
  <c r="M1463" i="16"/>
  <c r="M1464" i="16"/>
  <c r="M1465" i="16"/>
  <c r="M1466" i="16"/>
  <c r="M1467" i="16"/>
  <c r="M1468" i="16"/>
  <c r="M1469" i="16"/>
  <c r="M1470" i="16"/>
  <c r="M1471" i="16"/>
  <c r="M1472" i="16"/>
  <c r="M1473" i="16"/>
  <c r="M1474" i="16"/>
  <c r="M1475" i="16"/>
  <c r="M1476" i="16"/>
  <c r="M1477" i="16"/>
  <c r="M1478" i="16"/>
  <c r="M1479" i="16"/>
  <c r="M1480" i="16"/>
  <c r="M1481" i="16"/>
  <c r="M1482" i="16"/>
  <c r="M1483" i="16"/>
  <c r="M1484" i="16"/>
  <c r="M1485" i="16"/>
  <c r="M1486" i="16"/>
  <c r="M1487" i="16"/>
  <c r="M1488" i="16"/>
  <c r="M1489" i="16"/>
  <c r="M1491" i="16"/>
  <c r="M1492" i="16"/>
  <c r="M1493" i="16"/>
  <c r="M1494" i="16"/>
  <c r="M1495" i="16"/>
  <c r="M1496" i="16"/>
  <c r="M1497" i="16"/>
  <c r="M1498" i="16"/>
  <c r="M1499" i="16"/>
  <c r="M1500" i="16"/>
  <c r="M1501" i="16"/>
  <c r="M1502" i="16"/>
  <c r="M1503" i="16"/>
  <c r="M1504" i="16"/>
  <c r="M1505" i="16"/>
  <c r="M1506" i="16"/>
  <c r="M1507" i="16"/>
  <c r="M1508" i="16"/>
  <c r="M1509" i="16"/>
  <c r="M1510" i="16"/>
  <c r="M1511" i="16"/>
  <c r="M1512" i="16"/>
  <c r="M1513" i="16"/>
  <c r="M1514" i="16"/>
  <c r="M1515" i="16"/>
  <c r="M1516" i="16"/>
  <c r="M1517" i="16"/>
  <c r="M1518" i="16"/>
  <c r="M1519" i="16"/>
  <c r="M1520" i="16"/>
  <c r="M1521" i="16"/>
  <c r="M1522" i="16"/>
  <c r="M1523" i="16"/>
  <c r="M1524" i="16"/>
  <c r="M1525" i="16"/>
  <c r="M1526" i="16"/>
  <c r="M1527" i="16"/>
  <c r="M1528" i="16"/>
  <c r="M1529" i="16"/>
  <c r="M1530" i="16"/>
  <c r="M1531" i="16"/>
  <c r="M1532" i="16"/>
  <c r="M1533" i="16"/>
  <c r="M1534" i="16"/>
  <c r="M1535" i="16"/>
  <c r="M1536" i="16"/>
  <c r="M1537" i="16"/>
  <c r="M1538" i="16"/>
  <c r="M1539" i="16"/>
  <c r="M1540" i="16"/>
  <c r="M1541" i="16"/>
  <c r="M1542" i="16"/>
  <c r="M1543" i="16"/>
  <c r="M1544" i="16"/>
  <c r="M1545" i="16"/>
  <c r="M1546" i="16"/>
  <c r="M1547" i="16"/>
  <c r="M1548" i="16"/>
  <c r="M1549" i="16"/>
  <c r="M1550" i="16"/>
  <c r="M1551" i="16"/>
  <c r="M1552" i="16"/>
  <c r="M1553" i="16"/>
  <c r="M1554" i="16"/>
  <c r="M1555" i="16"/>
  <c r="M1556" i="16"/>
  <c r="M1557" i="16"/>
  <c r="M1558" i="16"/>
  <c r="M1559" i="16"/>
  <c r="M1560" i="16"/>
  <c r="M1561" i="16"/>
  <c r="M1562" i="16"/>
  <c r="M1563" i="16"/>
  <c r="M1564" i="16"/>
  <c r="M1565" i="16"/>
  <c r="M1566" i="16"/>
  <c r="M1567" i="16"/>
  <c r="M1568" i="16"/>
  <c r="M1569" i="16"/>
  <c r="M1570" i="16"/>
  <c r="M1571" i="16"/>
  <c r="M1572" i="16"/>
  <c r="M1573" i="16"/>
  <c r="M1574" i="16"/>
  <c r="M1575" i="16"/>
  <c r="M1576" i="16"/>
  <c r="M1577" i="16"/>
  <c r="M1578" i="16"/>
  <c r="M1579" i="16"/>
  <c r="M1580" i="16"/>
  <c r="M1581" i="16"/>
  <c r="M1582" i="16"/>
  <c r="M1583" i="16"/>
  <c r="M1584" i="16"/>
  <c r="M1585" i="16"/>
  <c r="M1586" i="16"/>
  <c r="M1587" i="16"/>
  <c r="M1588" i="16"/>
  <c r="M1589" i="16"/>
  <c r="M1590" i="16"/>
  <c r="M1591" i="16"/>
  <c r="M1592" i="16"/>
  <c r="M1593" i="16"/>
  <c r="M1594" i="16"/>
  <c r="M1595" i="16"/>
  <c r="M1596" i="16"/>
  <c r="M1597" i="16"/>
  <c r="M1598" i="16"/>
  <c r="M1599" i="16"/>
  <c r="M1600" i="16"/>
  <c r="M1601" i="16"/>
  <c r="M1602" i="16"/>
  <c r="M1603" i="16"/>
  <c r="M1604" i="16"/>
  <c r="M1605" i="16"/>
  <c r="M1606" i="16"/>
  <c r="M1607" i="16"/>
  <c r="M1608" i="16"/>
  <c r="M1609" i="16"/>
  <c r="M1610" i="16"/>
  <c r="M1611" i="16"/>
  <c r="M1612" i="16"/>
  <c r="M1613" i="16"/>
  <c r="M1614" i="16"/>
  <c r="M1615" i="16"/>
  <c r="M1616" i="16"/>
  <c r="M1617" i="16"/>
  <c r="M1618" i="16"/>
  <c r="M1619" i="16"/>
  <c r="M1620" i="16"/>
  <c r="M1621" i="16"/>
  <c r="M1622" i="16"/>
  <c r="M1623" i="16"/>
  <c r="M1624" i="16"/>
  <c r="M1625" i="16"/>
  <c r="M1626" i="16"/>
  <c r="M1627" i="16"/>
  <c r="M1628" i="16"/>
  <c r="M1629" i="16"/>
  <c r="M1630" i="16"/>
  <c r="M1631" i="16"/>
  <c r="M1632" i="16"/>
  <c r="M1633" i="16"/>
  <c r="M1634" i="16"/>
  <c r="M1635" i="16"/>
  <c r="M1636" i="16"/>
  <c r="M1637" i="16"/>
  <c r="M1638" i="16"/>
  <c r="M1639" i="16"/>
  <c r="M1640" i="16"/>
  <c r="M1641" i="16"/>
  <c r="M1642" i="16"/>
  <c r="M1643" i="16"/>
  <c r="M1644" i="16"/>
  <c r="M1645" i="16"/>
  <c r="M1646" i="16"/>
  <c r="M1647" i="16"/>
  <c r="M1648" i="16"/>
  <c r="M1649" i="16"/>
  <c r="M1650" i="16"/>
  <c r="M1651" i="16"/>
  <c r="M1652" i="16"/>
  <c r="M1653" i="16"/>
  <c r="M1654" i="16"/>
  <c r="M1655" i="16"/>
  <c r="M1656" i="16"/>
  <c r="M1657" i="16"/>
  <c r="M1658" i="16"/>
  <c r="M1659" i="16"/>
  <c r="M1660" i="16"/>
  <c r="M1661" i="16"/>
  <c r="M1662" i="16"/>
  <c r="M1663" i="16"/>
  <c r="M1664" i="16"/>
  <c r="M1665" i="16"/>
  <c r="M1666" i="16"/>
  <c r="M1667" i="16"/>
  <c r="M1668" i="16"/>
  <c r="M1669" i="16"/>
  <c r="M1670" i="16"/>
  <c r="M1671" i="16"/>
  <c r="M1672" i="16"/>
  <c r="M1673" i="16"/>
  <c r="M1674" i="16"/>
  <c r="M1675" i="16"/>
  <c r="M1676" i="16"/>
  <c r="M1677" i="16"/>
  <c r="M1678" i="16"/>
  <c r="M1679" i="16"/>
  <c r="M1680" i="16"/>
  <c r="M1681" i="16"/>
  <c r="M1682" i="16"/>
  <c r="M1683" i="16"/>
  <c r="M1684" i="16"/>
  <c r="M1685" i="16"/>
  <c r="M1686" i="16"/>
  <c r="M1687" i="16"/>
  <c r="M1688" i="16"/>
  <c r="M1689" i="16"/>
  <c r="M1690" i="16"/>
  <c r="M1691" i="16"/>
  <c r="M1692" i="16"/>
  <c r="M1693" i="16"/>
  <c r="M1694" i="16"/>
  <c r="M1695" i="16"/>
  <c r="M1696" i="16"/>
  <c r="M1697" i="16"/>
  <c r="M1698" i="16"/>
  <c r="M1699" i="16"/>
  <c r="M1700" i="16"/>
  <c r="M1701" i="16"/>
  <c r="M1702" i="16"/>
  <c r="M1703" i="16"/>
  <c r="M1704" i="16"/>
  <c r="M1705" i="16"/>
  <c r="M1706" i="16"/>
  <c r="M1707" i="16"/>
  <c r="M1708" i="16"/>
  <c r="M1709" i="16"/>
  <c r="M1710" i="16"/>
  <c r="M1711" i="16"/>
  <c r="M1712" i="16"/>
  <c r="M1713" i="16"/>
  <c r="M1714" i="16"/>
  <c r="M1715" i="16"/>
  <c r="M1716" i="16"/>
  <c r="M1717" i="16"/>
  <c r="M1718" i="16"/>
  <c r="M1719" i="16"/>
  <c r="M1720" i="16"/>
  <c r="M1721" i="16"/>
  <c r="M1722" i="16"/>
  <c r="M1723" i="16"/>
  <c r="M1724" i="16"/>
  <c r="M1725" i="16"/>
  <c r="M1726" i="16"/>
  <c r="M1727" i="16"/>
  <c r="M1728" i="16"/>
  <c r="M1729" i="16"/>
  <c r="M1730" i="16"/>
  <c r="M1731" i="16"/>
  <c r="M1732" i="16"/>
  <c r="M1733" i="16"/>
  <c r="M1734" i="16"/>
  <c r="M1735" i="16"/>
  <c r="M1736" i="16"/>
  <c r="M1737" i="16"/>
  <c r="M1738" i="16"/>
  <c r="M1739" i="16"/>
  <c r="M1740" i="16"/>
  <c r="M1741" i="16"/>
  <c r="M1742" i="16"/>
  <c r="M1743" i="16"/>
  <c r="M1744" i="16"/>
  <c r="M1745" i="16"/>
  <c r="M1746" i="16"/>
  <c r="M1747" i="16"/>
  <c r="M1748" i="16"/>
  <c r="M1749" i="16"/>
  <c r="M1750" i="16"/>
  <c r="M1751" i="16"/>
  <c r="M1752" i="16"/>
  <c r="M1753" i="16"/>
  <c r="M1754" i="16"/>
  <c r="M1755" i="16"/>
  <c r="M1756" i="16"/>
  <c r="M1757" i="16"/>
  <c r="M1758" i="16"/>
  <c r="M1759" i="16"/>
  <c r="M1760" i="16"/>
  <c r="M1761" i="16"/>
  <c r="M1762" i="16"/>
  <c r="M1763" i="16"/>
  <c r="M1764" i="16"/>
  <c r="M1765" i="16"/>
  <c r="M1766" i="16"/>
  <c r="M1767" i="16"/>
  <c r="M1768" i="16"/>
  <c r="M1769" i="16"/>
  <c r="M1770" i="16"/>
  <c r="M1771" i="16"/>
  <c r="M1772" i="16"/>
  <c r="M1773" i="16"/>
  <c r="M1774" i="16"/>
  <c r="M1775" i="16"/>
  <c r="M1776" i="16"/>
  <c r="M1777" i="16"/>
  <c r="M1778" i="16"/>
  <c r="M1779" i="16"/>
  <c r="M1780" i="16"/>
  <c r="M1781" i="16"/>
  <c r="M1782" i="16"/>
  <c r="M1783" i="16"/>
  <c r="M1784" i="16"/>
  <c r="M1785" i="16"/>
  <c r="M1786" i="16"/>
  <c r="M1787" i="16"/>
  <c r="M1788" i="16"/>
  <c r="M1789" i="16"/>
  <c r="M1790" i="16"/>
  <c r="M1791" i="16"/>
  <c r="M1792" i="16"/>
  <c r="M1793" i="16"/>
  <c r="M1794" i="16"/>
  <c r="M1795" i="16"/>
  <c r="M1796" i="16"/>
  <c r="M1797" i="16"/>
  <c r="M1798" i="16"/>
  <c r="M1799" i="16"/>
  <c r="M1800" i="16"/>
  <c r="M1801" i="16"/>
  <c r="M1802" i="16"/>
  <c r="M1803" i="16"/>
  <c r="M1804" i="16"/>
  <c r="M1805" i="16"/>
  <c r="M1806" i="16"/>
  <c r="M1807" i="16"/>
  <c r="M1808" i="16"/>
  <c r="M1809" i="16"/>
  <c r="M1810" i="16"/>
  <c r="M1811" i="16"/>
  <c r="M1812" i="16"/>
  <c r="M1813" i="16"/>
  <c r="M1814" i="16"/>
  <c r="M1815" i="16"/>
  <c r="M1816" i="16"/>
  <c r="M1817" i="16"/>
  <c r="M1818" i="16"/>
  <c r="M1819" i="16"/>
  <c r="M1820" i="16"/>
  <c r="M1821" i="16"/>
  <c r="M1822" i="16"/>
  <c r="M1823" i="16"/>
  <c r="M1824" i="16"/>
  <c r="M1825" i="16"/>
  <c r="M1826" i="16"/>
  <c r="M1827" i="16"/>
  <c r="M1828" i="16"/>
  <c r="M1829" i="16"/>
  <c r="M1830" i="16"/>
  <c r="M1831" i="16"/>
  <c r="M1832" i="16"/>
  <c r="M1833" i="16"/>
  <c r="M1834" i="16"/>
  <c r="M1835" i="16"/>
  <c r="M1836" i="16"/>
  <c r="M1837" i="16"/>
  <c r="M1838" i="16"/>
  <c r="M1839" i="16"/>
  <c r="M1840" i="16"/>
  <c r="M1841" i="16"/>
  <c r="M1842" i="16"/>
  <c r="M1843" i="16"/>
  <c r="M1844" i="16"/>
  <c r="M1845" i="16"/>
  <c r="M1846" i="16"/>
  <c r="M1847" i="16"/>
  <c r="M1848" i="16"/>
  <c r="M1849" i="16"/>
  <c r="M1850" i="16"/>
  <c r="M1851" i="16"/>
  <c r="M1852" i="16"/>
  <c r="M1853" i="16"/>
  <c r="M1854" i="16"/>
  <c r="M1855" i="16"/>
  <c r="M1856" i="16"/>
  <c r="M1857" i="16"/>
  <c r="M1858" i="16"/>
  <c r="M1859" i="16"/>
  <c r="M1860" i="16"/>
  <c r="M1861" i="16"/>
  <c r="M1862" i="16"/>
  <c r="M1863" i="16"/>
  <c r="M1864" i="16"/>
  <c r="M1865" i="16"/>
  <c r="M1866" i="16"/>
  <c r="M1867" i="16"/>
  <c r="M1868" i="16"/>
  <c r="M1869" i="16"/>
  <c r="M1870" i="16"/>
  <c r="M1871" i="16"/>
  <c r="M1872" i="16"/>
  <c r="M1873" i="16"/>
  <c r="M1874" i="16"/>
  <c r="M1875" i="16"/>
  <c r="M1876" i="16"/>
  <c r="M1877" i="16"/>
  <c r="M1878" i="16"/>
  <c r="M1879" i="16"/>
  <c r="M1880" i="16"/>
  <c r="M1881" i="16"/>
  <c r="M1882" i="16"/>
  <c r="M1883" i="16"/>
  <c r="M1884" i="16"/>
  <c r="M1885" i="16"/>
  <c r="M1886" i="16"/>
  <c r="M1887" i="16"/>
  <c r="M1888" i="16"/>
  <c r="M1889" i="16"/>
  <c r="M1890" i="16"/>
  <c r="M1891" i="16"/>
  <c r="M1892" i="16"/>
  <c r="M1893" i="16"/>
  <c r="M1894" i="16"/>
  <c r="M1895" i="16"/>
  <c r="M1896" i="16"/>
  <c r="M1897" i="16"/>
  <c r="M1898" i="16"/>
  <c r="M1899" i="16"/>
  <c r="M1900" i="16"/>
  <c r="M1901" i="16"/>
  <c r="M1902" i="16"/>
  <c r="M1903" i="16"/>
  <c r="M1904" i="16"/>
  <c r="M1905" i="16"/>
  <c r="M1906" i="16"/>
  <c r="M1907" i="16"/>
  <c r="M1908" i="16"/>
  <c r="M1909" i="16"/>
  <c r="M1910" i="16"/>
  <c r="M1911" i="16"/>
  <c r="M1912" i="16"/>
  <c r="M1913" i="16"/>
  <c r="M1914" i="16"/>
  <c r="M1915" i="16"/>
  <c r="M1916" i="16"/>
  <c r="M1917" i="16"/>
  <c r="M1918" i="16"/>
  <c r="M1919" i="16"/>
  <c r="M1920" i="16"/>
  <c r="M1921" i="16"/>
  <c r="M1922" i="16"/>
  <c r="M1923" i="16"/>
  <c r="M1924" i="16"/>
  <c r="M1925" i="16"/>
  <c r="M1926" i="16"/>
  <c r="M1927" i="16"/>
  <c r="M1928" i="16"/>
  <c r="M1929" i="16"/>
  <c r="M1930" i="16"/>
  <c r="M1931" i="16"/>
  <c r="M1932" i="16"/>
  <c r="M1933" i="16"/>
  <c r="M1934" i="16"/>
  <c r="M1935" i="16"/>
  <c r="M1936" i="16"/>
  <c r="M1937" i="16"/>
  <c r="M1938" i="16"/>
  <c r="M1939" i="16"/>
  <c r="M1940" i="16"/>
  <c r="M1941" i="16"/>
  <c r="M1942" i="16"/>
  <c r="M1943" i="16"/>
  <c r="M1944" i="16"/>
  <c r="M1945" i="16"/>
  <c r="M1946" i="16"/>
  <c r="M1947" i="16"/>
  <c r="M1948" i="16"/>
  <c r="M1949" i="16"/>
  <c r="M1950" i="16"/>
  <c r="M1951" i="16"/>
  <c r="M1952" i="16"/>
  <c r="M1953" i="16"/>
  <c r="M1954" i="16"/>
  <c r="M1955" i="16"/>
  <c r="M1956" i="16"/>
  <c r="M1957" i="16"/>
  <c r="M1958" i="16"/>
  <c r="M1959" i="16"/>
  <c r="M1960" i="16"/>
  <c r="M1961" i="16"/>
  <c r="M1962" i="16"/>
  <c r="M1963" i="16"/>
  <c r="M1964" i="16"/>
  <c r="M1965" i="16"/>
  <c r="M1966" i="16"/>
  <c r="M1967" i="16"/>
  <c r="M1968" i="16"/>
  <c r="M1969" i="16"/>
  <c r="M1970" i="16"/>
  <c r="M1971" i="16"/>
  <c r="M1972" i="16"/>
  <c r="M1973" i="16"/>
  <c r="M1974" i="16"/>
  <c r="M1975" i="16"/>
  <c r="M1976" i="16"/>
  <c r="M1977" i="16"/>
  <c r="M1978" i="16"/>
  <c r="M1979" i="16"/>
  <c r="M1980" i="16"/>
  <c r="M1981" i="16"/>
  <c r="M1982" i="16"/>
  <c r="M1983" i="16"/>
  <c r="M1984" i="16"/>
  <c r="M1985" i="16"/>
  <c r="M1986" i="16"/>
  <c r="M1987" i="16"/>
  <c r="M1988" i="16"/>
  <c r="M1989" i="16"/>
  <c r="M1990" i="16"/>
  <c r="M1991" i="16"/>
  <c r="M1992" i="16"/>
  <c r="M1993" i="16"/>
  <c r="M1994" i="16"/>
  <c r="M1995" i="16"/>
  <c r="M1996" i="16"/>
  <c r="M1997" i="16"/>
  <c r="M1998" i="16"/>
  <c r="M1999" i="16"/>
  <c r="M2000" i="16"/>
  <c r="M2001" i="16"/>
  <c r="M2002" i="16"/>
  <c r="M2003" i="16"/>
  <c r="M2004" i="16"/>
  <c r="M2005" i="16"/>
  <c r="M2006" i="16"/>
  <c r="M2007" i="16"/>
  <c r="M2008" i="16"/>
  <c r="M2009" i="16"/>
  <c r="M2010" i="16"/>
  <c r="M2011" i="16"/>
  <c r="M2012" i="16"/>
  <c r="M2013" i="16"/>
  <c r="M2014" i="16"/>
  <c r="M2015" i="16"/>
  <c r="M2016" i="16"/>
  <c r="M2017" i="16"/>
  <c r="M2018" i="16"/>
  <c r="M2019" i="16"/>
  <c r="M2020" i="16"/>
  <c r="M2021" i="16"/>
  <c r="M2022" i="16"/>
  <c r="M2023" i="16"/>
  <c r="M2024" i="16"/>
  <c r="M2025" i="16"/>
  <c r="M2026" i="16"/>
  <c r="M2027" i="16"/>
  <c r="M2028" i="16"/>
  <c r="M2029" i="16"/>
  <c r="M2030" i="16"/>
  <c r="M2031" i="16"/>
  <c r="M2032" i="16"/>
  <c r="M2033" i="16"/>
  <c r="M2034" i="16"/>
  <c r="M2035" i="16"/>
  <c r="M2036" i="16"/>
  <c r="M2037" i="16"/>
  <c r="M2038" i="16"/>
  <c r="M2039" i="16"/>
  <c r="M2040" i="16"/>
  <c r="M2041" i="16"/>
  <c r="M2042" i="16"/>
  <c r="M2043" i="16"/>
  <c r="M2044" i="16"/>
  <c r="M2045" i="16"/>
  <c r="M2046" i="16"/>
  <c r="M2047" i="16"/>
  <c r="M2048" i="16"/>
  <c r="M2049" i="16"/>
  <c r="M2050" i="16"/>
  <c r="M2051" i="16"/>
  <c r="M2052" i="16"/>
  <c r="M2053" i="16"/>
  <c r="M2054" i="16"/>
  <c r="M2055" i="16"/>
  <c r="M2056" i="16"/>
  <c r="M2057" i="16"/>
  <c r="M2058" i="16"/>
  <c r="M2059" i="16"/>
  <c r="M2060" i="16"/>
  <c r="M2061" i="16"/>
  <c r="M2062" i="16"/>
  <c r="M2063" i="16"/>
  <c r="M2064" i="16"/>
  <c r="M2065" i="16"/>
  <c r="M2066" i="16"/>
  <c r="M2067" i="16"/>
  <c r="M2068" i="16"/>
  <c r="M2069" i="16"/>
  <c r="M2070" i="16"/>
  <c r="M2071" i="16"/>
  <c r="M2072" i="16"/>
  <c r="M2073" i="16"/>
  <c r="M2074" i="16"/>
  <c r="M2075" i="16"/>
  <c r="M2076" i="16"/>
  <c r="M2077" i="16"/>
  <c r="M2078" i="16"/>
  <c r="M2079" i="16"/>
  <c r="M2080" i="16"/>
  <c r="M2081" i="16"/>
  <c r="M2082" i="16"/>
  <c r="M2083" i="16"/>
  <c r="M2084" i="16"/>
  <c r="M2085" i="16"/>
  <c r="M2086" i="16"/>
  <c r="M2087" i="16"/>
  <c r="M2088" i="16"/>
  <c r="M2089" i="16"/>
  <c r="M2090" i="16"/>
  <c r="M2091" i="16"/>
  <c r="M2092" i="16"/>
  <c r="M2093" i="16"/>
  <c r="M2094" i="16"/>
  <c r="M2095" i="16"/>
  <c r="M2096" i="16"/>
  <c r="M2097" i="16"/>
  <c r="M2098" i="16"/>
  <c r="M2099" i="16"/>
  <c r="M2100" i="16"/>
  <c r="M2101" i="16"/>
  <c r="M2102" i="16"/>
  <c r="M2103" i="16"/>
  <c r="M2104" i="16"/>
  <c r="M2105" i="16"/>
  <c r="M2106" i="16"/>
  <c r="M2107" i="16"/>
  <c r="M2108" i="16"/>
  <c r="M2109" i="16"/>
  <c r="M2110" i="16"/>
  <c r="M2111" i="16"/>
  <c r="M2112" i="16"/>
  <c r="M2113" i="16"/>
  <c r="M2114" i="16"/>
  <c r="M2115" i="16"/>
  <c r="M2116" i="16"/>
  <c r="M2117" i="16"/>
  <c r="M2118" i="16"/>
  <c r="M2119" i="16"/>
  <c r="M2120" i="16"/>
  <c r="M2121" i="16"/>
  <c r="M2122" i="16"/>
  <c r="M2123" i="16"/>
  <c r="M2124" i="16"/>
  <c r="M2125" i="16"/>
  <c r="M2126" i="16"/>
  <c r="M2127" i="16"/>
  <c r="M2128" i="16"/>
  <c r="M2129" i="16"/>
  <c r="M2130" i="16"/>
  <c r="M2131" i="16"/>
  <c r="M2132" i="16"/>
  <c r="M2133" i="16"/>
  <c r="M2134" i="16"/>
  <c r="M2135" i="16"/>
  <c r="M2136" i="16"/>
  <c r="M2137" i="16"/>
  <c r="M2138" i="16"/>
  <c r="M2139" i="16"/>
  <c r="M2140" i="16"/>
  <c r="M2141" i="16"/>
  <c r="M2142" i="16"/>
  <c r="M2143" i="16"/>
  <c r="M2144" i="16"/>
  <c r="M2145" i="16"/>
  <c r="M2146" i="16"/>
  <c r="M2147" i="16"/>
  <c r="M2148" i="16"/>
  <c r="M2149" i="16"/>
  <c r="M2150" i="16"/>
  <c r="M2151" i="16"/>
  <c r="M2152" i="16"/>
  <c r="M2153" i="16"/>
  <c r="M2154" i="16"/>
  <c r="M2155" i="16"/>
  <c r="M2156" i="16"/>
  <c r="M2157" i="16"/>
  <c r="M2158" i="16"/>
  <c r="M2159" i="16"/>
  <c r="M2160" i="16"/>
  <c r="M2161" i="16"/>
  <c r="M2162" i="16"/>
  <c r="M2163" i="16"/>
  <c r="M2164" i="16"/>
  <c r="M2165" i="16"/>
  <c r="M2166" i="16"/>
  <c r="M2167" i="16"/>
  <c r="M2168" i="16"/>
  <c r="M2169" i="16"/>
  <c r="M2170" i="16"/>
  <c r="M2171" i="16"/>
  <c r="M2172" i="16"/>
  <c r="M2173" i="16"/>
  <c r="M2174" i="16"/>
  <c r="M2175" i="16"/>
  <c r="M2176" i="16"/>
  <c r="M2177" i="16"/>
  <c r="M2178" i="16"/>
  <c r="M2179" i="16"/>
  <c r="M2180" i="16"/>
  <c r="M2181" i="16"/>
  <c r="M2182" i="16"/>
  <c r="M2183" i="16"/>
  <c r="M2184" i="16"/>
  <c r="M2185" i="16"/>
  <c r="M2186" i="16"/>
  <c r="M2187" i="16"/>
  <c r="M2188" i="16"/>
  <c r="M2189" i="16"/>
  <c r="M2190" i="16"/>
  <c r="M2191" i="16"/>
  <c r="M2192" i="16"/>
  <c r="M2193" i="16"/>
  <c r="M2194" i="16"/>
  <c r="M2195" i="16"/>
  <c r="M2196" i="16"/>
  <c r="M2197" i="16"/>
  <c r="M2198" i="16"/>
  <c r="M2199" i="16"/>
  <c r="M2200" i="16"/>
  <c r="M2201" i="16"/>
  <c r="M2202" i="16"/>
  <c r="M2203" i="16"/>
  <c r="M2204" i="16"/>
  <c r="M2205" i="16"/>
  <c r="M2206" i="16"/>
  <c r="M2207" i="16"/>
  <c r="M2208" i="16"/>
  <c r="M2209" i="16"/>
  <c r="M2210" i="16"/>
  <c r="M2211" i="16"/>
  <c r="M2212" i="16"/>
  <c r="M2213" i="16"/>
  <c r="M2214" i="16"/>
  <c r="M2215" i="16"/>
  <c r="M2216" i="16"/>
  <c r="M2217" i="16"/>
  <c r="M2218" i="16"/>
  <c r="M2219" i="16"/>
  <c r="M2220" i="16"/>
  <c r="M2221" i="16"/>
  <c r="M2222" i="16"/>
  <c r="M2223" i="16"/>
  <c r="M2224" i="16"/>
  <c r="M2225" i="16"/>
  <c r="M2226" i="16"/>
  <c r="M2227" i="16"/>
  <c r="M2228" i="16"/>
  <c r="M2229" i="16"/>
  <c r="M2230" i="16"/>
  <c r="M2231" i="16"/>
  <c r="M2232" i="16"/>
  <c r="M2233" i="16"/>
  <c r="M2234" i="16"/>
  <c r="M2235" i="16"/>
  <c r="M2236" i="16"/>
  <c r="M2237" i="16"/>
  <c r="M2238" i="16"/>
  <c r="M2239" i="16"/>
  <c r="M2240" i="16"/>
  <c r="M2241" i="16"/>
  <c r="M2242" i="16"/>
  <c r="M2243" i="16"/>
  <c r="M2244" i="16"/>
  <c r="M2245" i="16"/>
  <c r="M2246" i="16"/>
  <c r="M2247" i="16"/>
  <c r="M2248" i="16"/>
  <c r="M2249" i="16"/>
  <c r="M2250" i="16"/>
  <c r="M2251" i="16"/>
  <c r="M2252" i="16"/>
  <c r="M2253" i="16"/>
  <c r="M2254" i="16"/>
  <c r="M2255" i="16"/>
  <c r="M2256" i="16"/>
  <c r="M2257" i="16"/>
  <c r="M2258" i="16"/>
  <c r="M2259" i="16"/>
  <c r="M2260" i="16"/>
  <c r="M2261" i="16"/>
  <c r="M2262" i="16"/>
  <c r="M2263" i="16"/>
  <c r="M2264" i="16"/>
  <c r="M2265" i="16"/>
  <c r="M2266" i="16"/>
  <c r="M2267" i="16"/>
  <c r="M2268" i="16"/>
  <c r="M2269" i="16"/>
  <c r="M2270" i="16"/>
  <c r="M2271" i="16"/>
  <c r="M2273" i="16"/>
  <c r="M2274" i="16"/>
  <c r="M2275" i="16"/>
  <c r="M2276" i="16"/>
  <c r="M2277" i="16"/>
  <c r="M2278" i="16"/>
  <c r="M2279" i="16"/>
  <c r="M2280" i="16"/>
  <c r="M2281" i="16"/>
  <c r="M2282" i="16"/>
  <c r="M2283" i="16"/>
  <c r="M2284" i="16"/>
  <c r="M2285" i="16"/>
  <c r="M2286" i="16"/>
  <c r="M2287" i="16"/>
  <c r="M2289" i="16"/>
  <c r="M2290" i="16"/>
  <c r="M2291" i="16"/>
  <c r="M2292" i="16"/>
  <c r="M2293" i="16"/>
  <c r="M2294" i="16"/>
  <c r="M2295" i="16"/>
  <c r="M2296" i="16"/>
  <c r="M2297" i="16"/>
  <c r="M2298" i="16"/>
  <c r="M2299" i="16"/>
  <c r="M2300" i="16"/>
  <c r="M2301" i="16"/>
  <c r="M2302" i="16"/>
  <c r="M2303" i="16"/>
  <c r="M2304" i="16"/>
  <c r="M2305" i="16"/>
  <c r="M2306" i="16"/>
  <c r="M2307" i="16"/>
  <c r="M2308" i="16"/>
  <c r="M2310" i="16"/>
  <c r="M2311" i="16"/>
  <c r="M2312" i="16"/>
  <c r="M2313" i="16"/>
  <c r="M2314" i="16"/>
  <c r="M2315" i="16"/>
  <c r="M2316" i="16"/>
  <c r="M2317" i="16"/>
  <c r="M2318" i="16"/>
  <c r="M2319" i="16"/>
  <c r="M2320" i="16"/>
  <c r="M2321" i="16"/>
  <c r="M2322" i="16"/>
  <c r="M2323" i="16"/>
  <c r="M2324" i="16"/>
  <c r="M2325" i="16"/>
  <c r="M2326" i="16"/>
  <c r="M2327" i="16"/>
  <c r="M2328" i="16"/>
  <c r="M2329" i="16"/>
  <c r="M2330" i="16"/>
  <c r="M2331" i="16"/>
  <c r="M2332" i="16"/>
  <c r="M2333" i="16"/>
  <c r="M2309" i="16"/>
  <c r="M2334" i="16"/>
  <c r="M2335" i="16"/>
  <c r="M2336" i="16"/>
  <c r="M2337" i="16"/>
  <c r="M2338" i="16"/>
  <c r="M2339" i="16"/>
  <c r="M2340" i="16"/>
  <c r="M2341" i="16"/>
  <c r="M2342" i="16"/>
  <c r="M2343" i="16"/>
  <c r="M2344" i="16"/>
  <c r="M2345" i="16"/>
  <c r="M799" i="16"/>
  <c r="M798" i="16"/>
  <c r="M709" i="16"/>
  <c r="M710" i="16"/>
  <c r="M711" i="16"/>
  <c r="M712" i="16"/>
  <c r="M713" i="16"/>
  <c r="M714" i="16"/>
  <c r="M715" i="16"/>
  <c r="M716" i="16"/>
  <c r="M717" i="16"/>
  <c r="M718" i="16"/>
  <c r="M719" i="16"/>
  <c r="M720" i="16"/>
  <c r="M721" i="16"/>
  <c r="M722" i="16"/>
  <c r="M723" i="16"/>
  <c r="M724" i="16"/>
  <c r="M725" i="16"/>
  <c r="M726" i="16"/>
  <c r="M727" i="16"/>
  <c r="M728" i="16"/>
  <c r="M729" i="16"/>
  <c r="M730" i="16"/>
  <c r="M731" i="16"/>
  <c r="M732" i="16"/>
  <c r="M733" i="16"/>
  <c r="M734" i="16"/>
  <c r="M735" i="16"/>
  <c r="M736" i="16"/>
  <c r="M737" i="16"/>
  <c r="M738" i="16"/>
  <c r="M739" i="16"/>
  <c r="M740" i="16"/>
  <c r="M741" i="16"/>
  <c r="M742" i="16"/>
  <c r="M743" i="16"/>
  <c r="M744" i="16"/>
  <c r="M745" i="16"/>
  <c r="M746" i="16"/>
  <c r="M747" i="16"/>
  <c r="M748" i="16"/>
  <c r="M749" i="16"/>
  <c r="M750" i="16"/>
  <c r="M751" i="16"/>
  <c r="M752" i="16"/>
  <c r="M753" i="16"/>
  <c r="M754" i="16"/>
  <c r="M755" i="16"/>
  <c r="M756" i="16"/>
  <c r="M757" i="16"/>
  <c r="M758" i="16"/>
  <c r="M759" i="16"/>
  <c r="M760" i="16"/>
  <c r="M761" i="16"/>
  <c r="M762" i="16"/>
  <c r="M763" i="16"/>
  <c r="M764" i="16"/>
  <c r="M765" i="16"/>
  <c r="M766" i="16"/>
  <c r="M767" i="16"/>
  <c r="M768" i="16"/>
  <c r="M769" i="16"/>
  <c r="M770" i="16"/>
  <c r="M771" i="16"/>
  <c r="M774" i="16"/>
  <c r="M775" i="16"/>
  <c r="M776" i="16"/>
  <c r="M777" i="16"/>
  <c r="M778" i="16"/>
  <c r="M779" i="16"/>
  <c r="M780" i="16"/>
  <c r="M781" i="16"/>
  <c r="M782" i="16"/>
  <c r="M783" i="16"/>
  <c r="M784" i="16"/>
  <c r="M785" i="16"/>
  <c r="M786" i="16"/>
  <c r="M787" i="16"/>
  <c r="M788" i="16"/>
  <c r="M789" i="16"/>
  <c r="M790" i="16"/>
  <c r="M791" i="16"/>
  <c r="M792" i="16"/>
  <c r="M793" i="16"/>
  <c r="M794" i="16"/>
  <c r="M795" i="16"/>
  <c r="M796" i="16"/>
  <c r="M797" i="16"/>
  <c r="M387" i="16"/>
  <c r="M388" i="16"/>
  <c r="M389" i="16"/>
  <c r="M390" i="16"/>
  <c r="M391" i="16"/>
  <c r="M392" i="16"/>
  <c r="M393" i="16"/>
  <c r="M394" i="16"/>
  <c r="M395" i="16"/>
  <c r="M396" i="16"/>
  <c r="M397" i="16"/>
  <c r="M398" i="16"/>
  <c r="M399" i="16"/>
  <c r="M400" i="16"/>
  <c r="M401" i="16"/>
  <c r="M402" i="16"/>
  <c r="M403" i="16"/>
  <c r="M404" i="16"/>
  <c r="M405" i="16"/>
  <c r="M406" i="16"/>
  <c r="M407" i="16"/>
  <c r="M408" i="16"/>
  <c r="M409" i="16"/>
  <c r="M410" i="16"/>
  <c r="M411" i="16"/>
  <c r="M412" i="16"/>
  <c r="M413" i="16"/>
  <c r="M414" i="16"/>
  <c r="M415" i="16"/>
  <c r="M416" i="16"/>
  <c r="M417" i="16"/>
  <c r="M418" i="16"/>
  <c r="M419" i="16"/>
  <c r="M420" i="16"/>
  <c r="M421" i="16"/>
  <c r="M422" i="16"/>
  <c r="M423" i="16"/>
  <c r="M424" i="16"/>
  <c r="M425" i="16"/>
  <c r="M426" i="16"/>
  <c r="M427" i="16"/>
  <c r="M428" i="16"/>
  <c r="M429" i="16"/>
  <c r="M430" i="16"/>
  <c r="M431" i="16"/>
  <c r="M432" i="16"/>
  <c r="M433" i="16"/>
  <c r="M434" i="16"/>
  <c r="M435" i="16"/>
  <c r="M436" i="16"/>
  <c r="M437" i="16"/>
  <c r="M438" i="16"/>
  <c r="M439" i="16"/>
  <c r="M440" i="16"/>
  <c r="M441" i="16"/>
  <c r="M442" i="16"/>
  <c r="M443" i="16"/>
  <c r="M444" i="16"/>
  <c r="M445" i="16"/>
  <c r="M446" i="16"/>
  <c r="M447" i="16"/>
  <c r="M448" i="16"/>
  <c r="M449" i="16"/>
  <c r="M450" i="16"/>
  <c r="M451" i="16"/>
  <c r="M452" i="16"/>
  <c r="M453" i="16"/>
  <c r="M454" i="16"/>
  <c r="M455" i="16"/>
  <c r="M456" i="16"/>
  <c r="M457" i="16"/>
  <c r="M458" i="16"/>
  <c r="M459" i="16"/>
  <c r="M460" i="16"/>
  <c r="M461" i="16"/>
  <c r="M462" i="16"/>
  <c r="M463" i="16"/>
  <c r="M464" i="16"/>
  <c r="M465" i="16"/>
  <c r="M467" i="16"/>
  <c r="M468" i="16"/>
  <c r="M469" i="16"/>
  <c r="M470" i="16"/>
  <c r="M471" i="16"/>
  <c r="M472" i="16"/>
  <c r="M473" i="16"/>
  <c r="M474" i="16"/>
  <c r="M475" i="16"/>
  <c r="M476" i="16"/>
  <c r="M466" i="16"/>
  <c r="M477" i="16"/>
  <c r="M478" i="16"/>
  <c r="M479" i="16"/>
  <c r="M480" i="16"/>
  <c r="M481" i="16"/>
  <c r="M482" i="16"/>
  <c r="M483" i="16"/>
  <c r="M484" i="16"/>
  <c r="M485" i="16"/>
  <c r="M486" i="16"/>
  <c r="M487" i="16"/>
  <c r="M488" i="16"/>
  <c r="M489" i="16"/>
  <c r="M490" i="16"/>
  <c r="M491" i="16"/>
  <c r="M492" i="16"/>
  <c r="M493" i="16"/>
  <c r="M494" i="16"/>
  <c r="M495" i="16"/>
  <c r="M496" i="16"/>
  <c r="M497" i="16"/>
  <c r="M498" i="16"/>
  <c r="M499" i="16"/>
  <c r="M500" i="16"/>
  <c r="M501" i="16"/>
  <c r="M502" i="16"/>
  <c r="M503" i="16"/>
  <c r="M504" i="16"/>
  <c r="M505" i="16"/>
  <c r="M506" i="16"/>
  <c r="M507" i="16"/>
  <c r="M508" i="16"/>
  <c r="M509" i="16"/>
  <c r="M510" i="16"/>
  <c r="M511" i="16"/>
  <c r="M512" i="16"/>
  <c r="M513" i="16"/>
  <c r="M514" i="16"/>
  <c r="M515" i="16"/>
  <c r="M516" i="16"/>
  <c r="M517" i="16"/>
  <c r="M518" i="16"/>
  <c r="M519" i="16"/>
  <c r="M520" i="16"/>
  <c r="M521" i="16"/>
  <c r="M522" i="16"/>
  <c r="M523" i="16"/>
  <c r="M524" i="16"/>
  <c r="M525" i="16"/>
  <c r="M526" i="16"/>
  <c r="M527" i="16"/>
  <c r="M528" i="16"/>
  <c r="M529" i="16"/>
  <c r="M530" i="16"/>
  <c r="M531" i="16"/>
  <c r="M532" i="16"/>
  <c r="M533" i="16"/>
  <c r="M534" i="16"/>
  <c r="M535" i="16"/>
  <c r="M536" i="16"/>
  <c r="M537" i="16"/>
  <c r="M538" i="16"/>
  <c r="M539" i="16"/>
  <c r="M540" i="16"/>
  <c r="M541" i="16"/>
  <c r="M542" i="16"/>
  <c r="M543" i="16"/>
  <c r="M544" i="16"/>
  <c r="M545" i="16"/>
  <c r="M546" i="16"/>
  <c r="M547" i="16"/>
  <c r="M548" i="16"/>
  <c r="M549" i="16"/>
  <c r="M550" i="16"/>
  <c r="M551" i="16"/>
  <c r="M552" i="16"/>
  <c r="M553" i="16"/>
  <c r="M554" i="16"/>
  <c r="M555" i="16"/>
  <c r="M556" i="16"/>
  <c r="M557" i="16"/>
  <c r="M558" i="16"/>
  <c r="M559" i="16"/>
  <c r="M560" i="16"/>
  <c r="M561" i="16"/>
  <c r="M562" i="16"/>
  <c r="M563" i="16"/>
  <c r="M564" i="16"/>
  <c r="M565" i="16"/>
  <c r="M566" i="16"/>
  <c r="M567" i="16"/>
  <c r="M568" i="16"/>
  <c r="M569" i="16"/>
  <c r="M570" i="16"/>
  <c r="M571" i="16"/>
  <c r="M572" i="16"/>
  <c r="M573" i="16"/>
  <c r="M574" i="16"/>
  <c r="M575" i="16"/>
  <c r="M576" i="16"/>
  <c r="M577" i="16"/>
  <c r="M578" i="16"/>
  <c r="M579" i="16"/>
  <c r="M580" i="16"/>
  <c r="M581" i="16"/>
  <c r="M582" i="16"/>
  <c r="M583" i="16"/>
  <c r="M584" i="16"/>
  <c r="M585" i="16"/>
  <c r="M586" i="16"/>
  <c r="M587" i="16"/>
  <c r="M588" i="16"/>
  <c r="M589" i="16"/>
  <c r="M590" i="16"/>
  <c r="M591" i="16"/>
  <c r="M592" i="16"/>
  <c r="M593" i="16"/>
  <c r="M594" i="16"/>
  <c r="M595" i="16"/>
  <c r="M596" i="16"/>
  <c r="M597" i="16"/>
  <c r="M598" i="16"/>
  <c r="M599" i="16"/>
  <c r="M600" i="16"/>
  <c r="M601" i="16"/>
  <c r="M602" i="16"/>
  <c r="M603" i="16"/>
  <c r="M604" i="16"/>
  <c r="M605" i="16"/>
  <c r="M606" i="16"/>
  <c r="M607" i="16"/>
  <c r="M608" i="16"/>
  <c r="M609" i="16"/>
  <c r="M610" i="16"/>
  <c r="M611" i="16"/>
  <c r="M612" i="16"/>
  <c r="M613" i="16"/>
  <c r="M614" i="16"/>
  <c r="M615" i="16"/>
  <c r="M616" i="16"/>
  <c r="M617" i="16"/>
  <c r="M618" i="16"/>
  <c r="M619" i="16"/>
  <c r="M620" i="16"/>
  <c r="M621" i="16"/>
  <c r="M622" i="16"/>
  <c r="M623" i="16"/>
  <c r="M624" i="16"/>
  <c r="M625" i="16"/>
  <c r="M626" i="16"/>
  <c r="M627" i="16"/>
  <c r="M628" i="16"/>
  <c r="M629" i="16"/>
  <c r="M630" i="16"/>
  <c r="M631" i="16"/>
  <c r="M632" i="16"/>
  <c r="M633" i="16"/>
  <c r="M634" i="16"/>
  <c r="M635" i="16"/>
  <c r="M636" i="16"/>
  <c r="M637" i="16"/>
  <c r="M638" i="16"/>
  <c r="M639" i="16"/>
  <c r="M640" i="16"/>
  <c r="M641" i="16"/>
  <c r="M642" i="16"/>
  <c r="M643" i="16"/>
  <c r="M644" i="16"/>
  <c r="M645" i="16"/>
  <c r="M646" i="16"/>
  <c r="M647" i="16"/>
  <c r="M648" i="16"/>
  <c r="M649" i="16"/>
  <c r="M650" i="16"/>
  <c r="M651" i="16"/>
  <c r="M652" i="16"/>
  <c r="M653" i="16"/>
  <c r="M654" i="16"/>
  <c r="M655" i="16"/>
  <c r="M656" i="16"/>
  <c r="M657" i="16"/>
  <c r="M658" i="16"/>
  <c r="M659" i="16"/>
  <c r="M660" i="16"/>
  <c r="M661" i="16"/>
  <c r="M662" i="16"/>
  <c r="M663" i="16"/>
  <c r="M664" i="16"/>
  <c r="M665" i="16"/>
  <c r="M666" i="16"/>
  <c r="M667" i="16"/>
  <c r="M668" i="16"/>
  <c r="M669" i="16"/>
  <c r="M670" i="16"/>
  <c r="M671" i="16"/>
  <c r="M672" i="16"/>
  <c r="M673" i="16"/>
  <c r="M674" i="16"/>
  <c r="M675" i="16"/>
  <c r="M676" i="16"/>
  <c r="M677" i="16"/>
  <c r="M678" i="16"/>
  <c r="M679" i="16"/>
  <c r="M680" i="16"/>
  <c r="M681" i="16"/>
  <c r="M682" i="16"/>
  <c r="M683" i="16"/>
  <c r="M684" i="16"/>
  <c r="M685" i="16"/>
  <c r="M686" i="16"/>
  <c r="M687" i="16"/>
  <c r="M688" i="16"/>
  <c r="M689" i="16"/>
  <c r="M690" i="16"/>
  <c r="M691" i="16"/>
  <c r="M692" i="16"/>
  <c r="M693" i="16"/>
  <c r="M694" i="16"/>
  <c r="M695" i="16"/>
  <c r="M696" i="16"/>
  <c r="M697" i="16"/>
  <c r="M698" i="16"/>
  <c r="M699" i="16"/>
  <c r="M700" i="16"/>
  <c r="M701" i="16"/>
  <c r="M702" i="16"/>
  <c r="M703" i="16"/>
  <c r="M704" i="16"/>
  <c r="M705" i="16"/>
  <c r="M706" i="16"/>
  <c r="M707" i="16"/>
  <c r="M708" i="16"/>
  <c r="M5" i="16"/>
  <c r="M6" i="16"/>
  <c r="M7" i="16"/>
  <c r="M8" i="16"/>
  <c r="M9" i="16"/>
  <c r="M10" i="16"/>
  <c r="M11" i="16"/>
  <c r="M12" i="16"/>
  <c r="M13" i="16"/>
  <c r="M14" i="16"/>
  <c r="M15" i="16"/>
  <c r="M16" i="16"/>
  <c r="M17" i="16"/>
  <c r="M18" i="16"/>
  <c r="M19" i="16"/>
  <c r="M20" i="16"/>
  <c r="M21" i="16"/>
  <c r="M22" i="16"/>
  <c r="M23" i="16"/>
  <c r="M24" i="16"/>
  <c r="M25" i="16"/>
  <c r="M26" i="16"/>
  <c r="M27" i="16"/>
  <c r="M28" i="16"/>
  <c r="M29" i="16"/>
  <c r="M30" i="16"/>
  <c r="M31" i="16"/>
  <c r="M32" i="16"/>
  <c r="M33" i="16"/>
  <c r="M34" i="16"/>
  <c r="M35" i="16"/>
  <c r="M36" i="16"/>
  <c r="M37" i="16"/>
  <c r="M38" i="16"/>
  <c r="M39" i="16"/>
  <c r="M40" i="16"/>
  <c r="M41" i="16"/>
  <c r="M42" i="16"/>
  <c r="M43" i="16"/>
  <c r="M44" i="16"/>
  <c r="M45" i="16"/>
  <c r="M46" i="16"/>
  <c r="M47" i="16"/>
  <c r="M48" i="16"/>
  <c r="M49" i="16"/>
  <c r="M50" i="16"/>
  <c r="M51" i="16"/>
  <c r="M52" i="16"/>
  <c r="M53" i="16"/>
  <c r="M54" i="16"/>
  <c r="M55" i="16"/>
  <c r="M56" i="16"/>
  <c r="M57" i="16"/>
  <c r="M58" i="16"/>
  <c r="M59" i="16"/>
  <c r="M60" i="16"/>
  <c r="M61" i="16"/>
  <c r="M62" i="16"/>
  <c r="M63" i="16"/>
  <c r="M64" i="16"/>
  <c r="M65" i="16"/>
  <c r="M66" i="16"/>
  <c r="M67" i="16"/>
  <c r="M68" i="16"/>
  <c r="M69" i="16"/>
  <c r="M70" i="16"/>
  <c r="M71" i="16"/>
  <c r="M72" i="16"/>
  <c r="M73" i="16"/>
  <c r="M74" i="16"/>
  <c r="M75" i="16"/>
  <c r="M76" i="16"/>
  <c r="M77" i="16"/>
  <c r="M78" i="16"/>
  <c r="M79" i="16"/>
  <c r="M80" i="16"/>
  <c r="M81" i="16"/>
  <c r="M82" i="16"/>
  <c r="M83" i="16"/>
  <c r="M84" i="16"/>
  <c r="M85" i="16"/>
  <c r="M86" i="16"/>
  <c r="M87" i="16"/>
  <c r="M88" i="16"/>
  <c r="M89" i="16"/>
  <c r="M90" i="16"/>
  <c r="M91" i="16"/>
  <c r="M92" i="16"/>
  <c r="M93" i="16"/>
  <c r="M94" i="16"/>
  <c r="M95" i="16"/>
  <c r="M96" i="16"/>
  <c r="M97" i="16"/>
  <c r="M98" i="16"/>
  <c r="M99" i="16"/>
  <c r="M100" i="16"/>
  <c r="M101" i="16"/>
  <c r="M102" i="16"/>
  <c r="M103" i="16"/>
  <c r="M104" i="16"/>
  <c r="M105" i="16"/>
  <c r="M106" i="16"/>
  <c r="M107" i="16"/>
  <c r="M108" i="16"/>
  <c r="M109" i="16"/>
  <c r="M110" i="16"/>
  <c r="M111" i="16"/>
  <c r="M112" i="16"/>
  <c r="M113" i="16"/>
  <c r="M114" i="16"/>
  <c r="M115" i="16"/>
  <c r="M116" i="16"/>
  <c r="M117" i="16"/>
  <c r="M118" i="16"/>
  <c r="M119" i="16"/>
  <c r="M120" i="16"/>
  <c r="M121" i="16"/>
  <c r="M122" i="16"/>
  <c r="M123" i="16"/>
  <c r="M124" i="16"/>
  <c r="M125" i="16"/>
  <c r="M126" i="16"/>
  <c r="M127" i="16"/>
  <c r="M128" i="16"/>
  <c r="M129" i="16"/>
  <c r="M130" i="16"/>
  <c r="M131" i="16"/>
  <c r="M132" i="16"/>
  <c r="M133" i="16"/>
  <c r="M134" i="16"/>
  <c r="M135" i="16"/>
  <c r="M136" i="16"/>
  <c r="M137" i="16"/>
  <c r="M138" i="16"/>
  <c r="M139" i="16"/>
  <c r="M140" i="16"/>
  <c r="M141" i="16"/>
  <c r="M142" i="16"/>
  <c r="M143" i="16"/>
  <c r="M144" i="16"/>
  <c r="M145" i="16"/>
  <c r="M146" i="16"/>
  <c r="M147" i="16"/>
  <c r="M148" i="16"/>
  <c r="M149" i="16"/>
  <c r="M150" i="16"/>
  <c r="M151" i="16"/>
  <c r="M152" i="16"/>
  <c r="M153" i="16"/>
  <c r="M154" i="16"/>
  <c r="M155" i="16"/>
  <c r="M156" i="16"/>
  <c r="M157" i="16"/>
  <c r="M158" i="16"/>
  <c r="M159" i="16"/>
  <c r="M160" i="16"/>
  <c r="M161" i="16"/>
  <c r="M162" i="16"/>
  <c r="M163" i="16"/>
  <c r="M164" i="16"/>
  <c r="M165" i="16"/>
  <c r="M166" i="16"/>
  <c r="M167" i="16"/>
  <c r="M168" i="16"/>
  <c r="M169" i="16"/>
  <c r="M170" i="16"/>
  <c r="M171" i="16"/>
  <c r="M172" i="16"/>
  <c r="M173" i="16"/>
  <c r="M174" i="16"/>
  <c r="M175" i="16"/>
  <c r="M176" i="16"/>
  <c r="M177" i="16"/>
  <c r="M178" i="16"/>
  <c r="M179" i="16"/>
  <c r="M180" i="16"/>
  <c r="M181" i="16"/>
  <c r="M182" i="16"/>
  <c r="M183" i="16"/>
  <c r="M184" i="16"/>
  <c r="M185" i="16"/>
  <c r="M186" i="16"/>
  <c r="M187" i="16"/>
  <c r="M188" i="16"/>
  <c r="M189" i="16"/>
  <c r="M190" i="16"/>
  <c r="M191" i="16"/>
  <c r="M192" i="16"/>
  <c r="M193" i="16"/>
  <c r="M194" i="16"/>
  <c r="M195" i="16"/>
  <c r="M196" i="16"/>
  <c r="M197" i="16"/>
  <c r="M198" i="16"/>
  <c r="M199" i="16"/>
  <c r="M200" i="16"/>
  <c r="M201" i="16"/>
  <c r="M202" i="16"/>
  <c r="M203" i="16"/>
  <c r="M204" i="16"/>
  <c r="M205" i="16"/>
  <c r="M206" i="16"/>
  <c r="M207" i="16"/>
  <c r="M208" i="16"/>
  <c r="M209" i="16"/>
  <c r="M210" i="16"/>
  <c r="M211" i="16"/>
  <c r="M212" i="16"/>
  <c r="M213" i="16"/>
  <c r="M214" i="16"/>
  <c r="M215" i="16"/>
  <c r="M216" i="16"/>
  <c r="M217" i="16"/>
  <c r="M218" i="16"/>
  <c r="M219" i="16"/>
  <c r="M220" i="16"/>
  <c r="M221" i="16"/>
  <c r="M222" i="16"/>
  <c r="M223" i="16"/>
  <c r="M224" i="16"/>
  <c r="M225" i="16"/>
  <c r="M226" i="16"/>
  <c r="M227" i="16"/>
  <c r="M228" i="16"/>
  <c r="M229" i="16"/>
  <c r="M230" i="16"/>
  <c r="M231" i="16"/>
  <c r="M232" i="16"/>
  <c r="M233" i="16"/>
  <c r="M234" i="16"/>
  <c r="M235" i="16"/>
  <c r="M236" i="16"/>
  <c r="M237" i="16"/>
  <c r="M238" i="16"/>
  <c r="M239" i="16"/>
  <c r="M240" i="16"/>
  <c r="M241" i="16"/>
  <c r="M242" i="16"/>
  <c r="M243" i="16"/>
  <c r="M244" i="16"/>
  <c r="M245" i="16"/>
  <c r="M246" i="16"/>
  <c r="M247" i="16"/>
  <c r="M248" i="16"/>
  <c r="M249" i="16"/>
  <c r="M250" i="16"/>
  <c r="M251" i="16"/>
  <c r="M252" i="16"/>
  <c r="M253" i="16"/>
  <c r="M254" i="16"/>
  <c r="M255" i="16"/>
  <c r="M256" i="16"/>
  <c r="M257" i="16"/>
  <c r="M258" i="16"/>
  <c r="M259" i="16"/>
  <c r="M260" i="16"/>
  <c r="M261" i="16"/>
  <c r="M262" i="16"/>
  <c r="M263" i="16"/>
  <c r="M264" i="16"/>
  <c r="M265" i="16"/>
  <c r="M266" i="16"/>
  <c r="M267" i="16"/>
  <c r="M268" i="16"/>
  <c r="M269" i="16"/>
  <c r="M270" i="16"/>
  <c r="M271" i="16"/>
  <c r="M272" i="16"/>
  <c r="M273" i="16"/>
  <c r="M274" i="16"/>
  <c r="M275" i="16"/>
  <c r="M276" i="16"/>
  <c r="M277" i="16"/>
  <c r="M278" i="16"/>
  <c r="M279" i="16"/>
  <c r="M280" i="16"/>
  <c r="M281" i="16"/>
  <c r="M282" i="16"/>
  <c r="M283" i="16"/>
  <c r="M284" i="16"/>
  <c r="M285" i="16"/>
  <c r="M286" i="16"/>
  <c r="M287" i="16"/>
  <c r="M288" i="16"/>
  <c r="M289" i="16"/>
  <c r="M290" i="16"/>
  <c r="M291" i="16"/>
  <c r="M292" i="16"/>
  <c r="M293" i="16"/>
  <c r="M294" i="16"/>
  <c r="M295" i="16"/>
  <c r="M296" i="16"/>
  <c r="M297" i="16"/>
  <c r="M298" i="16"/>
  <c r="M299" i="16"/>
  <c r="M300" i="16"/>
  <c r="M301" i="16"/>
  <c r="M302" i="16"/>
  <c r="M303" i="16"/>
  <c r="M304" i="16"/>
  <c r="M305" i="16"/>
  <c r="M306" i="16"/>
  <c r="M307" i="16"/>
  <c r="M308" i="16"/>
  <c r="M309" i="16"/>
  <c r="M310" i="16"/>
  <c r="M311" i="16"/>
  <c r="M312" i="16"/>
  <c r="M313" i="16"/>
  <c r="M314" i="16"/>
  <c r="M315" i="16"/>
  <c r="M316" i="16"/>
  <c r="M317" i="16"/>
  <c r="M318" i="16"/>
  <c r="M319" i="16"/>
  <c r="M320" i="16"/>
  <c r="M321" i="16"/>
  <c r="M322" i="16"/>
  <c r="M323" i="16"/>
  <c r="M324" i="16"/>
  <c r="M325" i="16"/>
  <c r="M326" i="16"/>
  <c r="M327" i="16"/>
  <c r="M328" i="16"/>
  <c r="M329" i="16"/>
  <c r="M330" i="16"/>
  <c r="M331" i="16"/>
  <c r="M332" i="16"/>
  <c r="M333" i="16"/>
  <c r="M334" i="16"/>
  <c r="M335" i="16"/>
  <c r="M336" i="16"/>
  <c r="M337" i="16"/>
  <c r="M338" i="16"/>
  <c r="M339" i="16"/>
  <c r="M340" i="16"/>
  <c r="M341" i="16"/>
  <c r="M342" i="16"/>
  <c r="M343" i="16"/>
  <c r="M344" i="16"/>
  <c r="M345" i="16"/>
  <c r="M346" i="16"/>
  <c r="M347" i="16"/>
  <c r="M348" i="16"/>
  <c r="M349" i="16"/>
  <c r="M350" i="16"/>
  <c r="M351" i="16"/>
  <c r="M352" i="16"/>
  <c r="M353" i="16"/>
  <c r="M354" i="16"/>
  <c r="M355" i="16"/>
  <c r="M356" i="16"/>
  <c r="M357" i="16"/>
  <c r="M358" i="16"/>
  <c r="M359" i="16"/>
  <c r="M360" i="16"/>
  <c r="M361" i="16"/>
  <c r="M362" i="16"/>
  <c r="M363" i="16"/>
  <c r="M364" i="16"/>
  <c r="M365" i="16"/>
  <c r="M366" i="16"/>
  <c r="M367" i="16"/>
  <c r="M368" i="16"/>
  <c r="M369" i="16"/>
  <c r="M370" i="16"/>
  <c r="M371" i="16"/>
  <c r="M372" i="16"/>
  <c r="M373" i="16"/>
  <c r="M374" i="16"/>
  <c r="M375" i="16"/>
  <c r="M376" i="16"/>
  <c r="M377" i="16"/>
  <c r="M378" i="16"/>
  <c r="M379" i="16"/>
  <c r="M380" i="16"/>
  <c r="M381" i="16"/>
  <c r="M382" i="16"/>
  <c r="M383" i="16"/>
  <c r="M384" i="16"/>
  <c r="M385" i="16"/>
  <c r="M386" i="16"/>
  <c r="M2346" i="16"/>
  <c r="M2347" i="16"/>
  <c r="M2348" i="16"/>
  <c r="M1456" i="16"/>
  <c r="M2288" i="16"/>
  <c r="E480" i="6" l="1"/>
  <c r="E2320" i="6"/>
  <c r="F408" i="17"/>
  <c r="F412" i="17"/>
  <c r="F457" i="17"/>
  <c r="F646" i="17"/>
  <c r="F659" i="17"/>
  <c r="F759" i="17"/>
  <c r="F892" i="17"/>
  <c r="F932" i="17"/>
  <c r="F1031" i="17"/>
  <c r="F1034" i="17"/>
  <c r="F1402" i="17"/>
  <c r="F1543" i="17"/>
  <c r="F1761" i="17"/>
  <c r="F2067" i="17"/>
  <c r="F2103" i="17"/>
  <c r="F2206" i="17"/>
  <c r="F2242" i="17"/>
  <c r="F2253" i="17"/>
  <c r="F2268" i="17"/>
  <c r="F1750" i="17"/>
  <c r="F418" i="17"/>
  <c r="F374" i="17"/>
  <c r="F1192" i="17"/>
  <c r="F391" i="17"/>
  <c r="F2329" i="17"/>
  <c r="J1026" i="16" l="1"/>
  <c r="D321" i="10" l="1"/>
  <c r="E321" i="10"/>
  <c r="F321" i="10"/>
  <c r="G321" i="10"/>
  <c r="P321" i="10"/>
  <c r="Q321" i="10"/>
  <c r="U321" i="10"/>
  <c r="V321" i="10"/>
  <c r="D322" i="10"/>
  <c r="E322" i="10"/>
  <c r="F322" i="10"/>
  <c r="G322" i="10"/>
  <c r="P322" i="10"/>
  <c r="Q322" i="10"/>
  <c r="U322" i="10"/>
  <c r="V322" i="10"/>
  <c r="D323" i="10"/>
  <c r="E323" i="10"/>
  <c r="F323" i="10"/>
  <c r="G323" i="10"/>
  <c r="P323" i="10"/>
  <c r="Q323" i="10"/>
  <c r="U323" i="10"/>
  <c r="V323" i="10"/>
  <c r="U6" i="10"/>
  <c r="V6" i="10"/>
  <c r="U7" i="10"/>
  <c r="V7" i="10"/>
  <c r="U8" i="10"/>
  <c r="V8" i="10"/>
  <c r="U9" i="10"/>
  <c r="V9" i="10"/>
  <c r="U10" i="10"/>
  <c r="V10" i="10"/>
  <c r="U11" i="10"/>
  <c r="V11" i="10"/>
  <c r="U12" i="10"/>
  <c r="V12" i="10"/>
  <c r="U13" i="10"/>
  <c r="V13" i="10"/>
  <c r="U14" i="10"/>
  <c r="V14" i="10"/>
  <c r="U15" i="10"/>
  <c r="V15" i="10"/>
  <c r="U16" i="10"/>
  <c r="V16" i="10"/>
  <c r="U17" i="10"/>
  <c r="V17" i="10"/>
  <c r="U18" i="10"/>
  <c r="V18" i="10"/>
  <c r="U19" i="10"/>
  <c r="V19" i="10"/>
  <c r="U20" i="10"/>
  <c r="V20" i="10"/>
  <c r="U21" i="10"/>
  <c r="V21" i="10"/>
  <c r="U22" i="10"/>
  <c r="V22" i="10"/>
  <c r="U23" i="10"/>
  <c r="V23" i="10"/>
  <c r="U24" i="10"/>
  <c r="V24" i="10"/>
  <c r="U25" i="10"/>
  <c r="V25" i="10"/>
  <c r="U26" i="10"/>
  <c r="V26" i="10"/>
  <c r="U27" i="10"/>
  <c r="V27" i="10"/>
  <c r="U28" i="10"/>
  <c r="V28" i="10"/>
  <c r="U29" i="10"/>
  <c r="V29" i="10"/>
  <c r="U30" i="10"/>
  <c r="V30" i="10"/>
  <c r="U31" i="10"/>
  <c r="V31" i="10"/>
  <c r="U32" i="10"/>
  <c r="V32" i="10"/>
  <c r="U33" i="10"/>
  <c r="V33" i="10"/>
  <c r="U34" i="10"/>
  <c r="V34" i="10"/>
  <c r="U35" i="10"/>
  <c r="V35" i="10"/>
  <c r="U36" i="10"/>
  <c r="V36" i="10"/>
  <c r="U37" i="10"/>
  <c r="V37" i="10"/>
  <c r="U38" i="10"/>
  <c r="V38" i="10"/>
  <c r="U39" i="10"/>
  <c r="V39" i="10"/>
  <c r="U40" i="10"/>
  <c r="V40" i="10"/>
  <c r="U41" i="10"/>
  <c r="V41" i="10"/>
  <c r="U42" i="10"/>
  <c r="V42" i="10"/>
  <c r="U43" i="10"/>
  <c r="V43" i="10"/>
  <c r="U44" i="10"/>
  <c r="V44" i="10"/>
  <c r="U45" i="10"/>
  <c r="V45" i="10"/>
  <c r="U46" i="10"/>
  <c r="V46" i="10"/>
  <c r="U47" i="10"/>
  <c r="V47" i="10"/>
  <c r="U48" i="10"/>
  <c r="V48" i="10"/>
  <c r="U49" i="10"/>
  <c r="V49" i="10"/>
  <c r="U50" i="10"/>
  <c r="V50" i="10"/>
  <c r="U51" i="10"/>
  <c r="V51" i="10"/>
  <c r="U52" i="10"/>
  <c r="V52" i="10"/>
  <c r="U53" i="10"/>
  <c r="V53" i="10"/>
  <c r="U54" i="10"/>
  <c r="V54" i="10"/>
  <c r="U55" i="10"/>
  <c r="V55" i="10"/>
  <c r="U56" i="10"/>
  <c r="V56" i="10"/>
  <c r="U57" i="10"/>
  <c r="V57" i="10"/>
  <c r="U58" i="10"/>
  <c r="V58" i="10"/>
  <c r="U59" i="10"/>
  <c r="V59" i="10"/>
  <c r="U60" i="10"/>
  <c r="V60" i="10"/>
  <c r="U61" i="10"/>
  <c r="V61" i="10"/>
  <c r="U62" i="10"/>
  <c r="V62" i="10"/>
  <c r="U63" i="10"/>
  <c r="V63" i="10"/>
  <c r="U64" i="10"/>
  <c r="V64" i="10"/>
  <c r="U65" i="10"/>
  <c r="V65" i="10"/>
  <c r="U66" i="10"/>
  <c r="V66" i="10"/>
  <c r="U67" i="10"/>
  <c r="V67" i="10"/>
  <c r="U68" i="10"/>
  <c r="V68" i="10"/>
  <c r="U69" i="10"/>
  <c r="V69" i="10"/>
  <c r="U70" i="10"/>
  <c r="V70" i="10"/>
  <c r="U71" i="10"/>
  <c r="V71" i="10"/>
  <c r="U72" i="10"/>
  <c r="V72" i="10"/>
  <c r="U73" i="10"/>
  <c r="V73" i="10"/>
  <c r="U74" i="10"/>
  <c r="V74" i="10"/>
  <c r="U75" i="10"/>
  <c r="V75" i="10"/>
  <c r="U76" i="10"/>
  <c r="V76" i="10"/>
  <c r="U77" i="10"/>
  <c r="V77" i="10"/>
  <c r="U78" i="10"/>
  <c r="V78" i="10"/>
  <c r="U79" i="10"/>
  <c r="V79" i="10"/>
  <c r="U80" i="10"/>
  <c r="V80" i="10"/>
  <c r="U81" i="10"/>
  <c r="V81" i="10"/>
  <c r="U82" i="10"/>
  <c r="V82" i="10"/>
  <c r="U83" i="10"/>
  <c r="V83" i="10"/>
  <c r="U84" i="10"/>
  <c r="V84" i="10"/>
  <c r="U85" i="10"/>
  <c r="V85" i="10"/>
  <c r="U86" i="10"/>
  <c r="V86" i="10"/>
  <c r="U87" i="10"/>
  <c r="V87" i="10"/>
  <c r="U88" i="10"/>
  <c r="V88" i="10"/>
  <c r="U89" i="10"/>
  <c r="V89" i="10"/>
  <c r="U90" i="10"/>
  <c r="V90" i="10"/>
  <c r="U91" i="10"/>
  <c r="V91" i="10"/>
  <c r="U92" i="10"/>
  <c r="V92" i="10"/>
  <c r="U93" i="10"/>
  <c r="V93" i="10"/>
  <c r="U94" i="10"/>
  <c r="V94" i="10"/>
  <c r="U95" i="10"/>
  <c r="V95" i="10"/>
  <c r="U96" i="10"/>
  <c r="V96" i="10"/>
  <c r="U97" i="10"/>
  <c r="V97" i="10"/>
  <c r="U98" i="10"/>
  <c r="V98" i="10"/>
  <c r="U99" i="10"/>
  <c r="V99" i="10"/>
  <c r="U100" i="10"/>
  <c r="V100" i="10"/>
  <c r="U101" i="10"/>
  <c r="V101" i="10"/>
  <c r="U102" i="10"/>
  <c r="V102" i="10"/>
  <c r="U103" i="10"/>
  <c r="V103" i="10"/>
  <c r="U104" i="10"/>
  <c r="V104" i="10"/>
  <c r="U105" i="10"/>
  <c r="V105" i="10"/>
  <c r="U106" i="10"/>
  <c r="V106" i="10"/>
  <c r="U107" i="10"/>
  <c r="V107" i="10"/>
  <c r="U108" i="10"/>
  <c r="V108" i="10"/>
  <c r="U109" i="10"/>
  <c r="V109" i="10"/>
  <c r="U110" i="10"/>
  <c r="V110" i="10"/>
  <c r="U111" i="10"/>
  <c r="V111" i="10"/>
  <c r="U112" i="10"/>
  <c r="V112" i="10"/>
  <c r="U113" i="10"/>
  <c r="V113" i="10"/>
  <c r="U114" i="10"/>
  <c r="V114" i="10"/>
  <c r="U115" i="10"/>
  <c r="V115" i="10"/>
  <c r="U116" i="10"/>
  <c r="V116" i="10"/>
  <c r="U117" i="10"/>
  <c r="V117" i="10"/>
  <c r="U118" i="10"/>
  <c r="V118" i="10"/>
  <c r="U119" i="10"/>
  <c r="V119" i="10"/>
  <c r="U120" i="10"/>
  <c r="V120" i="10"/>
  <c r="U121" i="10"/>
  <c r="V121" i="10"/>
  <c r="U122" i="10"/>
  <c r="V122" i="10"/>
  <c r="U123" i="10"/>
  <c r="V123" i="10"/>
  <c r="U124" i="10"/>
  <c r="V124" i="10"/>
  <c r="U125" i="10"/>
  <c r="V125" i="10"/>
  <c r="U126" i="10"/>
  <c r="V126" i="10"/>
  <c r="U127" i="10"/>
  <c r="V127" i="10"/>
  <c r="U128" i="10"/>
  <c r="V128" i="10"/>
  <c r="U129" i="10"/>
  <c r="V129" i="10"/>
  <c r="U130" i="10"/>
  <c r="V130" i="10"/>
  <c r="U131" i="10"/>
  <c r="V131" i="10"/>
  <c r="U132" i="10"/>
  <c r="V132" i="10"/>
  <c r="U133" i="10"/>
  <c r="V133" i="10"/>
  <c r="U134" i="10"/>
  <c r="V134" i="10"/>
  <c r="U135" i="10"/>
  <c r="V135" i="10"/>
  <c r="U136" i="10"/>
  <c r="V136" i="10"/>
  <c r="U137" i="10"/>
  <c r="V137" i="10"/>
  <c r="U138" i="10"/>
  <c r="V138" i="10"/>
  <c r="U139" i="10"/>
  <c r="V139" i="10"/>
  <c r="U140" i="10"/>
  <c r="V140" i="10"/>
  <c r="U141" i="10"/>
  <c r="V141" i="10"/>
  <c r="U142" i="10"/>
  <c r="V142" i="10"/>
  <c r="U143" i="10"/>
  <c r="V143" i="10"/>
  <c r="U144" i="10"/>
  <c r="V144" i="10"/>
  <c r="U145" i="10"/>
  <c r="V145" i="10"/>
  <c r="U146" i="10"/>
  <c r="V146" i="10"/>
  <c r="U147" i="10"/>
  <c r="V147" i="10"/>
  <c r="U148" i="10"/>
  <c r="V148" i="10"/>
  <c r="U149" i="10"/>
  <c r="V149" i="10"/>
  <c r="U150" i="10"/>
  <c r="V150" i="10"/>
  <c r="U151" i="10"/>
  <c r="V151" i="10"/>
  <c r="U152" i="10"/>
  <c r="V152" i="10"/>
  <c r="U153" i="10"/>
  <c r="V153" i="10"/>
  <c r="U154" i="10"/>
  <c r="V154" i="10"/>
  <c r="U155" i="10"/>
  <c r="V155" i="10"/>
  <c r="U156" i="10"/>
  <c r="V156" i="10"/>
  <c r="U157" i="10"/>
  <c r="V157" i="10"/>
  <c r="U158" i="10"/>
  <c r="V158" i="10"/>
  <c r="U159" i="10"/>
  <c r="V159" i="10"/>
  <c r="U160" i="10"/>
  <c r="V160" i="10"/>
  <c r="U161" i="10"/>
  <c r="V161" i="10"/>
  <c r="U162" i="10"/>
  <c r="V162" i="10"/>
  <c r="U163" i="10"/>
  <c r="V163" i="10"/>
  <c r="U164" i="10"/>
  <c r="V164" i="10"/>
  <c r="U165" i="10"/>
  <c r="V165" i="10"/>
  <c r="U166" i="10"/>
  <c r="V166" i="10"/>
  <c r="U167" i="10"/>
  <c r="V167" i="10"/>
  <c r="U168" i="10"/>
  <c r="V168" i="10"/>
  <c r="U169" i="10"/>
  <c r="V169" i="10"/>
  <c r="U170" i="10"/>
  <c r="V170" i="10"/>
  <c r="U171" i="10"/>
  <c r="V171" i="10"/>
  <c r="U172" i="10"/>
  <c r="V172" i="10"/>
  <c r="U173" i="10"/>
  <c r="V173" i="10"/>
  <c r="U174" i="10"/>
  <c r="V174" i="10"/>
  <c r="U175" i="10"/>
  <c r="V175" i="10"/>
  <c r="U176" i="10"/>
  <c r="V176" i="10"/>
  <c r="U177" i="10"/>
  <c r="V177" i="10"/>
  <c r="U178" i="10"/>
  <c r="V178" i="10"/>
  <c r="U179" i="10"/>
  <c r="V179" i="10"/>
  <c r="U180" i="10"/>
  <c r="V180" i="10"/>
  <c r="U181" i="10"/>
  <c r="V181" i="10"/>
  <c r="U182" i="10"/>
  <c r="V182" i="10"/>
  <c r="U183" i="10"/>
  <c r="V183" i="10"/>
  <c r="U184" i="10"/>
  <c r="V184" i="10"/>
  <c r="U185" i="10"/>
  <c r="V185" i="10"/>
  <c r="U186" i="10"/>
  <c r="V186" i="10"/>
  <c r="U187" i="10"/>
  <c r="V187" i="10"/>
  <c r="U188" i="10"/>
  <c r="V188" i="10"/>
  <c r="U189" i="10"/>
  <c r="V189" i="10"/>
  <c r="U190" i="10"/>
  <c r="V190" i="10"/>
  <c r="U191" i="10"/>
  <c r="V191" i="10"/>
  <c r="U192" i="10"/>
  <c r="V192" i="10"/>
  <c r="U193" i="10"/>
  <c r="V193" i="10"/>
  <c r="U194" i="10"/>
  <c r="V194" i="10"/>
  <c r="U195" i="10"/>
  <c r="V195" i="10"/>
  <c r="U196" i="10"/>
  <c r="V196" i="10"/>
  <c r="U197" i="10"/>
  <c r="V197" i="10"/>
  <c r="U198" i="10"/>
  <c r="V198" i="10"/>
  <c r="U199" i="10"/>
  <c r="V199" i="10"/>
  <c r="U200" i="10"/>
  <c r="V200" i="10"/>
  <c r="U201" i="10"/>
  <c r="V201" i="10"/>
  <c r="U202" i="10"/>
  <c r="V202" i="10"/>
  <c r="U203" i="10"/>
  <c r="V203" i="10"/>
  <c r="U204" i="10"/>
  <c r="V204" i="10"/>
  <c r="U205" i="10"/>
  <c r="V205" i="10"/>
  <c r="U206" i="10"/>
  <c r="V206" i="10"/>
  <c r="U207" i="10"/>
  <c r="V207" i="10"/>
  <c r="U208" i="10"/>
  <c r="V208" i="10"/>
  <c r="U209" i="10"/>
  <c r="V209" i="10"/>
  <c r="U210" i="10"/>
  <c r="V210" i="10"/>
  <c r="U211" i="10"/>
  <c r="V211" i="10"/>
  <c r="U212" i="10"/>
  <c r="V212" i="10"/>
  <c r="U213" i="10"/>
  <c r="V213" i="10"/>
  <c r="U214" i="10"/>
  <c r="V214" i="10"/>
  <c r="U215" i="10"/>
  <c r="V215" i="10"/>
  <c r="U216" i="10"/>
  <c r="V216" i="10"/>
  <c r="U217" i="10"/>
  <c r="V217" i="10"/>
  <c r="U218" i="10"/>
  <c r="V218" i="10"/>
  <c r="U219" i="10"/>
  <c r="V219" i="10"/>
  <c r="U220" i="10"/>
  <c r="V220" i="10"/>
  <c r="U221" i="10"/>
  <c r="V221" i="10"/>
  <c r="U222" i="10"/>
  <c r="V222" i="10"/>
  <c r="U223" i="10"/>
  <c r="V223" i="10"/>
  <c r="U224" i="10"/>
  <c r="V224" i="10"/>
  <c r="U225" i="10"/>
  <c r="V225" i="10"/>
  <c r="U226" i="10"/>
  <c r="V226" i="10"/>
  <c r="U227" i="10"/>
  <c r="V227" i="10"/>
  <c r="U228" i="10"/>
  <c r="V228" i="10"/>
  <c r="U229" i="10"/>
  <c r="V229" i="10"/>
  <c r="U230" i="10"/>
  <c r="V230" i="10"/>
  <c r="U231" i="10"/>
  <c r="V231" i="10"/>
  <c r="U232" i="10"/>
  <c r="V232" i="10"/>
  <c r="U233" i="10"/>
  <c r="V233" i="10"/>
  <c r="U234" i="10"/>
  <c r="V234" i="10"/>
  <c r="U235" i="10"/>
  <c r="V235" i="10"/>
  <c r="U236" i="10"/>
  <c r="V236" i="10"/>
  <c r="U237" i="10"/>
  <c r="V237" i="10"/>
  <c r="U238" i="10"/>
  <c r="V238" i="10"/>
  <c r="U239" i="10"/>
  <c r="V239" i="10"/>
  <c r="U240" i="10"/>
  <c r="V240" i="10"/>
  <c r="U241" i="10"/>
  <c r="V241" i="10"/>
  <c r="U242" i="10"/>
  <c r="V242" i="10"/>
  <c r="U243" i="10"/>
  <c r="V243" i="10"/>
  <c r="U244" i="10"/>
  <c r="V244" i="10"/>
  <c r="U245" i="10"/>
  <c r="V245" i="10"/>
  <c r="U246" i="10"/>
  <c r="V246" i="10"/>
  <c r="U247" i="10"/>
  <c r="V247" i="10"/>
  <c r="U248" i="10"/>
  <c r="V248" i="10"/>
  <c r="U249" i="10"/>
  <c r="V249" i="10"/>
  <c r="U250" i="10"/>
  <c r="V250" i="10"/>
  <c r="U251" i="10"/>
  <c r="V251" i="10"/>
  <c r="U252" i="10"/>
  <c r="V252" i="10"/>
  <c r="U253" i="10"/>
  <c r="V253" i="10"/>
  <c r="U254" i="10"/>
  <c r="V254" i="10"/>
  <c r="U255" i="10"/>
  <c r="V255" i="10"/>
  <c r="U256" i="10"/>
  <c r="V256" i="10"/>
  <c r="U257" i="10"/>
  <c r="V257" i="10"/>
  <c r="U258" i="10"/>
  <c r="V258" i="10"/>
  <c r="U259" i="10"/>
  <c r="V259" i="10"/>
  <c r="U260" i="10"/>
  <c r="V260" i="10"/>
  <c r="U261" i="10"/>
  <c r="V261" i="10"/>
  <c r="U262" i="10"/>
  <c r="V262" i="10"/>
  <c r="U263" i="10"/>
  <c r="V263" i="10"/>
  <c r="U264" i="10"/>
  <c r="V264" i="10"/>
  <c r="U265" i="10"/>
  <c r="V265" i="10"/>
  <c r="U266" i="10"/>
  <c r="V266" i="10"/>
  <c r="U267" i="10"/>
  <c r="V267" i="10"/>
  <c r="U268" i="10"/>
  <c r="V268" i="10"/>
  <c r="U269" i="10"/>
  <c r="V269" i="10"/>
  <c r="U270" i="10"/>
  <c r="V270" i="10"/>
  <c r="U271" i="10"/>
  <c r="V271" i="10"/>
  <c r="U272" i="10"/>
  <c r="V272" i="10"/>
  <c r="U273" i="10"/>
  <c r="V273" i="10"/>
  <c r="U274" i="10"/>
  <c r="V274" i="10"/>
  <c r="U275" i="10"/>
  <c r="V275" i="10"/>
  <c r="U276" i="10"/>
  <c r="V276" i="10"/>
  <c r="U277" i="10"/>
  <c r="V277" i="10"/>
  <c r="U278" i="10"/>
  <c r="V278" i="10"/>
  <c r="U279" i="10"/>
  <c r="V279" i="10"/>
  <c r="U280" i="10"/>
  <c r="V280" i="10"/>
  <c r="U281" i="10"/>
  <c r="V281" i="10"/>
  <c r="U282" i="10"/>
  <c r="V282" i="10"/>
  <c r="U283" i="10"/>
  <c r="V283" i="10"/>
  <c r="U284" i="10"/>
  <c r="V284" i="10"/>
  <c r="U285" i="10"/>
  <c r="V285" i="10"/>
  <c r="U286" i="10"/>
  <c r="V286" i="10"/>
  <c r="U287" i="10"/>
  <c r="V287" i="10"/>
  <c r="U288" i="10"/>
  <c r="V288" i="10"/>
  <c r="U289" i="10"/>
  <c r="V289" i="10"/>
  <c r="U290" i="10"/>
  <c r="V290" i="10"/>
  <c r="U291" i="10"/>
  <c r="V291" i="10"/>
  <c r="U292" i="10"/>
  <c r="V292" i="10"/>
  <c r="U293" i="10"/>
  <c r="V293" i="10"/>
  <c r="U294" i="10"/>
  <c r="V294" i="10"/>
  <c r="U295" i="10"/>
  <c r="V295" i="10"/>
  <c r="U296" i="10"/>
  <c r="V296" i="10"/>
  <c r="U297" i="10"/>
  <c r="V297" i="10"/>
  <c r="U298" i="10"/>
  <c r="V298" i="10"/>
  <c r="U299" i="10"/>
  <c r="V299" i="10"/>
  <c r="U300" i="10"/>
  <c r="V300" i="10"/>
  <c r="U301" i="10"/>
  <c r="V301" i="10"/>
  <c r="U302" i="10"/>
  <c r="V302" i="10"/>
  <c r="U303" i="10"/>
  <c r="V303" i="10"/>
  <c r="U304" i="10"/>
  <c r="V304" i="10"/>
  <c r="U305" i="10"/>
  <c r="V305" i="10"/>
  <c r="U306" i="10"/>
  <c r="V306" i="10"/>
  <c r="U307" i="10"/>
  <c r="V307" i="10"/>
  <c r="U308" i="10"/>
  <c r="V308" i="10"/>
  <c r="U309" i="10"/>
  <c r="V309" i="10"/>
  <c r="U310" i="10"/>
  <c r="V310" i="10"/>
  <c r="U311" i="10"/>
  <c r="V311" i="10"/>
  <c r="U312" i="10"/>
  <c r="V312" i="10"/>
  <c r="U313" i="10"/>
  <c r="V313" i="10"/>
  <c r="U314" i="10"/>
  <c r="V314" i="10"/>
  <c r="U315" i="10"/>
  <c r="V315" i="10"/>
  <c r="U316" i="10"/>
  <c r="V316" i="10"/>
  <c r="U317" i="10"/>
  <c r="V317" i="10"/>
  <c r="U318" i="10"/>
  <c r="V318" i="10"/>
  <c r="U319" i="10"/>
  <c r="V319" i="10"/>
  <c r="U320" i="10"/>
  <c r="V320" i="10"/>
  <c r="V5" i="10"/>
  <c r="U5" i="10"/>
  <c r="P6" i="10"/>
  <c r="Q6" i="10"/>
  <c r="P7" i="10"/>
  <c r="Q7" i="10"/>
  <c r="P8" i="10"/>
  <c r="Q8" i="10"/>
  <c r="P9" i="10"/>
  <c r="Q9" i="10"/>
  <c r="P10" i="10"/>
  <c r="Q10" i="10"/>
  <c r="P11" i="10"/>
  <c r="Q11" i="10"/>
  <c r="P12" i="10"/>
  <c r="Q12" i="10"/>
  <c r="P13" i="10"/>
  <c r="Q13" i="10"/>
  <c r="P14" i="10"/>
  <c r="Q14" i="10"/>
  <c r="P15" i="10"/>
  <c r="Q15" i="10"/>
  <c r="P16" i="10"/>
  <c r="Q16" i="10"/>
  <c r="P17" i="10"/>
  <c r="Q17" i="10"/>
  <c r="P18" i="10"/>
  <c r="Q18" i="10"/>
  <c r="P19" i="10"/>
  <c r="Q19" i="10"/>
  <c r="P20" i="10"/>
  <c r="Q20" i="10"/>
  <c r="P21" i="10"/>
  <c r="Q21" i="10"/>
  <c r="P22" i="10"/>
  <c r="Q22" i="10"/>
  <c r="P23" i="10"/>
  <c r="Q23" i="10"/>
  <c r="P24" i="10"/>
  <c r="Q24" i="10"/>
  <c r="P25" i="10"/>
  <c r="Q25" i="10"/>
  <c r="P26" i="10"/>
  <c r="Q26" i="10"/>
  <c r="P27" i="10"/>
  <c r="Q27" i="10"/>
  <c r="P28" i="10"/>
  <c r="Q28" i="10"/>
  <c r="P29" i="10"/>
  <c r="Q29" i="10"/>
  <c r="P30" i="10"/>
  <c r="Q30" i="10"/>
  <c r="P31" i="10"/>
  <c r="Q31" i="10"/>
  <c r="P32" i="10"/>
  <c r="Q32" i="10"/>
  <c r="P33" i="10"/>
  <c r="Q33" i="10"/>
  <c r="P34" i="10"/>
  <c r="Q34" i="10"/>
  <c r="P35" i="10"/>
  <c r="Q35" i="10"/>
  <c r="P36" i="10"/>
  <c r="Q36" i="10"/>
  <c r="P37" i="10"/>
  <c r="Q37" i="10"/>
  <c r="P38" i="10"/>
  <c r="Q38" i="10"/>
  <c r="P39" i="10"/>
  <c r="Q39" i="10"/>
  <c r="P40" i="10"/>
  <c r="Q40" i="10"/>
  <c r="P41" i="10"/>
  <c r="Q41" i="10"/>
  <c r="P42" i="10"/>
  <c r="Q42" i="10"/>
  <c r="P43" i="10"/>
  <c r="Q43" i="10"/>
  <c r="P44" i="10"/>
  <c r="Q44" i="10"/>
  <c r="P45" i="10"/>
  <c r="Q45" i="10"/>
  <c r="P46" i="10"/>
  <c r="Q46" i="10"/>
  <c r="P47" i="10"/>
  <c r="Q47" i="10"/>
  <c r="P48" i="10"/>
  <c r="Q48" i="10"/>
  <c r="P49" i="10"/>
  <c r="Q49" i="10"/>
  <c r="P50" i="10"/>
  <c r="Q50" i="10"/>
  <c r="P51" i="10"/>
  <c r="Q51" i="10"/>
  <c r="P52" i="10"/>
  <c r="Q52" i="10"/>
  <c r="P53" i="10"/>
  <c r="Q53" i="10"/>
  <c r="P54" i="10"/>
  <c r="Q54" i="10"/>
  <c r="P55" i="10"/>
  <c r="Q55" i="10"/>
  <c r="P56" i="10"/>
  <c r="Q56" i="10"/>
  <c r="P57" i="10"/>
  <c r="Q57" i="10"/>
  <c r="P58" i="10"/>
  <c r="Q58" i="10"/>
  <c r="P59" i="10"/>
  <c r="Q59" i="10"/>
  <c r="P60" i="10"/>
  <c r="Q60" i="10"/>
  <c r="P61" i="10"/>
  <c r="Q61" i="10"/>
  <c r="P62" i="10"/>
  <c r="Q62" i="10"/>
  <c r="P63" i="10"/>
  <c r="Q63" i="10"/>
  <c r="P64" i="10"/>
  <c r="Q64" i="10"/>
  <c r="P65" i="10"/>
  <c r="Q65" i="10"/>
  <c r="P66" i="10"/>
  <c r="Q66" i="10"/>
  <c r="P67" i="10"/>
  <c r="Q67" i="10"/>
  <c r="P68" i="10"/>
  <c r="Q68" i="10"/>
  <c r="P69" i="10"/>
  <c r="Q69" i="10"/>
  <c r="P70" i="10"/>
  <c r="Q70" i="10"/>
  <c r="P71" i="10"/>
  <c r="Q71" i="10"/>
  <c r="P72" i="10"/>
  <c r="Q72" i="10"/>
  <c r="P73" i="10"/>
  <c r="Q73" i="10"/>
  <c r="P74" i="10"/>
  <c r="Q74" i="10"/>
  <c r="P75" i="10"/>
  <c r="Q75" i="10"/>
  <c r="P76" i="10"/>
  <c r="Q76" i="10"/>
  <c r="P77" i="10"/>
  <c r="Q77" i="10"/>
  <c r="P78" i="10"/>
  <c r="Q78" i="10"/>
  <c r="P79" i="10"/>
  <c r="Q79" i="10"/>
  <c r="P80" i="10"/>
  <c r="Q80" i="10"/>
  <c r="P81" i="10"/>
  <c r="Q81" i="10"/>
  <c r="P82" i="10"/>
  <c r="Q82" i="10"/>
  <c r="P83" i="10"/>
  <c r="Q83" i="10"/>
  <c r="P84" i="10"/>
  <c r="Q84" i="10"/>
  <c r="P85" i="10"/>
  <c r="Q85" i="10"/>
  <c r="P86" i="10"/>
  <c r="Q86" i="10"/>
  <c r="P87" i="10"/>
  <c r="Q87" i="10"/>
  <c r="P88" i="10"/>
  <c r="Q88" i="10"/>
  <c r="P89" i="10"/>
  <c r="Q89" i="10"/>
  <c r="P90" i="10"/>
  <c r="Q90" i="10"/>
  <c r="P91" i="10"/>
  <c r="Q91" i="10"/>
  <c r="P92" i="10"/>
  <c r="Q92" i="10"/>
  <c r="P93" i="10"/>
  <c r="Q93" i="10"/>
  <c r="P94" i="10"/>
  <c r="Q94" i="10"/>
  <c r="P95" i="10"/>
  <c r="Q95" i="10"/>
  <c r="P96" i="10"/>
  <c r="Q96" i="10"/>
  <c r="P97" i="10"/>
  <c r="Q97" i="10"/>
  <c r="P98" i="10"/>
  <c r="Q98" i="10"/>
  <c r="P99" i="10"/>
  <c r="Q99" i="10"/>
  <c r="P100" i="10"/>
  <c r="Q100" i="10"/>
  <c r="P101" i="10"/>
  <c r="Q101" i="10"/>
  <c r="P102" i="10"/>
  <c r="Q102" i="10"/>
  <c r="P103" i="10"/>
  <c r="Q103" i="10"/>
  <c r="P104" i="10"/>
  <c r="Q104" i="10"/>
  <c r="P105" i="10"/>
  <c r="Q105" i="10"/>
  <c r="P106" i="10"/>
  <c r="Q106" i="10"/>
  <c r="P107" i="10"/>
  <c r="Q107" i="10"/>
  <c r="P108" i="10"/>
  <c r="Q108" i="10"/>
  <c r="P109" i="10"/>
  <c r="Q109" i="10"/>
  <c r="P110" i="10"/>
  <c r="Q110" i="10"/>
  <c r="P111" i="10"/>
  <c r="Q111" i="10"/>
  <c r="P112" i="10"/>
  <c r="Q112" i="10"/>
  <c r="P113" i="10"/>
  <c r="Q113" i="10"/>
  <c r="P114" i="10"/>
  <c r="Q114" i="10"/>
  <c r="P115" i="10"/>
  <c r="Q115" i="10"/>
  <c r="P116" i="10"/>
  <c r="Q116" i="10"/>
  <c r="P117" i="10"/>
  <c r="Q117" i="10"/>
  <c r="P118" i="10"/>
  <c r="Q118" i="10"/>
  <c r="P119" i="10"/>
  <c r="Q119" i="10"/>
  <c r="P120" i="10"/>
  <c r="Q120" i="10"/>
  <c r="P121" i="10"/>
  <c r="Q121" i="10"/>
  <c r="P122" i="10"/>
  <c r="Q122" i="10"/>
  <c r="P123" i="10"/>
  <c r="Q123" i="10"/>
  <c r="P124" i="10"/>
  <c r="Q124" i="10"/>
  <c r="P125" i="10"/>
  <c r="Q125" i="10"/>
  <c r="P126" i="10"/>
  <c r="Q126" i="10"/>
  <c r="P127" i="10"/>
  <c r="Q127" i="10"/>
  <c r="P128" i="10"/>
  <c r="Q128" i="10"/>
  <c r="P129" i="10"/>
  <c r="Q129" i="10"/>
  <c r="P130" i="10"/>
  <c r="Q130" i="10"/>
  <c r="P131" i="10"/>
  <c r="Q131" i="10"/>
  <c r="P132" i="10"/>
  <c r="Q132" i="10"/>
  <c r="P133" i="10"/>
  <c r="Q133" i="10"/>
  <c r="P134" i="10"/>
  <c r="Q134" i="10"/>
  <c r="P135" i="10"/>
  <c r="Q135" i="10"/>
  <c r="P136" i="10"/>
  <c r="Q136" i="10"/>
  <c r="P137" i="10"/>
  <c r="Q137" i="10"/>
  <c r="P138" i="10"/>
  <c r="Q138" i="10"/>
  <c r="P139" i="10"/>
  <c r="Q139" i="10"/>
  <c r="P140" i="10"/>
  <c r="Q140" i="10"/>
  <c r="P141" i="10"/>
  <c r="Q141" i="10"/>
  <c r="P142" i="10"/>
  <c r="Q142" i="10"/>
  <c r="P143" i="10"/>
  <c r="Q143" i="10"/>
  <c r="P144" i="10"/>
  <c r="Q144" i="10"/>
  <c r="P145" i="10"/>
  <c r="Q145" i="10"/>
  <c r="P146" i="10"/>
  <c r="Q146" i="10"/>
  <c r="P147" i="10"/>
  <c r="Q147" i="10"/>
  <c r="P148" i="10"/>
  <c r="Q148" i="10"/>
  <c r="P149" i="10"/>
  <c r="Q149" i="10"/>
  <c r="P150" i="10"/>
  <c r="Q150" i="10"/>
  <c r="P151" i="10"/>
  <c r="Q151" i="10"/>
  <c r="P152" i="10"/>
  <c r="Q152" i="10"/>
  <c r="P153" i="10"/>
  <c r="Q153" i="10"/>
  <c r="P154" i="10"/>
  <c r="Q154" i="10"/>
  <c r="P155" i="10"/>
  <c r="Q155" i="10"/>
  <c r="P156" i="10"/>
  <c r="Q156" i="10"/>
  <c r="P157" i="10"/>
  <c r="Q157" i="10"/>
  <c r="P158" i="10"/>
  <c r="Q158" i="10"/>
  <c r="P159" i="10"/>
  <c r="Q159" i="10"/>
  <c r="P160" i="10"/>
  <c r="Q160" i="10"/>
  <c r="P161" i="10"/>
  <c r="Q161" i="10"/>
  <c r="P162" i="10"/>
  <c r="Q162" i="10"/>
  <c r="P163" i="10"/>
  <c r="Q163" i="10"/>
  <c r="P164" i="10"/>
  <c r="Q164" i="10"/>
  <c r="P165" i="10"/>
  <c r="Q165" i="10"/>
  <c r="P166" i="10"/>
  <c r="Q166" i="10"/>
  <c r="P167" i="10"/>
  <c r="Q167" i="10"/>
  <c r="P168" i="10"/>
  <c r="Q168" i="10"/>
  <c r="P169" i="10"/>
  <c r="Q169" i="10"/>
  <c r="P170" i="10"/>
  <c r="Q170" i="10"/>
  <c r="P171" i="10"/>
  <c r="Q171" i="10"/>
  <c r="P172" i="10"/>
  <c r="Q172" i="10"/>
  <c r="P173" i="10"/>
  <c r="Q173" i="10"/>
  <c r="P174" i="10"/>
  <c r="Q174" i="10"/>
  <c r="P175" i="10"/>
  <c r="Q175" i="10"/>
  <c r="P176" i="10"/>
  <c r="Q176" i="10"/>
  <c r="P177" i="10"/>
  <c r="Q177" i="10"/>
  <c r="P178" i="10"/>
  <c r="Q178" i="10"/>
  <c r="P179" i="10"/>
  <c r="Q179" i="10"/>
  <c r="P180" i="10"/>
  <c r="Q180" i="10"/>
  <c r="P181" i="10"/>
  <c r="Q181" i="10"/>
  <c r="P182" i="10"/>
  <c r="Q182" i="10"/>
  <c r="P183" i="10"/>
  <c r="Q183" i="10"/>
  <c r="P184" i="10"/>
  <c r="Q184" i="10"/>
  <c r="P185" i="10"/>
  <c r="Q185" i="10"/>
  <c r="P186" i="10"/>
  <c r="Q186" i="10"/>
  <c r="P187" i="10"/>
  <c r="Q187" i="10"/>
  <c r="P188" i="10"/>
  <c r="Q188" i="10"/>
  <c r="P189" i="10"/>
  <c r="Q189" i="10"/>
  <c r="P190" i="10"/>
  <c r="Q190" i="10"/>
  <c r="P191" i="10"/>
  <c r="Q191" i="10"/>
  <c r="P192" i="10"/>
  <c r="Q192" i="10"/>
  <c r="P193" i="10"/>
  <c r="Q193" i="10"/>
  <c r="P194" i="10"/>
  <c r="Q194" i="10"/>
  <c r="P195" i="10"/>
  <c r="Q195" i="10"/>
  <c r="P196" i="10"/>
  <c r="Q196" i="10"/>
  <c r="P197" i="10"/>
  <c r="Q197" i="10"/>
  <c r="P198" i="10"/>
  <c r="Q198" i="10"/>
  <c r="P199" i="10"/>
  <c r="Q199" i="10"/>
  <c r="P200" i="10"/>
  <c r="Q200" i="10"/>
  <c r="P201" i="10"/>
  <c r="Q201" i="10"/>
  <c r="P202" i="10"/>
  <c r="Q202" i="10"/>
  <c r="P203" i="10"/>
  <c r="Q203" i="10"/>
  <c r="P204" i="10"/>
  <c r="Q204" i="10"/>
  <c r="P205" i="10"/>
  <c r="Q205" i="10"/>
  <c r="P206" i="10"/>
  <c r="Q206" i="10"/>
  <c r="P207" i="10"/>
  <c r="Q207" i="10"/>
  <c r="P208" i="10"/>
  <c r="Q208" i="10"/>
  <c r="P209" i="10"/>
  <c r="Q209" i="10"/>
  <c r="P210" i="10"/>
  <c r="Q210" i="10"/>
  <c r="P211" i="10"/>
  <c r="Q211" i="10"/>
  <c r="P212" i="10"/>
  <c r="Q212" i="10"/>
  <c r="P213" i="10"/>
  <c r="Q213" i="10"/>
  <c r="P214" i="10"/>
  <c r="Q214" i="10"/>
  <c r="P215" i="10"/>
  <c r="Q215" i="10"/>
  <c r="P216" i="10"/>
  <c r="Q216" i="10"/>
  <c r="P217" i="10"/>
  <c r="Q217" i="10"/>
  <c r="P218" i="10"/>
  <c r="Q218" i="10"/>
  <c r="P219" i="10"/>
  <c r="Q219" i="10"/>
  <c r="P220" i="10"/>
  <c r="Q220" i="10"/>
  <c r="P221" i="10"/>
  <c r="Q221" i="10"/>
  <c r="P222" i="10"/>
  <c r="Q222" i="10"/>
  <c r="P223" i="10"/>
  <c r="Q223" i="10"/>
  <c r="P224" i="10"/>
  <c r="Q224" i="10"/>
  <c r="P225" i="10"/>
  <c r="Q225" i="10"/>
  <c r="P226" i="10"/>
  <c r="Q226" i="10"/>
  <c r="P227" i="10"/>
  <c r="Q227" i="10"/>
  <c r="P228" i="10"/>
  <c r="Q228" i="10"/>
  <c r="P229" i="10"/>
  <c r="Q229" i="10"/>
  <c r="P230" i="10"/>
  <c r="Q230" i="10"/>
  <c r="P231" i="10"/>
  <c r="Q231" i="10"/>
  <c r="P232" i="10"/>
  <c r="Q232" i="10"/>
  <c r="P233" i="10"/>
  <c r="Q233" i="10"/>
  <c r="P234" i="10"/>
  <c r="Q234" i="10"/>
  <c r="P235" i="10"/>
  <c r="Q235" i="10"/>
  <c r="P236" i="10"/>
  <c r="Q236" i="10"/>
  <c r="P237" i="10"/>
  <c r="Q237" i="10"/>
  <c r="P238" i="10"/>
  <c r="Q238" i="10"/>
  <c r="P239" i="10"/>
  <c r="Q239" i="10"/>
  <c r="P240" i="10"/>
  <c r="Q240" i="10"/>
  <c r="P241" i="10"/>
  <c r="Q241" i="10"/>
  <c r="P242" i="10"/>
  <c r="Q242" i="10"/>
  <c r="P243" i="10"/>
  <c r="Q243" i="10"/>
  <c r="P244" i="10"/>
  <c r="Q244" i="10"/>
  <c r="P245" i="10"/>
  <c r="Q245" i="10"/>
  <c r="P246" i="10"/>
  <c r="Q246" i="10"/>
  <c r="P247" i="10"/>
  <c r="Q247" i="10"/>
  <c r="P248" i="10"/>
  <c r="Q248" i="10"/>
  <c r="P249" i="10"/>
  <c r="Q249" i="10"/>
  <c r="P250" i="10"/>
  <c r="Q250" i="10"/>
  <c r="P251" i="10"/>
  <c r="Q251" i="10"/>
  <c r="P252" i="10"/>
  <c r="Q252" i="10"/>
  <c r="P253" i="10"/>
  <c r="Q253" i="10"/>
  <c r="P254" i="10"/>
  <c r="Q254" i="10"/>
  <c r="P255" i="10"/>
  <c r="Q255" i="10"/>
  <c r="P256" i="10"/>
  <c r="Q256" i="10"/>
  <c r="P257" i="10"/>
  <c r="Q257" i="10"/>
  <c r="P258" i="10"/>
  <c r="Q258" i="10"/>
  <c r="P259" i="10"/>
  <c r="Q259" i="10"/>
  <c r="P260" i="10"/>
  <c r="Q260" i="10"/>
  <c r="P261" i="10"/>
  <c r="Q261" i="10"/>
  <c r="P262" i="10"/>
  <c r="Q262" i="10"/>
  <c r="P263" i="10"/>
  <c r="Q263" i="10"/>
  <c r="P264" i="10"/>
  <c r="Q264" i="10"/>
  <c r="P265" i="10"/>
  <c r="Q265" i="10"/>
  <c r="P266" i="10"/>
  <c r="Q266" i="10"/>
  <c r="P267" i="10"/>
  <c r="Q267" i="10"/>
  <c r="P268" i="10"/>
  <c r="Q268" i="10"/>
  <c r="P269" i="10"/>
  <c r="Q269" i="10"/>
  <c r="P270" i="10"/>
  <c r="Q270" i="10"/>
  <c r="P271" i="10"/>
  <c r="Q271" i="10"/>
  <c r="P272" i="10"/>
  <c r="Q272" i="10"/>
  <c r="P273" i="10"/>
  <c r="Q273" i="10"/>
  <c r="P274" i="10"/>
  <c r="Q274" i="10"/>
  <c r="P275" i="10"/>
  <c r="Q275" i="10"/>
  <c r="P276" i="10"/>
  <c r="Q276" i="10"/>
  <c r="P277" i="10"/>
  <c r="Q277" i="10"/>
  <c r="P278" i="10"/>
  <c r="Q278" i="10"/>
  <c r="P279" i="10"/>
  <c r="Q279" i="10"/>
  <c r="P280" i="10"/>
  <c r="Q280" i="10"/>
  <c r="P281" i="10"/>
  <c r="Q281" i="10"/>
  <c r="P282" i="10"/>
  <c r="Q282" i="10"/>
  <c r="P283" i="10"/>
  <c r="Q283" i="10"/>
  <c r="P284" i="10"/>
  <c r="Q284" i="10"/>
  <c r="P285" i="10"/>
  <c r="Q285" i="10"/>
  <c r="P286" i="10"/>
  <c r="Q286" i="10"/>
  <c r="P287" i="10"/>
  <c r="Q287" i="10"/>
  <c r="P288" i="10"/>
  <c r="Q288" i="10"/>
  <c r="P289" i="10"/>
  <c r="Q289" i="10"/>
  <c r="P290" i="10"/>
  <c r="Q290" i="10"/>
  <c r="P291" i="10"/>
  <c r="Q291" i="10"/>
  <c r="P292" i="10"/>
  <c r="Q292" i="10"/>
  <c r="P293" i="10"/>
  <c r="Q293" i="10"/>
  <c r="P294" i="10"/>
  <c r="Q294" i="10"/>
  <c r="P295" i="10"/>
  <c r="Q295" i="10"/>
  <c r="P296" i="10"/>
  <c r="Q296" i="10"/>
  <c r="P297" i="10"/>
  <c r="Q297" i="10"/>
  <c r="P298" i="10"/>
  <c r="Q298" i="10"/>
  <c r="P299" i="10"/>
  <c r="Q299" i="10"/>
  <c r="P300" i="10"/>
  <c r="Q300" i="10"/>
  <c r="P301" i="10"/>
  <c r="Q301" i="10"/>
  <c r="P302" i="10"/>
  <c r="Q302" i="10"/>
  <c r="P303" i="10"/>
  <c r="Q303" i="10"/>
  <c r="P304" i="10"/>
  <c r="Q304" i="10"/>
  <c r="P305" i="10"/>
  <c r="Q305" i="10"/>
  <c r="P306" i="10"/>
  <c r="Q306" i="10"/>
  <c r="P307" i="10"/>
  <c r="Q307" i="10"/>
  <c r="P308" i="10"/>
  <c r="Q308" i="10"/>
  <c r="P309" i="10"/>
  <c r="Q309" i="10"/>
  <c r="P310" i="10"/>
  <c r="Q310" i="10"/>
  <c r="P311" i="10"/>
  <c r="Q311" i="10"/>
  <c r="P312" i="10"/>
  <c r="Q312" i="10"/>
  <c r="P313" i="10"/>
  <c r="Q313" i="10"/>
  <c r="P314" i="10"/>
  <c r="Q314" i="10"/>
  <c r="P315" i="10"/>
  <c r="Q315" i="10"/>
  <c r="P316" i="10"/>
  <c r="Q316" i="10"/>
  <c r="P317" i="10"/>
  <c r="Q317" i="10"/>
  <c r="P318" i="10"/>
  <c r="Q318" i="10"/>
  <c r="P319" i="10"/>
  <c r="Q319" i="10"/>
  <c r="P320" i="10"/>
  <c r="Q320" i="10"/>
  <c r="Q5" i="10"/>
  <c r="P5" i="10"/>
  <c r="G6" i="10"/>
  <c r="G7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97" i="10"/>
  <c r="G98" i="10"/>
  <c r="G99" i="10"/>
  <c r="G100" i="10"/>
  <c r="G101" i="10"/>
  <c r="G102" i="10"/>
  <c r="G103" i="10"/>
  <c r="G104" i="10"/>
  <c r="G105" i="10"/>
  <c r="G106" i="10"/>
  <c r="G107" i="10"/>
  <c r="G109" i="10"/>
  <c r="G110" i="10"/>
  <c r="G111" i="10"/>
  <c r="G112" i="10"/>
  <c r="G113" i="10"/>
  <c r="G114" i="10"/>
  <c r="G115" i="10"/>
  <c r="G116" i="10"/>
  <c r="G117" i="10"/>
  <c r="G118" i="10"/>
  <c r="G119" i="10"/>
  <c r="G120" i="10"/>
  <c r="G121" i="10"/>
  <c r="G122" i="10"/>
  <c r="G123" i="10"/>
  <c r="G124" i="10"/>
  <c r="G125" i="10"/>
  <c r="G126" i="10"/>
  <c r="G127" i="10"/>
  <c r="G128" i="10"/>
  <c r="G129" i="10"/>
  <c r="G130" i="10"/>
  <c r="G131" i="10"/>
  <c r="G132" i="10"/>
  <c r="G133" i="10"/>
  <c r="G134" i="10"/>
  <c r="G135" i="10"/>
  <c r="G136" i="10"/>
  <c r="G137" i="10"/>
  <c r="G138" i="10"/>
  <c r="G139" i="10"/>
  <c r="G140" i="10"/>
  <c r="G141" i="10"/>
  <c r="G142" i="10"/>
  <c r="G143" i="10"/>
  <c r="G144" i="10"/>
  <c r="G145" i="10"/>
  <c r="G146" i="10"/>
  <c r="G147" i="10"/>
  <c r="G148" i="10"/>
  <c r="G149" i="10"/>
  <c r="G150" i="10"/>
  <c r="G151" i="10"/>
  <c r="G152" i="10"/>
  <c r="G153" i="10"/>
  <c r="G154" i="10"/>
  <c r="G155" i="10"/>
  <c r="G156" i="10"/>
  <c r="G157" i="10"/>
  <c r="G158" i="10"/>
  <c r="G159" i="10"/>
  <c r="G160" i="10"/>
  <c r="G161" i="10"/>
  <c r="G162" i="10"/>
  <c r="G163" i="10"/>
  <c r="G164" i="10"/>
  <c r="G165" i="10"/>
  <c r="G166" i="10"/>
  <c r="G167" i="10"/>
  <c r="G168" i="10"/>
  <c r="G169" i="10"/>
  <c r="G170" i="10"/>
  <c r="G171" i="10"/>
  <c r="G172" i="10"/>
  <c r="G173" i="10"/>
  <c r="G174" i="10"/>
  <c r="G175" i="10"/>
  <c r="G176" i="10"/>
  <c r="G177" i="10"/>
  <c r="G178" i="10"/>
  <c r="G179" i="10"/>
  <c r="G180" i="10"/>
  <c r="G181" i="10"/>
  <c r="G182" i="10"/>
  <c r="G183" i="10"/>
  <c r="G184" i="10"/>
  <c r="G185" i="10"/>
  <c r="G186" i="10"/>
  <c r="G187" i="10"/>
  <c r="G188" i="10"/>
  <c r="G189" i="10"/>
  <c r="G190" i="10"/>
  <c r="G191" i="10"/>
  <c r="G192" i="10"/>
  <c r="G193" i="10"/>
  <c r="G194" i="10"/>
  <c r="G195" i="10"/>
  <c r="G196" i="10"/>
  <c r="G197" i="10"/>
  <c r="G198" i="10"/>
  <c r="G199" i="10"/>
  <c r="G200" i="10"/>
  <c r="G201" i="10"/>
  <c r="G202" i="10"/>
  <c r="G203" i="10"/>
  <c r="G204" i="10"/>
  <c r="G206" i="10"/>
  <c r="G207" i="10"/>
  <c r="G208" i="10"/>
  <c r="G209" i="10"/>
  <c r="G210" i="10"/>
  <c r="G211" i="10"/>
  <c r="G212" i="10"/>
  <c r="G214" i="10"/>
  <c r="G215" i="10"/>
  <c r="G216" i="10"/>
  <c r="G217" i="10"/>
  <c r="G218" i="10"/>
  <c r="G219" i="10"/>
  <c r="G220" i="10"/>
  <c r="G221" i="10"/>
  <c r="G222" i="10"/>
  <c r="G223" i="10"/>
  <c r="G224" i="10"/>
  <c r="G225" i="10"/>
  <c r="G226" i="10"/>
  <c r="G227" i="10"/>
  <c r="G228" i="10"/>
  <c r="G229" i="10"/>
  <c r="G230" i="10"/>
  <c r="G231" i="10"/>
  <c r="G232" i="10"/>
  <c r="G233" i="10"/>
  <c r="G234" i="10"/>
  <c r="G235" i="10"/>
  <c r="G236" i="10"/>
  <c r="G237" i="10"/>
  <c r="G238" i="10"/>
  <c r="G239" i="10"/>
  <c r="G240" i="10"/>
  <c r="G241" i="10"/>
  <c r="G242" i="10"/>
  <c r="G243" i="10"/>
  <c r="G244" i="10"/>
  <c r="G245" i="10"/>
  <c r="G246" i="10"/>
  <c r="G247" i="10"/>
  <c r="G248" i="10"/>
  <c r="G249" i="10"/>
  <c r="G250" i="10"/>
  <c r="G251" i="10"/>
  <c r="G252" i="10"/>
  <c r="G253" i="10"/>
  <c r="G254" i="10"/>
  <c r="G255" i="10"/>
  <c r="G256" i="10"/>
  <c r="G257" i="10"/>
  <c r="G258" i="10"/>
  <c r="G259" i="10"/>
  <c r="G260" i="10"/>
  <c r="G261" i="10"/>
  <c r="G262" i="10"/>
  <c r="G263" i="10"/>
  <c r="G264" i="10"/>
  <c r="G265" i="10"/>
  <c r="G266" i="10"/>
  <c r="G267" i="10"/>
  <c r="G268" i="10"/>
  <c r="G269" i="10"/>
  <c r="G270" i="10"/>
  <c r="G271" i="10"/>
  <c r="G272" i="10"/>
  <c r="G273" i="10"/>
  <c r="G274" i="10"/>
  <c r="G275" i="10"/>
  <c r="G276" i="10"/>
  <c r="G277" i="10"/>
  <c r="G278" i="10"/>
  <c r="G279" i="10"/>
  <c r="G280" i="10"/>
  <c r="G281" i="10"/>
  <c r="G282" i="10"/>
  <c r="G283" i="10"/>
  <c r="G284" i="10"/>
  <c r="G285" i="10"/>
  <c r="G286" i="10"/>
  <c r="G287" i="10"/>
  <c r="G288" i="10"/>
  <c r="G289" i="10"/>
  <c r="G290" i="10"/>
  <c r="G291" i="10"/>
  <c r="G292" i="10"/>
  <c r="G293" i="10"/>
  <c r="G294" i="10"/>
  <c r="G295" i="10"/>
  <c r="G296" i="10"/>
  <c r="G297" i="10"/>
  <c r="G298" i="10"/>
  <c r="G299" i="10"/>
  <c r="G300" i="10"/>
  <c r="G301" i="10"/>
  <c r="G302" i="10"/>
  <c r="G303" i="10"/>
  <c r="G304" i="10"/>
  <c r="G305" i="10"/>
  <c r="G306" i="10"/>
  <c r="G307" i="10"/>
  <c r="G309" i="10"/>
  <c r="G310" i="10"/>
  <c r="G311" i="10"/>
  <c r="G313" i="10"/>
  <c r="G314" i="10"/>
  <c r="G315" i="10"/>
  <c r="G316" i="10"/>
  <c r="G317" i="10"/>
  <c r="G318" i="10"/>
  <c r="G319" i="10"/>
  <c r="G320" i="10"/>
  <c r="G5" i="10"/>
  <c r="E6" i="10"/>
  <c r="F6" i="10"/>
  <c r="E7" i="10"/>
  <c r="F7" i="10"/>
  <c r="E8" i="10"/>
  <c r="F8" i="10"/>
  <c r="E9" i="10"/>
  <c r="F9" i="10"/>
  <c r="E10" i="10"/>
  <c r="F10" i="10"/>
  <c r="E11" i="10"/>
  <c r="F11" i="10"/>
  <c r="E12" i="10"/>
  <c r="F12" i="10"/>
  <c r="E13" i="10"/>
  <c r="F13" i="10"/>
  <c r="E14" i="10"/>
  <c r="F14" i="10"/>
  <c r="E15" i="10"/>
  <c r="F15" i="10"/>
  <c r="E16" i="10"/>
  <c r="F16" i="10"/>
  <c r="E17" i="10"/>
  <c r="F17" i="10"/>
  <c r="E18" i="10"/>
  <c r="F18" i="10"/>
  <c r="E19" i="10"/>
  <c r="F19" i="10"/>
  <c r="E20" i="10"/>
  <c r="F20" i="10"/>
  <c r="E21" i="10"/>
  <c r="F21" i="10"/>
  <c r="E22" i="10"/>
  <c r="F22" i="10"/>
  <c r="E23" i="10"/>
  <c r="F23" i="10"/>
  <c r="E24" i="10"/>
  <c r="F24" i="10"/>
  <c r="E25" i="10"/>
  <c r="F25" i="10"/>
  <c r="E26" i="10"/>
  <c r="F26" i="10"/>
  <c r="E27" i="10"/>
  <c r="F27" i="10"/>
  <c r="E28" i="10"/>
  <c r="F28" i="10"/>
  <c r="E29" i="10"/>
  <c r="F29" i="10"/>
  <c r="E30" i="10"/>
  <c r="F30" i="10"/>
  <c r="E31" i="10"/>
  <c r="F31" i="10"/>
  <c r="E32" i="10"/>
  <c r="F32" i="10"/>
  <c r="E33" i="10"/>
  <c r="F33" i="10"/>
  <c r="E34" i="10"/>
  <c r="F34" i="10"/>
  <c r="E35" i="10"/>
  <c r="F35" i="10"/>
  <c r="E36" i="10"/>
  <c r="F36" i="10"/>
  <c r="E37" i="10"/>
  <c r="F37" i="10"/>
  <c r="E38" i="10"/>
  <c r="F38" i="10"/>
  <c r="E39" i="10"/>
  <c r="F39" i="10"/>
  <c r="E40" i="10"/>
  <c r="F40" i="10"/>
  <c r="E41" i="10"/>
  <c r="F41" i="10"/>
  <c r="E42" i="10"/>
  <c r="F42" i="10"/>
  <c r="E43" i="10"/>
  <c r="F43" i="10"/>
  <c r="E44" i="10"/>
  <c r="F44" i="10"/>
  <c r="E45" i="10"/>
  <c r="F45" i="10"/>
  <c r="E46" i="10"/>
  <c r="F46" i="10"/>
  <c r="E47" i="10"/>
  <c r="F47" i="10"/>
  <c r="E48" i="10"/>
  <c r="F48" i="10"/>
  <c r="E49" i="10"/>
  <c r="F49" i="10"/>
  <c r="E50" i="10"/>
  <c r="F50" i="10"/>
  <c r="E51" i="10"/>
  <c r="F51" i="10"/>
  <c r="E52" i="10"/>
  <c r="F52" i="10"/>
  <c r="E53" i="10"/>
  <c r="F53" i="10"/>
  <c r="E54" i="10"/>
  <c r="F54" i="10"/>
  <c r="E55" i="10"/>
  <c r="F55" i="10"/>
  <c r="E56" i="10"/>
  <c r="F56" i="10"/>
  <c r="E57" i="10"/>
  <c r="F57" i="10"/>
  <c r="E58" i="10"/>
  <c r="F58" i="10"/>
  <c r="E59" i="10"/>
  <c r="F59" i="10"/>
  <c r="E60" i="10"/>
  <c r="F60" i="10"/>
  <c r="E61" i="10"/>
  <c r="F61" i="10"/>
  <c r="E62" i="10"/>
  <c r="F62" i="10"/>
  <c r="E63" i="10"/>
  <c r="F63" i="10"/>
  <c r="E64" i="10"/>
  <c r="F64" i="10"/>
  <c r="E65" i="10"/>
  <c r="F65" i="10"/>
  <c r="E66" i="10"/>
  <c r="F66" i="10"/>
  <c r="E67" i="10"/>
  <c r="F67" i="10"/>
  <c r="E68" i="10"/>
  <c r="F68" i="10"/>
  <c r="E69" i="10"/>
  <c r="F69" i="10"/>
  <c r="E70" i="10"/>
  <c r="F70" i="10"/>
  <c r="E71" i="10"/>
  <c r="F71" i="10"/>
  <c r="E72" i="10"/>
  <c r="F72" i="10"/>
  <c r="E73" i="10"/>
  <c r="F73" i="10"/>
  <c r="E74" i="10"/>
  <c r="F74" i="10"/>
  <c r="E75" i="10"/>
  <c r="F75" i="10"/>
  <c r="E76" i="10"/>
  <c r="F76" i="10"/>
  <c r="E77" i="10"/>
  <c r="F77" i="10"/>
  <c r="E78" i="10"/>
  <c r="F78" i="10"/>
  <c r="E79" i="10"/>
  <c r="F79" i="10"/>
  <c r="E80" i="10"/>
  <c r="F80" i="10"/>
  <c r="E81" i="10"/>
  <c r="F81" i="10"/>
  <c r="E82" i="10"/>
  <c r="F82" i="10"/>
  <c r="E83" i="10"/>
  <c r="F83" i="10"/>
  <c r="E84" i="10"/>
  <c r="F84" i="10"/>
  <c r="E85" i="10"/>
  <c r="F85" i="10"/>
  <c r="E86" i="10"/>
  <c r="F86" i="10"/>
  <c r="E87" i="10"/>
  <c r="F87" i="10"/>
  <c r="E88" i="10"/>
  <c r="F88" i="10"/>
  <c r="E89" i="10"/>
  <c r="F89" i="10"/>
  <c r="E90" i="10"/>
  <c r="F90" i="10"/>
  <c r="E91" i="10"/>
  <c r="F91" i="10"/>
  <c r="E92" i="10"/>
  <c r="F92" i="10"/>
  <c r="E93" i="10"/>
  <c r="F93" i="10"/>
  <c r="E94" i="10"/>
  <c r="F94" i="10"/>
  <c r="E95" i="10"/>
  <c r="F95" i="10"/>
  <c r="E96" i="10"/>
  <c r="F96" i="10"/>
  <c r="E97" i="10"/>
  <c r="F97" i="10"/>
  <c r="E98" i="10"/>
  <c r="F98" i="10"/>
  <c r="E99" i="10"/>
  <c r="F99" i="10"/>
  <c r="E100" i="10"/>
  <c r="F100" i="10"/>
  <c r="E101" i="10"/>
  <c r="F101" i="10"/>
  <c r="E102" i="10"/>
  <c r="F102" i="10"/>
  <c r="E103" i="10"/>
  <c r="F103" i="10"/>
  <c r="E104" i="10"/>
  <c r="F104" i="10"/>
  <c r="E105" i="10"/>
  <c r="F105" i="10"/>
  <c r="E106" i="10"/>
  <c r="F106" i="10"/>
  <c r="E107" i="10"/>
  <c r="F107" i="10"/>
  <c r="E109" i="10"/>
  <c r="F109" i="10"/>
  <c r="E110" i="10"/>
  <c r="F110" i="10"/>
  <c r="E111" i="10"/>
  <c r="F111" i="10"/>
  <c r="E112" i="10"/>
  <c r="F112" i="10"/>
  <c r="E113" i="10"/>
  <c r="F113" i="10"/>
  <c r="E114" i="10"/>
  <c r="F114" i="10"/>
  <c r="E115" i="10"/>
  <c r="F115" i="10"/>
  <c r="E116" i="10"/>
  <c r="F116" i="10"/>
  <c r="E117" i="10"/>
  <c r="F117" i="10"/>
  <c r="E118" i="10"/>
  <c r="F118" i="10"/>
  <c r="E119" i="10"/>
  <c r="F119" i="10"/>
  <c r="E120" i="10"/>
  <c r="F120" i="10"/>
  <c r="E121" i="10"/>
  <c r="F121" i="10"/>
  <c r="E122" i="10"/>
  <c r="F122" i="10"/>
  <c r="E123" i="10"/>
  <c r="F123" i="10"/>
  <c r="E124" i="10"/>
  <c r="F124" i="10"/>
  <c r="E125" i="10"/>
  <c r="F125" i="10"/>
  <c r="E126" i="10"/>
  <c r="F126" i="10"/>
  <c r="E127" i="10"/>
  <c r="F127" i="10"/>
  <c r="E128" i="10"/>
  <c r="F128" i="10"/>
  <c r="E129" i="10"/>
  <c r="F129" i="10"/>
  <c r="E130" i="10"/>
  <c r="F130" i="10"/>
  <c r="E131" i="10"/>
  <c r="F131" i="10"/>
  <c r="E132" i="10"/>
  <c r="F132" i="10"/>
  <c r="E133" i="10"/>
  <c r="F133" i="10"/>
  <c r="E134" i="10"/>
  <c r="F134" i="10"/>
  <c r="E135" i="10"/>
  <c r="F135" i="10"/>
  <c r="E136" i="10"/>
  <c r="F136" i="10"/>
  <c r="E137" i="10"/>
  <c r="F137" i="10"/>
  <c r="E138" i="10"/>
  <c r="F138" i="10"/>
  <c r="E139" i="10"/>
  <c r="F139" i="10"/>
  <c r="E140" i="10"/>
  <c r="F140" i="10"/>
  <c r="E141" i="10"/>
  <c r="F141" i="10"/>
  <c r="E142" i="10"/>
  <c r="F142" i="10"/>
  <c r="E143" i="10"/>
  <c r="F143" i="10"/>
  <c r="E144" i="10"/>
  <c r="F144" i="10"/>
  <c r="E145" i="10"/>
  <c r="F145" i="10"/>
  <c r="E146" i="10"/>
  <c r="F146" i="10"/>
  <c r="E147" i="10"/>
  <c r="F147" i="10"/>
  <c r="E148" i="10"/>
  <c r="F148" i="10"/>
  <c r="E149" i="10"/>
  <c r="F149" i="10"/>
  <c r="E150" i="10"/>
  <c r="F150" i="10"/>
  <c r="E151" i="10"/>
  <c r="F151" i="10"/>
  <c r="E152" i="10"/>
  <c r="F152" i="10"/>
  <c r="E153" i="10"/>
  <c r="F153" i="10"/>
  <c r="E154" i="10"/>
  <c r="F154" i="10"/>
  <c r="E155" i="10"/>
  <c r="F155" i="10"/>
  <c r="E156" i="10"/>
  <c r="F156" i="10"/>
  <c r="E157" i="10"/>
  <c r="F157" i="10"/>
  <c r="E158" i="10"/>
  <c r="F158" i="10"/>
  <c r="E159" i="10"/>
  <c r="F159" i="10"/>
  <c r="E160" i="10"/>
  <c r="F160" i="10"/>
  <c r="E161" i="10"/>
  <c r="F161" i="10"/>
  <c r="E162" i="10"/>
  <c r="F162" i="10"/>
  <c r="E163" i="10"/>
  <c r="F163" i="10"/>
  <c r="E164" i="10"/>
  <c r="F164" i="10"/>
  <c r="E165" i="10"/>
  <c r="F165" i="10"/>
  <c r="E166" i="10"/>
  <c r="F166" i="10"/>
  <c r="E167" i="10"/>
  <c r="F167" i="10"/>
  <c r="E168" i="10"/>
  <c r="F168" i="10"/>
  <c r="E169" i="10"/>
  <c r="F169" i="10"/>
  <c r="E170" i="10"/>
  <c r="F170" i="10"/>
  <c r="E171" i="10"/>
  <c r="F171" i="10"/>
  <c r="E172" i="10"/>
  <c r="F172" i="10"/>
  <c r="E173" i="10"/>
  <c r="F173" i="10"/>
  <c r="E174" i="10"/>
  <c r="F174" i="10"/>
  <c r="E175" i="10"/>
  <c r="F175" i="10"/>
  <c r="E176" i="10"/>
  <c r="F176" i="10"/>
  <c r="E177" i="10"/>
  <c r="F177" i="10"/>
  <c r="E178" i="10"/>
  <c r="F178" i="10"/>
  <c r="E179" i="10"/>
  <c r="F179" i="10"/>
  <c r="E180" i="10"/>
  <c r="F180" i="10"/>
  <c r="E181" i="10"/>
  <c r="F181" i="10"/>
  <c r="E182" i="10"/>
  <c r="F182" i="10"/>
  <c r="E183" i="10"/>
  <c r="F183" i="10"/>
  <c r="E184" i="10"/>
  <c r="F184" i="10"/>
  <c r="E185" i="10"/>
  <c r="F185" i="10"/>
  <c r="E186" i="10"/>
  <c r="F186" i="10"/>
  <c r="E187" i="10"/>
  <c r="F187" i="10"/>
  <c r="E188" i="10"/>
  <c r="F188" i="10"/>
  <c r="E189" i="10"/>
  <c r="F189" i="10"/>
  <c r="E190" i="10"/>
  <c r="F190" i="10"/>
  <c r="E191" i="10"/>
  <c r="F191" i="10"/>
  <c r="E192" i="10"/>
  <c r="F192" i="10"/>
  <c r="E193" i="10"/>
  <c r="F193" i="10"/>
  <c r="E194" i="10"/>
  <c r="F194" i="10"/>
  <c r="E195" i="10"/>
  <c r="F195" i="10"/>
  <c r="E196" i="10"/>
  <c r="F196" i="10"/>
  <c r="E197" i="10"/>
  <c r="F197" i="10"/>
  <c r="E198" i="10"/>
  <c r="F198" i="10"/>
  <c r="E199" i="10"/>
  <c r="F199" i="10"/>
  <c r="E200" i="10"/>
  <c r="F200" i="10"/>
  <c r="E201" i="10"/>
  <c r="F201" i="10"/>
  <c r="E202" i="10"/>
  <c r="F202" i="10"/>
  <c r="E203" i="10"/>
  <c r="F203" i="10"/>
  <c r="E204" i="10"/>
  <c r="F204" i="10"/>
  <c r="E206" i="10"/>
  <c r="F206" i="10"/>
  <c r="E207" i="10"/>
  <c r="F207" i="10"/>
  <c r="E208" i="10"/>
  <c r="F208" i="10"/>
  <c r="E209" i="10"/>
  <c r="F209" i="10"/>
  <c r="E210" i="10"/>
  <c r="F210" i="10"/>
  <c r="E211" i="10"/>
  <c r="F211" i="10"/>
  <c r="E212" i="10"/>
  <c r="F212" i="10"/>
  <c r="E214" i="10"/>
  <c r="F214" i="10"/>
  <c r="E215" i="10"/>
  <c r="F215" i="10"/>
  <c r="E216" i="10"/>
  <c r="F216" i="10"/>
  <c r="E217" i="10"/>
  <c r="F217" i="10"/>
  <c r="E218" i="10"/>
  <c r="F218" i="10"/>
  <c r="E219" i="10"/>
  <c r="F219" i="10"/>
  <c r="E220" i="10"/>
  <c r="F220" i="10"/>
  <c r="E221" i="10"/>
  <c r="F221" i="10"/>
  <c r="E222" i="10"/>
  <c r="F222" i="10"/>
  <c r="E223" i="10"/>
  <c r="F223" i="10"/>
  <c r="E224" i="10"/>
  <c r="F224" i="10"/>
  <c r="E225" i="10"/>
  <c r="F225" i="10"/>
  <c r="E226" i="10"/>
  <c r="F226" i="10"/>
  <c r="E227" i="10"/>
  <c r="F227" i="10"/>
  <c r="E228" i="10"/>
  <c r="F228" i="10"/>
  <c r="E229" i="10"/>
  <c r="F229" i="10"/>
  <c r="E230" i="10"/>
  <c r="F230" i="10"/>
  <c r="E231" i="10"/>
  <c r="F231" i="10"/>
  <c r="E232" i="10"/>
  <c r="F232" i="10"/>
  <c r="E233" i="10"/>
  <c r="F233" i="10"/>
  <c r="E234" i="10"/>
  <c r="F234" i="10"/>
  <c r="E235" i="10"/>
  <c r="F235" i="10"/>
  <c r="E236" i="10"/>
  <c r="F236" i="10"/>
  <c r="E237" i="10"/>
  <c r="F237" i="10"/>
  <c r="E238" i="10"/>
  <c r="F238" i="10"/>
  <c r="E239" i="10"/>
  <c r="F239" i="10"/>
  <c r="E240" i="10"/>
  <c r="F240" i="10"/>
  <c r="E241" i="10"/>
  <c r="F241" i="10"/>
  <c r="E242" i="10"/>
  <c r="F242" i="10"/>
  <c r="E243" i="10"/>
  <c r="F243" i="10"/>
  <c r="E244" i="10"/>
  <c r="F244" i="10"/>
  <c r="E245" i="10"/>
  <c r="F245" i="10"/>
  <c r="E246" i="10"/>
  <c r="F246" i="10"/>
  <c r="E247" i="10"/>
  <c r="F247" i="10"/>
  <c r="E248" i="10"/>
  <c r="F248" i="10"/>
  <c r="E249" i="10"/>
  <c r="F249" i="10"/>
  <c r="E250" i="10"/>
  <c r="F250" i="10"/>
  <c r="E251" i="10"/>
  <c r="F251" i="10"/>
  <c r="E252" i="10"/>
  <c r="F252" i="10"/>
  <c r="E253" i="10"/>
  <c r="F253" i="10"/>
  <c r="E254" i="10"/>
  <c r="F254" i="10"/>
  <c r="E255" i="10"/>
  <c r="F255" i="10"/>
  <c r="E256" i="10"/>
  <c r="F256" i="10"/>
  <c r="E257" i="10"/>
  <c r="F257" i="10"/>
  <c r="E258" i="10"/>
  <c r="F258" i="10"/>
  <c r="E259" i="10"/>
  <c r="F259" i="10"/>
  <c r="E260" i="10"/>
  <c r="F260" i="10"/>
  <c r="E261" i="10"/>
  <c r="F261" i="10"/>
  <c r="E262" i="10"/>
  <c r="F262" i="10"/>
  <c r="E263" i="10"/>
  <c r="F263" i="10"/>
  <c r="E264" i="10"/>
  <c r="F264" i="10"/>
  <c r="E265" i="10"/>
  <c r="F265" i="10"/>
  <c r="E266" i="10"/>
  <c r="F266" i="10"/>
  <c r="E267" i="10"/>
  <c r="F267" i="10"/>
  <c r="E268" i="10"/>
  <c r="F268" i="10"/>
  <c r="E269" i="10"/>
  <c r="F269" i="10"/>
  <c r="E270" i="10"/>
  <c r="F270" i="10"/>
  <c r="E271" i="10"/>
  <c r="F271" i="10"/>
  <c r="E272" i="10"/>
  <c r="F272" i="10"/>
  <c r="E273" i="10"/>
  <c r="F273" i="10"/>
  <c r="E274" i="10"/>
  <c r="F274" i="10"/>
  <c r="E275" i="10"/>
  <c r="F275" i="10"/>
  <c r="E276" i="10"/>
  <c r="F276" i="10"/>
  <c r="E277" i="10"/>
  <c r="F277" i="10"/>
  <c r="E278" i="10"/>
  <c r="F278" i="10"/>
  <c r="E279" i="10"/>
  <c r="F279" i="10"/>
  <c r="E280" i="10"/>
  <c r="F280" i="10"/>
  <c r="E281" i="10"/>
  <c r="F281" i="10"/>
  <c r="E282" i="10"/>
  <c r="F282" i="10"/>
  <c r="E283" i="10"/>
  <c r="F283" i="10"/>
  <c r="E284" i="10"/>
  <c r="F284" i="10"/>
  <c r="E285" i="10"/>
  <c r="F285" i="10"/>
  <c r="E286" i="10"/>
  <c r="F286" i="10"/>
  <c r="E287" i="10"/>
  <c r="F287" i="10"/>
  <c r="E288" i="10"/>
  <c r="F288" i="10"/>
  <c r="E289" i="10"/>
  <c r="F289" i="10"/>
  <c r="E290" i="10"/>
  <c r="F290" i="10"/>
  <c r="E291" i="10"/>
  <c r="F291" i="10"/>
  <c r="E292" i="10"/>
  <c r="F292" i="10"/>
  <c r="E293" i="10"/>
  <c r="F293" i="10"/>
  <c r="E294" i="10"/>
  <c r="F294" i="10"/>
  <c r="E295" i="10"/>
  <c r="F295" i="10"/>
  <c r="E296" i="10"/>
  <c r="F296" i="10"/>
  <c r="E297" i="10"/>
  <c r="F297" i="10"/>
  <c r="E298" i="10"/>
  <c r="F298" i="10"/>
  <c r="E299" i="10"/>
  <c r="F299" i="10"/>
  <c r="E300" i="10"/>
  <c r="F300" i="10"/>
  <c r="E301" i="10"/>
  <c r="F301" i="10"/>
  <c r="E302" i="10"/>
  <c r="F302" i="10"/>
  <c r="E303" i="10"/>
  <c r="F303" i="10"/>
  <c r="E304" i="10"/>
  <c r="F304" i="10"/>
  <c r="E305" i="10"/>
  <c r="F305" i="10"/>
  <c r="E306" i="10"/>
  <c r="F306" i="10"/>
  <c r="E307" i="10"/>
  <c r="F307" i="10"/>
  <c r="E308" i="10"/>
  <c r="F308" i="10"/>
  <c r="E309" i="10"/>
  <c r="F309" i="10"/>
  <c r="E310" i="10"/>
  <c r="F310" i="10"/>
  <c r="E311" i="10"/>
  <c r="F311" i="10"/>
  <c r="E312" i="10"/>
  <c r="F312" i="10"/>
  <c r="E313" i="10"/>
  <c r="F313" i="10"/>
  <c r="E314" i="10"/>
  <c r="F314" i="10"/>
  <c r="E315" i="10"/>
  <c r="F315" i="10"/>
  <c r="E316" i="10"/>
  <c r="F316" i="10"/>
  <c r="E317" i="10"/>
  <c r="F317" i="10"/>
  <c r="E318" i="10"/>
  <c r="F318" i="10"/>
  <c r="E319" i="10"/>
  <c r="F319" i="10"/>
  <c r="E320" i="10"/>
  <c r="F320" i="10"/>
  <c r="F5" i="10"/>
  <c r="E5" i="10"/>
  <c r="D6" i="10"/>
  <c r="D7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D104" i="10"/>
  <c r="D105" i="10"/>
  <c r="D106" i="10"/>
  <c r="D107" i="10"/>
  <c r="D108" i="10"/>
  <c r="D109" i="10"/>
  <c r="D110" i="10"/>
  <c r="D111" i="10"/>
  <c r="D112" i="10"/>
  <c r="D113" i="10"/>
  <c r="D114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30" i="10"/>
  <c r="D131" i="10"/>
  <c r="D132" i="10"/>
  <c r="D133" i="10"/>
  <c r="D134" i="10"/>
  <c r="D135" i="10"/>
  <c r="D136" i="10"/>
  <c r="D137" i="10"/>
  <c r="D138" i="10"/>
  <c r="D139" i="10"/>
  <c r="D140" i="10"/>
  <c r="D141" i="10"/>
  <c r="D142" i="10"/>
  <c r="D143" i="10"/>
  <c r="D144" i="10"/>
  <c r="D145" i="10"/>
  <c r="D146" i="10"/>
  <c r="D147" i="10"/>
  <c r="D148" i="10"/>
  <c r="D149" i="10"/>
  <c r="D150" i="10"/>
  <c r="D151" i="10"/>
  <c r="D152" i="10"/>
  <c r="D153" i="10"/>
  <c r="D154" i="10"/>
  <c r="D155" i="10"/>
  <c r="D156" i="10"/>
  <c r="D157" i="10"/>
  <c r="D158" i="10"/>
  <c r="D159" i="10"/>
  <c r="D160" i="10"/>
  <c r="D161" i="10"/>
  <c r="D162" i="10"/>
  <c r="D163" i="10"/>
  <c r="D164" i="10"/>
  <c r="D165" i="10"/>
  <c r="D166" i="10"/>
  <c r="D167" i="10"/>
  <c r="D168" i="10"/>
  <c r="D169" i="10"/>
  <c r="D170" i="10"/>
  <c r="D171" i="10"/>
  <c r="D172" i="10"/>
  <c r="D173" i="10"/>
  <c r="D174" i="10"/>
  <c r="D175" i="10"/>
  <c r="D176" i="10"/>
  <c r="D177" i="10"/>
  <c r="D178" i="10"/>
  <c r="D179" i="10"/>
  <c r="D180" i="10"/>
  <c r="D181" i="10"/>
  <c r="D182" i="10"/>
  <c r="D183" i="10"/>
  <c r="D184" i="10"/>
  <c r="D185" i="10"/>
  <c r="D186" i="10"/>
  <c r="D187" i="10"/>
  <c r="D188" i="10"/>
  <c r="D189" i="10"/>
  <c r="D190" i="10"/>
  <c r="D191" i="10"/>
  <c r="D192" i="10"/>
  <c r="D193" i="10"/>
  <c r="D194" i="10"/>
  <c r="D195" i="10"/>
  <c r="D196" i="10"/>
  <c r="D197" i="10"/>
  <c r="D198" i="10"/>
  <c r="D199" i="10"/>
  <c r="D200" i="10"/>
  <c r="D201" i="10"/>
  <c r="D202" i="10"/>
  <c r="D203" i="10"/>
  <c r="D204" i="10"/>
  <c r="D205" i="10"/>
  <c r="D206" i="10"/>
  <c r="D207" i="10"/>
  <c r="D208" i="10"/>
  <c r="D209" i="10"/>
  <c r="D210" i="10"/>
  <c r="D211" i="10"/>
  <c r="D212" i="10"/>
  <c r="D213" i="10"/>
  <c r="D214" i="10"/>
  <c r="D215" i="10"/>
  <c r="D216" i="10"/>
  <c r="D217" i="10"/>
  <c r="D218" i="10"/>
  <c r="D219" i="10"/>
  <c r="D220" i="10"/>
  <c r="D221" i="10"/>
  <c r="D222" i="10"/>
  <c r="D223" i="10"/>
  <c r="D224" i="10"/>
  <c r="D225" i="10"/>
  <c r="D226" i="10"/>
  <c r="D227" i="10"/>
  <c r="D228" i="10"/>
  <c r="D229" i="10"/>
  <c r="D230" i="10"/>
  <c r="D231" i="10"/>
  <c r="D232" i="10"/>
  <c r="D233" i="10"/>
  <c r="D234" i="10"/>
  <c r="D235" i="10"/>
  <c r="D236" i="10"/>
  <c r="D237" i="10"/>
  <c r="D238" i="10"/>
  <c r="D239" i="10"/>
  <c r="D240" i="10"/>
  <c r="D241" i="10"/>
  <c r="D242" i="10"/>
  <c r="D243" i="10"/>
  <c r="D244" i="10"/>
  <c r="D245" i="10"/>
  <c r="D246" i="10"/>
  <c r="D247" i="10"/>
  <c r="D248" i="10"/>
  <c r="D249" i="10"/>
  <c r="D250" i="10"/>
  <c r="D251" i="10"/>
  <c r="D252" i="10"/>
  <c r="D253" i="10"/>
  <c r="D254" i="10"/>
  <c r="D255" i="10"/>
  <c r="D256" i="10"/>
  <c r="D257" i="10"/>
  <c r="D258" i="10"/>
  <c r="D259" i="10"/>
  <c r="D260" i="10"/>
  <c r="D261" i="10"/>
  <c r="D262" i="10"/>
  <c r="D263" i="10"/>
  <c r="D264" i="10"/>
  <c r="D265" i="10"/>
  <c r="D266" i="10"/>
  <c r="D267" i="10"/>
  <c r="D268" i="10"/>
  <c r="D269" i="10"/>
  <c r="D270" i="10"/>
  <c r="D271" i="10"/>
  <c r="D272" i="10"/>
  <c r="D273" i="10"/>
  <c r="D274" i="10"/>
  <c r="D275" i="10"/>
  <c r="D276" i="10"/>
  <c r="D277" i="10"/>
  <c r="D278" i="10"/>
  <c r="D279" i="10"/>
  <c r="D280" i="10"/>
  <c r="D281" i="10"/>
  <c r="D282" i="10"/>
  <c r="D283" i="10"/>
  <c r="D284" i="10"/>
  <c r="D285" i="10"/>
  <c r="D286" i="10"/>
  <c r="D287" i="10"/>
  <c r="D288" i="10"/>
  <c r="D289" i="10"/>
  <c r="D290" i="10"/>
  <c r="D291" i="10"/>
  <c r="D292" i="10"/>
  <c r="D293" i="10"/>
  <c r="D294" i="10"/>
  <c r="D295" i="10"/>
  <c r="D296" i="10"/>
  <c r="D297" i="10"/>
  <c r="D298" i="10"/>
  <c r="D299" i="10"/>
  <c r="D300" i="10"/>
  <c r="D301" i="10"/>
  <c r="D302" i="10"/>
  <c r="D303" i="10"/>
  <c r="D304" i="10"/>
  <c r="D305" i="10"/>
  <c r="D306" i="10"/>
  <c r="D307" i="10"/>
  <c r="D308" i="10"/>
  <c r="D309" i="10"/>
  <c r="D310" i="10"/>
  <c r="D311" i="10"/>
  <c r="D312" i="10"/>
  <c r="D313" i="10"/>
  <c r="D314" i="10"/>
  <c r="D315" i="10"/>
  <c r="D316" i="10"/>
  <c r="D317" i="10"/>
  <c r="D318" i="10"/>
  <c r="D319" i="10"/>
  <c r="D320" i="10"/>
  <c r="D5" i="10"/>
  <c r="S11" i="6" l="1"/>
  <c r="T11" i="6"/>
  <c r="S12" i="6"/>
  <c r="T12" i="6"/>
  <c r="S13" i="6"/>
  <c r="T13" i="6"/>
  <c r="S14" i="6"/>
  <c r="T14" i="6"/>
  <c r="S15" i="6"/>
  <c r="T15" i="6"/>
  <c r="S16" i="6"/>
  <c r="T16" i="6"/>
  <c r="S17" i="6"/>
  <c r="T17" i="6"/>
  <c r="S18" i="6"/>
  <c r="T18" i="6"/>
  <c r="S19" i="6"/>
  <c r="T19" i="6"/>
  <c r="S20" i="6"/>
  <c r="T20" i="6"/>
  <c r="S21" i="6"/>
  <c r="T21" i="6"/>
  <c r="S22" i="6"/>
  <c r="T22" i="6"/>
  <c r="S23" i="6"/>
  <c r="T23" i="6"/>
  <c r="S24" i="6"/>
  <c r="T24" i="6"/>
  <c r="S25" i="6"/>
  <c r="T25" i="6"/>
  <c r="S26" i="6"/>
  <c r="T26" i="6"/>
  <c r="S27" i="6"/>
  <c r="T27" i="6"/>
  <c r="S28" i="6"/>
  <c r="T28" i="6"/>
  <c r="S29" i="6"/>
  <c r="T29" i="6"/>
  <c r="S30" i="6"/>
  <c r="T30" i="6"/>
  <c r="S31" i="6"/>
  <c r="T31" i="6"/>
  <c r="S32" i="6"/>
  <c r="T32" i="6"/>
  <c r="S33" i="6"/>
  <c r="T33" i="6"/>
  <c r="S34" i="6"/>
  <c r="T34" i="6"/>
  <c r="S35" i="6"/>
  <c r="T35" i="6"/>
  <c r="S36" i="6"/>
  <c r="T36" i="6"/>
  <c r="S37" i="6"/>
  <c r="T37" i="6"/>
  <c r="S38" i="6"/>
  <c r="T38" i="6"/>
  <c r="S39" i="6"/>
  <c r="T39" i="6"/>
  <c r="S40" i="6"/>
  <c r="T40" i="6"/>
  <c r="S41" i="6"/>
  <c r="T41" i="6"/>
  <c r="S42" i="6"/>
  <c r="T42" i="6"/>
  <c r="S43" i="6"/>
  <c r="T43" i="6"/>
  <c r="S44" i="6"/>
  <c r="T44" i="6"/>
  <c r="S45" i="6"/>
  <c r="T45" i="6"/>
  <c r="S46" i="6"/>
  <c r="T46" i="6"/>
  <c r="S47" i="6"/>
  <c r="T47" i="6"/>
  <c r="S48" i="6"/>
  <c r="T48" i="6"/>
  <c r="S49" i="6"/>
  <c r="T49" i="6"/>
  <c r="S50" i="6"/>
  <c r="T50" i="6"/>
  <c r="S51" i="6"/>
  <c r="T51" i="6"/>
  <c r="S52" i="6"/>
  <c r="T52" i="6"/>
  <c r="S53" i="6"/>
  <c r="T53" i="6"/>
  <c r="S54" i="6"/>
  <c r="T54" i="6"/>
  <c r="S55" i="6"/>
  <c r="T55" i="6"/>
  <c r="S56" i="6"/>
  <c r="T56" i="6"/>
  <c r="S57" i="6"/>
  <c r="T57" i="6"/>
  <c r="S58" i="6"/>
  <c r="T58" i="6"/>
  <c r="S59" i="6"/>
  <c r="T59" i="6"/>
  <c r="S60" i="6"/>
  <c r="T60" i="6"/>
  <c r="S61" i="6"/>
  <c r="T61" i="6"/>
  <c r="S62" i="6"/>
  <c r="T62" i="6"/>
  <c r="S63" i="6"/>
  <c r="T63" i="6"/>
  <c r="S64" i="6"/>
  <c r="T64" i="6"/>
  <c r="S65" i="6"/>
  <c r="T65" i="6"/>
  <c r="S66" i="6"/>
  <c r="T66" i="6"/>
  <c r="S67" i="6"/>
  <c r="T67" i="6"/>
  <c r="S68" i="6"/>
  <c r="T68" i="6"/>
  <c r="S69" i="6"/>
  <c r="T69" i="6"/>
  <c r="S70" i="6"/>
  <c r="T70" i="6"/>
  <c r="S71" i="6"/>
  <c r="T71" i="6"/>
  <c r="S72" i="6"/>
  <c r="T72" i="6"/>
  <c r="S73" i="6"/>
  <c r="T73" i="6"/>
  <c r="S74" i="6"/>
  <c r="T74" i="6"/>
  <c r="S75" i="6"/>
  <c r="T75" i="6"/>
  <c r="S76" i="6"/>
  <c r="T76" i="6"/>
  <c r="S77" i="6"/>
  <c r="T77" i="6"/>
  <c r="S78" i="6"/>
  <c r="T78" i="6"/>
  <c r="S79" i="6"/>
  <c r="T79" i="6"/>
  <c r="S80" i="6"/>
  <c r="T80" i="6"/>
  <c r="S81" i="6"/>
  <c r="T81" i="6"/>
  <c r="S82" i="6"/>
  <c r="T82" i="6"/>
  <c r="S83" i="6"/>
  <c r="T83" i="6"/>
  <c r="S84" i="6"/>
  <c r="T84" i="6"/>
  <c r="S85" i="6"/>
  <c r="T85" i="6"/>
  <c r="S86" i="6"/>
  <c r="T86" i="6"/>
  <c r="S87" i="6"/>
  <c r="T87" i="6"/>
  <c r="S88" i="6"/>
  <c r="T88" i="6"/>
  <c r="S89" i="6"/>
  <c r="T89" i="6"/>
  <c r="S90" i="6"/>
  <c r="T90" i="6"/>
  <c r="S91" i="6"/>
  <c r="T91" i="6"/>
  <c r="S92" i="6"/>
  <c r="T92" i="6"/>
  <c r="S93" i="6"/>
  <c r="T93" i="6"/>
  <c r="S94" i="6"/>
  <c r="T94" i="6"/>
  <c r="S95" i="6"/>
  <c r="T95" i="6"/>
  <c r="S96" i="6"/>
  <c r="T96" i="6"/>
  <c r="S97" i="6"/>
  <c r="T97" i="6"/>
  <c r="S98" i="6"/>
  <c r="T98" i="6"/>
  <c r="S99" i="6"/>
  <c r="T99" i="6"/>
  <c r="S100" i="6"/>
  <c r="T100" i="6"/>
  <c r="S101" i="6"/>
  <c r="T101" i="6"/>
  <c r="S102" i="6"/>
  <c r="T102" i="6"/>
  <c r="S103" i="6"/>
  <c r="T103" i="6"/>
  <c r="S104" i="6"/>
  <c r="T104" i="6"/>
  <c r="S105" i="6"/>
  <c r="T105" i="6"/>
  <c r="S106" i="6"/>
  <c r="T106" i="6"/>
  <c r="S107" i="6"/>
  <c r="T107" i="6"/>
  <c r="S108" i="6"/>
  <c r="T108" i="6"/>
  <c r="S109" i="6"/>
  <c r="T109" i="6"/>
  <c r="S110" i="6"/>
  <c r="T110" i="6"/>
  <c r="S111" i="6"/>
  <c r="T111" i="6"/>
  <c r="S112" i="6"/>
  <c r="T112" i="6"/>
  <c r="S113" i="6"/>
  <c r="T113" i="6"/>
  <c r="S114" i="6"/>
  <c r="T114" i="6"/>
  <c r="S115" i="6"/>
  <c r="T115" i="6"/>
  <c r="S116" i="6"/>
  <c r="T116" i="6"/>
  <c r="S117" i="6"/>
  <c r="T117" i="6"/>
  <c r="S118" i="6"/>
  <c r="T118" i="6"/>
  <c r="S119" i="6"/>
  <c r="T119" i="6"/>
  <c r="S120" i="6"/>
  <c r="T120" i="6"/>
  <c r="S121" i="6"/>
  <c r="T121" i="6"/>
  <c r="S122" i="6"/>
  <c r="T122" i="6"/>
  <c r="S123" i="6"/>
  <c r="T123" i="6"/>
  <c r="S124" i="6"/>
  <c r="T124" i="6"/>
  <c r="S125" i="6"/>
  <c r="T125" i="6"/>
  <c r="S126" i="6"/>
  <c r="T126" i="6"/>
  <c r="S127" i="6"/>
  <c r="T127" i="6"/>
  <c r="S128" i="6"/>
  <c r="T128" i="6"/>
  <c r="S129" i="6"/>
  <c r="T129" i="6"/>
  <c r="S130" i="6"/>
  <c r="T130" i="6"/>
  <c r="S131" i="6"/>
  <c r="T131" i="6"/>
  <c r="S132" i="6"/>
  <c r="T132" i="6"/>
  <c r="S133" i="6"/>
  <c r="T133" i="6"/>
  <c r="S134" i="6"/>
  <c r="T134" i="6"/>
  <c r="S135" i="6"/>
  <c r="T135" i="6"/>
  <c r="S136" i="6"/>
  <c r="T136" i="6"/>
  <c r="S137" i="6"/>
  <c r="T137" i="6"/>
  <c r="S138" i="6"/>
  <c r="T138" i="6"/>
  <c r="S139" i="6"/>
  <c r="T139" i="6"/>
  <c r="S140" i="6"/>
  <c r="T140" i="6"/>
  <c r="S141" i="6"/>
  <c r="T141" i="6"/>
  <c r="S142" i="6"/>
  <c r="T142" i="6"/>
  <c r="S143" i="6"/>
  <c r="T143" i="6"/>
  <c r="S144" i="6"/>
  <c r="T144" i="6"/>
  <c r="S145" i="6"/>
  <c r="T145" i="6"/>
  <c r="S146" i="6"/>
  <c r="T146" i="6"/>
  <c r="S147" i="6"/>
  <c r="T147" i="6"/>
  <c r="S148" i="6"/>
  <c r="T148" i="6"/>
  <c r="S149" i="6"/>
  <c r="T149" i="6"/>
  <c r="S150" i="6"/>
  <c r="T150" i="6"/>
  <c r="S151" i="6"/>
  <c r="T151" i="6"/>
  <c r="S152" i="6"/>
  <c r="T152" i="6"/>
  <c r="S153" i="6"/>
  <c r="T153" i="6"/>
  <c r="S154" i="6"/>
  <c r="T154" i="6"/>
  <c r="S155" i="6"/>
  <c r="T155" i="6"/>
  <c r="S156" i="6"/>
  <c r="T156" i="6"/>
  <c r="S157" i="6"/>
  <c r="T157" i="6"/>
  <c r="S158" i="6"/>
  <c r="T158" i="6"/>
  <c r="S159" i="6"/>
  <c r="T159" i="6"/>
  <c r="S160" i="6"/>
  <c r="T160" i="6"/>
  <c r="S161" i="6"/>
  <c r="T161" i="6"/>
  <c r="S162" i="6"/>
  <c r="T162" i="6"/>
  <c r="S163" i="6"/>
  <c r="T163" i="6"/>
  <c r="S164" i="6"/>
  <c r="T164" i="6"/>
  <c r="S165" i="6"/>
  <c r="T165" i="6"/>
  <c r="S166" i="6"/>
  <c r="T166" i="6"/>
  <c r="S167" i="6"/>
  <c r="T167" i="6"/>
  <c r="S168" i="6"/>
  <c r="T168" i="6"/>
  <c r="S169" i="6"/>
  <c r="T169" i="6"/>
  <c r="S170" i="6"/>
  <c r="T170" i="6"/>
  <c r="S171" i="6"/>
  <c r="T171" i="6"/>
  <c r="S172" i="6"/>
  <c r="T172" i="6"/>
  <c r="S173" i="6"/>
  <c r="T173" i="6"/>
  <c r="S174" i="6"/>
  <c r="T174" i="6"/>
  <c r="S175" i="6"/>
  <c r="T175" i="6"/>
  <c r="S176" i="6"/>
  <c r="T176" i="6"/>
  <c r="S177" i="6"/>
  <c r="T177" i="6"/>
  <c r="S178" i="6"/>
  <c r="T178" i="6"/>
  <c r="S179" i="6"/>
  <c r="T179" i="6"/>
  <c r="S180" i="6"/>
  <c r="T180" i="6"/>
  <c r="S181" i="6"/>
  <c r="T181" i="6"/>
  <c r="S182" i="6"/>
  <c r="T182" i="6"/>
  <c r="S183" i="6"/>
  <c r="T183" i="6"/>
  <c r="S184" i="6"/>
  <c r="T184" i="6"/>
  <c r="S185" i="6"/>
  <c r="T185" i="6"/>
  <c r="S186" i="6"/>
  <c r="T186" i="6"/>
  <c r="S187" i="6"/>
  <c r="T187" i="6"/>
  <c r="S188" i="6"/>
  <c r="T188" i="6"/>
  <c r="S189" i="6"/>
  <c r="T189" i="6"/>
  <c r="S190" i="6"/>
  <c r="T190" i="6"/>
  <c r="S191" i="6"/>
  <c r="T191" i="6"/>
  <c r="S192" i="6"/>
  <c r="T192" i="6"/>
  <c r="S193" i="6"/>
  <c r="T193" i="6"/>
  <c r="S194" i="6"/>
  <c r="T194" i="6"/>
  <c r="S195" i="6"/>
  <c r="T195" i="6"/>
  <c r="S196" i="6"/>
  <c r="T196" i="6"/>
  <c r="S197" i="6"/>
  <c r="T197" i="6"/>
  <c r="S198" i="6"/>
  <c r="T198" i="6"/>
  <c r="S199" i="6"/>
  <c r="T199" i="6"/>
  <c r="S200" i="6"/>
  <c r="T200" i="6"/>
  <c r="S201" i="6"/>
  <c r="T201" i="6"/>
  <c r="S202" i="6"/>
  <c r="T202" i="6"/>
  <c r="S203" i="6"/>
  <c r="T203" i="6"/>
  <c r="S204" i="6"/>
  <c r="T204" i="6"/>
  <c r="S205" i="6"/>
  <c r="T205" i="6"/>
  <c r="S206" i="6"/>
  <c r="T206" i="6"/>
  <c r="S207" i="6"/>
  <c r="T207" i="6"/>
  <c r="S208" i="6"/>
  <c r="T208" i="6"/>
  <c r="S209" i="6"/>
  <c r="T209" i="6"/>
  <c r="S210" i="6"/>
  <c r="T210" i="6"/>
  <c r="S211" i="6"/>
  <c r="T211" i="6"/>
  <c r="S212" i="6"/>
  <c r="T212" i="6"/>
  <c r="S213" i="6"/>
  <c r="T213" i="6"/>
  <c r="S214" i="6"/>
  <c r="T214" i="6"/>
  <c r="S215" i="6"/>
  <c r="T215" i="6"/>
  <c r="S216" i="6"/>
  <c r="T216" i="6"/>
  <c r="S217" i="6"/>
  <c r="T217" i="6"/>
  <c r="S218" i="6"/>
  <c r="T218" i="6"/>
  <c r="S219" i="6"/>
  <c r="T219" i="6"/>
  <c r="S220" i="6"/>
  <c r="T220" i="6"/>
  <c r="S221" i="6"/>
  <c r="T221" i="6"/>
  <c r="S222" i="6"/>
  <c r="T222" i="6"/>
  <c r="S223" i="6"/>
  <c r="T223" i="6"/>
  <c r="S224" i="6"/>
  <c r="T224" i="6"/>
  <c r="S225" i="6"/>
  <c r="T225" i="6"/>
  <c r="S226" i="6"/>
  <c r="T226" i="6"/>
  <c r="S227" i="6"/>
  <c r="T227" i="6"/>
  <c r="S228" i="6"/>
  <c r="T228" i="6"/>
  <c r="S229" i="6"/>
  <c r="T229" i="6"/>
  <c r="S230" i="6"/>
  <c r="T230" i="6"/>
  <c r="S231" i="6"/>
  <c r="T231" i="6"/>
  <c r="S232" i="6"/>
  <c r="T232" i="6"/>
  <c r="S233" i="6"/>
  <c r="T233" i="6"/>
  <c r="S234" i="6"/>
  <c r="T234" i="6"/>
  <c r="S235" i="6"/>
  <c r="T235" i="6"/>
  <c r="S236" i="6"/>
  <c r="T236" i="6"/>
  <c r="S237" i="6"/>
  <c r="T237" i="6"/>
  <c r="S238" i="6"/>
  <c r="T238" i="6"/>
  <c r="S239" i="6"/>
  <c r="T239" i="6"/>
  <c r="S240" i="6"/>
  <c r="T240" i="6"/>
  <c r="S241" i="6"/>
  <c r="T241" i="6"/>
  <c r="S242" i="6"/>
  <c r="T242" i="6"/>
  <c r="S243" i="6"/>
  <c r="T243" i="6"/>
  <c r="S244" i="6"/>
  <c r="T244" i="6"/>
  <c r="S245" i="6"/>
  <c r="T245" i="6"/>
  <c r="S246" i="6"/>
  <c r="T246" i="6"/>
  <c r="S247" i="6"/>
  <c r="T247" i="6"/>
  <c r="S248" i="6"/>
  <c r="T248" i="6"/>
  <c r="S249" i="6"/>
  <c r="T249" i="6"/>
  <c r="S250" i="6"/>
  <c r="T250" i="6"/>
  <c r="S251" i="6"/>
  <c r="T251" i="6"/>
  <c r="S252" i="6"/>
  <c r="T252" i="6"/>
  <c r="S253" i="6"/>
  <c r="T253" i="6"/>
  <c r="S254" i="6"/>
  <c r="T254" i="6"/>
  <c r="S255" i="6"/>
  <c r="T255" i="6"/>
  <c r="S256" i="6"/>
  <c r="T256" i="6"/>
  <c r="S257" i="6"/>
  <c r="T257" i="6"/>
  <c r="S258" i="6"/>
  <c r="T258" i="6"/>
  <c r="S259" i="6"/>
  <c r="T259" i="6"/>
  <c r="S260" i="6"/>
  <c r="T260" i="6"/>
  <c r="S261" i="6"/>
  <c r="T261" i="6"/>
  <c r="S262" i="6"/>
  <c r="T262" i="6"/>
  <c r="S263" i="6"/>
  <c r="T263" i="6"/>
  <c r="S264" i="6"/>
  <c r="T264" i="6"/>
  <c r="S265" i="6"/>
  <c r="T265" i="6"/>
  <c r="S266" i="6"/>
  <c r="T266" i="6"/>
  <c r="S267" i="6"/>
  <c r="T267" i="6"/>
  <c r="S268" i="6"/>
  <c r="T268" i="6"/>
  <c r="S269" i="6"/>
  <c r="T269" i="6"/>
  <c r="S270" i="6"/>
  <c r="T270" i="6"/>
  <c r="S271" i="6"/>
  <c r="T271" i="6"/>
  <c r="S272" i="6"/>
  <c r="T272" i="6"/>
  <c r="S273" i="6"/>
  <c r="T273" i="6"/>
  <c r="S274" i="6"/>
  <c r="T274" i="6"/>
  <c r="S275" i="6"/>
  <c r="T275" i="6"/>
  <c r="S276" i="6"/>
  <c r="T276" i="6"/>
  <c r="S277" i="6"/>
  <c r="T277" i="6"/>
  <c r="S278" i="6"/>
  <c r="T278" i="6"/>
  <c r="S279" i="6"/>
  <c r="T279" i="6"/>
  <c r="S280" i="6"/>
  <c r="T280" i="6"/>
  <c r="S281" i="6"/>
  <c r="T281" i="6"/>
  <c r="S282" i="6"/>
  <c r="T282" i="6"/>
  <c r="S283" i="6"/>
  <c r="T283" i="6"/>
  <c r="S284" i="6"/>
  <c r="T284" i="6"/>
  <c r="S285" i="6"/>
  <c r="T285" i="6"/>
  <c r="S286" i="6"/>
  <c r="T286" i="6"/>
  <c r="S287" i="6"/>
  <c r="T287" i="6"/>
  <c r="S288" i="6"/>
  <c r="T288" i="6"/>
  <c r="S289" i="6"/>
  <c r="T289" i="6"/>
  <c r="S290" i="6"/>
  <c r="T290" i="6"/>
  <c r="S291" i="6"/>
  <c r="T291" i="6"/>
  <c r="S292" i="6"/>
  <c r="T292" i="6"/>
  <c r="S293" i="6"/>
  <c r="T293" i="6"/>
  <c r="S294" i="6"/>
  <c r="T294" i="6"/>
  <c r="S295" i="6"/>
  <c r="T295" i="6"/>
  <c r="S296" i="6"/>
  <c r="T296" i="6"/>
  <c r="S297" i="6"/>
  <c r="T297" i="6"/>
  <c r="S298" i="6"/>
  <c r="T298" i="6"/>
  <c r="S299" i="6"/>
  <c r="T299" i="6"/>
  <c r="S300" i="6"/>
  <c r="T300" i="6"/>
  <c r="S301" i="6"/>
  <c r="T301" i="6"/>
  <c r="S302" i="6"/>
  <c r="T302" i="6"/>
  <c r="S303" i="6"/>
  <c r="T303" i="6"/>
  <c r="S304" i="6"/>
  <c r="T304" i="6"/>
  <c r="S305" i="6"/>
  <c r="T305" i="6"/>
  <c r="S306" i="6"/>
  <c r="T306" i="6"/>
  <c r="S307" i="6"/>
  <c r="T307" i="6"/>
  <c r="S308" i="6"/>
  <c r="T308" i="6"/>
  <c r="S309" i="6"/>
  <c r="T309" i="6"/>
  <c r="S310" i="6"/>
  <c r="T310" i="6"/>
  <c r="S311" i="6"/>
  <c r="T311" i="6"/>
  <c r="S312" i="6"/>
  <c r="T312" i="6"/>
  <c r="S313" i="6"/>
  <c r="T313" i="6"/>
  <c r="S314" i="6"/>
  <c r="T314" i="6"/>
  <c r="S315" i="6"/>
  <c r="T315" i="6"/>
  <c r="S316" i="6"/>
  <c r="T316" i="6"/>
  <c r="S317" i="6"/>
  <c r="T317" i="6"/>
  <c r="S318" i="6"/>
  <c r="T318" i="6"/>
  <c r="S319" i="6"/>
  <c r="T319" i="6"/>
  <c r="S320" i="6"/>
  <c r="T320" i="6"/>
  <c r="S321" i="6"/>
  <c r="T321" i="6"/>
  <c r="S322" i="6"/>
  <c r="T322" i="6"/>
  <c r="S323" i="6"/>
  <c r="T323" i="6"/>
  <c r="S324" i="6"/>
  <c r="T324" i="6"/>
  <c r="S325" i="6"/>
  <c r="T325" i="6"/>
  <c r="S326" i="6"/>
  <c r="T326" i="6"/>
  <c r="S327" i="6"/>
  <c r="T327" i="6"/>
  <c r="S328" i="6"/>
  <c r="T328" i="6"/>
  <c r="S329" i="6"/>
  <c r="T329" i="6"/>
  <c r="S330" i="6"/>
  <c r="T330" i="6"/>
  <c r="S331" i="6"/>
  <c r="T331" i="6"/>
  <c r="S332" i="6"/>
  <c r="T332" i="6"/>
  <c r="S333" i="6"/>
  <c r="T333" i="6"/>
  <c r="S334" i="6"/>
  <c r="T334" i="6"/>
  <c r="S335" i="6"/>
  <c r="T335" i="6"/>
  <c r="S336" i="6"/>
  <c r="T336" i="6"/>
  <c r="S337" i="6"/>
  <c r="T337" i="6"/>
  <c r="S338" i="6"/>
  <c r="T338" i="6"/>
  <c r="S339" i="6"/>
  <c r="T339" i="6"/>
  <c r="S340" i="6"/>
  <c r="T340" i="6"/>
  <c r="S341" i="6"/>
  <c r="T341" i="6"/>
  <c r="S342" i="6"/>
  <c r="T342" i="6"/>
  <c r="S343" i="6"/>
  <c r="T343" i="6"/>
  <c r="S344" i="6"/>
  <c r="T344" i="6"/>
  <c r="S345" i="6"/>
  <c r="T345" i="6"/>
  <c r="S346" i="6"/>
  <c r="T346" i="6"/>
  <c r="S347" i="6"/>
  <c r="T347" i="6"/>
  <c r="S348" i="6"/>
  <c r="T348" i="6"/>
  <c r="S349" i="6"/>
  <c r="T349" i="6"/>
  <c r="S350" i="6"/>
  <c r="T350" i="6"/>
  <c r="S351" i="6"/>
  <c r="T351" i="6"/>
  <c r="S352" i="6"/>
  <c r="T352" i="6"/>
  <c r="S353" i="6"/>
  <c r="T353" i="6"/>
  <c r="S354" i="6"/>
  <c r="T354" i="6"/>
  <c r="S355" i="6"/>
  <c r="T355" i="6"/>
  <c r="S356" i="6"/>
  <c r="T356" i="6"/>
  <c r="S357" i="6"/>
  <c r="T357" i="6"/>
  <c r="S358" i="6"/>
  <c r="T358" i="6"/>
  <c r="S359" i="6"/>
  <c r="T359" i="6"/>
  <c r="S360" i="6"/>
  <c r="T360" i="6"/>
  <c r="S361" i="6"/>
  <c r="T361" i="6"/>
  <c r="S362" i="6"/>
  <c r="T362" i="6"/>
  <c r="S363" i="6"/>
  <c r="T363" i="6"/>
  <c r="S364" i="6"/>
  <c r="T364" i="6"/>
  <c r="S365" i="6"/>
  <c r="T365" i="6"/>
  <c r="S366" i="6"/>
  <c r="T366" i="6"/>
  <c r="S367" i="6"/>
  <c r="T367" i="6"/>
  <c r="S368" i="6"/>
  <c r="T368" i="6"/>
  <c r="S369" i="6"/>
  <c r="T369" i="6"/>
  <c r="S370" i="6"/>
  <c r="T370" i="6"/>
  <c r="S371" i="6"/>
  <c r="T371" i="6"/>
  <c r="S372" i="6"/>
  <c r="T372" i="6"/>
  <c r="S373" i="6"/>
  <c r="T373" i="6"/>
  <c r="S374" i="6"/>
  <c r="T374" i="6"/>
  <c r="S375" i="6"/>
  <c r="T375" i="6"/>
  <c r="S376" i="6"/>
  <c r="T376" i="6"/>
  <c r="S377" i="6"/>
  <c r="T377" i="6"/>
  <c r="S378" i="6"/>
  <c r="T378" i="6"/>
  <c r="S379" i="6"/>
  <c r="T379" i="6"/>
  <c r="S380" i="6"/>
  <c r="T380" i="6"/>
  <c r="S381" i="6"/>
  <c r="T381" i="6"/>
  <c r="S382" i="6"/>
  <c r="T382" i="6"/>
  <c r="S383" i="6"/>
  <c r="T383" i="6"/>
  <c r="S384" i="6"/>
  <c r="T384" i="6"/>
  <c r="S385" i="6"/>
  <c r="T385" i="6"/>
  <c r="S386" i="6"/>
  <c r="T386" i="6"/>
  <c r="S387" i="6"/>
  <c r="T387" i="6"/>
  <c r="S388" i="6"/>
  <c r="T388" i="6"/>
  <c r="S389" i="6"/>
  <c r="T389" i="6"/>
  <c r="S390" i="6"/>
  <c r="T390" i="6"/>
  <c r="S391" i="6"/>
  <c r="T391" i="6"/>
  <c r="S392" i="6"/>
  <c r="T392" i="6"/>
  <c r="S393" i="6"/>
  <c r="T393" i="6"/>
  <c r="S394" i="6"/>
  <c r="T394" i="6"/>
  <c r="S395" i="6"/>
  <c r="T395" i="6"/>
  <c r="S396" i="6"/>
  <c r="T396" i="6"/>
  <c r="S397" i="6"/>
  <c r="T397" i="6"/>
  <c r="S398" i="6"/>
  <c r="T398" i="6"/>
  <c r="S399" i="6"/>
  <c r="T399" i="6"/>
  <c r="S400" i="6"/>
  <c r="T400" i="6"/>
  <c r="S401" i="6"/>
  <c r="T401" i="6"/>
  <c r="S402" i="6"/>
  <c r="T402" i="6"/>
  <c r="S403" i="6"/>
  <c r="T403" i="6"/>
  <c r="S404" i="6"/>
  <c r="T404" i="6"/>
  <c r="S405" i="6"/>
  <c r="T405" i="6"/>
  <c r="S406" i="6"/>
  <c r="T406" i="6"/>
  <c r="S407" i="6"/>
  <c r="T407" i="6"/>
  <c r="S408" i="6"/>
  <c r="T408" i="6"/>
  <c r="S409" i="6"/>
  <c r="T409" i="6"/>
  <c r="S410" i="6"/>
  <c r="T410" i="6"/>
  <c r="S411" i="6"/>
  <c r="T411" i="6"/>
  <c r="S412" i="6"/>
  <c r="T412" i="6"/>
  <c r="S413" i="6"/>
  <c r="T413" i="6"/>
  <c r="S414" i="6"/>
  <c r="T414" i="6"/>
  <c r="S415" i="6"/>
  <c r="T415" i="6"/>
  <c r="S416" i="6"/>
  <c r="T416" i="6"/>
  <c r="S417" i="6"/>
  <c r="T417" i="6"/>
  <c r="S418" i="6"/>
  <c r="T418" i="6"/>
  <c r="S419" i="6"/>
  <c r="T419" i="6"/>
  <c r="S420" i="6"/>
  <c r="T420" i="6"/>
  <c r="S421" i="6"/>
  <c r="T421" i="6"/>
  <c r="S422" i="6"/>
  <c r="T422" i="6"/>
  <c r="S423" i="6"/>
  <c r="T423" i="6"/>
  <c r="S424" i="6"/>
  <c r="T424" i="6"/>
  <c r="S425" i="6"/>
  <c r="T425" i="6"/>
  <c r="S426" i="6"/>
  <c r="T426" i="6"/>
  <c r="S427" i="6"/>
  <c r="T427" i="6"/>
  <c r="S428" i="6"/>
  <c r="T428" i="6"/>
  <c r="S429" i="6"/>
  <c r="T429" i="6"/>
  <c r="S430" i="6"/>
  <c r="T430" i="6"/>
  <c r="S431" i="6"/>
  <c r="T431" i="6"/>
  <c r="S432" i="6"/>
  <c r="T432" i="6"/>
  <c r="S433" i="6"/>
  <c r="T433" i="6"/>
  <c r="S434" i="6"/>
  <c r="T434" i="6"/>
  <c r="S435" i="6"/>
  <c r="T435" i="6"/>
  <c r="S436" i="6"/>
  <c r="T436" i="6"/>
  <c r="S437" i="6"/>
  <c r="T437" i="6"/>
  <c r="S438" i="6"/>
  <c r="T438" i="6"/>
  <c r="S439" i="6"/>
  <c r="T439" i="6"/>
  <c r="S440" i="6"/>
  <c r="T440" i="6"/>
  <c r="S441" i="6"/>
  <c r="T441" i="6"/>
  <c r="S442" i="6"/>
  <c r="T442" i="6"/>
  <c r="S443" i="6"/>
  <c r="T443" i="6"/>
  <c r="S444" i="6"/>
  <c r="T444" i="6"/>
  <c r="S445" i="6"/>
  <c r="T445" i="6"/>
  <c r="S446" i="6"/>
  <c r="T446" i="6"/>
  <c r="S447" i="6"/>
  <c r="T447" i="6"/>
  <c r="S448" i="6"/>
  <c r="T448" i="6"/>
  <c r="S449" i="6"/>
  <c r="T449" i="6"/>
  <c r="S450" i="6"/>
  <c r="T450" i="6"/>
  <c r="S451" i="6"/>
  <c r="T451" i="6"/>
  <c r="S452" i="6"/>
  <c r="T452" i="6"/>
  <c r="S453" i="6"/>
  <c r="T453" i="6"/>
  <c r="S454" i="6"/>
  <c r="T454" i="6"/>
  <c r="S455" i="6"/>
  <c r="T455" i="6"/>
  <c r="S456" i="6"/>
  <c r="T456" i="6"/>
  <c r="S457" i="6"/>
  <c r="T457" i="6"/>
  <c r="S458" i="6"/>
  <c r="T458" i="6"/>
  <c r="S459" i="6"/>
  <c r="T459" i="6"/>
  <c r="S460" i="6"/>
  <c r="T460" i="6"/>
  <c r="S461" i="6"/>
  <c r="T461" i="6"/>
  <c r="S462" i="6"/>
  <c r="T462" i="6"/>
  <c r="S463" i="6"/>
  <c r="T463" i="6"/>
  <c r="S464" i="6"/>
  <c r="T464" i="6"/>
  <c r="S465" i="6"/>
  <c r="T465" i="6"/>
  <c r="S466" i="6"/>
  <c r="T466" i="6"/>
  <c r="S467" i="6"/>
  <c r="T467" i="6"/>
  <c r="S468" i="6"/>
  <c r="T468" i="6"/>
  <c r="S469" i="6"/>
  <c r="T469" i="6"/>
  <c r="S470" i="6"/>
  <c r="T470" i="6"/>
  <c r="S471" i="6"/>
  <c r="T471" i="6"/>
  <c r="S472" i="6"/>
  <c r="T472" i="6"/>
  <c r="S473" i="6"/>
  <c r="T473" i="6"/>
  <c r="S474" i="6"/>
  <c r="T474" i="6"/>
  <c r="S475" i="6"/>
  <c r="T475" i="6"/>
  <c r="S476" i="6"/>
  <c r="T476" i="6"/>
  <c r="S477" i="6"/>
  <c r="T477" i="6"/>
  <c r="S478" i="6"/>
  <c r="T478" i="6"/>
  <c r="S479" i="6"/>
  <c r="T479" i="6"/>
  <c r="S481" i="6"/>
  <c r="T481" i="6"/>
  <c r="S482" i="6"/>
  <c r="T482" i="6"/>
  <c r="S483" i="6"/>
  <c r="T483" i="6"/>
  <c r="S484" i="6"/>
  <c r="T484" i="6"/>
  <c r="S485" i="6"/>
  <c r="T485" i="6"/>
  <c r="S486" i="6"/>
  <c r="T486" i="6"/>
  <c r="S487" i="6"/>
  <c r="T487" i="6"/>
  <c r="S488" i="6"/>
  <c r="T488" i="6"/>
  <c r="S489" i="6"/>
  <c r="T489" i="6"/>
  <c r="S490" i="6"/>
  <c r="T490" i="6"/>
  <c r="S491" i="6"/>
  <c r="T491" i="6"/>
  <c r="S492" i="6"/>
  <c r="T492" i="6"/>
  <c r="S493" i="6"/>
  <c r="T493" i="6"/>
  <c r="S494" i="6"/>
  <c r="T494" i="6"/>
  <c r="S495" i="6"/>
  <c r="T495" i="6"/>
  <c r="S496" i="6"/>
  <c r="T496" i="6"/>
  <c r="S497" i="6"/>
  <c r="T497" i="6"/>
  <c r="S498" i="6"/>
  <c r="T498" i="6"/>
  <c r="S499" i="6"/>
  <c r="T499" i="6"/>
  <c r="S500" i="6"/>
  <c r="T500" i="6"/>
  <c r="S501" i="6"/>
  <c r="T501" i="6"/>
  <c r="S502" i="6"/>
  <c r="T502" i="6"/>
  <c r="S503" i="6"/>
  <c r="T503" i="6"/>
  <c r="S504" i="6"/>
  <c r="T504" i="6"/>
  <c r="S505" i="6"/>
  <c r="T505" i="6"/>
  <c r="S506" i="6"/>
  <c r="T506" i="6"/>
  <c r="S507" i="6"/>
  <c r="T507" i="6"/>
  <c r="S508" i="6"/>
  <c r="T508" i="6"/>
  <c r="S509" i="6"/>
  <c r="T509" i="6"/>
  <c r="S510" i="6"/>
  <c r="T510" i="6"/>
  <c r="S511" i="6"/>
  <c r="T511" i="6"/>
  <c r="S512" i="6"/>
  <c r="T512" i="6"/>
  <c r="S513" i="6"/>
  <c r="T513" i="6"/>
  <c r="S514" i="6"/>
  <c r="T514" i="6"/>
  <c r="S515" i="6"/>
  <c r="T515" i="6"/>
  <c r="S516" i="6"/>
  <c r="T516" i="6"/>
  <c r="S517" i="6"/>
  <c r="T517" i="6"/>
  <c r="S518" i="6"/>
  <c r="T518" i="6"/>
  <c r="S519" i="6"/>
  <c r="T519" i="6"/>
  <c r="S520" i="6"/>
  <c r="T520" i="6"/>
  <c r="S521" i="6"/>
  <c r="T521" i="6"/>
  <c r="S522" i="6"/>
  <c r="T522" i="6"/>
  <c r="S523" i="6"/>
  <c r="T523" i="6"/>
  <c r="S524" i="6"/>
  <c r="T524" i="6"/>
  <c r="S525" i="6"/>
  <c r="T525" i="6"/>
  <c r="S526" i="6"/>
  <c r="T526" i="6"/>
  <c r="S527" i="6"/>
  <c r="T527" i="6"/>
  <c r="S528" i="6"/>
  <c r="T528" i="6"/>
  <c r="S529" i="6"/>
  <c r="T529" i="6"/>
  <c r="S530" i="6"/>
  <c r="T530" i="6"/>
  <c r="S531" i="6"/>
  <c r="T531" i="6"/>
  <c r="S532" i="6"/>
  <c r="T532" i="6"/>
  <c r="S533" i="6"/>
  <c r="T533" i="6"/>
  <c r="S534" i="6"/>
  <c r="T534" i="6"/>
  <c r="S535" i="6"/>
  <c r="T535" i="6"/>
  <c r="S536" i="6"/>
  <c r="T536" i="6"/>
  <c r="S537" i="6"/>
  <c r="T537" i="6"/>
  <c r="S538" i="6"/>
  <c r="T538" i="6"/>
  <c r="S539" i="6"/>
  <c r="T539" i="6"/>
  <c r="S540" i="6"/>
  <c r="T540" i="6"/>
  <c r="S541" i="6"/>
  <c r="T541" i="6"/>
  <c r="S542" i="6"/>
  <c r="T542" i="6"/>
  <c r="S543" i="6"/>
  <c r="T543" i="6"/>
  <c r="S544" i="6"/>
  <c r="T544" i="6"/>
  <c r="S545" i="6"/>
  <c r="T545" i="6"/>
  <c r="S546" i="6"/>
  <c r="T546" i="6"/>
  <c r="S547" i="6"/>
  <c r="T547" i="6"/>
  <c r="S548" i="6"/>
  <c r="T548" i="6"/>
  <c r="S549" i="6"/>
  <c r="T549" i="6"/>
  <c r="S550" i="6"/>
  <c r="T550" i="6"/>
  <c r="S551" i="6"/>
  <c r="T551" i="6"/>
  <c r="S552" i="6"/>
  <c r="T552" i="6"/>
  <c r="S553" i="6"/>
  <c r="T553" i="6"/>
  <c r="S554" i="6"/>
  <c r="T554" i="6"/>
  <c r="S555" i="6"/>
  <c r="T555" i="6"/>
  <c r="S556" i="6"/>
  <c r="T556" i="6"/>
  <c r="S557" i="6"/>
  <c r="T557" i="6"/>
  <c r="S558" i="6"/>
  <c r="T558" i="6"/>
  <c r="S559" i="6"/>
  <c r="T559" i="6"/>
  <c r="S560" i="6"/>
  <c r="T560" i="6"/>
  <c r="S561" i="6"/>
  <c r="T561" i="6"/>
  <c r="S562" i="6"/>
  <c r="T562" i="6"/>
  <c r="S563" i="6"/>
  <c r="T563" i="6"/>
  <c r="S564" i="6"/>
  <c r="T564" i="6"/>
  <c r="S565" i="6"/>
  <c r="T565" i="6"/>
  <c r="S566" i="6"/>
  <c r="T566" i="6"/>
  <c r="S567" i="6"/>
  <c r="T567" i="6"/>
  <c r="S568" i="6"/>
  <c r="T568" i="6"/>
  <c r="S569" i="6"/>
  <c r="T569" i="6"/>
  <c r="S570" i="6"/>
  <c r="T570" i="6"/>
  <c r="S571" i="6"/>
  <c r="T571" i="6"/>
  <c r="S572" i="6"/>
  <c r="T572" i="6"/>
  <c r="S573" i="6"/>
  <c r="T573" i="6"/>
  <c r="S574" i="6"/>
  <c r="T574" i="6"/>
  <c r="S575" i="6"/>
  <c r="T575" i="6"/>
  <c r="S576" i="6"/>
  <c r="T576" i="6"/>
  <c r="S577" i="6"/>
  <c r="T577" i="6"/>
  <c r="S578" i="6"/>
  <c r="T578" i="6"/>
  <c r="S579" i="6"/>
  <c r="T579" i="6"/>
  <c r="S580" i="6"/>
  <c r="T580" i="6"/>
  <c r="S581" i="6"/>
  <c r="T581" i="6"/>
  <c r="S582" i="6"/>
  <c r="T582" i="6"/>
  <c r="S583" i="6"/>
  <c r="T583" i="6"/>
  <c r="S584" i="6"/>
  <c r="T584" i="6"/>
  <c r="S585" i="6"/>
  <c r="T585" i="6"/>
  <c r="S586" i="6"/>
  <c r="T586" i="6"/>
  <c r="S587" i="6"/>
  <c r="T587" i="6"/>
  <c r="S588" i="6"/>
  <c r="T588" i="6"/>
  <c r="S589" i="6"/>
  <c r="T589" i="6"/>
  <c r="S590" i="6"/>
  <c r="T590" i="6"/>
  <c r="S591" i="6"/>
  <c r="T591" i="6"/>
  <c r="S592" i="6"/>
  <c r="T592" i="6"/>
  <c r="S593" i="6"/>
  <c r="T593" i="6"/>
  <c r="S594" i="6"/>
  <c r="T594" i="6"/>
  <c r="S595" i="6"/>
  <c r="T595" i="6"/>
  <c r="S596" i="6"/>
  <c r="T596" i="6"/>
  <c r="S597" i="6"/>
  <c r="T597" i="6"/>
  <c r="S598" i="6"/>
  <c r="T598" i="6"/>
  <c r="S599" i="6"/>
  <c r="T599" i="6"/>
  <c r="S600" i="6"/>
  <c r="T600" i="6"/>
  <c r="S601" i="6"/>
  <c r="T601" i="6"/>
  <c r="S602" i="6"/>
  <c r="T602" i="6"/>
  <c r="S603" i="6"/>
  <c r="T603" i="6"/>
  <c r="S604" i="6"/>
  <c r="T604" i="6"/>
  <c r="S605" i="6"/>
  <c r="T605" i="6"/>
  <c r="S606" i="6"/>
  <c r="T606" i="6"/>
  <c r="S607" i="6"/>
  <c r="T607" i="6"/>
  <c r="S608" i="6"/>
  <c r="T608" i="6"/>
  <c r="S609" i="6"/>
  <c r="T609" i="6"/>
  <c r="S610" i="6"/>
  <c r="T610" i="6"/>
  <c r="S611" i="6"/>
  <c r="T611" i="6"/>
  <c r="S612" i="6"/>
  <c r="T612" i="6"/>
  <c r="S613" i="6"/>
  <c r="T613" i="6"/>
  <c r="S614" i="6"/>
  <c r="T614" i="6"/>
  <c r="S615" i="6"/>
  <c r="T615" i="6"/>
  <c r="S616" i="6"/>
  <c r="T616" i="6"/>
  <c r="S617" i="6"/>
  <c r="T617" i="6"/>
  <c r="S618" i="6"/>
  <c r="T618" i="6"/>
  <c r="S619" i="6"/>
  <c r="T619" i="6"/>
  <c r="S620" i="6"/>
  <c r="T620" i="6"/>
  <c r="S621" i="6"/>
  <c r="T621" i="6"/>
  <c r="S622" i="6"/>
  <c r="T622" i="6"/>
  <c r="S623" i="6"/>
  <c r="T623" i="6"/>
  <c r="S624" i="6"/>
  <c r="T624" i="6"/>
  <c r="S625" i="6"/>
  <c r="T625" i="6"/>
  <c r="S626" i="6"/>
  <c r="T626" i="6"/>
  <c r="S627" i="6"/>
  <c r="T627" i="6"/>
  <c r="S628" i="6"/>
  <c r="T628" i="6"/>
  <c r="S629" i="6"/>
  <c r="T629" i="6"/>
  <c r="S630" i="6"/>
  <c r="T630" i="6"/>
  <c r="S631" i="6"/>
  <c r="T631" i="6"/>
  <c r="S632" i="6"/>
  <c r="T632" i="6"/>
  <c r="S633" i="6"/>
  <c r="T633" i="6"/>
  <c r="S634" i="6"/>
  <c r="T634" i="6"/>
  <c r="S635" i="6"/>
  <c r="T635" i="6"/>
  <c r="S636" i="6"/>
  <c r="T636" i="6"/>
  <c r="S637" i="6"/>
  <c r="T637" i="6"/>
  <c r="S638" i="6"/>
  <c r="T638" i="6"/>
  <c r="S639" i="6"/>
  <c r="T639" i="6"/>
  <c r="S640" i="6"/>
  <c r="T640" i="6"/>
  <c r="S641" i="6"/>
  <c r="T641" i="6"/>
  <c r="S642" i="6"/>
  <c r="T642" i="6"/>
  <c r="S643" i="6"/>
  <c r="T643" i="6"/>
  <c r="S644" i="6"/>
  <c r="T644" i="6"/>
  <c r="S645" i="6"/>
  <c r="T645" i="6"/>
  <c r="S646" i="6"/>
  <c r="T646" i="6"/>
  <c r="S647" i="6"/>
  <c r="T647" i="6"/>
  <c r="S648" i="6"/>
  <c r="T648" i="6"/>
  <c r="S649" i="6"/>
  <c r="T649" i="6"/>
  <c r="S650" i="6"/>
  <c r="T650" i="6"/>
  <c r="S651" i="6"/>
  <c r="T651" i="6"/>
  <c r="S652" i="6"/>
  <c r="T652" i="6"/>
  <c r="S653" i="6"/>
  <c r="T653" i="6"/>
  <c r="S654" i="6"/>
  <c r="T654" i="6"/>
  <c r="S655" i="6"/>
  <c r="T655" i="6"/>
  <c r="S656" i="6"/>
  <c r="T656" i="6"/>
  <c r="S657" i="6"/>
  <c r="T657" i="6"/>
  <c r="S658" i="6"/>
  <c r="T658" i="6"/>
  <c r="S659" i="6"/>
  <c r="T659" i="6"/>
  <c r="S660" i="6"/>
  <c r="T660" i="6"/>
  <c r="S661" i="6"/>
  <c r="T661" i="6"/>
  <c r="S662" i="6"/>
  <c r="T662" i="6"/>
  <c r="S663" i="6"/>
  <c r="T663" i="6"/>
  <c r="S664" i="6"/>
  <c r="T664" i="6"/>
  <c r="S665" i="6"/>
  <c r="T665" i="6"/>
  <c r="S666" i="6"/>
  <c r="T666" i="6"/>
  <c r="S667" i="6"/>
  <c r="T667" i="6"/>
  <c r="S668" i="6"/>
  <c r="T668" i="6"/>
  <c r="S669" i="6"/>
  <c r="T669" i="6"/>
  <c r="S670" i="6"/>
  <c r="T670" i="6"/>
  <c r="S671" i="6"/>
  <c r="T671" i="6"/>
  <c r="S672" i="6"/>
  <c r="T672" i="6"/>
  <c r="S673" i="6"/>
  <c r="T673" i="6"/>
  <c r="S674" i="6"/>
  <c r="T674" i="6"/>
  <c r="S675" i="6"/>
  <c r="T675" i="6"/>
  <c r="S676" i="6"/>
  <c r="T676" i="6"/>
  <c r="S677" i="6"/>
  <c r="T677" i="6"/>
  <c r="S678" i="6"/>
  <c r="T678" i="6"/>
  <c r="S679" i="6"/>
  <c r="T679" i="6"/>
  <c r="S680" i="6"/>
  <c r="T680" i="6"/>
  <c r="S681" i="6"/>
  <c r="T681" i="6"/>
  <c r="S682" i="6"/>
  <c r="T682" i="6"/>
  <c r="S683" i="6"/>
  <c r="T683" i="6"/>
  <c r="S684" i="6"/>
  <c r="T684" i="6"/>
  <c r="S685" i="6"/>
  <c r="T685" i="6"/>
  <c r="S686" i="6"/>
  <c r="T686" i="6"/>
  <c r="S687" i="6"/>
  <c r="T687" i="6"/>
  <c r="S688" i="6"/>
  <c r="T688" i="6"/>
  <c r="S689" i="6"/>
  <c r="T689" i="6"/>
  <c r="S690" i="6"/>
  <c r="T690" i="6"/>
  <c r="S691" i="6"/>
  <c r="T691" i="6"/>
  <c r="S692" i="6"/>
  <c r="T692" i="6"/>
  <c r="S693" i="6"/>
  <c r="T693" i="6"/>
  <c r="S694" i="6"/>
  <c r="T694" i="6"/>
  <c r="S695" i="6"/>
  <c r="T695" i="6"/>
  <c r="S696" i="6"/>
  <c r="T696" i="6"/>
  <c r="S697" i="6"/>
  <c r="T697" i="6"/>
  <c r="S698" i="6"/>
  <c r="T698" i="6"/>
  <c r="S699" i="6"/>
  <c r="T699" i="6"/>
  <c r="S700" i="6"/>
  <c r="T700" i="6"/>
  <c r="S701" i="6"/>
  <c r="T701" i="6"/>
  <c r="S702" i="6"/>
  <c r="T702" i="6"/>
  <c r="S703" i="6"/>
  <c r="T703" i="6"/>
  <c r="S704" i="6"/>
  <c r="T704" i="6"/>
  <c r="S705" i="6"/>
  <c r="T705" i="6"/>
  <c r="S706" i="6"/>
  <c r="T706" i="6"/>
  <c r="S707" i="6"/>
  <c r="T707" i="6"/>
  <c r="S708" i="6"/>
  <c r="T708" i="6"/>
  <c r="S709" i="6"/>
  <c r="T709" i="6"/>
  <c r="S710" i="6"/>
  <c r="T710" i="6"/>
  <c r="S711" i="6"/>
  <c r="T711" i="6"/>
  <c r="S712" i="6"/>
  <c r="T712" i="6"/>
  <c r="S713" i="6"/>
  <c r="T713" i="6"/>
  <c r="S714" i="6"/>
  <c r="T714" i="6"/>
  <c r="S715" i="6"/>
  <c r="T715" i="6"/>
  <c r="S716" i="6"/>
  <c r="T716" i="6"/>
  <c r="S717" i="6"/>
  <c r="T717" i="6"/>
  <c r="S718" i="6"/>
  <c r="T718" i="6"/>
  <c r="S719" i="6"/>
  <c r="T719" i="6"/>
  <c r="S720" i="6"/>
  <c r="T720" i="6"/>
  <c r="S721" i="6"/>
  <c r="T721" i="6"/>
  <c r="S722" i="6"/>
  <c r="T722" i="6"/>
  <c r="S723" i="6"/>
  <c r="T723" i="6"/>
  <c r="S724" i="6"/>
  <c r="T724" i="6"/>
  <c r="S725" i="6"/>
  <c r="T725" i="6"/>
  <c r="S726" i="6"/>
  <c r="T726" i="6"/>
  <c r="S727" i="6"/>
  <c r="T727" i="6"/>
  <c r="S728" i="6"/>
  <c r="T728" i="6"/>
  <c r="S729" i="6"/>
  <c r="T729" i="6"/>
  <c r="S730" i="6"/>
  <c r="T730" i="6"/>
  <c r="S731" i="6"/>
  <c r="T731" i="6"/>
  <c r="S732" i="6"/>
  <c r="T732" i="6"/>
  <c r="S733" i="6"/>
  <c r="T733" i="6"/>
  <c r="S734" i="6"/>
  <c r="T734" i="6"/>
  <c r="S735" i="6"/>
  <c r="T735" i="6"/>
  <c r="S736" i="6"/>
  <c r="T736" i="6"/>
  <c r="S737" i="6"/>
  <c r="T737" i="6"/>
  <c r="S738" i="6"/>
  <c r="T738" i="6"/>
  <c r="S739" i="6"/>
  <c r="T739" i="6"/>
  <c r="S740" i="6"/>
  <c r="T740" i="6"/>
  <c r="S741" i="6"/>
  <c r="T741" i="6"/>
  <c r="S742" i="6"/>
  <c r="T742" i="6"/>
  <c r="S743" i="6"/>
  <c r="T743" i="6"/>
  <c r="S744" i="6"/>
  <c r="T744" i="6"/>
  <c r="S745" i="6"/>
  <c r="T745" i="6"/>
  <c r="S746" i="6"/>
  <c r="T746" i="6"/>
  <c r="S747" i="6"/>
  <c r="T747" i="6"/>
  <c r="S748" i="6"/>
  <c r="T748" i="6"/>
  <c r="S749" i="6"/>
  <c r="T749" i="6"/>
  <c r="S750" i="6"/>
  <c r="T750" i="6"/>
  <c r="S751" i="6"/>
  <c r="T751" i="6"/>
  <c r="S752" i="6"/>
  <c r="T752" i="6"/>
  <c r="S753" i="6"/>
  <c r="T753" i="6"/>
  <c r="S754" i="6"/>
  <c r="T754" i="6"/>
  <c r="S755" i="6"/>
  <c r="T755" i="6"/>
  <c r="S756" i="6"/>
  <c r="T756" i="6"/>
  <c r="S757" i="6"/>
  <c r="T757" i="6"/>
  <c r="S758" i="6"/>
  <c r="T758" i="6"/>
  <c r="S759" i="6"/>
  <c r="T759" i="6"/>
  <c r="S760" i="6"/>
  <c r="T760" i="6"/>
  <c r="S761" i="6"/>
  <c r="T761" i="6"/>
  <c r="S762" i="6"/>
  <c r="T762" i="6"/>
  <c r="S763" i="6"/>
  <c r="T763" i="6"/>
  <c r="S764" i="6"/>
  <c r="T764" i="6"/>
  <c r="S765" i="6"/>
  <c r="T765" i="6"/>
  <c r="S766" i="6"/>
  <c r="T766" i="6"/>
  <c r="S767" i="6"/>
  <c r="T767" i="6"/>
  <c r="S768" i="6"/>
  <c r="T768" i="6"/>
  <c r="S769" i="6"/>
  <c r="T769" i="6"/>
  <c r="S770" i="6"/>
  <c r="T770" i="6"/>
  <c r="S771" i="6"/>
  <c r="T771" i="6"/>
  <c r="S772" i="6"/>
  <c r="T772" i="6"/>
  <c r="S773" i="6"/>
  <c r="T773" i="6"/>
  <c r="S774" i="6"/>
  <c r="T774" i="6"/>
  <c r="S775" i="6"/>
  <c r="T775" i="6"/>
  <c r="S776" i="6"/>
  <c r="T776" i="6"/>
  <c r="S777" i="6"/>
  <c r="T777" i="6"/>
  <c r="S778" i="6"/>
  <c r="T778" i="6"/>
  <c r="S779" i="6"/>
  <c r="T779" i="6"/>
  <c r="S780" i="6"/>
  <c r="T780" i="6"/>
  <c r="S781" i="6"/>
  <c r="T781" i="6"/>
  <c r="S782" i="6"/>
  <c r="T782" i="6"/>
  <c r="S783" i="6"/>
  <c r="T783" i="6"/>
  <c r="S784" i="6"/>
  <c r="T784" i="6"/>
  <c r="S785" i="6"/>
  <c r="T785" i="6"/>
  <c r="S786" i="6"/>
  <c r="T786" i="6"/>
  <c r="S787" i="6"/>
  <c r="T787" i="6"/>
  <c r="S788" i="6"/>
  <c r="T788" i="6"/>
  <c r="S789" i="6"/>
  <c r="T789" i="6"/>
  <c r="S790" i="6"/>
  <c r="T790" i="6"/>
  <c r="S791" i="6"/>
  <c r="T791" i="6"/>
  <c r="S792" i="6"/>
  <c r="T792" i="6"/>
  <c r="S793" i="6"/>
  <c r="T793" i="6"/>
  <c r="S794" i="6"/>
  <c r="T794" i="6"/>
  <c r="S795" i="6"/>
  <c r="T795" i="6"/>
  <c r="S796" i="6"/>
  <c r="T796" i="6"/>
  <c r="S797" i="6"/>
  <c r="T797" i="6"/>
  <c r="S798" i="6"/>
  <c r="T798" i="6"/>
  <c r="S799" i="6"/>
  <c r="T799" i="6"/>
  <c r="S800" i="6"/>
  <c r="T800" i="6"/>
  <c r="S801" i="6"/>
  <c r="T801" i="6"/>
  <c r="S802" i="6"/>
  <c r="T802" i="6"/>
  <c r="S803" i="6"/>
  <c r="T803" i="6"/>
  <c r="S804" i="6"/>
  <c r="T804" i="6"/>
  <c r="S805" i="6"/>
  <c r="T805" i="6"/>
  <c r="S806" i="6"/>
  <c r="T806" i="6"/>
  <c r="S807" i="6"/>
  <c r="T807" i="6"/>
  <c r="S808" i="6"/>
  <c r="T808" i="6"/>
  <c r="S809" i="6"/>
  <c r="T809" i="6"/>
  <c r="S810" i="6"/>
  <c r="T810" i="6"/>
  <c r="S811" i="6"/>
  <c r="T811" i="6"/>
  <c r="S812" i="6"/>
  <c r="T812" i="6"/>
  <c r="S813" i="6"/>
  <c r="T813" i="6"/>
  <c r="S814" i="6"/>
  <c r="T814" i="6"/>
  <c r="S815" i="6"/>
  <c r="T815" i="6"/>
  <c r="S816" i="6"/>
  <c r="T816" i="6"/>
  <c r="S817" i="6"/>
  <c r="T817" i="6"/>
  <c r="S818" i="6"/>
  <c r="T818" i="6"/>
  <c r="S819" i="6"/>
  <c r="T819" i="6"/>
  <c r="S820" i="6"/>
  <c r="T820" i="6"/>
  <c r="S821" i="6"/>
  <c r="T821" i="6"/>
  <c r="S822" i="6"/>
  <c r="T822" i="6"/>
  <c r="S823" i="6"/>
  <c r="T823" i="6"/>
  <c r="S824" i="6"/>
  <c r="T824" i="6"/>
  <c r="S825" i="6"/>
  <c r="T825" i="6"/>
  <c r="S826" i="6"/>
  <c r="T826" i="6"/>
  <c r="S827" i="6"/>
  <c r="T827" i="6"/>
  <c r="S828" i="6"/>
  <c r="T828" i="6"/>
  <c r="S829" i="6"/>
  <c r="T829" i="6"/>
  <c r="S830" i="6"/>
  <c r="T830" i="6"/>
  <c r="S831" i="6"/>
  <c r="T831" i="6"/>
  <c r="S832" i="6"/>
  <c r="T832" i="6"/>
  <c r="S833" i="6"/>
  <c r="T833" i="6"/>
  <c r="S834" i="6"/>
  <c r="T834" i="6"/>
  <c r="S835" i="6"/>
  <c r="T835" i="6"/>
  <c r="S836" i="6"/>
  <c r="T836" i="6"/>
  <c r="S837" i="6"/>
  <c r="T837" i="6"/>
  <c r="S838" i="6"/>
  <c r="T838" i="6"/>
  <c r="S839" i="6"/>
  <c r="T839" i="6"/>
  <c r="S840" i="6"/>
  <c r="T840" i="6"/>
  <c r="S841" i="6"/>
  <c r="T841" i="6"/>
  <c r="S842" i="6"/>
  <c r="T842" i="6"/>
  <c r="S843" i="6"/>
  <c r="T843" i="6"/>
  <c r="S844" i="6"/>
  <c r="T844" i="6"/>
  <c r="S845" i="6"/>
  <c r="T845" i="6"/>
  <c r="S846" i="6"/>
  <c r="T846" i="6"/>
  <c r="S847" i="6"/>
  <c r="T847" i="6"/>
  <c r="S848" i="6"/>
  <c r="T848" i="6"/>
  <c r="S849" i="6"/>
  <c r="T849" i="6"/>
  <c r="S850" i="6"/>
  <c r="T850" i="6"/>
  <c r="S851" i="6"/>
  <c r="T851" i="6"/>
  <c r="S852" i="6"/>
  <c r="T852" i="6"/>
  <c r="S853" i="6"/>
  <c r="T853" i="6"/>
  <c r="S854" i="6"/>
  <c r="T854" i="6"/>
  <c r="S855" i="6"/>
  <c r="T855" i="6"/>
  <c r="S856" i="6"/>
  <c r="T856" i="6"/>
  <c r="S857" i="6"/>
  <c r="T857" i="6"/>
  <c r="S858" i="6"/>
  <c r="T858" i="6"/>
  <c r="S859" i="6"/>
  <c r="T859" i="6"/>
  <c r="S860" i="6"/>
  <c r="T860" i="6"/>
  <c r="S861" i="6"/>
  <c r="T861" i="6"/>
  <c r="S862" i="6"/>
  <c r="T862" i="6"/>
  <c r="S863" i="6"/>
  <c r="T863" i="6"/>
  <c r="S864" i="6"/>
  <c r="T864" i="6"/>
  <c r="S865" i="6"/>
  <c r="T865" i="6"/>
  <c r="S866" i="6"/>
  <c r="T866" i="6"/>
  <c r="S867" i="6"/>
  <c r="T867" i="6"/>
  <c r="S868" i="6"/>
  <c r="T868" i="6"/>
  <c r="S869" i="6"/>
  <c r="T869" i="6"/>
  <c r="S870" i="6"/>
  <c r="T870" i="6"/>
  <c r="S871" i="6"/>
  <c r="T871" i="6"/>
  <c r="S872" i="6"/>
  <c r="T872" i="6"/>
  <c r="S873" i="6"/>
  <c r="T873" i="6"/>
  <c r="S874" i="6"/>
  <c r="T874" i="6"/>
  <c r="S875" i="6"/>
  <c r="T875" i="6"/>
  <c r="S876" i="6"/>
  <c r="T876" i="6"/>
  <c r="S877" i="6"/>
  <c r="T877" i="6"/>
  <c r="S878" i="6"/>
  <c r="T878" i="6"/>
  <c r="S879" i="6"/>
  <c r="T879" i="6"/>
  <c r="S880" i="6"/>
  <c r="T880" i="6"/>
  <c r="S881" i="6"/>
  <c r="T881" i="6"/>
  <c r="S882" i="6"/>
  <c r="T882" i="6"/>
  <c r="S883" i="6"/>
  <c r="T883" i="6"/>
  <c r="S884" i="6"/>
  <c r="T884" i="6"/>
  <c r="S885" i="6"/>
  <c r="T885" i="6"/>
  <c r="S886" i="6"/>
  <c r="T886" i="6"/>
  <c r="S887" i="6"/>
  <c r="T887" i="6"/>
  <c r="S888" i="6"/>
  <c r="T888" i="6"/>
  <c r="S889" i="6"/>
  <c r="T889" i="6"/>
  <c r="S890" i="6"/>
  <c r="T890" i="6"/>
  <c r="S891" i="6"/>
  <c r="T891" i="6"/>
  <c r="S892" i="6"/>
  <c r="T892" i="6"/>
  <c r="S893" i="6"/>
  <c r="T893" i="6"/>
  <c r="S894" i="6"/>
  <c r="T894" i="6"/>
  <c r="S895" i="6"/>
  <c r="T895" i="6"/>
  <c r="S896" i="6"/>
  <c r="T896" i="6"/>
  <c r="S897" i="6"/>
  <c r="T897" i="6"/>
  <c r="S898" i="6"/>
  <c r="T898" i="6"/>
  <c r="S899" i="6"/>
  <c r="T899" i="6"/>
  <c r="S900" i="6"/>
  <c r="T900" i="6"/>
  <c r="S901" i="6"/>
  <c r="T901" i="6"/>
  <c r="S902" i="6"/>
  <c r="T902" i="6"/>
  <c r="S903" i="6"/>
  <c r="T903" i="6"/>
  <c r="S904" i="6"/>
  <c r="T904" i="6"/>
  <c r="S905" i="6"/>
  <c r="T905" i="6"/>
  <c r="S906" i="6"/>
  <c r="T906" i="6"/>
  <c r="S907" i="6"/>
  <c r="T907" i="6"/>
  <c r="S908" i="6"/>
  <c r="T908" i="6"/>
  <c r="S909" i="6"/>
  <c r="T909" i="6"/>
  <c r="S910" i="6"/>
  <c r="T910" i="6"/>
  <c r="S911" i="6"/>
  <c r="T911" i="6"/>
  <c r="S912" i="6"/>
  <c r="T912" i="6"/>
  <c r="S913" i="6"/>
  <c r="T913" i="6"/>
  <c r="S914" i="6"/>
  <c r="T914" i="6"/>
  <c r="S915" i="6"/>
  <c r="T915" i="6"/>
  <c r="S916" i="6"/>
  <c r="T916" i="6"/>
  <c r="S917" i="6"/>
  <c r="T917" i="6"/>
  <c r="S918" i="6"/>
  <c r="T918" i="6"/>
  <c r="S919" i="6"/>
  <c r="T919" i="6"/>
  <c r="S920" i="6"/>
  <c r="T920" i="6"/>
  <c r="S921" i="6"/>
  <c r="T921" i="6"/>
  <c r="S922" i="6"/>
  <c r="T922" i="6"/>
  <c r="S923" i="6"/>
  <c r="T923" i="6"/>
  <c r="S924" i="6"/>
  <c r="T924" i="6"/>
  <c r="S925" i="6"/>
  <c r="T925" i="6"/>
  <c r="S926" i="6"/>
  <c r="T926" i="6"/>
  <c r="S927" i="6"/>
  <c r="T927" i="6"/>
  <c r="S928" i="6"/>
  <c r="T928" i="6"/>
  <c r="S929" i="6"/>
  <c r="T929" i="6"/>
  <c r="S930" i="6"/>
  <c r="T930" i="6"/>
  <c r="S931" i="6"/>
  <c r="T931" i="6"/>
  <c r="S932" i="6"/>
  <c r="T932" i="6"/>
  <c r="S933" i="6"/>
  <c r="T933" i="6"/>
  <c r="S934" i="6"/>
  <c r="T934" i="6"/>
  <c r="S935" i="6"/>
  <c r="T935" i="6"/>
  <c r="S936" i="6"/>
  <c r="T936" i="6"/>
  <c r="S937" i="6"/>
  <c r="T937" i="6"/>
  <c r="S938" i="6"/>
  <c r="T938" i="6"/>
  <c r="S939" i="6"/>
  <c r="T939" i="6"/>
  <c r="S940" i="6"/>
  <c r="T940" i="6"/>
  <c r="S941" i="6"/>
  <c r="T941" i="6"/>
  <c r="S942" i="6"/>
  <c r="T942" i="6"/>
  <c r="S943" i="6"/>
  <c r="T943" i="6"/>
  <c r="S944" i="6"/>
  <c r="T944" i="6"/>
  <c r="S945" i="6"/>
  <c r="T945" i="6"/>
  <c r="S946" i="6"/>
  <c r="T946" i="6"/>
  <c r="S947" i="6"/>
  <c r="T947" i="6"/>
  <c r="S948" i="6"/>
  <c r="T948" i="6"/>
  <c r="S949" i="6"/>
  <c r="T949" i="6"/>
  <c r="S950" i="6"/>
  <c r="T950" i="6"/>
  <c r="S951" i="6"/>
  <c r="T951" i="6"/>
  <c r="S952" i="6"/>
  <c r="T952" i="6"/>
  <c r="S953" i="6"/>
  <c r="T953" i="6"/>
  <c r="S954" i="6"/>
  <c r="T954" i="6"/>
  <c r="S955" i="6"/>
  <c r="T955" i="6"/>
  <c r="S956" i="6"/>
  <c r="T956" i="6"/>
  <c r="S957" i="6"/>
  <c r="T957" i="6"/>
  <c r="S958" i="6"/>
  <c r="T958" i="6"/>
  <c r="S959" i="6"/>
  <c r="T959" i="6"/>
  <c r="S960" i="6"/>
  <c r="T960" i="6"/>
  <c r="S961" i="6"/>
  <c r="T961" i="6"/>
  <c r="S962" i="6"/>
  <c r="T962" i="6"/>
  <c r="S963" i="6"/>
  <c r="T963" i="6"/>
  <c r="S964" i="6"/>
  <c r="T964" i="6"/>
  <c r="S965" i="6"/>
  <c r="T965" i="6"/>
  <c r="S966" i="6"/>
  <c r="T966" i="6"/>
  <c r="S967" i="6"/>
  <c r="T967" i="6"/>
  <c r="S968" i="6"/>
  <c r="T968" i="6"/>
  <c r="S969" i="6"/>
  <c r="T969" i="6"/>
  <c r="S970" i="6"/>
  <c r="T970" i="6"/>
  <c r="S971" i="6"/>
  <c r="T971" i="6"/>
  <c r="S972" i="6"/>
  <c r="T972" i="6"/>
  <c r="S973" i="6"/>
  <c r="T973" i="6"/>
  <c r="S974" i="6"/>
  <c r="T974" i="6"/>
  <c r="S975" i="6"/>
  <c r="T975" i="6"/>
  <c r="S976" i="6"/>
  <c r="T976" i="6"/>
  <c r="S977" i="6"/>
  <c r="T977" i="6"/>
  <c r="S978" i="6"/>
  <c r="T978" i="6"/>
  <c r="S979" i="6"/>
  <c r="T979" i="6"/>
  <c r="S980" i="6"/>
  <c r="T980" i="6"/>
  <c r="S981" i="6"/>
  <c r="T981" i="6"/>
  <c r="S982" i="6"/>
  <c r="T982" i="6"/>
  <c r="S983" i="6"/>
  <c r="T983" i="6"/>
  <c r="S984" i="6"/>
  <c r="T984" i="6"/>
  <c r="S985" i="6"/>
  <c r="T985" i="6"/>
  <c r="S986" i="6"/>
  <c r="T986" i="6"/>
  <c r="S987" i="6"/>
  <c r="T987" i="6"/>
  <c r="S988" i="6"/>
  <c r="T988" i="6"/>
  <c r="S989" i="6"/>
  <c r="T989" i="6"/>
  <c r="S990" i="6"/>
  <c r="T990" i="6"/>
  <c r="S991" i="6"/>
  <c r="T991" i="6"/>
  <c r="S992" i="6"/>
  <c r="T992" i="6"/>
  <c r="S993" i="6"/>
  <c r="T993" i="6"/>
  <c r="S994" i="6"/>
  <c r="T994" i="6"/>
  <c r="S995" i="6"/>
  <c r="T995" i="6"/>
  <c r="S996" i="6"/>
  <c r="T996" i="6"/>
  <c r="S997" i="6"/>
  <c r="T997" i="6"/>
  <c r="S998" i="6"/>
  <c r="T998" i="6"/>
  <c r="S999" i="6"/>
  <c r="T999" i="6"/>
  <c r="S1000" i="6"/>
  <c r="T1000" i="6"/>
  <c r="S1001" i="6"/>
  <c r="T1001" i="6"/>
  <c r="S1002" i="6"/>
  <c r="T1002" i="6"/>
  <c r="S1003" i="6"/>
  <c r="T1003" i="6"/>
  <c r="S1004" i="6"/>
  <c r="T1004" i="6"/>
  <c r="S1005" i="6"/>
  <c r="T1005" i="6"/>
  <c r="S1006" i="6"/>
  <c r="T1006" i="6"/>
  <c r="S1007" i="6"/>
  <c r="T1007" i="6"/>
  <c r="S1008" i="6"/>
  <c r="T1008" i="6"/>
  <c r="S1009" i="6"/>
  <c r="T1009" i="6"/>
  <c r="S1010" i="6"/>
  <c r="T1010" i="6"/>
  <c r="S1011" i="6"/>
  <c r="T1011" i="6"/>
  <c r="S1012" i="6"/>
  <c r="T1012" i="6"/>
  <c r="S1013" i="6"/>
  <c r="T1013" i="6"/>
  <c r="S1014" i="6"/>
  <c r="T1014" i="6"/>
  <c r="S1015" i="6"/>
  <c r="T1015" i="6"/>
  <c r="S1016" i="6"/>
  <c r="T1016" i="6"/>
  <c r="S1017" i="6"/>
  <c r="T1017" i="6"/>
  <c r="S1018" i="6"/>
  <c r="T1018" i="6"/>
  <c r="S1019" i="6"/>
  <c r="T1019" i="6"/>
  <c r="S1020" i="6"/>
  <c r="T1020" i="6"/>
  <c r="S1021" i="6"/>
  <c r="T1021" i="6"/>
  <c r="S1022" i="6"/>
  <c r="T1022" i="6"/>
  <c r="S1023" i="6"/>
  <c r="T1023" i="6"/>
  <c r="S1024" i="6"/>
  <c r="T1024" i="6"/>
  <c r="S1025" i="6"/>
  <c r="T1025" i="6"/>
  <c r="S1026" i="6"/>
  <c r="T1026" i="6"/>
  <c r="S1027" i="6"/>
  <c r="T1027" i="6"/>
  <c r="S1028" i="6"/>
  <c r="T1028" i="6"/>
  <c r="S1029" i="6"/>
  <c r="T1029" i="6"/>
  <c r="S1030" i="6"/>
  <c r="T1030" i="6"/>
  <c r="S1031" i="6"/>
  <c r="T1031" i="6"/>
  <c r="S1032" i="6"/>
  <c r="T1032" i="6"/>
  <c r="S1033" i="6"/>
  <c r="T1033" i="6"/>
  <c r="S1034" i="6"/>
  <c r="T1034" i="6"/>
  <c r="S1035" i="6"/>
  <c r="T1035" i="6"/>
  <c r="S1036" i="6"/>
  <c r="T1036" i="6"/>
  <c r="S1037" i="6"/>
  <c r="T1037" i="6"/>
  <c r="S1038" i="6"/>
  <c r="T1038" i="6"/>
  <c r="S1039" i="6"/>
  <c r="T1039" i="6"/>
  <c r="S1040" i="6"/>
  <c r="T1040" i="6"/>
  <c r="S1041" i="6"/>
  <c r="T1041" i="6"/>
  <c r="S1042" i="6"/>
  <c r="T1042" i="6"/>
  <c r="S1043" i="6"/>
  <c r="T1043" i="6"/>
  <c r="S1044" i="6"/>
  <c r="T1044" i="6"/>
  <c r="S1045" i="6"/>
  <c r="T1045" i="6"/>
  <c r="S1046" i="6"/>
  <c r="T1046" i="6"/>
  <c r="S1047" i="6"/>
  <c r="T1047" i="6"/>
  <c r="S1048" i="6"/>
  <c r="T1048" i="6"/>
  <c r="S1049" i="6"/>
  <c r="T1049" i="6"/>
  <c r="S1050" i="6"/>
  <c r="T1050" i="6"/>
  <c r="S1051" i="6"/>
  <c r="T1051" i="6"/>
  <c r="S1052" i="6"/>
  <c r="T1052" i="6"/>
  <c r="S1053" i="6"/>
  <c r="T1053" i="6"/>
  <c r="S1054" i="6"/>
  <c r="T1054" i="6"/>
  <c r="S1055" i="6"/>
  <c r="T1055" i="6"/>
  <c r="S1056" i="6"/>
  <c r="T1056" i="6"/>
  <c r="S1057" i="6"/>
  <c r="T1057" i="6"/>
  <c r="S1058" i="6"/>
  <c r="T1058" i="6"/>
  <c r="S1059" i="6"/>
  <c r="T1059" i="6"/>
  <c r="S1060" i="6"/>
  <c r="T1060" i="6"/>
  <c r="S1061" i="6"/>
  <c r="T1061" i="6"/>
  <c r="S1062" i="6"/>
  <c r="T1062" i="6"/>
  <c r="S1063" i="6"/>
  <c r="T1063" i="6"/>
  <c r="S1064" i="6"/>
  <c r="T1064" i="6"/>
  <c r="S1065" i="6"/>
  <c r="T1065" i="6"/>
  <c r="S1066" i="6"/>
  <c r="T1066" i="6"/>
  <c r="S1067" i="6"/>
  <c r="T1067" i="6"/>
  <c r="S1068" i="6"/>
  <c r="T1068" i="6"/>
  <c r="S1069" i="6"/>
  <c r="T1069" i="6"/>
  <c r="S1070" i="6"/>
  <c r="T1070" i="6"/>
  <c r="S1071" i="6"/>
  <c r="T1071" i="6"/>
  <c r="S1072" i="6"/>
  <c r="T1072" i="6"/>
  <c r="S1073" i="6"/>
  <c r="T1073" i="6"/>
  <c r="S1074" i="6"/>
  <c r="T1074" i="6"/>
  <c r="S1075" i="6"/>
  <c r="T1075" i="6"/>
  <c r="S1076" i="6"/>
  <c r="T1076" i="6"/>
  <c r="S1077" i="6"/>
  <c r="T1077" i="6"/>
  <c r="S1078" i="6"/>
  <c r="T1078" i="6"/>
  <c r="S1079" i="6"/>
  <c r="T1079" i="6"/>
  <c r="S1080" i="6"/>
  <c r="T1080" i="6"/>
  <c r="S1081" i="6"/>
  <c r="T1081" i="6"/>
  <c r="S1082" i="6"/>
  <c r="T1082" i="6"/>
  <c r="S1083" i="6"/>
  <c r="T1083" i="6"/>
  <c r="S1084" i="6"/>
  <c r="T1084" i="6"/>
  <c r="S1085" i="6"/>
  <c r="T1085" i="6"/>
  <c r="S1086" i="6"/>
  <c r="T1086" i="6"/>
  <c r="S1087" i="6"/>
  <c r="T1087" i="6"/>
  <c r="S1088" i="6"/>
  <c r="T1088" i="6"/>
  <c r="S1089" i="6"/>
  <c r="T1089" i="6"/>
  <c r="S1090" i="6"/>
  <c r="T1090" i="6"/>
  <c r="S1091" i="6"/>
  <c r="T1091" i="6"/>
  <c r="S1092" i="6"/>
  <c r="T1092" i="6"/>
  <c r="S1093" i="6"/>
  <c r="T1093" i="6"/>
  <c r="S1094" i="6"/>
  <c r="T1094" i="6"/>
  <c r="S1095" i="6"/>
  <c r="T1095" i="6"/>
  <c r="S1096" i="6"/>
  <c r="T1096" i="6"/>
  <c r="S1097" i="6"/>
  <c r="T1097" i="6"/>
  <c r="S1098" i="6"/>
  <c r="T1098" i="6"/>
  <c r="S1099" i="6"/>
  <c r="T1099" i="6"/>
  <c r="S1100" i="6"/>
  <c r="T1100" i="6"/>
  <c r="S1101" i="6"/>
  <c r="T1101" i="6"/>
  <c r="S1102" i="6"/>
  <c r="T1102" i="6"/>
  <c r="S1103" i="6"/>
  <c r="T1103" i="6"/>
  <c r="S1104" i="6"/>
  <c r="T1104" i="6"/>
  <c r="S1105" i="6"/>
  <c r="T1105" i="6"/>
  <c r="S1106" i="6"/>
  <c r="T1106" i="6"/>
  <c r="S1107" i="6"/>
  <c r="T1107" i="6"/>
  <c r="S1108" i="6"/>
  <c r="T1108" i="6"/>
  <c r="S1109" i="6"/>
  <c r="T1109" i="6"/>
  <c r="S1110" i="6"/>
  <c r="T1110" i="6"/>
  <c r="S1111" i="6"/>
  <c r="T1111" i="6"/>
  <c r="S1112" i="6"/>
  <c r="T1112" i="6"/>
  <c r="S1113" i="6"/>
  <c r="T1113" i="6"/>
  <c r="S1114" i="6"/>
  <c r="T1114" i="6"/>
  <c r="S1115" i="6"/>
  <c r="T1115" i="6"/>
  <c r="S1116" i="6"/>
  <c r="T1116" i="6"/>
  <c r="S1117" i="6"/>
  <c r="T1117" i="6"/>
  <c r="S1118" i="6"/>
  <c r="T1118" i="6"/>
  <c r="S1119" i="6"/>
  <c r="T1119" i="6"/>
  <c r="S1120" i="6"/>
  <c r="T1120" i="6"/>
  <c r="S1121" i="6"/>
  <c r="T1121" i="6"/>
  <c r="S1122" i="6"/>
  <c r="T1122" i="6"/>
  <c r="S1123" i="6"/>
  <c r="T1123" i="6"/>
  <c r="S1124" i="6"/>
  <c r="T1124" i="6"/>
  <c r="S1125" i="6"/>
  <c r="T1125" i="6"/>
  <c r="S1126" i="6"/>
  <c r="T1126" i="6"/>
  <c r="S1127" i="6"/>
  <c r="T1127" i="6"/>
  <c r="S1128" i="6"/>
  <c r="T1128" i="6"/>
  <c r="S1129" i="6"/>
  <c r="T1129" i="6"/>
  <c r="S1130" i="6"/>
  <c r="T1130" i="6"/>
  <c r="S1131" i="6"/>
  <c r="T1131" i="6"/>
  <c r="S1132" i="6"/>
  <c r="T1132" i="6"/>
  <c r="S1133" i="6"/>
  <c r="T1133" i="6"/>
  <c r="S1134" i="6"/>
  <c r="T1134" i="6"/>
  <c r="S1135" i="6"/>
  <c r="T1135" i="6"/>
  <c r="S1136" i="6"/>
  <c r="T1136" i="6"/>
  <c r="S1137" i="6"/>
  <c r="T1137" i="6"/>
  <c r="S1138" i="6"/>
  <c r="T1138" i="6"/>
  <c r="S1139" i="6"/>
  <c r="T1139" i="6"/>
  <c r="S1140" i="6"/>
  <c r="T1140" i="6"/>
  <c r="S1141" i="6"/>
  <c r="T1141" i="6"/>
  <c r="S1142" i="6"/>
  <c r="T1142" i="6"/>
  <c r="S1143" i="6"/>
  <c r="T1143" i="6"/>
  <c r="S1144" i="6"/>
  <c r="T1144" i="6"/>
  <c r="S1145" i="6"/>
  <c r="T1145" i="6"/>
  <c r="S1146" i="6"/>
  <c r="T1146" i="6"/>
  <c r="S1147" i="6"/>
  <c r="T1147" i="6"/>
  <c r="S1148" i="6"/>
  <c r="T1148" i="6"/>
  <c r="S1149" i="6"/>
  <c r="T1149" i="6"/>
  <c r="S1150" i="6"/>
  <c r="T1150" i="6"/>
  <c r="S1151" i="6"/>
  <c r="T1151" i="6"/>
  <c r="S1152" i="6"/>
  <c r="T1152" i="6"/>
  <c r="S1153" i="6"/>
  <c r="T1153" i="6"/>
  <c r="S1154" i="6"/>
  <c r="T1154" i="6"/>
  <c r="S1155" i="6"/>
  <c r="T1155" i="6"/>
  <c r="S1156" i="6"/>
  <c r="T1156" i="6"/>
  <c r="S1157" i="6"/>
  <c r="T1157" i="6"/>
  <c r="S1158" i="6"/>
  <c r="T1158" i="6"/>
  <c r="S1159" i="6"/>
  <c r="T1159" i="6"/>
  <c r="S1160" i="6"/>
  <c r="T1160" i="6"/>
  <c r="S1161" i="6"/>
  <c r="T1161" i="6"/>
  <c r="S1162" i="6"/>
  <c r="T1162" i="6"/>
  <c r="S1163" i="6"/>
  <c r="T1163" i="6"/>
  <c r="S1164" i="6"/>
  <c r="T1164" i="6"/>
  <c r="S1165" i="6"/>
  <c r="T1165" i="6"/>
  <c r="S1166" i="6"/>
  <c r="T1166" i="6"/>
  <c r="S1167" i="6"/>
  <c r="T1167" i="6"/>
  <c r="S1168" i="6"/>
  <c r="T1168" i="6"/>
  <c r="S1169" i="6"/>
  <c r="T1169" i="6"/>
  <c r="S1170" i="6"/>
  <c r="T1170" i="6"/>
  <c r="S1171" i="6"/>
  <c r="T1171" i="6"/>
  <c r="S1172" i="6"/>
  <c r="T1172" i="6"/>
  <c r="S1173" i="6"/>
  <c r="T1173" i="6"/>
  <c r="S1174" i="6"/>
  <c r="T1174" i="6"/>
  <c r="S1175" i="6"/>
  <c r="T1175" i="6"/>
  <c r="S1176" i="6"/>
  <c r="T1176" i="6"/>
  <c r="S1177" i="6"/>
  <c r="T1177" i="6"/>
  <c r="S1178" i="6"/>
  <c r="T1178" i="6"/>
  <c r="S1179" i="6"/>
  <c r="T1179" i="6"/>
  <c r="S1180" i="6"/>
  <c r="T1180" i="6"/>
  <c r="S1181" i="6"/>
  <c r="T1181" i="6"/>
  <c r="S1182" i="6"/>
  <c r="T1182" i="6"/>
  <c r="S1183" i="6"/>
  <c r="T1183" i="6"/>
  <c r="S1184" i="6"/>
  <c r="T1184" i="6"/>
  <c r="S1185" i="6"/>
  <c r="T1185" i="6"/>
  <c r="S1186" i="6"/>
  <c r="T1186" i="6"/>
  <c r="S1187" i="6"/>
  <c r="T1187" i="6"/>
  <c r="S1188" i="6"/>
  <c r="T1188" i="6"/>
  <c r="S1189" i="6"/>
  <c r="T1189" i="6"/>
  <c r="S1190" i="6"/>
  <c r="T1190" i="6"/>
  <c r="S1191" i="6"/>
  <c r="T1191" i="6"/>
  <c r="S1192" i="6"/>
  <c r="T1192" i="6"/>
  <c r="S1193" i="6"/>
  <c r="T1193" i="6"/>
  <c r="S1194" i="6"/>
  <c r="T1194" i="6"/>
  <c r="S1195" i="6"/>
  <c r="T1195" i="6"/>
  <c r="S1196" i="6"/>
  <c r="T1196" i="6"/>
  <c r="S1197" i="6"/>
  <c r="T1197" i="6"/>
  <c r="S1198" i="6"/>
  <c r="T1198" i="6"/>
  <c r="S1199" i="6"/>
  <c r="T1199" i="6"/>
  <c r="S1200" i="6"/>
  <c r="T1200" i="6"/>
  <c r="S1201" i="6"/>
  <c r="T1201" i="6"/>
  <c r="S1202" i="6"/>
  <c r="T1202" i="6"/>
  <c r="S1203" i="6"/>
  <c r="T1203" i="6"/>
  <c r="S1204" i="6"/>
  <c r="T1204" i="6"/>
  <c r="S1205" i="6"/>
  <c r="T1205" i="6"/>
  <c r="S1206" i="6"/>
  <c r="T1206" i="6"/>
  <c r="S1207" i="6"/>
  <c r="T1207" i="6"/>
  <c r="S1208" i="6"/>
  <c r="T1208" i="6"/>
  <c r="S1209" i="6"/>
  <c r="T1209" i="6"/>
  <c r="S1210" i="6"/>
  <c r="T1210" i="6"/>
  <c r="S1211" i="6"/>
  <c r="T1211" i="6"/>
  <c r="S1212" i="6"/>
  <c r="T1212" i="6"/>
  <c r="S1213" i="6"/>
  <c r="T1213" i="6"/>
  <c r="S1214" i="6"/>
  <c r="T1214" i="6"/>
  <c r="S1215" i="6"/>
  <c r="T1215" i="6"/>
  <c r="S1216" i="6"/>
  <c r="T1216" i="6"/>
  <c r="S1217" i="6"/>
  <c r="T1217" i="6"/>
  <c r="S1218" i="6"/>
  <c r="T1218" i="6"/>
  <c r="S1219" i="6"/>
  <c r="T1219" i="6"/>
  <c r="S1220" i="6"/>
  <c r="T1220" i="6"/>
  <c r="S1221" i="6"/>
  <c r="T1221" i="6"/>
  <c r="S1222" i="6"/>
  <c r="T1222" i="6"/>
  <c r="S1223" i="6"/>
  <c r="T1223" i="6"/>
  <c r="S1224" i="6"/>
  <c r="T1224" i="6"/>
  <c r="S1225" i="6"/>
  <c r="T1225" i="6"/>
  <c r="S1226" i="6"/>
  <c r="T1226" i="6"/>
  <c r="S1227" i="6"/>
  <c r="T1227" i="6"/>
  <c r="S1228" i="6"/>
  <c r="T1228" i="6"/>
  <c r="S1229" i="6"/>
  <c r="T1229" i="6"/>
  <c r="S1230" i="6"/>
  <c r="T1230" i="6"/>
  <c r="S1231" i="6"/>
  <c r="T1231" i="6"/>
  <c r="S1232" i="6"/>
  <c r="T1232" i="6"/>
  <c r="S1233" i="6"/>
  <c r="T1233" i="6"/>
  <c r="S1234" i="6"/>
  <c r="T1234" i="6"/>
  <c r="S1235" i="6"/>
  <c r="T1235" i="6"/>
  <c r="S1236" i="6"/>
  <c r="T1236" i="6"/>
  <c r="S1237" i="6"/>
  <c r="T1237" i="6"/>
  <c r="S1238" i="6"/>
  <c r="T1238" i="6"/>
  <c r="S1239" i="6"/>
  <c r="T1239" i="6"/>
  <c r="S1240" i="6"/>
  <c r="T1240" i="6"/>
  <c r="S1241" i="6"/>
  <c r="T1241" i="6"/>
  <c r="S1242" i="6"/>
  <c r="T1242" i="6"/>
  <c r="S1243" i="6"/>
  <c r="T1243" i="6"/>
  <c r="S1244" i="6"/>
  <c r="T1244" i="6"/>
  <c r="S1245" i="6"/>
  <c r="T1245" i="6"/>
  <c r="S1246" i="6"/>
  <c r="T1246" i="6"/>
  <c r="S1247" i="6"/>
  <c r="T1247" i="6"/>
  <c r="S1248" i="6"/>
  <c r="T1248" i="6"/>
  <c r="S1249" i="6"/>
  <c r="T1249" i="6"/>
  <c r="S1250" i="6"/>
  <c r="T1250" i="6"/>
  <c r="S1251" i="6"/>
  <c r="T1251" i="6"/>
  <c r="S1252" i="6"/>
  <c r="T1252" i="6"/>
  <c r="S1253" i="6"/>
  <c r="T1253" i="6"/>
  <c r="S1254" i="6"/>
  <c r="T1254" i="6"/>
  <c r="S1255" i="6"/>
  <c r="T1255" i="6"/>
  <c r="S1256" i="6"/>
  <c r="T1256" i="6"/>
  <c r="S1257" i="6"/>
  <c r="T1257" i="6"/>
  <c r="S1258" i="6"/>
  <c r="T1258" i="6"/>
  <c r="S1259" i="6"/>
  <c r="T1259" i="6"/>
  <c r="S1260" i="6"/>
  <c r="T1260" i="6"/>
  <c r="S1261" i="6"/>
  <c r="T1261" i="6"/>
  <c r="S1262" i="6"/>
  <c r="T1262" i="6"/>
  <c r="S1263" i="6"/>
  <c r="T1263" i="6"/>
  <c r="S1264" i="6"/>
  <c r="T1264" i="6"/>
  <c r="S1265" i="6"/>
  <c r="T1265" i="6"/>
  <c r="S1266" i="6"/>
  <c r="T1266" i="6"/>
  <c r="S1267" i="6"/>
  <c r="T1267" i="6"/>
  <c r="S1268" i="6"/>
  <c r="T1268" i="6"/>
  <c r="S1269" i="6"/>
  <c r="T1269" i="6"/>
  <c r="S1270" i="6"/>
  <c r="T1270" i="6"/>
  <c r="S1271" i="6"/>
  <c r="T1271" i="6"/>
  <c r="S1272" i="6"/>
  <c r="T1272" i="6"/>
  <c r="S1273" i="6"/>
  <c r="T1273" i="6"/>
  <c r="S1274" i="6"/>
  <c r="T1274" i="6"/>
  <c r="S1275" i="6"/>
  <c r="T1275" i="6"/>
  <c r="S1276" i="6"/>
  <c r="T1276" i="6"/>
  <c r="S1277" i="6"/>
  <c r="T1277" i="6"/>
  <c r="S1278" i="6"/>
  <c r="T1278" i="6"/>
  <c r="S1279" i="6"/>
  <c r="T1279" i="6"/>
  <c r="S1280" i="6"/>
  <c r="T1280" i="6"/>
  <c r="S1281" i="6"/>
  <c r="T1281" i="6"/>
  <c r="S1282" i="6"/>
  <c r="T1282" i="6"/>
  <c r="S1283" i="6"/>
  <c r="T1283" i="6"/>
  <c r="S1284" i="6"/>
  <c r="T1284" i="6"/>
  <c r="S1285" i="6"/>
  <c r="T1285" i="6"/>
  <c r="S1286" i="6"/>
  <c r="T1286" i="6"/>
  <c r="S1287" i="6"/>
  <c r="T1287" i="6"/>
  <c r="S1288" i="6"/>
  <c r="T1288" i="6"/>
  <c r="S1289" i="6"/>
  <c r="T1289" i="6"/>
  <c r="S1290" i="6"/>
  <c r="T1290" i="6"/>
  <c r="S1291" i="6"/>
  <c r="T1291" i="6"/>
  <c r="S1292" i="6"/>
  <c r="T1292" i="6"/>
  <c r="S1293" i="6"/>
  <c r="T1293" i="6"/>
  <c r="S1294" i="6"/>
  <c r="T1294" i="6"/>
  <c r="S1295" i="6"/>
  <c r="T1295" i="6"/>
  <c r="S1296" i="6"/>
  <c r="T1296" i="6"/>
  <c r="S1297" i="6"/>
  <c r="T1297" i="6"/>
  <c r="S1298" i="6"/>
  <c r="T1298" i="6"/>
  <c r="S1299" i="6"/>
  <c r="T1299" i="6"/>
  <c r="S1300" i="6"/>
  <c r="T1300" i="6"/>
  <c r="S1301" i="6"/>
  <c r="T1301" i="6"/>
  <c r="S1302" i="6"/>
  <c r="T1302" i="6"/>
  <c r="S1303" i="6"/>
  <c r="T1303" i="6"/>
  <c r="S1304" i="6"/>
  <c r="T1304" i="6"/>
  <c r="S1305" i="6"/>
  <c r="T1305" i="6"/>
  <c r="S1306" i="6"/>
  <c r="T1306" i="6"/>
  <c r="S1307" i="6"/>
  <c r="T1307" i="6"/>
  <c r="S1308" i="6"/>
  <c r="T1308" i="6"/>
  <c r="S1309" i="6"/>
  <c r="T1309" i="6"/>
  <c r="S1310" i="6"/>
  <c r="T1310" i="6"/>
  <c r="S1311" i="6"/>
  <c r="T1311" i="6"/>
  <c r="S1312" i="6"/>
  <c r="T1312" i="6"/>
  <c r="S1313" i="6"/>
  <c r="T1313" i="6"/>
  <c r="S1314" i="6"/>
  <c r="T1314" i="6"/>
  <c r="S1315" i="6"/>
  <c r="T1315" i="6"/>
  <c r="S1316" i="6"/>
  <c r="T1316" i="6"/>
  <c r="S1317" i="6"/>
  <c r="T1317" i="6"/>
  <c r="S1318" i="6"/>
  <c r="T1318" i="6"/>
  <c r="S1319" i="6"/>
  <c r="T1319" i="6"/>
  <c r="S1320" i="6"/>
  <c r="T1320" i="6"/>
  <c r="S1321" i="6"/>
  <c r="T1321" i="6"/>
  <c r="S1322" i="6"/>
  <c r="T1322" i="6"/>
  <c r="S1323" i="6"/>
  <c r="T1323" i="6"/>
  <c r="S1324" i="6"/>
  <c r="T1324" i="6"/>
  <c r="S1325" i="6"/>
  <c r="T1325" i="6"/>
  <c r="S1326" i="6"/>
  <c r="T1326" i="6"/>
  <c r="S1327" i="6"/>
  <c r="T1327" i="6"/>
  <c r="S1328" i="6"/>
  <c r="T1328" i="6"/>
  <c r="S1329" i="6"/>
  <c r="T1329" i="6"/>
  <c r="S1330" i="6"/>
  <c r="T1330" i="6"/>
  <c r="S1331" i="6"/>
  <c r="T1331" i="6"/>
  <c r="S1332" i="6"/>
  <c r="T1332" i="6"/>
  <c r="S1333" i="6"/>
  <c r="T1333" i="6"/>
  <c r="S1334" i="6"/>
  <c r="T1334" i="6"/>
  <c r="S1335" i="6"/>
  <c r="T1335" i="6"/>
  <c r="S1336" i="6"/>
  <c r="T1336" i="6"/>
  <c r="S1337" i="6"/>
  <c r="T1337" i="6"/>
  <c r="S1338" i="6"/>
  <c r="T1338" i="6"/>
  <c r="S1339" i="6"/>
  <c r="T1339" i="6"/>
  <c r="S1340" i="6"/>
  <c r="T1340" i="6"/>
  <c r="S1341" i="6"/>
  <c r="T1341" i="6"/>
  <c r="S1342" i="6"/>
  <c r="T1342" i="6"/>
  <c r="S1343" i="6"/>
  <c r="T1343" i="6"/>
  <c r="S1344" i="6"/>
  <c r="T1344" i="6"/>
  <c r="S1345" i="6"/>
  <c r="T1345" i="6"/>
  <c r="S1346" i="6"/>
  <c r="T1346" i="6"/>
  <c r="S1347" i="6"/>
  <c r="T1347" i="6"/>
  <c r="S1348" i="6"/>
  <c r="T1348" i="6"/>
  <c r="S1349" i="6"/>
  <c r="T1349" i="6"/>
  <c r="S1350" i="6"/>
  <c r="T1350" i="6"/>
  <c r="S1351" i="6"/>
  <c r="T1351" i="6"/>
  <c r="S1352" i="6"/>
  <c r="T1352" i="6"/>
  <c r="S1353" i="6"/>
  <c r="T1353" i="6"/>
  <c r="S1354" i="6"/>
  <c r="T1354" i="6"/>
  <c r="S1355" i="6"/>
  <c r="T1355" i="6"/>
  <c r="S1356" i="6"/>
  <c r="T1356" i="6"/>
  <c r="S1357" i="6"/>
  <c r="T1357" i="6"/>
  <c r="S1358" i="6"/>
  <c r="T1358" i="6"/>
  <c r="S1359" i="6"/>
  <c r="T1359" i="6"/>
  <c r="S1360" i="6"/>
  <c r="T1360" i="6"/>
  <c r="S1361" i="6"/>
  <c r="T1361" i="6"/>
  <c r="S1362" i="6"/>
  <c r="T1362" i="6"/>
  <c r="S1363" i="6"/>
  <c r="T1363" i="6"/>
  <c r="S1364" i="6"/>
  <c r="T1364" i="6"/>
  <c r="S1365" i="6"/>
  <c r="T1365" i="6"/>
  <c r="S1366" i="6"/>
  <c r="T1366" i="6"/>
  <c r="S1367" i="6"/>
  <c r="T1367" i="6"/>
  <c r="S1368" i="6"/>
  <c r="T1368" i="6"/>
  <c r="S1369" i="6"/>
  <c r="T1369" i="6"/>
  <c r="S1370" i="6"/>
  <c r="T1370" i="6"/>
  <c r="S1371" i="6"/>
  <c r="T1371" i="6"/>
  <c r="S1372" i="6"/>
  <c r="T1372" i="6"/>
  <c r="S1373" i="6"/>
  <c r="T1373" i="6"/>
  <c r="S1374" i="6"/>
  <c r="T1374" i="6"/>
  <c r="S1375" i="6"/>
  <c r="T1375" i="6"/>
  <c r="S1376" i="6"/>
  <c r="T1376" i="6"/>
  <c r="S1377" i="6"/>
  <c r="T1377" i="6"/>
  <c r="S1378" i="6"/>
  <c r="T1378" i="6"/>
  <c r="S1379" i="6"/>
  <c r="T1379" i="6"/>
  <c r="S1380" i="6"/>
  <c r="T1380" i="6"/>
  <c r="S1381" i="6"/>
  <c r="T1381" i="6"/>
  <c r="S1382" i="6"/>
  <c r="T1382" i="6"/>
  <c r="S1383" i="6"/>
  <c r="T1383" i="6"/>
  <c r="S1384" i="6"/>
  <c r="T1384" i="6"/>
  <c r="S1385" i="6"/>
  <c r="T1385" i="6"/>
  <c r="S1386" i="6"/>
  <c r="T1386" i="6"/>
  <c r="S1387" i="6"/>
  <c r="T1387" i="6"/>
  <c r="S1388" i="6"/>
  <c r="T1388" i="6"/>
  <c r="S1389" i="6"/>
  <c r="T1389" i="6"/>
  <c r="S1390" i="6"/>
  <c r="T1390" i="6"/>
  <c r="S1391" i="6"/>
  <c r="T1391" i="6"/>
  <c r="S1392" i="6"/>
  <c r="T1392" i="6"/>
  <c r="S1393" i="6"/>
  <c r="T1393" i="6"/>
  <c r="S1394" i="6"/>
  <c r="T1394" i="6"/>
  <c r="S1395" i="6"/>
  <c r="T1395" i="6"/>
  <c r="S1396" i="6"/>
  <c r="T1396" i="6"/>
  <c r="S1397" i="6"/>
  <c r="T1397" i="6"/>
  <c r="S1398" i="6"/>
  <c r="T1398" i="6"/>
  <c r="S1399" i="6"/>
  <c r="T1399" i="6"/>
  <c r="S1400" i="6"/>
  <c r="T1400" i="6"/>
  <c r="S1401" i="6"/>
  <c r="T1401" i="6"/>
  <c r="S1402" i="6"/>
  <c r="T1402" i="6"/>
  <c r="S1403" i="6"/>
  <c r="T1403" i="6"/>
  <c r="S1404" i="6"/>
  <c r="T1404" i="6"/>
  <c r="S1405" i="6"/>
  <c r="T1405" i="6"/>
  <c r="S1406" i="6"/>
  <c r="T1406" i="6"/>
  <c r="S1407" i="6"/>
  <c r="T1407" i="6"/>
  <c r="S1408" i="6"/>
  <c r="T1408" i="6"/>
  <c r="S1409" i="6"/>
  <c r="T1409" i="6"/>
  <c r="S1410" i="6"/>
  <c r="T1410" i="6"/>
  <c r="S1411" i="6"/>
  <c r="T1411" i="6"/>
  <c r="S1412" i="6"/>
  <c r="T1412" i="6"/>
  <c r="S1413" i="6"/>
  <c r="T1413" i="6"/>
  <c r="S1414" i="6"/>
  <c r="T1414" i="6"/>
  <c r="S1415" i="6"/>
  <c r="T1415" i="6"/>
  <c r="S1416" i="6"/>
  <c r="T1416" i="6"/>
  <c r="S1417" i="6"/>
  <c r="T1417" i="6"/>
  <c r="S1418" i="6"/>
  <c r="T1418" i="6"/>
  <c r="S1419" i="6"/>
  <c r="T1419" i="6"/>
  <c r="S1420" i="6"/>
  <c r="T1420" i="6"/>
  <c r="S1421" i="6"/>
  <c r="T1421" i="6"/>
  <c r="S1422" i="6"/>
  <c r="T1422" i="6"/>
  <c r="S1423" i="6"/>
  <c r="T1423" i="6"/>
  <c r="S1424" i="6"/>
  <c r="T1424" i="6"/>
  <c r="S1425" i="6"/>
  <c r="T1425" i="6"/>
  <c r="S1426" i="6"/>
  <c r="T1426" i="6"/>
  <c r="S1427" i="6"/>
  <c r="T1427" i="6"/>
  <c r="S1428" i="6"/>
  <c r="T1428" i="6"/>
  <c r="S1429" i="6"/>
  <c r="T1429" i="6"/>
  <c r="S1430" i="6"/>
  <c r="T1430" i="6"/>
  <c r="S1431" i="6"/>
  <c r="T1431" i="6"/>
  <c r="S1432" i="6"/>
  <c r="T1432" i="6"/>
  <c r="S1433" i="6"/>
  <c r="T1433" i="6"/>
  <c r="S1434" i="6"/>
  <c r="T1434" i="6"/>
  <c r="S1436" i="6"/>
  <c r="T1436" i="6"/>
  <c r="S1437" i="6"/>
  <c r="T1437" i="6"/>
  <c r="S1438" i="6"/>
  <c r="T1438" i="6"/>
  <c r="S1439" i="6"/>
  <c r="T1439" i="6"/>
  <c r="S1440" i="6"/>
  <c r="T1440" i="6"/>
  <c r="S1441" i="6"/>
  <c r="T1441" i="6"/>
  <c r="S1442" i="6"/>
  <c r="T1442" i="6"/>
  <c r="S1443" i="6"/>
  <c r="T1443" i="6"/>
  <c r="S1444" i="6"/>
  <c r="T1444" i="6"/>
  <c r="S1445" i="6"/>
  <c r="T1445" i="6"/>
  <c r="S1446" i="6"/>
  <c r="T1446" i="6"/>
  <c r="S1447" i="6"/>
  <c r="T1447" i="6"/>
  <c r="S1448" i="6"/>
  <c r="T1448" i="6"/>
  <c r="S1449" i="6"/>
  <c r="T1449" i="6"/>
  <c r="S1450" i="6"/>
  <c r="T1450" i="6"/>
  <c r="S1451" i="6"/>
  <c r="T1451" i="6"/>
  <c r="S1452" i="6"/>
  <c r="T1452" i="6"/>
  <c r="S1453" i="6"/>
  <c r="T1453" i="6"/>
  <c r="S1454" i="6"/>
  <c r="T1454" i="6"/>
  <c r="S1455" i="6"/>
  <c r="T1455" i="6"/>
  <c r="S1456" i="6"/>
  <c r="T1456" i="6"/>
  <c r="S1457" i="6"/>
  <c r="T1457" i="6"/>
  <c r="S1458" i="6"/>
  <c r="T1458" i="6"/>
  <c r="S1459" i="6"/>
  <c r="T1459" i="6"/>
  <c r="S1460" i="6"/>
  <c r="T1460" i="6"/>
  <c r="S1461" i="6"/>
  <c r="T1461" i="6"/>
  <c r="S1462" i="6"/>
  <c r="T1462" i="6"/>
  <c r="S1463" i="6"/>
  <c r="T1463" i="6"/>
  <c r="S1464" i="6"/>
  <c r="T1464" i="6"/>
  <c r="S1465" i="6"/>
  <c r="T1465" i="6"/>
  <c r="S1466" i="6"/>
  <c r="T1466" i="6"/>
  <c r="S1467" i="6"/>
  <c r="T1467" i="6"/>
  <c r="S1468" i="6"/>
  <c r="T1468" i="6"/>
  <c r="S1469" i="6"/>
  <c r="T1469" i="6"/>
  <c r="S1470" i="6"/>
  <c r="T1470" i="6"/>
  <c r="S1471" i="6"/>
  <c r="T1471" i="6"/>
  <c r="S1472" i="6"/>
  <c r="T1472" i="6"/>
  <c r="S1473" i="6"/>
  <c r="T1473" i="6"/>
  <c r="S1474" i="6"/>
  <c r="T1474" i="6"/>
  <c r="S1475" i="6"/>
  <c r="T1475" i="6"/>
  <c r="S1476" i="6"/>
  <c r="T1476" i="6"/>
  <c r="S1477" i="6"/>
  <c r="T1477" i="6"/>
  <c r="S1478" i="6"/>
  <c r="T1478" i="6"/>
  <c r="S1479" i="6"/>
  <c r="T1479" i="6"/>
  <c r="S1480" i="6"/>
  <c r="T1480" i="6"/>
  <c r="S1481" i="6"/>
  <c r="T1481" i="6"/>
  <c r="S1482" i="6"/>
  <c r="T1482" i="6"/>
  <c r="S1483" i="6"/>
  <c r="T1483" i="6"/>
  <c r="S1484" i="6"/>
  <c r="T1484" i="6"/>
  <c r="S1485" i="6"/>
  <c r="T1485" i="6"/>
  <c r="S1486" i="6"/>
  <c r="T1486" i="6"/>
  <c r="S1487" i="6"/>
  <c r="T1487" i="6"/>
  <c r="S1488" i="6"/>
  <c r="T1488" i="6"/>
  <c r="S1489" i="6"/>
  <c r="T1489" i="6"/>
  <c r="S1490" i="6"/>
  <c r="T1490" i="6"/>
  <c r="S1491" i="6"/>
  <c r="T1491" i="6"/>
  <c r="S1492" i="6"/>
  <c r="T1492" i="6"/>
  <c r="S1493" i="6"/>
  <c r="T1493" i="6"/>
  <c r="S1494" i="6"/>
  <c r="T1494" i="6"/>
  <c r="S1495" i="6"/>
  <c r="T1495" i="6"/>
  <c r="S1496" i="6"/>
  <c r="T1496" i="6"/>
  <c r="S1497" i="6"/>
  <c r="T1497" i="6"/>
  <c r="S1498" i="6"/>
  <c r="T1498" i="6"/>
  <c r="S1499" i="6"/>
  <c r="T1499" i="6"/>
  <c r="S1500" i="6"/>
  <c r="T1500" i="6"/>
  <c r="S1501" i="6"/>
  <c r="T1501" i="6"/>
  <c r="S1502" i="6"/>
  <c r="T1502" i="6"/>
  <c r="S1503" i="6"/>
  <c r="T1503" i="6"/>
  <c r="S1504" i="6"/>
  <c r="T1504" i="6"/>
  <c r="S1505" i="6"/>
  <c r="T1505" i="6"/>
  <c r="S1506" i="6"/>
  <c r="T1506" i="6"/>
  <c r="S1507" i="6"/>
  <c r="T1507" i="6"/>
  <c r="S1508" i="6"/>
  <c r="T1508" i="6"/>
  <c r="S1509" i="6"/>
  <c r="T1509" i="6"/>
  <c r="S1510" i="6"/>
  <c r="T1510" i="6"/>
  <c r="S1511" i="6"/>
  <c r="T1511" i="6"/>
  <c r="S1512" i="6"/>
  <c r="T1512" i="6"/>
  <c r="S1513" i="6"/>
  <c r="T1513" i="6"/>
  <c r="S1514" i="6"/>
  <c r="T1514" i="6"/>
  <c r="S1515" i="6"/>
  <c r="T1515" i="6"/>
  <c r="S1516" i="6"/>
  <c r="T1516" i="6"/>
  <c r="S1517" i="6"/>
  <c r="T1517" i="6"/>
  <c r="S1518" i="6"/>
  <c r="T1518" i="6"/>
  <c r="S1519" i="6"/>
  <c r="T1519" i="6"/>
  <c r="S1520" i="6"/>
  <c r="T1520" i="6"/>
  <c r="S1521" i="6"/>
  <c r="T1521" i="6"/>
  <c r="S1522" i="6"/>
  <c r="T1522" i="6"/>
  <c r="S1523" i="6"/>
  <c r="T1523" i="6"/>
  <c r="S1524" i="6"/>
  <c r="T1524" i="6"/>
  <c r="S1525" i="6"/>
  <c r="T1525" i="6"/>
  <c r="S1526" i="6"/>
  <c r="T1526" i="6"/>
  <c r="S1527" i="6"/>
  <c r="T1527" i="6"/>
  <c r="S1528" i="6"/>
  <c r="T1528" i="6"/>
  <c r="S1529" i="6"/>
  <c r="T1529" i="6"/>
  <c r="S1530" i="6"/>
  <c r="T1530" i="6"/>
  <c r="S1531" i="6"/>
  <c r="T1531" i="6"/>
  <c r="S1532" i="6"/>
  <c r="T1532" i="6"/>
  <c r="S1533" i="6"/>
  <c r="T1533" i="6"/>
  <c r="S1534" i="6"/>
  <c r="T1534" i="6"/>
  <c r="S1535" i="6"/>
  <c r="T1535" i="6"/>
  <c r="S1536" i="6"/>
  <c r="T1536" i="6"/>
  <c r="S1537" i="6"/>
  <c r="T1537" i="6"/>
  <c r="S1538" i="6"/>
  <c r="T1538" i="6"/>
  <c r="S1539" i="6"/>
  <c r="T1539" i="6"/>
  <c r="S1540" i="6"/>
  <c r="T1540" i="6"/>
  <c r="S1541" i="6"/>
  <c r="T1541" i="6"/>
  <c r="S1542" i="6"/>
  <c r="T1542" i="6"/>
  <c r="S1543" i="6"/>
  <c r="T1543" i="6"/>
  <c r="S1544" i="6"/>
  <c r="T1544" i="6"/>
  <c r="S1545" i="6"/>
  <c r="T1545" i="6"/>
  <c r="S1546" i="6"/>
  <c r="T1546" i="6"/>
  <c r="S1547" i="6"/>
  <c r="T1547" i="6"/>
  <c r="S1548" i="6"/>
  <c r="T1548" i="6"/>
  <c r="S1549" i="6"/>
  <c r="T1549" i="6"/>
  <c r="S1550" i="6"/>
  <c r="T1550" i="6"/>
  <c r="S1551" i="6"/>
  <c r="T1551" i="6"/>
  <c r="S1552" i="6"/>
  <c r="T1552" i="6"/>
  <c r="S1553" i="6"/>
  <c r="T1553" i="6"/>
  <c r="S1554" i="6"/>
  <c r="T1554" i="6"/>
  <c r="S1555" i="6"/>
  <c r="T1555" i="6"/>
  <c r="S1556" i="6"/>
  <c r="T1556" i="6"/>
  <c r="S1557" i="6"/>
  <c r="T1557" i="6"/>
  <c r="S1558" i="6"/>
  <c r="T1558" i="6"/>
  <c r="S1559" i="6"/>
  <c r="T1559" i="6"/>
  <c r="S1560" i="6"/>
  <c r="T1560" i="6"/>
  <c r="S1561" i="6"/>
  <c r="T1561" i="6"/>
  <c r="S1562" i="6"/>
  <c r="T1562" i="6"/>
  <c r="S1563" i="6"/>
  <c r="T1563" i="6"/>
  <c r="S1564" i="6"/>
  <c r="T1564" i="6"/>
  <c r="S1565" i="6"/>
  <c r="T1565" i="6"/>
  <c r="S1566" i="6"/>
  <c r="T1566" i="6"/>
  <c r="S1567" i="6"/>
  <c r="T1567" i="6"/>
  <c r="S1568" i="6"/>
  <c r="T1568" i="6"/>
  <c r="S1569" i="6"/>
  <c r="T1569" i="6"/>
  <c r="S1570" i="6"/>
  <c r="T1570" i="6"/>
  <c r="S1571" i="6"/>
  <c r="T1571" i="6"/>
  <c r="S1572" i="6"/>
  <c r="T1572" i="6"/>
  <c r="S1573" i="6"/>
  <c r="T1573" i="6"/>
  <c r="S1574" i="6"/>
  <c r="T1574" i="6"/>
  <c r="S1575" i="6"/>
  <c r="T1575" i="6"/>
  <c r="S1576" i="6"/>
  <c r="T1576" i="6"/>
  <c r="S1577" i="6"/>
  <c r="T1577" i="6"/>
  <c r="S1578" i="6"/>
  <c r="T1578" i="6"/>
  <c r="S1579" i="6"/>
  <c r="T1579" i="6"/>
  <c r="S1580" i="6"/>
  <c r="T1580" i="6"/>
  <c r="S1581" i="6"/>
  <c r="T1581" i="6"/>
  <c r="S1582" i="6"/>
  <c r="T1582" i="6"/>
  <c r="S1583" i="6"/>
  <c r="T1583" i="6"/>
  <c r="S1584" i="6"/>
  <c r="T1584" i="6"/>
  <c r="S1585" i="6"/>
  <c r="T1585" i="6"/>
  <c r="S1586" i="6"/>
  <c r="T1586" i="6"/>
  <c r="S1587" i="6"/>
  <c r="T1587" i="6"/>
  <c r="S1588" i="6"/>
  <c r="T1588" i="6"/>
  <c r="S1589" i="6"/>
  <c r="T1589" i="6"/>
  <c r="S1590" i="6"/>
  <c r="T1590" i="6"/>
  <c r="S1591" i="6"/>
  <c r="T1591" i="6"/>
  <c r="S1592" i="6"/>
  <c r="T1592" i="6"/>
  <c r="S1593" i="6"/>
  <c r="T1593" i="6"/>
  <c r="S1594" i="6"/>
  <c r="T1594" i="6"/>
  <c r="S1595" i="6"/>
  <c r="T1595" i="6"/>
  <c r="S1596" i="6"/>
  <c r="T1596" i="6"/>
  <c r="S1597" i="6"/>
  <c r="T1597" i="6"/>
  <c r="S1598" i="6"/>
  <c r="T1598" i="6"/>
  <c r="S1599" i="6"/>
  <c r="T1599" i="6"/>
  <c r="S1600" i="6"/>
  <c r="T1600" i="6"/>
  <c r="S1601" i="6"/>
  <c r="T1601" i="6"/>
  <c r="S1602" i="6"/>
  <c r="T1602" i="6"/>
  <c r="S1603" i="6"/>
  <c r="T1603" i="6"/>
  <c r="S1604" i="6"/>
  <c r="T1604" i="6"/>
  <c r="S1605" i="6"/>
  <c r="T1605" i="6"/>
  <c r="S1606" i="6"/>
  <c r="T1606" i="6"/>
  <c r="S1607" i="6"/>
  <c r="T1607" i="6"/>
  <c r="S1608" i="6"/>
  <c r="T1608" i="6"/>
  <c r="S1609" i="6"/>
  <c r="T1609" i="6"/>
  <c r="S1610" i="6"/>
  <c r="T1610" i="6"/>
  <c r="S1611" i="6"/>
  <c r="T1611" i="6"/>
  <c r="S1612" i="6"/>
  <c r="T1612" i="6"/>
  <c r="S1613" i="6"/>
  <c r="T1613" i="6"/>
  <c r="S1614" i="6"/>
  <c r="T1614" i="6"/>
  <c r="S1615" i="6"/>
  <c r="T1615" i="6"/>
  <c r="S1616" i="6"/>
  <c r="T1616" i="6"/>
  <c r="S1617" i="6"/>
  <c r="T1617" i="6"/>
  <c r="S1618" i="6"/>
  <c r="T1618" i="6"/>
  <c r="S1619" i="6"/>
  <c r="T1619" i="6"/>
  <c r="S1620" i="6"/>
  <c r="T1620" i="6"/>
  <c r="S1621" i="6"/>
  <c r="T1621" i="6"/>
  <c r="S1622" i="6"/>
  <c r="T1622" i="6"/>
  <c r="S1623" i="6"/>
  <c r="T1623" i="6"/>
  <c r="S1624" i="6"/>
  <c r="T1624" i="6"/>
  <c r="S1625" i="6"/>
  <c r="T1625" i="6"/>
  <c r="S1626" i="6"/>
  <c r="T1626" i="6"/>
  <c r="S1627" i="6"/>
  <c r="T1627" i="6"/>
  <c r="S1628" i="6"/>
  <c r="T1628" i="6"/>
  <c r="S1629" i="6"/>
  <c r="T1629" i="6"/>
  <c r="S1630" i="6"/>
  <c r="T1630" i="6"/>
  <c r="S1631" i="6"/>
  <c r="T1631" i="6"/>
  <c r="S1632" i="6"/>
  <c r="T1632" i="6"/>
  <c r="S1633" i="6"/>
  <c r="T1633" i="6"/>
  <c r="S1634" i="6"/>
  <c r="T1634" i="6"/>
  <c r="S1635" i="6"/>
  <c r="T1635" i="6"/>
  <c r="S1636" i="6"/>
  <c r="T1636" i="6"/>
  <c r="S1637" i="6"/>
  <c r="T1637" i="6"/>
  <c r="S1638" i="6"/>
  <c r="T1638" i="6"/>
  <c r="S1639" i="6"/>
  <c r="T1639" i="6"/>
  <c r="S1640" i="6"/>
  <c r="T1640" i="6"/>
  <c r="S1641" i="6"/>
  <c r="T1641" i="6"/>
  <c r="S1642" i="6"/>
  <c r="T1642" i="6"/>
  <c r="S1643" i="6"/>
  <c r="T1643" i="6"/>
  <c r="S1644" i="6"/>
  <c r="T1644" i="6"/>
  <c r="S1645" i="6"/>
  <c r="T1645" i="6"/>
  <c r="S1646" i="6"/>
  <c r="T1646" i="6"/>
  <c r="S1647" i="6"/>
  <c r="T1647" i="6"/>
  <c r="S1648" i="6"/>
  <c r="T1648" i="6"/>
  <c r="S1649" i="6"/>
  <c r="T1649" i="6"/>
  <c r="S1650" i="6"/>
  <c r="T1650" i="6"/>
  <c r="S1651" i="6"/>
  <c r="T1651" i="6"/>
  <c r="S1652" i="6"/>
  <c r="T1652" i="6"/>
  <c r="S1653" i="6"/>
  <c r="T1653" i="6"/>
  <c r="S1654" i="6"/>
  <c r="T1654" i="6"/>
  <c r="S1655" i="6"/>
  <c r="T1655" i="6"/>
  <c r="S1656" i="6"/>
  <c r="T1656" i="6"/>
  <c r="S1657" i="6"/>
  <c r="T1657" i="6"/>
  <c r="S1658" i="6"/>
  <c r="T1658" i="6"/>
  <c r="S1659" i="6"/>
  <c r="T1659" i="6"/>
  <c r="S1660" i="6"/>
  <c r="T1660" i="6"/>
  <c r="S1661" i="6"/>
  <c r="T1661" i="6"/>
  <c r="S1662" i="6"/>
  <c r="T1662" i="6"/>
  <c r="S1663" i="6"/>
  <c r="T1663" i="6"/>
  <c r="S1664" i="6"/>
  <c r="T1664" i="6"/>
  <c r="S1665" i="6"/>
  <c r="T1665" i="6"/>
  <c r="S1666" i="6"/>
  <c r="T1666" i="6"/>
  <c r="S1667" i="6"/>
  <c r="T1667" i="6"/>
  <c r="S1668" i="6"/>
  <c r="T1668" i="6"/>
  <c r="S1669" i="6"/>
  <c r="T1669" i="6"/>
  <c r="S1670" i="6"/>
  <c r="T1670" i="6"/>
  <c r="S1671" i="6"/>
  <c r="T1671" i="6"/>
  <c r="S1672" i="6"/>
  <c r="T1672" i="6"/>
  <c r="S1673" i="6"/>
  <c r="T1673" i="6"/>
  <c r="S1674" i="6"/>
  <c r="T1674" i="6"/>
  <c r="S1675" i="6"/>
  <c r="T1675" i="6"/>
  <c r="S1676" i="6"/>
  <c r="T1676" i="6"/>
  <c r="S1677" i="6"/>
  <c r="T1677" i="6"/>
  <c r="S1678" i="6"/>
  <c r="T1678" i="6"/>
  <c r="S1679" i="6"/>
  <c r="T1679" i="6"/>
  <c r="S1680" i="6"/>
  <c r="T1680" i="6"/>
  <c r="S1681" i="6"/>
  <c r="T1681" i="6"/>
  <c r="S1682" i="6"/>
  <c r="T1682" i="6"/>
  <c r="S1683" i="6"/>
  <c r="T1683" i="6"/>
  <c r="S1684" i="6"/>
  <c r="T1684" i="6"/>
  <c r="S1685" i="6"/>
  <c r="T1685" i="6"/>
  <c r="S1686" i="6"/>
  <c r="T1686" i="6"/>
  <c r="S1687" i="6"/>
  <c r="T1687" i="6"/>
  <c r="S1688" i="6"/>
  <c r="T1688" i="6"/>
  <c r="S1689" i="6"/>
  <c r="T1689" i="6"/>
  <c r="S1690" i="6"/>
  <c r="T1690" i="6"/>
  <c r="S1691" i="6"/>
  <c r="T1691" i="6"/>
  <c r="S1692" i="6"/>
  <c r="T1692" i="6"/>
  <c r="S1693" i="6"/>
  <c r="T1693" i="6"/>
  <c r="S1694" i="6"/>
  <c r="T1694" i="6"/>
  <c r="S1695" i="6"/>
  <c r="T1695" i="6"/>
  <c r="S1696" i="6"/>
  <c r="T1696" i="6"/>
  <c r="S1697" i="6"/>
  <c r="T1697" i="6"/>
  <c r="S1698" i="6"/>
  <c r="T1698" i="6"/>
  <c r="S1699" i="6"/>
  <c r="T1699" i="6"/>
  <c r="S1700" i="6"/>
  <c r="T1700" i="6"/>
  <c r="S1701" i="6"/>
  <c r="T1701" i="6"/>
  <c r="S1702" i="6"/>
  <c r="T1702" i="6"/>
  <c r="S1703" i="6"/>
  <c r="T1703" i="6"/>
  <c r="S1704" i="6"/>
  <c r="T1704" i="6"/>
  <c r="S1705" i="6"/>
  <c r="T1705" i="6"/>
  <c r="S1706" i="6"/>
  <c r="T1706" i="6"/>
  <c r="S1707" i="6"/>
  <c r="T1707" i="6"/>
  <c r="S1708" i="6"/>
  <c r="T1708" i="6"/>
  <c r="S1709" i="6"/>
  <c r="T1709" i="6"/>
  <c r="S1710" i="6"/>
  <c r="T1710" i="6"/>
  <c r="S1711" i="6"/>
  <c r="T1711" i="6"/>
  <c r="S1712" i="6"/>
  <c r="T1712" i="6"/>
  <c r="S1713" i="6"/>
  <c r="T1713" i="6"/>
  <c r="S1714" i="6"/>
  <c r="T1714" i="6"/>
  <c r="S1715" i="6"/>
  <c r="T1715" i="6"/>
  <c r="S1716" i="6"/>
  <c r="T1716" i="6"/>
  <c r="S1717" i="6"/>
  <c r="T1717" i="6"/>
  <c r="S1718" i="6"/>
  <c r="T1718" i="6"/>
  <c r="S1719" i="6"/>
  <c r="T1719" i="6"/>
  <c r="S1720" i="6"/>
  <c r="T1720" i="6"/>
  <c r="S1721" i="6"/>
  <c r="T1721" i="6"/>
  <c r="S1722" i="6"/>
  <c r="T1722" i="6"/>
  <c r="S1723" i="6"/>
  <c r="T1723" i="6"/>
  <c r="S1724" i="6"/>
  <c r="T1724" i="6"/>
  <c r="S1725" i="6"/>
  <c r="T1725" i="6"/>
  <c r="S1726" i="6"/>
  <c r="T1726" i="6"/>
  <c r="S1727" i="6"/>
  <c r="T1727" i="6"/>
  <c r="S1728" i="6"/>
  <c r="T1728" i="6"/>
  <c r="S1729" i="6"/>
  <c r="T1729" i="6"/>
  <c r="S1730" i="6"/>
  <c r="T1730" i="6"/>
  <c r="S1731" i="6"/>
  <c r="T1731" i="6"/>
  <c r="S1732" i="6"/>
  <c r="T1732" i="6"/>
  <c r="S1733" i="6"/>
  <c r="T1733" i="6"/>
  <c r="S1734" i="6"/>
  <c r="T1734" i="6"/>
  <c r="S1735" i="6"/>
  <c r="T1735" i="6"/>
  <c r="S1736" i="6"/>
  <c r="T1736" i="6"/>
  <c r="S1737" i="6"/>
  <c r="T1737" i="6"/>
  <c r="S1738" i="6"/>
  <c r="T1738" i="6"/>
  <c r="S1739" i="6"/>
  <c r="T1739" i="6"/>
  <c r="S1740" i="6"/>
  <c r="T1740" i="6"/>
  <c r="S1741" i="6"/>
  <c r="T1741" i="6"/>
  <c r="S1742" i="6"/>
  <c r="T1742" i="6"/>
  <c r="S1743" i="6"/>
  <c r="T1743" i="6"/>
  <c r="S1744" i="6"/>
  <c r="T1744" i="6"/>
  <c r="S1745" i="6"/>
  <c r="T1745" i="6"/>
  <c r="S1746" i="6"/>
  <c r="T1746" i="6"/>
  <c r="S1747" i="6"/>
  <c r="T1747" i="6"/>
  <c r="S1748" i="6"/>
  <c r="T1748" i="6"/>
  <c r="S1749" i="6"/>
  <c r="T1749" i="6"/>
  <c r="S1750" i="6"/>
  <c r="T1750" i="6"/>
  <c r="S1751" i="6"/>
  <c r="T1751" i="6"/>
  <c r="S1752" i="6"/>
  <c r="T1752" i="6"/>
  <c r="S1753" i="6"/>
  <c r="T1753" i="6"/>
  <c r="S1754" i="6"/>
  <c r="T1754" i="6"/>
  <c r="S1755" i="6"/>
  <c r="T1755" i="6"/>
  <c r="S1756" i="6"/>
  <c r="T1756" i="6"/>
  <c r="S1757" i="6"/>
  <c r="T1757" i="6"/>
  <c r="S1758" i="6"/>
  <c r="T1758" i="6"/>
  <c r="S1759" i="6"/>
  <c r="T1759" i="6"/>
  <c r="S1760" i="6"/>
  <c r="T1760" i="6"/>
  <c r="S1761" i="6"/>
  <c r="T1761" i="6"/>
  <c r="S1762" i="6"/>
  <c r="T1762" i="6"/>
  <c r="S1763" i="6"/>
  <c r="T1763" i="6"/>
  <c r="S1764" i="6"/>
  <c r="T1764" i="6"/>
  <c r="S1765" i="6"/>
  <c r="T1765" i="6"/>
  <c r="S1766" i="6"/>
  <c r="T1766" i="6"/>
  <c r="S1767" i="6"/>
  <c r="T1767" i="6"/>
  <c r="S1768" i="6"/>
  <c r="T1768" i="6"/>
  <c r="S1769" i="6"/>
  <c r="T1769" i="6"/>
  <c r="S1770" i="6"/>
  <c r="T1770" i="6"/>
  <c r="S1771" i="6"/>
  <c r="T1771" i="6"/>
  <c r="S1772" i="6"/>
  <c r="T1772" i="6"/>
  <c r="S1773" i="6"/>
  <c r="T1773" i="6"/>
  <c r="S1774" i="6"/>
  <c r="T1774" i="6"/>
  <c r="S1775" i="6"/>
  <c r="T1775" i="6"/>
  <c r="S1776" i="6"/>
  <c r="T1776" i="6"/>
  <c r="S1777" i="6"/>
  <c r="T1777" i="6"/>
  <c r="S1778" i="6"/>
  <c r="T1778" i="6"/>
  <c r="S1779" i="6"/>
  <c r="T1779" i="6"/>
  <c r="S1780" i="6"/>
  <c r="T1780" i="6"/>
  <c r="S1781" i="6"/>
  <c r="T1781" i="6"/>
  <c r="S1782" i="6"/>
  <c r="T1782" i="6"/>
  <c r="S1783" i="6"/>
  <c r="T1783" i="6"/>
  <c r="S1784" i="6"/>
  <c r="T1784" i="6"/>
  <c r="S1785" i="6"/>
  <c r="T1785" i="6"/>
  <c r="S1786" i="6"/>
  <c r="T1786" i="6"/>
  <c r="S1787" i="6"/>
  <c r="T1787" i="6"/>
  <c r="S1788" i="6"/>
  <c r="T1788" i="6"/>
  <c r="S1789" i="6"/>
  <c r="T1789" i="6"/>
  <c r="S1790" i="6"/>
  <c r="T1790" i="6"/>
  <c r="S1791" i="6"/>
  <c r="T1791" i="6"/>
  <c r="S1792" i="6"/>
  <c r="T1792" i="6"/>
  <c r="S1793" i="6"/>
  <c r="T1793" i="6"/>
  <c r="S1794" i="6"/>
  <c r="T1794" i="6"/>
  <c r="S1795" i="6"/>
  <c r="T1795" i="6"/>
  <c r="S1796" i="6"/>
  <c r="T1796" i="6"/>
  <c r="S1797" i="6"/>
  <c r="T1797" i="6"/>
  <c r="S1798" i="6"/>
  <c r="T1798" i="6"/>
  <c r="S1799" i="6"/>
  <c r="T1799" i="6"/>
  <c r="S1800" i="6"/>
  <c r="T1800" i="6"/>
  <c r="S1801" i="6"/>
  <c r="T1801" i="6"/>
  <c r="S1802" i="6"/>
  <c r="T1802" i="6"/>
  <c r="S1803" i="6"/>
  <c r="T1803" i="6"/>
  <c r="S1804" i="6"/>
  <c r="T1804" i="6"/>
  <c r="S1805" i="6"/>
  <c r="T1805" i="6"/>
  <c r="S1806" i="6"/>
  <c r="T1806" i="6"/>
  <c r="S1807" i="6"/>
  <c r="T1807" i="6"/>
  <c r="S1808" i="6"/>
  <c r="T1808" i="6"/>
  <c r="S1809" i="6"/>
  <c r="T1809" i="6"/>
  <c r="S1810" i="6"/>
  <c r="T1810" i="6"/>
  <c r="S1811" i="6"/>
  <c r="T1811" i="6"/>
  <c r="S1812" i="6"/>
  <c r="T1812" i="6"/>
  <c r="S1813" i="6"/>
  <c r="T1813" i="6"/>
  <c r="S1814" i="6"/>
  <c r="T1814" i="6"/>
  <c r="S1815" i="6"/>
  <c r="T1815" i="6"/>
  <c r="S1816" i="6"/>
  <c r="T1816" i="6"/>
  <c r="S1817" i="6"/>
  <c r="T1817" i="6"/>
  <c r="S1818" i="6"/>
  <c r="T1818" i="6"/>
  <c r="S1819" i="6"/>
  <c r="T1819" i="6"/>
  <c r="S1820" i="6"/>
  <c r="T1820" i="6"/>
  <c r="S1821" i="6"/>
  <c r="T1821" i="6"/>
  <c r="S1822" i="6"/>
  <c r="T1822" i="6"/>
  <c r="S1823" i="6"/>
  <c r="T1823" i="6"/>
  <c r="S1824" i="6"/>
  <c r="T1824" i="6"/>
  <c r="S1825" i="6"/>
  <c r="T1825" i="6"/>
  <c r="S1826" i="6"/>
  <c r="T1826" i="6"/>
  <c r="S1827" i="6"/>
  <c r="T1827" i="6"/>
  <c r="S1828" i="6"/>
  <c r="T1828" i="6"/>
  <c r="S1829" i="6"/>
  <c r="T1829" i="6"/>
  <c r="S1830" i="6"/>
  <c r="T1830" i="6"/>
  <c r="S1831" i="6"/>
  <c r="T1831" i="6"/>
  <c r="S1832" i="6"/>
  <c r="T1832" i="6"/>
  <c r="S1833" i="6"/>
  <c r="T1833" i="6"/>
  <c r="S1834" i="6"/>
  <c r="T1834" i="6"/>
  <c r="S1835" i="6"/>
  <c r="T1835" i="6"/>
  <c r="S1836" i="6"/>
  <c r="T1836" i="6"/>
  <c r="S1837" i="6"/>
  <c r="T1837" i="6"/>
  <c r="S1838" i="6"/>
  <c r="T1838" i="6"/>
  <c r="S1839" i="6"/>
  <c r="T1839" i="6"/>
  <c r="S1840" i="6"/>
  <c r="T1840" i="6"/>
  <c r="S1841" i="6"/>
  <c r="T1841" i="6"/>
  <c r="S1842" i="6"/>
  <c r="T1842" i="6"/>
  <c r="S1843" i="6"/>
  <c r="T1843" i="6"/>
  <c r="S1844" i="6"/>
  <c r="T1844" i="6"/>
  <c r="S1845" i="6"/>
  <c r="T1845" i="6"/>
  <c r="S1846" i="6"/>
  <c r="T1846" i="6"/>
  <c r="S1847" i="6"/>
  <c r="T1847" i="6"/>
  <c r="S1848" i="6"/>
  <c r="T1848" i="6"/>
  <c r="S1849" i="6"/>
  <c r="T1849" i="6"/>
  <c r="S1850" i="6"/>
  <c r="T1850" i="6"/>
  <c r="S1851" i="6"/>
  <c r="T1851" i="6"/>
  <c r="S1852" i="6"/>
  <c r="T1852" i="6"/>
  <c r="S1853" i="6"/>
  <c r="T1853" i="6"/>
  <c r="S1854" i="6"/>
  <c r="T1854" i="6"/>
  <c r="S1855" i="6"/>
  <c r="T1855" i="6"/>
  <c r="S1856" i="6"/>
  <c r="T1856" i="6"/>
  <c r="S1857" i="6"/>
  <c r="T1857" i="6"/>
  <c r="S1858" i="6"/>
  <c r="T1858" i="6"/>
  <c r="S1859" i="6"/>
  <c r="T1859" i="6"/>
  <c r="S1860" i="6"/>
  <c r="T1860" i="6"/>
  <c r="S1861" i="6"/>
  <c r="T1861" i="6"/>
  <c r="S1862" i="6"/>
  <c r="T1862" i="6"/>
  <c r="S1863" i="6"/>
  <c r="T1863" i="6"/>
  <c r="S1864" i="6"/>
  <c r="T1864" i="6"/>
  <c r="S1865" i="6"/>
  <c r="T1865" i="6"/>
  <c r="S1866" i="6"/>
  <c r="T1866" i="6"/>
  <c r="S1867" i="6"/>
  <c r="T1867" i="6"/>
  <c r="S1868" i="6"/>
  <c r="T1868" i="6"/>
  <c r="S1869" i="6"/>
  <c r="T1869" i="6"/>
  <c r="S1870" i="6"/>
  <c r="T1870" i="6"/>
  <c r="S1871" i="6"/>
  <c r="T1871" i="6"/>
  <c r="S1872" i="6"/>
  <c r="T1872" i="6"/>
  <c r="S1873" i="6"/>
  <c r="T1873" i="6"/>
  <c r="S1874" i="6"/>
  <c r="T1874" i="6"/>
  <c r="S1875" i="6"/>
  <c r="T1875" i="6"/>
  <c r="S1876" i="6"/>
  <c r="T1876" i="6"/>
  <c r="S1877" i="6"/>
  <c r="T1877" i="6"/>
  <c r="S1878" i="6"/>
  <c r="T1878" i="6"/>
  <c r="S1879" i="6"/>
  <c r="T1879" i="6"/>
  <c r="S1880" i="6"/>
  <c r="T1880" i="6"/>
  <c r="S1881" i="6"/>
  <c r="T1881" i="6"/>
  <c r="S1882" i="6"/>
  <c r="T1882" i="6"/>
  <c r="S1883" i="6"/>
  <c r="T1883" i="6"/>
  <c r="S1884" i="6"/>
  <c r="T1884" i="6"/>
  <c r="S1885" i="6"/>
  <c r="T1885" i="6"/>
  <c r="S1886" i="6"/>
  <c r="T1886" i="6"/>
  <c r="S1887" i="6"/>
  <c r="T1887" i="6"/>
  <c r="S1888" i="6"/>
  <c r="T1888" i="6"/>
  <c r="S1889" i="6"/>
  <c r="T1889" i="6"/>
  <c r="S1890" i="6"/>
  <c r="T1890" i="6"/>
  <c r="S1891" i="6"/>
  <c r="T1891" i="6"/>
  <c r="S1892" i="6"/>
  <c r="T1892" i="6"/>
  <c r="S1893" i="6"/>
  <c r="T1893" i="6"/>
  <c r="S1894" i="6"/>
  <c r="T1894" i="6"/>
  <c r="S1895" i="6"/>
  <c r="T1895" i="6"/>
  <c r="S1896" i="6"/>
  <c r="T1896" i="6"/>
  <c r="S1897" i="6"/>
  <c r="T1897" i="6"/>
  <c r="S1898" i="6"/>
  <c r="T1898" i="6"/>
  <c r="S1899" i="6"/>
  <c r="T1899" i="6"/>
  <c r="S1900" i="6"/>
  <c r="T1900" i="6"/>
  <c r="S1901" i="6"/>
  <c r="T1901" i="6"/>
  <c r="S1902" i="6"/>
  <c r="T1902" i="6"/>
  <c r="S1903" i="6"/>
  <c r="T1903" i="6"/>
  <c r="S1904" i="6"/>
  <c r="T1904" i="6"/>
  <c r="S1905" i="6"/>
  <c r="T1905" i="6"/>
  <c r="S1906" i="6"/>
  <c r="T1906" i="6"/>
  <c r="S1907" i="6"/>
  <c r="T1907" i="6"/>
  <c r="S1908" i="6"/>
  <c r="T1908" i="6"/>
  <c r="S1909" i="6"/>
  <c r="T1909" i="6"/>
  <c r="S1910" i="6"/>
  <c r="T1910" i="6"/>
  <c r="S1911" i="6"/>
  <c r="T1911" i="6"/>
  <c r="S1912" i="6"/>
  <c r="T1912" i="6"/>
  <c r="S1913" i="6"/>
  <c r="T1913" i="6"/>
  <c r="S1914" i="6"/>
  <c r="T1914" i="6"/>
  <c r="S1915" i="6"/>
  <c r="T1915" i="6"/>
  <c r="S1916" i="6"/>
  <c r="T1916" i="6"/>
  <c r="S1917" i="6"/>
  <c r="T1917" i="6"/>
  <c r="S1918" i="6"/>
  <c r="T1918" i="6"/>
  <c r="S1919" i="6"/>
  <c r="T1919" i="6"/>
  <c r="S1920" i="6"/>
  <c r="T1920" i="6"/>
  <c r="S1921" i="6"/>
  <c r="T1921" i="6"/>
  <c r="S1922" i="6"/>
  <c r="T1922" i="6"/>
  <c r="S1923" i="6"/>
  <c r="T1923" i="6"/>
  <c r="S1924" i="6"/>
  <c r="T1924" i="6"/>
  <c r="S1925" i="6"/>
  <c r="T1925" i="6"/>
  <c r="S1926" i="6"/>
  <c r="T1926" i="6"/>
  <c r="S1927" i="6"/>
  <c r="T1927" i="6"/>
  <c r="S1928" i="6"/>
  <c r="T1928" i="6"/>
  <c r="S1929" i="6"/>
  <c r="T1929" i="6"/>
  <c r="S1930" i="6"/>
  <c r="T1930" i="6"/>
  <c r="S1931" i="6"/>
  <c r="T1931" i="6"/>
  <c r="S1932" i="6"/>
  <c r="T1932" i="6"/>
  <c r="S1933" i="6"/>
  <c r="T1933" i="6"/>
  <c r="S1934" i="6"/>
  <c r="T1934" i="6"/>
  <c r="S1935" i="6"/>
  <c r="T1935" i="6"/>
  <c r="S1936" i="6"/>
  <c r="T1936" i="6"/>
  <c r="S1937" i="6"/>
  <c r="T1937" i="6"/>
  <c r="S1938" i="6"/>
  <c r="T1938" i="6"/>
  <c r="S1939" i="6"/>
  <c r="T1939" i="6"/>
  <c r="S1940" i="6"/>
  <c r="T1940" i="6"/>
  <c r="S1941" i="6"/>
  <c r="T1941" i="6"/>
  <c r="S1942" i="6"/>
  <c r="T1942" i="6"/>
  <c r="S1943" i="6"/>
  <c r="T1943" i="6"/>
  <c r="S1944" i="6"/>
  <c r="T1944" i="6"/>
  <c r="S1945" i="6"/>
  <c r="T1945" i="6"/>
  <c r="S1946" i="6"/>
  <c r="T1946" i="6"/>
  <c r="S1947" i="6"/>
  <c r="T1947" i="6"/>
  <c r="S1948" i="6"/>
  <c r="T1948" i="6"/>
  <c r="S1949" i="6"/>
  <c r="T1949" i="6"/>
  <c r="S1950" i="6"/>
  <c r="T1950" i="6"/>
  <c r="S1951" i="6"/>
  <c r="T1951" i="6"/>
  <c r="S1952" i="6"/>
  <c r="T1952" i="6"/>
  <c r="S1953" i="6"/>
  <c r="T1953" i="6"/>
  <c r="S1954" i="6"/>
  <c r="T1954" i="6"/>
  <c r="S1955" i="6"/>
  <c r="T1955" i="6"/>
  <c r="S1956" i="6"/>
  <c r="T1956" i="6"/>
  <c r="S1957" i="6"/>
  <c r="T1957" i="6"/>
  <c r="S1958" i="6"/>
  <c r="T1958" i="6"/>
  <c r="S1959" i="6"/>
  <c r="T1959" i="6"/>
  <c r="S1960" i="6"/>
  <c r="T1960" i="6"/>
  <c r="S1961" i="6"/>
  <c r="T1961" i="6"/>
  <c r="S1962" i="6"/>
  <c r="T1962" i="6"/>
  <c r="S1963" i="6"/>
  <c r="T1963" i="6"/>
  <c r="S1964" i="6"/>
  <c r="T1964" i="6"/>
  <c r="S1965" i="6"/>
  <c r="T1965" i="6"/>
  <c r="S1966" i="6"/>
  <c r="T1966" i="6"/>
  <c r="S1967" i="6"/>
  <c r="T1967" i="6"/>
  <c r="S1968" i="6"/>
  <c r="T1968" i="6"/>
  <c r="S1969" i="6"/>
  <c r="T1969" i="6"/>
  <c r="S1970" i="6"/>
  <c r="T1970" i="6"/>
  <c r="S1971" i="6"/>
  <c r="T1971" i="6"/>
  <c r="S1972" i="6"/>
  <c r="T1972" i="6"/>
  <c r="S1973" i="6"/>
  <c r="T1973" i="6"/>
  <c r="S1974" i="6"/>
  <c r="T1974" i="6"/>
  <c r="S1975" i="6"/>
  <c r="T1975" i="6"/>
  <c r="S1976" i="6"/>
  <c r="T1976" i="6"/>
  <c r="S1977" i="6"/>
  <c r="T1977" i="6"/>
  <c r="S1978" i="6"/>
  <c r="T1978" i="6"/>
  <c r="S1979" i="6"/>
  <c r="T1979" i="6"/>
  <c r="S1980" i="6"/>
  <c r="T1980" i="6"/>
  <c r="S1981" i="6"/>
  <c r="T1981" i="6"/>
  <c r="S1982" i="6"/>
  <c r="T1982" i="6"/>
  <c r="S1983" i="6"/>
  <c r="T1983" i="6"/>
  <c r="S1984" i="6"/>
  <c r="T1984" i="6"/>
  <c r="S1985" i="6"/>
  <c r="T1985" i="6"/>
  <c r="S1986" i="6"/>
  <c r="T1986" i="6"/>
  <c r="S1987" i="6"/>
  <c r="T1987" i="6"/>
  <c r="S1988" i="6"/>
  <c r="T1988" i="6"/>
  <c r="S1989" i="6"/>
  <c r="T1989" i="6"/>
  <c r="S1990" i="6"/>
  <c r="T1990" i="6"/>
  <c r="S1991" i="6"/>
  <c r="T1991" i="6"/>
  <c r="S1992" i="6"/>
  <c r="T1992" i="6"/>
  <c r="S1993" i="6"/>
  <c r="T1993" i="6"/>
  <c r="S1994" i="6"/>
  <c r="T1994" i="6"/>
  <c r="S1995" i="6"/>
  <c r="T1995" i="6"/>
  <c r="S1996" i="6"/>
  <c r="T1996" i="6"/>
  <c r="S1997" i="6"/>
  <c r="T1997" i="6"/>
  <c r="S1998" i="6"/>
  <c r="T1998" i="6"/>
  <c r="S1999" i="6"/>
  <c r="T1999" i="6"/>
  <c r="S2000" i="6"/>
  <c r="T2000" i="6"/>
  <c r="S2001" i="6"/>
  <c r="T2001" i="6"/>
  <c r="S2002" i="6"/>
  <c r="T2002" i="6"/>
  <c r="S2003" i="6"/>
  <c r="T2003" i="6"/>
  <c r="S2004" i="6"/>
  <c r="T2004" i="6"/>
  <c r="S2005" i="6"/>
  <c r="T2005" i="6"/>
  <c r="S2006" i="6"/>
  <c r="T2006" i="6"/>
  <c r="S2007" i="6"/>
  <c r="T2007" i="6"/>
  <c r="S2008" i="6"/>
  <c r="T2008" i="6"/>
  <c r="S2009" i="6"/>
  <c r="T2009" i="6"/>
  <c r="S2010" i="6"/>
  <c r="T2010" i="6"/>
  <c r="S2011" i="6"/>
  <c r="T2011" i="6"/>
  <c r="S2012" i="6"/>
  <c r="T2012" i="6"/>
  <c r="S2013" i="6"/>
  <c r="T2013" i="6"/>
  <c r="S2014" i="6"/>
  <c r="T2014" i="6"/>
  <c r="S2015" i="6"/>
  <c r="T2015" i="6"/>
  <c r="S2016" i="6"/>
  <c r="T2016" i="6"/>
  <c r="S2017" i="6"/>
  <c r="T2017" i="6"/>
  <c r="S2018" i="6"/>
  <c r="T2018" i="6"/>
  <c r="S2019" i="6"/>
  <c r="T2019" i="6"/>
  <c r="S2020" i="6"/>
  <c r="T2020" i="6"/>
  <c r="S2021" i="6"/>
  <c r="T2021" i="6"/>
  <c r="S2022" i="6"/>
  <c r="T2022" i="6"/>
  <c r="S2023" i="6"/>
  <c r="T2023" i="6"/>
  <c r="S2024" i="6"/>
  <c r="T2024" i="6"/>
  <c r="S2025" i="6"/>
  <c r="T2025" i="6"/>
  <c r="S2026" i="6"/>
  <c r="T2026" i="6"/>
  <c r="S2027" i="6"/>
  <c r="T2027" i="6"/>
  <c r="S2028" i="6"/>
  <c r="T2028" i="6"/>
  <c r="S2029" i="6"/>
  <c r="T2029" i="6"/>
  <c r="S2030" i="6"/>
  <c r="T2030" i="6"/>
  <c r="S2031" i="6"/>
  <c r="T2031" i="6"/>
  <c r="S2032" i="6"/>
  <c r="T2032" i="6"/>
  <c r="S2033" i="6"/>
  <c r="T2033" i="6"/>
  <c r="S2034" i="6"/>
  <c r="T2034" i="6"/>
  <c r="S2035" i="6"/>
  <c r="T2035" i="6"/>
  <c r="S2036" i="6"/>
  <c r="T2036" i="6"/>
  <c r="S2037" i="6"/>
  <c r="T2037" i="6"/>
  <c r="S2038" i="6"/>
  <c r="T2038" i="6"/>
  <c r="S2039" i="6"/>
  <c r="T2039" i="6"/>
  <c r="S2040" i="6"/>
  <c r="T2040" i="6"/>
  <c r="S2041" i="6"/>
  <c r="T2041" i="6"/>
  <c r="S2042" i="6"/>
  <c r="T2042" i="6"/>
  <c r="S2043" i="6"/>
  <c r="T2043" i="6"/>
  <c r="S2044" i="6"/>
  <c r="T2044" i="6"/>
  <c r="S2045" i="6"/>
  <c r="T2045" i="6"/>
  <c r="S2046" i="6"/>
  <c r="T2046" i="6"/>
  <c r="S2047" i="6"/>
  <c r="T2047" i="6"/>
  <c r="S2048" i="6"/>
  <c r="T2048" i="6"/>
  <c r="S2049" i="6"/>
  <c r="T2049" i="6"/>
  <c r="S2050" i="6"/>
  <c r="T2050" i="6"/>
  <c r="S2051" i="6"/>
  <c r="T2051" i="6"/>
  <c r="S2052" i="6"/>
  <c r="T2052" i="6"/>
  <c r="S2053" i="6"/>
  <c r="T2053" i="6"/>
  <c r="S2054" i="6"/>
  <c r="T2054" i="6"/>
  <c r="S2055" i="6"/>
  <c r="T2055" i="6"/>
  <c r="S2056" i="6"/>
  <c r="T2056" i="6"/>
  <c r="S2057" i="6"/>
  <c r="T2057" i="6"/>
  <c r="S2058" i="6"/>
  <c r="T2058" i="6"/>
  <c r="S2059" i="6"/>
  <c r="T2059" i="6"/>
  <c r="S2060" i="6"/>
  <c r="T2060" i="6"/>
  <c r="S2061" i="6"/>
  <c r="T2061" i="6"/>
  <c r="S2062" i="6"/>
  <c r="T2062" i="6"/>
  <c r="S2063" i="6"/>
  <c r="T2063" i="6"/>
  <c r="S2064" i="6"/>
  <c r="T2064" i="6"/>
  <c r="S2065" i="6"/>
  <c r="T2065" i="6"/>
  <c r="S2066" i="6"/>
  <c r="T2066" i="6"/>
  <c r="S2067" i="6"/>
  <c r="T2067" i="6"/>
  <c r="S2068" i="6"/>
  <c r="T2068" i="6"/>
  <c r="S2069" i="6"/>
  <c r="T2069" i="6"/>
  <c r="S2070" i="6"/>
  <c r="T2070" i="6"/>
  <c r="S2071" i="6"/>
  <c r="T2071" i="6"/>
  <c r="S2072" i="6"/>
  <c r="T2072" i="6"/>
  <c r="S2073" i="6"/>
  <c r="T2073" i="6"/>
  <c r="S2074" i="6"/>
  <c r="T2074" i="6"/>
  <c r="S2075" i="6"/>
  <c r="T2075" i="6"/>
  <c r="S2076" i="6"/>
  <c r="T2076" i="6"/>
  <c r="S2077" i="6"/>
  <c r="T2077" i="6"/>
  <c r="S2078" i="6"/>
  <c r="T2078" i="6"/>
  <c r="S2079" i="6"/>
  <c r="T2079" i="6"/>
  <c r="S2080" i="6"/>
  <c r="T2080" i="6"/>
  <c r="S2081" i="6"/>
  <c r="T2081" i="6"/>
  <c r="S2082" i="6"/>
  <c r="T2082" i="6"/>
  <c r="S2083" i="6"/>
  <c r="T2083" i="6"/>
  <c r="S2084" i="6"/>
  <c r="T2084" i="6"/>
  <c r="S2085" i="6"/>
  <c r="T2085" i="6"/>
  <c r="S2086" i="6"/>
  <c r="T2086" i="6"/>
  <c r="S2087" i="6"/>
  <c r="T2087" i="6"/>
  <c r="S2088" i="6"/>
  <c r="T2088" i="6"/>
  <c r="S2089" i="6"/>
  <c r="T2089" i="6"/>
  <c r="S2090" i="6"/>
  <c r="T2090" i="6"/>
  <c r="S2091" i="6"/>
  <c r="T2091" i="6"/>
  <c r="S2092" i="6"/>
  <c r="T2092" i="6"/>
  <c r="S2093" i="6"/>
  <c r="T2093" i="6"/>
  <c r="S2094" i="6"/>
  <c r="T2094" i="6"/>
  <c r="S2095" i="6"/>
  <c r="T2095" i="6"/>
  <c r="S2096" i="6"/>
  <c r="T2096" i="6"/>
  <c r="S2097" i="6"/>
  <c r="T2097" i="6"/>
  <c r="S2098" i="6"/>
  <c r="T2098" i="6"/>
  <c r="S2099" i="6"/>
  <c r="T2099" i="6"/>
  <c r="S2100" i="6"/>
  <c r="T2100" i="6"/>
  <c r="S2101" i="6"/>
  <c r="T2101" i="6"/>
  <c r="S2102" i="6"/>
  <c r="T2102" i="6"/>
  <c r="S2103" i="6"/>
  <c r="T2103" i="6"/>
  <c r="S2104" i="6"/>
  <c r="T2104" i="6"/>
  <c r="S2105" i="6"/>
  <c r="T2105" i="6"/>
  <c r="S2106" i="6"/>
  <c r="T2106" i="6"/>
  <c r="S2107" i="6"/>
  <c r="T2107" i="6"/>
  <c r="S2108" i="6"/>
  <c r="T2108" i="6"/>
  <c r="S2109" i="6"/>
  <c r="T2109" i="6"/>
  <c r="S2110" i="6"/>
  <c r="T2110" i="6"/>
  <c r="S2111" i="6"/>
  <c r="T2111" i="6"/>
  <c r="S2112" i="6"/>
  <c r="T2112" i="6"/>
  <c r="S2113" i="6"/>
  <c r="T2113" i="6"/>
  <c r="S2114" i="6"/>
  <c r="T2114" i="6"/>
  <c r="S2115" i="6"/>
  <c r="T2115" i="6"/>
  <c r="S2116" i="6"/>
  <c r="T2116" i="6"/>
  <c r="S2117" i="6"/>
  <c r="T2117" i="6"/>
  <c r="S2118" i="6"/>
  <c r="T2118" i="6"/>
  <c r="S2119" i="6"/>
  <c r="T2119" i="6"/>
  <c r="S2120" i="6"/>
  <c r="T2120" i="6"/>
  <c r="S2121" i="6"/>
  <c r="T2121" i="6"/>
  <c r="S2122" i="6"/>
  <c r="T2122" i="6"/>
  <c r="S2123" i="6"/>
  <c r="T2123" i="6"/>
  <c r="S2124" i="6"/>
  <c r="T2124" i="6"/>
  <c r="S2125" i="6"/>
  <c r="T2125" i="6"/>
  <c r="S2126" i="6"/>
  <c r="T2126" i="6"/>
  <c r="S2127" i="6"/>
  <c r="T2127" i="6"/>
  <c r="S2128" i="6"/>
  <c r="T2128" i="6"/>
  <c r="S2129" i="6"/>
  <c r="T2129" i="6"/>
  <c r="S2130" i="6"/>
  <c r="T2130" i="6"/>
  <c r="S2131" i="6"/>
  <c r="T2131" i="6"/>
  <c r="S2132" i="6"/>
  <c r="T2132" i="6"/>
  <c r="S2133" i="6"/>
  <c r="T2133" i="6"/>
  <c r="S2134" i="6"/>
  <c r="T2134" i="6"/>
  <c r="S2135" i="6"/>
  <c r="T2135" i="6"/>
  <c r="S2136" i="6"/>
  <c r="T2136" i="6"/>
  <c r="S2137" i="6"/>
  <c r="T2137" i="6"/>
  <c r="S2138" i="6"/>
  <c r="T2138" i="6"/>
  <c r="S2139" i="6"/>
  <c r="T2139" i="6"/>
  <c r="S2140" i="6"/>
  <c r="T2140" i="6"/>
  <c r="S2141" i="6"/>
  <c r="T2141" i="6"/>
  <c r="S2142" i="6"/>
  <c r="T2142" i="6"/>
  <c r="S2143" i="6"/>
  <c r="T2143" i="6"/>
  <c r="S2144" i="6"/>
  <c r="T2144" i="6"/>
  <c r="S2145" i="6"/>
  <c r="T2145" i="6"/>
  <c r="S2146" i="6"/>
  <c r="T2146" i="6"/>
  <c r="S2147" i="6"/>
  <c r="T2147" i="6"/>
  <c r="S2148" i="6"/>
  <c r="T2148" i="6"/>
  <c r="S2149" i="6"/>
  <c r="T2149" i="6"/>
  <c r="S2150" i="6"/>
  <c r="T2150" i="6"/>
  <c r="S2151" i="6"/>
  <c r="T2151" i="6"/>
  <c r="S2152" i="6"/>
  <c r="T2152" i="6"/>
  <c r="S2153" i="6"/>
  <c r="T2153" i="6"/>
  <c r="S2154" i="6"/>
  <c r="T2154" i="6"/>
  <c r="S2155" i="6"/>
  <c r="T2155" i="6"/>
  <c r="S2156" i="6"/>
  <c r="T2156" i="6"/>
  <c r="S2157" i="6"/>
  <c r="T2157" i="6"/>
  <c r="S2158" i="6"/>
  <c r="T2158" i="6"/>
  <c r="S2159" i="6"/>
  <c r="T2159" i="6"/>
  <c r="S2160" i="6"/>
  <c r="T2160" i="6"/>
  <c r="S2161" i="6"/>
  <c r="T2161" i="6"/>
  <c r="S2162" i="6"/>
  <c r="T2162" i="6"/>
  <c r="S2163" i="6"/>
  <c r="T2163" i="6"/>
  <c r="S2164" i="6"/>
  <c r="T2164" i="6"/>
  <c r="S2165" i="6"/>
  <c r="T2165" i="6"/>
  <c r="S2166" i="6"/>
  <c r="T2166" i="6"/>
  <c r="S2167" i="6"/>
  <c r="T2167" i="6"/>
  <c r="S2168" i="6"/>
  <c r="T2168" i="6"/>
  <c r="S2169" i="6"/>
  <c r="T2169" i="6"/>
  <c r="S2170" i="6"/>
  <c r="T2170" i="6"/>
  <c r="S2171" i="6"/>
  <c r="T2171" i="6"/>
  <c r="S2172" i="6"/>
  <c r="T2172" i="6"/>
  <c r="S2173" i="6"/>
  <c r="T2173" i="6"/>
  <c r="S2174" i="6"/>
  <c r="T2174" i="6"/>
  <c r="S2175" i="6"/>
  <c r="T2175" i="6"/>
  <c r="S2176" i="6"/>
  <c r="T2176" i="6"/>
  <c r="S2177" i="6"/>
  <c r="T2177" i="6"/>
  <c r="S2178" i="6"/>
  <c r="T2178" i="6"/>
  <c r="S2179" i="6"/>
  <c r="T2179" i="6"/>
  <c r="S2180" i="6"/>
  <c r="T2180" i="6"/>
  <c r="S2181" i="6"/>
  <c r="T2181" i="6"/>
  <c r="S2182" i="6"/>
  <c r="T2182" i="6"/>
  <c r="S2183" i="6"/>
  <c r="T2183" i="6"/>
  <c r="S2184" i="6"/>
  <c r="T2184" i="6"/>
  <c r="S2185" i="6"/>
  <c r="T2185" i="6"/>
  <c r="S2186" i="6"/>
  <c r="T2186" i="6"/>
  <c r="S2187" i="6"/>
  <c r="T2187" i="6"/>
  <c r="S2188" i="6"/>
  <c r="T2188" i="6"/>
  <c r="S2189" i="6"/>
  <c r="T2189" i="6"/>
  <c r="S2190" i="6"/>
  <c r="T2190" i="6"/>
  <c r="S2191" i="6"/>
  <c r="T2191" i="6"/>
  <c r="S2192" i="6"/>
  <c r="T2192" i="6"/>
  <c r="S2193" i="6"/>
  <c r="T2193" i="6"/>
  <c r="S2194" i="6"/>
  <c r="T2194" i="6"/>
  <c r="S2195" i="6"/>
  <c r="T2195" i="6"/>
  <c r="S2196" i="6"/>
  <c r="T2196" i="6"/>
  <c r="S2197" i="6"/>
  <c r="T2197" i="6"/>
  <c r="S2198" i="6"/>
  <c r="T2198" i="6"/>
  <c r="S2199" i="6"/>
  <c r="T2199" i="6"/>
  <c r="S2200" i="6"/>
  <c r="T2200" i="6"/>
  <c r="S2201" i="6"/>
  <c r="T2201" i="6"/>
  <c r="S2202" i="6"/>
  <c r="T2202" i="6"/>
  <c r="S2203" i="6"/>
  <c r="T2203" i="6"/>
  <c r="S2204" i="6"/>
  <c r="T2204" i="6"/>
  <c r="S2205" i="6"/>
  <c r="T2205" i="6"/>
  <c r="S2206" i="6"/>
  <c r="T2206" i="6"/>
  <c r="S2207" i="6"/>
  <c r="T2207" i="6"/>
  <c r="S2208" i="6"/>
  <c r="T2208" i="6"/>
  <c r="S2209" i="6"/>
  <c r="T2209" i="6"/>
  <c r="S2210" i="6"/>
  <c r="T2210" i="6"/>
  <c r="S2211" i="6"/>
  <c r="T2211" i="6"/>
  <c r="S2212" i="6"/>
  <c r="T2212" i="6"/>
  <c r="S2213" i="6"/>
  <c r="T2213" i="6"/>
  <c r="S2214" i="6"/>
  <c r="T2214" i="6"/>
  <c r="S2215" i="6"/>
  <c r="T2215" i="6"/>
  <c r="S2216" i="6"/>
  <c r="T2216" i="6"/>
  <c r="S2217" i="6"/>
  <c r="T2217" i="6"/>
  <c r="S2218" i="6"/>
  <c r="T2218" i="6"/>
  <c r="S2219" i="6"/>
  <c r="T2219" i="6"/>
  <c r="S2220" i="6"/>
  <c r="T2220" i="6"/>
  <c r="S2221" i="6"/>
  <c r="T2221" i="6"/>
  <c r="S2222" i="6"/>
  <c r="T2222" i="6"/>
  <c r="S2223" i="6"/>
  <c r="T2223" i="6"/>
  <c r="S2224" i="6"/>
  <c r="T2224" i="6"/>
  <c r="S2225" i="6"/>
  <c r="T2225" i="6"/>
  <c r="S2226" i="6"/>
  <c r="T2226" i="6"/>
  <c r="S2227" i="6"/>
  <c r="T2227" i="6"/>
  <c r="S2228" i="6"/>
  <c r="T2228" i="6"/>
  <c r="S2229" i="6"/>
  <c r="T2229" i="6"/>
  <c r="S2230" i="6"/>
  <c r="T2230" i="6"/>
  <c r="S2231" i="6"/>
  <c r="T2231" i="6"/>
  <c r="S2232" i="6"/>
  <c r="T2232" i="6"/>
  <c r="S2233" i="6"/>
  <c r="T2233" i="6"/>
  <c r="S2234" i="6"/>
  <c r="T2234" i="6"/>
  <c r="S2235" i="6"/>
  <c r="T2235" i="6"/>
  <c r="S2236" i="6"/>
  <c r="T2236" i="6"/>
  <c r="S2237" i="6"/>
  <c r="T2237" i="6"/>
  <c r="S2238" i="6"/>
  <c r="T2238" i="6"/>
  <c r="S2239" i="6"/>
  <c r="T2239" i="6"/>
  <c r="S2240" i="6"/>
  <c r="T2240" i="6"/>
  <c r="S2241" i="6"/>
  <c r="T2241" i="6"/>
  <c r="S2242" i="6"/>
  <c r="T2242" i="6"/>
  <c r="S2243" i="6"/>
  <c r="T2243" i="6"/>
  <c r="S2244" i="6"/>
  <c r="T2244" i="6"/>
  <c r="S2245" i="6"/>
  <c r="T2245" i="6"/>
  <c r="S2246" i="6"/>
  <c r="T2246" i="6"/>
  <c r="S2247" i="6"/>
  <c r="T2247" i="6"/>
  <c r="S2248" i="6"/>
  <c r="T2248" i="6"/>
  <c r="S2249" i="6"/>
  <c r="T2249" i="6"/>
  <c r="S2250" i="6"/>
  <c r="T2250" i="6"/>
  <c r="S2251" i="6"/>
  <c r="T2251" i="6"/>
  <c r="S2252" i="6"/>
  <c r="T2252" i="6"/>
  <c r="S2253" i="6"/>
  <c r="T2253" i="6"/>
  <c r="S2254" i="6"/>
  <c r="T2254" i="6"/>
  <c r="S2255" i="6"/>
  <c r="T2255" i="6"/>
  <c r="S2256" i="6"/>
  <c r="T2256" i="6"/>
  <c r="S2257" i="6"/>
  <c r="T2257" i="6"/>
  <c r="S2258" i="6"/>
  <c r="T2258" i="6"/>
  <c r="S2259" i="6"/>
  <c r="T2259" i="6"/>
  <c r="S2260" i="6"/>
  <c r="T2260" i="6"/>
  <c r="S2261" i="6"/>
  <c r="T2261" i="6"/>
  <c r="S2262" i="6"/>
  <c r="T2262" i="6"/>
  <c r="S2263" i="6"/>
  <c r="T2263" i="6"/>
  <c r="S2264" i="6"/>
  <c r="T2264" i="6"/>
  <c r="S2265" i="6"/>
  <c r="T2265" i="6"/>
  <c r="S2266" i="6"/>
  <c r="T2266" i="6"/>
  <c r="S2267" i="6"/>
  <c r="T2267" i="6"/>
  <c r="S2268" i="6"/>
  <c r="T2268" i="6"/>
  <c r="S2269" i="6"/>
  <c r="T2269" i="6"/>
  <c r="S2270" i="6"/>
  <c r="T2270" i="6"/>
  <c r="S2271" i="6"/>
  <c r="T2271" i="6"/>
  <c r="S2272" i="6"/>
  <c r="T2272" i="6"/>
  <c r="S2273" i="6"/>
  <c r="T2273" i="6"/>
  <c r="S2274" i="6"/>
  <c r="T2274" i="6"/>
  <c r="S2275" i="6"/>
  <c r="T2275" i="6"/>
  <c r="S2276" i="6"/>
  <c r="T2276" i="6"/>
  <c r="S2277" i="6"/>
  <c r="T2277" i="6"/>
  <c r="S2278" i="6"/>
  <c r="T2278" i="6"/>
  <c r="S2279" i="6"/>
  <c r="T2279" i="6"/>
  <c r="S2280" i="6"/>
  <c r="T2280" i="6"/>
  <c r="S2281" i="6"/>
  <c r="T2281" i="6"/>
  <c r="S2282" i="6"/>
  <c r="T2282" i="6"/>
  <c r="S2283" i="6"/>
  <c r="T2283" i="6"/>
  <c r="S2284" i="6"/>
  <c r="T2284" i="6"/>
  <c r="S2285" i="6"/>
  <c r="T2285" i="6"/>
  <c r="S2286" i="6"/>
  <c r="T2286" i="6"/>
  <c r="S2287" i="6"/>
  <c r="T2287" i="6"/>
  <c r="S2288" i="6"/>
  <c r="T2288" i="6"/>
  <c r="S2289" i="6"/>
  <c r="T2289" i="6"/>
  <c r="S2290" i="6"/>
  <c r="T2290" i="6"/>
  <c r="S2291" i="6"/>
  <c r="T2291" i="6"/>
  <c r="S2292" i="6"/>
  <c r="T2292" i="6"/>
  <c r="S2293" i="6"/>
  <c r="T2293" i="6"/>
  <c r="S2294" i="6"/>
  <c r="T2294" i="6"/>
  <c r="S2295" i="6"/>
  <c r="T2295" i="6"/>
  <c r="S2296" i="6"/>
  <c r="T2296" i="6"/>
  <c r="S2297" i="6"/>
  <c r="T2297" i="6"/>
  <c r="S2298" i="6"/>
  <c r="T2298" i="6"/>
  <c r="S2299" i="6"/>
  <c r="T2299" i="6"/>
  <c r="S2300" i="6"/>
  <c r="T2300" i="6"/>
  <c r="S2301" i="6"/>
  <c r="T2301" i="6"/>
  <c r="S2302" i="6"/>
  <c r="T2302" i="6"/>
  <c r="S2303" i="6"/>
  <c r="T2303" i="6"/>
  <c r="S2304" i="6"/>
  <c r="T2304" i="6"/>
  <c r="S2305" i="6"/>
  <c r="T2305" i="6"/>
  <c r="S2306" i="6"/>
  <c r="T2306" i="6"/>
  <c r="S2307" i="6"/>
  <c r="T2307" i="6"/>
  <c r="S2308" i="6"/>
  <c r="T2308" i="6"/>
  <c r="S2309" i="6"/>
  <c r="T2309" i="6"/>
  <c r="S2310" i="6"/>
  <c r="T2310" i="6"/>
  <c r="S2311" i="6"/>
  <c r="T2311" i="6"/>
  <c r="S2312" i="6"/>
  <c r="T2312" i="6"/>
  <c r="S2313" i="6"/>
  <c r="T2313" i="6"/>
  <c r="S2314" i="6"/>
  <c r="T2314" i="6"/>
  <c r="S2315" i="6"/>
  <c r="T2315" i="6"/>
  <c r="S2316" i="6"/>
  <c r="T2316" i="6"/>
  <c r="S2317" i="6"/>
  <c r="T2317" i="6"/>
  <c r="S2318" i="6"/>
  <c r="T2318" i="6"/>
  <c r="S2319" i="6"/>
  <c r="T2319" i="6"/>
  <c r="S2321" i="6"/>
  <c r="T2321" i="6"/>
  <c r="S2322" i="6"/>
  <c r="T2322" i="6"/>
  <c r="S2323" i="6"/>
  <c r="T2323" i="6"/>
  <c r="S2324" i="6"/>
  <c r="T2324" i="6"/>
  <c r="S2325" i="6"/>
  <c r="T2325" i="6"/>
  <c r="S2326" i="6"/>
  <c r="T2326" i="6"/>
  <c r="S2327" i="6"/>
  <c r="T2327" i="6"/>
  <c r="S2328" i="6"/>
  <c r="T2328" i="6"/>
  <c r="S2329" i="6"/>
  <c r="T2329" i="6"/>
  <c r="S2330" i="6"/>
  <c r="T2330" i="6"/>
  <c r="S2331" i="6"/>
  <c r="T2331" i="6"/>
  <c r="S2332" i="6"/>
  <c r="T2332" i="6"/>
  <c r="S2333" i="6"/>
  <c r="T2333" i="6"/>
  <c r="S2334" i="6"/>
  <c r="T2334" i="6"/>
  <c r="S2335" i="6"/>
  <c r="T2335" i="6"/>
  <c r="S2336" i="6"/>
  <c r="T2336" i="6"/>
  <c r="S2337" i="6"/>
  <c r="T2337" i="6"/>
  <c r="S2338" i="6"/>
  <c r="T2338" i="6"/>
  <c r="S2339" i="6"/>
  <c r="T2339" i="6"/>
  <c r="S2340" i="6"/>
  <c r="T2340" i="6"/>
  <c r="S2341" i="6"/>
  <c r="T2341" i="6"/>
  <c r="S2342" i="6"/>
  <c r="T2342" i="6"/>
  <c r="S2343" i="6"/>
  <c r="T2343" i="6"/>
  <c r="S2344" i="6"/>
  <c r="T2344" i="6"/>
  <c r="S2345" i="6"/>
  <c r="T2345" i="6"/>
  <c r="S2346" i="6"/>
  <c r="T2346" i="6"/>
  <c r="S2347" i="6"/>
  <c r="T2347" i="6"/>
  <c r="S2348" i="6"/>
  <c r="T2348" i="6"/>
  <c r="X11" i="6"/>
  <c r="Y11" i="6"/>
  <c r="X12" i="6"/>
  <c r="Y12" i="6"/>
  <c r="X13" i="6"/>
  <c r="Y13" i="6"/>
  <c r="X14" i="6"/>
  <c r="Y14" i="6"/>
  <c r="X15" i="6"/>
  <c r="Y15" i="6"/>
  <c r="X16" i="6"/>
  <c r="Y16" i="6"/>
  <c r="X17" i="6"/>
  <c r="Y17" i="6"/>
  <c r="X18" i="6"/>
  <c r="Y18" i="6"/>
  <c r="X19" i="6"/>
  <c r="Y19" i="6"/>
  <c r="X20" i="6"/>
  <c r="Y20" i="6"/>
  <c r="X21" i="6"/>
  <c r="Y21" i="6"/>
  <c r="X22" i="6"/>
  <c r="Y22" i="6"/>
  <c r="X23" i="6"/>
  <c r="Y23" i="6"/>
  <c r="X24" i="6"/>
  <c r="Y24" i="6"/>
  <c r="X25" i="6"/>
  <c r="Y25" i="6"/>
  <c r="X26" i="6"/>
  <c r="Y26" i="6"/>
  <c r="X27" i="6"/>
  <c r="Y27" i="6"/>
  <c r="X28" i="6"/>
  <c r="Y28" i="6"/>
  <c r="X29" i="6"/>
  <c r="Y29" i="6"/>
  <c r="X30" i="6"/>
  <c r="Y30" i="6"/>
  <c r="X31" i="6"/>
  <c r="Y31" i="6"/>
  <c r="X32" i="6"/>
  <c r="Y32" i="6"/>
  <c r="X33" i="6"/>
  <c r="Y33" i="6"/>
  <c r="X34" i="6"/>
  <c r="Y34" i="6"/>
  <c r="X35" i="6"/>
  <c r="Y35" i="6"/>
  <c r="X36" i="6"/>
  <c r="Y36" i="6"/>
  <c r="X37" i="6"/>
  <c r="Y37" i="6"/>
  <c r="X38" i="6"/>
  <c r="Y38" i="6"/>
  <c r="X39" i="6"/>
  <c r="Y39" i="6"/>
  <c r="X40" i="6"/>
  <c r="Y40" i="6"/>
  <c r="X41" i="6"/>
  <c r="Y41" i="6"/>
  <c r="X42" i="6"/>
  <c r="Y42" i="6"/>
  <c r="X43" i="6"/>
  <c r="Y43" i="6"/>
  <c r="X44" i="6"/>
  <c r="Y44" i="6"/>
  <c r="X45" i="6"/>
  <c r="Y45" i="6"/>
  <c r="X46" i="6"/>
  <c r="Y46" i="6"/>
  <c r="X47" i="6"/>
  <c r="Y47" i="6"/>
  <c r="X48" i="6"/>
  <c r="Y48" i="6"/>
  <c r="X49" i="6"/>
  <c r="Y49" i="6"/>
  <c r="X50" i="6"/>
  <c r="Y50" i="6"/>
  <c r="X51" i="6"/>
  <c r="Y51" i="6"/>
  <c r="X52" i="6"/>
  <c r="Y52" i="6"/>
  <c r="X53" i="6"/>
  <c r="Y53" i="6"/>
  <c r="X54" i="6"/>
  <c r="Y54" i="6"/>
  <c r="X55" i="6"/>
  <c r="Y55" i="6"/>
  <c r="X56" i="6"/>
  <c r="Y56" i="6"/>
  <c r="X57" i="6"/>
  <c r="Y57" i="6"/>
  <c r="X58" i="6"/>
  <c r="Y58" i="6"/>
  <c r="X59" i="6"/>
  <c r="Y59" i="6"/>
  <c r="X60" i="6"/>
  <c r="Y60" i="6"/>
  <c r="X61" i="6"/>
  <c r="Y61" i="6"/>
  <c r="X62" i="6"/>
  <c r="Y62" i="6"/>
  <c r="X63" i="6"/>
  <c r="Y63" i="6"/>
  <c r="X64" i="6"/>
  <c r="Y64" i="6"/>
  <c r="X65" i="6"/>
  <c r="Y65" i="6"/>
  <c r="X66" i="6"/>
  <c r="Y66" i="6"/>
  <c r="X67" i="6"/>
  <c r="Y67" i="6"/>
  <c r="X68" i="6"/>
  <c r="Y68" i="6"/>
  <c r="X69" i="6"/>
  <c r="Y69" i="6"/>
  <c r="X70" i="6"/>
  <c r="Y70" i="6"/>
  <c r="X71" i="6"/>
  <c r="Y71" i="6"/>
  <c r="X72" i="6"/>
  <c r="Y72" i="6"/>
  <c r="X73" i="6"/>
  <c r="Y73" i="6"/>
  <c r="X74" i="6"/>
  <c r="Y74" i="6"/>
  <c r="X75" i="6"/>
  <c r="Y75" i="6"/>
  <c r="X76" i="6"/>
  <c r="Y76" i="6"/>
  <c r="X77" i="6"/>
  <c r="Y77" i="6"/>
  <c r="X78" i="6"/>
  <c r="Y78" i="6"/>
  <c r="X79" i="6"/>
  <c r="Y79" i="6"/>
  <c r="X80" i="6"/>
  <c r="Y80" i="6"/>
  <c r="X81" i="6"/>
  <c r="Y81" i="6"/>
  <c r="X82" i="6"/>
  <c r="Y82" i="6"/>
  <c r="X83" i="6"/>
  <c r="Y83" i="6"/>
  <c r="X84" i="6"/>
  <c r="Y84" i="6"/>
  <c r="X85" i="6"/>
  <c r="Y85" i="6"/>
  <c r="X86" i="6"/>
  <c r="Y86" i="6"/>
  <c r="X87" i="6"/>
  <c r="Y87" i="6"/>
  <c r="X88" i="6"/>
  <c r="Y88" i="6"/>
  <c r="X89" i="6"/>
  <c r="Y89" i="6"/>
  <c r="X90" i="6"/>
  <c r="Y90" i="6"/>
  <c r="X91" i="6"/>
  <c r="Y91" i="6"/>
  <c r="X92" i="6"/>
  <c r="Y92" i="6"/>
  <c r="X93" i="6"/>
  <c r="Y93" i="6"/>
  <c r="X94" i="6"/>
  <c r="Y94" i="6"/>
  <c r="X95" i="6"/>
  <c r="Y95" i="6"/>
  <c r="X96" i="6"/>
  <c r="Y96" i="6"/>
  <c r="X97" i="6"/>
  <c r="Y97" i="6"/>
  <c r="X98" i="6"/>
  <c r="Y98" i="6"/>
  <c r="X99" i="6"/>
  <c r="Y99" i="6"/>
  <c r="X100" i="6"/>
  <c r="Y100" i="6"/>
  <c r="X101" i="6"/>
  <c r="Y101" i="6"/>
  <c r="X102" i="6"/>
  <c r="Y102" i="6"/>
  <c r="X103" i="6"/>
  <c r="Y103" i="6"/>
  <c r="X104" i="6"/>
  <c r="Y104" i="6"/>
  <c r="X105" i="6"/>
  <c r="Y105" i="6"/>
  <c r="X106" i="6"/>
  <c r="Y106" i="6"/>
  <c r="X107" i="6"/>
  <c r="Y107" i="6"/>
  <c r="X108" i="6"/>
  <c r="Y108" i="6"/>
  <c r="X109" i="6"/>
  <c r="Y109" i="6"/>
  <c r="X110" i="6"/>
  <c r="Y110" i="6"/>
  <c r="X111" i="6"/>
  <c r="Y111" i="6"/>
  <c r="X112" i="6"/>
  <c r="Y112" i="6"/>
  <c r="X113" i="6"/>
  <c r="Y113" i="6"/>
  <c r="X114" i="6"/>
  <c r="Y114" i="6"/>
  <c r="X115" i="6"/>
  <c r="Y115" i="6"/>
  <c r="X116" i="6"/>
  <c r="Y116" i="6"/>
  <c r="X117" i="6"/>
  <c r="Y117" i="6"/>
  <c r="X118" i="6"/>
  <c r="Y118" i="6"/>
  <c r="X119" i="6"/>
  <c r="Y119" i="6"/>
  <c r="X120" i="6"/>
  <c r="Y120" i="6"/>
  <c r="X121" i="6"/>
  <c r="Y121" i="6"/>
  <c r="X122" i="6"/>
  <c r="Y122" i="6"/>
  <c r="X123" i="6"/>
  <c r="Y123" i="6"/>
  <c r="X124" i="6"/>
  <c r="Y124" i="6"/>
  <c r="X125" i="6"/>
  <c r="Y125" i="6"/>
  <c r="X126" i="6"/>
  <c r="Y126" i="6"/>
  <c r="X127" i="6"/>
  <c r="Y127" i="6"/>
  <c r="X128" i="6"/>
  <c r="Y128" i="6"/>
  <c r="X129" i="6"/>
  <c r="Y129" i="6"/>
  <c r="X130" i="6"/>
  <c r="Y130" i="6"/>
  <c r="X131" i="6"/>
  <c r="Y131" i="6"/>
  <c r="X132" i="6"/>
  <c r="Y132" i="6"/>
  <c r="X133" i="6"/>
  <c r="Y133" i="6"/>
  <c r="X134" i="6"/>
  <c r="Y134" i="6"/>
  <c r="X135" i="6"/>
  <c r="Y135" i="6"/>
  <c r="X136" i="6"/>
  <c r="Y136" i="6"/>
  <c r="X137" i="6"/>
  <c r="Y137" i="6"/>
  <c r="X138" i="6"/>
  <c r="Y138" i="6"/>
  <c r="X139" i="6"/>
  <c r="Y139" i="6"/>
  <c r="X140" i="6"/>
  <c r="Y140" i="6"/>
  <c r="X141" i="6"/>
  <c r="Y141" i="6"/>
  <c r="X142" i="6"/>
  <c r="Y142" i="6"/>
  <c r="X143" i="6"/>
  <c r="Y143" i="6"/>
  <c r="X144" i="6"/>
  <c r="Y144" i="6"/>
  <c r="X145" i="6"/>
  <c r="Y145" i="6"/>
  <c r="X146" i="6"/>
  <c r="Y146" i="6"/>
  <c r="X147" i="6"/>
  <c r="Y147" i="6"/>
  <c r="X148" i="6"/>
  <c r="Y148" i="6"/>
  <c r="X149" i="6"/>
  <c r="Y149" i="6"/>
  <c r="X150" i="6"/>
  <c r="Y150" i="6"/>
  <c r="X151" i="6"/>
  <c r="Y151" i="6"/>
  <c r="X152" i="6"/>
  <c r="Y152" i="6"/>
  <c r="X153" i="6"/>
  <c r="Y153" i="6"/>
  <c r="X154" i="6"/>
  <c r="Y154" i="6"/>
  <c r="X155" i="6"/>
  <c r="Y155" i="6"/>
  <c r="X156" i="6"/>
  <c r="Y156" i="6"/>
  <c r="X157" i="6"/>
  <c r="Y157" i="6"/>
  <c r="X158" i="6"/>
  <c r="Y158" i="6"/>
  <c r="X159" i="6"/>
  <c r="Y159" i="6"/>
  <c r="X160" i="6"/>
  <c r="Y160" i="6"/>
  <c r="X161" i="6"/>
  <c r="Y161" i="6"/>
  <c r="X162" i="6"/>
  <c r="Y162" i="6"/>
  <c r="X163" i="6"/>
  <c r="Y163" i="6"/>
  <c r="X164" i="6"/>
  <c r="Y164" i="6"/>
  <c r="X165" i="6"/>
  <c r="Y165" i="6"/>
  <c r="X166" i="6"/>
  <c r="Y166" i="6"/>
  <c r="X167" i="6"/>
  <c r="Y167" i="6"/>
  <c r="X168" i="6"/>
  <c r="Y168" i="6"/>
  <c r="X169" i="6"/>
  <c r="Y169" i="6"/>
  <c r="X170" i="6"/>
  <c r="Y170" i="6"/>
  <c r="X171" i="6"/>
  <c r="Y171" i="6"/>
  <c r="X172" i="6"/>
  <c r="Y172" i="6"/>
  <c r="X173" i="6"/>
  <c r="Y173" i="6"/>
  <c r="X174" i="6"/>
  <c r="Y174" i="6"/>
  <c r="X175" i="6"/>
  <c r="Y175" i="6"/>
  <c r="X176" i="6"/>
  <c r="Y176" i="6"/>
  <c r="X177" i="6"/>
  <c r="Y177" i="6"/>
  <c r="X178" i="6"/>
  <c r="Y178" i="6"/>
  <c r="X179" i="6"/>
  <c r="Y179" i="6"/>
  <c r="X180" i="6"/>
  <c r="Y180" i="6"/>
  <c r="X181" i="6"/>
  <c r="Y181" i="6"/>
  <c r="X182" i="6"/>
  <c r="Y182" i="6"/>
  <c r="X183" i="6"/>
  <c r="Y183" i="6"/>
  <c r="X184" i="6"/>
  <c r="Y184" i="6"/>
  <c r="X185" i="6"/>
  <c r="Y185" i="6"/>
  <c r="X186" i="6"/>
  <c r="Y186" i="6"/>
  <c r="X187" i="6"/>
  <c r="Y187" i="6"/>
  <c r="X188" i="6"/>
  <c r="Y188" i="6"/>
  <c r="X189" i="6"/>
  <c r="Y189" i="6"/>
  <c r="X190" i="6"/>
  <c r="Y190" i="6"/>
  <c r="X191" i="6"/>
  <c r="Y191" i="6"/>
  <c r="X192" i="6"/>
  <c r="Y192" i="6"/>
  <c r="X193" i="6"/>
  <c r="Y193" i="6"/>
  <c r="X194" i="6"/>
  <c r="Y194" i="6"/>
  <c r="X195" i="6"/>
  <c r="Y195" i="6"/>
  <c r="X196" i="6"/>
  <c r="Y196" i="6"/>
  <c r="X197" i="6"/>
  <c r="Y197" i="6"/>
  <c r="X198" i="6"/>
  <c r="Y198" i="6"/>
  <c r="X199" i="6"/>
  <c r="Y199" i="6"/>
  <c r="X200" i="6"/>
  <c r="Y200" i="6"/>
  <c r="X201" i="6"/>
  <c r="Y201" i="6"/>
  <c r="X202" i="6"/>
  <c r="Y202" i="6"/>
  <c r="X203" i="6"/>
  <c r="Y203" i="6"/>
  <c r="X204" i="6"/>
  <c r="Y204" i="6"/>
  <c r="X205" i="6"/>
  <c r="Y205" i="6"/>
  <c r="X206" i="6"/>
  <c r="Y206" i="6"/>
  <c r="X207" i="6"/>
  <c r="Y207" i="6"/>
  <c r="X208" i="6"/>
  <c r="Y208" i="6"/>
  <c r="X209" i="6"/>
  <c r="Y209" i="6"/>
  <c r="X210" i="6"/>
  <c r="Y210" i="6"/>
  <c r="X211" i="6"/>
  <c r="Y211" i="6"/>
  <c r="X212" i="6"/>
  <c r="Y212" i="6"/>
  <c r="X213" i="6"/>
  <c r="Y213" i="6"/>
  <c r="X214" i="6"/>
  <c r="Y214" i="6"/>
  <c r="X215" i="6"/>
  <c r="Y215" i="6"/>
  <c r="X216" i="6"/>
  <c r="Y216" i="6"/>
  <c r="X217" i="6"/>
  <c r="Y217" i="6"/>
  <c r="X218" i="6"/>
  <c r="Y218" i="6"/>
  <c r="X219" i="6"/>
  <c r="Y219" i="6"/>
  <c r="X220" i="6"/>
  <c r="Y220" i="6"/>
  <c r="X221" i="6"/>
  <c r="Y221" i="6"/>
  <c r="X222" i="6"/>
  <c r="Y222" i="6"/>
  <c r="X223" i="6"/>
  <c r="Y223" i="6"/>
  <c r="X224" i="6"/>
  <c r="Y224" i="6"/>
  <c r="X225" i="6"/>
  <c r="Y225" i="6"/>
  <c r="X226" i="6"/>
  <c r="Y226" i="6"/>
  <c r="X227" i="6"/>
  <c r="Y227" i="6"/>
  <c r="X228" i="6"/>
  <c r="Y228" i="6"/>
  <c r="X229" i="6"/>
  <c r="Y229" i="6"/>
  <c r="X230" i="6"/>
  <c r="Y230" i="6"/>
  <c r="X231" i="6"/>
  <c r="Y231" i="6"/>
  <c r="X232" i="6"/>
  <c r="Y232" i="6"/>
  <c r="X233" i="6"/>
  <c r="Y233" i="6"/>
  <c r="X234" i="6"/>
  <c r="Y234" i="6"/>
  <c r="X235" i="6"/>
  <c r="Y235" i="6"/>
  <c r="X236" i="6"/>
  <c r="Y236" i="6"/>
  <c r="X237" i="6"/>
  <c r="Y237" i="6"/>
  <c r="X238" i="6"/>
  <c r="Y238" i="6"/>
  <c r="X239" i="6"/>
  <c r="Y239" i="6"/>
  <c r="X240" i="6"/>
  <c r="Y240" i="6"/>
  <c r="X241" i="6"/>
  <c r="Y241" i="6"/>
  <c r="X242" i="6"/>
  <c r="Y242" i="6"/>
  <c r="X243" i="6"/>
  <c r="Y243" i="6"/>
  <c r="X244" i="6"/>
  <c r="Y244" i="6"/>
  <c r="X245" i="6"/>
  <c r="Y245" i="6"/>
  <c r="X246" i="6"/>
  <c r="Y246" i="6"/>
  <c r="X247" i="6"/>
  <c r="Y247" i="6"/>
  <c r="X248" i="6"/>
  <c r="Y248" i="6"/>
  <c r="X249" i="6"/>
  <c r="Y249" i="6"/>
  <c r="X250" i="6"/>
  <c r="Y250" i="6"/>
  <c r="X251" i="6"/>
  <c r="Y251" i="6"/>
  <c r="X252" i="6"/>
  <c r="Y252" i="6"/>
  <c r="X253" i="6"/>
  <c r="Y253" i="6"/>
  <c r="X254" i="6"/>
  <c r="Y254" i="6"/>
  <c r="X255" i="6"/>
  <c r="Y255" i="6"/>
  <c r="X256" i="6"/>
  <c r="Y256" i="6"/>
  <c r="X257" i="6"/>
  <c r="Y257" i="6"/>
  <c r="X258" i="6"/>
  <c r="Y258" i="6"/>
  <c r="X259" i="6"/>
  <c r="Y259" i="6"/>
  <c r="X260" i="6"/>
  <c r="Y260" i="6"/>
  <c r="X261" i="6"/>
  <c r="Y261" i="6"/>
  <c r="X262" i="6"/>
  <c r="Y262" i="6"/>
  <c r="X263" i="6"/>
  <c r="Y263" i="6"/>
  <c r="X264" i="6"/>
  <c r="Y264" i="6"/>
  <c r="X265" i="6"/>
  <c r="Y265" i="6"/>
  <c r="X266" i="6"/>
  <c r="Y266" i="6"/>
  <c r="X267" i="6"/>
  <c r="Y267" i="6"/>
  <c r="X268" i="6"/>
  <c r="Y268" i="6"/>
  <c r="X269" i="6"/>
  <c r="Y269" i="6"/>
  <c r="X270" i="6"/>
  <c r="Y270" i="6"/>
  <c r="X271" i="6"/>
  <c r="Y271" i="6"/>
  <c r="X272" i="6"/>
  <c r="Y272" i="6"/>
  <c r="X273" i="6"/>
  <c r="Y273" i="6"/>
  <c r="X274" i="6"/>
  <c r="Y274" i="6"/>
  <c r="X275" i="6"/>
  <c r="Y275" i="6"/>
  <c r="X276" i="6"/>
  <c r="Y276" i="6"/>
  <c r="X277" i="6"/>
  <c r="Y277" i="6"/>
  <c r="X278" i="6"/>
  <c r="Y278" i="6"/>
  <c r="X279" i="6"/>
  <c r="Y279" i="6"/>
  <c r="X280" i="6"/>
  <c r="Y280" i="6"/>
  <c r="X281" i="6"/>
  <c r="Y281" i="6"/>
  <c r="X282" i="6"/>
  <c r="Y282" i="6"/>
  <c r="X283" i="6"/>
  <c r="Y283" i="6"/>
  <c r="X284" i="6"/>
  <c r="Y284" i="6"/>
  <c r="X285" i="6"/>
  <c r="Y285" i="6"/>
  <c r="X286" i="6"/>
  <c r="Y286" i="6"/>
  <c r="X287" i="6"/>
  <c r="Y287" i="6"/>
  <c r="X288" i="6"/>
  <c r="Y288" i="6"/>
  <c r="X289" i="6"/>
  <c r="Y289" i="6"/>
  <c r="X290" i="6"/>
  <c r="Y290" i="6"/>
  <c r="X291" i="6"/>
  <c r="Y291" i="6"/>
  <c r="X292" i="6"/>
  <c r="Y292" i="6"/>
  <c r="X293" i="6"/>
  <c r="Y293" i="6"/>
  <c r="X294" i="6"/>
  <c r="Y294" i="6"/>
  <c r="X295" i="6"/>
  <c r="Y295" i="6"/>
  <c r="X296" i="6"/>
  <c r="Y296" i="6"/>
  <c r="X297" i="6"/>
  <c r="Y297" i="6"/>
  <c r="X298" i="6"/>
  <c r="Y298" i="6"/>
  <c r="X299" i="6"/>
  <c r="Y299" i="6"/>
  <c r="X300" i="6"/>
  <c r="Y300" i="6"/>
  <c r="X301" i="6"/>
  <c r="Y301" i="6"/>
  <c r="X302" i="6"/>
  <c r="Y302" i="6"/>
  <c r="X303" i="6"/>
  <c r="Y303" i="6"/>
  <c r="X304" i="6"/>
  <c r="Y304" i="6"/>
  <c r="X305" i="6"/>
  <c r="Y305" i="6"/>
  <c r="X306" i="6"/>
  <c r="Y306" i="6"/>
  <c r="X307" i="6"/>
  <c r="Y307" i="6"/>
  <c r="X308" i="6"/>
  <c r="Y308" i="6"/>
  <c r="X309" i="6"/>
  <c r="Y309" i="6"/>
  <c r="X310" i="6"/>
  <c r="Y310" i="6"/>
  <c r="X311" i="6"/>
  <c r="Y311" i="6"/>
  <c r="X312" i="6"/>
  <c r="Y312" i="6"/>
  <c r="X313" i="6"/>
  <c r="Y313" i="6"/>
  <c r="X314" i="6"/>
  <c r="Y314" i="6"/>
  <c r="X315" i="6"/>
  <c r="Y315" i="6"/>
  <c r="X316" i="6"/>
  <c r="Y316" i="6"/>
  <c r="X317" i="6"/>
  <c r="Y317" i="6"/>
  <c r="X318" i="6"/>
  <c r="Y318" i="6"/>
  <c r="X319" i="6"/>
  <c r="Y319" i="6"/>
  <c r="X320" i="6"/>
  <c r="Y320" i="6"/>
  <c r="X321" i="6"/>
  <c r="Y321" i="6"/>
  <c r="X322" i="6"/>
  <c r="Y322" i="6"/>
  <c r="X323" i="6"/>
  <c r="Y323" i="6"/>
  <c r="X324" i="6"/>
  <c r="Y324" i="6"/>
  <c r="X325" i="6"/>
  <c r="Y325" i="6"/>
  <c r="X326" i="6"/>
  <c r="Y326" i="6"/>
  <c r="X327" i="6"/>
  <c r="Y327" i="6"/>
  <c r="X328" i="6"/>
  <c r="Y328" i="6"/>
  <c r="X329" i="6"/>
  <c r="Y329" i="6"/>
  <c r="X330" i="6"/>
  <c r="Y330" i="6"/>
  <c r="X331" i="6"/>
  <c r="Y331" i="6"/>
  <c r="X332" i="6"/>
  <c r="Y332" i="6"/>
  <c r="X333" i="6"/>
  <c r="Y333" i="6"/>
  <c r="X334" i="6"/>
  <c r="Y334" i="6"/>
  <c r="X335" i="6"/>
  <c r="Y335" i="6"/>
  <c r="X336" i="6"/>
  <c r="Y336" i="6"/>
  <c r="X337" i="6"/>
  <c r="Y337" i="6"/>
  <c r="X338" i="6"/>
  <c r="Y338" i="6"/>
  <c r="X339" i="6"/>
  <c r="Y339" i="6"/>
  <c r="X340" i="6"/>
  <c r="Y340" i="6"/>
  <c r="X341" i="6"/>
  <c r="Y341" i="6"/>
  <c r="X342" i="6"/>
  <c r="Y342" i="6"/>
  <c r="X343" i="6"/>
  <c r="Y343" i="6"/>
  <c r="X344" i="6"/>
  <c r="Y344" i="6"/>
  <c r="X345" i="6"/>
  <c r="Y345" i="6"/>
  <c r="X346" i="6"/>
  <c r="Y346" i="6"/>
  <c r="X347" i="6"/>
  <c r="Y347" i="6"/>
  <c r="X348" i="6"/>
  <c r="Y348" i="6"/>
  <c r="X349" i="6"/>
  <c r="Y349" i="6"/>
  <c r="X350" i="6"/>
  <c r="Y350" i="6"/>
  <c r="X351" i="6"/>
  <c r="Y351" i="6"/>
  <c r="X352" i="6"/>
  <c r="Y352" i="6"/>
  <c r="X353" i="6"/>
  <c r="Y353" i="6"/>
  <c r="X354" i="6"/>
  <c r="Y354" i="6"/>
  <c r="X355" i="6"/>
  <c r="Y355" i="6"/>
  <c r="X356" i="6"/>
  <c r="Y356" i="6"/>
  <c r="X357" i="6"/>
  <c r="Y357" i="6"/>
  <c r="X358" i="6"/>
  <c r="Y358" i="6"/>
  <c r="X359" i="6"/>
  <c r="Y359" i="6"/>
  <c r="X360" i="6"/>
  <c r="Y360" i="6"/>
  <c r="X361" i="6"/>
  <c r="Y361" i="6"/>
  <c r="X362" i="6"/>
  <c r="Y362" i="6"/>
  <c r="X363" i="6"/>
  <c r="Y363" i="6"/>
  <c r="X364" i="6"/>
  <c r="Y364" i="6"/>
  <c r="X365" i="6"/>
  <c r="Y365" i="6"/>
  <c r="X366" i="6"/>
  <c r="Y366" i="6"/>
  <c r="X367" i="6"/>
  <c r="Y367" i="6"/>
  <c r="X368" i="6"/>
  <c r="Y368" i="6"/>
  <c r="X369" i="6"/>
  <c r="Y369" i="6"/>
  <c r="X370" i="6"/>
  <c r="Y370" i="6"/>
  <c r="X371" i="6"/>
  <c r="Y371" i="6"/>
  <c r="X372" i="6"/>
  <c r="Y372" i="6"/>
  <c r="X373" i="6"/>
  <c r="Y373" i="6"/>
  <c r="X374" i="6"/>
  <c r="Y374" i="6"/>
  <c r="X375" i="6"/>
  <c r="Y375" i="6"/>
  <c r="X376" i="6"/>
  <c r="Y376" i="6"/>
  <c r="X377" i="6"/>
  <c r="Y377" i="6"/>
  <c r="X378" i="6"/>
  <c r="Y378" i="6"/>
  <c r="X379" i="6"/>
  <c r="Y379" i="6"/>
  <c r="X380" i="6"/>
  <c r="Y380" i="6"/>
  <c r="X381" i="6"/>
  <c r="Y381" i="6"/>
  <c r="X382" i="6"/>
  <c r="Y382" i="6"/>
  <c r="X383" i="6"/>
  <c r="Y383" i="6"/>
  <c r="X384" i="6"/>
  <c r="Y384" i="6"/>
  <c r="X385" i="6"/>
  <c r="Y385" i="6"/>
  <c r="X386" i="6"/>
  <c r="Y386" i="6"/>
  <c r="X387" i="6"/>
  <c r="Y387" i="6"/>
  <c r="X388" i="6"/>
  <c r="Y388" i="6"/>
  <c r="X389" i="6"/>
  <c r="Y389" i="6"/>
  <c r="X390" i="6"/>
  <c r="Y390" i="6"/>
  <c r="X391" i="6"/>
  <c r="Y391" i="6"/>
  <c r="X392" i="6"/>
  <c r="Y392" i="6"/>
  <c r="X393" i="6"/>
  <c r="Y393" i="6"/>
  <c r="X394" i="6"/>
  <c r="Y394" i="6"/>
  <c r="X395" i="6"/>
  <c r="Y395" i="6"/>
  <c r="X396" i="6"/>
  <c r="Y396" i="6"/>
  <c r="X397" i="6"/>
  <c r="Y397" i="6"/>
  <c r="X398" i="6"/>
  <c r="Y398" i="6"/>
  <c r="X399" i="6"/>
  <c r="Y399" i="6"/>
  <c r="X400" i="6"/>
  <c r="Y400" i="6"/>
  <c r="X401" i="6"/>
  <c r="Y401" i="6"/>
  <c r="X402" i="6"/>
  <c r="Y402" i="6"/>
  <c r="X403" i="6"/>
  <c r="Y403" i="6"/>
  <c r="X404" i="6"/>
  <c r="Y404" i="6"/>
  <c r="X405" i="6"/>
  <c r="Y405" i="6"/>
  <c r="X406" i="6"/>
  <c r="Y406" i="6"/>
  <c r="X407" i="6"/>
  <c r="Y407" i="6"/>
  <c r="X408" i="6"/>
  <c r="Y408" i="6"/>
  <c r="X409" i="6"/>
  <c r="Y409" i="6"/>
  <c r="X410" i="6"/>
  <c r="Y410" i="6"/>
  <c r="X411" i="6"/>
  <c r="Y411" i="6"/>
  <c r="X412" i="6"/>
  <c r="Y412" i="6"/>
  <c r="X413" i="6"/>
  <c r="Y413" i="6"/>
  <c r="X414" i="6"/>
  <c r="Y414" i="6"/>
  <c r="X415" i="6"/>
  <c r="Y415" i="6"/>
  <c r="X416" i="6"/>
  <c r="Y416" i="6"/>
  <c r="X417" i="6"/>
  <c r="Y417" i="6"/>
  <c r="X418" i="6"/>
  <c r="Y418" i="6"/>
  <c r="X419" i="6"/>
  <c r="Y419" i="6"/>
  <c r="X420" i="6"/>
  <c r="Y420" i="6"/>
  <c r="X421" i="6"/>
  <c r="Y421" i="6"/>
  <c r="X422" i="6"/>
  <c r="Y422" i="6"/>
  <c r="X423" i="6"/>
  <c r="Y423" i="6"/>
  <c r="X424" i="6"/>
  <c r="Y424" i="6"/>
  <c r="X425" i="6"/>
  <c r="Y425" i="6"/>
  <c r="X426" i="6"/>
  <c r="Y426" i="6"/>
  <c r="X427" i="6"/>
  <c r="Y427" i="6"/>
  <c r="X428" i="6"/>
  <c r="Y428" i="6"/>
  <c r="X429" i="6"/>
  <c r="Y429" i="6"/>
  <c r="X430" i="6"/>
  <c r="Y430" i="6"/>
  <c r="X431" i="6"/>
  <c r="Y431" i="6"/>
  <c r="X432" i="6"/>
  <c r="Y432" i="6"/>
  <c r="X433" i="6"/>
  <c r="Y433" i="6"/>
  <c r="X434" i="6"/>
  <c r="Y434" i="6"/>
  <c r="X435" i="6"/>
  <c r="Y435" i="6"/>
  <c r="X436" i="6"/>
  <c r="Y436" i="6"/>
  <c r="X437" i="6"/>
  <c r="Y437" i="6"/>
  <c r="X438" i="6"/>
  <c r="Y438" i="6"/>
  <c r="X439" i="6"/>
  <c r="Y439" i="6"/>
  <c r="X440" i="6"/>
  <c r="Y440" i="6"/>
  <c r="X441" i="6"/>
  <c r="Y441" i="6"/>
  <c r="X442" i="6"/>
  <c r="Y442" i="6"/>
  <c r="X443" i="6"/>
  <c r="Y443" i="6"/>
  <c r="X444" i="6"/>
  <c r="Y444" i="6"/>
  <c r="X445" i="6"/>
  <c r="Y445" i="6"/>
  <c r="X446" i="6"/>
  <c r="Y446" i="6"/>
  <c r="X447" i="6"/>
  <c r="Y447" i="6"/>
  <c r="X448" i="6"/>
  <c r="Y448" i="6"/>
  <c r="X449" i="6"/>
  <c r="Y449" i="6"/>
  <c r="X450" i="6"/>
  <c r="Y450" i="6"/>
  <c r="X451" i="6"/>
  <c r="Y451" i="6"/>
  <c r="X452" i="6"/>
  <c r="Y452" i="6"/>
  <c r="X453" i="6"/>
  <c r="Y453" i="6"/>
  <c r="X454" i="6"/>
  <c r="Y454" i="6"/>
  <c r="X455" i="6"/>
  <c r="Y455" i="6"/>
  <c r="X456" i="6"/>
  <c r="Y456" i="6"/>
  <c r="X457" i="6"/>
  <c r="Y457" i="6"/>
  <c r="X458" i="6"/>
  <c r="Y458" i="6"/>
  <c r="X459" i="6"/>
  <c r="Y459" i="6"/>
  <c r="X460" i="6"/>
  <c r="Y460" i="6"/>
  <c r="X461" i="6"/>
  <c r="Y461" i="6"/>
  <c r="X462" i="6"/>
  <c r="Y462" i="6"/>
  <c r="X463" i="6"/>
  <c r="Y463" i="6"/>
  <c r="X464" i="6"/>
  <c r="Y464" i="6"/>
  <c r="X465" i="6"/>
  <c r="Y465" i="6"/>
  <c r="X466" i="6"/>
  <c r="Y466" i="6"/>
  <c r="X467" i="6"/>
  <c r="Y467" i="6"/>
  <c r="X468" i="6"/>
  <c r="Y468" i="6"/>
  <c r="X469" i="6"/>
  <c r="Y469" i="6"/>
  <c r="X470" i="6"/>
  <c r="Y470" i="6"/>
  <c r="X471" i="6"/>
  <c r="Y471" i="6"/>
  <c r="X472" i="6"/>
  <c r="Y472" i="6"/>
  <c r="X473" i="6"/>
  <c r="Y473" i="6"/>
  <c r="X474" i="6"/>
  <c r="Y474" i="6"/>
  <c r="X475" i="6"/>
  <c r="Y475" i="6"/>
  <c r="X476" i="6"/>
  <c r="Y476" i="6"/>
  <c r="X477" i="6"/>
  <c r="Y477" i="6"/>
  <c r="X478" i="6"/>
  <c r="Y478" i="6"/>
  <c r="X479" i="6"/>
  <c r="Y479" i="6"/>
  <c r="X481" i="6"/>
  <c r="Y481" i="6"/>
  <c r="X482" i="6"/>
  <c r="Y482" i="6"/>
  <c r="X483" i="6"/>
  <c r="Y483" i="6"/>
  <c r="X484" i="6"/>
  <c r="Y484" i="6"/>
  <c r="X485" i="6"/>
  <c r="Y485" i="6"/>
  <c r="X486" i="6"/>
  <c r="Y486" i="6"/>
  <c r="X487" i="6"/>
  <c r="Y487" i="6"/>
  <c r="X488" i="6"/>
  <c r="Y488" i="6"/>
  <c r="X489" i="6"/>
  <c r="Y489" i="6"/>
  <c r="X490" i="6"/>
  <c r="Y490" i="6"/>
  <c r="X491" i="6"/>
  <c r="Y491" i="6"/>
  <c r="X492" i="6"/>
  <c r="Y492" i="6"/>
  <c r="X493" i="6"/>
  <c r="Y493" i="6"/>
  <c r="X494" i="6"/>
  <c r="Y494" i="6"/>
  <c r="X495" i="6"/>
  <c r="Y495" i="6"/>
  <c r="X496" i="6"/>
  <c r="Y496" i="6"/>
  <c r="X497" i="6"/>
  <c r="Y497" i="6"/>
  <c r="X498" i="6"/>
  <c r="Y498" i="6"/>
  <c r="X499" i="6"/>
  <c r="Y499" i="6"/>
  <c r="X500" i="6"/>
  <c r="Y500" i="6"/>
  <c r="X501" i="6"/>
  <c r="Y501" i="6"/>
  <c r="X502" i="6"/>
  <c r="Y502" i="6"/>
  <c r="X503" i="6"/>
  <c r="Y503" i="6"/>
  <c r="X504" i="6"/>
  <c r="Y504" i="6"/>
  <c r="X505" i="6"/>
  <c r="Y505" i="6"/>
  <c r="X506" i="6"/>
  <c r="Y506" i="6"/>
  <c r="X507" i="6"/>
  <c r="Y507" i="6"/>
  <c r="X508" i="6"/>
  <c r="Y508" i="6"/>
  <c r="X509" i="6"/>
  <c r="Y509" i="6"/>
  <c r="X510" i="6"/>
  <c r="Y510" i="6"/>
  <c r="X511" i="6"/>
  <c r="Y511" i="6"/>
  <c r="X512" i="6"/>
  <c r="Y512" i="6"/>
  <c r="X513" i="6"/>
  <c r="Y513" i="6"/>
  <c r="X514" i="6"/>
  <c r="Y514" i="6"/>
  <c r="X515" i="6"/>
  <c r="Y515" i="6"/>
  <c r="X516" i="6"/>
  <c r="Y516" i="6"/>
  <c r="X517" i="6"/>
  <c r="Y517" i="6"/>
  <c r="X518" i="6"/>
  <c r="Y518" i="6"/>
  <c r="X519" i="6"/>
  <c r="Y519" i="6"/>
  <c r="X520" i="6"/>
  <c r="Y520" i="6"/>
  <c r="X521" i="6"/>
  <c r="Y521" i="6"/>
  <c r="X522" i="6"/>
  <c r="Y522" i="6"/>
  <c r="X523" i="6"/>
  <c r="Y523" i="6"/>
  <c r="X524" i="6"/>
  <c r="Y524" i="6"/>
  <c r="X525" i="6"/>
  <c r="Y525" i="6"/>
  <c r="X526" i="6"/>
  <c r="Y526" i="6"/>
  <c r="X527" i="6"/>
  <c r="Y527" i="6"/>
  <c r="X528" i="6"/>
  <c r="Y528" i="6"/>
  <c r="X529" i="6"/>
  <c r="Y529" i="6"/>
  <c r="X530" i="6"/>
  <c r="Y530" i="6"/>
  <c r="X531" i="6"/>
  <c r="Y531" i="6"/>
  <c r="X532" i="6"/>
  <c r="Y532" i="6"/>
  <c r="X533" i="6"/>
  <c r="Y533" i="6"/>
  <c r="X534" i="6"/>
  <c r="Y534" i="6"/>
  <c r="X535" i="6"/>
  <c r="Y535" i="6"/>
  <c r="X536" i="6"/>
  <c r="Y536" i="6"/>
  <c r="X537" i="6"/>
  <c r="Y537" i="6"/>
  <c r="X538" i="6"/>
  <c r="Y538" i="6"/>
  <c r="X539" i="6"/>
  <c r="Y539" i="6"/>
  <c r="X540" i="6"/>
  <c r="Y540" i="6"/>
  <c r="X541" i="6"/>
  <c r="Y541" i="6"/>
  <c r="X542" i="6"/>
  <c r="Y542" i="6"/>
  <c r="X543" i="6"/>
  <c r="Y543" i="6"/>
  <c r="X544" i="6"/>
  <c r="Y544" i="6"/>
  <c r="X545" i="6"/>
  <c r="Y545" i="6"/>
  <c r="X546" i="6"/>
  <c r="Y546" i="6"/>
  <c r="X547" i="6"/>
  <c r="Y547" i="6"/>
  <c r="X548" i="6"/>
  <c r="Y548" i="6"/>
  <c r="X549" i="6"/>
  <c r="Y549" i="6"/>
  <c r="X550" i="6"/>
  <c r="Y550" i="6"/>
  <c r="X551" i="6"/>
  <c r="Y551" i="6"/>
  <c r="X552" i="6"/>
  <c r="Y552" i="6"/>
  <c r="X553" i="6"/>
  <c r="Y553" i="6"/>
  <c r="X554" i="6"/>
  <c r="Y554" i="6"/>
  <c r="X555" i="6"/>
  <c r="Y555" i="6"/>
  <c r="X556" i="6"/>
  <c r="Y556" i="6"/>
  <c r="X557" i="6"/>
  <c r="Y557" i="6"/>
  <c r="X558" i="6"/>
  <c r="Y558" i="6"/>
  <c r="X559" i="6"/>
  <c r="Y559" i="6"/>
  <c r="X560" i="6"/>
  <c r="Y560" i="6"/>
  <c r="X561" i="6"/>
  <c r="Y561" i="6"/>
  <c r="X562" i="6"/>
  <c r="Y562" i="6"/>
  <c r="X563" i="6"/>
  <c r="Y563" i="6"/>
  <c r="X564" i="6"/>
  <c r="Y564" i="6"/>
  <c r="X565" i="6"/>
  <c r="Y565" i="6"/>
  <c r="X566" i="6"/>
  <c r="Y566" i="6"/>
  <c r="X567" i="6"/>
  <c r="Y567" i="6"/>
  <c r="X568" i="6"/>
  <c r="Y568" i="6"/>
  <c r="X569" i="6"/>
  <c r="Y569" i="6"/>
  <c r="X570" i="6"/>
  <c r="Y570" i="6"/>
  <c r="X571" i="6"/>
  <c r="Y571" i="6"/>
  <c r="X572" i="6"/>
  <c r="Y572" i="6"/>
  <c r="X573" i="6"/>
  <c r="Y573" i="6"/>
  <c r="X574" i="6"/>
  <c r="Y574" i="6"/>
  <c r="X575" i="6"/>
  <c r="Y575" i="6"/>
  <c r="X576" i="6"/>
  <c r="Y576" i="6"/>
  <c r="X577" i="6"/>
  <c r="Y577" i="6"/>
  <c r="X578" i="6"/>
  <c r="Y578" i="6"/>
  <c r="X579" i="6"/>
  <c r="Y579" i="6"/>
  <c r="X580" i="6"/>
  <c r="Y580" i="6"/>
  <c r="X581" i="6"/>
  <c r="Y581" i="6"/>
  <c r="X582" i="6"/>
  <c r="Y582" i="6"/>
  <c r="X583" i="6"/>
  <c r="Y583" i="6"/>
  <c r="X584" i="6"/>
  <c r="Y584" i="6"/>
  <c r="X585" i="6"/>
  <c r="Y585" i="6"/>
  <c r="X586" i="6"/>
  <c r="Y586" i="6"/>
  <c r="X587" i="6"/>
  <c r="Y587" i="6"/>
  <c r="X588" i="6"/>
  <c r="Y588" i="6"/>
  <c r="X589" i="6"/>
  <c r="Y589" i="6"/>
  <c r="X590" i="6"/>
  <c r="Y590" i="6"/>
  <c r="X591" i="6"/>
  <c r="Y591" i="6"/>
  <c r="X592" i="6"/>
  <c r="Y592" i="6"/>
  <c r="X593" i="6"/>
  <c r="Y593" i="6"/>
  <c r="X594" i="6"/>
  <c r="Y594" i="6"/>
  <c r="X595" i="6"/>
  <c r="Y595" i="6"/>
  <c r="X596" i="6"/>
  <c r="Y596" i="6"/>
  <c r="X597" i="6"/>
  <c r="Y597" i="6"/>
  <c r="X598" i="6"/>
  <c r="Y598" i="6"/>
  <c r="X599" i="6"/>
  <c r="Y599" i="6"/>
  <c r="X600" i="6"/>
  <c r="Y600" i="6"/>
  <c r="X601" i="6"/>
  <c r="Y601" i="6"/>
  <c r="X602" i="6"/>
  <c r="Y602" i="6"/>
  <c r="X603" i="6"/>
  <c r="Y603" i="6"/>
  <c r="X604" i="6"/>
  <c r="Y604" i="6"/>
  <c r="X605" i="6"/>
  <c r="Y605" i="6"/>
  <c r="X606" i="6"/>
  <c r="Y606" i="6"/>
  <c r="X607" i="6"/>
  <c r="Y607" i="6"/>
  <c r="X608" i="6"/>
  <c r="Y608" i="6"/>
  <c r="X609" i="6"/>
  <c r="Y609" i="6"/>
  <c r="X610" i="6"/>
  <c r="Y610" i="6"/>
  <c r="X611" i="6"/>
  <c r="Y611" i="6"/>
  <c r="X612" i="6"/>
  <c r="Y612" i="6"/>
  <c r="X613" i="6"/>
  <c r="Y613" i="6"/>
  <c r="X614" i="6"/>
  <c r="Y614" i="6"/>
  <c r="X615" i="6"/>
  <c r="Y615" i="6"/>
  <c r="X616" i="6"/>
  <c r="Y616" i="6"/>
  <c r="X617" i="6"/>
  <c r="Y617" i="6"/>
  <c r="X618" i="6"/>
  <c r="Y618" i="6"/>
  <c r="X619" i="6"/>
  <c r="Y619" i="6"/>
  <c r="X620" i="6"/>
  <c r="Y620" i="6"/>
  <c r="X621" i="6"/>
  <c r="Y621" i="6"/>
  <c r="X622" i="6"/>
  <c r="Y622" i="6"/>
  <c r="X623" i="6"/>
  <c r="Y623" i="6"/>
  <c r="X624" i="6"/>
  <c r="Y624" i="6"/>
  <c r="X625" i="6"/>
  <c r="Y625" i="6"/>
  <c r="X626" i="6"/>
  <c r="Y626" i="6"/>
  <c r="X627" i="6"/>
  <c r="Y627" i="6"/>
  <c r="X628" i="6"/>
  <c r="Y628" i="6"/>
  <c r="X629" i="6"/>
  <c r="Y629" i="6"/>
  <c r="X630" i="6"/>
  <c r="Y630" i="6"/>
  <c r="X631" i="6"/>
  <c r="Y631" i="6"/>
  <c r="X632" i="6"/>
  <c r="Y632" i="6"/>
  <c r="X633" i="6"/>
  <c r="Y633" i="6"/>
  <c r="X634" i="6"/>
  <c r="Y634" i="6"/>
  <c r="X635" i="6"/>
  <c r="Y635" i="6"/>
  <c r="X636" i="6"/>
  <c r="Y636" i="6"/>
  <c r="X637" i="6"/>
  <c r="Y637" i="6"/>
  <c r="X638" i="6"/>
  <c r="Y638" i="6"/>
  <c r="X639" i="6"/>
  <c r="Y639" i="6"/>
  <c r="X640" i="6"/>
  <c r="Y640" i="6"/>
  <c r="X641" i="6"/>
  <c r="Y641" i="6"/>
  <c r="X642" i="6"/>
  <c r="Y642" i="6"/>
  <c r="X643" i="6"/>
  <c r="Y643" i="6"/>
  <c r="X644" i="6"/>
  <c r="Y644" i="6"/>
  <c r="X645" i="6"/>
  <c r="Y645" i="6"/>
  <c r="X646" i="6"/>
  <c r="Y646" i="6"/>
  <c r="X647" i="6"/>
  <c r="Y647" i="6"/>
  <c r="X648" i="6"/>
  <c r="Y648" i="6"/>
  <c r="X649" i="6"/>
  <c r="Y649" i="6"/>
  <c r="X650" i="6"/>
  <c r="Y650" i="6"/>
  <c r="X651" i="6"/>
  <c r="Y651" i="6"/>
  <c r="X652" i="6"/>
  <c r="Y652" i="6"/>
  <c r="X653" i="6"/>
  <c r="Y653" i="6"/>
  <c r="X654" i="6"/>
  <c r="Y654" i="6"/>
  <c r="X655" i="6"/>
  <c r="Y655" i="6"/>
  <c r="X656" i="6"/>
  <c r="Y656" i="6"/>
  <c r="X657" i="6"/>
  <c r="Y657" i="6"/>
  <c r="X658" i="6"/>
  <c r="Y658" i="6"/>
  <c r="X659" i="6"/>
  <c r="Y659" i="6"/>
  <c r="X660" i="6"/>
  <c r="Y660" i="6"/>
  <c r="X661" i="6"/>
  <c r="Y661" i="6"/>
  <c r="X662" i="6"/>
  <c r="Y662" i="6"/>
  <c r="X663" i="6"/>
  <c r="Y663" i="6"/>
  <c r="X664" i="6"/>
  <c r="Y664" i="6"/>
  <c r="X665" i="6"/>
  <c r="Y665" i="6"/>
  <c r="X666" i="6"/>
  <c r="Y666" i="6"/>
  <c r="X667" i="6"/>
  <c r="Y667" i="6"/>
  <c r="X668" i="6"/>
  <c r="Y668" i="6"/>
  <c r="X669" i="6"/>
  <c r="Y669" i="6"/>
  <c r="X670" i="6"/>
  <c r="Y670" i="6"/>
  <c r="X671" i="6"/>
  <c r="Y671" i="6"/>
  <c r="X672" i="6"/>
  <c r="Y672" i="6"/>
  <c r="X673" i="6"/>
  <c r="Y673" i="6"/>
  <c r="X674" i="6"/>
  <c r="Y674" i="6"/>
  <c r="X675" i="6"/>
  <c r="Y675" i="6"/>
  <c r="X676" i="6"/>
  <c r="Y676" i="6"/>
  <c r="X677" i="6"/>
  <c r="Y677" i="6"/>
  <c r="X678" i="6"/>
  <c r="Y678" i="6"/>
  <c r="X679" i="6"/>
  <c r="Y679" i="6"/>
  <c r="X680" i="6"/>
  <c r="Y680" i="6"/>
  <c r="X681" i="6"/>
  <c r="Y681" i="6"/>
  <c r="X682" i="6"/>
  <c r="Y682" i="6"/>
  <c r="X683" i="6"/>
  <c r="Y683" i="6"/>
  <c r="X684" i="6"/>
  <c r="Y684" i="6"/>
  <c r="X685" i="6"/>
  <c r="Y685" i="6"/>
  <c r="X686" i="6"/>
  <c r="Y686" i="6"/>
  <c r="X687" i="6"/>
  <c r="Y687" i="6"/>
  <c r="X688" i="6"/>
  <c r="Y688" i="6"/>
  <c r="X689" i="6"/>
  <c r="Y689" i="6"/>
  <c r="X690" i="6"/>
  <c r="Y690" i="6"/>
  <c r="X691" i="6"/>
  <c r="Y691" i="6"/>
  <c r="X692" i="6"/>
  <c r="Y692" i="6"/>
  <c r="X693" i="6"/>
  <c r="Y693" i="6"/>
  <c r="X694" i="6"/>
  <c r="Y694" i="6"/>
  <c r="X695" i="6"/>
  <c r="Y695" i="6"/>
  <c r="X696" i="6"/>
  <c r="Y696" i="6"/>
  <c r="X697" i="6"/>
  <c r="Y697" i="6"/>
  <c r="X698" i="6"/>
  <c r="Y698" i="6"/>
  <c r="X699" i="6"/>
  <c r="Y699" i="6"/>
  <c r="X700" i="6"/>
  <c r="Y700" i="6"/>
  <c r="X701" i="6"/>
  <c r="Y701" i="6"/>
  <c r="X702" i="6"/>
  <c r="Y702" i="6"/>
  <c r="X703" i="6"/>
  <c r="Y703" i="6"/>
  <c r="X704" i="6"/>
  <c r="Y704" i="6"/>
  <c r="X705" i="6"/>
  <c r="Y705" i="6"/>
  <c r="X706" i="6"/>
  <c r="Y706" i="6"/>
  <c r="X707" i="6"/>
  <c r="Y707" i="6"/>
  <c r="X708" i="6"/>
  <c r="Y708" i="6"/>
  <c r="X709" i="6"/>
  <c r="Y709" i="6"/>
  <c r="X710" i="6"/>
  <c r="Y710" i="6"/>
  <c r="X711" i="6"/>
  <c r="Y711" i="6"/>
  <c r="X712" i="6"/>
  <c r="Y712" i="6"/>
  <c r="X713" i="6"/>
  <c r="Y713" i="6"/>
  <c r="X714" i="6"/>
  <c r="Y714" i="6"/>
  <c r="X715" i="6"/>
  <c r="Y715" i="6"/>
  <c r="X716" i="6"/>
  <c r="Y716" i="6"/>
  <c r="X717" i="6"/>
  <c r="Y717" i="6"/>
  <c r="X718" i="6"/>
  <c r="Y718" i="6"/>
  <c r="X719" i="6"/>
  <c r="Y719" i="6"/>
  <c r="X720" i="6"/>
  <c r="Y720" i="6"/>
  <c r="X721" i="6"/>
  <c r="Y721" i="6"/>
  <c r="X722" i="6"/>
  <c r="Y722" i="6"/>
  <c r="X723" i="6"/>
  <c r="Y723" i="6"/>
  <c r="X724" i="6"/>
  <c r="Y724" i="6"/>
  <c r="X725" i="6"/>
  <c r="Y725" i="6"/>
  <c r="X726" i="6"/>
  <c r="Y726" i="6"/>
  <c r="X727" i="6"/>
  <c r="Y727" i="6"/>
  <c r="X728" i="6"/>
  <c r="Y728" i="6"/>
  <c r="X729" i="6"/>
  <c r="Y729" i="6"/>
  <c r="X730" i="6"/>
  <c r="Y730" i="6"/>
  <c r="X731" i="6"/>
  <c r="Y731" i="6"/>
  <c r="X732" i="6"/>
  <c r="Y732" i="6"/>
  <c r="X733" i="6"/>
  <c r="Y733" i="6"/>
  <c r="X734" i="6"/>
  <c r="Y734" i="6"/>
  <c r="X735" i="6"/>
  <c r="Y735" i="6"/>
  <c r="X736" i="6"/>
  <c r="Y736" i="6"/>
  <c r="X737" i="6"/>
  <c r="Y737" i="6"/>
  <c r="X738" i="6"/>
  <c r="Y738" i="6"/>
  <c r="X739" i="6"/>
  <c r="Y739" i="6"/>
  <c r="X740" i="6"/>
  <c r="Y740" i="6"/>
  <c r="X741" i="6"/>
  <c r="Y741" i="6"/>
  <c r="X742" i="6"/>
  <c r="Y742" i="6"/>
  <c r="X743" i="6"/>
  <c r="Y743" i="6"/>
  <c r="X744" i="6"/>
  <c r="Y744" i="6"/>
  <c r="X745" i="6"/>
  <c r="Y745" i="6"/>
  <c r="X746" i="6"/>
  <c r="Y746" i="6"/>
  <c r="X747" i="6"/>
  <c r="Y747" i="6"/>
  <c r="X748" i="6"/>
  <c r="Y748" i="6"/>
  <c r="X749" i="6"/>
  <c r="Y749" i="6"/>
  <c r="X750" i="6"/>
  <c r="Y750" i="6"/>
  <c r="X751" i="6"/>
  <c r="Y751" i="6"/>
  <c r="X752" i="6"/>
  <c r="Y752" i="6"/>
  <c r="X753" i="6"/>
  <c r="Y753" i="6"/>
  <c r="X754" i="6"/>
  <c r="Y754" i="6"/>
  <c r="X755" i="6"/>
  <c r="Y755" i="6"/>
  <c r="X756" i="6"/>
  <c r="Y756" i="6"/>
  <c r="X757" i="6"/>
  <c r="Y757" i="6"/>
  <c r="X758" i="6"/>
  <c r="Y758" i="6"/>
  <c r="X759" i="6"/>
  <c r="Y759" i="6"/>
  <c r="X760" i="6"/>
  <c r="Y760" i="6"/>
  <c r="X761" i="6"/>
  <c r="Y761" i="6"/>
  <c r="X762" i="6"/>
  <c r="Y762" i="6"/>
  <c r="X763" i="6"/>
  <c r="Y763" i="6"/>
  <c r="X764" i="6"/>
  <c r="Y764" i="6"/>
  <c r="X765" i="6"/>
  <c r="Y765" i="6"/>
  <c r="X766" i="6"/>
  <c r="Y766" i="6"/>
  <c r="X767" i="6"/>
  <c r="Y767" i="6"/>
  <c r="X768" i="6"/>
  <c r="Y768" i="6"/>
  <c r="X769" i="6"/>
  <c r="Y769" i="6"/>
  <c r="X770" i="6"/>
  <c r="Y770" i="6"/>
  <c r="X771" i="6"/>
  <c r="Y771" i="6"/>
  <c r="X772" i="6"/>
  <c r="Y772" i="6"/>
  <c r="X773" i="6"/>
  <c r="Y773" i="6"/>
  <c r="X774" i="6"/>
  <c r="Y774" i="6"/>
  <c r="X775" i="6"/>
  <c r="Y775" i="6"/>
  <c r="X776" i="6"/>
  <c r="Y776" i="6"/>
  <c r="X777" i="6"/>
  <c r="Y777" i="6"/>
  <c r="X778" i="6"/>
  <c r="Y778" i="6"/>
  <c r="X779" i="6"/>
  <c r="Y779" i="6"/>
  <c r="X780" i="6"/>
  <c r="Y780" i="6"/>
  <c r="X781" i="6"/>
  <c r="Y781" i="6"/>
  <c r="X782" i="6"/>
  <c r="Y782" i="6"/>
  <c r="X783" i="6"/>
  <c r="Y783" i="6"/>
  <c r="X784" i="6"/>
  <c r="Y784" i="6"/>
  <c r="X785" i="6"/>
  <c r="Y785" i="6"/>
  <c r="X786" i="6"/>
  <c r="Y786" i="6"/>
  <c r="X787" i="6"/>
  <c r="Y787" i="6"/>
  <c r="X788" i="6"/>
  <c r="Y788" i="6"/>
  <c r="X789" i="6"/>
  <c r="Y789" i="6"/>
  <c r="X790" i="6"/>
  <c r="Y790" i="6"/>
  <c r="X791" i="6"/>
  <c r="Y791" i="6"/>
  <c r="X792" i="6"/>
  <c r="Y792" i="6"/>
  <c r="X793" i="6"/>
  <c r="Y793" i="6"/>
  <c r="X794" i="6"/>
  <c r="Y794" i="6"/>
  <c r="X795" i="6"/>
  <c r="Y795" i="6"/>
  <c r="X796" i="6"/>
  <c r="Y796" i="6"/>
  <c r="X797" i="6"/>
  <c r="Y797" i="6"/>
  <c r="X798" i="6"/>
  <c r="Y798" i="6"/>
  <c r="X799" i="6"/>
  <c r="Y799" i="6"/>
  <c r="X800" i="6"/>
  <c r="Y800" i="6"/>
  <c r="X801" i="6"/>
  <c r="Y801" i="6"/>
  <c r="X802" i="6"/>
  <c r="Y802" i="6"/>
  <c r="X803" i="6"/>
  <c r="Y803" i="6"/>
  <c r="X804" i="6"/>
  <c r="Y804" i="6"/>
  <c r="X805" i="6"/>
  <c r="Y805" i="6"/>
  <c r="X806" i="6"/>
  <c r="Y806" i="6"/>
  <c r="X807" i="6"/>
  <c r="Y807" i="6"/>
  <c r="X808" i="6"/>
  <c r="Y808" i="6"/>
  <c r="X809" i="6"/>
  <c r="Y809" i="6"/>
  <c r="X810" i="6"/>
  <c r="Y810" i="6"/>
  <c r="X811" i="6"/>
  <c r="Y811" i="6"/>
  <c r="X812" i="6"/>
  <c r="Y812" i="6"/>
  <c r="X813" i="6"/>
  <c r="Y813" i="6"/>
  <c r="X814" i="6"/>
  <c r="Y814" i="6"/>
  <c r="X815" i="6"/>
  <c r="Y815" i="6"/>
  <c r="X816" i="6"/>
  <c r="Y816" i="6"/>
  <c r="X817" i="6"/>
  <c r="Y817" i="6"/>
  <c r="X818" i="6"/>
  <c r="Y818" i="6"/>
  <c r="X819" i="6"/>
  <c r="Y819" i="6"/>
  <c r="X820" i="6"/>
  <c r="Y820" i="6"/>
  <c r="X821" i="6"/>
  <c r="Y821" i="6"/>
  <c r="X822" i="6"/>
  <c r="Y822" i="6"/>
  <c r="X823" i="6"/>
  <c r="Y823" i="6"/>
  <c r="X824" i="6"/>
  <c r="Y824" i="6"/>
  <c r="X825" i="6"/>
  <c r="Y825" i="6"/>
  <c r="X826" i="6"/>
  <c r="Y826" i="6"/>
  <c r="X827" i="6"/>
  <c r="Y827" i="6"/>
  <c r="X828" i="6"/>
  <c r="Y828" i="6"/>
  <c r="X829" i="6"/>
  <c r="Y829" i="6"/>
  <c r="X830" i="6"/>
  <c r="Y830" i="6"/>
  <c r="X831" i="6"/>
  <c r="Y831" i="6"/>
  <c r="X832" i="6"/>
  <c r="Y832" i="6"/>
  <c r="X833" i="6"/>
  <c r="Y833" i="6"/>
  <c r="X834" i="6"/>
  <c r="Y834" i="6"/>
  <c r="X835" i="6"/>
  <c r="Y835" i="6"/>
  <c r="X836" i="6"/>
  <c r="Y836" i="6"/>
  <c r="X837" i="6"/>
  <c r="Y837" i="6"/>
  <c r="X838" i="6"/>
  <c r="Y838" i="6"/>
  <c r="X839" i="6"/>
  <c r="Y839" i="6"/>
  <c r="X840" i="6"/>
  <c r="Y840" i="6"/>
  <c r="X841" i="6"/>
  <c r="Y841" i="6"/>
  <c r="X842" i="6"/>
  <c r="Y842" i="6"/>
  <c r="X843" i="6"/>
  <c r="Y843" i="6"/>
  <c r="X844" i="6"/>
  <c r="Y844" i="6"/>
  <c r="X845" i="6"/>
  <c r="Y845" i="6"/>
  <c r="X846" i="6"/>
  <c r="Y846" i="6"/>
  <c r="X847" i="6"/>
  <c r="Y847" i="6"/>
  <c r="X848" i="6"/>
  <c r="Y848" i="6"/>
  <c r="X849" i="6"/>
  <c r="Y849" i="6"/>
  <c r="X850" i="6"/>
  <c r="Y850" i="6"/>
  <c r="X851" i="6"/>
  <c r="Y851" i="6"/>
  <c r="X852" i="6"/>
  <c r="Y852" i="6"/>
  <c r="X853" i="6"/>
  <c r="Y853" i="6"/>
  <c r="X854" i="6"/>
  <c r="Y854" i="6"/>
  <c r="X855" i="6"/>
  <c r="Y855" i="6"/>
  <c r="X856" i="6"/>
  <c r="Y856" i="6"/>
  <c r="X857" i="6"/>
  <c r="Y857" i="6"/>
  <c r="X858" i="6"/>
  <c r="Y858" i="6"/>
  <c r="X859" i="6"/>
  <c r="Y859" i="6"/>
  <c r="X860" i="6"/>
  <c r="Y860" i="6"/>
  <c r="X861" i="6"/>
  <c r="Y861" i="6"/>
  <c r="X862" i="6"/>
  <c r="Y862" i="6"/>
  <c r="X863" i="6"/>
  <c r="Y863" i="6"/>
  <c r="X864" i="6"/>
  <c r="Y864" i="6"/>
  <c r="X865" i="6"/>
  <c r="Y865" i="6"/>
  <c r="X866" i="6"/>
  <c r="Y866" i="6"/>
  <c r="X867" i="6"/>
  <c r="Y867" i="6"/>
  <c r="X868" i="6"/>
  <c r="Y868" i="6"/>
  <c r="X869" i="6"/>
  <c r="Y869" i="6"/>
  <c r="X870" i="6"/>
  <c r="Y870" i="6"/>
  <c r="X871" i="6"/>
  <c r="Y871" i="6"/>
  <c r="X872" i="6"/>
  <c r="Y872" i="6"/>
  <c r="X873" i="6"/>
  <c r="Y873" i="6"/>
  <c r="X874" i="6"/>
  <c r="Y874" i="6"/>
  <c r="X875" i="6"/>
  <c r="Y875" i="6"/>
  <c r="X876" i="6"/>
  <c r="Y876" i="6"/>
  <c r="X877" i="6"/>
  <c r="Y877" i="6"/>
  <c r="X878" i="6"/>
  <c r="Y878" i="6"/>
  <c r="X879" i="6"/>
  <c r="Y879" i="6"/>
  <c r="X880" i="6"/>
  <c r="Y880" i="6"/>
  <c r="X881" i="6"/>
  <c r="Y881" i="6"/>
  <c r="X882" i="6"/>
  <c r="Y882" i="6"/>
  <c r="X883" i="6"/>
  <c r="Y883" i="6"/>
  <c r="X884" i="6"/>
  <c r="Y884" i="6"/>
  <c r="X885" i="6"/>
  <c r="Y885" i="6"/>
  <c r="X886" i="6"/>
  <c r="Y886" i="6"/>
  <c r="X887" i="6"/>
  <c r="Y887" i="6"/>
  <c r="X888" i="6"/>
  <c r="Y888" i="6"/>
  <c r="X889" i="6"/>
  <c r="Y889" i="6"/>
  <c r="X890" i="6"/>
  <c r="Y890" i="6"/>
  <c r="X891" i="6"/>
  <c r="Y891" i="6"/>
  <c r="X892" i="6"/>
  <c r="Y892" i="6"/>
  <c r="X893" i="6"/>
  <c r="Y893" i="6"/>
  <c r="X894" i="6"/>
  <c r="Y894" i="6"/>
  <c r="X895" i="6"/>
  <c r="Y895" i="6"/>
  <c r="X896" i="6"/>
  <c r="Y896" i="6"/>
  <c r="X897" i="6"/>
  <c r="Y897" i="6"/>
  <c r="X898" i="6"/>
  <c r="Y898" i="6"/>
  <c r="X899" i="6"/>
  <c r="Y899" i="6"/>
  <c r="X900" i="6"/>
  <c r="Y900" i="6"/>
  <c r="X901" i="6"/>
  <c r="Y901" i="6"/>
  <c r="X902" i="6"/>
  <c r="Y902" i="6"/>
  <c r="X903" i="6"/>
  <c r="Y903" i="6"/>
  <c r="X904" i="6"/>
  <c r="Y904" i="6"/>
  <c r="X905" i="6"/>
  <c r="Y905" i="6"/>
  <c r="X906" i="6"/>
  <c r="Y906" i="6"/>
  <c r="X907" i="6"/>
  <c r="Y907" i="6"/>
  <c r="X908" i="6"/>
  <c r="Y908" i="6"/>
  <c r="X909" i="6"/>
  <c r="Y909" i="6"/>
  <c r="X910" i="6"/>
  <c r="Y910" i="6"/>
  <c r="X911" i="6"/>
  <c r="Y911" i="6"/>
  <c r="X912" i="6"/>
  <c r="Y912" i="6"/>
  <c r="X913" i="6"/>
  <c r="Y913" i="6"/>
  <c r="X914" i="6"/>
  <c r="Y914" i="6"/>
  <c r="X915" i="6"/>
  <c r="Y915" i="6"/>
  <c r="X916" i="6"/>
  <c r="Y916" i="6"/>
  <c r="X917" i="6"/>
  <c r="Y917" i="6"/>
  <c r="X918" i="6"/>
  <c r="Y918" i="6"/>
  <c r="X919" i="6"/>
  <c r="Y919" i="6"/>
  <c r="X920" i="6"/>
  <c r="Y920" i="6"/>
  <c r="X921" i="6"/>
  <c r="Y921" i="6"/>
  <c r="X922" i="6"/>
  <c r="Y922" i="6"/>
  <c r="X923" i="6"/>
  <c r="Y923" i="6"/>
  <c r="X924" i="6"/>
  <c r="Y924" i="6"/>
  <c r="X925" i="6"/>
  <c r="Y925" i="6"/>
  <c r="X926" i="6"/>
  <c r="Y926" i="6"/>
  <c r="X927" i="6"/>
  <c r="Y927" i="6"/>
  <c r="X928" i="6"/>
  <c r="Y928" i="6"/>
  <c r="X929" i="6"/>
  <c r="Y929" i="6"/>
  <c r="X930" i="6"/>
  <c r="Y930" i="6"/>
  <c r="X931" i="6"/>
  <c r="Y931" i="6"/>
  <c r="X932" i="6"/>
  <c r="Y932" i="6"/>
  <c r="X933" i="6"/>
  <c r="Y933" i="6"/>
  <c r="X934" i="6"/>
  <c r="Y934" i="6"/>
  <c r="X935" i="6"/>
  <c r="Y935" i="6"/>
  <c r="X936" i="6"/>
  <c r="Y936" i="6"/>
  <c r="X937" i="6"/>
  <c r="Y937" i="6"/>
  <c r="X938" i="6"/>
  <c r="Y938" i="6"/>
  <c r="X939" i="6"/>
  <c r="Y939" i="6"/>
  <c r="X940" i="6"/>
  <c r="Y940" i="6"/>
  <c r="X941" i="6"/>
  <c r="Y941" i="6"/>
  <c r="X942" i="6"/>
  <c r="Y942" i="6"/>
  <c r="X943" i="6"/>
  <c r="Y943" i="6"/>
  <c r="X944" i="6"/>
  <c r="Y944" i="6"/>
  <c r="X945" i="6"/>
  <c r="Y945" i="6"/>
  <c r="X946" i="6"/>
  <c r="Y946" i="6"/>
  <c r="X947" i="6"/>
  <c r="Y947" i="6"/>
  <c r="X948" i="6"/>
  <c r="Y948" i="6"/>
  <c r="X949" i="6"/>
  <c r="Y949" i="6"/>
  <c r="X950" i="6"/>
  <c r="Y950" i="6"/>
  <c r="X951" i="6"/>
  <c r="Y951" i="6"/>
  <c r="X952" i="6"/>
  <c r="Y952" i="6"/>
  <c r="X953" i="6"/>
  <c r="Y953" i="6"/>
  <c r="X954" i="6"/>
  <c r="Y954" i="6"/>
  <c r="X955" i="6"/>
  <c r="Y955" i="6"/>
  <c r="X956" i="6"/>
  <c r="Y956" i="6"/>
  <c r="X957" i="6"/>
  <c r="Y957" i="6"/>
  <c r="X958" i="6"/>
  <c r="Y958" i="6"/>
  <c r="X959" i="6"/>
  <c r="Y959" i="6"/>
  <c r="X960" i="6"/>
  <c r="Y960" i="6"/>
  <c r="X961" i="6"/>
  <c r="Y961" i="6"/>
  <c r="X962" i="6"/>
  <c r="Y962" i="6"/>
  <c r="X963" i="6"/>
  <c r="Y963" i="6"/>
  <c r="X964" i="6"/>
  <c r="Y964" i="6"/>
  <c r="X965" i="6"/>
  <c r="Y965" i="6"/>
  <c r="X966" i="6"/>
  <c r="Y966" i="6"/>
  <c r="X967" i="6"/>
  <c r="Y967" i="6"/>
  <c r="X968" i="6"/>
  <c r="Y968" i="6"/>
  <c r="X969" i="6"/>
  <c r="Y969" i="6"/>
  <c r="X970" i="6"/>
  <c r="Y970" i="6"/>
  <c r="X971" i="6"/>
  <c r="Y971" i="6"/>
  <c r="X972" i="6"/>
  <c r="Y972" i="6"/>
  <c r="X973" i="6"/>
  <c r="Y973" i="6"/>
  <c r="X974" i="6"/>
  <c r="Y974" i="6"/>
  <c r="X975" i="6"/>
  <c r="Y975" i="6"/>
  <c r="X976" i="6"/>
  <c r="Y976" i="6"/>
  <c r="X977" i="6"/>
  <c r="Y977" i="6"/>
  <c r="X978" i="6"/>
  <c r="Y978" i="6"/>
  <c r="X979" i="6"/>
  <c r="Y979" i="6"/>
  <c r="X980" i="6"/>
  <c r="Y980" i="6"/>
  <c r="X981" i="6"/>
  <c r="Y981" i="6"/>
  <c r="X982" i="6"/>
  <c r="Y982" i="6"/>
  <c r="X983" i="6"/>
  <c r="Y983" i="6"/>
  <c r="X984" i="6"/>
  <c r="Y984" i="6"/>
  <c r="X985" i="6"/>
  <c r="Y985" i="6"/>
  <c r="X986" i="6"/>
  <c r="Y986" i="6"/>
  <c r="X987" i="6"/>
  <c r="Y987" i="6"/>
  <c r="X988" i="6"/>
  <c r="Y988" i="6"/>
  <c r="X989" i="6"/>
  <c r="Y989" i="6"/>
  <c r="X990" i="6"/>
  <c r="Y990" i="6"/>
  <c r="X991" i="6"/>
  <c r="Y991" i="6"/>
  <c r="X992" i="6"/>
  <c r="Y992" i="6"/>
  <c r="X993" i="6"/>
  <c r="Y993" i="6"/>
  <c r="X994" i="6"/>
  <c r="Y994" i="6"/>
  <c r="X995" i="6"/>
  <c r="Y995" i="6"/>
  <c r="X996" i="6"/>
  <c r="Y996" i="6"/>
  <c r="X997" i="6"/>
  <c r="Y997" i="6"/>
  <c r="X998" i="6"/>
  <c r="Y998" i="6"/>
  <c r="X999" i="6"/>
  <c r="Y999" i="6"/>
  <c r="X1000" i="6"/>
  <c r="Y1000" i="6"/>
  <c r="X1001" i="6"/>
  <c r="Y1001" i="6"/>
  <c r="X1002" i="6"/>
  <c r="Y1002" i="6"/>
  <c r="X1003" i="6"/>
  <c r="Y1003" i="6"/>
  <c r="X1004" i="6"/>
  <c r="Y1004" i="6"/>
  <c r="X1005" i="6"/>
  <c r="Y1005" i="6"/>
  <c r="X1006" i="6"/>
  <c r="Y1006" i="6"/>
  <c r="X1007" i="6"/>
  <c r="Y1007" i="6"/>
  <c r="X1008" i="6"/>
  <c r="Y1008" i="6"/>
  <c r="X1009" i="6"/>
  <c r="Y1009" i="6"/>
  <c r="X1010" i="6"/>
  <c r="Y1010" i="6"/>
  <c r="X1011" i="6"/>
  <c r="Y1011" i="6"/>
  <c r="X1012" i="6"/>
  <c r="Y1012" i="6"/>
  <c r="X1013" i="6"/>
  <c r="Y1013" i="6"/>
  <c r="X1014" i="6"/>
  <c r="Y1014" i="6"/>
  <c r="X1015" i="6"/>
  <c r="Y1015" i="6"/>
  <c r="X1016" i="6"/>
  <c r="Y1016" i="6"/>
  <c r="X1017" i="6"/>
  <c r="Y1017" i="6"/>
  <c r="X1018" i="6"/>
  <c r="Y1018" i="6"/>
  <c r="X1019" i="6"/>
  <c r="Y1019" i="6"/>
  <c r="X1020" i="6"/>
  <c r="Y1020" i="6"/>
  <c r="X1021" i="6"/>
  <c r="Y1021" i="6"/>
  <c r="X1022" i="6"/>
  <c r="Y1022" i="6"/>
  <c r="X1023" i="6"/>
  <c r="Y1023" i="6"/>
  <c r="X1024" i="6"/>
  <c r="Y1024" i="6"/>
  <c r="X1025" i="6"/>
  <c r="Y1025" i="6"/>
  <c r="X1026" i="6"/>
  <c r="Y1026" i="6"/>
  <c r="X1027" i="6"/>
  <c r="Y1027" i="6"/>
  <c r="X1028" i="6"/>
  <c r="Y1028" i="6"/>
  <c r="X1029" i="6"/>
  <c r="Y1029" i="6"/>
  <c r="X1030" i="6"/>
  <c r="Y1030" i="6"/>
  <c r="X1031" i="6"/>
  <c r="Y1031" i="6"/>
  <c r="X1032" i="6"/>
  <c r="Y1032" i="6"/>
  <c r="X1033" i="6"/>
  <c r="Y1033" i="6"/>
  <c r="X1034" i="6"/>
  <c r="Y1034" i="6"/>
  <c r="X1035" i="6"/>
  <c r="Y1035" i="6"/>
  <c r="X1036" i="6"/>
  <c r="Y1036" i="6"/>
  <c r="X1037" i="6"/>
  <c r="Y1037" i="6"/>
  <c r="X1038" i="6"/>
  <c r="Y1038" i="6"/>
  <c r="X1039" i="6"/>
  <c r="Y1039" i="6"/>
  <c r="X1040" i="6"/>
  <c r="Y1040" i="6"/>
  <c r="X1041" i="6"/>
  <c r="Y1041" i="6"/>
  <c r="X1042" i="6"/>
  <c r="Y1042" i="6"/>
  <c r="X1043" i="6"/>
  <c r="Y1043" i="6"/>
  <c r="X1044" i="6"/>
  <c r="Y1044" i="6"/>
  <c r="X1045" i="6"/>
  <c r="Y1045" i="6"/>
  <c r="X1046" i="6"/>
  <c r="Y1046" i="6"/>
  <c r="X1047" i="6"/>
  <c r="Y1047" i="6"/>
  <c r="X1048" i="6"/>
  <c r="Y1048" i="6"/>
  <c r="X1049" i="6"/>
  <c r="Y1049" i="6"/>
  <c r="X1050" i="6"/>
  <c r="Y1050" i="6"/>
  <c r="X1051" i="6"/>
  <c r="Y1051" i="6"/>
  <c r="X1052" i="6"/>
  <c r="Y1052" i="6"/>
  <c r="X1053" i="6"/>
  <c r="Y1053" i="6"/>
  <c r="X1054" i="6"/>
  <c r="Y1054" i="6"/>
  <c r="X1055" i="6"/>
  <c r="Y1055" i="6"/>
  <c r="X1056" i="6"/>
  <c r="Y1056" i="6"/>
  <c r="X1057" i="6"/>
  <c r="Y1057" i="6"/>
  <c r="X1058" i="6"/>
  <c r="Y1058" i="6"/>
  <c r="X1059" i="6"/>
  <c r="Y1059" i="6"/>
  <c r="X1060" i="6"/>
  <c r="Y1060" i="6"/>
  <c r="X1061" i="6"/>
  <c r="Y1061" i="6"/>
  <c r="X1062" i="6"/>
  <c r="Y1062" i="6"/>
  <c r="X1063" i="6"/>
  <c r="Y1063" i="6"/>
  <c r="X1064" i="6"/>
  <c r="Y1064" i="6"/>
  <c r="X1065" i="6"/>
  <c r="Y1065" i="6"/>
  <c r="X1066" i="6"/>
  <c r="Y1066" i="6"/>
  <c r="X1067" i="6"/>
  <c r="Y1067" i="6"/>
  <c r="X1068" i="6"/>
  <c r="Y1068" i="6"/>
  <c r="X1069" i="6"/>
  <c r="Y1069" i="6"/>
  <c r="X1070" i="6"/>
  <c r="Y1070" i="6"/>
  <c r="X1071" i="6"/>
  <c r="Y1071" i="6"/>
  <c r="X1072" i="6"/>
  <c r="Y1072" i="6"/>
  <c r="X1073" i="6"/>
  <c r="Y1073" i="6"/>
  <c r="X1074" i="6"/>
  <c r="Y1074" i="6"/>
  <c r="X1075" i="6"/>
  <c r="Y1075" i="6"/>
  <c r="X1076" i="6"/>
  <c r="Y1076" i="6"/>
  <c r="X1077" i="6"/>
  <c r="Y1077" i="6"/>
  <c r="X1078" i="6"/>
  <c r="Y1078" i="6"/>
  <c r="X1079" i="6"/>
  <c r="Y1079" i="6"/>
  <c r="X1080" i="6"/>
  <c r="Y1080" i="6"/>
  <c r="X1081" i="6"/>
  <c r="Y1081" i="6"/>
  <c r="X1082" i="6"/>
  <c r="Y1082" i="6"/>
  <c r="X1083" i="6"/>
  <c r="Y1083" i="6"/>
  <c r="X1084" i="6"/>
  <c r="Y1084" i="6"/>
  <c r="X1085" i="6"/>
  <c r="Y1085" i="6"/>
  <c r="X1086" i="6"/>
  <c r="Y1086" i="6"/>
  <c r="X1087" i="6"/>
  <c r="Y1087" i="6"/>
  <c r="X1088" i="6"/>
  <c r="Y1088" i="6"/>
  <c r="X1089" i="6"/>
  <c r="Y1089" i="6"/>
  <c r="X1090" i="6"/>
  <c r="Y1090" i="6"/>
  <c r="X1091" i="6"/>
  <c r="Y1091" i="6"/>
  <c r="X1092" i="6"/>
  <c r="Y1092" i="6"/>
  <c r="X1093" i="6"/>
  <c r="Y1093" i="6"/>
  <c r="X1094" i="6"/>
  <c r="Y1094" i="6"/>
  <c r="X1095" i="6"/>
  <c r="Y1095" i="6"/>
  <c r="X1096" i="6"/>
  <c r="Y1096" i="6"/>
  <c r="X1097" i="6"/>
  <c r="Y1097" i="6"/>
  <c r="X1098" i="6"/>
  <c r="Y1098" i="6"/>
  <c r="X1099" i="6"/>
  <c r="Y1099" i="6"/>
  <c r="X1100" i="6"/>
  <c r="Y1100" i="6"/>
  <c r="X1101" i="6"/>
  <c r="Y1101" i="6"/>
  <c r="X1102" i="6"/>
  <c r="Y1102" i="6"/>
  <c r="X1103" i="6"/>
  <c r="Y1103" i="6"/>
  <c r="X1104" i="6"/>
  <c r="Y1104" i="6"/>
  <c r="X1105" i="6"/>
  <c r="Y1105" i="6"/>
  <c r="X1106" i="6"/>
  <c r="Y1106" i="6"/>
  <c r="X1107" i="6"/>
  <c r="Y1107" i="6"/>
  <c r="X1108" i="6"/>
  <c r="Y1108" i="6"/>
  <c r="X1109" i="6"/>
  <c r="Y1109" i="6"/>
  <c r="X1110" i="6"/>
  <c r="Y1110" i="6"/>
  <c r="X1111" i="6"/>
  <c r="Y1111" i="6"/>
  <c r="X1112" i="6"/>
  <c r="Y1112" i="6"/>
  <c r="X1113" i="6"/>
  <c r="Y1113" i="6"/>
  <c r="X1114" i="6"/>
  <c r="Y1114" i="6"/>
  <c r="X1115" i="6"/>
  <c r="Y1115" i="6"/>
  <c r="X1116" i="6"/>
  <c r="Y1116" i="6"/>
  <c r="X1117" i="6"/>
  <c r="Y1117" i="6"/>
  <c r="X1118" i="6"/>
  <c r="Y1118" i="6"/>
  <c r="X1119" i="6"/>
  <c r="Y1119" i="6"/>
  <c r="X1120" i="6"/>
  <c r="Y1120" i="6"/>
  <c r="X1121" i="6"/>
  <c r="Y1121" i="6"/>
  <c r="X1122" i="6"/>
  <c r="Y1122" i="6"/>
  <c r="X1123" i="6"/>
  <c r="Y1123" i="6"/>
  <c r="X1124" i="6"/>
  <c r="Y1124" i="6"/>
  <c r="X1125" i="6"/>
  <c r="Y1125" i="6"/>
  <c r="X1126" i="6"/>
  <c r="Y1126" i="6"/>
  <c r="X1127" i="6"/>
  <c r="Y1127" i="6"/>
  <c r="X1128" i="6"/>
  <c r="Y1128" i="6"/>
  <c r="X1129" i="6"/>
  <c r="Y1129" i="6"/>
  <c r="X1130" i="6"/>
  <c r="Y1130" i="6"/>
  <c r="X1131" i="6"/>
  <c r="Y1131" i="6"/>
  <c r="X1132" i="6"/>
  <c r="Y1132" i="6"/>
  <c r="X1133" i="6"/>
  <c r="Y1133" i="6"/>
  <c r="X1134" i="6"/>
  <c r="Y1134" i="6"/>
  <c r="X1135" i="6"/>
  <c r="Y1135" i="6"/>
  <c r="X1136" i="6"/>
  <c r="Y1136" i="6"/>
  <c r="X1137" i="6"/>
  <c r="Y1137" i="6"/>
  <c r="X1138" i="6"/>
  <c r="Y1138" i="6"/>
  <c r="X1139" i="6"/>
  <c r="Y1139" i="6"/>
  <c r="X1140" i="6"/>
  <c r="Y1140" i="6"/>
  <c r="X1141" i="6"/>
  <c r="Y1141" i="6"/>
  <c r="X1142" i="6"/>
  <c r="Y1142" i="6"/>
  <c r="X1143" i="6"/>
  <c r="Y1143" i="6"/>
  <c r="X1144" i="6"/>
  <c r="Y1144" i="6"/>
  <c r="X1145" i="6"/>
  <c r="Y1145" i="6"/>
  <c r="X1146" i="6"/>
  <c r="Y1146" i="6"/>
  <c r="X1147" i="6"/>
  <c r="Y1147" i="6"/>
  <c r="X1148" i="6"/>
  <c r="Y1148" i="6"/>
  <c r="X1149" i="6"/>
  <c r="Y1149" i="6"/>
  <c r="X1150" i="6"/>
  <c r="Y1150" i="6"/>
  <c r="X1151" i="6"/>
  <c r="Y1151" i="6"/>
  <c r="X1152" i="6"/>
  <c r="Y1152" i="6"/>
  <c r="X1153" i="6"/>
  <c r="Y1153" i="6"/>
  <c r="X1154" i="6"/>
  <c r="Y1154" i="6"/>
  <c r="X1155" i="6"/>
  <c r="Y1155" i="6"/>
  <c r="X1156" i="6"/>
  <c r="Y1156" i="6"/>
  <c r="X1157" i="6"/>
  <c r="Y1157" i="6"/>
  <c r="X1158" i="6"/>
  <c r="Y1158" i="6"/>
  <c r="X1159" i="6"/>
  <c r="Y1159" i="6"/>
  <c r="X1160" i="6"/>
  <c r="Y1160" i="6"/>
  <c r="X1161" i="6"/>
  <c r="Y1161" i="6"/>
  <c r="X1162" i="6"/>
  <c r="Y1162" i="6"/>
  <c r="X1163" i="6"/>
  <c r="Y1163" i="6"/>
  <c r="X1164" i="6"/>
  <c r="Y1164" i="6"/>
  <c r="X1165" i="6"/>
  <c r="Y1165" i="6"/>
  <c r="X1166" i="6"/>
  <c r="Y1166" i="6"/>
  <c r="X1167" i="6"/>
  <c r="Y1167" i="6"/>
  <c r="X1168" i="6"/>
  <c r="Y1168" i="6"/>
  <c r="X1169" i="6"/>
  <c r="Y1169" i="6"/>
  <c r="X1170" i="6"/>
  <c r="Y1170" i="6"/>
  <c r="X1171" i="6"/>
  <c r="Y1171" i="6"/>
  <c r="X1172" i="6"/>
  <c r="Y1172" i="6"/>
  <c r="X1173" i="6"/>
  <c r="Y1173" i="6"/>
  <c r="X1174" i="6"/>
  <c r="Y1174" i="6"/>
  <c r="X1175" i="6"/>
  <c r="Y1175" i="6"/>
  <c r="X1176" i="6"/>
  <c r="Y1176" i="6"/>
  <c r="X1177" i="6"/>
  <c r="Y1177" i="6"/>
  <c r="X1178" i="6"/>
  <c r="Y1178" i="6"/>
  <c r="X1179" i="6"/>
  <c r="Y1179" i="6"/>
  <c r="X1180" i="6"/>
  <c r="Y1180" i="6"/>
  <c r="X1181" i="6"/>
  <c r="Y1181" i="6"/>
  <c r="X1182" i="6"/>
  <c r="Y1182" i="6"/>
  <c r="X1183" i="6"/>
  <c r="Y1183" i="6"/>
  <c r="X1184" i="6"/>
  <c r="Y1184" i="6"/>
  <c r="X1185" i="6"/>
  <c r="Y1185" i="6"/>
  <c r="X1186" i="6"/>
  <c r="Y1186" i="6"/>
  <c r="X1187" i="6"/>
  <c r="Y1187" i="6"/>
  <c r="X1188" i="6"/>
  <c r="Y1188" i="6"/>
  <c r="X1189" i="6"/>
  <c r="Y1189" i="6"/>
  <c r="X1190" i="6"/>
  <c r="Y1190" i="6"/>
  <c r="X1191" i="6"/>
  <c r="Y1191" i="6"/>
  <c r="X1192" i="6"/>
  <c r="Y1192" i="6"/>
  <c r="X1193" i="6"/>
  <c r="Y1193" i="6"/>
  <c r="X1194" i="6"/>
  <c r="Y1194" i="6"/>
  <c r="X1195" i="6"/>
  <c r="Y1195" i="6"/>
  <c r="X1196" i="6"/>
  <c r="Y1196" i="6"/>
  <c r="X1197" i="6"/>
  <c r="Y1197" i="6"/>
  <c r="X1198" i="6"/>
  <c r="Y1198" i="6"/>
  <c r="X1199" i="6"/>
  <c r="Y1199" i="6"/>
  <c r="X1200" i="6"/>
  <c r="Y1200" i="6"/>
  <c r="X1201" i="6"/>
  <c r="Y1201" i="6"/>
  <c r="X1202" i="6"/>
  <c r="Y1202" i="6"/>
  <c r="X1203" i="6"/>
  <c r="Y1203" i="6"/>
  <c r="X1204" i="6"/>
  <c r="Y1204" i="6"/>
  <c r="X1205" i="6"/>
  <c r="Y1205" i="6"/>
  <c r="X1206" i="6"/>
  <c r="Y1206" i="6"/>
  <c r="X1207" i="6"/>
  <c r="Y1207" i="6"/>
  <c r="X1208" i="6"/>
  <c r="Y1208" i="6"/>
  <c r="X1209" i="6"/>
  <c r="Y1209" i="6"/>
  <c r="X1210" i="6"/>
  <c r="Y1210" i="6"/>
  <c r="X1211" i="6"/>
  <c r="Y1211" i="6"/>
  <c r="X1212" i="6"/>
  <c r="Y1212" i="6"/>
  <c r="X1213" i="6"/>
  <c r="Y1213" i="6"/>
  <c r="X1214" i="6"/>
  <c r="Y1214" i="6"/>
  <c r="X1215" i="6"/>
  <c r="Y1215" i="6"/>
  <c r="X1216" i="6"/>
  <c r="Y1216" i="6"/>
  <c r="X1217" i="6"/>
  <c r="Y1217" i="6"/>
  <c r="X1218" i="6"/>
  <c r="Y1218" i="6"/>
  <c r="X1219" i="6"/>
  <c r="Y1219" i="6"/>
  <c r="X1220" i="6"/>
  <c r="Y1220" i="6"/>
  <c r="X1221" i="6"/>
  <c r="Y1221" i="6"/>
  <c r="X1222" i="6"/>
  <c r="Y1222" i="6"/>
  <c r="X1223" i="6"/>
  <c r="Y1223" i="6"/>
  <c r="X1224" i="6"/>
  <c r="Y1224" i="6"/>
  <c r="X1225" i="6"/>
  <c r="Y1225" i="6"/>
  <c r="X1226" i="6"/>
  <c r="Y1226" i="6"/>
  <c r="X1227" i="6"/>
  <c r="Y1227" i="6"/>
  <c r="X1228" i="6"/>
  <c r="Y1228" i="6"/>
  <c r="X1229" i="6"/>
  <c r="Y1229" i="6"/>
  <c r="X1230" i="6"/>
  <c r="Y1230" i="6"/>
  <c r="X1231" i="6"/>
  <c r="Y1231" i="6"/>
  <c r="X1232" i="6"/>
  <c r="Y1232" i="6"/>
  <c r="X1233" i="6"/>
  <c r="Y1233" i="6"/>
  <c r="X1234" i="6"/>
  <c r="Y1234" i="6"/>
  <c r="X1235" i="6"/>
  <c r="Y1235" i="6"/>
  <c r="X1236" i="6"/>
  <c r="Y1236" i="6"/>
  <c r="X1237" i="6"/>
  <c r="Y1237" i="6"/>
  <c r="X1238" i="6"/>
  <c r="Y1238" i="6"/>
  <c r="X1239" i="6"/>
  <c r="Y1239" i="6"/>
  <c r="X1240" i="6"/>
  <c r="Y1240" i="6"/>
  <c r="X1241" i="6"/>
  <c r="Y1241" i="6"/>
  <c r="X1242" i="6"/>
  <c r="Y1242" i="6"/>
  <c r="X1243" i="6"/>
  <c r="Y1243" i="6"/>
  <c r="X1244" i="6"/>
  <c r="Y1244" i="6"/>
  <c r="X1245" i="6"/>
  <c r="Y1245" i="6"/>
  <c r="X1246" i="6"/>
  <c r="Y1246" i="6"/>
  <c r="X1247" i="6"/>
  <c r="Y1247" i="6"/>
  <c r="X1248" i="6"/>
  <c r="Y1248" i="6"/>
  <c r="X1249" i="6"/>
  <c r="Y1249" i="6"/>
  <c r="X1250" i="6"/>
  <c r="Y1250" i="6"/>
  <c r="X1251" i="6"/>
  <c r="Y1251" i="6"/>
  <c r="X1252" i="6"/>
  <c r="Y1252" i="6"/>
  <c r="X1253" i="6"/>
  <c r="Y1253" i="6"/>
  <c r="X1254" i="6"/>
  <c r="Y1254" i="6"/>
  <c r="X1255" i="6"/>
  <c r="Y1255" i="6"/>
  <c r="X1256" i="6"/>
  <c r="Y1256" i="6"/>
  <c r="X1257" i="6"/>
  <c r="Y1257" i="6"/>
  <c r="X1258" i="6"/>
  <c r="Y1258" i="6"/>
  <c r="X1259" i="6"/>
  <c r="Y1259" i="6"/>
  <c r="X1260" i="6"/>
  <c r="Y1260" i="6"/>
  <c r="X1261" i="6"/>
  <c r="Y1261" i="6"/>
  <c r="X1262" i="6"/>
  <c r="Y1262" i="6"/>
  <c r="X1263" i="6"/>
  <c r="Y1263" i="6"/>
  <c r="X1264" i="6"/>
  <c r="Y1264" i="6"/>
  <c r="X1265" i="6"/>
  <c r="Y1265" i="6"/>
  <c r="X1266" i="6"/>
  <c r="Y1266" i="6"/>
  <c r="X1267" i="6"/>
  <c r="Y1267" i="6"/>
  <c r="X1268" i="6"/>
  <c r="Y1268" i="6"/>
  <c r="X1269" i="6"/>
  <c r="Y1269" i="6"/>
  <c r="X1270" i="6"/>
  <c r="Y1270" i="6"/>
  <c r="X1271" i="6"/>
  <c r="Y1271" i="6"/>
  <c r="X1272" i="6"/>
  <c r="Y1272" i="6"/>
  <c r="X1273" i="6"/>
  <c r="Y1273" i="6"/>
  <c r="X1274" i="6"/>
  <c r="Y1274" i="6"/>
  <c r="X1275" i="6"/>
  <c r="Y1275" i="6"/>
  <c r="X1276" i="6"/>
  <c r="Y1276" i="6"/>
  <c r="X1277" i="6"/>
  <c r="Y1277" i="6"/>
  <c r="X1278" i="6"/>
  <c r="Y1278" i="6"/>
  <c r="X1279" i="6"/>
  <c r="Y1279" i="6"/>
  <c r="X1280" i="6"/>
  <c r="Y1280" i="6"/>
  <c r="X1281" i="6"/>
  <c r="Y1281" i="6"/>
  <c r="X1282" i="6"/>
  <c r="Y1282" i="6"/>
  <c r="X1283" i="6"/>
  <c r="Y1283" i="6"/>
  <c r="X1284" i="6"/>
  <c r="Y1284" i="6"/>
  <c r="X1285" i="6"/>
  <c r="Y1285" i="6"/>
  <c r="X1286" i="6"/>
  <c r="Y1286" i="6"/>
  <c r="X1287" i="6"/>
  <c r="Y1287" i="6"/>
  <c r="X1288" i="6"/>
  <c r="Y1288" i="6"/>
  <c r="X1289" i="6"/>
  <c r="Y1289" i="6"/>
  <c r="X1290" i="6"/>
  <c r="Y1290" i="6"/>
  <c r="X1291" i="6"/>
  <c r="Y1291" i="6"/>
  <c r="X1292" i="6"/>
  <c r="Y1292" i="6"/>
  <c r="X1293" i="6"/>
  <c r="Y1293" i="6"/>
  <c r="X1294" i="6"/>
  <c r="Y1294" i="6"/>
  <c r="X1295" i="6"/>
  <c r="Y1295" i="6"/>
  <c r="X1296" i="6"/>
  <c r="Y1296" i="6"/>
  <c r="X1297" i="6"/>
  <c r="Y1297" i="6"/>
  <c r="X1298" i="6"/>
  <c r="Y1298" i="6"/>
  <c r="X1299" i="6"/>
  <c r="Y1299" i="6"/>
  <c r="X1300" i="6"/>
  <c r="Y1300" i="6"/>
  <c r="X1301" i="6"/>
  <c r="Y1301" i="6"/>
  <c r="X1302" i="6"/>
  <c r="Y1302" i="6"/>
  <c r="X1303" i="6"/>
  <c r="Y1303" i="6"/>
  <c r="X1304" i="6"/>
  <c r="Y1304" i="6"/>
  <c r="X1305" i="6"/>
  <c r="Y1305" i="6"/>
  <c r="X1306" i="6"/>
  <c r="Y1306" i="6"/>
  <c r="X1307" i="6"/>
  <c r="Y1307" i="6"/>
  <c r="X1308" i="6"/>
  <c r="Y1308" i="6"/>
  <c r="X1309" i="6"/>
  <c r="Y1309" i="6"/>
  <c r="X1310" i="6"/>
  <c r="Y1310" i="6"/>
  <c r="X1311" i="6"/>
  <c r="Y1311" i="6"/>
  <c r="X1312" i="6"/>
  <c r="Y1312" i="6"/>
  <c r="X1313" i="6"/>
  <c r="Y1313" i="6"/>
  <c r="X1314" i="6"/>
  <c r="Y1314" i="6"/>
  <c r="X1315" i="6"/>
  <c r="Y1315" i="6"/>
  <c r="X1316" i="6"/>
  <c r="Y1316" i="6"/>
  <c r="X1317" i="6"/>
  <c r="Y1317" i="6"/>
  <c r="X1318" i="6"/>
  <c r="Y1318" i="6"/>
  <c r="X1319" i="6"/>
  <c r="Y1319" i="6"/>
  <c r="X1320" i="6"/>
  <c r="Y1320" i="6"/>
  <c r="X1321" i="6"/>
  <c r="Y1321" i="6"/>
  <c r="X1322" i="6"/>
  <c r="Y1322" i="6"/>
  <c r="X1323" i="6"/>
  <c r="Y1323" i="6"/>
  <c r="X1324" i="6"/>
  <c r="Y1324" i="6"/>
  <c r="X1325" i="6"/>
  <c r="Y1325" i="6"/>
  <c r="X1326" i="6"/>
  <c r="Y1326" i="6"/>
  <c r="X1327" i="6"/>
  <c r="Y1327" i="6"/>
  <c r="X1328" i="6"/>
  <c r="Y1328" i="6"/>
  <c r="X1329" i="6"/>
  <c r="Y1329" i="6"/>
  <c r="X1330" i="6"/>
  <c r="Y1330" i="6"/>
  <c r="X1331" i="6"/>
  <c r="Y1331" i="6"/>
  <c r="X1332" i="6"/>
  <c r="Y1332" i="6"/>
  <c r="X1333" i="6"/>
  <c r="Y1333" i="6"/>
  <c r="X1334" i="6"/>
  <c r="Y1334" i="6"/>
  <c r="X1335" i="6"/>
  <c r="Y1335" i="6"/>
  <c r="X1336" i="6"/>
  <c r="Y1336" i="6"/>
  <c r="X1337" i="6"/>
  <c r="Y1337" i="6"/>
  <c r="X1338" i="6"/>
  <c r="Y1338" i="6"/>
  <c r="X1339" i="6"/>
  <c r="Y1339" i="6"/>
  <c r="X1340" i="6"/>
  <c r="Y1340" i="6"/>
  <c r="X1341" i="6"/>
  <c r="Y1341" i="6"/>
  <c r="X1342" i="6"/>
  <c r="Y1342" i="6"/>
  <c r="X1343" i="6"/>
  <c r="Y1343" i="6"/>
  <c r="X1344" i="6"/>
  <c r="Y1344" i="6"/>
  <c r="X1345" i="6"/>
  <c r="Y1345" i="6"/>
  <c r="X1346" i="6"/>
  <c r="Y1346" i="6"/>
  <c r="X1347" i="6"/>
  <c r="Y1347" i="6"/>
  <c r="X1348" i="6"/>
  <c r="Y1348" i="6"/>
  <c r="X1349" i="6"/>
  <c r="Y1349" i="6"/>
  <c r="X1350" i="6"/>
  <c r="Y1350" i="6"/>
  <c r="X1351" i="6"/>
  <c r="Y1351" i="6"/>
  <c r="X1352" i="6"/>
  <c r="Y1352" i="6"/>
  <c r="X1353" i="6"/>
  <c r="Y1353" i="6"/>
  <c r="X1354" i="6"/>
  <c r="Y1354" i="6"/>
  <c r="X1355" i="6"/>
  <c r="Y1355" i="6"/>
  <c r="X1356" i="6"/>
  <c r="Y1356" i="6"/>
  <c r="X1357" i="6"/>
  <c r="Y1357" i="6"/>
  <c r="X1358" i="6"/>
  <c r="Y1358" i="6"/>
  <c r="X1359" i="6"/>
  <c r="Y1359" i="6"/>
  <c r="X1360" i="6"/>
  <c r="Y1360" i="6"/>
  <c r="X1361" i="6"/>
  <c r="Y1361" i="6"/>
  <c r="X1362" i="6"/>
  <c r="Y1362" i="6"/>
  <c r="X1363" i="6"/>
  <c r="Y1363" i="6"/>
  <c r="X1364" i="6"/>
  <c r="Y1364" i="6"/>
  <c r="X1365" i="6"/>
  <c r="Y1365" i="6"/>
  <c r="X1366" i="6"/>
  <c r="Y1366" i="6"/>
  <c r="X1367" i="6"/>
  <c r="Y1367" i="6"/>
  <c r="X1368" i="6"/>
  <c r="Y1368" i="6"/>
  <c r="X1369" i="6"/>
  <c r="Y1369" i="6"/>
  <c r="X1370" i="6"/>
  <c r="Y1370" i="6"/>
  <c r="X1371" i="6"/>
  <c r="Y1371" i="6"/>
  <c r="X1372" i="6"/>
  <c r="Y1372" i="6"/>
  <c r="X1373" i="6"/>
  <c r="Y1373" i="6"/>
  <c r="X1374" i="6"/>
  <c r="Y1374" i="6"/>
  <c r="X1375" i="6"/>
  <c r="Y1375" i="6"/>
  <c r="X1376" i="6"/>
  <c r="Y1376" i="6"/>
  <c r="X1377" i="6"/>
  <c r="Y1377" i="6"/>
  <c r="X1378" i="6"/>
  <c r="Y1378" i="6"/>
  <c r="X1379" i="6"/>
  <c r="Y1379" i="6"/>
  <c r="X1380" i="6"/>
  <c r="Y1380" i="6"/>
  <c r="X1381" i="6"/>
  <c r="Y1381" i="6"/>
  <c r="X1382" i="6"/>
  <c r="Y1382" i="6"/>
  <c r="X1383" i="6"/>
  <c r="Y1383" i="6"/>
  <c r="X1384" i="6"/>
  <c r="Y1384" i="6"/>
  <c r="X1385" i="6"/>
  <c r="Y1385" i="6"/>
  <c r="X1386" i="6"/>
  <c r="Y1386" i="6"/>
  <c r="X1387" i="6"/>
  <c r="Y1387" i="6"/>
  <c r="X1388" i="6"/>
  <c r="Y1388" i="6"/>
  <c r="X1389" i="6"/>
  <c r="Y1389" i="6"/>
  <c r="X1390" i="6"/>
  <c r="Y1390" i="6"/>
  <c r="X1391" i="6"/>
  <c r="Y1391" i="6"/>
  <c r="X1392" i="6"/>
  <c r="Y1392" i="6"/>
  <c r="X1393" i="6"/>
  <c r="Y1393" i="6"/>
  <c r="X1394" i="6"/>
  <c r="Y1394" i="6"/>
  <c r="X1395" i="6"/>
  <c r="Y1395" i="6"/>
  <c r="X1396" i="6"/>
  <c r="Y1396" i="6"/>
  <c r="X1397" i="6"/>
  <c r="Y1397" i="6"/>
  <c r="X1398" i="6"/>
  <c r="Y1398" i="6"/>
  <c r="X1399" i="6"/>
  <c r="Y1399" i="6"/>
  <c r="X1400" i="6"/>
  <c r="Y1400" i="6"/>
  <c r="X1401" i="6"/>
  <c r="Y1401" i="6"/>
  <c r="X1402" i="6"/>
  <c r="Y1402" i="6"/>
  <c r="X1403" i="6"/>
  <c r="Y1403" i="6"/>
  <c r="X1404" i="6"/>
  <c r="Y1404" i="6"/>
  <c r="X1405" i="6"/>
  <c r="Y1405" i="6"/>
  <c r="X1406" i="6"/>
  <c r="Y1406" i="6"/>
  <c r="X1407" i="6"/>
  <c r="Y1407" i="6"/>
  <c r="X1408" i="6"/>
  <c r="Y1408" i="6"/>
  <c r="X1409" i="6"/>
  <c r="Y1409" i="6"/>
  <c r="X1410" i="6"/>
  <c r="Y1410" i="6"/>
  <c r="X1411" i="6"/>
  <c r="Y1411" i="6"/>
  <c r="X1412" i="6"/>
  <c r="Y1412" i="6"/>
  <c r="X1413" i="6"/>
  <c r="Y1413" i="6"/>
  <c r="X1414" i="6"/>
  <c r="Y1414" i="6"/>
  <c r="X1415" i="6"/>
  <c r="Y1415" i="6"/>
  <c r="X1416" i="6"/>
  <c r="Y1416" i="6"/>
  <c r="X1417" i="6"/>
  <c r="Y1417" i="6"/>
  <c r="X1418" i="6"/>
  <c r="Y1418" i="6"/>
  <c r="X1419" i="6"/>
  <c r="Y1419" i="6"/>
  <c r="X1420" i="6"/>
  <c r="Y1420" i="6"/>
  <c r="X1421" i="6"/>
  <c r="Y1421" i="6"/>
  <c r="X1422" i="6"/>
  <c r="Y1422" i="6"/>
  <c r="X1423" i="6"/>
  <c r="Y1423" i="6"/>
  <c r="X1424" i="6"/>
  <c r="Y1424" i="6"/>
  <c r="X1425" i="6"/>
  <c r="Y1425" i="6"/>
  <c r="X1426" i="6"/>
  <c r="Y1426" i="6"/>
  <c r="X1427" i="6"/>
  <c r="Y1427" i="6"/>
  <c r="X1428" i="6"/>
  <c r="Y1428" i="6"/>
  <c r="X1429" i="6"/>
  <c r="Y1429" i="6"/>
  <c r="X1430" i="6"/>
  <c r="Y1430" i="6"/>
  <c r="X1431" i="6"/>
  <c r="Y1431" i="6"/>
  <c r="X1432" i="6"/>
  <c r="Y1432" i="6"/>
  <c r="X1433" i="6"/>
  <c r="Y1433" i="6"/>
  <c r="X1434" i="6"/>
  <c r="Y1434" i="6"/>
  <c r="X1436" i="6"/>
  <c r="Y1436" i="6"/>
  <c r="X1437" i="6"/>
  <c r="Y1437" i="6"/>
  <c r="X1438" i="6"/>
  <c r="Y1438" i="6"/>
  <c r="X1439" i="6"/>
  <c r="Y1439" i="6"/>
  <c r="X1440" i="6"/>
  <c r="Y1440" i="6"/>
  <c r="X1441" i="6"/>
  <c r="Y1441" i="6"/>
  <c r="X1442" i="6"/>
  <c r="Y1442" i="6"/>
  <c r="X1443" i="6"/>
  <c r="Y1443" i="6"/>
  <c r="X1444" i="6"/>
  <c r="Y1444" i="6"/>
  <c r="X1445" i="6"/>
  <c r="Y1445" i="6"/>
  <c r="X1446" i="6"/>
  <c r="Y1446" i="6"/>
  <c r="X1447" i="6"/>
  <c r="Y1447" i="6"/>
  <c r="X1448" i="6"/>
  <c r="Y1448" i="6"/>
  <c r="X1449" i="6"/>
  <c r="Y1449" i="6"/>
  <c r="X1450" i="6"/>
  <c r="Y1450" i="6"/>
  <c r="X1451" i="6"/>
  <c r="Y1451" i="6"/>
  <c r="X1452" i="6"/>
  <c r="Y1452" i="6"/>
  <c r="X1453" i="6"/>
  <c r="Y1453" i="6"/>
  <c r="X1454" i="6"/>
  <c r="Y1454" i="6"/>
  <c r="X1455" i="6"/>
  <c r="Y1455" i="6"/>
  <c r="X1456" i="6"/>
  <c r="Y1456" i="6"/>
  <c r="X1457" i="6"/>
  <c r="Y1457" i="6"/>
  <c r="X1458" i="6"/>
  <c r="Y1458" i="6"/>
  <c r="X1459" i="6"/>
  <c r="Y1459" i="6"/>
  <c r="X1460" i="6"/>
  <c r="Y1460" i="6"/>
  <c r="X1461" i="6"/>
  <c r="Y1461" i="6"/>
  <c r="X1462" i="6"/>
  <c r="Y1462" i="6"/>
  <c r="X1463" i="6"/>
  <c r="Y1463" i="6"/>
  <c r="X1464" i="6"/>
  <c r="Y1464" i="6"/>
  <c r="X1465" i="6"/>
  <c r="Y1465" i="6"/>
  <c r="X1466" i="6"/>
  <c r="Y1466" i="6"/>
  <c r="X1467" i="6"/>
  <c r="Y1467" i="6"/>
  <c r="X1468" i="6"/>
  <c r="Y1468" i="6"/>
  <c r="X1469" i="6"/>
  <c r="Y1469" i="6"/>
  <c r="X1470" i="6"/>
  <c r="Y1470" i="6"/>
  <c r="X1471" i="6"/>
  <c r="Y1471" i="6"/>
  <c r="X1472" i="6"/>
  <c r="Y1472" i="6"/>
  <c r="X1473" i="6"/>
  <c r="Y1473" i="6"/>
  <c r="X1474" i="6"/>
  <c r="Y1474" i="6"/>
  <c r="X1475" i="6"/>
  <c r="Y1475" i="6"/>
  <c r="X1476" i="6"/>
  <c r="Y1476" i="6"/>
  <c r="X1477" i="6"/>
  <c r="Y1477" i="6"/>
  <c r="X1478" i="6"/>
  <c r="Y1478" i="6"/>
  <c r="X1479" i="6"/>
  <c r="Y1479" i="6"/>
  <c r="X1480" i="6"/>
  <c r="Y1480" i="6"/>
  <c r="X1481" i="6"/>
  <c r="Y1481" i="6"/>
  <c r="X1482" i="6"/>
  <c r="Y1482" i="6"/>
  <c r="X1483" i="6"/>
  <c r="Y1483" i="6"/>
  <c r="X1484" i="6"/>
  <c r="Y1484" i="6"/>
  <c r="X1485" i="6"/>
  <c r="Y1485" i="6"/>
  <c r="X1486" i="6"/>
  <c r="Y1486" i="6"/>
  <c r="X1487" i="6"/>
  <c r="Y1487" i="6"/>
  <c r="X1488" i="6"/>
  <c r="Y1488" i="6"/>
  <c r="X1489" i="6"/>
  <c r="Y1489" i="6"/>
  <c r="X1490" i="6"/>
  <c r="Y1490" i="6"/>
  <c r="X1491" i="6"/>
  <c r="Y1491" i="6"/>
  <c r="X1492" i="6"/>
  <c r="Y1492" i="6"/>
  <c r="X1493" i="6"/>
  <c r="Y1493" i="6"/>
  <c r="X1494" i="6"/>
  <c r="Y1494" i="6"/>
  <c r="X1495" i="6"/>
  <c r="Y1495" i="6"/>
  <c r="X1496" i="6"/>
  <c r="Y1496" i="6"/>
  <c r="X1497" i="6"/>
  <c r="Y1497" i="6"/>
  <c r="X1498" i="6"/>
  <c r="Y1498" i="6"/>
  <c r="X1499" i="6"/>
  <c r="Y1499" i="6"/>
  <c r="X1500" i="6"/>
  <c r="Y1500" i="6"/>
  <c r="X1501" i="6"/>
  <c r="Y1501" i="6"/>
  <c r="X1502" i="6"/>
  <c r="Y1502" i="6"/>
  <c r="X1503" i="6"/>
  <c r="Y1503" i="6"/>
  <c r="X1504" i="6"/>
  <c r="Y1504" i="6"/>
  <c r="X1505" i="6"/>
  <c r="Y1505" i="6"/>
  <c r="X1506" i="6"/>
  <c r="Y1506" i="6"/>
  <c r="X1507" i="6"/>
  <c r="Y1507" i="6"/>
  <c r="X1508" i="6"/>
  <c r="Y1508" i="6"/>
  <c r="X1509" i="6"/>
  <c r="Y1509" i="6"/>
  <c r="X1510" i="6"/>
  <c r="Y1510" i="6"/>
  <c r="X1511" i="6"/>
  <c r="Y1511" i="6"/>
  <c r="X1512" i="6"/>
  <c r="Y1512" i="6"/>
  <c r="X1513" i="6"/>
  <c r="Y1513" i="6"/>
  <c r="X1514" i="6"/>
  <c r="Y1514" i="6"/>
  <c r="X1515" i="6"/>
  <c r="Y1515" i="6"/>
  <c r="X1516" i="6"/>
  <c r="Y1516" i="6"/>
  <c r="X1517" i="6"/>
  <c r="Y1517" i="6"/>
  <c r="X1518" i="6"/>
  <c r="Y1518" i="6"/>
  <c r="X1519" i="6"/>
  <c r="Y1519" i="6"/>
  <c r="X1520" i="6"/>
  <c r="Y1520" i="6"/>
  <c r="X1521" i="6"/>
  <c r="Y1521" i="6"/>
  <c r="X1522" i="6"/>
  <c r="Y1522" i="6"/>
  <c r="X1523" i="6"/>
  <c r="Y1523" i="6"/>
  <c r="X1524" i="6"/>
  <c r="Y1524" i="6"/>
  <c r="X1525" i="6"/>
  <c r="Y1525" i="6"/>
  <c r="X1526" i="6"/>
  <c r="Y1526" i="6"/>
  <c r="X1527" i="6"/>
  <c r="Y1527" i="6"/>
  <c r="X1528" i="6"/>
  <c r="Y1528" i="6"/>
  <c r="X1529" i="6"/>
  <c r="Y1529" i="6"/>
  <c r="X1530" i="6"/>
  <c r="Y1530" i="6"/>
  <c r="X1531" i="6"/>
  <c r="Y1531" i="6"/>
  <c r="X1532" i="6"/>
  <c r="Y1532" i="6"/>
  <c r="X1533" i="6"/>
  <c r="Y1533" i="6"/>
  <c r="X1534" i="6"/>
  <c r="Y1534" i="6"/>
  <c r="X1535" i="6"/>
  <c r="Y1535" i="6"/>
  <c r="X1536" i="6"/>
  <c r="Y1536" i="6"/>
  <c r="X1537" i="6"/>
  <c r="Y1537" i="6"/>
  <c r="X1538" i="6"/>
  <c r="Y1538" i="6"/>
  <c r="X1539" i="6"/>
  <c r="Y1539" i="6"/>
  <c r="X1540" i="6"/>
  <c r="Y1540" i="6"/>
  <c r="X1541" i="6"/>
  <c r="Y1541" i="6"/>
  <c r="X1542" i="6"/>
  <c r="Y1542" i="6"/>
  <c r="X1543" i="6"/>
  <c r="Y1543" i="6"/>
  <c r="X1544" i="6"/>
  <c r="Y1544" i="6"/>
  <c r="X1545" i="6"/>
  <c r="Y1545" i="6"/>
  <c r="X1546" i="6"/>
  <c r="Y1546" i="6"/>
  <c r="X1547" i="6"/>
  <c r="Y1547" i="6"/>
  <c r="X1548" i="6"/>
  <c r="Y1548" i="6"/>
  <c r="X1549" i="6"/>
  <c r="Y1549" i="6"/>
  <c r="X1550" i="6"/>
  <c r="Y1550" i="6"/>
  <c r="X1551" i="6"/>
  <c r="Y1551" i="6"/>
  <c r="X1552" i="6"/>
  <c r="Y1552" i="6"/>
  <c r="X1553" i="6"/>
  <c r="Y1553" i="6"/>
  <c r="X1554" i="6"/>
  <c r="Y1554" i="6"/>
  <c r="X1555" i="6"/>
  <c r="Y1555" i="6"/>
  <c r="X1556" i="6"/>
  <c r="Y1556" i="6"/>
  <c r="X1557" i="6"/>
  <c r="Y1557" i="6"/>
  <c r="X1558" i="6"/>
  <c r="Y1558" i="6"/>
  <c r="X1559" i="6"/>
  <c r="Y1559" i="6"/>
  <c r="X1560" i="6"/>
  <c r="Y1560" i="6"/>
  <c r="X1561" i="6"/>
  <c r="Y1561" i="6"/>
  <c r="X1562" i="6"/>
  <c r="Y1562" i="6"/>
  <c r="X1563" i="6"/>
  <c r="Y1563" i="6"/>
  <c r="X1564" i="6"/>
  <c r="Y1564" i="6"/>
  <c r="X1565" i="6"/>
  <c r="Y1565" i="6"/>
  <c r="X1566" i="6"/>
  <c r="Y1566" i="6"/>
  <c r="X1567" i="6"/>
  <c r="Y1567" i="6"/>
  <c r="X1568" i="6"/>
  <c r="Y1568" i="6"/>
  <c r="X1569" i="6"/>
  <c r="Y1569" i="6"/>
  <c r="X1570" i="6"/>
  <c r="Y1570" i="6"/>
  <c r="X1571" i="6"/>
  <c r="Y1571" i="6"/>
  <c r="X1572" i="6"/>
  <c r="Y1572" i="6"/>
  <c r="X1573" i="6"/>
  <c r="Y1573" i="6"/>
  <c r="X1574" i="6"/>
  <c r="Y1574" i="6"/>
  <c r="X1575" i="6"/>
  <c r="Y1575" i="6"/>
  <c r="X1576" i="6"/>
  <c r="Y1576" i="6"/>
  <c r="X1577" i="6"/>
  <c r="Y1577" i="6"/>
  <c r="X1578" i="6"/>
  <c r="Y1578" i="6"/>
  <c r="X1579" i="6"/>
  <c r="Y1579" i="6"/>
  <c r="X1580" i="6"/>
  <c r="Y1580" i="6"/>
  <c r="X1581" i="6"/>
  <c r="Y1581" i="6"/>
  <c r="X1582" i="6"/>
  <c r="Y1582" i="6"/>
  <c r="X1583" i="6"/>
  <c r="Y1583" i="6"/>
  <c r="X1584" i="6"/>
  <c r="Y1584" i="6"/>
  <c r="X1585" i="6"/>
  <c r="Y1585" i="6"/>
  <c r="X1586" i="6"/>
  <c r="Y1586" i="6"/>
  <c r="X1587" i="6"/>
  <c r="Y1587" i="6"/>
  <c r="X1588" i="6"/>
  <c r="Y1588" i="6"/>
  <c r="X1589" i="6"/>
  <c r="Y1589" i="6"/>
  <c r="X1590" i="6"/>
  <c r="Y1590" i="6"/>
  <c r="X1591" i="6"/>
  <c r="Y1591" i="6"/>
  <c r="X1592" i="6"/>
  <c r="Y1592" i="6"/>
  <c r="X1593" i="6"/>
  <c r="Y1593" i="6"/>
  <c r="X1594" i="6"/>
  <c r="Y1594" i="6"/>
  <c r="X1595" i="6"/>
  <c r="Y1595" i="6"/>
  <c r="X1596" i="6"/>
  <c r="Y1596" i="6"/>
  <c r="X1597" i="6"/>
  <c r="Y1597" i="6"/>
  <c r="X1598" i="6"/>
  <c r="Y1598" i="6"/>
  <c r="X1599" i="6"/>
  <c r="Y1599" i="6"/>
  <c r="X1600" i="6"/>
  <c r="Y1600" i="6"/>
  <c r="X1601" i="6"/>
  <c r="Y1601" i="6"/>
  <c r="X1602" i="6"/>
  <c r="Y1602" i="6"/>
  <c r="X1603" i="6"/>
  <c r="Y1603" i="6"/>
  <c r="X1604" i="6"/>
  <c r="Y1604" i="6"/>
  <c r="X1605" i="6"/>
  <c r="Y1605" i="6"/>
  <c r="X1606" i="6"/>
  <c r="Y1606" i="6"/>
  <c r="X1607" i="6"/>
  <c r="Y1607" i="6"/>
  <c r="X1608" i="6"/>
  <c r="Y1608" i="6"/>
  <c r="X1609" i="6"/>
  <c r="Y1609" i="6"/>
  <c r="X1610" i="6"/>
  <c r="Y1610" i="6"/>
  <c r="X1611" i="6"/>
  <c r="Y1611" i="6"/>
  <c r="X1612" i="6"/>
  <c r="Y1612" i="6"/>
  <c r="X1613" i="6"/>
  <c r="Y1613" i="6"/>
  <c r="X1614" i="6"/>
  <c r="Y1614" i="6"/>
  <c r="X1615" i="6"/>
  <c r="Y1615" i="6"/>
  <c r="X1616" i="6"/>
  <c r="Y1616" i="6"/>
  <c r="X1617" i="6"/>
  <c r="Y1617" i="6"/>
  <c r="X1618" i="6"/>
  <c r="Y1618" i="6"/>
  <c r="X1619" i="6"/>
  <c r="Y1619" i="6"/>
  <c r="X1620" i="6"/>
  <c r="Y1620" i="6"/>
  <c r="X1621" i="6"/>
  <c r="Y1621" i="6"/>
  <c r="X1622" i="6"/>
  <c r="Y1622" i="6"/>
  <c r="X1623" i="6"/>
  <c r="Y1623" i="6"/>
  <c r="X1624" i="6"/>
  <c r="Y1624" i="6"/>
  <c r="X1625" i="6"/>
  <c r="Y1625" i="6"/>
  <c r="X1626" i="6"/>
  <c r="Y1626" i="6"/>
  <c r="X1627" i="6"/>
  <c r="Y1627" i="6"/>
  <c r="X1628" i="6"/>
  <c r="Y1628" i="6"/>
  <c r="X1629" i="6"/>
  <c r="Y1629" i="6"/>
  <c r="X1630" i="6"/>
  <c r="Y1630" i="6"/>
  <c r="X1631" i="6"/>
  <c r="Y1631" i="6"/>
  <c r="X1632" i="6"/>
  <c r="Y1632" i="6"/>
  <c r="X1633" i="6"/>
  <c r="Y1633" i="6"/>
  <c r="X1634" i="6"/>
  <c r="Y1634" i="6"/>
  <c r="X1635" i="6"/>
  <c r="Y1635" i="6"/>
  <c r="X1636" i="6"/>
  <c r="Y1636" i="6"/>
  <c r="X1637" i="6"/>
  <c r="Y1637" i="6"/>
  <c r="X1638" i="6"/>
  <c r="Y1638" i="6"/>
  <c r="X1639" i="6"/>
  <c r="Y1639" i="6"/>
  <c r="X1640" i="6"/>
  <c r="Y1640" i="6"/>
  <c r="X1641" i="6"/>
  <c r="Y1641" i="6"/>
  <c r="X1642" i="6"/>
  <c r="Y1642" i="6"/>
  <c r="X1643" i="6"/>
  <c r="Y1643" i="6"/>
  <c r="X1644" i="6"/>
  <c r="Y1644" i="6"/>
  <c r="X1645" i="6"/>
  <c r="Y1645" i="6"/>
  <c r="X1646" i="6"/>
  <c r="Y1646" i="6"/>
  <c r="X1647" i="6"/>
  <c r="Y1647" i="6"/>
  <c r="X1648" i="6"/>
  <c r="Y1648" i="6"/>
  <c r="X1649" i="6"/>
  <c r="Y1649" i="6"/>
  <c r="X1650" i="6"/>
  <c r="Y1650" i="6"/>
  <c r="X1651" i="6"/>
  <c r="Y1651" i="6"/>
  <c r="X1652" i="6"/>
  <c r="Y1652" i="6"/>
  <c r="X1653" i="6"/>
  <c r="Y1653" i="6"/>
  <c r="X1654" i="6"/>
  <c r="Y1654" i="6"/>
  <c r="X1655" i="6"/>
  <c r="Y1655" i="6"/>
  <c r="X1656" i="6"/>
  <c r="Y1656" i="6"/>
  <c r="X1657" i="6"/>
  <c r="Y1657" i="6"/>
  <c r="X1658" i="6"/>
  <c r="Y1658" i="6"/>
  <c r="X1659" i="6"/>
  <c r="Y1659" i="6"/>
  <c r="X1660" i="6"/>
  <c r="Y1660" i="6"/>
  <c r="X1661" i="6"/>
  <c r="Y1661" i="6"/>
  <c r="X1662" i="6"/>
  <c r="Y1662" i="6"/>
  <c r="X1663" i="6"/>
  <c r="Y1663" i="6"/>
  <c r="X1664" i="6"/>
  <c r="Y1664" i="6"/>
  <c r="X1665" i="6"/>
  <c r="Y1665" i="6"/>
  <c r="X1666" i="6"/>
  <c r="Y1666" i="6"/>
  <c r="X1667" i="6"/>
  <c r="Y1667" i="6"/>
  <c r="X1668" i="6"/>
  <c r="Y1668" i="6"/>
  <c r="X1669" i="6"/>
  <c r="Y1669" i="6"/>
  <c r="X1670" i="6"/>
  <c r="Y1670" i="6"/>
  <c r="X1671" i="6"/>
  <c r="Y1671" i="6"/>
  <c r="X1672" i="6"/>
  <c r="Y1672" i="6"/>
  <c r="X1673" i="6"/>
  <c r="Y1673" i="6"/>
  <c r="X1674" i="6"/>
  <c r="Y1674" i="6"/>
  <c r="X1675" i="6"/>
  <c r="Y1675" i="6"/>
  <c r="X1676" i="6"/>
  <c r="Y1676" i="6"/>
  <c r="X1677" i="6"/>
  <c r="Y1677" i="6"/>
  <c r="X1678" i="6"/>
  <c r="Y1678" i="6"/>
  <c r="X1679" i="6"/>
  <c r="Y1679" i="6"/>
  <c r="X1680" i="6"/>
  <c r="Y1680" i="6"/>
  <c r="X1681" i="6"/>
  <c r="Y1681" i="6"/>
  <c r="X1682" i="6"/>
  <c r="Y1682" i="6"/>
  <c r="X1683" i="6"/>
  <c r="Y1683" i="6"/>
  <c r="X1684" i="6"/>
  <c r="Y1684" i="6"/>
  <c r="X1685" i="6"/>
  <c r="Y1685" i="6"/>
  <c r="X1686" i="6"/>
  <c r="Y1686" i="6"/>
  <c r="X1687" i="6"/>
  <c r="Y1687" i="6"/>
  <c r="X1688" i="6"/>
  <c r="Y1688" i="6"/>
  <c r="X1689" i="6"/>
  <c r="Y1689" i="6"/>
  <c r="X1690" i="6"/>
  <c r="Y1690" i="6"/>
  <c r="X1691" i="6"/>
  <c r="Y1691" i="6"/>
  <c r="X1692" i="6"/>
  <c r="Y1692" i="6"/>
  <c r="X1693" i="6"/>
  <c r="Y1693" i="6"/>
  <c r="X1694" i="6"/>
  <c r="Y1694" i="6"/>
  <c r="X1695" i="6"/>
  <c r="Y1695" i="6"/>
  <c r="X1696" i="6"/>
  <c r="Y1696" i="6"/>
  <c r="X1697" i="6"/>
  <c r="Y1697" i="6"/>
  <c r="X1698" i="6"/>
  <c r="Y1698" i="6"/>
  <c r="X1699" i="6"/>
  <c r="Y1699" i="6"/>
  <c r="X1700" i="6"/>
  <c r="Y1700" i="6"/>
  <c r="X1701" i="6"/>
  <c r="Y1701" i="6"/>
  <c r="X1702" i="6"/>
  <c r="Y1702" i="6"/>
  <c r="X1703" i="6"/>
  <c r="Y1703" i="6"/>
  <c r="X1704" i="6"/>
  <c r="Y1704" i="6"/>
  <c r="X1705" i="6"/>
  <c r="Y1705" i="6"/>
  <c r="X1706" i="6"/>
  <c r="Y1706" i="6"/>
  <c r="X1707" i="6"/>
  <c r="Y1707" i="6"/>
  <c r="X1708" i="6"/>
  <c r="Y1708" i="6"/>
  <c r="X1709" i="6"/>
  <c r="Y1709" i="6"/>
  <c r="X1710" i="6"/>
  <c r="Y1710" i="6"/>
  <c r="X1711" i="6"/>
  <c r="Y1711" i="6"/>
  <c r="X1712" i="6"/>
  <c r="Y1712" i="6"/>
  <c r="X1713" i="6"/>
  <c r="Y1713" i="6"/>
  <c r="X1714" i="6"/>
  <c r="Y1714" i="6"/>
  <c r="X1715" i="6"/>
  <c r="Y1715" i="6"/>
  <c r="X1716" i="6"/>
  <c r="Y1716" i="6"/>
  <c r="X1717" i="6"/>
  <c r="Y1717" i="6"/>
  <c r="X1718" i="6"/>
  <c r="Y1718" i="6"/>
  <c r="X1719" i="6"/>
  <c r="Y1719" i="6"/>
  <c r="X1720" i="6"/>
  <c r="Y1720" i="6"/>
  <c r="X1721" i="6"/>
  <c r="Y1721" i="6"/>
  <c r="X1722" i="6"/>
  <c r="Y1722" i="6"/>
  <c r="X1723" i="6"/>
  <c r="Y1723" i="6"/>
  <c r="X1724" i="6"/>
  <c r="Y1724" i="6"/>
  <c r="X1725" i="6"/>
  <c r="Y1725" i="6"/>
  <c r="X1726" i="6"/>
  <c r="Y1726" i="6"/>
  <c r="X1727" i="6"/>
  <c r="Y1727" i="6"/>
  <c r="X1728" i="6"/>
  <c r="Y1728" i="6"/>
  <c r="X1729" i="6"/>
  <c r="Y1729" i="6"/>
  <c r="X1730" i="6"/>
  <c r="Y1730" i="6"/>
  <c r="X1731" i="6"/>
  <c r="Y1731" i="6"/>
  <c r="X1732" i="6"/>
  <c r="Y1732" i="6"/>
  <c r="X1733" i="6"/>
  <c r="Y1733" i="6"/>
  <c r="X1734" i="6"/>
  <c r="Y1734" i="6"/>
  <c r="X1735" i="6"/>
  <c r="Y1735" i="6"/>
  <c r="X1736" i="6"/>
  <c r="Y1736" i="6"/>
  <c r="X1737" i="6"/>
  <c r="Y1737" i="6"/>
  <c r="X1738" i="6"/>
  <c r="Y1738" i="6"/>
  <c r="X1739" i="6"/>
  <c r="Y1739" i="6"/>
  <c r="X1740" i="6"/>
  <c r="Y1740" i="6"/>
  <c r="X1741" i="6"/>
  <c r="Y1741" i="6"/>
  <c r="X1742" i="6"/>
  <c r="Y1742" i="6"/>
  <c r="X1743" i="6"/>
  <c r="Y1743" i="6"/>
  <c r="X1744" i="6"/>
  <c r="Y1744" i="6"/>
  <c r="X1745" i="6"/>
  <c r="Y1745" i="6"/>
  <c r="X1746" i="6"/>
  <c r="Y1746" i="6"/>
  <c r="X1747" i="6"/>
  <c r="Y1747" i="6"/>
  <c r="X1748" i="6"/>
  <c r="Y1748" i="6"/>
  <c r="X1749" i="6"/>
  <c r="Y1749" i="6"/>
  <c r="X1750" i="6"/>
  <c r="Y1750" i="6"/>
  <c r="X1751" i="6"/>
  <c r="Y1751" i="6"/>
  <c r="X1752" i="6"/>
  <c r="Y1752" i="6"/>
  <c r="X1753" i="6"/>
  <c r="Y1753" i="6"/>
  <c r="X1754" i="6"/>
  <c r="Y1754" i="6"/>
  <c r="X1755" i="6"/>
  <c r="Y1755" i="6"/>
  <c r="X1756" i="6"/>
  <c r="Y1756" i="6"/>
  <c r="X1757" i="6"/>
  <c r="Y1757" i="6"/>
  <c r="X1758" i="6"/>
  <c r="Y1758" i="6"/>
  <c r="X1759" i="6"/>
  <c r="Y1759" i="6"/>
  <c r="X1760" i="6"/>
  <c r="Y1760" i="6"/>
  <c r="X1761" i="6"/>
  <c r="Y1761" i="6"/>
  <c r="X1762" i="6"/>
  <c r="Y1762" i="6"/>
  <c r="X1763" i="6"/>
  <c r="Y1763" i="6"/>
  <c r="X1764" i="6"/>
  <c r="Y1764" i="6"/>
  <c r="X1765" i="6"/>
  <c r="Y1765" i="6"/>
  <c r="X1766" i="6"/>
  <c r="Y1766" i="6"/>
  <c r="X1767" i="6"/>
  <c r="Y1767" i="6"/>
  <c r="X1768" i="6"/>
  <c r="Y1768" i="6"/>
  <c r="X1769" i="6"/>
  <c r="Y1769" i="6"/>
  <c r="X1770" i="6"/>
  <c r="Y1770" i="6"/>
  <c r="X1771" i="6"/>
  <c r="Y1771" i="6"/>
  <c r="X1772" i="6"/>
  <c r="Y1772" i="6"/>
  <c r="X1773" i="6"/>
  <c r="Y1773" i="6"/>
  <c r="X1774" i="6"/>
  <c r="Y1774" i="6"/>
  <c r="X1775" i="6"/>
  <c r="Y1775" i="6"/>
  <c r="X1776" i="6"/>
  <c r="Y1776" i="6"/>
  <c r="X1777" i="6"/>
  <c r="Y1777" i="6"/>
  <c r="X1778" i="6"/>
  <c r="Y1778" i="6"/>
  <c r="X1779" i="6"/>
  <c r="Y1779" i="6"/>
  <c r="X1780" i="6"/>
  <c r="Y1780" i="6"/>
  <c r="X1781" i="6"/>
  <c r="Y1781" i="6"/>
  <c r="X1782" i="6"/>
  <c r="Y1782" i="6"/>
  <c r="X1783" i="6"/>
  <c r="Y1783" i="6"/>
  <c r="X1784" i="6"/>
  <c r="Y1784" i="6"/>
  <c r="X1785" i="6"/>
  <c r="Y1785" i="6"/>
  <c r="X1786" i="6"/>
  <c r="Y1786" i="6"/>
  <c r="X1787" i="6"/>
  <c r="Y1787" i="6"/>
  <c r="X1788" i="6"/>
  <c r="Y1788" i="6"/>
  <c r="X1789" i="6"/>
  <c r="Y1789" i="6"/>
  <c r="X1790" i="6"/>
  <c r="Y1790" i="6"/>
  <c r="X1791" i="6"/>
  <c r="Y1791" i="6"/>
  <c r="X1792" i="6"/>
  <c r="Y1792" i="6"/>
  <c r="X1793" i="6"/>
  <c r="Y1793" i="6"/>
  <c r="X1794" i="6"/>
  <c r="Y1794" i="6"/>
  <c r="X1795" i="6"/>
  <c r="Y1795" i="6"/>
  <c r="X1796" i="6"/>
  <c r="Y1796" i="6"/>
  <c r="X1797" i="6"/>
  <c r="Y1797" i="6"/>
  <c r="X1798" i="6"/>
  <c r="Y1798" i="6"/>
  <c r="X1799" i="6"/>
  <c r="Y1799" i="6"/>
  <c r="X1800" i="6"/>
  <c r="Y1800" i="6"/>
  <c r="X1801" i="6"/>
  <c r="Y1801" i="6"/>
  <c r="X1802" i="6"/>
  <c r="Y1802" i="6"/>
  <c r="X1803" i="6"/>
  <c r="Y1803" i="6"/>
  <c r="X1804" i="6"/>
  <c r="Y1804" i="6"/>
  <c r="X1805" i="6"/>
  <c r="Y1805" i="6"/>
  <c r="X1806" i="6"/>
  <c r="Y1806" i="6"/>
  <c r="X1807" i="6"/>
  <c r="Y1807" i="6"/>
  <c r="X1808" i="6"/>
  <c r="Y1808" i="6"/>
  <c r="X1809" i="6"/>
  <c r="Y1809" i="6"/>
  <c r="X1810" i="6"/>
  <c r="Y1810" i="6"/>
  <c r="X1811" i="6"/>
  <c r="Y1811" i="6"/>
  <c r="X1812" i="6"/>
  <c r="Y1812" i="6"/>
  <c r="X1813" i="6"/>
  <c r="Y1813" i="6"/>
  <c r="X1814" i="6"/>
  <c r="Y1814" i="6"/>
  <c r="X1815" i="6"/>
  <c r="Y1815" i="6"/>
  <c r="X1816" i="6"/>
  <c r="Y1816" i="6"/>
  <c r="X1817" i="6"/>
  <c r="Y1817" i="6"/>
  <c r="X1818" i="6"/>
  <c r="Y1818" i="6"/>
  <c r="X1819" i="6"/>
  <c r="Y1819" i="6"/>
  <c r="X1820" i="6"/>
  <c r="Y1820" i="6"/>
  <c r="X1821" i="6"/>
  <c r="Y1821" i="6"/>
  <c r="X1822" i="6"/>
  <c r="Y1822" i="6"/>
  <c r="X1823" i="6"/>
  <c r="Y1823" i="6"/>
  <c r="X1824" i="6"/>
  <c r="Y1824" i="6"/>
  <c r="X1825" i="6"/>
  <c r="Y1825" i="6"/>
  <c r="X1826" i="6"/>
  <c r="Y1826" i="6"/>
  <c r="X1827" i="6"/>
  <c r="Y1827" i="6"/>
  <c r="X1828" i="6"/>
  <c r="Y1828" i="6"/>
  <c r="X1829" i="6"/>
  <c r="Y1829" i="6"/>
  <c r="X1830" i="6"/>
  <c r="Y1830" i="6"/>
  <c r="X1831" i="6"/>
  <c r="Y1831" i="6"/>
  <c r="X1832" i="6"/>
  <c r="Y1832" i="6"/>
  <c r="X1833" i="6"/>
  <c r="Y1833" i="6"/>
  <c r="X1834" i="6"/>
  <c r="Y1834" i="6"/>
  <c r="X1835" i="6"/>
  <c r="Y1835" i="6"/>
  <c r="X1836" i="6"/>
  <c r="Y1836" i="6"/>
  <c r="X1837" i="6"/>
  <c r="Y1837" i="6"/>
  <c r="X1838" i="6"/>
  <c r="Y1838" i="6"/>
  <c r="X1839" i="6"/>
  <c r="Y1839" i="6"/>
  <c r="X1840" i="6"/>
  <c r="Y1840" i="6"/>
  <c r="X1841" i="6"/>
  <c r="Y1841" i="6"/>
  <c r="X1842" i="6"/>
  <c r="Y1842" i="6"/>
  <c r="X1843" i="6"/>
  <c r="Y1843" i="6"/>
  <c r="X1844" i="6"/>
  <c r="Y1844" i="6"/>
  <c r="X1845" i="6"/>
  <c r="Y1845" i="6"/>
  <c r="X1846" i="6"/>
  <c r="Y1846" i="6"/>
  <c r="X1847" i="6"/>
  <c r="Y1847" i="6"/>
  <c r="X1848" i="6"/>
  <c r="Y1848" i="6"/>
  <c r="X1849" i="6"/>
  <c r="Y1849" i="6"/>
  <c r="X1850" i="6"/>
  <c r="Y1850" i="6"/>
  <c r="X1851" i="6"/>
  <c r="Y1851" i="6"/>
  <c r="X1852" i="6"/>
  <c r="Y1852" i="6"/>
  <c r="X1853" i="6"/>
  <c r="Y1853" i="6"/>
  <c r="X1854" i="6"/>
  <c r="Y1854" i="6"/>
  <c r="X1855" i="6"/>
  <c r="Y1855" i="6"/>
  <c r="X1856" i="6"/>
  <c r="Y1856" i="6"/>
  <c r="X1857" i="6"/>
  <c r="Y1857" i="6"/>
  <c r="X1858" i="6"/>
  <c r="Y1858" i="6"/>
  <c r="X1859" i="6"/>
  <c r="Y1859" i="6"/>
  <c r="X1860" i="6"/>
  <c r="Y1860" i="6"/>
  <c r="X1861" i="6"/>
  <c r="Y1861" i="6"/>
  <c r="X1862" i="6"/>
  <c r="Y1862" i="6"/>
  <c r="X1863" i="6"/>
  <c r="Y1863" i="6"/>
  <c r="X1864" i="6"/>
  <c r="Y1864" i="6"/>
  <c r="X1865" i="6"/>
  <c r="Y1865" i="6"/>
  <c r="X1866" i="6"/>
  <c r="Y1866" i="6"/>
  <c r="X1867" i="6"/>
  <c r="Y1867" i="6"/>
  <c r="X1868" i="6"/>
  <c r="Y1868" i="6"/>
  <c r="X1869" i="6"/>
  <c r="Y1869" i="6"/>
  <c r="X1870" i="6"/>
  <c r="Y1870" i="6"/>
  <c r="X1871" i="6"/>
  <c r="Y1871" i="6"/>
  <c r="X1872" i="6"/>
  <c r="Y1872" i="6"/>
  <c r="X1873" i="6"/>
  <c r="Y1873" i="6"/>
  <c r="X1874" i="6"/>
  <c r="Y1874" i="6"/>
  <c r="X1875" i="6"/>
  <c r="Y1875" i="6"/>
  <c r="X1876" i="6"/>
  <c r="Y1876" i="6"/>
  <c r="X1877" i="6"/>
  <c r="Y1877" i="6"/>
  <c r="X1878" i="6"/>
  <c r="Y1878" i="6"/>
  <c r="X1879" i="6"/>
  <c r="Y1879" i="6"/>
  <c r="X1880" i="6"/>
  <c r="Y1880" i="6"/>
  <c r="X1881" i="6"/>
  <c r="Y1881" i="6"/>
  <c r="X1882" i="6"/>
  <c r="Y1882" i="6"/>
  <c r="X1883" i="6"/>
  <c r="Y1883" i="6"/>
  <c r="X1884" i="6"/>
  <c r="Y1884" i="6"/>
  <c r="X1885" i="6"/>
  <c r="Y1885" i="6"/>
  <c r="X1886" i="6"/>
  <c r="Y1886" i="6"/>
  <c r="X1887" i="6"/>
  <c r="Y1887" i="6"/>
  <c r="X1888" i="6"/>
  <c r="Y1888" i="6"/>
  <c r="X1889" i="6"/>
  <c r="Y1889" i="6"/>
  <c r="X1890" i="6"/>
  <c r="Y1890" i="6"/>
  <c r="X1891" i="6"/>
  <c r="Y1891" i="6"/>
  <c r="X1892" i="6"/>
  <c r="Y1892" i="6"/>
  <c r="X1893" i="6"/>
  <c r="Y1893" i="6"/>
  <c r="X1894" i="6"/>
  <c r="Y1894" i="6"/>
  <c r="X1895" i="6"/>
  <c r="Y1895" i="6"/>
  <c r="X1896" i="6"/>
  <c r="Y1896" i="6"/>
  <c r="X1897" i="6"/>
  <c r="Y1897" i="6"/>
  <c r="X1898" i="6"/>
  <c r="Y1898" i="6"/>
  <c r="X1899" i="6"/>
  <c r="Y1899" i="6"/>
  <c r="X1900" i="6"/>
  <c r="Y1900" i="6"/>
  <c r="X1901" i="6"/>
  <c r="Y1901" i="6"/>
  <c r="X1902" i="6"/>
  <c r="Y1902" i="6"/>
  <c r="X1903" i="6"/>
  <c r="Y1903" i="6"/>
  <c r="X1904" i="6"/>
  <c r="Y1904" i="6"/>
  <c r="X1905" i="6"/>
  <c r="Y1905" i="6"/>
  <c r="X1906" i="6"/>
  <c r="Y1906" i="6"/>
  <c r="X1907" i="6"/>
  <c r="Y1907" i="6"/>
  <c r="X1908" i="6"/>
  <c r="Y1908" i="6"/>
  <c r="X1909" i="6"/>
  <c r="Y1909" i="6"/>
  <c r="X1910" i="6"/>
  <c r="Y1910" i="6"/>
  <c r="X1911" i="6"/>
  <c r="Y1911" i="6"/>
  <c r="X1912" i="6"/>
  <c r="Y1912" i="6"/>
  <c r="X1913" i="6"/>
  <c r="Y1913" i="6"/>
  <c r="X1914" i="6"/>
  <c r="Y1914" i="6"/>
  <c r="X1915" i="6"/>
  <c r="Y1915" i="6"/>
  <c r="X1916" i="6"/>
  <c r="Y1916" i="6"/>
  <c r="X1917" i="6"/>
  <c r="Y1917" i="6"/>
  <c r="X1918" i="6"/>
  <c r="Y1918" i="6"/>
  <c r="X1919" i="6"/>
  <c r="Y1919" i="6"/>
  <c r="X1920" i="6"/>
  <c r="Y1920" i="6"/>
  <c r="X1921" i="6"/>
  <c r="Y1921" i="6"/>
  <c r="X1922" i="6"/>
  <c r="Y1922" i="6"/>
  <c r="X1923" i="6"/>
  <c r="Y1923" i="6"/>
  <c r="X1924" i="6"/>
  <c r="Y1924" i="6"/>
  <c r="X1925" i="6"/>
  <c r="Y1925" i="6"/>
  <c r="X1926" i="6"/>
  <c r="Y1926" i="6"/>
  <c r="X1927" i="6"/>
  <c r="Y1927" i="6"/>
  <c r="X1928" i="6"/>
  <c r="Y1928" i="6"/>
  <c r="X1929" i="6"/>
  <c r="Y1929" i="6"/>
  <c r="X1930" i="6"/>
  <c r="Y1930" i="6"/>
  <c r="X1931" i="6"/>
  <c r="Y1931" i="6"/>
  <c r="X1932" i="6"/>
  <c r="Y1932" i="6"/>
  <c r="X1933" i="6"/>
  <c r="Y1933" i="6"/>
  <c r="X1934" i="6"/>
  <c r="Y1934" i="6"/>
  <c r="X1935" i="6"/>
  <c r="Y1935" i="6"/>
  <c r="X1936" i="6"/>
  <c r="Y1936" i="6"/>
  <c r="X1937" i="6"/>
  <c r="Y1937" i="6"/>
  <c r="X1938" i="6"/>
  <c r="Y1938" i="6"/>
  <c r="X1939" i="6"/>
  <c r="Y1939" i="6"/>
  <c r="X1940" i="6"/>
  <c r="Y1940" i="6"/>
  <c r="X1941" i="6"/>
  <c r="Y1941" i="6"/>
  <c r="X1942" i="6"/>
  <c r="Y1942" i="6"/>
  <c r="X1943" i="6"/>
  <c r="Y1943" i="6"/>
  <c r="X1944" i="6"/>
  <c r="Y1944" i="6"/>
  <c r="X1945" i="6"/>
  <c r="Y1945" i="6"/>
  <c r="X1946" i="6"/>
  <c r="Y1946" i="6"/>
  <c r="X1947" i="6"/>
  <c r="Y1947" i="6"/>
  <c r="X1948" i="6"/>
  <c r="Y1948" i="6"/>
  <c r="X1949" i="6"/>
  <c r="Y1949" i="6"/>
  <c r="X1950" i="6"/>
  <c r="Y1950" i="6"/>
  <c r="X1951" i="6"/>
  <c r="Y1951" i="6"/>
  <c r="X1952" i="6"/>
  <c r="Y1952" i="6"/>
  <c r="X1953" i="6"/>
  <c r="Y1953" i="6"/>
  <c r="X1954" i="6"/>
  <c r="Y1954" i="6"/>
  <c r="X1955" i="6"/>
  <c r="Y1955" i="6"/>
  <c r="X1956" i="6"/>
  <c r="Y1956" i="6"/>
  <c r="X1957" i="6"/>
  <c r="Y1957" i="6"/>
  <c r="X1958" i="6"/>
  <c r="Y1958" i="6"/>
  <c r="X1959" i="6"/>
  <c r="Y1959" i="6"/>
  <c r="X1960" i="6"/>
  <c r="Y1960" i="6"/>
  <c r="X1961" i="6"/>
  <c r="Y1961" i="6"/>
  <c r="X1962" i="6"/>
  <c r="Y1962" i="6"/>
  <c r="X1963" i="6"/>
  <c r="Y1963" i="6"/>
  <c r="X1964" i="6"/>
  <c r="Y1964" i="6"/>
  <c r="X1965" i="6"/>
  <c r="Y1965" i="6"/>
  <c r="X1966" i="6"/>
  <c r="Y1966" i="6"/>
  <c r="X1967" i="6"/>
  <c r="Y1967" i="6"/>
  <c r="X1968" i="6"/>
  <c r="Y1968" i="6"/>
  <c r="X1969" i="6"/>
  <c r="Y1969" i="6"/>
  <c r="X1970" i="6"/>
  <c r="Y1970" i="6"/>
  <c r="X1971" i="6"/>
  <c r="Y1971" i="6"/>
  <c r="X1972" i="6"/>
  <c r="Y1972" i="6"/>
  <c r="X1973" i="6"/>
  <c r="Y1973" i="6"/>
  <c r="X1974" i="6"/>
  <c r="Y1974" i="6"/>
  <c r="X1975" i="6"/>
  <c r="Y1975" i="6"/>
  <c r="X1976" i="6"/>
  <c r="Y1976" i="6"/>
  <c r="X1977" i="6"/>
  <c r="Y1977" i="6"/>
  <c r="X1978" i="6"/>
  <c r="Y1978" i="6"/>
  <c r="X1979" i="6"/>
  <c r="Y1979" i="6"/>
  <c r="X1980" i="6"/>
  <c r="Y1980" i="6"/>
  <c r="X1981" i="6"/>
  <c r="Y1981" i="6"/>
  <c r="X1982" i="6"/>
  <c r="Y1982" i="6"/>
  <c r="X1983" i="6"/>
  <c r="Y1983" i="6"/>
  <c r="X1984" i="6"/>
  <c r="Y1984" i="6"/>
  <c r="X1985" i="6"/>
  <c r="Y1985" i="6"/>
  <c r="X1986" i="6"/>
  <c r="Y1986" i="6"/>
  <c r="X1987" i="6"/>
  <c r="Y1987" i="6"/>
  <c r="X1988" i="6"/>
  <c r="Y1988" i="6"/>
  <c r="X1989" i="6"/>
  <c r="Y1989" i="6"/>
  <c r="X1990" i="6"/>
  <c r="Y1990" i="6"/>
  <c r="X1991" i="6"/>
  <c r="Y1991" i="6"/>
  <c r="X1992" i="6"/>
  <c r="Y1992" i="6"/>
  <c r="X1993" i="6"/>
  <c r="Y1993" i="6"/>
  <c r="X1994" i="6"/>
  <c r="Y1994" i="6"/>
  <c r="X1995" i="6"/>
  <c r="Y1995" i="6"/>
  <c r="X1996" i="6"/>
  <c r="Y1996" i="6"/>
  <c r="X1997" i="6"/>
  <c r="Y1997" i="6"/>
  <c r="X1998" i="6"/>
  <c r="Y1998" i="6"/>
  <c r="X1999" i="6"/>
  <c r="Y1999" i="6"/>
  <c r="X2000" i="6"/>
  <c r="Y2000" i="6"/>
  <c r="X2001" i="6"/>
  <c r="Y2001" i="6"/>
  <c r="X2002" i="6"/>
  <c r="Y2002" i="6"/>
  <c r="X2003" i="6"/>
  <c r="Y2003" i="6"/>
  <c r="X2004" i="6"/>
  <c r="Y2004" i="6"/>
  <c r="X2005" i="6"/>
  <c r="Y2005" i="6"/>
  <c r="X2006" i="6"/>
  <c r="Y2006" i="6"/>
  <c r="X2007" i="6"/>
  <c r="Y2007" i="6"/>
  <c r="X2008" i="6"/>
  <c r="Y2008" i="6"/>
  <c r="X2009" i="6"/>
  <c r="Y2009" i="6"/>
  <c r="X2010" i="6"/>
  <c r="Y2010" i="6"/>
  <c r="X2011" i="6"/>
  <c r="Y2011" i="6"/>
  <c r="X2012" i="6"/>
  <c r="Y2012" i="6"/>
  <c r="X2013" i="6"/>
  <c r="Y2013" i="6"/>
  <c r="X2014" i="6"/>
  <c r="Y2014" i="6"/>
  <c r="X2015" i="6"/>
  <c r="Y2015" i="6"/>
  <c r="X2016" i="6"/>
  <c r="Y2016" i="6"/>
  <c r="X2017" i="6"/>
  <c r="Y2017" i="6"/>
  <c r="X2018" i="6"/>
  <c r="Y2018" i="6"/>
  <c r="X2019" i="6"/>
  <c r="Y2019" i="6"/>
  <c r="X2020" i="6"/>
  <c r="Y2020" i="6"/>
  <c r="X2021" i="6"/>
  <c r="Y2021" i="6"/>
  <c r="X2022" i="6"/>
  <c r="Y2022" i="6"/>
  <c r="X2023" i="6"/>
  <c r="Y2023" i="6"/>
  <c r="X2024" i="6"/>
  <c r="Y2024" i="6"/>
  <c r="X2025" i="6"/>
  <c r="Y2025" i="6"/>
  <c r="X2026" i="6"/>
  <c r="Y2026" i="6"/>
  <c r="X2027" i="6"/>
  <c r="Y2027" i="6"/>
  <c r="X2028" i="6"/>
  <c r="Y2028" i="6"/>
  <c r="X2029" i="6"/>
  <c r="Y2029" i="6"/>
  <c r="X2030" i="6"/>
  <c r="Y2030" i="6"/>
  <c r="X2031" i="6"/>
  <c r="Y2031" i="6"/>
  <c r="X2032" i="6"/>
  <c r="Y2032" i="6"/>
  <c r="X2033" i="6"/>
  <c r="Y2033" i="6"/>
  <c r="X2034" i="6"/>
  <c r="Y2034" i="6"/>
  <c r="X2035" i="6"/>
  <c r="Y2035" i="6"/>
  <c r="X2036" i="6"/>
  <c r="Y2036" i="6"/>
  <c r="X2037" i="6"/>
  <c r="Y2037" i="6"/>
  <c r="X2038" i="6"/>
  <c r="Y2038" i="6"/>
  <c r="X2039" i="6"/>
  <c r="Y2039" i="6"/>
  <c r="X2040" i="6"/>
  <c r="Y2040" i="6"/>
  <c r="X2041" i="6"/>
  <c r="Y2041" i="6"/>
  <c r="X2042" i="6"/>
  <c r="Y2042" i="6"/>
  <c r="X2043" i="6"/>
  <c r="Y2043" i="6"/>
  <c r="X2044" i="6"/>
  <c r="Y2044" i="6"/>
  <c r="X2045" i="6"/>
  <c r="Y2045" i="6"/>
  <c r="X2046" i="6"/>
  <c r="Y2046" i="6"/>
  <c r="X2047" i="6"/>
  <c r="Y2047" i="6"/>
  <c r="X2048" i="6"/>
  <c r="Y2048" i="6"/>
  <c r="X2049" i="6"/>
  <c r="Y2049" i="6"/>
  <c r="X2050" i="6"/>
  <c r="Y2050" i="6"/>
  <c r="X2051" i="6"/>
  <c r="Y2051" i="6"/>
  <c r="X2052" i="6"/>
  <c r="Y2052" i="6"/>
  <c r="X2053" i="6"/>
  <c r="Y2053" i="6"/>
  <c r="X2054" i="6"/>
  <c r="Y2054" i="6"/>
  <c r="X2055" i="6"/>
  <c r="Y2055" i="6"/>
  <c r="X2056" i="6"/>
  <c r="Y2056" i="6"/>
  <c r="X2057" i="6"/>
  <c r="Y2057" i="6"/>
  <c r="X2058" i="6"/>
  <c r="Y2058" i="6"/>
  <c r="X2059" i="6"/>
  <c r="Y2059" i="6"/>
  <c r="X2060" i="6"/>
  <c r="Y2060" i="6"/>
  <c r="X2061" i="6"/>
  <c r="Y2061" i="6"/>
  <c r="X2062" i="6"/>
  <c r="Y2062" i="6"/>
  <c r="X2063" i="6"/>
  <c r="Y2063" i="6"/>
  <c r="X2064" i="6"/>
  <c r="Y2064" i="6"/>
  <c r="X2065" i="6"/>
  <c r="Y2065" i="6"/>
  <c r="X2066" i="6"/>
  <c r="Y2066" i="6"/>
  <c r="X2067" i="6"/>
  <c r="Y2067" i="6"/>
  <c r="X2068" i="6"/>
  <c r="Y2068" i="6"/>
  <c r="X2069" i="6"/>
  <c r="Y2069" i="6"/>
  <c r="X2070" i="6"/>
  <c r="Y2070" i="6"/>
  <c r="X2071" i="6"/>
  <c r="Y2071" i="6"/>
  <c r="X2072" i="6"/>
  <c r="Y2072" i="6"/>
  <c r="X2073" i="6"/>
  <c r="Y2073" i="6"/>
  <c r="X2074" i="6"/>
  <c r="Y2074" i="6"/>
  <c r="X2075" i="6"/>
  <c r="Y2075" i="6"/>
  <c r="X2076" i="6"/>
  <c r="Y2076" i="6"/>
  <c r="X2077" i="6"/>
  <c r="Y2077" i="6"/>
  <c r="X2078" i="6"/>
  <c r="Y2078" i="6"/>
  <c r="X2079" i="6"/>
  <c r="Y2079" i="6"/>
  <c r="X2080" i="6"/>
  <c r="Y2080" i="6"/>
  <c r="X2081" i="6"/>
  <c r="Y2081" i="6"/>
  <c r="X2082" i="6"/>
  <c r="Y2082" i="6"/>
  <c r="X2083" i="6"/>
  <c r="Y2083" i="6"/>
  <c r="X2084" i="6"/>
  <c r="Y2084" i="6"/>
  <c r="X2085" i="6"/>
  <c r="Y2085" i="6"/>
  <c r="X2086" i="6"/>
  <c r="Y2086" i="6"/>
  <c r="X2087" i="6"/>
  <c r="Y2087" i="6"/>
  <c r="X2088" i="6"/>
  <c r="Y2088" i="6"/>
  <c r="X2089" i="6"/>
  <c r="Y2089" i="6"/>
  <c r="X2090" i="6"/>
  <c r="Y2090" i="6"/>
  <c r="X2091" i="6"/>
  <c r="Y2091" i="6"/>
  <c r="X2092" i="6"/>
  <c r="Y2092" i="6"/>
  <c r="X2093" i="6"/>
  <c r="Y2093" i="6"/>
  <c r="X2094" i="6"/>
  <c r="Y2094" i="6"/>
  <c r="X2095" i="6"/>
  <c r="Y2095" i="6"/>
  <c r="X2096" i="6"/>
  <c r="Y2096" i="6"/>
  <c r="X2097" i="6"/>
  <c r="Y2097" i="6"/>
  <c r="X2098" i="6"/>
  <c r="Y2098" i="6"/>
  <c r="X2099" i="6"/>
  <c r="Y2099" i="6"/>
  <c r="X2100" i="6"/>
  <c r="Y2100" i="6"/>
  <c r="X2101" i="6"/>
  <c r="Y2101" i="6"/>
  <c r="X2102" i="6"/>
  <c r="Y2102" i="6"/>
  <c r="X2103" i="6"/>
  <c r="Y2103" i="6"/>
  <c r="X2104" i="6"/>
  <c r="Y2104" i="6"/>
  <c r="X2105" i="6"/>
  <c r="Y2105" i="6"/>
  <c r="X2106" i="6"/>
  <c r="Y2106" i="6"/>
  <c r="X2107" i="6"/>
  <c r="Y2107" i="6"/>
  <c r="X2108" i="6"/>
  <c r="Y2108" i="6"/>
  <c r="X2109" i="6"/>
  <c r="Y2109" i="6"/>
  <c r="X2110" i="6"/>
  <c r="Y2110" i="6"/>
  <c r="X2111" i="6"/>
  <c r="Y2111" i="6"/>
  <c r="X2112" i="6"/>
  <c r="Y2112" i="6"/>
  <c r="X2113" i="6"/>
  <c r="Y2113" i="6"/>
  <c r="X2114" i="6"/>
  <c r="Y2114" i="6"/>
  <c r="X2115" i="6"/>
  <c r="Y2115" i="6"/>
  <c r="X2116" i="6"/>
  <c r="Y2116" i="6"/>
  <c r="X2117" i="6"/>
  <c r="Y2117" i="6"/>
  <c r="X2118" i="6"/>
  <c r="Y2118" i="6"/>
  <c r="X2119" i="6"/>
  <c r="Y2119" i="6"/>
  <c r="X2120" i="6"/>
  <c r="Y2120" i="6"/>
  <c r="X2121" i="6"/>
  <c r="Y2121" i="6"/>
  <c r="X2122" i="6"/>
  <c r="Y2122" i="6"/>
  <c r="X2123" i="6"/>
  <c r="Y2123" i="6"/>
  <c r="X2124" i="6"/>
  <c r="Y2124" i="6"/>
  <c r="X2125" i="6"/>
  <c r="Y2125" i="6"/>
  <c r="X2126" i="6"/>
  <c r="Y2126" i="6"/>
  <c r="X2127" i="6"/>
  <c r="Y2127" i="6"/>
  <c r="X2128" i="6"/>
  <c r="Y2128" i="6"/>
  <c r="X2129" i="6"/>
  <c r="Y2129" i="6"/>
  <c r="X2130" i="6"/>
  <c r="Y2130" i="6"/>
  <c r="X2131" i="6"/>
  <c r="Y2131" i="6"/>
  <c r="X2132" i="6"/>
  <c r="Y2132" i="6"/>
  <c r="X2133" i="6"/>
  <c r="Y2133" i="6"/>
  <c r="X2134" i="6"/>
  <c r="Y2134" i="6"/>
  <c r="X2135" i="6"/>
  <c r="Y2135" i="6"/>
  <c r="X2136" i="6"/>
  <c r="Y2136" i="6"/>
  <c r="X2137" i="6"/>
  <c r="Y2137" i="6"/>
  <c r="X2138" i="6"/>
  <c r="Y2138" i="6"/>
  <c r="X2139" i="6"/>
  <c r="Y2139" i="6"/>
  <c r="X2140" i="6"/>
  <c r="Y2140" i="6"/>
  <c r="X2141" i="6"/>
  <c r="Y2141" i="6"/>
  <c r="X2142" i="6"/>
  <c r="Y2142" i="6"/>
  <c r="X2143" i="6"/>
  <c r="Y2143" i="6"/>
  <c r="X2144" i="6"/>
  <c r="Y2144" i="6"/>
  <c r="X2145" i="6"/>
  <c r="Y2145" i="6"/>
  <c r="X2146" i="6"/>
  <c r="Y2146" i="6"/>
  <c r="X2147" i="6"/>
  <c r="Y2147" i="6"/>
  <c r="X2148" i="6"/>
  <c r="Y2148" i="6"/>
  <c r="X2149" i="6"/>
  <c r="Y2149" i="6"/>
  <c r="X2150" i="6"/>
  <c r="Y2150" i="6"/>
  <c r="X2151" i="6"/>
  <c r="Y2151" i="6"/>
  <c r="X2152" i="6"/>
  <c r="Y2152" i="6"/>
  <c r="X2153" i="6"/>
  <c r="Y2153" i="6"/>
  <c r="X2154" i="6"/>
  <c r="Y2154" i="6"/>
  <c r="X2155" i="6"/>
  <c r="Y2155" i="6"/>
  <c r="X2156" i="6"/>
  <c r="Y2156" i="6"/>
  <c r="X2157" i="6"/>
  <c r="Y2157" i="6"/>
  <c r="X2158" i="6"/>
  <c r="Y2158" i="6"/>
  <c r="X2159" i="6"/>
  <c r="Y2159" i="6"/>
  <c r="X2160" i="6"/>
  <c r="Y2160" i="6"/>
  <c r="X2161" i="6"/>
  <c r="Y2161" i="6"/>
  <c r="X2162" i="6"/>
  <c r="Y2162" i="6"/>
  <c r="X2163" i="6"/>
  <c r="Y2163" i="6"/>
  <c r="X2164" i="6"/>
  <c r="Y2164" i="6"/>
  <c r="X2165" i="6"/>
  <c r="Y2165" i="6"/>
  <c r="X2166" i="6"/>
  <c r="Y2166" i="6"/>
  <c r="X2167" i="6"/>
  <c r="Y2167" i="6"/>
  <c r="X2168" i="6"/>
  <c r="Y2168" i="6"/>
  <c r="X2169" i="6"/>
  <c r="Y2169" i="6"/>
  <c r="X2170" i="6"/>
  <c r="Y2170" i="6"/>
  <c r="X2171" i="6"/>
  <c r="Y2171" i="6"/>
  <c r="X2172" i="6"/>
  <c r="Y2172" i="6"/>
  <c r="X2173" i="6"/>
  <c r="Y2173" i="6"/>
  <c r="X2174" i="6"/>
  <c r="Y2174" i="6"/>
  <c r="X2175" i="6"/>
  <c r="Y2175" i="6"/>
  <c r="X2176" i="6"/>
  <c r="Y2176" i="6"/>
  <c r="X2177" i="6"/>
  <c r="Y2177" i="6"/>
  <c r="X2178" i="6"/>
  <c r="Y2178" i="6"/>
  <c r="X2179" i="6"/>
  <c r="Y2179" i="6"/>
  <c r="X2180" i="6"/>
  <c r="Y2180" i="6"/>
  <c r="X2181" i="6"/>
  <c r="Y2181" i="6"/>
  <c r="X2182" i="6"/>
  <c r="Y2182" i="6"/>
  <c r="X2183" i="6"/>
  <c r="Y2183" i="6"/>
  <c r="X2184" i="6"/>
  <c r="Y2184" i="6"/>
  <c r="X2185" i="6"/>
  <c r="Y2185" i="6"/>
  <c r="X2186" i="6"/>
  <c r="Y2186" i="6"/>
  <c r="X2187" i="6"/>
  <c r="Y2187" i="6"/>
  <c r="X2188" i="6"/>
  <c r="Y2188" i="6"/>
  <c r="X2189" i="6"/>
  <c r="Y2189" i="6"/>
  <c r="X2190" i="6"/>
  <c r="Y2190" i="6"/>
  <c r="X2191" i="6"/>
  <c r="Y2191" i="6"/>
  <c r="X2192" i="6"/>
  <c r="Y2192" i="6"/>
  <c r="X2193" i="6"/>
  <c r="Y2193" i="6"/>
  <c r="X2194" i="6"/>
  <c r="Y2194" i="6"/>
  <c r="X2195" i="6"/>
  <c r="Y2195" i="6"/>
  <c r="X2196" i="6"/>
  <c r="Y2196" i="6"/>
  <c r="X2197" i="6"/>
  <c r="Y2197" i="6"/>
  <c r="X2198" i="6"/>
  <c r="Y2198" i="6"/>
  <c r="X2199" i="6"/>
  <c r="Y2199" i="6"/>
  <c r="X2200" i="6"/>
  <c r="Y2200" i="6"/>
  <c r="X2201" i="6"/>
  <c r="Y2201" i="6"/>
  <c r="X2202" i="6"/>
  <c r="Y2202" i="6"/>
  <c r="X2203" i="6"/>
  <c r="Y2203" i="6"/>
  <c r="X2204" i="6"/>
  <c r="Y2204" i="6"/>
  <c r="X2205" i="6"/>
  <c r="Y2205" i="6"/>
  <c r="X2206" i="6"/>
  <c r="Y2206" i="6"/>
  <c r="X2207" i="6"/>
  <c r="Y2207" i="6"/>
  <c r="X2208" i="6"/>
  <c r="Y2208" i="6"/>
  <c r="X2209" i="6"/>
  <c r="Y2209" i="6"/>
  <c r="X2210" i="6"/>
  <c r="Y2210" i="6"/>
  <c r="X2211" i="6"/>
  <c r="Y2211" i="6"/>
  <c r="X2212" i="6"/>
  <c r="Y2212" i="6"/>
  <c r="X2213" i="6"/>
  <c r="Y2213" i="6"/>
  <c r="X2214" i="6"/>
  <c r="Y2214" i="6"/>
  <c r="X2215" i="6"/>
  <c r="Y2215" i="6"/>
  <c r="X2216" i="6"/>
  <c r="Y2216" i="6"/>
  <c r="X2217" i="6"/>
  <c r="Y2217" i="6"/>
  <c r="X2218" i="6"/>
  <c r="Y2218" i="6"/>
  <c r="X2219" i="6"/>
  <c r="Y2219" i="6"/>
  <c r="X2220" i="6"/>
  <c r="Y2220" i="6"/>
  <c r="X2221" i="6"/>
  <c r="Y2221" i="6"/>
  <c r="X2222" i="6"/>
  <c r="Y2222" i="6"/>
  <c r="X2223" i="6"/>
  <c r="Y2223" i="6"/>
  <c r="X2224" i="6"/>
  <c r="Y2224" i="6"/>
  <c r="X2225" i="6"/>
  <c r="Y2225" i="6"/>
  <c r="X2226" i="6"/>
  <c r="Y2226" i="6"/>
  <c r="X2227" i="6"/>
  <c r="Y2227" i="6"/>
  <c r="X2228" i="6"/>
  <c r="Y2228" i="6"/>
  <c r="X2229" i="6"/>
  <c r="Y2229" i="6"/>
  <c r="X2230" i="6"/>
  <c r="Y2230" i="6"/>
  <c r="X2231" i="6"/>
  <c r="Y2231" i="6"/>
  <c r="X2232" i="6"/>
  <c r="Y2232" i="6"/>
  <c r="X2233" i="6"/>
  <c r="Y2233" i="6"/>
  <c r="X2234" i="6"/>
  <c r="Y2234" i="6"/>
  <c r="X2235" i="6"/>
  <c r="Y2235" i="6"/>
  <c r="X2236" i="6"/>
  <c r="Y2236" i="6"/>
  <c r="X2237" i="6"/>
  <c r="Y2237" i="6"/>
  <c r="X2238" i="6"/>
  <c r="Y2238" i="6"/>
  <c r="X2239" i="6"/>
  <c r="Y2239" i="6"/>
  <c r="W2240" i="6"/>
  <c r="X2240" i="6"/>
  <c r="Y2240" i="6"/>
  <c r="X2241" i="6"/>
  <c r="Y2241" i="6"/>
  <c r="X2242" i="6"/>
  <c r="Y2242" i="6"/>
  <c r="X2243" i="6"/>
  <c r="Y2243" i="6"/>
  <c r="X2244" i="6"/>
  <c r="Y2244" i="6"/>
  <c r="X2245" i="6"/>
  <c r="Y2245" i="6"/>
  <c r="X2246" i="6"/>
  <c r="Y2246" i="6"/>
  <c r="X2247" i="6"/>
  <c r="Y2247" i="6"/>
  <c r="X2248" i="6"/>
  <c r="Y2248" i="6"/>
  <c r="X2249" i="6"/>
  <c r="Y2249" i="6"/>
  <c r="X2250" i="6"/>
  <c r="Y2250" i="6"/>
  <c r="X2251" i="6"/>
  <c r="Y2251" i="6"/>
  <c r="X2252" i="6"/>
  <c r="Y2252" i="6"/>
  <c r="X2253" i="6"/>
  <c r="Y2253" i="6"/>
  <c r="X2254" i="6"/>
  <c r="Y2254" i="6"/>
  <c r="X2255" i="6"/>
  <c r="Y2255" i="6"/>
  <c r="X2256" i="6"/>
  <c r="Y2256" i="6"/>
  <c r="X2257" i="6"/>
  <c r="Y2257" i="6"/>
  <c r="X2258" i="6"/>
  <c r="Y2258" i="6"/>
  <c r="X2259" i="6"/>
  <c r="Y2259" i="6"/>
  <c r="X2260" i="6"/>
  <c r="Y2260" i="6"/>
  <c r="X2261" i="6"/>
  <c r="Y2261" i="6"/>
  <c r="X2262" i="6"/>
  <c r="Y2262" i="6"/>
  <c r="X2263" i="6"/>
  <c r="Y2263" i="6"/>
  <c r="X2264" i="6"/>
  <c r="Y2264" i="6"/>
  <c r="X2265" i="6"/>
  <c r="Y2265" i="6"/>
  <c r="X2266" i="6"/>
  <c r="Y2266" i="6"/>
  <c r="X2267" i="6"/>
  <c r="Y2267" i="6"/>
  <c r="X2268" i="6"/>
  <c r="Y2268" i="6"/>
  <c r="X2269" i="6"/>
  <c r="Y2269" i="6"/>
  <c r="X2270" i="6"/>
  <c r="Y2270" i="6"/>
  <c r="X2271" i="6"/>
  <c r="Y2271" i="6"/>
  <c r="X2272" i="6"/>
  <c r="Y2272" i="6"/>
  <c r="X2273" i="6"/>
  <c r="Y2273" i="6"/>
  <c r="X2274" i="6"/>
  <c r="Y2274" i="6"/>
  <c r="X2275" i="6"/>
  <c r="Y2275" i="6"/>
  <c r="X2276" i="6"/>
  <c r="Y2276" i="6"/>
  <c r="X2277" i="6"/>
  <c r="Y2277" i="6"/>
  <c r="X2278" i="6"/>
  <c r="Y2278" i="6"/>
  <c r="X2279" i="6"/>
  <c r="Y2279" i="6"/>
  <c r="X2280" i="6"/>
  <c r="Y2280" i="6"/>
  <c r="X2281" i="6"/>
  <c r="Y2281" i="6"/>
  <c r="X2282" i="6"/>
  <c r="Y2282" i="6"/>
  <c r="X2283" i="6"/>
  <c r="Y2283" i="6"/>
  <c r="X2284" i="6"/>
  <c r="Y2284" i="6"/>
  <c r="X2285" i="6"/>
  <c r="Y2285" i="6"/>
  <c r="X2286" i="6"/>
  <c r="Y2286" i="6"/>
  <c r="X2287" i="6"/>
  <c r="Y2287" i="6"/>
  <c r="X2288" i="6"/>
  <c r="Y2288" i="6"/>
  <c r="X2289" i="6"/>
  <c r="Y2289" i="6"/>
  <c r="X2290" i="6"/>
  <c r="Y2290" i="6"/>
  <c r="X2291" i="6"/>
  <c r="Y2291" i="6"/>
  <c r="X2292" i="6"/>
  <c r="Y2292" i="6"/>
  <c r="X2293" i="6"/>
  <c r="Y2293" i="6"/>
  <c r="X2294" i="6"/>
  <c r="Y2294" i="6"/>
  <c r="X2295" i="6"/>
  <c r="Y2295" i="6"/>
  <c r="X2296" i="6"/>
  <c r="Y2296" i="6"/>
  <c r="X2297" i="6"/>
  <c r="Y2297" i="6"/>
  <c r="X2298" i="6"/>
  <c r="Y2298" i="6"/>
  <c r="X2299" i="6"/>
  <c r="Y2299" i="6"/>
  <c r="X2300" i="6"/>
  <c r="Y2300" i="6"/>
  <c r="X2301" i="6"/>
  <c r="Y2301" i="6"/>
  <c r="X2302" i="6"/>
  <c r="Y2302" i="6"/>
  <c r="X2303" i="6"/>
  <c r="Y2303" i="6"/>
  <c r="W2304" i="6"/>
  <c r="X2304" i="6"/>
  <c r="Y2304" i="6"/>
  <c r="X2305" i="6"/>
  <c r="Y2305" i="6"/>
  <c r="X2306" i="6"/>
  <c r="Y2306" i="6"/>
  <c r="X2307" i="6"/>
  <c r="Y2307" i="6"/>
  <c r="X2308" i="6"/>
  <c r="Y2308" i="6"/>
  <c r="X2309" i="6"/>
  <c r="Y2309" i="6"/>
  <c r="X2310" i="6"/>
  <c r="Y2310" i="6"/>
  <c r="X2311" i="6"/>
  <c r="Y2311" i="6"/>
  <c r="X2312" i="6"/>
  <c r="Y2312" i="6"/>
  <c r="X2313" i="6"/>
  <c r="Y2313" i="6"/>
  <c r="X2314" i="6"/>
  <c r="Y2314" i="6"/>
  <c r="X2315" i="6"/>
  <c r="Y2315" i="6"/>
  <c r="X2316" i="6"/>
  <c r="Y2316" i="6"/>
  <c r="X2317" i="6"/>
  <c r="Y2317" i="6"/>
  <c r="X2318" i="6"/>
  <c r="Y2318" i="6"/>
  <c r="X2319" i="6"/>
  <c r="Y2319" i="6"/>
  <c r="X2321" i="6"/>
  <c r="Y2321" i="6"/>
  <c r="X2322" i="6"/>
  <c r="Y2322" i="6"/>
  <c r="X2323" i="6"/>
  <c r="Y2323" i="6"/>
  <c r="X2324" i="6"/>
  <c r="Y2324" i="6"/>
  <c r="X2325" i="6"/>
  <c r="Y2325" i="6"/>
  <c r="X2326" i="6"/>
  <c r="Y2326" i="6"/>
  <c r="X2327" i="6"/>
  <c r="Y2327" i="6"/>
  <c r="X2328" i="6"/>
  <c r="Y2328" i="6"/>
  <c r="X2329" i="6"/>
  <c r="Y2329" i="6"/>
  <c r="X2330" i="6"/>
  <c r="Y2330" i="6"/>
  <c r="X2331" i="6"/>
  <c r="Y2331" i="6"/>
  <c r="X2332" i="6"/>
  <c r="Y2332" i="6"/>
  <c r="X2333" i="6"/>
  <c r="Y2333" i="6"/>
  <c r="X2334" i="6"/>
  <c r="Y2334" i="6"/>
  <c r="X2335" i="6"/>
  <c r="Y2335" i="6"/>
  <c r="X2336" i="6"/>
  <c r="Y2336" i="6"/>
  <c r="X2337" i="6"/>
  <c r="Y2337" i="6"/>
  <c r="X2338" i="6"/>
  <c r="Y2338" i="6"/>
  <c r="X2339" i="6"/>
  <c r="Y2339" i="6"/>
  <c r="X2340" i="6"/>
  <c r="Y2340" i="6"/>
  <c r="X2341" i="6"/>
  <c r="Y2341" i="6"/>
  <c r="X2342" i="6"/>
  <c r="Y2342" i="6"/>
  <c r="X2343" i="6"/>
  <c r="Y2343" i="6"/>
  <c r="X2344" i="6"/>
  <c r="Y2344" i="6"/>
  <c r="X2345" i="6"/>
  <c r="Y2345" i="6"/>
  <c r="X2346" i="6"/>
  <c r="Y2346" i="6"/>
  <c r="X2347" i="6"/>
  <c r="Y2347" i="6"/>
  <c r="X2348" i="6"/>
  <c r="Y2348" i="6"/>
  <c r="Y10" i="6"/>
  <c r="X10" i="6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6" i="7"/>
  <c r="W1152" i="6" s="1"/>
  <c r="W2345" i="6" l="1"/>
  <c r="W2280" i="6"/>
  <c r="W2216" i="6"/>
  <c r="W2152" i="6"/>
  <c r="W2088" i="6"/>
  <c r="W2024" i="6"/>
  <c r="W1960" i="6"/>
  <c r="W1752" i="6"/>
  <c r="W1550" i="6"/>
  <c r="W2308" i="6"/>
  <c r="W2244" i="6"/>
  <c r="W2180" i="6"/>
  <c r="W2116" i="6"/>
  <c r="W2052" i="6"/>
  <c r="W1988" i="6"/>
  <c r="W1736" i="6"/>
  <c r="W1408" i="6"/>
  <c r="W1306" i="6"/>
  <c r="W596" i="6"/>
  <c r="W2337" i="6"/>
  <c r="W2272" i="6"/>
  <c r="W2208" i="6"/>
  <c r="W2144" i="6"/>
  <c r="W2080" i="6"/>
  <c r="W2016" i="6"/>
  <c r="W1952" i="6"/>
  <c r="W1720" i="6"/>
  <c r="W2300" i="6"/>
  <c r="W2236" i="6"/>
  <c r="W2172" i="6"/>
  <c r="W2108" i="6"/>
  <c r="W2044" i="6"/>
  <c r="W1980" i="6"/>
  <c r="W1704" i="6"/>
  <c r="W1486" i="6"/>
  <c r="W2329" i="6"/>
  <c r="W2264" i="6"/>
  <c r="W2200" i="6"/>
  <c r="W2136" i="6"/>
  <c r="W2072" i="6"/>
  <c r="W2008" i="6"/>
  <c r="W1944" i="6"/>
  <c r="W1688" i="6"/>
  <c r="W1344" i="6"/>
  <c r="W2292" i="6"/>
  <c r="W2228" i="6"/>
  <c r="W2164" i="6"/>
  <c r="W2100" i="6"/>
  <c r="W2036" i="6"/>
  <c r="W1972" i="6"/>
  <c r="W1928" i="6"/>
  <c r="W1672" i="6"/>
  <c r="W1563" i="6"/>
  <c r="W2321" i="6"/>
  <c r="W2256" i="6"/>
  <c r="W2192" i="6"/>
  <c r="W2128" i="6"/>
  <c r="W2064" i="6"/>
  <c r="W2000" i="6"/>
  <c r="W1912" i="6"/>
  <c r="W1656" i="6"/>
  <c r="W1421" i="6"/>
  <c r="W130" i="6"/>
  <c r="T322" i="10"/>
  <c r="T18" i="10"/>
  <c r="T34" i="10"/>
  <c r="T50" i="10"/>
  <c r="T66" i="10"/>
  <c r="T82" i="10"/>
  <c r="T98" i="10"/>
  <c r="T114" i="10"/>
  <c r="T130" i="10"/>
  <c r="T146" i="10"/>
  <c r="T162" i="10"/>
  <c r="T178" i="10"/>
  <c r="T194" i="10"/>
  <c r="T210" i="10"/>
  <c r="T226" i="10"/>
  <c r="T242" i="10"/>
  <c r="T258" i="10"/>
  <c r="T274" i="10"/>
  <c r="T290" i="10"/>
  <c r="T306" i="10"/>
  <c r="T13" i="10"/>
  <c r="T29" i="10"/>
  <c r="T45" i="10"/>
  <c r="T61" i="10"/>
  <c r="T77" i="10"/>
  <c r="T93" i="10"/>
  <c r="T109" i="10"/>
  <c r="T125" i="10"/>
  <c r="T141" i="10"/>
  <c r="T157" i="10"/>
  <c r="T173" i="10"/>
  <c r="T189" i="10"/>
  <c r="T205" i="10"/>
  <c r="T221" i="10"/>
  <c r="T237" i="10"/>
  <c r="T253" i="10"/>
  <c r="T269" i="10"/>
  <c r="T285" i="10"/>
  <c r="T301" i="10"/>
  <c r="T317" i="10"/>
  <c r="T8" i="10"/>
  <c r="T24" i="10"/>
  <c r="T40" i="10"/>
  <c r="T56" i="10"/>
  <c r="T72" i="10"/>
  <c r="T88" i="10"/>
  <c r="T104" i="10"/>
  <c r="T120" i="10"/>
  <c r="T136" i="10"/>
  <c r="T152" i="10"/>
  <c r="T168" i="10"/>
  <c r="T184" i="10"/>
  <c r="T200" i="10"/>
  <c r="T216" i="10"/>
  <c r="T232" i="10"/>
  <c r="T248" i="10"/>
  <c r="T264" i="10"/>
  <c r="T280" i="10"/>
  <c r="T296" i="10"/>
  <c r="T312" i="10"/>
  <c r="T19" i="10"/>
  <c r="T35" i="10"/>
  <c r="T51" i="10"/>
  <c r="T67" i="10"/>
  <c r="T83" i="10"/>
  <c r="T99" i="10"/>
  <c r="T115" i="10"/>
  <c r="T131" i="10"/>
  <c r="T147" i="10"/>
  <c r="T163" i="10"/>
  <c r="T179" i="10"/>
  <c r="T195" i="10"/>
  <c r="T211" i="10"/>
  <c r="T227" i="10"/>
  <c r="T243" i="10"/>
  <c r="T259" i="10"/>
  <c r="T275" i="10"/>
  <c r="T291" i="10"/>
  <c r="T307" i="10"/>
  <c r="T14" i="10"/>
  <c r="T30" i="10"/>
  <c r="T46" i="10"/>
  <c r="T62" i="10"/>
  <c r="T78" i="10"/>
  <c r="T94" i="10"/>
  <c r="T110" i="10"/>
  <c r="T126" i="10"/>
  <c r="T142" i="10"/>
  <c r="T158" i="10"/>
  <c r="T174" i="10"/>
  <c r="T190" i="10"/>
  <c r="T206" i="10"/>
  <c r="T222" i="10"/>
  <c r="T238" i="10"/>
  <c r="T254" i="10"/>
  <c r="T270" i="10"/>
  <c r="T286" i="10"/>
  <c r="T302" i="10"/>
  <c r="T318" i="10"/>
  <c r="T9" i="10"/>
  <c r="T25" i="10"/>
  <c r="T41" i="10"/>
  <c r="T57" i="10"/>
  <c r="T73" i="10"/>
  <c r="T89" i="10"/>
  <c r="T105" i="10"/>
  <c r="T121" i="10"/>
  <c r="T137" i="10"/>
  <c r="T153" i="10"/>
  <c r="T169" i="10"/>
  <c r="T185" i="10"/>
  <c r="T201" i="10"/>
  <c r="T217" i="10"/>
  <c r="T233" i="10"/>
  <c r="T249" i="10"/>
  <c r="T265" i="10"/>
  <c r="T281" i="10"/>
  <c r="T297" i="10"/>
  <c r="T313" i="10"/>
  <c r="T20" i="10"/>
  <c r="T36" i="10"/>
  <c r="T52" i="10"/>
  <c r="T68" i="10"/>
  <c r="T84" i="10"/>
  <c r="T100" i="10"/>
  <c r="T116" i="10"/>
  <c r="T132" i="10"/>
  <c r="T148" i="10"/>
  <c r="T164" i="10"/>
  <c r="T180" i="10"/>
  <c r="T196" i="10"/>
  <c r="T212" i="10"/>
  <c r="T228" i="10"/>
  <c r="T244" i="10"/>
  <c r="T260" i="10"/>
  <c r="T276" i="10"/>
  <c r="T292" i="10"/>
  <c r="T308" i="10"/>
  <c r="T321" i="10"/>
  <c r="T15" i="10"/>
  <c r="T31" i="10"/>
  <c r="T47" i="10"/>
  <c r="T63" i="10"/>
  <c r="T79" i="10"/>
  <c r="T95" i="10"/>
  <c r="T111" i="10"/>
  <c r="T127" i="10"/>
  <c r="T143" i="10"/>
  <c r="T159" i="10"/>
  <c r="T175" i="10"/>
  <c r="T191" i="10"/>
  <c r="T207" i="10"/>
  <c r="T223" i="10"/>
  <c r="T239" i="10"/>
  <c r="T255" i="10"/>
  <c r="T271" i="10"/>
  <c r="T287" i="10"/>
  <c r="T303" i="10"/>
  <c r="T319" i="10"/>
  <c r="T10" i="10"/>
  <c r="T26" i="10"/>
  <c r="T42" i="10"/>
  <c r="T58" i="10"/>
  <c r="T74" i="10"/>
  <c r="T90" i="10"/>
  <c r="T106" i="10"/>
  <c r="T122" i="10"/>
  <c r="T138" i="10"/>
  <c r="T154" i="10"/>
  <c r="T170" i="10"/>
  <c r="T186" i="10"/>
  <c r="T202" i="10"/>
  <c r="T218" i="10"/>
  <c r="T234" i="10"/>
  <c r="T250" i="10"/>
  <c r="T266" i="10"/>
  <c r="T282" i="10"/>
  <c r="T298" i="10"/>
  <c r="T314" i="10"/>
  <c r="T323" i="10"/>
  <c r="T21" i="10"/>
  <c r="T37" i="10"/>
  <c r="T53" i="10"/>
  <c r="T69" i="10"/>
  <c r="T85" i="10"/>
  <c r="T101" i="10"/>
  <c r="T117" i="10"/>
  <c r="T133" i="10"/>
  <c r="T149" i="10"/>
  <c r="T165" i="10"/>
  <c r="T181" i="10"/>
  <c r="T197" i="10"/>
  <c r="T213" i="10"/>
  <c r="T229" i="10"/>
  <c r="T245" i="10"/>
  <c r="T261" i="10"/>
  <c r="T277" i="10"/>
  <c r="T293" i="10"/>
  <c r="T309" i="10"/>
  <c r="T16" i="10"/>
  <c r="T32" i="10"/>
  <c r="T48" i="10"/>
  <c r="T64" i="10"/>
  <c r="T80" i="10"/>
  <c r="T96" i="10"/>
  <c r="T112" i="10"/>
  <c r="T128" i="10"/>
  <c r="T144" i="10"/>
  <c r="T160" i="10"/>
  <c r="T176" i="10"/>
  <c r="T192" i="10"/>
  <c r="T208" i="10"/>
  <c r="T224" i="10"/>
  <c r="T240" i="10"/>
  <c r="T256" i="10"/>
  <c r="T272" i="10"/>
  <c r="T288" i="10"/>
  <c r="T304" i="10"/>
  <c r="T320" i="10"/>
  <c r="T11" i="10"/>
  <c r="T27" i="10"/>
  <c r="T43" i="10"/>
  <c r="T59" i="10"/>
  <c r="T75" i="10"/>
  <c r="T91" i="10"/>
  <c r="T107" i="10"/>
  <c r="T123" i="10"/>
  <c r="T139" i="10"/>
  <c r="T155" i="10"/>
  <c r="T171" i="10"/>
  <c r="T187" i="10"/>
  <c r="T203" i="10"/>
  <c r="T219" i="10"/>
  <c r="T235" i="10"/>
  <c r="T251" i="10"/>
  <c r="T267" i="10"/>
  <c r="T283" i="10"/>
  <c r="T299" i="10"/>
  <c r="T315" i="10"/>
  <c r="T6" i="10"/>
  <c r="T22" i="10"/>
  <c r="T38" i="10"/>
  <c r="T54" i="10"/>
  <c r="T70" i="10"/>
  <c r="T86" i="10"/>
  <c r="T102" i="10"/>
  <c r="T118" i="10"/>
  <c r="T134" i="10"/>
  <c r="T150" i="10"/>
  <c r="T166" i="10"/>
  <c r="T182" i="10"/>
  <c r="T198" i="10"/>
  <c r="T214" i="10"/>
  <c r="T230" i="10"/>
  <c r="T246" i="10"/>
  <c r="T262" i="10"/>
  <c r="T278" i="10"/>
  <c r="T294" i="10"/>
  <c r="T310" i="10"/>
  <c r="T17" i="10"/>
  <c r="T33" i="10"/>
  <c r="T49" i="10"/>
  <c r="T65" i="10"/>
  <c r="T81" i="10"/>
  <c r="T97" i="10"/>
  <c r="T113" i="10"/>
  <c r="T129" i="10"/>
  <c r="T145" i="10"/>
  <c r="T161" i="10"/>
  <c r="T177" i="10"/>
  <c r="T193" i="10"/>
  <c r="T209" i="10"/>
  <c r="T225" i="10"/>
  <c r="T241" i="10"/>
  <c r="T257" i="10"/>
  <c r="T273" i="10"/>
  <c r="T289" i="10"/>
  <c r="T305" i="10"/>
  <c r="T12" i="10"/>
  <c r="T28" i="10"/>
  <c r="T44" i="10"/>
  <c r="T60" i="10"/>
  <c r="T76" i="10"/>
  <c r="T92" i="10"/>
  <c r="T108" i="10"/>
  <c r="T124" i="10"/>
  <c r="T140" i="10"/>
  <c r="T156" i="10"/>
  <c r="T172" i="10"/>
  <c r="T188" i="10"/>
  <c r="T204" i="10"/>
  <c r="T220" i="10"/>
  <c r="T236" i="10"/>
  <c r="T252" i="10"/>
  <c r="T268" i="10"/>
  <c r="T284" i="10"/>
  <c r="T300" i="10"/>
  <c r="T316" i="10"/>
  <c r="T7" i="10"/>
  <c r="T23" i="10"/>
  <c r="T39" i="10"/>
  <c r="T55" i="10"/>
  <c r="T71" i="10"/>
  <c r="T87" i="10"/>
  <c r="T103" i="10"/>
  <c r="T119" i="10"/>
  <c r="T135" i="10"/>
  <c r="T151" i="10"/>
  <c r="T167" i="10"/>
  <c r="T183" i="10"/>
  <c r="T199" i="10"/>
  <c r="T215" i="10"/>
  <c r="T231" i="10"/>
  <c r="T247" i="10"/>
  <c r="T263" i="10"/>
  <c r="T279" i="10"/>
  <c r="T295" i="10"/>
  <c r="T311" i="10"/>
  <c r="T5" i="10"/>
  <c r="W2284" i="6"/>
  <c r="W2220" i="6"/>
  <c r="W2156" i="6"/>
  <c r="W2092" i="6"/>
  <c r="W2028" i="6"/>
  <c r="W1964" i="6"/>
  <c r="W1896" i="6"/>
  <c r="W1640" i="6"/>
  <c r="W2312" i="6"/>
  <c r="W2248" i="6"/>
  <c r="W2184" i="6"/>
  <c r="W2120" i="6"/>
  <c r="W2056" i="6"/>
  <c r="W1992" i="6"/>
  <c r="W1880" i="6"/>
  <c r="W1624" i="6"/>
  <c r="W1499" i="6"/>
  <c r="W952" i="6"/>
  <c r="W2341" i="6"/>
  <c r="W2276" i="6"/>
  <c r="W2212" i="6"/>
  <c r="W2148" i="6"/>
  <c r="W2084" i="6"/>
  <c r="W2020" i="6"/>
  <c r="W1956" i="6"/>
  <c r="W1864" i="6"/>
  <c r="W1608" i="6"/>
  <c r="W1357" i="6"/>
  <c r="W2176" i="6"/>
  <c r="W2112" i="6"/>
  <c r="W2048" i="6"/>
  <c r="W1984" i="6"/>
  <c r="W1848" i="6"/>
  <c r="W1592" i="6"/>
  <c r="W2333" i="6"/>
  <c r="W2268" i="6"/>
  <c r="W2204" i="6"/>
  <c r="W2140" i="6"/>
  <c r="W2076" i="6"/>
  <c r="W2012" i="6"/>
  <c r="W1948" i="6"/>
  <c r="W1832" i="6"/>
  <c r="W1537" i="6"/>
  <c r="W1434" i="6"/>
  <c r="W2296" i="6"/>
  <c r="W2232" i="6"/>
  <c r="W2168" i="6"/>
  <c r="W2104" i="6"/>
  <c r="W2040" i="6"/>
  <c r="W1976" i="6"/>
  <c r="W1816" i="6"/>
  <c r="W2325" i="6"/>
  <c r="W2260" i="6"/>
  <c r="W2196" i="6"/>
  <c r="W2132" i="6"/>
  <c r="W2068" i="6"/>
  <c r="W2004" i="6"/>
  <c r="W1800" i="6"/>
  <c r="W1053" i="6"/>
  <c r="W2288" i="6"/>
  <c r="W2224" i="6"/>
  <c r="W2160" i="6"/>
  <c r="W2096" i="6"/>
  <c r="W2032" i="6"/>
  <c r="W1968" i="6"/>
  <c r="W1784" i="6"/>
  <c r="W1473" i="6"/>
  <c r="W1370" i="6"/>
  <c r="W2316" i="6"/>
  <c r="W2252" i="6"/>
  <c r="W2188" i="6"/>
  <c r="W2124" i="6"/>
  <c r="W2060" i="6"/>
  <c r="W1996" i="6"/>
  <c r="W1768" i="6"/>
  <c r="W2346" i="6"/>
  <c r="W2342" i="6"/>
  <c r="W2338" i="6"/>
  <c r="W2334" i="6"/>
  <c r="W2330" i="6"/>
  <c r="W2326" i="6"/>
  <c r="W2322" i="6"/>
  <c r="W2317" i="6"/>
  <c r="W2313" i="6"/>
  <c r="W2309" i="6"/>
  <c r="W2305" i="6"/>
  <c r="W2301" i="6"/>
  <c r="W2297" i="6"/>
  <c r="W2293" i="6"/>
  <c r="W2289" i="6"/>
  <c r="W2285" i="6"/>
  <c r="W2281" i="6"/>
  <c r="W2277" i="6"/>
  <c r="W2273" i="6"/>
  <c r="W2269" i="6"/>
  <c r="W2265" i="6"/>
  <c r="W2261" i="6"/>
  <c r="W2257" i="6"/>
  <c r="W2253" i="6"/>
  <c r="W2249" i="6"/>
  <c r="W2245" i="6"/>
  <c r="W2241" i="6"/>
  <c r="W2237" i="6"/>
  <c r="W2233" i="6"/>
  <c r="W2229" i="6"/>
  <c r="W2225" i="6"/>
  <c r="W2221" i="6"/>
  <c r="W2217" i="6"/>
  <c r="W2213" i="6"/>
  <c r="W2209" i="6"/>
  <c r="W2205" i="6"/>
  <c r="W2201" i="6"/>
  <c r="W2197" i="6"/>
  <c r="W2193" i="6"/>
  <c r="W2189" i="6"/>
  <c r="W2185" i="6"/>
  <c r="W2181" i="6"/>
  <c r="W2177" i="6"/>
  <c r="W2173" i="6"/>
  <c r="W2169" i="6"/>
  <c r="W2165" i="6"/>
  <c r="W2161" i="6"/>
  <c r="W2157" i="6"/>
  <c r="W2153" i="6"/>
  <c r="W2149" i="6"/>
  <c r="W2145" i="6"/>
  <c r="W2141" i="6"/>
  <c r="W2137" i="6"/>
  <c r="W2133" i="6"/>
  <c r="W2129" i="6"/>
  <c r="W2125" i="6"/>
  <c r="W2121" i="6"/>
  <c r="W2117" i="6"/>
  <c r="W2113" i="6"/>
  <c r="W2109" i="6"/>
  <c r="W2105" i="6"/>
  <c r="W2101" i="6"/>
  <c r="W2097" i="6"/>
  <c r="W2093" i="6"/>
  <c r="W2089" i="6"/>
  <c r="W2085" i="6"/>
  <c r="W2081" i="6"/>
  <c r="W2077" i="6"/>
  <c r="W2073" i="6"/>
  <c r="W2069" i="6"/>
  <c r="W2065" i="6"/>
  <c r="W2061" i="6"/>
  <c r="W2057" i="6"/>
  <c r="W2053" i="6"/>
  <c r="W2049" i="6"/>
  <c r="W2045" i="6"/>
  <c r="W2041" i="6"/>
  <c r="W2037" i="6"/>
  <c r="W2033" i="6"/>
  <c r="W2029" i="6"/>
  <c r="W2025" i="6"/>
  <c r="W2021" i="6"/>
  <c r="W2017" i="6"/>
  <c r="W2013" i="6"/>
  <c r="W2009" i="6"/>
  <c r="W2005" i="6"/>
  <c r="W2001" i="6"/>
  <c r="W1997" i="6"/>
  <c r="W1993" i="6"/>
  <c r="W1989" i="6"/>
  <c r="W1985" i="6"/>
  <c r="W1981" i="6"/>
  <c r="W1977" i="6"/>
  <c r="W1973" i="6"/>
  <c r="W1969" i="6"/>
  <c r="W1965" i="6"/>
  <c r="W1961" i="6"/>
  <c r="W1957" i="6"/>
  <c r="W1953" i="6"/>
  <c r="W1949" i="6"/>
  <c r="W1945" i="6"/>
  <c r="W1940" i="6"/>
  <c r="W1924" i="6"/>
  <c r="W1908" i="6"/>
  <c r="W1892" i="6"/>
  <c r="W1876" i="6"/>
  <c r="W1860" i="6"/>
  <c r="W1844" i="6"/>
  <c r="W1828" i="6"/>
  <c r="W1812" i="6"/>
  <c r="W1796" i="6"/>
  <c r="W1780" i="6"/>
  <c r="W1764" i="6"/>
  <c r="W1748" i="6"/>
  <c r="W1732" i="6"/>
  <c r="W1716" i="6"/>
  <c r="W1700" i="6"/>
  <c r="W1684" i="6"/>
  <c r="W1668" i="6"/>
  <c r="W1652" i="6"/>
  <c r="W1636" i="6"/>
  <c r="W1620" i="6"/>
  <c r="W1604" i="6"/>
  <c r="W1579" i="6"/>
  <c r="W1566" i="6"/>
  <c r="W1553" i="6"/>
  <c r="W1515" i="6"/>
  <c r="W1502" i="6"/>
  <c r="W1489" i="6"/>
  <c r="W1451" i="6"/>
  <c r="W1438" i="6"/>
  <c r="W1424" i="6"/>
  <c r="W1386" i="6"/>
  <c r="W1373" i="6"/>
  <c r="W1360" i="6"/>
  <c r="W1322" i="6"/>
  <c r="W1309" i="6"/>
  <c r="W1216" i="6"/>
  <c r="W1157" i="6"/>
  <c r="W1080" i="6"/>
  <c r="W768" i="6"/>
  <c r="W631" i="6"/>
  <c r="W330" i="6"/>
  <c r="W59" i="6"/>
  <c r="W10" i="6"/>
  <c r="W2347" i="6"/>
  <c r="W2343" i="6"/>
  <c r="W2339" i="6"/>
  <c r="W2335" i="6"/>
  <c r="W2331" i="6"/>
  <c r="W2327" i="6"/>
  <c r="W2323" i="6"/>
  <c r="W2318" i="6"/>
  <c r="W2314" i="6"/>
  <c r="W2310" i="6"/>
  <c r="W2306" i="6"/>
  <c r="W2302" i="6"/>
  <c r="W2298" i="6"/>
  <c r="W2294" i="6"/>
  <c r="W2290" i="6"/>
  <c r="W2286" i="6"/>
  <c r="W2282" i="6"/>
  <c r="W2278" i="6"/>
  <c r="W2274" i="6"/>
  <c r="W2270" i="6"/>
  <c r="W2266" i="6"/>
  <c r="W2262" i="6"/>
  <c r="W2258" i="6"/>
  <c r="W2254" i="6"/>
  <c r="W2250" i="6"/>
  <c r="W2246" i="6"/>
  <c r="W2242" i="6"/>
  <c r="W2238" i="6"/>
  <c r="W2234" i="6"/>
  <c r="W2230" i="6"/>
  <c r="W2226" i="6"/>
  <c r="W2222" i="6"/>
  <c r="W2218" i="6"/>
  <c r="W2214" i="6"/>
  <c r="W2210" i="6"/>
  <c r="W2206" i="6"/>
  <c r="W2202" i="6"/>
  <c r="W2198" i="6"/>
  <c r="W2194" i="6"/>
  <c r="W2190" i="6"/>
  <c r="W2186" i="6"/>
  <c r="W2182" i="6"/>
  <c r="W2178" i="6"/>
  <c r="W2174" i="6"/>
  <c r="W2170" i="6"/>
  <c r="W2166" i="6"/>
  <c r="W2162" i="6"/>
  <c r="W2158" i="6"/>
  <c r="W2154" i="6"/>
  <c r="W2150" i="6"/>
  <c r="W2146" i="6"/>
  <c r="W2142" i="6"/>
  <c r="W2138" i="6"/>
  <c r="W2134" i="6"/>
  <c r="W2130" i="6"/>
  <c r="W2126" i="6"/>
  <c r="W2122" i="6"/>
  <c r="W2118" i="6"/>
  <c r="W2114" i="6"/>
  <c r="W2110" i="6"/>
  <c r="W2106" i="6"/>
  <c r="W2102" i="6"/>
  <c r="W2098" i="6"/>
  <c r="W2094" i="6"/>
  <c r="W2090" i="6"/>
  <c r="W2086" i="6"/>
  <c r="W2082" i="6"/>
  <c r="W2078" i="6"/>
  <c r="W2074" i="6"/>
  <c r="W2070" i="6"/>
  <c r="W2066" i="6"/>
  <c r="W2062" i="6"/>
  <c r="W2058" i="6"/>
  <c r="W2054" i="6"/>
  <c r="W2050" i="6"/>
  <c r="W2046" i="6"/>
  <c r="W2042" i="6"/>
  <c r="W2038" i="6"/>
  <c r="W2034" i="6"/>
  <c r="W2030" i="6"/>
  <c r="W2026" i="6"/>
  <c r="W2022" i="6"/>
  <c r="W2018" i="6"/>
  <c r="W2014" i="6"/>
  <c r="W2010" i="6"/>
  <c r="W2006" i="6"/>
  <c r="W2002" i="6"/>
  <c r="W1998" i="6"/>
  <c r="W1994" i="6"/>
  <c r="W1990" i="6"/>
  <c r="W1986" i="6"/>
  <c r="W1982" i="6"/>
  <c r="W1978" i="6"/>
  <c r="W1974" i="6"/>
  <c r="W1970" i="6"/>
  <c r="W1966" i="6"/>
  <c r="W1962" i="6"/>
  <c r="W1958" i="6"/>
  <c r="W1954" i="6"/>
  <c r="W1950" i="6"/>
  <c r="W1946" i="6"/>
  <c r="W1936" i="6"/>
  <c r="W1920" i="6"/>
  <c r="W1904" i="6"/>
  <c r="W1888" i="6"/>
  <c r="W1872" i="6"/>
  <c r="W1856" i="6"/>
  <c r="W1840" i="6"/>
  <c r="W1824" i="6"/>
  <c r="W1808" i="6"/>
  <c r="W1792" i="6"/>
  <c r="W1776" i="6"/>
  <c r="W1760" i="6"/>
  <c r="W1744" i="6"/>
  <c r="W1728" i="6"/>
  <c r="W1712" i="6"/>
  <c r="W1696" i="6"/>
  <c r="W1680" i="6"/>
  <c r="W1664" i="6"/>
  <c r="W1648" i="6"/>
  <c r="W1632" i="6"/>
  <c r="W1616" i="6"/>
  <c r="W1600" i="6"/>
  <c r="W1582" i="6"/>
  <c r="W1569" i="6"/>
  <c r="W1531" i="6"/>
  <c r="W1518" i="6"/>
  <c r="W1505" i="6"/>
  <c r="W1467" i="6"/>
  <c r="W1454" i="6"/>
  <c r="W1441" i="6"/>
  <c r="W1402" i="6"/>
  <c r="W1389" i="6"/>
  <c r="W1376" i="6"/>
  <c r="W1338" i="6"/>
  <c r="W1325" i="6"/>
  <c r="W1312" i="6"/>
  <c r="W1280" i="6"/>
  <c r="W1221" i="6"/>
  <c r="W1176" i="6"/>
  <c r="W898" i="6"/>
  <c r="W797" i="6"/>
  <c r="W668" i="6"/>
  <c r="W473" i="6"/>
  <c r="W13" i="6"/>
  <c r="W17" i="6"/>
  <c r="W21" i="6"/>
  <c r="W25" i="6"/>
  <c r="W29" i="6"/>
  <c r="W33" i="6"/>
  <c r="W37" i="6"/>
  <c r="W41" i="6"/>
  <c r="W45" i="6"/>
  <c r="W49" i="6"/>
  <c r="W53" i="6"/>
  <c r="W57" i="6"/>
  <c r="W61" i="6"/>
  <c r="W65" i="6"/>
  <c r="W69" i="6"/>
  <c r="W73" i="6"/>
  <c r="W77" i="6"/>
  <c r="W81" i="6"/>
  <c r="W85" i="6"/>
  <c r="W89" i="6"/>
  <c r="W93" i="6"/>
  <c r="W97" i="6"/>
  <c r="W101" i="6"/>
  <c r="W105" i="6"/>
  <c r="W109" i="6"/>
  <c r="W113" i="6"/>
  <c r="W117" i="6"/>
  <c r="W121" i="6"/>
  <c r="W125" i="6"/>
  <c r="W129" i="6"/>
  <c r="W133" i="6"/>
  <c r="W137" i="6"/>
  <c r="W141" i="6"/>
  <c r="W145" i="6"/>
  <c r="W149" i="6"/>
  <c r="W153" i="6"/>
  <c r="W157" i="6"/>
  <c r="W161" i="6"/>
  <c r="W165" i="6"/>
  <c r="W169" i="6"/>
  <c r="W173" i="6"/>
  <c r="W177" i="6"/>
  <c r="W181" i="6"/>
  <c r="W185" i="6"/>
  <c r="W189" i="6"/>
  <c r="W193" i="6"/>
  <c r="W197" i="6"/>
  <c r="W201" i="6"/>
  <c r="W205" i="6"/>
  <c r="W209" i="6"/>
  <c r="W213" i="6"/>
  <c r="W217" i="6"/>
  <c r="W221" i="6"/>
  <c r="W225" i="6"/>
  <c r="W229" i="6"/>
  <c r="W233" i="6"/>
  <c r="W237" i="6"/>
  <c r="W241" i="6"/>
  <c r="W245" i="6"/>
  <c r="W249" i="6"/>
  <c r="W253" i="6"/>
  <c r="W257" i="6"/>
  <c r="W261" i="6"/>
  <c r="W265" i="6"/>
  <c r="W269" i="6"/>
  <c r="W273" i="6"/>
  <c r="W277" i="6"/>
  <c r="W281" i="6"/>
  <c r="W285" i="6"/>
  <c r="W289" i="6"/>
  <c r="W293" i="6"/>
  <c r="W297" i="6"/>
  <c r="W301" i="6"/>
  <c r="W305" i="6"/>
  <c r="W309" i="6"/>
  <c r="W313" i="6"/>
  <c r="W317" i="6"/>
  <c r="W321" i="6"/>
  <c r="W325" i="6"/>
  <c r="W329" i="6"/>
  <c r="W333" i="6"/>
  <c r="W337" i="6"/>
  <c r="W341" i="6"/>
  <c r="W345" i="6"/>
  <c r="W349" i="6"/>
  <c r="W16" i="6"/>
  <c r="W19" i="6"/>
  <c r="W22" i="6"/>
  <c r="W32" i="6"/>
  <c r="W35" i="6"/>
  <c r="W38" i="6"/>
  <c r="W48" i="6"/>
  <c r="W51" i="6"/>
  <c r="W54" i="6"/>
  <c r="W64" i="6"/>
  <c r="W67" i="6"/>
  <c r="W70" i="6"/>
  <c r="W80" i="6"/>
  <c r="W83" i="6"/>
  <c r="W86" i="6"/>
  <c r="W96" i="6"/>
  <c r="W99" i="6"/>
  <c r="W102" i="6"/>
  <c r="W112" i="6"/>
  <c r="W115" i="6"/>
  <c r="W118" i="6"/>
  <c r="W128" i="6"/>
  <c r="W131" i="6"/>
  <c r="W134" i="6"/>
  <c r="W144" i="6"/>
  <c r="W147" i="6"/>
  <c r="W150" i="6"/>
  <c r="W160" i="6"/>
  <c r="W163" i="6"/>
  <c r="W166" i="6"/>
  <c r="W176" i="6"/>
  <c r="W179" i="6"/>
  <c r="W182" i="6"/>
  <c r="W192" i="6"/>
  <c r="W195" i="6"/>
  <c r="W198" i="6"/>
  <c r="W208" i="6"/>
  <c r="W211" i="6"/>
  <c r="W214" i="6"/>
  <c r="W224" i="6"/>
  <c r="W227" i="6"/>
  <c r="W230" i="6"/>
  <c r="W240" i="6"/>
  <c r="W243" i="6"/>
  <c r="W246" i="6"/>
  <c r="W256" i="6"/>
  <c r="W259" i="6"/>
  <c r="W262" i="6"/>
  <c r="W272" i="6"/>
  <c r="W275" i="6"/>
  <c r="W278" i="6"/>
  <c r="W288" i="6"/>
  <c r="W291" i="6"/>
  <c r="W294" i="6"/>
  <c r="W304" i="6"/>
  <c r="W307" i="6"/>
  <c r="W310" i="6"/>
  <c r="W320" i="6"/>
  <c r="W323" i="6"/>
  <c r="W326" i="6"/>
  <c r="W336" i="6"/>
  <c r="W339" i="6"/>
  <c r="W342" i="6"/>
  <c r="W352" i="6"/>
  <c r="W356" i="6"/>
  <c r="W360" i="6"/>
  <c r="W364" i="6"/>
  <c r="W368" i="6"/>
  <c r="W372" i="6"/>
  <c r="W376" i="6"/>
  <c r="W380" i="6"/>
  <c r="W384" i="6"/>
  <c r="W388" i="6"/>
  <c r="W392" i="6"/>
  <c r="W396" i="6"/>
  <c r="W400" i="6"/>
  <c r="W404" i="6"/>
  <c r="W408" i="6"/>
  <c r="W412" i="6"/>
  <c r="W416" i="6"/>
  <c r="W420" i="6"/>
  <c r="W424" i="6"/>
  <c r="W428" i="6"/>
  <c r="W432" i="6"/>
  <c r="W436" i="6"/>
  <c r="W440" i="6"/>
  <c r="W444" i="6"/>
  <c r="W448" i="6"/>
  <c r="W452" i="6"/>
  <c r="W456" i="6"/>
  <c r="W460" i="6"/>
  <c r="W464" i="6"/>
  <c r="W468" i="6"/>
  <c r="W472" i="6"/>
  <c r="W476" i="6"/>
  <c r="W481" i="6"/>
  <c r="W485" i="6"/>
  <c r="W489" i="6"/>
  <c r="W493" i="6"/>
  <c r="W497" i="6"/>
  <c r="W501" i="6"/>
  <c r="W505" i="6"/>
  <c r="W509" i="6"/>
  <c r="W513" i="6"/>
  <c r="W517" i="6"/>
  <c r="W521" i="6"/>
  <c r="W525" i="6"/>
  <c r="W529" i="6"/>
  <c r="W533" i="6"/>
  <c r="W537" i="6"/>
  <c r="W541" i="6"/>
  <c r="W545" i="6"/>
  <c r="W549" i="6"/>
  <c r="W553" i="6"/>
  <c r="W557" i="6"/>
  <c r="W561" i="6"/>
  <c r="W565" i="6"/>
  <c r="W569" i="6"/>
  <c r="W573" i="6"/>
  <c r="W577" i="6"/>
  <c r="W581" i="6"/>
  <c r="W585" i="6"/>
  <c r="W589" i="6"/>
  <c r="W593" i="6"/>
  <c r="W597" i="6"/>
  <c r="W601" i="6"/>
  <c r="W605" i="6"/>
  <c r="W609" i="6"/>
  <c r="W613" i="6"/>
  <c r="W617" i="6"/>
  <c r="W621" i="6"/>
  <c r="W625" i="6"/>
  <c r="W629" i="6"/>
  <c r="W633" i="6"/>
  <c r="W637" i="6"/>
  <c r="W641" i="6"/>
  <c r="W645" i="6"/>
  <c r="W649" i="6"/>
  <c r="W653" i="6"/>
  <c r="W657" i="6"/>
  <c r="W661" i="6"/>
  <c r="W665" i="6"/>
  <c r="W669" i="6"/>
  <c r="W673" i="6"/>
  <c r="W677" i="6"/>
  <c r="W681" i="6"/>
  <c r="W685" i="6"/>
  <c r="W689" i="6"/>
  <c r="W693" i="6"/>
  <c r="W697" i="6"/>
  <c r="W701" i="6"/>
  <c r="W705" i="6"/>
  <c r="W709" i="6"/>
  <c r="W713" i="6"/>
  <c r="W717" i="6"/>
  <c r="W721" i="6"/>
  <c r="W725" i="6"/>
  <c r="W729" i="6"/>
  <c r="W733" i="6"/>
  <c r="W737" i="6"/>
  <c r="W741" i="6"/>
  <c r="W745" i="6"/>
  <c r="W749" i="6"/>
  <c r="W753" i="6"/>
  <c r="W757" i="6"/>
  <c r="W761" i="6"/>
  <c r="W765" i="6"/>
  <c r="W769" i="6"/>
  <c r="W773" i="6"/>
  <c r="W777" i="6"/>
  <c r="W18" i="6"/>
  <c r="W23" i="6"/>
  <c r="W26" i="6"/>
  <c r="W40" i="6"/>
  <c r="W43" i="6"/>
  <c r="W46" i="6"/>
  <c r="W60" i="6"/>
  <c r="W63" i="6"/>
  <c r="W68" i="6"/>
  <c r="W82" i="6"/>
  <c r="W87" i="6"/>
  <c r="W90" i="6"/>
  <c r="W104" i="6"/>
  <c r="W107" i="6"/>
  <c r="W110" i="6"/>
  <c r="W124" i="6"/>
  <c r="W127" i="6"/>
  <c r="W132" i="6"/>
  <c r="W146" i="6"/>
  <c r="W151" i="6"/>
  <c r="W154" i="6"/>
  <c r="W168" i="6"/>
  <c r="W171" i="6"/>
  <c r="W174" i="6"/>
  <c r="W188" i="6"/>
  <c r="W191" i="6"/>
  <c r="W196" i="6"/>
  <c r="W210" i="6"/>
  <c r="W215" i="6"/>
  <c r="W218" i="6"/>
  <c r="W232" i="6"/>
  <c r="W235" i="6"/>
  <c r="W238" i="6"/>
  <c r="W252" i="6"/>
  <c r="W255" i="6"/>
  <c r="W260" i="6"/>
  <c r="W274" i="6"/>
  <c r="W279" i="6"/>
  <c r="W282" i="6"/>
  <c r="W296" i="6"/>
  <c r="W299" i="6"/>
  <c r="W302" i="6"/>
  <c r="W316" i="6"/>
  <c r="W319" i="6"/>
  <c r="W324" i="6"/>
  <c r="W338" i="6"/>
  <c r="W343" i="6"/>
  <c r="W346" i="6"/>
  <c r="W359" i="6"/>
  <c r="W362" i="6"/>
  <c r="W365" i="6"/>
  <c r="W375" i="6"/>
  <c r="W378" i="6"/>
  <c r="W381" i="6"/>
  <c r="W391" i="6"/>
  <c r="W394" i="6"/>
  <c r="W397" i="6"/>
  <c r="W407" i="6"/>
  <c r="W410" i="6"/>
  <c r="W413" i="6"/>
  <c r="W423" i="6"/>
  <c r="W426" i="6"/>
  <c r="W429" i="6"/>
  <c r="W439" i="6"/>
  <c r="W442" i="6"/>
  <c r="W445" i="6"/>
  <c r="W455" i="6"/>
  <c r="W458" i="6"/>
  <c r="W461" i="6"/>
  <c r="W471" i="6"/>
  <c r="W474" i="6"/>
  <c r="W477" i="6"/>
  <c r="W488" i="6"/>
  <c r="W491" i="6"/>
  <c r="W494" i="6"/>
  <c r="W504" i="6"/>
  <c r="W507" i="6"/>
  <c r="W510" i="6"/>
  <c r="W520" i="6"/>
  <c r="W523" i="6"/>
  <c r="W526" i="6"/>
  <c r="W536" i="6"/>
  <c r="W539" i="6"/>
  <c r="W542" i="6"/>
  <c r="W552" i="6"/>
  <c r="W555" i="6"/>
  <c r="W558" i="6"/>
  <c r="W568" i="6"/>
  <c r="W571" i="6"/>
  <c r="W574" i="6"/>
  <c r="W584" i="6"/>
  <c r="W587" i="6"/>
  <c r="W590" i="6"/>
  <c r="W600" i="6"/>
  <c r="W603" i="6"/>
  <c r="W606" i="6"/>
  <c r="W616" i="6"/>
  <c r="W619" i="6"/>
  <c r="W622" i="6"/>
  <c r="W632" i="6"/>
  <c r="W635" i="6"/>
  <c r="W638" i="6"/>
  <c r="W648" i="6"/>
  <c r="W651" i="6"/>
  <c r="W654" i="6"/>
  <c r="W664" i="6"/>
  <c r="W667" i="6"/>
  <c r="W670" i="6"/>
  <c r="W680" i="6"/>
  <c r="W683" i="6"/>
  <c r="W686" i="6"/>
  <c r="W696" i="6"/>
  <c r="W699" i="6"/>
  <c r="W702" i="6"/>
  <c r="W712" i="6"/>
  <c r="W715" i="6"/>
  <c r="W718" i="6"/>
  <c r="W728" i="6"/>
  <c r="W731" i="6"/>
  <c r="W734" i="6"/>
  <c r="W744" i="6"/>
  <c r="W747" i="6"/>
  <c r="W750" i="6"/>
  <c r="W760" i="6"/>
  <c r="W763" i="6"/>
  <c r="W766" i="6"/>
  <c r="W776" i="6"/>
  <c r="W779" i="6"/>
  <c r="W783" i="6"/>
  <c r="W787" i="6"/>
  <c r="W791" i="6"/>
  <c r="W795" i="6"/>
  <c r="W799" i="6"/>
  <c r="W803" i="6"/>
  <c r="W807" i="6"/>
  <c r="W811" i="6"/>
  <c r="W815" i="6"/>
  <c r="W819" i="6"/>
  <c r="W823" i="6"/>
  <c r="W827" i="6"/>
  <c r="W831" i="6"/>
  <c r="W835" i="6"/>
  <c r="W839" i="6"/>
  <c r="W843" i="6"/>
  <c r="W847" i="6"/>
  <c r="W851" i="6"/>
  <c r="W855" i="6"/>
  <c r="W859" i="6"/>
  <c r="W863" i="6"/>
  <c r="W867" i="6"/>
  <c r="W871" i="6"/>
  <c r="W875" i="6"/>
  <c r="W879" i="6"/>
  <c r="W883" i="6"/>
  <c r="W887" i="6"/>
  <c r="W891" i="6"/>
  <c r="W895" i="6"/>
  <c r="W899" i="6"/>
  <c r="W903" i="6"/>
  <c r="W907" i="6"/>
  <c r="W911" i="6"/>
  <c r="W915" i="6"/>
  <c r="W919" i="6"/>
  <c r="W923" i="6"/>
  <c r="W927" i="6"/>
  <c r="W931" i="6"/>
  <c r="W935" i="6"/>
  <c r="W939" i="6"/>
  <c r="W943" i="6"/>
  <c r="W947" i="6"/>
  <c r="W951" i="6"/>
  <c r="W955" i="6"/>
  <c r="W959" i="6"/>
  <c r="W963" i="6"/>
  <c r="W967" i="6"/>
  <c r="W971" i="6"/>
  <c r="W975" i="6"/>
  <c r="W979" i="6"/>
  <c r="W983" i="6"/>
  <c r="W987" i="6"/>
  <c r="W991" i="6"/>
  <c r="W995" i="6"/>
  <c r="W999" i="6"/>
  <c r="W1003" i="6"/>
  <c r="W1007" i="6"/>
  <c r="W1011" i="6"/>
  <c r="W1015" i="6"/>
  <c r="W1019" i="6"/>
  <c r="W1023" i="6"/>
  <c r="W1027" i="6"/>
  <c r="W1031" i="6"/>
  <c r="W1035" i="6"/>
  <c r="W1039" i="6"/>
  <c r="W1043" i="6"/>
  <c r="W1047" i="6"/>
  <c r="W1051" i="6"/>
  <c r="W1055" i="6"/>
  <c r="W1059" i="6"/>
  <c r="W1063" i="6"/>
  <c r="W1067" i="6"/>
  <c r="W1071" i="6"/>
  <c r="W1075" i="6"/>
  <c r="W1079" i="6"/>
  <c r="W1083" i="6"/>
  <c r="W1087" i="6"/>
  <c r="W1091" i="6"/>
  <c r="W1095" i="6"/>
  <c r="W1099" i="6"/>
  <c r="W1103" i="6"/>
  <c r="W1107" i="6"/>
  <c r="W1111" i="6"/>
  <c r="W1115" i="6"/>
  <c r="W1119" i="6"/>
  <c r="W1123" i="6"/>
  <c r="W1127" i="6"/>
  <c r="W1131" i="6"/>
  <c r="W1135" i="6"/>
  <c r="W1139" i="6"/>
  <c r="W1143" i="6"/>
  <c r="W1147" i="6"/>
  <c r="W1151" i="6"/>
  <c r="W1155" i="6"/>
  <c r="W1159" i="6"/>
  <c r="W1163" i="6"/>
  <c r="W1167" i="6"/>
  <c r="W1171" i="6"/>
  <c r="W1175" i="6"/>
  <c r="W1179" i="6"/>
  <c r="W1183" i="6"/>
  <c r="W1187" i="6"/>
  <c r="W1191" i="6"/>
  <c r="W1195" i="6"/>
  <c r="W1199" i="6"/>
  <c r="W1203" i="6"/>
  <c r="W1207" i="6"/>
  <c r="W1211" i="6"/>
  <c r="W1215" i="6"/>
  <c r="W1219" i="6"/>
  <c r="W1223" i="6"/>
  <c r="W1227" i="6"/>
  <c r="W1231" i="6"/>
  <c r="W1235" i="6"/>
  <c r="W1239" i="6"/>
  <c r="W1243" i="6"/>
  <c r="W1247" i="6"/>
  <c r="W1251" i="6"/>
  <c r="W1255" i="6"/>
  <c r="W1259" i="6"/>
  <c r="W1263" i="6"/>
  <c r="W1267" i="6"/>
  <c r="W1271" i="6"/>
  <c r="W1275" i="6"/>
  <c r="W1279" i="6"/>
  <c r="W1283" i="6"/>
  <c r="W1287" i="6"/>
  <c r="W1291" i="6"/>
  <c r="W1295" i="6"/>
  <c r="W1299" i="6"/>
  <c r="W1303" i="6"/>
  <c r="W1307" i="6"/>
  <c r="W1311" i="6"/>
  <c r="W1315" i="6"/>
  <c r="W1319" i="6"/>
  <c r="W1323" i="6"/>
  <c r="W1327" i="6"/>
  <c r="W1331" i="6"/>
  <c r="W1335" i="6"/>
  <c r="W1339" i="6"/>
  <c r="W1343" i="6"/>
  <c r="W1347" i="6"/>
  <c r="W1351" i="6"/>
  <c r="W1355" i="6"/>
  <c r="W1359" i="6"/>
  <c r="W1363" i="6"/>
  <c r="W1367" i="6"/>
  <c r="W1371" i="6"/>
  <c r="W1375" i="6"/>
  <c r="W1379" i="6"/>
  <c r="W1383" i="6"/>
  <c r="W1387" i="6"/>
  <c r="W1391" i="6"/>
  <c r="W1395" i="6"/>
  <c r="W1399" i="6"/>
  <c r="W1403" i="6"/>
  <c r="W1407" i="6"/>
  <c r="W1411" i="6"/>
  <c r="W1415" i="6"/>
  <c r="W1419" i="6"/>
  <c r="W1423" i="6"/>
  <c r="W1427" i="6"/>
  <c r="W1431" i="6"/>
  <c r="W1436" i="6"/>
  <c r="W1440" i="6"/>
  <c r="W1444" i="6"/>
  <c r="W1448" i="6"/>
  <c r="W1452" i="6"/>
  <c r="W1456" i="6"/>
  <c r="W1460" i="6"/>
  <c r="W1464" i="6"/>
  <c r="W1468" i="6"/>
  <c r="W1472" i="6"/>
  <c r="W1476" i="6"/>
  <c r="W1480" i="6"/>
  <c r="W1484" i="6"/>
  <c r="W1488" i="6"/>
  <c r="W1492" i="6"/>
  <c r="W1496" i="6"/>
  <c r="W1500" i="6"/>
  <c r="W1504" i="6"/>
  <c r="W1508" i="6"/>
  <c r="W1512" i="6"/>
  <c r="W1516" i="6"/>
  <c r="W1520" i="6"/>
  <c r="W1524" i="6"/>
  <c r="W1528" i="6"/>
  <c r="W1532" i="6"/>
  <c r="W1536" i="6"/>
  <c r="W1540" i="6"/>
  <c r="W1544" i="6"/>
  <c r="W1548" i="6"/>
  <c r="W1552" i="6"/>
  <c r="W1556" i="6"/>
  <c r="W1560" i="6"/>
  <c r="W1564" i="6"/>
  <c r="W1568" i="6"/>
  <c r="W1572" i="6"/>
  <c r="W1576" i="6"/>
  <c r="W1580" i="6"/>
  <c r="W1584" i="6"/>
  <c r="W1588" i="6"/>
  <c r="W11" i="6"/>
  <c r="W14" i="6"/>
  <c r="W28" i="6"/>
  <c r="W31" i="6"/>
  <c r="W36" i="6"/>
  <c r="W50" i="6"/>
  <c r="W55" i="6"/>
  <c r="W58" i="6"/>
  <c r="W72" i="6"/>
  <c r="W75" i="6"/>
  <c r="W78" i="6"/>
  <c r="W92" i="6"/>
  <c r="W95" i="6"/>
  <c r="W100" i="6"/>
  <c r="W114" i="6"/>
  <c r="W119" i="6"/>
  <c r="W122" i="6"/>
  <c r="W136" i="6"/>
  <c r="W139" i="6"/>
  <c r="W142" i="6"/>
  <c r="W156" i="6"/>
  <c r="W159" i="6"/>
  <c r="W164" i="6"/>
  <c r="W178" i="6"/>
  <c r="W183" i="6"/>
  <c r="W186" i="6"/>
  <c r="W200" i="6"/>
  <c r="W203" i="6"/>
  <c r="W206" i="6"/>
  <c r="W220" i="6"/>
  <c r="W223" i="6"/>
  <c r="W228" i="6"/>
  <c r="W242" i="6"/>
  <c r="W247" i="6"/>
  <c r="W250" i="6"/>
  <c r="W264" i="6"/>
  <c r="W267" i="6"/>
  <c r="W270" i="6"/>
  <c r="W284" i="6"/>
  <c r="W287" i="6"/>
  <c r="W292" i="6"/>
  <c r="W306" i="6"/>
  <c r="W311" i="6"/>
  <c r="W314" i="6"/>
  <c r="W328" i="6"/>
  <c r="W331" i="6"/>
  <c r="W334" i="6"/>
  <c r="W348" i="6"/>
  <c r="W351" i="6"/>
  <c r="W354" i="6"/>
  <c r="W357" i="6"/>
  <c r="W367" i="6"/>
  <c r="W370" i="6"/>
  <c r="W373" i="6"/>
  <c r="W383" i="6"/>
  <c r="W386" i="6"/>
  <c r="W389" i="6"/>
  <c r="W399" i="6"/>
  <c r="W402" i="6"/>
  <c r="W405" i="6"/>
  <c r="W415" i="6"/>
  <c r="W418" i="6"/>
  <c r="W421" i="6"/>
  <c r="W431" i="6"/>
  <c r="W434" i="6"/>
  <c r="W437" i="6"/>
  <c r="W447" i="6"/>
  <c r="W450" i="6"/>
  <c r="W453" i="6"/>
  <c r="W463" i="6"/>
  <c r="W466" i="6"/>
  <c r="W469" i="6"/>
  <c r="W479" i="6"/>
  <c r="W483" i="6"/>
  <c r="W486" i="6"/>
  <c r="W496" i="6"/>
  <c r="W499" i="6"/>
  <c r="W502" i="6"/>
  <c r="W512" i="6"/>
  <c r="W515" i="6"/>
  <c r="W518" i="6"/>
  <c r="W528" i="6"/>
  <c r="W531" i="6"/>
  <c r="W534" i="6"/>
  <c r="W544" i="6"/>
  <c r="W12" i="6"/>
  <c r="W42" i="6"/>
  <c r="W47" i="6"/>
  <c r="W56" i="6"/>
  <c r="W84" i="6"/>
  <c r="W91" i="6"/>
  <c r="W98" i="6"/>
  <c r="W126" i="6"/>
  <c r="W135" i="6"/>
  <c r="W140" i="6"/>
  <c r="W170" i="6"/>
  <c r="W175" i="6"/>
  <c r="W184" i="6"/>
  <c r="W212" i="6"/>
  <c r="W219" i="6"/>
  <c r="W226" i="6"/>
  <c r="W254" i="6"/>
  <c r="W263" i="6"/>
  <c r="W268" i="6"/>
  <c r="W298" i="6"/>
  <c r="W303" i="6"/>
  <c r="W312" i="6"/>
  <c r="W340" i="6"/>
  <c r="W347" i="6"/>
  <c r="W369" i="6"/>
  <c r="W374" i="6"/>
  <c r="W379" i="6"/>
  <c r="W401" i="6"/>
  <c r="W406" i="6"/>
  <c r="W411" i="6"/>
  <c r="W433" i="6"/>
  <c r="W438" i="6"/>
  <c r="W443" i="6"/>
  <c r="W465" i="6"/>
  <c r="W470" i="6"/>
  <c r="W475" i="6"/>
  <c r="W498" i="6"/>
  <c r="W503" i="6"/>
  <c r="W508" i="6"/>
  <c r="W530" i="6"/>
  <c r="W535" i="6"/>
  <c r="W540" i="6"/>
  <c r="W548" i="6"/>
  <c r="W551" i="6"/>
  <c r="W556" i="6"/>
  <c r="W570" i="6"/>
  <c r="W575" i="6"/>
  <c r="W578" i="6"/>
  <c r="W592" i="6"/>
  <c r="W595" i="6"/>
  <c r="W598" i="6"/>
  <c r="W612" i="6"/>
  <c r="W615" i="6"/>
  <c r="W620" i="6"/>
  <c r="W634" i="6"/>
  <c r="W639" i="6"/>
  <c r="W642" i="6"/>
  <c r="W656" i="6"/>
  <c r="W659" i="6"/>
  <c r="W662" i="6"/>
  <c r="W676" i="6"/>
  <c r="W679" i="6"/>
  <c r="W684" i="6"/>
  <c r="W698" i="6"/>
  <c r="W703" i="6"/>
  <c r="W706" i="6"/>
  <c r="W720" i="6"/>
  <c r="W723" i="6"/>
  <c r="W726" i="6"/>
  <c r="W740" i="6"/>
  <c r="W743" i="6"/>
  <c r="W748" i="6"/>
  <c r="W762" i="6"/>
  <c r="W767" i="6"/>
  <c r="W770" i="6"/>
  <c r="W782" i="6"/>
  <c r="W785" i="6"/>
  <c r="W788" i="6"/>
  <c r="W798" i="6"/>
  <c r="W801" i="6"/>
  <c r="W804" i="6"/>
  <c r="W814" i="6"/>
  <c r="W817" i="6"/>
  <c r="W820" i="6"/>
  <c r="W830" i="6"/>
  <c r="W833" i="6"/>
  <c r="W836" i="6"/>
  <c r="W846" i="6"/>
  <c r="W849" i="6"/>
  <c r="W852" i="6"/>
  <c r="W862" i="6"/>
  <c r="W865" i="6"/>
  <c r="W868" i="6"/>
  <c r="W878" i="6"/>
  <c r="W881" i="6"/>
  <c r="W884" i="6"/>
  <c r="W894" i="6"/>
  <c r="W897" i="6"/>
  <c r="W900" i="6"/>
  <c r="W910" i="6"/>
  <c r="W913" i="6"/>
  <c r="W916" i="6"/>
  <c r="W926" i="6"/>
  <c r="W929" i="6"/>
  <c r="W932" i="6"/>
  <c r="W942" i="6"/>
  <c r="W945" i="6"/>
  <c r="W948" i="6"/>
  <c r="W958" i="6"/>
  <c r="W961" i="6"/>
  <c r="W964" i="6"/>
  <c r="W974" i="6"/>
  <c r="W977" i="6"/>
  <c r="W980" i="6"/>
  <c r="W990" i="6"/>
  <c r="W993" i="6"/>
  <c r="W996" i="6"/>
  <c r="W1006" i="6"/>
  <c r="W1009" i="6"/>
  <c r="W1012" i="6"/>
  <c r="W1022" i="6"/>
  <c r="W1025" i="6"/>
  <c r="W1028" i="6"/>
  <c r="W1038" i="6"/>
  <c r="W1041" i="6"/>
  <c r="W1044" i="6"/>
  <c r="W1054" i="6"/>
  <c r="W1057" i="6"/>
  <c r="W1060" i="6"/>
  <c r="W1070" i="6"/>
  <c r="W1073" i="6"/>
  <c r="W1076" i="6"/>
  <c r="W1086" i="6"/>
  <c r="W1089" i="6"/>
  <c r="W1092" i="6"/>
  <c r="W1102" i="6"/>
  <c r="W1105" i="6"/>
  <c r="W1108" i="6"/>
  <c r="W1118" i="6"/>
  <c r="W1121" i="6"/>
  <c r="W1124" i="6"/>
  <c r="W1134" i="6"/>
  <c r="W1137" i="6"/>
  <c r="W1140" i="6"/>
  <c r="W1150" i="6"/>
  <c r="W1153" i="6"/>
  <c r="W1156" i="6"/>
  <c r="W1166" i="6"/>
  <c r="W1169" i="6"/>
  <c r="W1172" i="6"/>
  <c r="W1182" i="6"/>
  <c r="W1185" i="6"/>
  <c r="W1188" i="6"/>
  <c r="W1198" i="6"/>
  <c r="W1201" i="6"/>
  <c r="W1204" i="6"/>
  <c r="W1214" i="6"/>
  <c r="W1217" i="6"/>
  <c r="W1220" i="6"/>
  <c r="W1230" i="6"/>
  <c r="W1233" i="6"/>
  <c r="W1236" i="6"/>
  <c r="W1246" i="6"/>
  <c r="W1249" i="6"/>
  <c r="W1252" i="6"/>
  <c r="W1262" i="6"/>
  <c r="W1265" i="6"/>
  <c r="W1268" i="6"/>
  <c r="W1278" i="6"/>
  <c r="W1281" i="6"/>
  <c r="W1284" i="6"/>
  <c r="W1294" i="6"/>
  <c r="W30" i="6"/>
  <c r="W20" i="6"/>
  <c r="W27" i="6"/>
  <c r="W34" i="6"/>
  <c r="W62" i="6"/>
  <c r="W71" i="6"/>
  <c r="W76" i="6"/>
  <c r="W106" i="6"/>
  <c r="W111" i="6"/>
  <c r="W120" i="6"/>
  <c r="W148" i="6"/>
  <c r="W155" i="6"/>
  <c r="W162" i="6"/>
  <c r="W190" i="6"/>
  <c r="W199" i="6"/>
  <c r="W204" i="6"/>
  <c r="W234" i="6"/>
  <c r="W239" i="6"/>
  <c r="W248" i="6"/>
  <c r="W276" i="6"/>
  <c r="W283" i="6"/>
  <c r="W290" i="6"/>
  <c r="W318" i="6"/>
  <c r="W327" i="6"/>
  <c r="W332" i="6"/>
  <c r="W353" i="6"/>
  <c r="W358" i="6"/>
  <c r="W363" i="6"/>
  <c r="W385" i="6"/>
  <c r="W390" i="6"/>
  <c r="W395" i="6"/>
  <c r="W417" i="6"/>
  <c r="W422" i="6"/>
  <c r="W427" i="6"/>
  <c r="W449" i="6"/>
  <c r="W454" i="6"/>
  <c r="W459" i="6"/>
  <c r="W482" i="6"/>
  <c r="W487" i="6"/>
  <c r="W492" i="6"/>
  <c r="W514" i="6"/>
  <c r="W519" i="6"/>
  <c r="W524" i="6"/>
  <c r="W546" i="6"/>
  <c r="W560" i="6"/>
  <c r="W563" i="6"/>
  <c r="W566" i="6"/>
  <c r="W580" i="6"/>
  <c r="W583" i="6"/>
  <c r="W588" i="6"/>
  <c r="W602" i="6"/>
  <c r="W607" i="6"/>
  <c r="W610" i="6"/>
  <c r="W624" i="6"/>
  <c r="W627" i="6"/>
  <c r="W630" i="6"/>
  <c r="W644" i="6"/>
  <c r="W647" i="6"/>
  <c r="W652" i="6"/>
  <c r="W666" i="6"/>
  <c r="W671" i="6"/>
  <c r="W674" i="6"/>
  <c r="W688" i="6"/>
  <c r="W691" i="6"/>
  <c r="W694" i="6"/>
  <c r="W708" i="6"/>
  <c r="W711" i="6"/>
  <c r="W716" i="6"/>
  <c r="W730" i="6"/>
  <c r="W735" i="6"/>
  <c r="W738" i="6"/>
  <c r="W752" i="6"/>
  <c r="W755" i="6"/>
  <c r="W758" i="6"/>
  <c r="W772" i="6"/>
  <c r="W775" i="6"/>
  <c r="W780" i="6"/>
  <c r="W790" i="6"/>
  <c r="W793" i="6"/>
  <c r="W796" i="6"/>
  <c r="W806" i="6"/>
  <c r="W809" i="6"/>
  <c r="W812" i="6"/>
  <c r="W822" i="6"/>
  <c r="W825" i="6"/>
  <c r="W828" i="6"/>
  <c r="W838" i="6"/>
  <c r="W841" i="6"/>
  <c r="W844" i="6"/>
  <c r="W854" i="6"/>
  <c r="W857" i="6"/>
  <c r="W860" i="6"/>
  <c r="W870" i="6"/>
  <c r="W873" i="6"/>
  <c r="W876" i="6"/>
  <c r="W886" i="6"/>
  <c r="W889" i="6"/>
  <c r="W892" i="6"/>
  <c r="W902" i="6"/>
  <c r="W905" i="6"/>
  <c r="W908" i="6"/>
  <c r="W918" i="6"/>
  <c r="W921" i="6"/>
  <c r="W924" i="6"/>
  <c r="W934" i="6"/>
  <c r="W937" i="6"/>
  <c r="W940" i="6"/>
  <c r="W950" i="6"/>
  <c r="W953" i="6"/>
  <c r="W956" i="6"/>
  <c r="W966" i="6"/>
  <c r="W969" i="6"/>
  <c r="W972" i="6"/>
  <c r="W982" i="6"/>
  <c r="W985" i="6"/>
  <c r="W988" i="6"/>
  <c r="W998" i="6"/>
  <c r="W1001" i="6"/>
  <c r="W1004" i="6"/>
  <c r="W1014" i="6"/>
  <c r="W1017" i="6"/>
  <c r="W1020" i="6"/>
  <c r="W1030" i="6"/>
  <c r="W1033" i="6"/>
  <c r="W1036" i="6"/>
  <c r="W1046" i="6"/>
  <c r="W1049" i="6"/>
  <c r="W1052" i="6"/>
  <c r="W1062" i="6"/>
  <c r="W1065" i="6"/>
  <c r="W1068" i="6"/>
  <c r="W1078" i="6"/>
  <c r="W1081" i="6"/>
  <c r="W1084" i="6"/>
  <c r="W1094" i="6"/>
  <c r="W1097" i="6"/>
  <c r="W1100" i="6"/>
  <c r="W1110" i="6"/>
  <c r="W1113" i="6"/>
  <c r="W1116" i="6"/>
  <c r="W1126" i="6"/>
  <c r="W1129" i="6"/>
  <c r="W1132" i="6"/>
  <c r="W1142" i="6"/>
  <c r="W1145" i="6"/>
  <c r="W1148" i="6"/>
  <c r="W1158" i="6"/>
  <c r="W1161" i="6"/>
  <c r="W1164" i="6"/>
  <c r="W1174" i="6"/>
  <c r="W1177" i="6"/>
  <c r="W1180" i="6"/>
  <c r="W1190" i="6"/>
  <c r="W1193" i="6"/>
  <c r="W1196" i="6"/>
  <c r="W1206" i="6"/>
  <c r="W1209" i="6"/>
  <c r="W1212" i="6"/>
  <c r="W1222" i="6"/>
  <c r="W1225" i="6"/>
  <c r="W1228" i="6"/>
  <c r="W1238" i="6"/>
  <c r="W1241" i="6"/>
  <c r="W1244" i="6"/>
  <c r="W1254" i="6"/>
  <c r="W1257" i="6"/>
  <c r="W1260" i="6"/>
  <c r="W1270" i="6"/>
  <c r="W1273" i="6"/>
  <c r="W1276" i="6"/>
  <c r="W1286" i="6"/>
  <c r="W39" i="6"/>
  <c r="W52" i="6"/>
  <c r="W108" i="6"/>
  <c r="W123" i="6"/>
  <c r="W138" i="6"/>
  <c r="W194" i="6"/>
  <c r="W207" i="6"/>
  <c r="W222" i="6"/>
  <c r="W280" i="6"/>
  <c r="W295" i="6"/>
  <c r="W308" i="6"/>
  <c r="W371" i="6"/>
  <c r="W382" i="6"/>
  <c r="W393" i="6"/>
  <c r="W435" i="6"/>
  <c r="W446" i="6"/>
  <c r="W457" i="6"/>
  <c r="W500" i="6"/>
  <c r="W511" i="6"/>
  <c r="W522" i="6"/>
  <c r="W572" i="6"/>
  <c r="W579" i="6"/>
  <c r="W586" i="6"/>
  <c r="W614" i="6"/>
  <c r="W623" i="6"/>
  <c r="W628" i="6"/>
  <c r="W658" i="6"/>
  <c r="W663" i="6"/>
  <c r="W672" i="6"/>
  <c r="W700" i="6"/>
  <c r="W707" i="6"/>
  <c r="W714" i="6"/>
  <c r="W742" i="6"/>
  <c r="W751" i="6"/>
  <c r="W756" i="6"/>
  <c r="W784" i="6"/>
  <c r="W789" i="6"/>
  <c r="W794" i="6"/>
  <c r="W816" i="6"/>
  <c r="W821" i="6"/>
  <c r="W826" i="6"/>
  <c r="W848" i="6"/>
  <c r="W853" i="6"/>
  <c r="W858" i="6"/>
  <c r="W880" i="6"/>
  <c r="W885" i="6"/>
  <c r="W890" i="6"/>
  <c r="W912" i="6"/>
  <c r="W917" i="6"/>
  <c r="W922" i="6"/>
  <c r="W944" i="6"/>
  <c r="W949" i="6"/>
  <c r="W954" i="6"/>
  <c r="W976" i="6"/>
  <c r="W981" i="6"/>
  <c r="W986" i="6"/>
  <c r="W1008" i="6"/>
  <c r="W1013" i="6"/>
  <c r="W1018" i="6"/>
  <c r="W1040" i="6"/>
  <c r="W1045" i="6"/>
  <c r="W1050" i="6"/>
  <c r="W1072" i="6"/>
  <c r="W1077" i="6"/>
  <c r="W1082" i="6"/>
  <c r="W1104" i="6"/>
  <c r="W1109" i="6"/>
  <c r="W1114" i="6"/>
  <c r="W1136" i="6"/>
  <c r="W1141" i="6"/>
  <c r="W1146" i="6"/>
  <c r="W1168" i="6"/>
  <c r="W1173" i="6"/>
  <c r="W1178" i="6"/>
  <c r="W1200" i="6"/>
  <c r="W1205" i="6"/>
  <c r="W1210" i="6"/>
  <c r="W1232" i="6"/>
  <c r="W1237" i="6"/>
  <c r="W1242" i="6"/>
  <c r="W1264" i="6"/>
  <c r="W1269" i="6"/>
  <c r="W1274" i="6"/>
  <c r="W1289" i="6"/>
  <c r="W1292" i="6"/>
  <c r="W24" i="6"/>
  <c r="W88" i="6"/>
  <c r="W103" i="6"/>
  <c r="W116" i="6"/>
  <c r="W172" i="6"/>
  <c r="W187" i="6"/>
  <c r="W202" i="6"/>
  <c r="W258" i="6"/>
  <c r="W271" i="6"/>
  <c r="W286" i="6"/>
  <c r="W344" i="6"/>
  <c r="W355" i="6"/>
  <c r="W366" i="6"/>
  <c r="W377" i="6"/>
  <c r="W419" i="6"/>
  <c r="W430" i="6"/>
  <c r="W441" i="6"/>
  <c r="W484" i="6"/>
  <c r="W495" i="6"/>
  <c r="W506" i="6"/>
  <c r="W562" i="6"/>
  <c r="W567" i="6"/>
  <c r="W576" i="6"/>
  <c r="W604" i="6"/>
  <c r="W611" i="6"/>
  <c r="W618" i="6"/>
  <c r="W646" i="6"/>
  <c r="W655" i="6"/>
  <c r="W660" i="6"/>
  <c r="W690" i="6"/>
  <c r="W695" i="6"/>
  <c r="W704" i="6"/>
  <c r="W732" i="6"/>
  <c r="W739" i="6"/>
  <c r="W746" i="6"/>
  <c r="W774" i="6"/>
  <c r="W781" i="6"/>
  <c r="W786" i="6"/>
  <c r="W808" i="6"/>
  <c r="W813" i="6"/>
  <c r="W818" i="6"/>
  <c r="W840" i="6"/>
  <c r="W845" i="6"/>
  <c r="W850" i="6"/>
  <c r="W872" i="6"/>
  <c r="W877" i="6"/>
  <c r="W882" i="6"/>
  <c r="W904" i="6"/>
  <c r="W909" i="6"/>
  <c r="W914" i="6"/>
  <c r="W936" i="6"/>
  <c r="W941" i="6"/>
  <c r="W946" i="6"/>
  <c r="W968" i="6"/>
  <c r="W973" i="6"/>
  <c r="W978" i="6"/>
  <c r="W1000" i="6"/>
  <c r="W1005" i="6"/>
  <c r="W1010" i="6"/>
  <c r="W1032" i="6"/>
  <c r="W1037" i="6"/>
  <c r="W1042" i="6"/>
  <c r="W1064" i="6"/>
  <c r="W1069" i="6"/>
  <c r="W1074" i="6"/>
  <c r="W1096" i="6"/>
  <c r="W1101" i="6"/>
  <c r="W1106" i="6"/>
  <c r="W1128" i="6"/>
  <c r="W1133" i="6"/>
  <c r="W1138" i="6"/>
  <c r="W1160" i="6"/>
  <c r="W1165" i="6"/>
  <c r="W1170" i="6"/>
  <c r="W1192" i="6"/>
  <c r="W1197" i="6"/>
  <c r="W1202" i="6"/>
  <c r="W1224" i="6"/>
  <c r="W1229" i="6"/>
  <c r="W1234" i="6"/>
  <c r="W1256" i="6"/>
  <c r="W1261" i="6"/>
  <c r="W1266" i="6"/>
  <c r="W1288" i="6"/>
  <c r="W1297" i="6"/>
  <c r="W15" i="6"/>
  <c r="W66" i="6"/>
  <c r="W79" i="6"/>
  <c r="W94" i="6"/>
  <c r="W152" i="6"/>
  <c r="W167" i="6"/>
  <c r="W180" i="6"/>
  <c r="W236" i="6"/>
  <c r="W251" i="6"/>
  <c r="W266" i="6"/>
  <c r="W322" i="6"/>
  <c r="W335" i="6"/>
  <c r="W350" i="6"/>
  <c r="W361" i="6"/>
  <c r="W403" i="6"/>
  <c r="W414" i="6"/>
  <c r="W425" i="6"/>
  <c r="W467" i="6"/>
  <c r="W478" i="6"/>
  <c r="W490" i="6"/>
  <c r="W532" i="6"/>
  <c r="W543" i="6"/>
  <c r="W550" i="6"/>
  <c r="W559" i="6"/>
  <c r="W564" i="6"/>
  <c r="W594" i="6"/>
  <c r="W599" i="6"/>
  <c r="W608" i="6"/>
  <c r="W636" i="6"/>
  <c r="W643" i="6"/>
  <c r="W650" i="6"/>
  <c r="W678" i="6"/>
  <c r="W687" i="6"/>
  <c r="W692" i="6"/>
  <c r="W722" i="6"/>
  <c r="W727" i="6"/>
  <c r="W736" i="6"/>
  <c r="W764" i="6"/>
  <c r="W771" i="6"/>
  <c r="W778" i="6"/>
  <c r="W800" i="6"/>
  <c r="W805" i="6"/>
  <c r="W810" i="6"/>
  <c r="W832" i="6"/>
  <c r="W837" i="6"/>
  <c r="W842" i="6"/>
  <c r="W864" i="6"/>
  <c r="W869" i="6"/>
  <c r="W874" i="6"/>
  <c r="W896" i="6"/>
  <c r="W901" i="6"/>
  <c r="W906" i="6"/>
  <c r="W928" i="6"/>
  <c r="W933" i="6"/>
  <c r="W938" i="6"/>
  <c r="W960" i="6"/>
  <c r="W965" i="6"/>
  <c r="W970" i="6"/>
  <c r="W992" i="6"/>
  <c r="W997" i="6"/>
  <c r="W1002" i="6"/>
  <c r="W1024" i="6"/>
  <c r="W1029" i="6"/>
  <c r="W1034" i="6"/>
  <c r="W1056" i="6"/>
  <c r="W1061" i="6"/>
  <c r="W1066" i="6"/>
  <c r="W1088" i="6"/>
  <c r="W1093" i="6"/>
  <c r="W1098" i="6"/>
  <c r="W1120" i="6"/>
  <c r="W1125" i="6"/>
  <c r="W1130" i="6"/>
  <c r="W44" i="6"/>
  <c r="W244" i="6"/>
  <c r="W315" i="6"/>
  <c r="W409" i="6"/>
  <c r="W462" i="6"/>
  <c r="W516" i="6"/>
  <c r="W554" i="6"/>
  <c r="W591" i="6"/>
  <c r="W626" i="6"/>
  <c r="W724" i="6"/>
  <c r="W759" i="6"/>
  <c r="W792" i="6"/>
  <c r="W866" i="6"/>
  <c r="W893" i="6"/>
  <c r="W920" i="6"/>
  <c r="W994" i="6"/>
  <c r="W1021" i="6"/>
  <c r="W1048" i="6"/>
  <c r="W1122" i="6"/>
  <c r="W1149" i="6"/>
  <c r="W1154" i="6"/>
  <c r="W1194" i="6"/>
  <c r="W1213" i="6"/>
  <c r="W1218" i="6"/>
  <c r="W1258" i="6"/>
  <c r="W1277" i="6"/>
  <c r="W1282" i="6"/>
  <c r="W1296" i="6"/>
  <c r="W1302" i="6"/>
  <c r="W1305" i="6"/>
  <c r="W1308" i="6"/>
  <c r="W1318" i="6"/>
  <c r="W1321" i="6"/>
  <c r="W1324" i="6"/>
  <c r="W1334" i="6"/>
  <c r="W1337" i="6"/>
  <c r="W1340" i="6"/>
  <c r="W1350" i="6"/>
  <c r="W1353" i="6"/>
  <c r="W1356" i="6"/>
  <c r="W1366" i="6"/>
  <c r="W1369" i="6"/>
  <c r="W1372" i="6"/>
  <c r="W1382" i="6"/>
  <c r="W1385" i="6"/>
  <c r="W1388" i="6"/>
  <c r="W1398" i="6"/>
  <c r="W1401" i="6"/>
  <c r="W1404" i="6"/>
  <c r="W1414" i="6"/>
  <c r="W1417" i="6"/>
  <c r="W1420" i="6"/>
  <c r="W1430" i="6"/>
  <c r="W1433" i="6"/>
  <c r="W1437" i="6"/>
  <c r="W1447" i="6"/>
  <c r="W1450" i="6"/>
  <c r="W1453" i="6"/>
  <c r="W1463" i="6"/>
  <c r="W1466" i="6"/>
  <c r="W1469" i="6"/>
  <c r="W1479" i="6"/>
  <c r="W1482" i="6"/>
  <c r="W1485" i="6"/>
  <c r="W1495" i="6"/>
  <c r="W1498" i="6"/>
  <c r="W1501" i="6"/>
  <c r="W1511" i="6"/>
  <c r="W1514" i="6"/>
  <c r="W1517" i="6"/>
  <c r="W1527" i="6"/>
  <c r="W1530" i="6"/>
  <c r="W1533" i="6"/>
  <c r="W1543" i="6"/>
  <c r="W1546" i="6"/>
  <c r="W1549" i="6"/>
  <c r="W1559" i="6"/>
  <c r="W1562" i="6"/>
  <c r="W1565" i="6"/>
  <c r="W1575" i="6"/>
  <c r="W1578" i="6"/>
  <c r="W1581" i="6"/>
  <c r="W1591" i="6"/>
  <c r="W1595" i="6"/>
  <c r="W1599" i="6"/>
  <c r="W1603" i="6"/>
  <c r="W1607" i="6"/>
  <c r="W1611" i="6"/>
  <c r="W1615" i="6"/>
  <c r="W1619" i="6"/>
  <c r="W1623" i="6"/>
  <c r="W1627" i="6"/>
  <c r="W1631" i="6"/>
  <c r="W1635" i="6"/>
  <c r="W1639" i="6"/>
  <c r="W1643" i="6"/>
  <c r="W1647" i="6"/>
  <c r="W1651" i="6"/>
  <c r="W1655" i="6"/>
  <c r="W1659" i="6"/>
  <c r="W1663" i="6"/>
  <c r="W1667" i="6"/>
  <c r="W1671" i="6"/>
  <c r="W1675" i="6"/>
  <c r="W1679" i="6"/>
  <c r="W1683" i="6"/>
  <c r="W1687" i="6"/>
  <c r="W1691" i="6"/>
  <c r="W1695" i="6"/>
  <c r="W1699" i="6"/>
  <c r="W1703" i="6"/>
  <c r="W1707" i="6"/>
  <c r="W1711" i="6"/>
  <c r="W1715" i="6"/>
  <c r="W1719" i="6"/>
  <c r="W1723" i="6"/>
  <c r="W1727" i="6"/>
  <c r="W1731" i="6"/>
  <c r="W1735" i="6"/>
  <c r="W1739" i="6"/>
  <c r="W1743" i="6"/>
  <c r="W1747" i="6"/>
  <c r="W1751" i="6"/>
  <c r="W1755" i="6"/>
  <c r="W1759" i="6"/>
  <c r="W1763" i="6"/>
  <c r="W1767" i="6"/>
  <c r="W1771" i="6"/>
  <c r="W1775" i="6"/>
  <c r="W1779" i="6"/>
  <c r="W1783" i="6"/>
  <c r="W1787" i="6"/>
  <c r="W1791" i="6"/>
  <c r="W1795" i="6"/>
  <c r="W1799" i="6"/>
  <c r="W1803" i="6"/>
  <c r="W1807" i="6"/>
  <c r="W1811" i="6"/>
  <c r="W1815" i="6"/>
  <c r="W1819" i="6"/>
  <c r="W1823" i="6"/>
  <c r="W1827" i="6"/>
  <c r="W1831" i="6"/>
  <c r="W1835" i="6"/>
  <c r="W1839" i="6"/>
  <c r="W1843" i="6"/>
  <c r="W1847" i="6"/>
  <c r="W1851" i="6"/>
  <c r="W1855" i="6"/>
  <c r="W1859" i="6"/>
  <c r="W1863" i="6"/>
  <c r="W1867" i="6"/>
  <c r="W1871" i="6"/>
  <c r="W1875" i="6"/>
  <c r="W1879" i="6"/>
  <c r="W1883" i="6"/>
  <c r="W1887" i="6"/>
  <c r="W1891" i="6"/>
  <c r="W1895" i="6"/>
  <c r="W1899" i="6"/>
  <c r="W1903" i="6"/>
  <c r="W1907" i="6"/>
  <c r="W1911" i="6"/>
  <c r="W1915" i="6"/>
  <c r="W1919" i="6"/>
  <c r="W1923" i="6"/>
  <c r="W1927" i="6"/>
  <c r="W1931" i="6"/>
  <c r="W1935" i="6"/>
  <c r="W1939" i="6"/>
  <c r="W1943" i="6"/>
  <c r="W158" i="6"/>
  <c r="W231" i="6"/>
  <c r="W300" i="6"/>
  <c r="W398" i="6"/>
  <c r="W451" i="6"/>
  <c r="W547" i="6"/>
  <c r="W582" i="6"/>
  <c r="W682" i="6"/>
  <c r="W719" i="6"/>
  <c r="W754" i="6"/>
  <c r="W834" i="6"/>
  <c r="W861" i="6"/>
  <c r="W888" i="6"/>
  <c r="W962" i="6"/>
  <c r="W989" i="6"/>
  <c r="W1016" i="6"/>
  <c r="W1090" i="6"/>
  <c r="W1117" i="6"/>
  <c r="W1144" i="6"/>
  <c r="W1184" i="6"/>
  <c r="W1189" i="6"/>
  <c r="W1208" i="6"/>
  <c r="W1248" i="6"/>
  <c r="W1253" i="6"/>
  <c r="W1272" i="6"/>
  <c r="W1293" i="6"/>
  <c r="W1298" i="6"/>
  <c r="W1301" i="6"/>
  <c r="W1304" i="6"/>
  <c r="W1314" i="6"/>
  <c r="W1317" i="6"/>
  <c r="W1320" i="6"/>
  <c r="W1330" i="6"/>
  <c r="W1333" i="6"/>
  <c r="W1336" i="6"/>
  <c r="W1346" i="6"/>
  <c r="W1349" i="6"/>
  <c r="W1352" i="6"/>
  <c r="W1362" i="6"/>
  <c r="W1365" i="6"/>
  <c r="W1368" i="6"/>
  <c r="W1378" i="6"/>
  <c r="W1381" i="6"/>
  <c r="W1384" i="6"/>
  <c r="W1394" i="6"/>
  <c r="W1397" i="6"/>
  <c r="W1400" i="6"/>
  <c r="W1410" i="6"/>
  <c r="W1413" i="6"/>
  <c r="W1416" i="6"/>
  <c r="W1426" i="6"/>
  <c r="W1429" i="6"/>
  <c r="W1432" i="6"/>
  <c r="W1443" i="6"/>
  <c r="W1446" i="6"/>
  <c r="W1449" i="6"/>
  <c r="W1459" i="6"/>
  <c r="W1462" i="6"/>
  <c r="W1465" i="6"/>
  <c r="W1475" i="6"/>
  <c r="W1478" i="6"/>
  <c r="W1481" i="6"/>
  <c r="W1491" i="6"/>
  <c r="W1494" i="6"/>
  <c r="W1497" i="6"/>
  <c r="W1507" i="6"/>
  <c r="W1510" i="6"/>
  <c r="W1513" i="6"/>
  <c r="W1523" i="6"/>
  <c r="W1526" i="6"/>
  <c r="W1529" i="6"/>
  <c r="W1539" i="6"/>
  <c r="W1542" i="6"/>
  <c r="W1545" i="6"/>
  <c r="W1555" i="6"/>
  <c r="W1558" i="6"/>
  <c r="W1561" i="6"/>
  <c r="W1571" i="6"/>
  <c r="W1574" i="6"/>
  <c r="W1577" i="6"/>
  <c r="W1587" i="6"/>
  <c r="W1590" i="6"/>
  <c r="W1594" i="6"/>
  <c r="W1598" i="6"/>
  <c r="W1602" i="6"/>
  <c r="W1606" i="6"/>
  <c r="W1610" i="6"/>
  <c r="W1614" i="6"/>
  <c r="W1618" i="6"/>
  <c r="W1622" i="6"/>
  <c r="W1626" i="6"/>
  <c r="W1630" i="6"/>
  <c r="W1634" i="6"/>
  <c r="W1638" i="6"/>
  <c r="W1642" i="6"/>
  <c r="W1646" i="6"/>
  <c r="W1650" i="6"/>
  <c r="W1654" i="6"/>
  <c r="W1658" i="6"/>
  <c r="W1662" i="6"/>
  <c r="W1666" i="6"/>
  <c r="W1670" i="6"/>
  <c r="W1674" i="6"/>
  <c r="W1678" i="6"/>
  <c r="W1682" i="6"/>
  <c r="W1686" i="6"/>
  <c r="W1690" i="6"/>
  <c r="W1694" i="6"/>
  <c r="W1698" i="6"/>
  <c r="W1702" i="6"/>
  <c r="W1706" i="6"/>
  <c r="W1710" i="6"/>
  <c r="W1714" i="6"/>
  <c r="W1718" i="6"/>
  <c r="W1722" i="6"/>
  <c r="W1726" i="6"/>
  <c r="W1730" i="6"/>
  <c r="W1734" i="6"/>
  <c r="W1738" i="6"/>
  <c r="W1742" i="6"/>
  <c r="W1746" i="6"/>
  <c r="W1750" i="6"/>
  <c r="W1754" i="6"/>
  <c r="W1758" i="6"/>
  <c r="W1762" i="6"/>
  <c r="W1766" i="6"/>
  <c r="W1770" i="6"/>
  <c r="W1774" i="6"/>
  <c r="W1778" i="6"/>
  <c r="W1782" i="6"/>
  <c r="W1786" i="6"/>
  <c r="W1790" i="6"/>
  <c r="W1794" i="6"/>
  <c r="W1798" i="6"/>
  <c r="W1802" i="6"/>
  <c r="W1806" i="6"/>
  <c r="W1810" i="6"/>
  <c r="W1814" i="6"/>
  <c r="W1818" i="6"/>
  <c r="W1822" i="6"/>
  <c r="W1826" i="6"/>
  <c r="W1830" i="6"/>
  <c r="W1834" i="6"/>
  <c r="W1838" i="6"/>
  <c r="W1842" i="6"/>
  <c r="W1846" i="6"/>
  <c r="W1850" i="6"/>
  <c r="W1854" i="6"/>
  <c r="W1858" i="6"/>
  <c r="W1862" i="6"/>
  <c r="W1866" i="6"/>
  <c r="W1870" i="6"/>
  <c r="W1874" i="6"/>
  <c r="W1878" i="6"/>
  <c r="W1882" i="6"/>
  <c r="W1886" i="6"/>
  <c r="W1890" i="6"/>
  <c r="W1894" i="6"/>
  <c r="W1898" i="6"/>
  <c r="W1902" i="6"/>
  <c r="W1906" i="6"/>
  <c r="W1910" i="6"/>
  <c r="W1914" i="6"/>
  <c r="W1918" i="6"/>
  <c r="W1922" i="6"/>
  <c r="W1926" i="6"/>
  <c r="W1930" i="6"/>
  <c r="W1934" i="6"/>
  <c r="W1938" i="6"/>
  <c r="W1942" i="6"/>
  <c r="W74" i="6"/>
  <c r="W143" i="6"/>
  <c r="W216" i="6"/>
  <c r="W387" i="6"/>
  <c r="W538" i="6"/>
  <c r="W640" i="6"/>
  <c r="W675" i="6"/>
  <c r="W710" i="6"/>
  <c r="W802" i="6"/>
  <c r="W829" i="6"/>
  <c r="W856" i="6"/>
  <c r="W930" i="6"/>
  <c r="W957" i="6"/>
  <c r="W984" i="6"/>
  <c r="W1058" i="6"/>
  <c r="W1085" i="6"/>
  <c r="W1112" i="6"/>
  <c r="W1162" i="6"/>
  <c r="W1181" i="6"/>
  <c r="W1186" i="6"/>
  <c r="W1226" i="6"/>
  <c r="W1245" i="6"/>
  <c r="W1250" i="6"/>
  <c r="W1290" i="6"/>
  <c r="W1300" i="6"/>
  <c r="W1310" i="6"/>
  <c r="W1313" i="6"/>
  <c r="W1316" i="6"/>
  <c r="W1326" i="6"/>
  <c r="W1329" i="6"/>
  <c r="W1332" i="6"/>
  <c r="W1342" i="6"/>
  <c r="W1345" i="6"/>
  <c r="W1348" i="6"/>
  <c r="W1358" i="6"/>
  <c r="W1361" i="6"/>
  <c r="W1364" i="6"/>
  <c r="W1374" i="6"/>
  <c r="W1377" i="6"/>
  <c r="W1380" i="6"/>
  <c r="W1390" i="6"/>
  <c r="W1393" i="6"/>
  <c r="W1396" i="6"/>
  <c r="W1406" i="6"/>
  <c r="W1409" i="6"/>
  <c r="W1412" i="6"/>
  <c r="W1422" i="6"/>
  <c r="W1425" i="6"/>
  <c r="W1428" i="6"/>
  <c r="W1439" i="6"/>
  <c r="W1442" i="6"/>
  <c r="W1445" i="6"/>
  <c r="W1455" i="6"/>
  <c r="W1458" i="6"/>
  <c r="W1461" i="6"/>
  <c r="W1471" i="6"/>
  <c r="W1474" i="6"/>
  <c r="W1477" i="6"/>
  <c r="W1487" i="6"/>
  <c r="W1490" i="6"/>
  <c r="W1493" i="6"/>
  <c r="W1503" i="6"/>
  <c r="W1506" i="6"/>
  <c r="W1509" i="6"/>
  <c r="W1519" i="6"/>
  <c r="W1522" i="6"/>
  <c r="W1525" i="6"/>
  <c r="W1535" i="6"/>
  <c r="W1538" i="6"/>
  <c r="W1541" i="6"/>
  <c r="W1551" i="6"/>
  <c r="W1554" i="6"/>
  <c r="W1557" i="6"/>
  <c r="W1567" i="6"/>
  <c r="W1570" i="6"/>
  <c r="W1573" i="6"/>
  <c r="W1583" i="6"/>
  <c r="W1586" i="6"/>
  <c r="W1589" i="6"/>
  <c r="W1593" i="6"/>
  <c r="W1597" i="6"/>
  <c r="W1601" i="6"/>
  <c r="W1605" i="6"/>
  <c r="W1609" i="6"/>
  <c r="W1613" i="6"/>
  <c r="W1617" i="6"/>
  <c r="W1621" i="6"/>
  <c r="W1625" i="6"/>
  <c r="W1629" i="6"/>
  <c r="W1633" i="6"/>
  <c r="W1637" i="6"/>
  <c r="W1641" i="6"/>
  <c r="W1645" i="6"/>
  <c r="W1649" i="6"/>
  <c r="W1653" i="6"/>
  <c r="W1657" i="6"/>
  <c r="W1661" i="6"/>
  <c r="W1665" i="6"/>
  <c r="W1669" i="6"/>
  <c r="W1673" i="6"/>
  <c r="W1677" i="6"/>
  <c r="W1681" i="6"/>
  <c r="W1685" i="6"/>
  <c r="W1689" i="6"/>
  <c r="W1693" i="6"/>
  <c r="W1697" i="6"/>
  <c r="W1701" i="6"/>
  <c r="W1705" i="6"/>
  <c r="W1709" i="6"/>
  <c r="W1713" i="6"/>
  <c r="W1717" i="6"/>
  <c r="W1721" i="6"/>
  <c r="W1725" i="6"/>
  <c r="W1729" i="6"/>
  <c r="W1733" i="6"/>
  <c r="W1737" i="6"/>
  <c r="W1741" i="6"/>
  <c r="W1745" i="6"/>
  <c r="W1749" i="6"/>
  <c r="W1753" i="6"/>
  <c r="W1757" i="6"/>
  <c r="W1761" i="6"/>
  <c r="W1765" i="6"/>
  <c r="W1769" i="6"/>
  <c r="W1773" i="6"/>
  <c r="W1777" i="6"/>
  <c r="W1781" i="6"/>
  <c r="W1785" i="6"/>
  <c r="W1789" i="6"/>
  <c r="W1793" i="6"/>
  <c r="W1797" i="6"/>
  <c r="W1801" i="6"/>
  <c r="W1805" i="6"/>
  <c r="W1809" i="6"/>
  <c r="W1813" i="6"/>
  <c r="W1817" i="6"/>
  <c r="W1821" i="6"/>
  <c r="W1825" i="6"/>
  <c r="W1829" i="6"/>
  <c r="W1833" i="6"/>
  <c r="W1837" i="6"/>
  <c r="W1841" i="6"/>
  <c r="W1845" i="6"/>
  <c r="W1849" i="6"/>
  <c r="W1853" i="6"/>
  <c r="W1857" i="6"/>
  <c r="W1861" i="6"/>
  <c r="W1865" i="6"/>
  <c r="W1869" i="6"/>
  <c r="W1873" i="6"/>
  <c r="W1877" i="6"/>
  <c r="W1881" i="6"/>
  <c r="W1885" i="6"/>
  <c r="W1889" i="6"/>
  <c r="W1893" i="6"/>
  <c r="W1897" i="6"/>
  <c r="W1901" i="6"/>
  <c r="W1905" i="6"/>
  <c r="W1909" i="6"/>
  <c r="W1913" i="6"/>
  <c r="W1917" i="6"/>
  <c r="W1921" i="6"/>
  <c r="W1925" i="6"/>
  <c r="W1929" i="6"/>
  <c r="W1933" i="6"/>
  <c r="W1937" i="6"/>
  <c r="W1941" i="6"/>
  <c r="W2348" i="6"/>
  <c r="W2344" i="6"/>
  <c r="W2340" i="6"/>
  <c r="W2336" i="6"/>
  <c r="W2332" i="6"/>
  <c r="W2328" i="6"/>
  <c r="W2324" i="6"/>
  <c r="W2319" i="6"/>
  <c r="W2315" i="6"/>
  <c r="W2311" i="6"/>
  <c r="W2307" i="6"/>
  <c r="W2303" i="6"/>
  <c r="W2299" i="6"/>
  <c r="W2295" i="6"/>
  <c r="W2291" i="6"/>
  <c r="W2287" i="6"/>
  <c r="W2283" i="6"/>
  <c r="W2279" i="6"/>
  <c r="W2275" i="6"/>
  <c r="W2271" i="6"/>
  <c r="W2267" i="6"/>
  <c r="W2263" i="6"/>
  <c r="W2259" i="6"/>
  <c r="W2255" i="6"/>
  <c r="W2251" i="6"/>
  <c r="W2247" i="6"/>
  <c r="W2243" i="6"/>
  <c r="W2239" i="6"/>
  <c r="W2235" i="6"/>
  <c r="W2231" i="6"/>
  <c r="W2227" i="6"/>
  <c r="W2223" i="6"/>
  <c r="W2219" i="6"/>
  <c r="W2215" i="6"/>
  <c r="W2211" i="6"/>
  <c r="W2207" i="6"/>
  <c r="W2203" i="6"/>
  <c r="W2199" i="6"/>
  <c r="W2195" i="6"/>
  <c r="W2191" i="6"/>
  <c r="W2187" i="6"/>
  <c r="W2183" i="6"/>
  <c r="W2179" i="6"/>
  <c r="W2175" i="6"/>
  <c r="W2171" i="6"/>
  <c r="W2167" i="6"/>
  <c r="W2163" i="6"/>
  <c r="W2159" i="6"/>
  <c r="W2155" i="6"/>
  <c r="W2151" i="6"/>
  <c r="W2147" i="6"/>
  <c r="W2143" i="6"/>
  <c r="W2139" i="6"/>
  <c r="W2135" i="6"/>
  <c r="W2131" i="6"/>
  <c r="W2127" i="6"/>
  <c r="W2123" i="6"/>
  <c r="W2119" i="6"/>
  <c r="W2115" i="6"/>
  <c r="W2111" i="6"/>
  <c r="W2107" i="6"/>
  <c r="W2103" i="6"/>
  <c r="W2099" i="6"/>
  <c r="W2095" i="6"/>
  <c r="W2091" i="6"/>
  <c r="W2087" i="6"/>
  <c r="W2083" i="6"/>
  <c r="W2079" i="6"/>
  <c r="W2075" i="6"/>
  <c r="W2071" i="6"/>
  <c r="W2067" i="6"/>
  <c r="W2063" i="6"/>
  <c r="W2059" i="6"/>
  <c r="W2055" i="6"/>
  <c r="W2051" i="6"/>
  <c r="W2047" i="6"/>
  <c r="W2043" i="6"/>
  <c r="W2039" i="6"/>
  <c r="W2035" i="6"/>
  <c r="W2031" i="6"/>
  <c r="W2027" i="6"/>
  <c r="W2023" i="6"/>
  <c r="W2019" i="6"/>
  <c r="W2015" i="6"/>
  <c r="W2011" i="6"/>
  <c r="W2007" i="6"/>
  <c r="W2003" i="6"/>
  <c r="W1999" i="6"/>
  <c r="W1995" i="6"/>
  <c r="W1991" i="6"/>
  <c r="W1987" i="6"/>
  <c r="W1983" i="6"/>
  <c r="W1979" i="6"/>
  <c r="W1975" i="6"/>
  <c r="W1971" i="6"/>
  <c r="W1967" i="6"/>
  <c r="W1963" i="6"/>
  <c r="W1959" i="6"/>
  <c r="W1955" i="6"/>
  <c r="W1951" i="6"/>
  <c r="W1947" i="6"/>
  <c r="W1932" i="6"/>
  <c r="W1916" i="6"/>
  <c r="W1900" i="6"/>
  <c r="W1884" i="6"/>
  <c r="W1868" i="6"/>
  <c r="W1852" i="6"/>
  <c r="W1836" i="6"/>
  <c r="W1820" i="6"/>
  <c r="W1804" i="6"/>
  <c r="W1788" i="6"/>
  <c r="W1772" i="6"/>
  <c r="W1756" i="6"/>
  <c r="W1740" i="6"/>
  <c r="W1724" i="6"/>
  <c r="W1708" i="6"/>
  <c r="W1692" i="6"/>
  <c r="W1676" i="6"/>
  <c r="W1660" i="6"/>
  <c r="W1644" i="6"/>
  <c r="W1628" i="6"/>
  <c r="W1612" i="6"/>
  <c r="W1596" i="6"/>
  <c r="W1585" i="6"/>
  <c r="W1547" i="6"/>
  <c r="W1534" i="6"/>
  <c r="W1521" i="6"/>
  <c r="W1483" i="6"/>
  <c r="W1470" i="6"/>
  <c r="W1457" i="6"/>
  <c r="W1418" i="6"/>
  <c r="W1405" i="6"/>
  <c r="W1392" i="6"/>
  <c r="W1354" i="6"/>
  <c r="W1341" i="6"/>
  <c r="W1328" i="6"/>
  <c r="W1285" i="6"/>
  <c r="W1240" i="6"/>
  <c r="W1026" i="6"/>
  <c r="W925" i="6"/>
  <c r="W824" i="6"/>
  <c r="W527" i="6"/>
  <c r="D323" i="7"/>
  <c r="F213" i="10" s="1"/>
  <c r="C323" i="7"/>
  <c r="E213" i="10" s="1"/>
  <c r="D316" i="7"/>
  <c r="F108" i="10" s="1"/>
  <c r="C316" i="7"/>
  <c r="E108" i="10" s="1"/>
  <c r="D306" i="7"/>
  <c r="F205" i="10" s="1"/>
  <c r="C306" i="7"/>
  <c r="E205" i="10" s="1"/>
  <c r="T10" i="6" l="1"/>
  <c r="S10" i="6"/>
  <c r="J11" i="6"/>
  <c r="K11" i="6"/>
  <c r="J12" i="6"/>
  <c r="K12" i="6"/>
  <c r="J13" i="6"/>
  <c r="K13" i="6"/>
  <c r="J14" i="6"/>
  <c r="K14" i="6"/>
  <c r="J15" i="6"/>
  <c r="K15" i="6"/>
  <c r="J16" i="6"/>
  <c r="K16" i="6"/>
  <c r="J17" i="6"/>
  <c r="K17" i="6"/>
  <c r="J18" i="6"/>
  <c r="K18" i="6"/>
  <c r="J19" i="6"/>
  <c r="K19" i="6"/>
  <c r="J20" i="6"/>
  <c r="K20" i="6"/>
  <c r="J21" i="6"/>
  <c r="K21" i="6"/>
  <c r="J22" i="6"/>
  <c r="K22" i="6"/>
  <c r="J23" i="6"/>
  <c r="K23" i="6"/>
  <c r="J24" i="6"/>
  <c r="K24" i="6"/>
  <c r="J25" i="6"/>
  <c r="K25" i="6"/>
  <c r="J26" i="6"/>
  <c r="K26" i="6"/>
  <c r="J27" i="6"/>
  <c r="K27" i="6"/>
  <c r="J28" i="6"/>
  <c r="K28" i="6"/>
  <c r="J29" i="6"/>
  <c r="K29" i="6"/>
  <c r="J30" i="6"/>
  <c r="K30" i="6"/>
  <c r="J31" i="6"/>
  <c r="K31" i="6"/>
  <c r="J32" i="6"/>
  <c r="K32" i="6"/>
  <c r="J33" i="6"/>
  <c r="K33" i="6"/>
  <c r="J34" i="6"/>
  <c r="K34" i="6"/>
  <c r="J35" i="6"/>
  <c r="K35" i="6"/>
  <c r="J36" i="6"/>
  <c r="K36" i="6"/>
  <c r="J37" i="6"/>
  <c r="K37" i="6"/>
  <c r="J38" i="6"/>
  <c r="K38" i="6"/>
  <c r="J39" i="6"/>
  <c r="K39" i="6"/>
  <c r="J40" i="6"/>
  <c r="K40" i="6"/>
  <c r="J41" i="6"/>
  <c r="K41" i="6"/>
  <c r="J42" i="6"/>
  <c r="K42" i="6"/>
  <c r="J43" i="6"/>
  <c r="K43" i="6"/>
  <c r="J44" i="6"/>
  <c r="K44" i="6"/>
  <c r="J45" i="6"/>
  <c r="K45" i="6"/>
  <c r="J46" i="6"/>
  <c r="K46" i="6"/>
  <c r="J47" i="6"/>
  <c r="K47" i="6"/>
  <c r="J48" i="6"/>
  <c r="K48" i="6"/>
  <c r="J49" i="6"/>
  <c r="K49" i="6"/>
  <c r="J50" i="6"/>
  <c r="K50" i="6"/>
  <c r="J51" i="6"/>
  <c r="K51" i="6"/>
  <c r="J52" i="6"/>
  <c r="K52" i="6"/>
  <c r="J53" i="6"/>
  <c r="K53" i="6"/>
  <c r="J54" i="6"/>
  <c r="K54" i="6"/>
  <c r="J55" i="6"/>
  <c r="K55" i="6"/>
  <c r="J56" i="6"/>
  <c r="K56" i="6"/>
  <c r="J57" i="6"/>
  <c r="K57" i="6"/>
  <c r="J58" i="6"/>
  <c r="K58" i="6"/>
  <c r="J59" i="6"/>
  <c r="K59" i="6"/>
  <c r="J60" i="6"/>
  <c r="K60" i="6"/>
  <c r="J61" i="6"/>
  <c r="K61" i="6"/>
  <c r="J62" i="6"/>
  <c r="K62" i="6"/>
  <c r="J63" i="6"/>
  <c r="K63" i="6"/>
  <c r="J64" i="6"/>
  <c r="K64" i="6"/>
  <c r="J65" i="6"/>
  <c r="K65" i="6"/>
  <c r="J66" i="6"/>
  <c r="K66" i="6"/>
  <c r="J67" i="6"/>
  <c r="K67" i="6"/>
  <c r="J68" i="6"/>
  <c r="K68" i="6"/>
  <c r="J69" i="6"/>
  <c r="K69" i="6"/>
  <c r="J70" i="6"/>
  <c r="K70" i="6"/>
  <c r="J71" i="6"/>
  <c r="K71" i="6"/>
  <c r="J72" i="6"/>
  <c r="K72" i="6"/>
  <c r="J73" i="6"/>
  <c r="K73" i="6"/>
  <c r="J74" i="6"/>
  <c r="K74" i="6"/>
  <c r="J75" i="6"/>
  <c r="K75" i="6"/>
  <c r="J76" i="6"/>
  <c r="K76" i="6"/>
  <c r="J77" i="6"/>
  <c r="K77" i="6"/>
  <c r="J78" i="6"/>
  <c r="K78" i="6"/>
  <c r="J79" i="6"/>
  <c r="K79" i="6"/>
  <c r="J80" i="6"/>
  <c r="K80" i="6"/>
  <c r="J81" i="6"/>
  <c r="K81" i="6"/>
  <c r="J82" i="6"/>
  <c r="K82" i="6"/>
  <c r="J83" i="6"/>
  <c r="K83" i="6"/>
  <c r="J84" i="6"/>
  <c r="K84" i="6"/>
  <c r="J85" i="6"/>
  <c r="K85" i="6"/>
  <c r="J86" i="6"/>
  <c r="K86" i="6"/>
  <c r="J87" i="6"/>
  <c r="K87" i="6"/>
  <c r="J88" i="6"/>
  <c r="K88" i="6"/>
  <c r="J89" i="6"/>
  <c r="K89" i="6"/>
  <c r="J90" i="6"/>
  <c r="K90" i="6"/>
  <c r="J91" i="6"/>
  <c r="K91" i="6"/>
  <c r="J92" i="6"/>
  <c r="K92" i="6"/>
  <c r="J93" i="6"/>
  <c r="K93" i="6"/>
  <c r="J94" i="6"/>
  <c r="K94" i="6"/>
  <c r="J95" i="6"/>
  <c r="K95" i="6"/>
  <c r="J96" i="6"/>
  <c r="K96" i="6"/>
  <c r="J97" i="6"/>
  <c r="K97" i="6"/>
  <c r="J98" i="6"/>
  <c r="K98" i="6"/>
  <c r="J99" i="6"/>
  <c r="K99" i="6"/>
  <c r="J100" i="6"/>
  <c r="K100" i="6"/>
  <c r="J101" i="6"/>
  <c r="K101" i="6"/>
  <c r="J102" i="6"/>
  <c r="K102" i="6"/>
  <c r="J103" i="6"/>
  <c r="K103" i="6"/>
  <c r="J104" i="6"/>
  <c r="K104" i="6"/>
  <c r="J105" i="6"/>
  <c r="K105" i="6"/>
  <c r="J106" i="6"/>
  <c r="K106" i="6"/>
  <c r="J107" i="6"/>
  <c r="K107" i="6"/>
  <c r="J108" i="6"/>
  <c r="K108" i="6"/>
  <c r="J109" i="6"/>
  <c r="K109" i="6"/>
  <c r="J110" i="6"/>
  <c r="K110" i="6"/>
  <c r="J111" i="6"/>
  <c r="K111" i="6"/>
  <c r="J112" i="6"/>
  <c r="K112" i="6"/>
  <c r="J113" i="6"/>
  <c r="K113" i="6"/>
  <c r="J114" i="6"/>
  <c r="K114" i="6"/>
  <c r="J115" i="6"/>
  <c r="K115" i="6"/>
  <c r="J116" i="6"/>
  <c r="K116" i="6"/>
  <c r="J117" i="6"/>
  <c r="K117" i="6"/>
  <c r="J118" i="6"/>
  <c r="K118" i="6"/>
  <c r="J119" i="6"/>
  <c r="K119" i="6"/>
  <c r="J120" i="6"/>
  <c r="K120" i="6"/>
  <c r="J121" i="6"/>
  <c r="K121" i="6"/>
  <c r="J122" i="6"/>
  <c r="K122" i="6"/>
  <c r="J123" i="6"/>
  <c r="K123" i="6"/>
  <c r="J124" i="6"/>
  <c r="K124" i="6"/>
  <c r="J125" i="6"/>
  <c r="K125" i="6"/>
  <c r="J126" i="6"/>
  <c r="K126" i="6"/>
  <c r="J127" i="6"/>
  <c r="K127" i="6"/>
  <c r="J128" i="6"/>
  <c r="K128" i="6"/>
  <c r="J129" i="6"/>
  <c r="K129" i="6"/>
  <c r="J130" i="6"/>
  <c r="K130" i="6"/>
  <c r="J131" i="6"/>
  <c r="K131" i="6"/>
  <c r="J132" i="6"/>
  <c r="K132" i="6"/>
  <c r="J133" i="6"/>
  <c r="K133" i="6"/>
  <c r="J134" i="6"/>
  <c r="K134" i="6"/>
  <c r="J135" i="6"/>
  <c r="K135" i="6"/>
  <c r="J136" i="6"/>
  <c r="K136" i="6"/>
  <c r="J137" i="6"/>
  <c r="K137" i="6"/>
  <c r="J138" i="6"/>
  <c r="K138" i="6"/>
  <c r="J139" i="6"/>
  <c r="K139" i="6"/>
  <c r="J140" i="6"/>
  <c r="K140" i="6"/>
  <c r="J141" i="6"/>
  <c r="K141" i="6"/>
  <c r="J142" i="6"/>
  <c r="K142" i="6"/>
  <c r="J143" i="6"/>
  <c r="K143" i="6"/>
  <c r="J144" i="6"/>
  <c r="K144" i="6"/>
  <c r="J145" i="6"/>
  <c r="K145" i="6"/>
  <c r="J146" i="6"/>
  <c r="K146" i="6"/>
  <c r="J147" i="6"/>
  <c r="K147" i="6"/>
  <c r="J148" i="6"/>
  <c r="K148" i="6"/>
  <c r="J149" i="6"/>
  <c r="K149" i="6"/>
  <c r="J150" i="6"/>
  <c r="K150" i="6"/>
  <c r="J151" i="6"/>
  <c r="K151" i="6"/>
  <c r="J152" i="6"/>
  <c r="K152" i="6"/>
  <c r="J153" i="6"/>
  <c r="K153" i="6"/>
  <c r="J154" i="6"/>
  <c r="K154" i="6"/>
  <c r="J155" i="6"/>
  <c r="K155" i="6"/>
  <c r="J156" i="6"/>
  <c r="K156" i="6"/>
  <c r="J157" i="6"/>
  <c r="K157" i="6"/>
  <c r="J158" i="6"/>
  <c r="K158" i="6"/>
  <c r="J159" i="6"/>
  <c r="K159" i="6"/>
  <c r="J160" i="6"/>
  <c r="K160" i="6"/>
  <c r="J161" i="6"/>
  <c r="K161" i="6"/>
  <c r="J162" i="6"/>
  <c r="K162" i="6"/>
  <c r="J163" i="6"/>
  <c r="K163" i="6"/>
  <c r="J164" i="6"/>
  <c r="K164" i="6"/>
  <c r="J165" i="6"/>
  <c r="K165" i="6"/>
  <c r="J166" i="6"/>
  <c r="K166" i="6"/>
  <c r="J167" i="6"/>
  <c r="K167" i="6"/>
  <c r="J168" i="6"/>
  <c r="K168" i="6"/>
  <c r="J169" i="6"/>
  <c r="K169" i="6"/>
  <c r="J170" i="6"/>
  <c r="K170" i="6"/>
  <c r="J171" i="6"/>
  <c r="K171" i="6"/>
  <c r="J172" i="6"/>
  <c r="K172" i="6"/>
  <c r="J173" i="6"/>
  <c r="K173" i="6"/>
  <c r="J174" i="6"/>
  <c r="K174" i="6"/>
  <c r="J175" i="6"/>
  <c r="K175" i="6"/>
  <c r="J176" i="6"/>
  <c r="K176" i="6"/>
  <c r="J177" i="6"/>
  <c r="K177" i="6"/>
  <c r="J178" i="6"/>
  <c r="K178" i="6"/>
  <c r="J179" i="6"/>
  <c r="K179" i="6"/>
  <c r="J180" i="6"/>
  <c r="K180" i="6"/>
  <c r="J181" i="6"/>
  <c r="K181" i="6"/>
  <c r="J182" i="6"/>
  <c r="K182" i="6"/>
  <c r="J183" i="6"/>
  <c r="K183" i="6"/>
  <c r="J184" i="6"/>
  <c r="K184" i="6"/>
  <c r="J185" i="6"/>
  <c r="K185" i="6"/>
  <c r="J186" i="6"/>
  <c r="K186" i="6"/>
  <c r="J187" i="6"/>
  <c r="K187" i="6"/>
  <c r="J188" i="6"/>
  <c r="K188" i="6"/>
  <c r="J189" i="6"/>
  <c r="K189" i="6"/>
  <c r="J190" i="6"/>
  <c r="K190" i="6"/>
  <c r="J191" i="6"/>
  <c r="K191" i="6"/>
  <c r="J192" i="6"/>
  <c r="K192" i="6"/>
  <c r="J193" i="6"/>
  <c r="K193" i="6"/>
  <c r="J194" i="6"/>
  <c r="K194" i="6"/>
  <c r="J195" i="6"/>
  <c r="K195" i="6"/>
  <c r="J196" i="6"/>
  <c r="K196" i="6"/>
  <c r="J197" i="6"/>
  <c r="K197" i="6"/>
  <c r="J198" i="6"/>
  <c r="K198" i="6"/>
  <c r="J199" i="6"/>
  <c r="K199" i="6"/>
  <c r="J200" i="6"/>
  <c r="K200" i="6"/>
  <c r="J201" i="6"/>
  <c r="K201" i="6"/>
  <c r="J202" i="6"/>
  <c r="K202" i="6"/>
  <c r="J203" i="6"/>
  <c r="K203" i="6"/>
  <c r="J204" i="6"/>
  <c r="K204" i="6"/>
  <c r="J205" i="6"/>
  <c r="K205" i="6"/>
  <c r="J206" i="6"/>
  <c r="K206" i="6"/>
  <c r="J207" i="6"/>
  <c r="K207" i="6"/>
  <c r="J208" i="6"/>
  <c r="K208" i="6"/>
  <c r="J209" i="6"/>
  <c r="K209" i="6"/>
  <c r="J210" i="6"/>
  <c r="K210" i="6"/>
  <c r="J211" i="6"/>
  <c r="K211" i="6"/>
  <c r="J212" i="6"/>
  <c r="K212" i="6"/>
  <c r="J213" i="6"/>
  <c r="K213" i="6"/>
  <c r="J214" i="6"/>
  <c r="K214" i="6"/>
  <c r="J215" i="6"/>
  <c r="K215" i="6"/>
  <c r="J216" i="6"/>
  <c r="K216" i="6"/>
  <c r="J217" i="6"/>
  <c r="K217" i="6"/>
  <c r="J218" i="6"/>
  <c r="K218" i="6"/>
  <c r="J219" i="6"/>
  <c r="K219" i="6"/>
  <c r="J220" i="6"/>
  <c r="K220" i="6"/>
  <c r="J221" i="6"/>
  <c r="K221" i="6"/>
  <c r="J222" i="6"/>
  <c r="K222" i="6"/>
  <c r="J223" i="6"/>
  <c r="K223" i="6"/>
  <c r="J224" i="6"/>
  <c r="K224" i="6"/>
  <c r="J225" i="6"/>
  <c r="K225" i="6"/>
  <c r="J226" i="6"/>
  <c r="K226" i="6"/>
  <c r="J227" i="6"/>
  <c r="K227" i="6"/>
  <c r="J228" i="6"/>
  <c r="K228" i="6"/>
  <c r="J229" i="6"/>
  <c r="K229" i="6"/>
  <c r="J230" i="6"/>
  <c r="K230" i="6"/>
  <c r="J231" i="6"/>
  <c r="K231" i="6"/>
  <c r="J232" i="6"/>
  <c r="K232" i="6"/>
  <c r="J233" i="6"/>
  <c r="K233" i="6"/>
  <c r="J234" i="6"/>
  <c r="K234" i="6"/>
  <c r="J235" i="6"/>
  <c r="K235" i="6"/>
  <c r="J236" i="6"/>
  <c r="K236" i="6"/>
  <c r="J237" i="6"/>
  <c r="K237" i="6"/>
  <c r="J238" i="6"/>
  <c r="K238" i="6"/>
  <c r="J239" i="6"/>
  <c r="K239" i="6"/>
  <c r="J240" i="6"/>
  <c r="K240" i="6"/>
  <c r="J241" i="6"/>
  <c r="K241" i="6"/>
  <c r="J242" i="6"/>
  <c r="K242" i="6"/>
  <c r="J243" i="6"/>
  <c r="K243" i="6"/>
  <c r="J244" i="6"/>
  <c r="K244" i="6"/>
  <c r="J245" i="6"/>
  <c r="K245" i="6"/>
  <c r="J246" i="6"/>
  <c r="K246" i="6"/>
  <c r="J247" i="6"/>
  <c r="K247" i="6"/>
  <c r="J248" i="6"/>
  <c r="K248" i="6"/>
  <c r="J249" i="6"/>
  <c r="K249" i="6"/>
  <c r="J250" i="6"/>
  <c r="K250" i="6"/>
  <c r="J251" i="6"/>
  <c r="K251" i="6"/>
  <c r="J252" i="6"/>
  <c r="K252" i="6"/>
  <c r="J253" i="6"/>
  <c r="K253" i="6"/>
  <c r="J254" i="6"/>
  <c r="K254" i="6"/>
  <c r="J255" i="6"/>
  <c r="K255" i="6"/>
  <c r="J256" i="6"/>
  <c r="K256" i="6"/>
  <c r="J257" i="6"/>
  <c r="K257" i="6"/>
  <c r="J258" i="6"/>
  <c r="K258" i="6"/>
  <c r="J259" i="6"/>
  <c r="K259" i="6"/>
  <c r="J260" i="6"/>
  <c r="K260" i="6"/>
  <c r="J261" i="6"/>
  <c r="K261" i="6"/>
  <c r="J262" i="6"/>
  <c r="K262" i="6"/>
  <c r="J263" i="6"/>
  <c r="K263" i="6"/>
  <c r="J264" i="6"/>
  <c r="K264" i="6"/>
  <c r="J265" i="6"/>
  <c r="K265" i="6"/>
  <c r="J266" i="6"/>
  <c r="K266" i="6"/>
  <c r="J267" i="6"/>
  <c r="K267" i="6"/>
  <c r="J268" i="6"/>
  <c r="K268" i="6"/>
  <c r="J269" i="6"/>
  <c r="K269" i="6"/>
  <c r="J270" i="6"/>
  <c r="K270" i="6"/>
  <c r="J271" i="6"/>
  <c r="K271" i="6"/>
  <c r="J272" i="6"/>
  <c r="K272" i="6"/>
  <c r="J273" i="6"/>
  <c r="K273" i="6"/>
  <c r="J274" i="6"/>
  <c r="K274" i="6"/>
  <c r="J275" i="6"/>
  <c r="K275" i="6"/>
  <c r="J276" i="6"/>
  <c r="K276" i="6"/>
  <c r="J277" i="6"/>
  <c r="K277" i="6"/>
  <c r="J278" i="6"/>
  <c r="K278" i="6"/>
  <c r="J279" i="6"/>
  <c r="K279" i="6"/>
  <c r="J280" i="6"/>
  <c r="K280" i="6"/>
  <c r="J281" i="6"/>
  <c r="K281" i="6"/>
  <c r="J282" i="6"/>
  <c r="K282" i="6"/>
  <c r="J283" i="6"/>
  <c r="K283" i="6"/>
  <c r="J284" i="6"/>
  <c r="K284" i="6"/>
  <c r="J285" i="6"/>
  <c r="K285" i="6"/>
  <c r="J286" i="6"/>
  <c r="K286" i="6"/>
  <c r="J287" i="6"/>
  <c r="K287" i="6"/>
  <c r="J288" i="6"/>
  <c r="K288" i="6"/>
  <c r="J289" i="6"/>
  <c r="K289" i="6"/>
  <c r="J290" i="6"/>
  <c r="K290" i="6"/>
  <c r="J291" i="6"/>
  <c r="K291" i="6"/>
  <c r="J292" i="6"/>
  <c r="K292" i="6"/>
  <c r="J293" i="6"/>
  <c r="K293" i="6"/>
  <c r="J294" i="6"/>
  <c r="K294" i="6"/>
  <c r="J295" i="6"/>
  <c r="K295" i="6"/>
  <c r="J296" i="6"/>
  <c r="K296" i="6"/>
  <c r="J297" i="6"/>
  <c r="K297" i="6"/>
  <c r="J298" i="6"/>
  <c r="K298" i="6"/>
  <c r="J299" i="6"/>
  <c r="K299" i="6"/>
  <c r="J300" i="6"/>
  <c r="K300" i="6"/>
  <c r="J301" i="6"/>
  <c r="K301" i="6"/>
  <c r="J302" i="6"/>
  <c r="K302" i="6"/>
  <c r="J303" i="6"/>
  <c r="K303" i="6"/>
  <c r="J304" i="6"/>
  <c r="K304" i="6"/>
  <c r="J305" i="6"/>
  <c r="K305" i="6"/>
  <c r="J306" i="6"/>
  <c r="K306" i="6"/>
  <c r="J307" i="6"/>
  <c r="K307" i="6"/>
  <c r="J308" i="6"/>
  <c r="K308" i="6"/>
  <c r="J309" i="6"/>
  <c r="K309" i="6"/>
  <c r="J310" i="6"/>
  <c r="K310" i="6"/>
  <c r="J311" i="6"/>
  <c r="K311" i="6"/>
  <c r="J312" i="6"/>
  <c r="K312" i="6"/>
  <c r="J313" i="6"/>
  <c r="K313" i="6"/>
  <c r="J314" i="6"/>
  <c r="K314" i="6"/>
  <c r="J315" i="6"/>
  <c r="K315" i="6"/>
  <c r="J316" i="6"/>
  <c r="K316" i="6"/>
  <c r="J317" i="6"/>
  <c r="K317" i="6"/>
  <c r="J318" i="6"/>
  <c r="K318" i="6"/>
  <c r="J319" i="6"/>
  <c r="K319" i="6"/>
  <c r="J320" i="6"/>
  <c r="K320" i="6"/>
  <c r="J321" i="6"/>
  <c r="K321" i="6"/>
  <c r="J322" i="6"/>
  <c r="K322" i="6"/>
  <c r="J323" i="6"/>
  <c r="K323" i="6"/>
  <c r="J324" i="6"/>
  <c r="K324" i="6"/>
  <c r="J325" i="6"/>
  <c r="K325" i="6"/>
  <c r="J326" i="6"/>
  <c r="K326" i="6"/>
  <c r="J327" i="6"/>
  <c r="K327" i="6"/>
  <c r="J328" i="6"/>
  <c r="K328" i="6"/>
  <c r="J329" i="6"/>
  <c r="K329" i="6"/>
  <c r="J330" i="6"/>
  <c r="K330" i="6"/>
  <c r="J331" i="6"/>
  <c r="K331" i="6"/>
  <c r="J332" i="6"/>
  <c r="K332" i="6"/>
  <c r="J333" i="6"/>
  <c r="K333" i="6"/>
  <c r="J334" i="6"/>
  <c r="K334" i="6"/>
  <c r="J335" i="6"/>
  <c r="K335" i="6"/>
  <c r="J336" i="6"/>
  <c r="K336" i="6"/>
  <c r="J337" i="6"/>
  <c r="K337" i="6"/>
  <c r="J338" i="6"/>
  <c r="K338" i="6"/>
  <c r="J339" i="6"/>
  <c r="K339" i="6"/>
  <c r="J340" i="6"/>
  <c r="K340" i="6"/>
  <c r="J341" i="6"/>
  <c r="K341" i="6"/>
  <c r="J342" i="6"/>
  <c r="K342" i="6"/>
  <c r="J343" i="6"/>
  <c r="K343" i="6"/>
  <c r="J344" i="6"/>
  <c r="K344" i="6"/>
  <c r="J345" i="6"/>
  <c r="K345" i="6"/>
  <c r="J346" i="6"/>
  <c r="K346" i="6"/>
  <c r="J347" i="6"/>
  <c r="K347" i="6"/>
  <c r="J348" i="6"/>
  <c r="K348" i="6"/>
  <c r="J349" i="6"/>
  <c r="K349" i="6"/>
  <c r="J350" i="6"/>
  <c r="K350" i="6"/>
  <c r="J351" i="6"/>
  <c r="K351" i="6"/>
  <c r="J352" i="6"/>
  <c r="K352" i="6"/>
  <c r="J353" i="6"/>
  <c r="K353" i="6"/>
  <c r="J354" i="6"/>
  <c r="K354" i="6"/>
  <c r="J355" i="6"/>
  <c r="K355" i="6"/>
  <c r="J356" i="6"/>
  <c r="K356" i="6"/>
  <c r="J357" i="6"/>
  <c r="K357" i="6"/>
  <c r="J358" i="6"/>
  <c r="K358" i="6"/>
  <c r="J359" i="6"/>
  <c r="K359" i="6"/>
  <c r="J360" i="6"/>
  <c r="K360" i="6"/>
  <c r="J361" i="6"/>
  <c r="K361" i="6"/>
  <c r="J362" i="6"/>
  <c r="K362" i="6"/>
  <c r="J363" i="6"/>
  <c r="K363" i="6"/>
  <c r="J364" i="6"/>
  <c r="K364" i="6"/>
  <c r="J365" i="6"/>
  <c r="K365" i="6"/>
  <c r="J366" i="6"/>
  <c r="K366" i="6"/>
  <c r="J367" i="6"/>
  <c r="K367" i="6"/>
  <c r="J368" i="6"/>
  <c r="K368" i="6"/>
  <c r="J369" i="6"/>
  <c r="K369" i="6"/>
  <c r="J370" i="6"/>
  <c r="K370" i="6"/>
  <c r="J371" i="6"/>
  <c r="K371" i="6"/>
  <c r="J372" i="6"/>
  <c r="K372" i="6"/>
  <c r="J373" i="6"/>
  <c r="K373" i="6"/>
  <c r="J374" i="6"/>
  <c r="K374" i="6"/>
  <c r="J375" i="6"/>
  <c r="K375" i="6"/>
  <c r="J376" i="6"/>
  <c r="K376" i="6"/>
  <c r="J377" i="6"/>
  <c r="K377" i="6"/>
  <c r="J378" i="6"/>
  <c r="K378" i="6"/>
  <c r="J379" i="6"/>
  <c r="K379" i="6"/>
  <c r="J380" i="6"/>
  <c r="K380" i="6"/>
  <c r="J381" i="6"/>
  <c r="K381" i="6"/>
  <c r="J382" i="6"/>
  <c r="K382" i="6"/>
  <c r="J383" i="6"/>
  <c r="K383" i="6"/>
  <c r="J384" i="6"/>
  <c r="K384" i="6"/>
  <c r="J385" i="6"/>
  <c r="K385" i="6"/>
  <c r="J386" i="6"/>
  <c r="K386" i="6"/>
  <c r="J387" i="6"/>
  <c r="K387" i="6"/>
  <c r="J388" i="6"/>
  <c r="K388" i="6"/>
  <c r="J389" i="6"/>
  <c r="K389" i="6"/>
  <c r="J390" i="6"/>
  <c r="K390" i="6"/>
  <c r="J391" i="6"/>
  <c r="K391" i="6"/>
  <c r="J392" i="6"/>
  <c r="K392" i="6"/>
  <c r="J393" i="6"/>
  <c r="K393" i="6"/>
  <c r="J394" i="6"/>
  <c r="K394" i="6"/>
  <c r="J395" i="6"/>
  <c r="K395" i="6"/>
  <c r="J396" i="6"/>
  <c r="K396" i="6"/>
  <c r="J397" i="6"/>
  <c r="K397" i="6"/>
  <c r="J398" i="6"/>
  <c r="K398" i="6"/>
  <c r="J399" i="6"/>
  <c r="K399" i="6"/>
  <c r="J400" i="6"/>
  <c r="K400" i="6"/>
  <c r="J401" i="6"/>
  <c r="K401" i="6"/>
  <c r="J402" i="6"/>
  <c r="K402" i="6"/>
  <c r="J403" i="6"/>
  <c r="K403" i="6"/>
  <c r="J404" i="6"/>
  <c r="K404" i="6"/>
  <c r="J405" i="6"/>
  <c r="K405" i="6"/>
  <c r="J406" i="6"/>
  <c r="K406" i="6"/>
  <c r="J407" i="6"/>
  <c r="K407" i="6"/>
  <c r="J408" i="6"/>
  <c r="K408" i="6"/>
  <c r="J409" i="6"/>
  <c r="K409" i="6"/>
  <c r="J410" i="6"/>
  <c r="K410" i="6"/>
  <c r="J411" i="6"/>
  <c r="K411" i="6"/>
  <c r="J412" i="6"/>
  <c r="K412" i="6"/>
  <c r="J413" i="6"/>
  <c r="K413" i="6"/>
  <c r="J414" i="6"/>
  <c r="K414" i="6"/>
  <c r="J415" i="6"/>
  <c r="K415" i="6"/>
  <c r="J416" i="6"/>
  <c r="K416" i="6"/>
  <c r="J417" i="6"/>
  <c r="K417" i="6"/>
  <c r="J418" i="6"/>
  <c r="K418" i="6"/>
  <c r="J419" i="6"/>
  <c r="K419" i="6"/>
  <c r="J420" i="6"/>
  <c r="K420" i="6"/>
  <c r="J421" i="6"/>
  <c r="K421" i="6"/>
  <c r="J422" i="6"/>
  <c r="K422" i="6"/>
  <c r="J423" i="6"/>
  <c r="K423" i="6"/>
  <c r="J424" i="6"/>
  <c r="K424" i="6"/>
  <c r="J425" i="6"/>
  <c r="K425" i="6"/>
  <c r="J426" i="6"/>
  <c r="K426" i="6"/>
  <c r="J427" i="6"/>
  <c r="K427" i="6"/>
  <c r="J428" i="6"/>
  <c r="K428" i="6"/>
  <c r="J429" i="6"/>
  <c r="K429" i="6"/>
  <c r="J430" i="6"/>
  <c r="K430" i="6"/>
  <c r="J431" i="6"/>
  <c r="K431" i="6"/>
  <c r="J432" i="6"/>
  <c r="K432" i="6"/>
  <c r="J433" i="6"/>
  <c r="K433" i="6"/>
  <c r="J434" i="6"/>
  <c r="K434" i="6"/>
  <c r="J435" i="6"/>
  <c r="K435" i="6"/>
  <c r="J436" i="6"/>
  <c r="K436" i="6"/>
  <c r="J437" i="6"/>
  <c r="K437" i="6"/>
  <c r="J438" i="6"/>
  <c r="K438" i="6"/>
  <c r="J439" i="6"/>
  <c r="K439" i="6"/>
  <c r="J440" i="6"/>
  <c r="K440" i="6"/>
  <c r="J441" i="6"/>
  <c r="K441" i="6"/>
  <c r="J442" i="6"/>
  <c r="K442" i="6"/>
  <c r="J443" i="6"/>
  <c r="K443" i="6"/>
  <c r="J444" i="6"/>
  <c r="K444" i="6"/>
  <c r="J445" i="6"/>
  <c r="K445" i="6"/>
  <c r="J446" i="6"/>
  <c r="K446" i="6"/>
  <c r="J447" i="6"/>
  <c r="K447" i="6"/>
  <c r="J448" i="6"/>
  <c r="K448" i="6"/>
  <c r="J449" i="6"/>
  <c r="K449" i="6"/>
  <c r="J450" i="6"/>
  <c r="K450" i="6"/>
  <c r="J451" i="6"/>
  <c r="K451" i="6"/>
  <c r="J452" i="6"/>
  <c r="K452" i="6"/>
  <c r="J453" i="6"/>
  <c r="K453" i="6"/>
  <c r="J454" i="6"/>
  <c r="K454" i="6"/>
  <c r="J455" i="6"/>
  <c r="K455" i="6"/>
  <c r="J456" i="6"/>
  <c r="K456" i="6"/>
  <c r="J457" i="6"/>
  <c r="K457" i="6"/>
  <c r="J458" i="6"/>
  <c r="K458" i="6"/>
  <c r="J459" i="6"/>
  <c r="K459" i="6"/>
  <c r="J460" i="6"/>
  <c r="K460" i="6"/>
  <c r="J461" i="6"/>
  <c r="K461" i="6"/>
  <c r="J462" i="6"/>
  <c r="K462" i="6"/>
  <c r="J463" i="6"/>
  <c r="K463" i="6"/>
  <c r="J464" i="6"/>
  <c r="K464" i="6"/>
  <c r="J465" i="6"/>
  <c r="K465" i="6"/>
  <c r="J466" i="6"/>
  <c r="K466" i="6"/>
  <c r="J467" i="6"/>
  <c r="K467" i="6"/>
  <c r="J468" i="6"/>
  <c r="K468" i="6"/>
  <c r="J469" i="6"/>
  <c r="K469" i="6"/>
  <c r="J470" i="6"/>
  <c r="K470" i="6"/>
  <c r="J471" i="6"/>
  <c r="K471" i="6"/>
  <c r="J472" i="6"/>
  <c r="K472" i="6"/>
  <c r="J473" i="6"/>
  <c r="K473" i="6"/>
  <c r="J474" i="6"/>
  <c r="K474" i="6"/>
  <c r="J475" i="6"/>
  <c r="K475" i="6"/>
  <c r="J476" i="6"/>
  <c r="K476" i="6"/>
  <c r="J477" i="6"/>
  <c r="K477" i="6"/>
  <c r="J478" i="6"/>
  <c r="K478" i="6"/>
  <c r="J479" i="6"/>
  <c r="K479" i="6"/>
  <c r="J481" i="6"/>
  <c r="K481" i="6"/>
  <c r="J482" i="6"/>
  <c r="K482" i="6"/>
  <c r="J483" i="6"/>
  <c r="K483" i="6"/>
  <c r="J484" i="6"/>
  <c r="K484" i="6"/>
  <c r="J485" i="6"/>
  <c r="K485" i="6"/>
  <c r="J486" i="6"/>
  <c r="K486" i="6"/>
  <c r="J487" i="6"/>
  <c r="K487" i="6"/>
  <c r="J488" i="6"/>
  <c r="K488" i="6"/>
  <c r="J489" i="6"/>
  <c r="K489" i="6"/>
  <c r="J490" i="6"/>
  <c r="K490" i="6"/>
  <c r="J491" i="6"/>
  <c r="K491" i="6"/>
  <c r="J492" i="6"/>
  <c r="K492" i="6"/>
  <c r="J493" i="6"/>
  <c r="K493" i="6"/>
  <c r="J494" i="6"/>
  <c r="K494" i="6"/>
  <c r="J495" i="6"/>
  <c r="K495" i="6"/>
  <c r="J496" i="6"/>
  <c r="K496" i="6"/>
  <c r="J497" i="6"/>
  <c r="K497" i="6"/>
  <c r="J498" i="6"/>
  <c r="K498" i="6"/>
  <c r="J499" i="6"/>
  <c r="K499" i="6"/>
  <c r="J500" i="6"/>
  <c r="K500" i="6"/>
  <c r="J501" i="6"/>
  <c r="K501" i="6"/>
  <c r="J502" i="6"/>
  <c r="K502" i="6"/>
  <c r="J503" i="6"/>
  <c r="K503" i="6"/>
  <c r="J504" i="6"/>
  <c r="K504" i="6"/>
  <c r="J505" i="6"/>
  <c r="K505" i="6"/>
  <c r="J506" i="6"/>
  <c r="K506" i="6"/>
  <c r="J507" i="6"/>
  <c r="K507" i="6"/>
  <c r="J508" i="6"/>
  <c r="K508" i="6"/>
  <c r="J509" i="6"/>
  <c r="K509" i="6"/>
  <c r="J510" i="6"/>
  <c r="K510" i="6"/>
  <c r="J511" i="6"/>
  <c r="K511" i="6"/>
  <c r="J512" i="6"/>
  <c r="K512" i="6"/>
  <c r="J513" i="6"/>
  <c r="K513" i="6"/>
  <c r="J514" i="6"/>
  <c r="K514" i="6"/>
  <c r="J515" i="6"/>
  <c r="K515" i="6"/>
  <c r="J516" i="6"/>
  <c r="K516" i="6"/>
  <c r="J517" i="6"/>
  <c r="K517" i="6"/>
  <c r="J518" i="6"/>
  <c r="K518" i="6"/>
  <c r="J519" i="6"/>
  <c r="K519" i="6"/>
  <c r="J520" i="6"/>
  <c r="K520" i="6"/>
  <c r="J521" i="6"/>
  <c r="K521" i="6"/>
  <c r="J522" i="6"/>
  <c r="K522" i="6"/>
  <c r="J523" i="6"/>
  <c r="K523" i="6"/>
  <c r="J524" i="6"/>
  <c r="K524" i="6"/>
  <c r="J525" i="6"/>
  <c r="K525" i="6"/>
  <c r="J526" i="6"/>
  <c r="K526" i="6"/>
  <c r="J527" i="6"/>
  <c r="K527" i="6"/>
  <c r="J528" i="6"/>
  <c r="K528" i="6"/>
  <c r="J529" i="6"/>
  <c r="K529" i="6"/>
  <c r="J530" i="6"/>
  <c r="K530" i="6"/>
  <c r="J531" i="6"/>
  <c r="K531" i="6"/>
  <c r="J532" i="6"/>
  <c r="K532" i="6"/>
  <c r="J533" i="6"/>
  <c r="K533" i="6"/>
  <c r="J534" i="6"/>
  <c r="K534" i="6"/>
  <c r="J535" i="6"/>
  <c r="K535" i="6"/>
  <c r="J536" i="6"/>
  <c r="K536" i="6"/>
  <c r="J537" i="6"/>
  <c r="K537" i="6"/>
  <c r="J538" i="6"/>
  <c r="K538" i="6"/>
  <c r="J539" i="6"/>
  <c r="K539" i="6"/>
  <c r="J540" i="6"/>
  <c r="K540" i="6"/>
  <c r="J541" i="6"/>
  <c r="K541" i="6"/>
  <c r="J542" i="6"/>
  <c r="K542" i="6"/>
  <c r="J543" i="6"/>
  <c r="K543" i="6"/>
  <c r="J544" i="6"/>
  <c r="K544" i="6"/>
  <c r="J545" i="6"/>
  <c r="K545" i="6"/>
  <c r="J546" i="6"/>
  <c r="K546" i="6"/>
  <c r="J547" i="6"/>
  <c r="K547" i="6"/>
  <c r="J548" i="6"/>
  <c r="K548" i="6"/>
  <c r="J549" i="6"/>
  <c r="K549" i="6"/>
  <c r="J550" i="6"/>
  <c r="K550" i="6"/>
  <c r="J551" i="6"/>
  <c r="K551" i="6"/>
  <c r="J552" i="6"/>
  <c r="K552" i="6"/>
  <c r="J553" i="6"/>
  <c r="K553" i="6"/>
  <c r="J554" i="6"/>
  <c r="K554" i="6"/>
  <c r="J555" i="6"/>
  <c r="K555" i="6"/>
  <c r="J556" i="6"/>
  <c r="K556" i="6"/>
  <c r="J557" i="6"/>
  <c r="K557" i="6"/>
  <c r="J558" i="6"/>
  <c r="K558" i="6"/>
  <c r="J559" i="6"/>
  <c r="K559" i="6"/>
  <c r="J560" i="6"/>
  <c r="K560" i="6"/>
  <c r="J561" i="6"/>
  <c r="K561" i="6"/>
  <c r="J562" i="6"/>
  <c r="K562" i="6"/>
  <c r="J563" i="6"/>
  <c r="K563" i="6"/>
  <c r="J564" i="6"/>
  <c r="K564" i="6"/>
  <c r="J565" i="6"/>
  <c r="K565" i="6"/>
  <c r="J566" i="6"/>
  <c r="K566" i="6"/>
  <c r="J567" i="6"/>
  <c r="K567" i="6"/>
  <c r="J568" i="6"/>
  <c r="K568" i="6"/>
  <c r="J569" i="6"/>
  <c r="K569" i="6"/>
  <c r="J570" i="6"/>
  <c r="K570" i="6"/>
  <c r="J571" i="6"/>
  <c r="K571" i="6"/>
  <c r="J572" i="6"/>
  <c r="K572" i="6"/>
  <c r="J573" i="6"/>
  <c r="K573" i="6"/>
  <c r="J574" i="6"/>
  <c r="K574" i="6"/>
  <c r="J575" i="6"/>
  <c r="K575" i="6"/>
  <c r="J576" i="6"/>
  <c r="K576" i="6"/>
  <c r="J577" i="6"/>
  <c r="K577" i="6"/>
  <c r="J578" i="6"/>
  <c r="K578" i="6"/>
  <c r="J579" i="6"/>
  <c r="K579" i="6"/>
  <c r="J580" i="6"/>
  <c r="K580" i="6"/>
  <c r="J581" i="6"/>
  <c r="K581" i="6"/>
  <c r="J582" i="6"/>
  <c r="K582" i="6"/>
  <c r="J583" i="6"/>
  <c r="K583" i="6"/>
  <c r="J584" i="6"/>
  <c r="K584" i="6"/>
  <c r="J585" i="6"/>
  <c r="K585" i="6"/>
  <c r="J586" i="6"/>
  <c r="K586" i="6"/>
  <c r="J587" i="6"/>
  <c r="K587" i="6"/>
  <c r="J588" i="6"/>
  <c r="K588" i="6"/>
  <c r="J589" i="6"/>
  <c r="K589" i="6"/>
  <c r="J590" i="6"/>
  <c r="K590" i="6"/>
  <c r="J591" i="6"/>
  <c r="K591" i="6"/>
  <c r="J592" i="6"/>
  <c r="K592" i="6"/>
  <c r="J593" i="6"/>
  <c r="K593" i="6"/>
  <c r="J594" i="6"/>
  <c r="K594" i="6"/>
  <c r="J595" i="6"/>
  <c r="K595" i="6"/>
  <c r="J596" i="6"/>
  <c r="K596" i="6"/>
  <c r="J597" i="6"/>
  <c r="K597" i="6"/>
  <c r="J598" i="6"/>
  <c r="K598" i="6"/>
  <c r="J599" i="6"/>
  <c r="K599" i="6"/>
  <c r="J600" i="6"/>
  <c r="K600" i="6"/>
  <c r="J601" i="6"/>
  <c r="K601" i="6"/>
  <c r="J602" i="6"/>
  <c r="K602" i="6"/>
  <c r="J603" i="6"/>
  <c r="K603" i="6"/>
  <c r="J604" i="6"/>
  <c r="K604" i="6"/>
  <c r="J605" i="6"/>
  <c r="K605" i="6"/>
  <c r="J606" i="6"/>
  <c r="K606" i="6"/>
  <c r="J607" i="6"/>
  <c r="K607" i="6"/>
  <c r="J608" i="6"/>
  <c r="K608" i="6"/>
  <c r="J609" i="6"/>
  <c r="K609" i="6"/>
  <c r="J610" i="6"/>
  <c r="K610" i="6"/>
  <c r="J611" i="6"/>
  <c r="K611" i="6"/>
  <c r="J612" i="6"/>
  <c r="K612" i="6"/>
  <c r="J613" i="6"/>
  <c r="K613" i="6"/>
  <c r="J614" i="6"/>
  <c r="K614" i="6"/>
  <c r="J615" i="6"/>
  <c r="K615" i="6"/>
  <c r="J616" i="6"/>
  <c r="K616" i="6"/>
  <c r="J617" i="6"/>
  <c r="K617" i="6"/>
  <c r="J618" i="6"/>
  <c r="K618" i="6"/>
  <c r="J619" i="6"/>
  <c r="K619" i="6"/>
  <c r="J620" i="6"/>
  <c r="K620" i="6"/>
  <c r="J621" i="6"/>
  <c r="K621" i="6"/>
  <c r="J622" i="6"/>
  <c r="K622" i="6"/>
  <c r="J623" i="6"/>
  <c r="K623" i="6"/>
  <c r="J624" i="6"/>
  <c r="K624" i="6"/>
  <c r="J625" i="6"/>
  <c r="K625" i="6"/>
  <c r="J626" i="6"/>
  <c r="K626" i="6"/>
  <c r="J627" i="6"/>
  <c r="K627" i="6"/>
  <c r="J628" i="6"/>
  <c r="K628" i="6"/>
  <c r="J629" i="6"/>
  <c r="K629" i="6"/>
  <c r="J630" i="6"/>
  <c r="K630" i="6"/>
  <c r="J631" i="6"/>
  <c r="K631" i="6"/>
  <c r="J632" i="6"/>
  <c r="K632" i="6"/>
  <c r="J633" i="6"/>
  <c r="K633" i="6"/>
  <c r="J634" i="6"/>
  <c r="K634" i="6"/>
  <c r="J635" i="6"/>
  <c r="K635" i="6"/>
  <c r="J636" i="6"/>
  <c r="K636" i="6"/>
  <c r="J637" i="6"/>
  <c r="K637" i="6"/>
  <c r="J638" i="6"/>
  <c r="K638" i="6"/>
  <c r="J639" i="6"/>
  <c r="K639" i="6"/>
  <c r="J640" i="6"/>
  <c r="K640" i="6"/>
  <c r="J641" i="6"/>
  <c r="K641" i="6"/>
  <c r="J642" i="6"/>
  <c r="K642" i="6"/>
  <c r="J643" i="6"/>
  <c r="K643" i="6"/>
  <c r="J644" i="6"/>
  <c r="K644" i="6"/>
  <c r="J645" i="6"/>
  <c r="K645" i="6"/>
  <c r="J646" i="6"/>
  <c r="K646" i="6"/>
  <c r="J647" i="6"/>
  <c r="K647" i="6"/>
  <c r="J648" i="6"/>
  <c r="K648" i="6"/>
  <c r="J649" i="6"/>
  <c r="K649" i="6"/>
  <c r="J650" i="6"/>
  <c r="K650" i="6"/>
  <c r="J651" i="6"/>
  <c r="K651" i="6"/>
  <c r="J652" i="6"/>
  <c r="K652" i="6"/>
  <c r="J653" i="6"/>
  <c r="K653" i="6"/>
  <c r="J654" i="6"/>
  <c r="K654" i="6"/>
  <c r="J655" i="6"/>
  <c r="K655" i="6"/>
  <c r="J656" i="6"/>
  <c r="K656" i="6"/>
  <c r="J657" i="6"/>
  <c r="K657" i="6"/>
  <c r="J658" i="6"/>
  <c r="K658" i="6"/>
  <c r="J659" i="6"/>
  <c r="K659" i="6"/>
  <c r="J660" i="6"/>
  <c r="K660" i="6"/>
  <c r="J661" i="6"/>
  <c r="K661" i="6"/>
  <c r="J662" i="6"/>
  <c r="K662" i="6"/>
  <c r="J663" i="6"/>
  <c r="K663" i="6"/>
  <c r="J664" i="6"/>
  <c r="K664" i="6"/>
  <c r="J665" i="6"/>
  <c r="K665" i="6"/>
  <c r="J666" i="6"/>
  <c r="K666" i="6"/>
  <c r="J667" i="6"/>
  <c r="K667" i="6"/>
  <c r="J668" i="6"/>
  <c r="K668" i="6"/>
  <c r="J669" i="6"/>
  <c r="K669" i="6"/>
  <c r="J670" i="6"/>
  <c r="K670" i="6"/>
  <c r="J671" i="6"/>
  <c r="K671" i="6"/>
  <c r="J672" i="6"/>
  <c r="K672" i="6"/>
  <c r="J673" i="6"/>
  <c r="K673" i="6"/>
  <c r="J674" i="6"/>
  <c r="K674" i="6"/>
  <c r="J675" i="6"/>
  <c r="K675" i="6"/>
  <c r="J676" i="6"/>
  <c r="K676" i="6"/>
  <c r="J677" i="6"/>
  <c r="K677" i="6"/>
  <c r="J678" i="6"/>
  <c r="K678" i="6"/>
  <c r="J679" i="6"/>
  <c r="K679" i="6"/>
  <c r="J680" i="6"/>
  <c r="K680" i="6"/>
  <c r="J681" i="6"/>
  <c r="K681" i="6"/>
  <c r="J682" i="6"/>
  <c r="K682" i="6"/>
  <c r="J683" i="6"/>
  <c r="K683" i="6"/>
  <c r="J684" i="6"/>
  <c r="K684" i="6"/>
  <c r="J685" i="6"/>
  <c r="K685" i="6"/>
  <c r="J686" i="6"/>
  <c r="K686" i="6"/>
  <c r="J687" i="6"/>
  <c r="K687" i="6"/>
  <c r="J688" i="6"/>
  <c r="K688" i="6"/>
  <c r="J689" i="6"/>
  <c r="K689" i="6"/>
  <c r="J690" i="6"/>
  <c r="K690" i="6"/>
  <c r="J691" i="6"/>
  <c r="K691" i="6"/>
  <c r="J692" i="6"/>
  <c r="K692" i="6"/>
  <c r="J693" i="6"/>
  <c r="K693" i="6"/>
  <c r="J694" i="6"/>
  <c r="K694" i="6"/>
  <c r="J695" i="6"/>
  <c r="K695" i="6"/>
  <c r="J696" i="6"/>
  <c r="K696" i="6"/>
  <c r="J697" i="6"/>
  <c r="K697" i="6"/>
  <c r="J698" i="6"/>
  <c r="K698" i="6"/>
  <c r="J699" i="6"/>
  <c r="K699" i="6"/>
  <c r="J700" i="6"/>
  <c r="K700" i="6"/>
  <c r="J701" i="6"/>
  <c r="K701" i="6"/>
  <c r="J702" i="6"/>
  <c r="K702" i="6"/>
  <c r="J703" i="6"/>
  <c r="K703" i="6"/>
  <c r="J704" i="6"/>
  <c r="K704" i="6"/>
  <c r="J705" i="6"/>
  <c r="K705" i="6"/>
  <c r="J706" i="6"/>
  <c r="K706" i="6"/>
  <c r="J707" i="6"/>
  <c r="K707" i="6"/>
  <c r="J708" i="6"/>
  <c r="K708" i="6"/>
  <c r="J709" i="6"/>
  <c r="K709" i="6"/>
  <c r="J710" i="6"/>
  <c r="K710" i="6"/>
  <c r="J711" i="6"/>
  <c r="K711" i="6"/>
  <c r="J712" i="6"/>
  <c r="K712" i="6"/>
  <c r="J713" i="6"/>
  <c r="K713" i="6"/>
  <c r="J714" i="6"/>
  <c r="K714" i="6"/>
  <c r="J715" i="6"/>
  <c r="K715" i="6"/>
  <c r="J716" i="6"/>
  <c r="K716" i="6"/>
  <c r="J717" i="6"/>
  <c r="K717" i="6"/>
  <c r="J718" i="6"/>
  <c r="K718" i="6"/>
  <c r="J719" i="6"/>
  <c r="K719" i="6"/>
  <c r="J720" i="6"/>
  <c r="K720" i="6"/>
  <c r="J721" i="6"/>
  <c r="K721" i="6"/>
  <c r="J722" i="6"/>
  <c r="K722" i="6"/>
  <c r="J723" i="6"/>
  <c r="K723" i="6"/>
  <c r="J724" i="6"/>
  <c r="K724" i="6"/>
  <c r="J725" i="6"/>
  <c r="K725" i="6"/>
  <c r="J726" i="6"/>
  <c r="K726" i="6"/>
  <c r="J727" i="6"/>
  <c r="K727" i="6"/>
  <c r="J728" i="6"/>
  <c r="K728" i="6"/>
  <c r="J729" i="6"/>
  <c r="K729" i="6"/>
  <c r="J730" i="6"/>
  <c r="K730" i="6"/>
  <c r="J731" i="6"/>
  <c r="K731" i="6"/>
  <c r="J732" i="6"/>
  <c r="K732" i="6"/>
  <c r="J733" i="6"/>
  <c r="K733" i="6"/>
  <c r="J734" i="6"/>
  <c r="K734" i="6"/>
  <c r="J735" i="6"/>
  <c r="K735" i="6"/>
  <c r="J736" i="6"/>
  <c r="K736" i="6"/>
  <c r="J737" i="6"/>
  <c r="K737" i="6"/>
  <c r="J738" i="6"/>
  <c r="K738" i="6"/>
  <c r="J739" i="6"/>
  <c r="K739" i="6"/>
  <c r="J740" i="6"/>
  <c r="K740" i="6"/>
  <c r="J741" i="6"/>
  <c r="K741" i="6"/>
  <c r="J742" i="6"/>
  <c r="K742" i="6"/>
  <c r="J743" i="6"/>
  <c r="K743" i="6"/>
  <c r="J744" i="6"/>
  <c r="K744" i="6"/>
  <c r="J745" i="6"/>
  <c r="K745" i="6"/>
  <c r="J746" i="6"/>
  <c r="K746" i="6"/>
  <c r="J747" i="6"/>
  <c r="K747" i="6"/>
  <c r="J748" i="6"/>
  <c r="K748" i="6"/>
  <c r="J749" i="6"/>
  <c r="K749" i="6"/>
  <c r="J750" i="6"/>
  <c r="K750" i="6"/>
  <c r="J751" i="6"/>
  <c r="K751" i="6"/>
  <c r="J752" i="6"/>
  <c r="K752" i="6"/>
  <c r="J753" i="6"/>
  <c r="K753" i="6"/>
  <c r="J754" i="6"/>
  <c r="K754" i="6"/>
  <c r="J755" i="6"/>
  <c r="K755" i="6"/>
  <c r="J756" i="6"/>
  <c r="K756" i="6"/>
  <c r="J757" i="6"/>
  <c r="K757" i="6"/>
  <c r="J758" i="6"/>
  <c r="K758" i="6"/>
  <c r="J759" i="6"/>
  <c r="K759" i="6"/>
  <c r="J760" i="6"/>
  <c r="K760" i="6"/>
  <c r="J761" i="6"/>
  <c r="K761" i="6"/>
  <c r="J762" i="6"/>
  <c r="K762" i="6"/>
  <c r="J763" i="6"/>
  <c r="K763" i="6"/>
  <c r="J764" i="6"/>
  <c r="K764" i="6"/>
  <c r="J765" i="6"/>
  <c r="K765" i="6"/>
  <c r="J766" i="6"/>
  <c r="K766" i="6"/>
  <c r="J767" i="6"/>
  <c r="K767" i="6"/>
  <c r="J768" i="6"/>
  <c r="K768" i="6"/>
  <c r="J769" i="6"/>
  <c r="K769" i="6"/>
  <c r="J770" i="6"/>
  <c r="K770" i="6"/>
  <c r="J771" i="6"/>
  <c r="K771" i="6"/>
  <c r="J772" i="6"/>
  <c r="K772" i="6"/>
  <c r="J773" i="6"/>
  <c r="K773" i="6"/>
  <c r="J774" i="6"/>
  <c r="K774" i="6"/>
  <c r="J775" i="6"/>
  <c r="K775" i="6"/>
  <c r="J776" i="6"/>
  <c r="K776" i="6"/>
  <c r="J777" i="6"/>
  <c r="K777" i="6"/>
  <c r="J778" i="6"/>
  <c r="K778" i="6"/>
  <c r="J779" i="6"/>
  <c r="K779" i="6"/>
  <c r="J780" i="6"/>
  <c r="K780" i="6"/>
  <c r="J781" i="6"/>
  <c r="K781" i="6"/>
  <c r="J782" i="6"/>
  <c r="K782" i="6"/>
  <c r="J783" i="6"/>
  <c r="K783" i="6"/>
  <c r="J784" i="6"/>
  <c r="K784" i="6"/>
  <c r="J785" i="6"/>
  <c r="K785" i="6"/>
  <c r="J786" i="6"/>
  <c r="K786" i="6"/>
  <c r="J787" i="6"/>
  <c r="K787" i="6"/>
  <c r="J788" i="6"/>
  <c r="K788" i="6"/>
  <c r="J789" i="6"/>
  <c r="K789" i="6"/>
  <c r="J790" i="6"/>
  <c r="K790" i="6"/>
  <c r="J791" i="6"/>
  <c r="K791" i="6"/>
  <c r="J792" i="6"/>
  <c r="K792" i="6"/>
  <c r="J793" i="6"/>
  <c r="K793" i="6"/>
  <c r="J794" i="6"/>
  <c r="K794" i="6"/>
  <c r="J795" i="6"/>
  <c r="K795" i="6"/>
  <c r="J796" i="6"/>
  <c r="K796" i="6"/>
  <c r="J797" i="6"/>
  <c r="K797" i="6"/>
  <c r="J798" i="6"/>
  <c r="K798" i="6"/>
  <c r="J799" i="6"/>
  <c r="K799" i="6"/>
  <c r="J800" i="6"/>
  <c r="K800" i="6"/>
  <c r="J801" i="6"/>
  <c r="K801" i="6"/>
  <c r="J802" i="6"/>
  <c r="K802" i="6"/>
  <c r="J803" i="6"/>
  <c r="K803" i="6"/>
  <c r="J804" i="6"/>
  <c r="K804" i="6"/>
  <c r="J805" i="6"/>
  <c r="K805" i="6"/>
  <c r="J806" i="6"/>
  <c r="K806" i="6"/>
  <c r="J807" i="6"/>
  <c r="K807" i="6"/>
  <c r="J808" i="6"/>
  <c r="K808" i="6"/>
  <c r="J809" i="6"/>
  <c r="K809" i="6"/>
  <c r="J810" i="6"/>
  <c r="K810" i="6"/>
  <c r="J811" i="6"/>
  <c r="K811" i="6"/>
  <c r="J812" i="6"/>
  <c r="K812" i="6"/>
  <c r="J813" i="6"/>
  <c r="K813" i="6"/>
  <c r="J814" i="6"/>
  <c r="K814" i="6"/>
  <c r="J815" i="6"/>
  <c r="K815" i="6"/>
  <c r="J816" i="6"/>
  <c r="K816" i="6"/>
  <c r="J817" i="6"/>
  <c r="K817" i="6"/>
  <c r="J818" i="6"/>
  <c r="K818" i="6"/>
  <c r="J819" i="6"/>
  <c r="K819" i="6"/>
  <c r="J820" i="6"/>
  <c r="K820" i="6"/>
  <c r="J821" i="6"/>
  <c r="K821" i="6"/>
  <c r="J822" i="6"/>
  <c r="K822" i="6"/>
  <c r="J823" i="6"/>
  <c r="K823" i="6"/>
  <c r="J824" i="6"/>
  <c r="K824" i="6"/>
  <c r="J825" i="6"/>
  <c r="K825" i="6"/>
  <c r="J826" i="6"/>
  <c r="K826" i="6"/>
  <c r="J827" i="6"/>
  <c r="K827" i="6"/>
  <c r="J828" i="6"/>
  <c r="K828" i="6"/>
  <c r="J829" i="6"/>
  <c r="K829" i="6"/>
  <c r="J830" i="6"/>
  <c r="K830" i="6"/>
  <c r="J831" i="6"/>
  <c r="K831" i="6"/>
  <c r="J832" i="6"/>
  <c r="K832" i="6"/>
  <c r="J833" i="6"/>
  <c r="K833" i="6"/>
  <c r="J834" i="6"/>
  <c r="K834" i="6"/>
  <c r="J835" i="6"/>
  <c r="K835" i="6"/>
  <c r="J836" i="6"/>
  <c r="K836" i="6"/>
  <c r="J837" i="6"/>
  <c r="K837" i="6"/>
  <c r="J838" i="6"/>
  <c r="K838" i="6"/>
  <c r="J839" i="6"/>
  <c r="K839" i="6"/>
  <c r="J840" i="6"/>
  <c r="K840" i="6"/>
  <c r="J841" i="6"/>
  <c r="K841" i="6"/>
  <c r="J842" i="6"/>
  <c r="K842" i="6"/>
  <c r="J843" i="6"/>
  <c r="K843" i="6"/>
  <c r="J844" i="6"/>
  <c r="K844" i="6"/>
  <c r="J845" i="6"/>
  <c r="K845" i="6"/>
  <c r="J846" i="6"/>
  <c r="K846" i="6"/>
  <c r="J847" i="6"/>
  <c r="K847" i="6"/>
  <c r="J848" i="6"/>
  <c r="K848" i="6"/>
  <c r="J849" i="6"/>
  <c r="K849" i="6"/>
  <c r="J850" i="6"/>
  <c r="K850" i="6"/>
  <c r="J851" i="6"/>
  <c r="K851" i="6"/>
  <c r="J852" i="6"/>
  <c r="K852" i="6"/>
  <c r="J853" i="6"/>
  <c r="K853" i="6"/>
  <c r="J854" i="6"/>
  <c r="K854" i="6"/>
  <c r="J855" i="6"/>
  <c r="K855" i="6"/>
  <c r="J856" i="6"/>
  <c r="K856" i="6"/>
  <c r="J857" i="6"/>
  <c r="K857" i="6"/>
  <c r="J858" i="6"/>
  <c r="K858" i="6"/>
  <c r="J859" i="6"/>
  <c r="K859" i="6"/>
  <c r="J860" i="6"/>
  <c r="K860" i="6"/>
  <c r="J861" i="6"/>
  <c r="K861" i="6"/>
  <c r="J862" i="6"/>
  <c r="K862" i="6"/>
  <c r="J863" i="6"/>
  <c r="K863" i="6"/>
  <c r="J864" i="6"/>
  <c r="K864" i="6"/>
  <c r="J865" i="6"/>
  <c r="K865" i="6"/>
  <c r="J866" i="6"/>
  <c r="K866" i="6"/>
  <c r="J867" i="6"/>
  <c r="K867" i="6"/>
  <c r="J868" i="6"/>
  <c r="K868" i="6"/>
  <c r="J869" i="6"/>
  <c r="K869" i="6"/>
  <c r="J870" i="6"/>
  <c r="K870" i="6"/>
  <c r="J871" i="6"/>
  <c r="K871" i="6"/>
  <c r="J872" i="6"/>
  <c r="K872" i="6"/>
  <c r="J873" i="6"/>
  <c r="K873" i="6"/>
  <c r="J874" i="6"/>
  <c r="K874" i="6"/>
  <c r="J875" i="6"/>
  <c r="K875" i="6"/>
  <c r="J876" i="6"/>
  <c r="K876" i="6"/>
  <c r="J877" i="6"/>
  <c r="K877" i="6"/>
  <c r="J878" i="6"/>
  <c r="K878" i="6"/>
  <c r="J879" i="6"/>
  <c r="K879" i="6"/>
  <c r="J880" i="6"/>
  <c r="K880" i="6"/>
  <c r="J881" i="6"/>
  <c r="K881" i="6"/>
  <c r="J882" i="6"/>
  <c r="K882" i="6"/>
  <c r="J883" i="6"/>
  <c r="K883" i="6"/>
  <c r="J884" i="6"/>
  <c r="K884" i="6"/>
  <c r="J885" i="6"/>
  <c r="K885" i="6"/>
  <c r="J886" i="6"/>
  <c r="K886" i="6"/>
  <c r="J887" i="6"/>
  <c r="K887" i="6"/>
  <c r="J888" i="6"/>
  <c r="K888" i="6"/>
  <c r="J889" i="6"/>
  <c r="K889" i="6"/>
  <c r="J890" i="6"/>
  <c r="K890" i="6"/>
  <c r="J891" i="6"/>
  <c r="K891" i="6"/>
  <c r="J892" i="6"/>
  <c r="K892" i="6"/>
  <c r="J893" i="6"/>
  <c r="K893" i="6"/>
  <c r="J894" i="6"/>
  <c r="K894" i="6"/>
  <c r="J895" i="6"/>
  <c r="K895" i="6"/>
  <c r="J896" i="6"/>
  <c r="K896" i="6"/>
  <c r="J897" i="6"/>
  <c r="K897" i="6"/>
  <c r="J898" i="6"/>
  <c r="K898" i="6"/>
  <c r="J899" i="6"/>
  <c r="K899" i="6"/>
  <c r="J900" i="6"/>
  <c r="K900" i="6"/>
  <c r="J901" i="6"/>
  <c r="K901" i="6"/>
  <c r="J902" i="6"/>
  <c r="K902" i="6"/>
  <c r="J903" i="6"/>
  <c r="K903" i="6"/>
  <c r="J904" i="6"/>
  <c r="K904" i="6"/>
  <c r="J905" i="6"/>
  <c r="K905" i="6"/>
  <c r="J906" i="6"/>
  <c r="K906" i="6"/>
  <c r="J907" i="6"/>
  <c r="K907" i="6"/>
  <c r="J908" i="6"/>
  <c r="K908" i="6"/>
  <c r="J909" i="6"/>
  <c r="K909" i="6"/>
  <c r="J910" i="6"/>
  <c r="K910" i="6"/>
  <c r="J911" i="6"/>
  <c r="K911" i="6"/>
  <c r="J912" i="6"/>
  <c r="K912" i="6"/>
  <c r="J913" i="6"/>
  <c r="K913" i="6"/>
  <c r="J914" i="6"/>
  <c r="K914" i="6"/>
  <c r="J915" i="6"/>
  <c r="K915" i="6"/>
  <c r="J916" i="6"/>
  <c r="K916" i="6"/>
  <c r="J917" i="6"/>
  <c r="K917" i="6"/>
  <c r="J918" i="6"/>
  <c r="K918" i="6"/>
  <c r="J919" i="6"/>
  <c r="K919" i="6"/>
  <c r="J920" i="6"/>
  <c r="K920" i="6"/>
  <c r="J921" i="6"/>
  <c r="K921" i="6"/>
  <c r="J922" i="6"/>
  <c r="K922" i="6"/>
  <c r="J923" i="6"/>
  <c r="K923" i="6"/>
  <c r="J924" i="6"/>
  <c r="K924" i="6"/>
  <c r="J925" i="6"/>
  <c r="K925" i="6"/>
  <c r="J926" i="6"/>
  <c r="K926" i="6"/>
  <c r="J927" i="6"/>
  <c r="K927" i="6"/>
  <c r="J928" i="6"/>
  <c r="K928" i="6"/>
  <c r="J929" i="6"/>
  <c r="K929" i="6"/>
  <c r="J930" i="6"/>
  <c r="K930" i="6"/>
  <c r="J931" i="6"/>
  <c r="K931" i="6"/>
  <c r="J932" i="6"/>
  <c r="K932" i="6"/>
  <c r="J933" i="6"/>
  <c r="K933" i="6"/>
  <c r="J934" i="6"/>
  <c r="K934" i="6"/>
  <c r="J935" i="6"/>
  <c r="K935" i="6"/>
  <c r="J936" i="6"/>
  <c r="K936" i="6"/>
  <c r="J937" i="6"/>
  <c r="K937" i="6"/>
  <c r="J938" i="6"/>
  <c r="K938" i="6"/>
  <c r="J939" i="6"/>
  <c r="K939" i="6"/>
  <c r="J940" i="6"/>
  <c r="K940" i="6"/>
  <c r="J941" i="6"/>
  <c r="K941" i="6"/>
  <c r="J942" i="6"/>
  <c r="K942" i="6"/>
  <c r="J943" i="6"/>
  <c r="K943" i="6"/>
  <c r="J944" i="6"/>
  <c r="K944" i="6"/>
  <c r="J945" i="6"/>
  <c r="K945" i="6"/>
  <c r="J946" i="6"/>
  <c r="K946" i="6"/>
  <c r="J947" i="6"/>
  <c r="K947" i="6"/>
  <c r="J948" i="6"/>
  <c r="K948" i="6"/>
  <c r="J949" i="6"/>
  <c r="K949" i="6"/>
  <c r="J950" i="6"/>
  <c r="K950" i="6"/>
  <c r="J951" i="6"/>
  <c r="K951" i="6"/>
  <c r="J952" i="6"/>
  <c r="K952" i="6"/>
  <c r="J953" i="6"/>
  <c r="K953" i="6"/>
  <c r="J954" i="6"/>
  <c r="K954" i="6"/>
  <c r="J955" i="6"/>
  <c r="K955" i="6"/>
  <c r="J956" i="6"/>
  <c r="K956" i="6"/>
  <c r="J957" i="6"/>
  <c r="K957" i="6"/>
  <c r="J958" i="6"/>
  <c r="K958" i="6"/>
  <c r="J959" i="6"/>
  <c r="K959" i="6"/>
  <c r="J960" i="6"/>
  <c r="K960" i="6"/>
  <c r="J961" i="6"/>
  <c r="K961" i="6"/>
  <c r="J962" i="6"/>
  <c r="K962" i="6"/>
  <c r="J963" i="6"/>
  <c r="K963" i="6"/>
  <c r="J964" i="6"/>
  <c r="K964" i="6"/>
  <c r="J965" i="6"/>
  <c r="K965" i="6"/>
  <c r="J966" i="6"/>
  <c r="K966" i="6"/>
  <c r="J967" i="6"/>
  <c r="K967" i="6"/>
  <c r="J968" i="6"/>
  <c r="K968" i="6"/>
  <c r="J969" i="6"/>
  <c r="K969" i="6"/>
  <c r="J970" i="6"/>
  <c r="K970" i="6"/>
  <c r="J971" i="6"/>
  <c r="K971" i="6"/>
  <c r="J972" i="6"/>
  <c r="K972" i="6"/>
  <c r="J973" i="6"/>
  <c r="K973" i="6"/>
  <c r="J974" i="6"/>
  <c r="K974" i="6"/>
  <c r="J975" i="6"/>
  <c r="K975" i="6"/>
  <c r="J976" i="6"/>
  <c r="K976" i="6"/>
  <c r="J977" i="6"/>
  <c r="K977" i="6"/>
  <c r="J978" i="6"/>
  <c r="K978" i="6"/>
  <c r="J979" i="6"/>
  <c r="K979" i="6"/>
  <c r="J980" i="6"/>
  <c r="K980" i="6"/>
  <c r="J981" i="6"/>
  <c r="K981" i="6"/>
  <c r="J982" i="6"/>
  <c r="K982" i="6"/>
  <c r="J983" i="6"/>
  <c r="K983" i="6"/>
  <c r="J984" i="6"/>
  <c r="K984" i="6"/>
  <c r="J985" i="6"/>
  <c r="K985" i="6"/>
  <c r="J986" i="6"/>
  <c r="K986" i="6"/>
  <c r="J987" i="6"/>
  <c r="K987" i="6"/>
  <c r="J988" i="6"/>
  <c r="K988" i="6"/>
  <c r="J989" i="6"/>
  <c r="K989" i="6"/>
  <c r="J990" i="6"/>
  <c r="K990" i="6"/>
  <c r="J991" i="6"/>
  <c r="K991" i="6"/>
  <c r="J992" i="6"/>
  <c r="K992" i="6"/>
  <c r="J993" i="6"/>
  <c r="K993" i="6"/>
  <c r="J994" i="6"/>
  <c r="K994" i="6"/>
  <c r="J995" i="6"/>
  <c r="K995" i="6"/>
  <c r="J996" i="6"/>
  <c r="K996" i="6"/>
  <c r="J997" i="6"/>
  <c r="K997" i="6"/>
  <c r="J998" i="6"/>
  <c r="K998" i="6"/>
  <c r="J999" i="6"/>
  <c r="K999" i="6"/>
  <c r="J1000" i="6"/>
  <c r="K1000" i="6"/>
  <c r="J1001" i="6"/>
  <c r="K1001" i="6"/>
  <c r="J1002" i="6"/>
  <c r="K1002" i="6"/>
  <c r="J1003" i="6"/>
  <c r="K1003" i="6"/>
  <c r="J1004" i="6"/>
  <c r="K1004" i="6"/>
  <c r="J1005" i="6"/>
  <c r="K1005" i="6"/>
  <c r="J1006" i="6"/>
  <c r="K1006" i="6"/>
  <c r="J1007" i="6"/>
  <c r="K1007" i="6"/>
  <c r="J1008" i="6"/>
  <c r="K1008" i="6"/>
  <c r="J1009" i="6"/>
  <c r="K1009" i="6"/>
  <c r="J1010" i="6"/>
  <c r="K1010" i="6"/>
  <c r="J1011" i="6"/>
  <c r="K1011" i="6"/>
  <c r="J1012" i="6"/>
  <c r="K1012" i="6"/>
  <c r="J1013" i="6"/>
  <c r="K1013" i="6"/>
  <c r="J1014" i="6"/>
  <c r="K1014" i="6"/>
  <c r="J1015" i="6"/>
  <c r="K1015" i="6"/>
  <c r="J1016" i="6"/>
  <c r="K1016" i="6"/>
  <c r="J1017" i="6"/>
  <c r="K1017" i="6"/>
  <c r="J1018" i="6"/>
  <c r="K1018" i="6"/>
  <c r="J1019" i="6"/>
  <c r="K1019" i="6"/>
  <c r="J1020" i="6"/>
  <c r="K1020" i="6"/>
  <c r="J1021" i="6"/>
  <c r="K1021" i="6"/>
  <c r="J1022" i="6"/>
  <c r="K1022" i="6"/>
  <c r="J1023" i="6"/>
  <c r="K1023" i="6"/>
  <c r="J1024" i="6"/>
  <c r="K1024" i="6"/>
  <c r="J1025" i="6"/>
  <c r="K1025" i="6"/>
  <c r="J1026" i="6"/>
  <c r="K1026" i="6"/>
  <c r="J1027" i="6"/>
  <c r="K1027" i="6"/>
  <c r="J1028" i="6"/>
  <c r="K1028" i="6"/>
  <c r="J1029" i="6"/>
  <c r="K1029" i="6"/>
  <c r="J1030" i="6"/>
  <c r="K1030" i="6"/>
  <c r="J1031" i="6"/>
  <c r="K1031" i="6"/>
  <c r="J1032" i="6"/>
  <c r="K1032" i="6"/>
  <c r="J1033" i="6"/>
  <c r="K1033" i="6"/>
  <c r="J1034" i="6"/>
  <c r="K1034" i="6"/>
  <c r="J1035" i="6"/>
  <c r="K1035" i="6"/>
  <c r="J1036" i="6"/>
  <c r="K1036" i="6"/>
  <c r="J1037" i="6"/>
  <c r="K1037" i="6"/>
  <c r="J1038" i="6"/>
  <c r="K1038" i="6"/>
  <c r="J1039" i="6"/>
  <c r="K1039" i="6"/>
  <c r="J1040" i="6"/>
  <c r="K1040" i="6"/>
  <c r="J1041" i="6"/>
  <c r="K1041" i="6"/>
  <c r="J1042" i="6"/>
  <c r="K1042" i="6"/>
  <c r="J1043" i="6"/>
  <c r="K1043" i="6"/>
  <c r="J1044" i="6"/>
  <c r="K1044" i="6"/>
  <c r="J1045" i="6"/>
  <c r="K1045" i="6"/>
  <c r="J1046" i="6"/>
  <c r="K1046" i="6"/>
  <c r="J1047" i="6"/>
  <c r="K1047" i="6"/>
  <c r="J1048" i="6"/>
  <c r="K1048" i="6"/>
  <c r="J1049" i="6"/>
  <c r="K1049" i="6"/>
  <c r="J1050" i="6"/>
  <c r="K1050" i="6"/>
  <c r="J1051" i="6"/>
  <c r="K1051" i="6"/>
  <c r="J1052" i="6"/>
  <c r="K1052" i="6"/>
  <c r="J1053" i="6"/>
  <c r="K1053" i="6"/>
  <c r="J1054" i="6"/>
  <c r="K1054" i="6"/>
  <c r="J1055" i="6"/>
  <c r="K1055" i="6"/>
  <c r="J1056" i="6"/>
  <c r="K1056" i="6"/>
  <c r="J1057" i="6"/>
  <c r="K1057" i="6"/>
  <c r="J1058" i="6"/>
  <c r="K1058" i="6"/>
  <c r="J1059" i="6"/>
  <c r="K1059" i="6"/>
  <c r="J1060" i="6"/>
  <c r="K1060" i="6"/>
  <c r="J1061" i="6"/>
  <c r="K1061" i="6"/>
  <c r="J1062" i="6"/>
  <c r="K1062" i="6"/>
  <c r="J1063" i="6"/>
  <c r="K1063" i="6"/>
  <c r="J1064" i="6"/>
  <c r="K1064" i="6"/>
  <c r="J1065" i="6"/>
  <c r="K1065" i="6"/>
  <c r="J1066" i="6"/>
  <c r="K1066" i="6"/>
  <c r="J1067" i="6"/>
  <c r="K1067" i="6"/>
  <c r="J1068" i="6"/>
  <c r="K1068" i="6"/>
  <c r="J1069" i="6"/>
  <c r="K1069" i="6"/>
  <c r="J1070" i="6"/>
  <c r="K1070" i="6"/>
  <c r="J1071" i="6"/>
  <c r="K1071" i="6"/>
  <c r="J1072" i="6"/>
  <c r="K1072" i="6"/>
  <c r="J1073" i="6"/>
  <c r="K1073" i="6"/>
  <c r="J1074" i="6"/>
  <c r="K1074" i="6"/>
  <c r="J1075" i="6"/>
  <c r="K1075" i="6"/>
  <c r="J1076" i="6"/>
  <c r="K1076" i="6"/>
  <c r="J1077" i="6"/>
  <c r="K1077" i="6"/>
  <c r="J1078" i="6"/>
  <c r="K1078" i="6"/>
  <c r="J1079" i="6"/>
  <c r="K1079" i="6"/>
  <c r="J1080" i="6"/>
  <c r="K1080" i="6"/>
  <c r="J1081" i="6"/>
  <c r="K1081" i="6"/>
  <c r="J1082" i="6"/>
  <c r="K1082" i="6"/>
  <c r="J1083" i="6"/>
  <c r="K1083" i="6"/>
  <c r="J1084" i="6"/>
  <c r="K1084" i="6"/>
  <c r="J1085" i="6"/>
  <c r="K1085" i="6"/>
  <c r="J1086" i="6"/>
  <c r="K1086" i="6"/>
  <c r="J1087" i="6"/>
  <c r="K1087" i="6"/>
  <c r="J1088" i="6"/>
  <c r="K1088" i="6"/>
  <c r="J1089" i="6"/>
  <c r="K1089" i="6"/>
  <c r="J1090" i="6"/>
  <c r="K1090" i="6"/>
  <c r="J1091" i="6"/>
  <c r="K1091" i="6"/>
  <c r="J1092" i="6"/>
  <c r="K1092" i="6"/>
  <c r="J1093" i="6"/>
  <c r="K1093" i="6"/>
  <c r="J1094" i="6"/>
  <c r="K1094" i="6"/>
  <c r="J1095" i="6"/>
  <c r="K1095" i="6"/>
  <c r="J1096" i="6"/>
  <c r="K1096" i="6"/>
  <c r="J1097" i="6"/>
  <c r="K1097" i="6"/>
  <c r="J1098" i="6"/>
  <c r="K1098" i="6"/>
  <c r="J1099" i="6"/>
  <c r="K1099" i="6"/>
  <c r="J1100" i="6"/>
  <c r="K1100" i="6"/>
  <c r="J1101" i="6"/>
  <c r="K1101" i="6"/>
  <c r="J1102" i="6"/>
  <c r="K1102" i="6"/>
  <c r="J1103" i="6"/>
  <c r="K1103" i="6"/>
  <c r="J1104" i="6"/>
  <c r="K1104" i="6"/>
  <c r="J1105" i="6"/>
  <c r="K1105" i="6"/>
  <c r="J1106" i="6"/>
  <c r="K1106" i="6"/>
  <c r="J1107" i="6"/>
  <c r="K1107" i="6"/>
  <c r="J1108" i="6"/>
  <c r="K1108" i="6"/>
  <c r="J1109" i="6"/>
  <c r="K1109" i="6"/>
  <c r="J1110" i="6"/>
  <c r="K1110" i="6"/>
  <c r="J1111" i="6"/>
  <c r="K1111" i="6"/>
  <c r="J1112" i="6"/>
  <c r="K1112" i="6"/>
  <c r="J1113" i="6"/>
  <c r="K1113" i="6"/>
  <c r="J1114" i="6"/>
  <c r="K1114" i="6"/>
  <c r="J1115" i="6"/>
  <c r="K1115" i="6"/>
  <c r="J1116" i="6"/>
  <c r="K1116" i="6"/>
  <c r="J1117" i="6"/>
  <c r="K1117" i="6"/>
  <c r="J1118" i="6"/>
  <c r="K1118" i="6"/>
  <c r="J1119" i="6"/>
  <c r="K1119" i="6"/>
  <c r="J1120" i="6"/>
  <c r="K1120" i="6"/>
  <c r="J1121" i="6"/>
  <c r="K1121" i="6"/>
  <c r="J1122" i="6"/>
  <c r="K1122" i="6"/>
  <c r="J1123" i="6"/>
  <c r="K1123" i="6"/>
  <c r="J1124" i="6"/>
  <c r="K1124" i="6"/>
  <c r="J1125" i="6"/>
  <c r="K1125" i="6"/>
  <c r="J1126" i="6"/>
  <c r="K1126" i="6"/>
  <c r="J1127" i="6"/>
  <c r="K1127" i="6"/>
  <c r="J1128" i="6"/>
  <c r="K1128" i="6"/>
  <c r="J1129" i="6"/>
  <c r="K1129" i="6"/>
  <c r="J1130" i="6"/>
  <c r="K1130" i="6"/>
  <c r="J1131" i="6"/>
  <c r="K1131" i="6"/>
  <c r="J1132" i="6"/>
  <c r="K1132" i="6"/>
  <c r="J1133" i="6"/>
  <c r="K1133" i="6"/>
  <c r="J1134" i="6"/>
  <c r="K1134" i="6"/>
  <c r="J1135" i="6"/>
  <c r="K1135" i="6"/>
  <c r="J1136" i="6"/>
  <c r="K1136" i="6"/>
  <c r="J1137" i="6"/>
  <c r="K1137" i="6"/>
  <c r="J1138" i="6"/>
  <c r="K1138" i="6"/>
  <c r="J1139" i="6"/>
  <c r="K1139" i="6"/>
  <c r="J1140" i="6"/>
  <c r="K1140" i="6"/>
  <c r="J1141" i="6"/>
  <c r="K1141" i="6"/>
  <c r="J1142" i="6"/>
  <c r="K1142" i="6"/>
  <c r="J1143" i="6"/>
  <c r="K1143" i="6"/>
  <c r="J1144" i="6"/>
  <c r="K1144" i="6"/>
  <c r="J1145" i="6"/>
  <c r="K1145" i="6"/>
  <c r="J1146" i="6"/>
  <c r="K1146" i="6"/>
  <c r="J1147" i="6"/>
  <c r="K1147" i="6"/>
  <c r="J1148" i="6"/>
  <c r="K1148" i="6"/>
  <c r="J1149" i="6"/>
  <c r="K1149" i="6"/>
  <c r="J1150" i="6"/>
  <c r="K1150" i="6"/>
  <c r="J1151" i="6"/>
  <c r="K1151" i="6"/>
  <c r="J1152" i="6"/>
  <c r="K1152" i="6"/>
  <c r="J1153" i="6"/>
  <c r="K1153" i="6"/>
  <c r="J1154" i="6"/>
  <c r="K1154" i="6"/>
  <c r="J1155" i="6"/>
  <c r="K1155" i="6"/>
  <c r="J1156" i="6"/>
  <c r="K1156" i="6"/>
  <c r="J1157" i="6"/>
  <c r="K1157" i="6"/>
  <c r="J1158" i="6"/>
  <c r="K1158" i="6"/>
  <c r="J1159" i="6"/>
  <c r="K1159" i="6"/>
  <c r="J1160" i="6"/>
  <c r="K1160" i="6"/>
  <c r="J1161" i="6"/>
  <c r="K1161" i="6"/>
  <c r="J1162" i="6"/>
  <c r="K1162" i="6"/>
  <c r="J1163" i="6"/>
  <c r="K1163" i="6"/>
  <c r="J1164" i="6"/>
  <c r="K1164" i="6"/>
  <c r="J1165" i="6"/>
  <c r="K1165" i="6"/>
  <c r="J1166" i="6"/>
  <c r="K1166" i="6"/>
  <c r="J1167" i="6"/>
  <c r="K1167" i="6"/>
  <c r="J1168" i="6"/>
  <c r="K1168" i="6"/>
  <c r="J1169" i="6"/>
  <c r="K1169" i="6"/>
  <c r="J1170" i="6"/>
  <c r="K1170" i="6"/>
  <c r="J1171" i="6"/>
  <c r="K1171" i="6"/>
  <c r="J1172" i="6"/>
  <c r="K1172" i="6"/>
  <c r="J1173" i="6"/>
  <c r="K1173" i="6"/>
  <c r="J1174" i="6"/>
  <c r="K1174" i="6"/>
  <c r="J1175" i="6"/>
  <c r="K1175" i="6"/>
  <c r="J1176" i="6"/>
  <c r="K1176" i="6"/>
  <c r="J1177" i="6"/>
  <c r="K1177" i="6"/>
  <c r="J1178" i="6"/>
  <c r="K1178" i="6"/>
  <c r="J1179" i="6"/>
  <c r="K1179" i="6"/>
  <c r="J1180" i="6"/>
  <c r="K1180" i="6"/>
  <c r="J1181" i="6"/>
  <c r="K1181" i="6"/>
  <c r="J1182" i="6"/>
  <c r="K1182" i="6"/>
  <c r="J1183" i="6"/>
  <c r="K1183" i="6"/>
  <c r="J1184" i="6"/>
  <c r="K1184" i="6"/>
  <c r="J1185" i="6"/>
  <c r="K1185" i="6"/>
  <c r="J1186" i="6"/>
  <c r="K1186" i="6"/>
  <c r="J1187" i="6"/>
  <c r="K1187" i="6"/>
  <c r="J1188" i="6"/>
  <c r="K1188" i="6"/>
  <c r="J1189" i="6"/>
  <c r="K1189" i="6"/>
  <c r="J1190" i="6"/>
  <c r="K1190" i="6"/>
  <c r="J1191" i="6"/>
  <c r="K1191" i="6"/>
  <c r="J1192" i="6"/>
  <c r="K1192" i="6"/>
  <c r="J1193" i="6"/>
  <c r="K1193" i="6"/>
  <c r="J1194" i="6"/>
  <c r="K1194" i="6"/>
  <c r="J1195" i="6"/>
  <c r="K1195" i="6"/>
  <c r="J1196" i="6"/>
  <c r="K1196" i="6"/>
  <c r="J1197" i="6"/>
  <c r="K1197" i="6"/>
  <c r="J1198" i="6"/>
  <c r="K1198" i="6"/>
  <c r="J1199" i="6"/>
  <c r="K1199" i="6"/>
  <c r="J1200" i="6"/>
  <c r="K1200" i="6"/>
  <c r="J1201" i="6"/>
  <c r="K1201" i="6"/>
  <c r="J1202" i="6"/>
  <c r="K1202" i="6"/>
  <c r="J1203" i="6"/>
  <c r="K1203" i="6"/>
  <c r="J1204" i="6"/>
  <c r="K1204" i="6"/>
  <c r="J1205" i="6"/>
  <c r="K1205" i="6"/>
  <c r="J1206" i="6"/>
  <c r="K1206" i="6"/>
  <c r="J1207" i="6"/>
  <c r="K1207" i="6"/>
  <c r="J1208" i="6"/>
  <c r="K1208" i="6"/>
  <c r="J1209" i="6"/>
  <c r="K1209" i="6"/>
  <c r="J1210" i="6"/>
  <c r="K1210" i="6"/>
  <c r="J1211" i="6"/>
  <c r="K1211" i="6"/>
  <c r="J1212" i="6"/>
  <c r="K1212" i="6"/>
  <c r="J1213" i="6"/>
  <c r="K1213" i="6"/>
  <c r="J1214" i="6"/>
  <c r="K1214" i="6"/>
  <c r="J1215" i="6"/>
  <c r="K1215" i="6"/>
  <c r="J1216" i="6"/>
  <c r="K1216" i="6"/>
  <c r="J1217" i="6"/>
  <c r="K1217" i="6"/>
  <c r="J1218" i="6"/>
  <c r="K1218" i="6"/>
  <c r="J1219" i="6"/>
  <c r="K1219" i="6"/>
  <c r="J1220" i="6"/>
  <c r="K1220" i="6"/>
  <c r="J1221" i="6"/>
  <c r="K1221" i="6"/>
  <c r="J1222" i="6"/>
  <c r="K1222" i="6"/>
  <c r="J1223" i="6"/>
  <c r="K1223" i="6"/>
  <c r="J1224" i="6"/>
  <c r="K1224" i="6"/>
  <c r="J1225" i="6"/>
  <c r="K1225" i="6"/>
  <c r="J1226" i="6"/>
  <c r="K1226" i="6"/>
  <c r="J1227" i="6"/>
  <c r="K1227" i="6"/>
  <c r="J1228" i="6"/>
  <c r="K1228" i="6"/>
  <c r="J1229" i="6"/>
  <c r="K1229" i="6"/>
  <c r="J1230" i="6"/>
  <c r="K1230" i="6"/>
  <c r="J1231" i="6"/>
  <c r="K1231" i="6"/>
  <c r="J1232" i="6"/>
  <c r="K1232" i="6"/>
  <c r="J1233" i="6"/>
  <c r="K1233" i="6"/>
  <c r="J1234" i="6"/>
  <c r="K1234" i="6"/>
  <c r="J1235" i="6"/>
  <c r="K1235" i="6"/>
  <c r="J1236" i="6"/>
  <c r="K1236" i="6"/>
  <c r="J1237" i="6"/>
  <c r="K1237" i="6"/>
  <c r="J1238" i="6"/>
  <c r="K1238" i="6"/>
  <c r="J1239" i="6"/>
  <c r="K1239" i="6"/>
  <c r="J1240" i="6"/>
  <c r="K1240" i="6"/>
  <c r="J1241" i="6"/>
  <c r="K1241" i="6"/>
  <c r="J1242" i="6"/>
  <c r="K1242" i="6"/>
  <c r="J1243" i="6"/>
  <c r="K1243" i="6"/>
  <c r="J1244" i="6"/>
  <c r="K1244" i="6"/>
  <c r="J1245" i="6"/>
  <c r="K1245" i="6"/>
  <c r="J1246" i="6"/>
  <c r="K1246" i="6"/>
  <c r="J1247" i="6"/>
  <c r="K1247" i="6"/>
  <c r="J1248" i="6"/>
  <c r="K1248" i="6"/>
  <c r="J1249" i="6"/>
  <c r="K1249" i="6"/>
  <c r="J1250" i="6"/>
  <c r="K1250" i="6"/>
  <c r="J1251" i="6"/>
  <c r="K1251" i="6"/>
  <c r="J1252" i="6"/>
  <c r="K1252" i="6"/>
  <c r="J1253" i="6"/>
  <c r="K1253" i="6"/>
  <c r="J1254" i="6"/>
  <c r="K1254" i="6"/>
  <c r="J1255" i="6"/>
  <c r="K1255" i="6"/>
  <c r="J1256" i="6"/>
  <c r="K1256" i="6"/>
  <c r="J1257" i="6"/>
  <c r="K1257" i="6"/>
  <c r="J1258" i="6"/>
  <c r="K1258" i="6"/>
  <c r="J1259" i="6"/>
  <c r="K1259" i="6"/>
  <c r="J1260" i="6"/>
  <c r="K1260" i="6"/>
  <c r="J1261" i="6"/>
  <c r="K1261" i="6"/>
  <c r="J1262" i="6"/>
  <c r="K1262" i="6"/>
  <c r="J1263" i="6"/>
  <c r="K1263" i="6"/>
  <c r="J1264" i="6"/>
  <c r="K1264" i="6"/>
  <c r="J1265" i="6"/>
  <c r="K1265" i="6"/>
  <c r="J1266" i="6"/>
  <c r="K1266" i="6"/>
  <c r="J1267" i="6"/>
  <c r="K1267" i="6"/>
  <c r="J1268" i="6"/>
  <c r="K1268" i="6"/>
  <c r="J1269" i="6"/>
  <c r="K1269" i="6"/>
  <c r="J1270" i="6"/>
  <c r="K1270" i="6"/>
  <c r="J1271" i="6"/>
  <c r="K1271" i="6"/>
  <c r="J1272" i="6"/>
  <c r="K1272" i="6"/>
  <c r="J1273" i="6"/>
  <c r="K1273" i="6"/>
  <c r="J1274" i="6"/>
  <c r="K1274" i="6"/>
  <c r="J1275" i="6"/>
  <c r="K1275" i="6"/>
  <c r="J1276" i="6"/>
  <c r="K1276" i="6"/>
  <c r="J1277" i="6"/>
  <c r="K1277" i="6"/>
  <c r="J1278" i="6"/>
  <c r="K1278" i="6"/>
  <c r="J1279" i="6"/>
  <c r="K1279" i="6"/>
  <c r="J1280" i="6"/>
  <c r="K1280" i="6"/>
  <c r="J1281" i="6"/>
  <c r="K1281" i="6"/>
  <c r="J1282" i="6"/>
  <c r="K1282" i="6"/>
  <c r="J1283" i="6"/>
  <c r="K1283" i="6"/>
  <c r="J1284" i="6"/>
  <c r="K1284" i="6"/>
  <c r="J1285" i="6"/>
  <c r="K1285" i="6"/>
  <c r="J1286" i="6"/>
  <c r="K1286" i="6"/>
  <c r="J1287" i="6"/>
  <c r="K1287" i="6"/>
  <c r="J1288" i="6"/>
  <c r="K1288" i="6"/>
  <c r="J1289" i="6"/>
  <c r="K1289" i="6"/>
  <c r="J1290" i="6"/>
  <c r="K1290" i="6"/>
  <c r="J1291" i="6"/>
  <c r="K1291" i="6"/>
  <c r="J1292" i="6"/>
  <c r="K1292" i="6"/>
  <c r="J1293" i="6"/>
  <c r="K1293" i="6"/>
  <c r="J1294" i="6"/>
  <c r="K1294" i="6"/>
  <c r="J1295" i="6"/>
  <c r="K1295" i="6"/>
  <c r="J1296" i="6"/>
  <c r="K1296" i="6"/>
  <c r="J1297" i="6"/>
  <c r="K1297" i="6"/>
  <c r="J1298" i="6"/>
  <c r="K1298" i="6"/>
  <c r="J1299" i="6"/>
  <c r="K1299" i="6"/>
  <c r="J1300" i="6"/>
  <c r="K1300" i="6"/>
  <c r="J1301" i="6"/>
  <c r="K1301" i="6"/>
  <c r="J1302" i="6"/>
  <c r="K1302" i="6"/>
  <c r="J1303" i="6"/>
  <c r="K1303" i="6"/>
  <c r="J1304" i="6"/>
  <c r="K1304" i="6"/>
  <c r="J1305" i="6"/>
  <c r="K1305" i="6"/>
  <c r="J1306" i="6"/>
  <c r="K1306" i="6"/>
  <c r="J1307" i="6"/>
  <c r="K1307" i="6"/>
  <c r="J1308" i="6"/>
  <c r="K1308" i="6"/>
  <c r="J1309" i="6"/>
  <c r="K1309" i="6"/>
  <c r="J1310" i="6"/>
  <c r="K1310" i="6"/>
  <c r="J1311" i="6"/>
  <c r="K1311" i="6"/>
  <c r="J1312" i="6"/>
  <c r="K1312" i="6"/>
  <c r="J1313" i="6"/>
  <c r="K1313" i="6"/>
  <c r="J1314" i="6"/>
  <c r="K1314" i="6"/>
  <c r="J1315" i="6"/>
  <c r="K1315" i="6"/>
  <c r="J1316" i="6"/>
  <c r="K1316" i="6"/>
  <c r="J1317" i="6"/>
  <c r="K1317" i="6"/>
  <c r="J1318" i="6"/>
  <c r="K1318" i="6"/>
  <c r="J1319" i="6"/>
  <c r="K1319" i="6"/>
  <c r="J1320" i="6"/>
  <c r="K1320" i="6"/>
  <c r="J1321" i="6"/>
  <c r="K1321" i="6"/>
  <c r="J1322" i="6"/>
  <c r="K1322" i="6"/>
  <c r="J1323" i="6"/>
  <c r="K1323" i="6"/>
  <c r="J1324" i="6"/>
  <c r="K1324" i="6"/>
  <c r="J1325" i="6"/>
  <c r="K1325" i="6"/>
  <c r="J1326" i="6"/>
  <c r="K1326" i="6"/>
  <c r="J1327" i="6"/>
  <c r="K1327" i="6"/>
  <c r="J1328" i="6"/>
  <c r="K1328" i="6"/>
  <c r="J1329" i="6"/>
  <c r="K1329" i="6"/>
  <c r="J1330" i="6"/>
  <c r="K1330" i="6"/>
  <c r="J1331" i="6"/>
  <c r="K1331" i="6"/>
  <c r="J1332" i="6"/>
  <c r="K1332" i="6"/>
  <c r="J1333" i="6"/>
  <c r="K1333" i="6"/>
  <c r="J1334" i="6"/>
  <c r="K1334" i="6"/>
  <c r="J1335" i="6"/>
  <c r="K1335" i="6"/>
  <c r="J1336" i="6"/>
  <c r="K1336" i="6"/>
  <c r="J1337" i="6"/>
  <c r="K1337" i="6"/>
  <c r="J1338" i="6"/>
  <c r="K1338" i="6"/>
  <c r="J1339" i="6"/>
  <c r="K1339" i="6"/>
  <c r="J1340" i="6"/>
  <c r="K1340" i="6"/>
  <c r="J1341" i="6"/>
  <c r="K1341" i="6"/>
  <c r="J1342" i="6"/>
  <c r="K1342" i="6"/>
  <c r="J1343" i="6"/>
  <c r="K1343" i="6"/>
  <c r="J1344" i="6"/>
  <c r="K1344" i="6"/>
  <c r="J1345" i="6"/>
  <c r="K1345" i="6"/>
  <c r="J1346" i="6"/>
  <c r="K1346" i="6"/>
  <c r="J1347" i="6"/>
  <c r="K1347" i="6"/>
  <c r="J1348" i="6"/>
  <c r="K1348" i="6"/>
  <c r="J1349" i="6"/>
  <c r="K1349" i="6"/>
  <c r="J1350" i="6"/>
  <c r="K1350" i="6"/>
  <c r="J1351" i="6"/>
  <c r="K1351" i="6"/>
  <c r="J1352" i="6"/>
  <c r="K1352" i="6"/>
  <c r="J1353" i="6"/>
  <c r="K1353" i="6"/>
  <c r="J1354" i="6"/>
  <c r="K1354" i="6"/>
  <c r="J1355" i="6"/>
  <c r="K1355" i="6"/>
  <c r="J1356" i="6"/>
  <c r="K1356" i="6"/>
  <c r="J1357" i="6"/>
  <c r="K1357" i="6"/>
  <c r="J1358" i="6"/>
  <c r="K1358" i="6"/>
  <c r="J1359" i="6"/>
  <c r="K1359" i="6"/>
  <c r="J1360" i="6"/>
  <c r="K1360" i="6"/>
  <c r="J1361" i="6"/>
  <c r="K1361" i="6"/>
  <c r="J1362" i="6"/>
  <c r="K1362" i="6"/>
  <c r="J1363" i="6"/>
  <c r="K1363" i="6"/>
  <c r="J1364" i="6"/>
  <c r="K1364" i="6"/>
  <c r="J1365" i="6"/>
  <c r="K1365" i="6"/>
  <c r="J1366" i="6"/>
  <c r="K1366" i="6"/>
  <c r="J1367" i="6"/>
  <c r="K1367" i="6"/>
  <c r="J1368" i="6"/>
  <c r="K1368" i="6"/>
  <c r="J1369" i="6"/>
  <c r="K1369" i="6"/>
  <c r="J1370" i="6"/>
  <c r="K1370" i="6"/>
  <c r="J1371" i="6"/>
  <c r="K1371" i="6"/>
  <c r="J1372" i="6"/>
  <c r="K1372" i="6"/>
  <c r="J1373" i="6"/>
  <c r="K1373" i="6"/>
  <c r="J1374" i="6"/>
  <c r="K1374" i="6"/>
  <c r="J1375" i="6"/>
  <c r="K1375" i="6"/>
  <c r="J1376" i="6"/>
  <c r="K1376" i="6"/>
  <c r="J1377" i="6"/>
  <c r="K1377" i="6"/>
  <c r="J1378" i="6"/>
  <c r="K1378" i="6"/>
  <c r="J1379" i="6"/>
  <c r="K1379" i="6"/>
  <c r="J1380" i="6"/>
  <c r="K1380" i="6"/>
  <c r="J1381" i="6"/>
  <c r="K1381" i="6"/>
  <c r="J1382" i="6"/>
  <c r="K1382" i="6"/>
  <c r="J1383" i="6"/>
  <c r="K1383" i="6"/>
  <c r="J1384" i="6"/>
  <c r="K1384" i="6"/>
  <c r="J1385" i="6"/>
  <c r="K1385" i="6"/>
  <c r="J1386" i="6"/>
  <c r="K1386" i="6"/>
  <c r="J1387" i="6"/>
  <c r="K1387" i="6"/>
  <c r="J1388" i="6"/>
  <c r="K1388" i="6"/>
  <c r="J1389" i="6"/>
  <c r="K1389" i="6"/>
  <c r="J1390" i="6"/>
  <c r="K1390" i="6"/>
  <c r="J1391" i="6"/>
  <c r="K1391" i="6"/>
  <c r="J1392" i="6"/>
  <c r="K1392" i="6"/>
  <c r="J1393" i="6"/>
  <c r="K1393" i="6"/>
  <c r="J1394" i="6"/>
  <c r="K1394" i="6"/>
  <c r="J1395" i="6"/>
  <c r="K1395" i="6"/>
  <c r="J1396" i="6"/>
  <c r="K1396" i="6"/>
  <c r="J1397" i="6"/>
  <c r="K1397" i="6"/>
  <c r="J1398" i="6"/>
  <c r="K1398" i="6"/>
  <c r="J1399" i="6"/>
  <c r="K1399" i="6"/>
  <c r="J1400" i="6"/>
  <c r="K1400" i="6"/>
  <c r="J1401" i="6"/>
  <c r="K1401" i="6"/>
  <c r="J1402" i="6"/>
  <c r="K1402" i="6"/>
  <c r="J1403" i="6"/>
  <c r="K1403" i="6"/>
  <c r="J1404" i="6"/>
  <c r="K1404" i="6"/>
  <c r="J1405" i="6"/>
  <c r="K1405" i="6"/>
  <c r="J1406" i="6"/>
  <c r="K1406" i="6"/>
  <c r="J1407" i="6"/>
  <c r="K1407" i="6"/>
  <c r="J1408" i="6"/>
  <c r="K1408" i="6"/>
  <c r="J1409" i="6"/>
  <c r="K1409" i="6"/>
  <c r="J1410" i="6"/>
  <c r="K1410" i="6"/>
  <c r="J1411" i="6"/>
  <c r="K1411" i="6"/>
  <c r="J1412" i="6"/>
  <c r="K1412" i="6"/>
  <c r="J1413" i="6"/>
  <c r="K1413" i="6"/>
  <c r="J1414" i="6"/>
  <c r="K1414" i="6"/>
  <c r="J1415" i="6"/>
  <c r="K1415" i="6"/>
  <c r="J1416" i="6"/>
  <c r="K1416" i="6"/>
  <c r="J1417" i="6"/>
  <c r="K1417" i="6"/>
  <c r="J1418" i="6"/>
  <c r="K1418" i="6"/>
  <c r="J1419" i="6"/>
  <c r="K1419" i="6"/>
  <c r="J1420" i="6"/>
  <c r="K1420" i="6"/>
  <c r="J1421" i="6"/>
  <c r="K1421" i="6"/>
  <c r="J1422" i="6"/>
  <c r="K1422" i="6"/>
  <c r="J1423" i="6"/>
  <c r="K1423" i="6"/>
  <c r="J1424" i="6"/>
  <c r="K1424" i="6"/>
  <c r="J1425" i="6"/>
  <c r="K1425" i="6"/>
  <c r="J1426" i="6"/>
  <c r="K1426" i="6"/>
  <c r="J1427" i="6"/>
  <c r="K1427" i="6"/>
  <c r="J1428" i="6"/>
  <c r="K1428" i="6"/>
  <c r="J1429" i="6"/>
  <c r="K1429" i="6"/>
  <c r="J1430" i="6"/>
  <c r="K1430" i="6"/>
  <c r="J1431" i="6"/>
  <c r="K1431" i="6"/>
  <c r="J1432" i="6"/>
  <c r="K1432" i="6"/>
  <c r="J1433" i="6"/>
  <c r="K1433" i="6"/>
  <c r="J1434" i="6"/>
  <c r="K1434" i="6"/>
  <c r="J1436" i="6"/>
  <c r="K1436" i="6"/>
  <c r="J1437" i="6"/>
  <c r="K1437" i="6"/>
  <c r="J1438" i="6"/>
  <c r="K1438" i="6"/>
  <c r="J1439" i="6"/>
  <c r="K1439" i="6"/>
  <c r="J1440" i="6"/>
  <c r="K1440" i="6"/>
  <c r="J1441" i="6"/>
  <c r="K1441" i="6"/>
  <c r="J1442" i="6"/>
  <c r="K1442" i="6"/>
  <c r="J1443" i="6"/>
  <c r="K1443" i="6"/>
  <c r="J1444" i="6"/>
  <c r="K1444" i="6"/>
  <c r="J1445" i="6"/>
  <c r="K1445" i="6"/>
  <c r="J1446" i="6"/>
  <c r="K1446" i="6"/>
  <c r="J1447" i="6"/>
  <c r="K1447" i="6"/>
  <c r="J1448" i="6"/>
  <c r="K1448" i="6"/>
  <c r="J1449" i="6"/>
  <c r="K1449" i="6"/>
  <c r="J1450" i="6"/>
  <c r="K1450" i="6"/>
  <c r="J1451" i="6"/>
  <c r="K1451" i="6"/>
  <c r="J1452" i="6"/>
  <c r="K1452" i="6"/>
  <c r="J1453" i="6"/>
  <c r="K1453" i="6"/>
  <c r="J1454" i="6"/>
  <c r="K1454" i="6"/>
  <c r="J1455" i="6"/>
  <c r="K1455" i="6"/>
  <c r="J1456" i="6"/>
  <c r="K1456" i="6"/>
  <c r="J1457" i="6"/>
  <c r="K1457" i="6"/>
  <c r="J1458" i="6"/>
  <c r="K1458" i="6"/>
  <c r="J1459" i="6"/>
  <c r="K1459" i="6"/>
  <c r="J1460" i="6"/>
  <c r="K1460" i="6"/>
  <c r="J1461" i="6"/>
  <c r="K1461" i="6"/>
  <c r="J1462" i="6"/>
  <c r="K1462" i="6"/>
  <c r="J1463" i="6"/>
  <c r="K1463" i="6"/>
  <c r="J1464" i="6"/>
  <c r="K1464" i="6"/>
  <c r="J1465" i="6"/>
  <c r="K1465" i="6"/>
  <c r="J1466" i="6"/>
  <c r="K1466" i="6"/>
  <c r="J1467" i="6"/>
  <c r="K1467" i="6"/>
  <c r="J1468" i="6"/>
  <c r="K1468" i="6"/>
  <c r="J1469" i="6"/>
  <c r="K1469" i="6"/>
  <c r="J1470" i="6"/>
  <c r="K1470" i="6"/>
  <c r="J1471" i="6"/>
  <c r="K1471" i="6"/>
  <c r="J1472" i="6"/>
  <c r="K1472" i="6"/>
  <c r="J1473" i="6"/>
  <c r="K1473" i="6"/>
  <c r="J1474" i="6"/>
  <c r="K1474" i="6"/>
  <c r="J1475" i="6"/>
  <c r="K1475" i="6"/>
  <c r="J1476" i="6"/>
  <c r="K1476" i="6"/>
  <c r="J1477" i="6"/>
  <c r="K1477" i="6"/>
  <c r="J1478" i="6"/>
  <c r="K1478" i="6"/>
  <c r="J1479" i="6"/>
  <c r="K1479" i="6"/>
  <c r="J1480" i="6"/>
  <c r="K1480" i="6"/>
  <c r="J1481" i="6"/>
  <c r="K1481" i="6"/>
  <c r="J1482" i="6"/>
  <c r="K1482" i="6"/>
  <c r="J1483" i="6"/>
  <c r="K1483" i="6"/>
  <c r="J1484" i="6"/>
  <c r="K1484" i="6"/>
  <c r="J1485" i="6"/>
  <c r="K1485" i="6"/>
  <c r="J1486" i="6"/>
  <c r="K1486" i="6"/>
  <c r="J1487" i="6"/>
  <c r="K1487" i="6"/>
  <c r="J1488" i="6"/>
  <c r="K1488" i="6"/>
  <c r="J1489" i="6"/>
  <c r="K1489" i="6"/>
  <c r="J1490" i="6"/>
  <c r="K1490" i="6"/>
  <c r="J1491" i="6"/>
  <c r="K1491" i="6"/>
  <c r="J1492" i="6"/>
  <c r="K1492" i="6"/>
  <c r="J1493" i="6"/>
  <c r="K1493" i="6"/>
  <c r="J1494" i="6"/>
  <c r="K1494" i="6"/>
  <c r="J1495" i="6"/>
  <c r="K1495" i="6"/>
  <c r="J1496" i="6"/>
  <c r="K1496" i="6"/>
  <c r="J1497" i="6"/>
  <c r="K1497" i="6"/>
  <c r="J1498" i="6"/>
  <c r="K1498" i="6"/>
  <c r="J1499" i="6"/>
  <c r="K1499" i="6"/>
  <c r="J1500" i="6"/>
  <c r="K1500" i="6"/>
  <c r="J1501" i="6"/>
  <c r="K1501" i="6"/>
  <c r="J1502" i="6"/>
  <c r="K1502" i="6"/>
  <c r="J1503" i="6"/>
  <c r="K1503" i="6"/>
  <c r="J1504" i="6"/>
  <c r="K1504" i="6"/>
  <c r="J1505" i="6"/>
  <c r="K1505" i="6"/>
  <c r="J1506" i="6"/>
  <c r="K1506" i="6"/>
  <c r="J1507" i="6"/>
  <c r="K1507" i="6"/>
  <c r="J1508" i="6"/>
  <c r="K1508" i="6"/>
  <c r="J1509" i="6"/>
  <c r="K1509" i="6"/>
  <c r="J1510" i="6"/>
  <c r="K1510" i="6"/>
  <c r="J1511" i="6"/>
  <c r="K1511" i="6"/>
  <c r="J1512" i="6"/>
  <c r="K1512" i="6"/>
  <c r="J1513" i="6"/>
  <c r="K1513" i="6"/>
  <c r="J1514" i="6"/>
  <c r="K1514" i="6"/>
  <c r="J1515" i="6"/>
  <c r="K1515" i="6"/>
  <c r="J1516" i="6"/>
  <c r="K1516" i="6"/>
  <c r="J1517" i="6"/>
  <c r="K1517" i="6"/>
  <c r="J1518" i="6"/>
  <c r="K1518" i="6"/>
  <c r="J1519" i="6"/>
  <c r="K1519" i="6"/>
  <c r="J1520" i="6"/>
  <c r="K1520" i="6"/>
  <c r="J1521" i="6"/>
  <c r="K1521" i="6"/>
  <c r="J1522" i="6"/>
  <c r="K1522" i="6"/>
  <c r="J1523" i="6"/>
  <c r="K1523" i="6"/>
  <c r="J1524" i="6"/>
  <c r="K1524" i="6"/>
  <c r="J1525" i="6"/>
  <c r="K1525" i="6"/>
  <c r="J1526" i="6"/>
  <c r="K1526" i="6"/>
  <c r="J1527" i="6"/>
  <c r="K1527" i="6"/>
  <c r="J1528" i="6"/>
  <c r="K1528" i="6"/>
  <c r="J1529" i="6"/>
  <c r="K1529" i="6"/>
  <c r="J1530" i="6"/>
  <c r="K1530" i="6"/>
  <c r="J1531" i="6"/>
  <c r="K1531" i="6"/>
  <c r="J1532" i="6"/>
  <c r="K1532" i="6"/>
  <c r="J1533" i="6"/>
  <c r="K1533" i="6"/>
  <c r="J1534" i="6"/>
  <c r="K1534" i="6"/>
  <c r="J1535" i="6"/>
  <c r="K1535" i="6"/>
  <c r="J1536" i="6"/>
  <c r="K1536" i="6"/>
  <c r="J1537" i="6"/>
  <c r="K1537" i="6"/>
  <c r="J1538" i="6"/>
  <c r="K1538" i="6"/>
  <c r="J1539" i="6"/>
  <c r="K1539" i="6"/>
  <c r="J1540" i="6"/>
  <c r="K1540" i="6"/>
  <c r="J1541" i="6"/>
  <c r="K1541" i="6"/>
  <c r="J1542" i="6"/>
  <c r="K1542" i="6"/>
  <c r="J1543" i="6"/>
  <c r="K1543" i="6"/>
  <c r="J1544" i="6"/>
  <c r="K1544" i="6"/>
  <c r="J1545" i="6"/>
  <c r="K1545" i="6"/>
  <c r="J1546" i="6"/>
  <c r="K1546" i="6"/>
  <c r="J1547" i="6"/>
  <c r="K1547" i="6"/>
  <c r="J1548" i="6"/>
  <c r="K1548" i="6"/>
  <c r="J1549" i="6"/>
  <c r="K1549" i="6"/>
  <c r="J1550" i="6"/>
  <c r="K1550" i="6"/>
  <c r="J1551" i="6"/>
  <c r="K1551" i="6"/>
  <c r="J1552" i="6"/>
  <c r="K1552" i="6"/>
  <c r="J1553" i="6"/>
  <c r="K1553" i="6"/>
  <c r="J1554" i="6"/>
  <c r="K1554" i="6"/>
  <c r="J1555" i="6"/>
  <c r="K1555" i="6"/>
  <c r="J1556" i="6"/>
  <c r="K1556" i="6"/>
  <c r="J1557" i="6"/>
  <c r="K1557" i="6"/>
  <c r="J1558" i="6"/>
  <c r="K1558" i="6"/>
  <c r="J1559" i="6"/>
  <c r="K1559" i="6"/>
  <c r="J1560" i="6"/>
  <c r="K1560" i="6"/>
  <c r="J1561" i="6"/>
  <c r="K1561" i="6"/>
  <c r="J1562" i="6"/>
  <c r="K1562" i="6"/>
  <c r="J1563" i="6"/>
  <c r="K1563" i="6"/>
  <c r="J1564" i="6"/>
  <c r="K1564" i="6"/>
  <c r="J1565" i="6"/>
  <c r="K1565" i="6"/>
  <c r="J1566" i="6"/>
  <c r="K1566" i="6"/>
  <c r="J1567" i="6"/>
  <c r="K1567" i="6"/>
  <c r="J1568" i="6"/>
  <c r="K1568" i="6"/>
  <c r="J1569" i="6"/>
  <c r="K1569" i="6"/>
  <c r="J1570" i="6"/>
  <c r="K1570" i="6"/>
  <c r="J1571" i="6"/>
  <c r="K1571" i="6"/>
  <c r="J1572" i="6"/>
  <c r="K1572" i="6"/>
  <c r="J1573" i="6"/>
  <c r="K1573" i="6"/>
  <c r="J1574" i="6"/>
  <c r="K1574" i="6"/>
  <c r="J1575" i="6"/>
  <c r="K1575" i="6"/>
  <c r="J1576" i="6"/>
  <c r="K1576" i="6"/>
  <c r="J1577" i="6"/>
  <c r="K1577" i="6"/>
  <c r="J1578" i="6"/>
  <c r="K1578" i="6"/>
  <c r="J1579" i="6"/>
  <c r="K1579" i="6"/>
  <c r="J1580" i="6"/>
  <c r="K1580" i="6"/>
  <c r="J1581" i="6"/>
  <c r="K1581" i="6"/>
  <c r="J1582" i="6"/>
  <c r="K1582" i="6"/>
  <c r="J1583" i="6"/>
  <c r="K1583" i="6"/>
  <c r="J1584" i="6"/>
  <c r="K1584" i="6"/>
  <c r="J1585" i="6"/>
  <c r="K1585" i="6"/>
  <c r="J1586" i="6"/>
  <c r="K1586" i="6"/>
  <c r="J1587" i="6"/>
  <c r="K1587" i="6"/>
  <c r="J1588" i="6"/>
  <c r="K1588" i="6"/>
  <c r="J1589" i="6"/>
  <c r="K1589" i="6"/>
  <c r="J1590" i="6"/>
  <c r="K1590" i="6"/>
  <c r="J1591" i="6"/>
  <c r="K1591" i="6"/>
  <c r="J1592" i="6"/>
  <c r="K1592" i="6"/>
  <c r="J1593" i="6"/>
  <c r="K1593" i="6"/>
  <c r="J1594" i="6"/>
  <c r="K1594" i="6"/>
  <c r="J1595" i="6"/>
  <c r="K1595" i="6"/>
  <c r="J1596" i="6"/>
  <c r="K1596" i="6"/>
  <c r="J1597" i="6"/>
  <c r="K1597" i="6"/>
  <c r="J1598" i="6"/>
  <c r="K1598" i="6"/>
  <c r="J1599" i="6"/>
  <c r="K1599" i="6"/>
  <c r="J1600" i="6"/>
  <c r="K1600" i="6"/>
  <c r="J1601" i="6"/>
  <c r="K1601" i="6"/>
  <c r="J1602" i="6"/>
  <c r="K1602" i="6"/>
  <c r="J1603" i="6"/>
  <c r="K1603" i="6"/>
  <c r="J1604" i="6"/>
  <c r="K1604" i="6"/>
  <c r="J1605" i="6"/>
  <c r="K1605" i="6"/>
  <c r="J1606" i="6"/>
  <c r="K1606" i="6"/>
  <c r="J1607" i="6"/>
  <c r="K1607" i="6"/>
  <c r="J1608" i="6"/>
  <c r="K1608" i="6"/>
  <c r="J1609" i="6"/>
  <c r="K1609" i="6"/>
  <c r="J1610" i="6"/>
  <c r="K1610" i="6"/>
  <c r="J1611" i="6"/>
  <c r="K1611" i="6"/>
  <c r="J1612" i="6"/>
  <c r="K1612" i="6"/>
  <c r="J1613" i="6"/>
  <c r="K1613" i="6"/>
  <c r="J1614" i="6"/>
  <c r="K1614" i="6"/>
  <c r="J1615" i="6"/>
  <c r="K1615" i="6"/>
  <c r="J1616" i="6"/>
  <c r="K1616" i="6"/>
  <c r="J1617" i="6"/>
  <c r="K1617" i="6"/>
  <c r="J1618" i="6"/>
  <c r="K1618" i="6"/>
  <c r="J1619" i="6"/>
  <c r="K1619" i="6"/>
  <c r="J1620" i="6"/>
  <c r="K1620" i="6"/>
  <c r="J1621" i="6"/>
  <c r="K1621" i="6"/>
  <c r="J1622" i="6"/>
  <c r="K1622" i="6"/>
  <c r="J1623" i="6"/>
  <c r="K1623" i="6"/>
  <c r="J1624" i="6"/>
  <c r="K1624" i="6"/>
  <c r="J1625" i="6"/>
  <c r="K1625" i="6"/>
  <c r="J1626" i="6"/>
  <c r="K1626" i="6"/>
  <c r="J1627" i="6"/>
  <c r="K1627" i="6"/>
  <c r="J1628" i="6"/>
  <c r="K1628" i="6"/>
  <c r="J1629" i="6"/>
  <c r="K1629" i="6"/>
  <c r="J1630" i="6"/>
  <c r="K1630" i="6"/>
  <c r="J1631" i="6"/>
  <c r="K1631" i="6"/>
  <c r="J1632" i="6"/>
  <c r="K1632" i="6"/>
  <c r="J1633" i="6"/>
  <c r="K1633" i="6"/>
  <c r="J1634" i="6"/>
  <c r="K1634" i="6"/>
  <c r="J1635" i="6"/>
  <c r="K1635" i="6"/>
  <c r="J1636" i="6"/>
  <c r="K1636" i="6"/>
  <c r="J1637" i="6"/>
  <c r="K1637" i="6"/>
  <c r="J1638" i="6"/>
  <c r="K1638" i="6"/>
  <c r="J1639" i="6"/>
  <c r="K1639" i="6"/>
  <c r="J1640" i="6"/>
  <c r="K1640" i="6"/>
  <c r="J1641" i="6"/>
  <c r="K1641" i="6"/>
  <c r="J1642" i="6"/>
  <c r="K1642" i="6"/>
  <c r="J1643" i="6"/>
  <c r="K1643" i="6"/>
  <c r="J1644" i="6"/>
  <c r="K1644" i="6"/>
  <c r="J1645" i="6"/>
  <c r="K1645" i="6"/>
  <c r="J1646" i="6"/>
  <c r="K1646" i="6"/>
  <c r="J1647" i="6"/>
  <c r="K1647" i="6"/>
  <c r="J1648" i="6"/>
  <c r="K1648" i="6"/>
  <c r="J1649" i="6"/>
  <c r="K1649" i="6"/>
  <c r="J1650" i="6"/>
  <c r="K1650" i="6"/>
  <c r="J1651" i="6"/>
  <c r="K1651" i="6"/>
  <c r="J1652" i="6"/>
  <c r="K1652" i="6"/>
  <c r="J1653" i="6"/>
  <c r="K1653" i="6"/>
  <c r="J1654" i="6"/>
  <c r="K1654" i="6"/>
  <c r="J1655" i="6"/>
  <c r="K1655" i="6"/>
  <c r="J1656" i="6"/>
  <c r="K1656" i="6"/>
  <c r="J1657" i="6"/>
  <c r="K1657" i="6"/>
  <c r="J1658" i="6"/>
  <c r="K1658" i="6"/>
  <c r="J1659" i="6"/>
  <c r="K1659" i="6"/>
  <c r="J1660" i="6"/>
  <c r="K1660" i="6"/>
  <c r="J1661" i="6"/>
  <c r="K1661" i="6"/>
  <c r="J1662" i="6"/>
  <c r="K1662" i="6"/>
  <c r="J1663" i="6"/>
  <c r="K1663" i="6"/>
  <c r="J1664" i="6"/>
  <c r="K1664" i="6"/>
  <c r="J1665" i="6"/>
  <c r="K1665" i="6"/>
  <c r="J1666" i="6"/>
  <c r="K1666" i="6"/>
  <c r="J1667" i="6"/>
  <c r="K1667" i="6"/>
  <c r="J1668" i="6"/>
  <c r="K1668" i="6"/>
  <c r="J1669" i="6"/>
  <c r="K1669" i="6"/>
  <c r="J1670" i="6"/>
  <c r="K1670" i="6"/>
  <c r="J1671" i="6"/>
  <c r="K1671" i="6"/>
  <c r="J1672" i="6"/>
  <c r="K1672" i="6"/>
  <c r="J1673" i="6"/>
  <c r="K1673" i="6"/>
  <c r="J1674" i="6"/>
  <c r="K1674" i="6"/>
  <c r="J1675" i="6"/>
  <c r="K1675" i="6"/>
  <c r="J1676" i="6"/>
  <c r="K1676" i="6"/>
  <c r="J1677" i="6"/>
  <c r="K1677" i="6"/>
  <c r="J1678" i="6"/>
  <c r="K1678" i="6"/>
  <c r="J1679" i="6"/>
  <c r="K1679" i="6"/>
  <c r="J1680" i="6"/>
  <c r="K1680" i="6"/>
  <c r="J1681" i="6"/>
  <c r="K1681" i="6"/>
  <c r="J1682" i="6"/>
  <c r="K1682" i="6"/>
  <c r="J1683" i="6"/>
  <c r="K1683" i="6"/>
  <c r="J1684" i="6"/>
  <c r="K1684" i="6"/>
  <c r="J1685" i="6"/>
  <c r="K1685" i="6"/>
  <c r="J1686" i="6"/>
  <c r="K1686" i="6"/>
  <c r="J1687" i="6"/>
  <c r="K1687" i="6"/>
  <c r="J1688" i="6"/>
  <c r="K1688" i="6"/>
  <c r="J1689" i="6"/>
  <c r="K1689" i="6"/>
  <c r="J1690" i="6"/>
  <c r="K1690" i="6"/>
  <c r="J1691" i="6"/>
  <c r="K1691" i="6"/>
  <c r="J1692" i="6"/>
  <c r="K1692" i="6"/>
  <c r="J1693" i="6"/>
  <c r="K1693" i="6"/>
  <c r="J1694" i="6"/>
  <c r="K1694" i="6"/>
  <c r="J1695" i="6"/>
  <c r="K1695" i="6"/>
  <c r="J1696" i="6"/>
  <c r="K1696" i="6"/>
  <c r="J1697" i="6"/>
  <c r="K1697" i="6"/>
  <c r="J1698" i="6"/>
  <c r="K1698" i="6"/>
  <c r="J1699" i="6"/>
  <c r="K1699" i="6"/>
  <c r="J1700" i="6"/>
  <c r="K1700" i="6"/>
  <c r="J1701" i="6"/>
  <c r="K1701" i="6"/>
  <c r="J1702" i="6"/>
  <c r="K1702" i="6"/>
  <c r="J1703" i="6"/>
  <c r="K1703" i="6"/>
  <c r="J1704" i="6"/>
  <c r="K1704" i="6"/>
  <c r="J1705" i="6"/>
  <c r="K1705" i="6"/>
  <c r="J1706" i="6"/>
  <c r="K1706" i="6"/>
  <c r="J1707" i="6"/>
  <c r="K1707" i="6"/>
  <c r="J1708" i="6"/>
  <c r="K1708" i="6"/>
  <c r="J1709" i="6"/>
  <c r="K1709" i="6"/>
  <c r="J1710" i="6"/>
  <c r="K1710" i="6"/>
  <c r="J1711" i="6"/>
  <c r="K1711" i="6"/>
  <c r="J1712" i="6"/>
  <c r="K1712" i="6"/>
  <c r="J1713" i="6"/>
  <c r="K1713" i="6"/>
  <c r="J1714" i="6"/>
  <c r="K1714" i="6"/>
  <c r="J1715" i="6"/>
  <c r="K1715" i="6"/>
  <c r="J1716" i="6"/>
  <c r="K1716" i="6"/>
  <c r="J1717" i="6"/>
  <c r="K1717" i="6"/>
  <c r="J1718" i="6"/>
  <c r="K1718" i="6"/>
  <c r="J1719" i="6"/>
  <c r="K1719" i="6"/>
  <c r="J1720" i="6"/>
  <c r="K1720" i="6"/>
  <c r="J1721" i="6"/>
  <c r="K1721" i="6"/>
  <c r="J1722" i="6"/>
  <c r="K1722" i="6"/>
  <c r="J1723" i="6"/>
  <c r="K1723" i="6"/>
  <c r="J1724" i="6"/>
  <c r="K1724" i="6"/>
  <c r="J1725" i="6"/>
  <c r="K1725" i="6"/>
  <c r="J1726" i="6"/>
  <c r="K1726" i="6"/>
  <c r="J1727" i="6"/>
  <c r="K1727" i="6"/>
  <c r="J1728" i="6"/>
  <c r="K1728" i="6"/>
  <c r="J1729" i="6"/>
  <c r="K1729" i="6"/>
  <c r="J1730" i="6"/>
  <c r="K1730" i="6"/>
  <c r="J1731" i="6"/>
  <c r="K1731" i="6"/>
  <c r="J1732" i="6"/>
  <c r="K1732" i="6"/>
  <c r="J1733" i="6"/>
  <c r="K1733" i="6"/>
  <c r="J1734" i="6"/>
  <c r="K1734" i="6"/>
  <c r="J1735" i="6"/>
  <c r="K1735" i="6"/>
  <c r="J1736" i="6"/>
  <c r="K1736" i="6"/>
  <c r="J1737" i="6"/>
  <c r="K1737" i="6"/>
  <c r="J1738" i="6"/>
  <c r="K1738" i="6"/>
  <c r="J1739" i="6"/>
  <c r="K1739" i="6"/>
  <c r="J1740" i="6"/>
  <c r="K1740" i="6"/>
  <c r="J1741" i="6"/>
  <c r="K1741" i="6"/>
  <c r="J1742" i="6"/>
  <c r="K1742" i="6"/>
  <c r="J1743" i="6"/>
  <c r="K1743" i="6"/>
  <c r="J1744" i="6"/>
  <c r="K1744" i="6"/>
  <c r="J1745" i="6"/>
  <c r="K1745" i="6"/>
  <c r="J1746" i="6"/>
  <c r="K1746" i="6"/>
  <c r="J1747" i="6"/>
  <c r="K1747" i="6"/>
  <c r="J1748" i="6"/>
  <c r="K1748" i="6"/>
  <c r="J1749" i="6"/>
  <c r="K1749" i="6"/>
  <c r="J1750" i="6"/>
  <c r="K1750" i="6"/>
  <c r="J1751" i="6"/>
  <c r="K1751" i="6"/>
  <c r="J1752" i="6"/>
  <c r="K1752" i="6"/>
  <c r="J1753" i="6"/>
  <c r="K1753" i="6"/>
  <c r="J1754" i="6"/>
  <c r="K1754" i="6"/>
  <c r="J1755" i="6"/>
  <c r="K1755" i="6"/>
  <c r="J1756" i="6"/>
  <c r="K1756" i="6"/>
  <c r="J1757" i="6"/>
  <c r="K1757" i="6"/>
  <c r="J1758" i="6"/>
  <c r="K1758" i="6"/>
  <c r="J1759" i="6"/>
  <c r="K1759" i="6"/>
  <c r="J1760" i="6"/>
  <c r="K1760" i="6"/>
  <c r="J1761" i="6"/>
  <c r="K1761" i="6"/>
  <c r="J1762" i="6"/>
  <c r="K1762" i="6"/>
  <c r="J1763" i="6"/>
  <c r="K1763" i="6"/>
  <c r="J1764" i="6"/>
  <c r="K1764" i="6"/>
  <c r="J1765" i="6"/>
  <c r="K1765" i="6"/>
  <c r="J1766" i="6"/>
  <c r="K1766" i="6"/>
  <c r="J1767" i="6"/>
  <c r="K1767" i="6"/>
  <c r="J1768" i="6"/>
  <c r="K1768" i="6"/>
  <c r="J1769" i="6"/>
  <c r="K1769" i="6"/>
  <c r="J1770" i="6"/>
  <c r="K1770" i="6"/>
  <c r="J1771" i="6"/>
  <c r="K1771" i="6"/>
  <c r="J1772" i="6"/>
  <c r="K1772" i="6"/>
  <c r="J1773" i="6"/>
  <c r="K1773" i="6"/>
  <c r="J1774" i="6"/>
  <c r="K1774" i="6"/>
  <c r="J1775" i="6"/>
  <c r="K1775" i="6"/>
  <c r="J1776" i="6"/>
  <c r="K1776" i="6"/>
  <c r="J1777" i="6"/>
  <c r="K1777" i="6"/>
  <c r="J1778" i="6"/>
  <c r="K1778" i="6"/>
  <c r="J1779" i="6"/>
  <c r="K1779" i="6"/>
  <c r="J1780" i="6"/>
  <c r="K1780" i="6"/>
  <c r="J1781" i="6"/>
  <c r="K1781" i="6"/>
  <c r="J1782" i="6"/>
  <c r="K1782" i="6"/>
  <c r="J1783" i="6"/>
  <c r="K1783" i="6"/>
  <c r="J1784" i="6"/>
  <c r="K1784" i="6"/>
  <c r="J1785" i="6"/>
  <c r="K1785" i="6"/>
  <c r="J1786" i="6"/>
  <c r="K1786" i="6"/>
  <c r="J1787" i="6"/>
  <c r="K1787" i="6"/>
  <c r="J1788" i="6"/>
  <c r="K1788" i="6"/>
  <c r="J1789" i="6"/>
  <c r="K1789" i="6"/>
  <c r="J1790" i="6"/>
  <c r="K1790" i="6"/>
  <c r="J1791" i="6"/>
  <c r="K1791" i="6"/>
  <c r="J1792" i="6"/>
  <c r="K1792" i="6"/>
  <c r="J1793" i="6"/>
  <c r="K1793" i="6"/>
  <c r="J1794" i="6"/>
  <c r="K1794" i="6"/>
  <c r="J1795" i="6"/>
  <c r="K1795" i="6"/>
  <c r="J1796" i="6"/>
  <c r="K1796" i="6"/>
  <c r="J1797" i="6"/>
  <c r="K1797" i="6"/>
  <c r="J1798" i="6"/>
  <c r="K1798" i="6"/>
  <c r="J1799" i="6"/>
  <c r="K1799" i="6"/>
  <c r="J1800" i="6"/>
  <c r="K1800" i="6"/>
  <c r="J1801" i="6"/>
  <c r="K1801" i="6"/>
  <c r="J1802" i="6"/>
  <c r="K1802" i="6"/>
  <c r="J1803" i="6"/>
  <c r="K1803" i="6"/>
  <c r="J1804" i="6"/>
  <c r="K1804" i="6"/>
  <c r="J1805" i="6"/>
  <c r="K1805" i="6"/>
  <c r="J1806" i="6"/>
  <c r="K1806" i="6"/>
  <c r="J1807" i="6"/>
  <c r="K1807" i="6"/>
  <c r="J1808" i="6"/>
  <c r="K1808" i="6"/>
  <c r="J1809" i="6"/>
  <c r="K1809" i="6"/>
  <c r="J1810" i="6"/>
  <c r="K1810" i="6"/>
  <c r="J1811" i="6"/>
  <c r="K1811" i="6"/>
  <c r="J1812" i="6"/>
  <c r="K1812" i="6"/>
  <c r="J1813" i="6"/>
  <c r="K1813" i="6"/>
  <c r="J1814" i="6"/>
  <c r="K1814" i="6"/>
  <c r="J1815" i="6"/>
  <c r="K1815" i="6"/>
  <c r="J1816" i="6"/>
  <c r="K1816" i="6"/>
  <c r="J1817" i="6"/>
  <c r="K1817" i="6"/>
  <c r="J1818" i="6"/>
  <c r="K1818" i="6"/>
  <c r="J1819" i="6"/>
  <c r="K1819" i="6"/>
  <c r="J1820" i="6"/>
  <c r="K1820" i="6"/>
  <c r="J1821" i="6"/>
  <c r="K1821" i="6"/>
  <c r="J1822" i="6"/>
  <c r="K1822" i="6"/>
  <c r="J1823" i="6"/>
  <c r="K1823" i="6"/>
  <c r="J1824" i="6"/>
  <c r="K1824" i="6"/>
  <c r="J1825" i="6"/>
  <c r="K1825" i="6"/>
  <c r="J1826" i="6"/>
  <c r="K1826" i="6"/>
  <c r="J1827" i="6"/>
  <c r="K1827" i="6"/>
  <c r="J1828" i="6"/>
  <c r="K1828" i="6"/>
  <c r="J1829" i="6"/>
  <c r="K1829" i="6"/>
  <c r="J1830" i="6"/>
  <c r="K1830" i="6"/>
  <c r="J1831" i="6"/>
  <c r="K1831" i="6"/>
  <c r="J1832" i="6"/>
  <c r="K1832" i="6"/>
  <c r="J1833" i="6"/>
  <c r="K1833" i="6"/>
  <c r="J1834" i="6"/>
  <c r="K1834" i="6"/>
  <c r="J1835" i="6"/>
  <c r="K1835" i="6"/>
  <c r="J1836" i="6"/>
  <c r="K1836" i="6"/>
  <c r="J1837" i="6"/>
  <c r="K1837" i="6"/>
  <c r="J1838" i="6"/>
  <c r="K1838" i="6"/>
  <c r="J1839" i="6"/>
  <c r="K1839" i="6"/>
  <c r="J1840" i="6"/>
  <c r="K1840" i="6"/>
  <c r="J1841" i="6"/>
  <c r="K1841" i="6"/>
  <c r="J1842" i="6"/>
  <c r="K1842" i="6"/>
  <c r="J1843" i="6"/>
  <c r="K1843" i="6"/>
  <c r="J1844" i="6"/>
  <c r="K1844" i="6"/>
  <c r="J1845" i="6"/>
  <c r="K1845" i="6"/>
  <c r="J1846" i="6"/>
  <c r="K1846" i="6"/>
  <c r="J1847" i="6"/>
  <c r="K1847" i="6"/>
  <c r="J1848" i="6"/>
  <c r="K1848" i="6"/>
  <c r="J1849" i="6"/>
  <c r="K1849" i="6"/>
  <c r="J1850" i="6"/>
  <c r="K1850" i="6"/>
  <c r="J1851" i="6"/>
  <c r="K1851" i="6"/>
  <c r="J1852" i="6"/>
  <c r="K1852" i="6"/>
  <c r="J1853" i="6"/>
  <c r="K1853" i="6"/>
  <c r="J1854" i="6"/>
  <c r="K1854" i="6"/>
  <c r="J1855" i="6"/>
  <c r="K1855" i="6"/>
  <c r="J1856" i="6"/>
  <c r="K1856" i="6"/>
  <c r="J1857" i="6"/>
  <c r="K1857" i="6"/>
  <c r="J1858" i="6"/>
  <c r="K1858" i="6"/>
  <c r="J1859" i="6"/>
  <c r="K1859" i="6"/>
  <c r="J1860" i="6"/>
  <c r="K1860" i="6"/>
  <c r="J1861" i="6"/>
  <c r="K1861" i="6"/>
  <c r="J1862" i="6"/>
  <c r="K1862" i="6"/>
  <c r="J1863" i="6"/>
  <c r="K1863" i="6"/>
  <c r="J1864" i="6"/>
  <c r="K1864" i="6"/>
  <c r="J1865" i="6"/>
  <c r="K1865" i="6"/>
  <c r="J1866" i="6"/>
  <c r="K1866" i="6"/>
  <c r="J1867" i="6"/>
  <c r="K1867" i="6"/>
  <c r="J1868" i="6"/>
  <c r="K1868" i="6"/>
  <c r="J1869" i="6"/>
  <c r="K1869" i="6"/>
  <c r="J1870" i="6"/>
  <c r="K1870" i="6"/>
  <c r="J1871" i="6"/>
  <c r="K1871" i="6"/>
  <c r="J1872" i="6"/>
  <c r="K1872" i="6"/>
  <c r="J1873" i="6"/>
  <c r="K1873" i="6"/>
  <c r="J1874" i="6"/>
  <c r="K1874" i="6"/>
  <c r="J1875" i="6"/>
  <c r="K1875" i="6"/>
  <c r="J1876" i="6"/>
  <c r="K1876" i="6"/>
  <c r="J1877" i="6"/>
  <c r="K1877" i="6"/>
  <c r="J1878" i="6"/>
  <c r="K1878" i="6"/>
  <c r="J1879" i="6"/>
  <c r="K1879" i="6"/>
  <c r="J1880" i="6"/>
  <c r="K1880" i="6"/>
  <c r="J1881" i="6"/>
  <c r="K1881" i="6"/>
  <c r="J1882" i="6"/>
  <c r="K1882" i="6"/>
  <c r="J1883" i="6"/>
  <c r="K1883" i="6"/>
  <c r="J1884" i="6"/>
  <c r="K1884" i="6"/>
  <c r="J1885" i="6"/>
  <c r="K1885" i="6"/>
  <c r="J1886" i="6"/>
  <c r="K1886" i="6"/>
  <c r="J1887" i="6"/>
  <c r="K1887" i="6"/>
  <c r="J1888" i="6"/>
  <c r="K1888" i="6"/>
  <c r="J1889" i="6"/>
  <c r="K1889" i="6"/>
  <c r="J1890" i="6"/>
  <c r="K1890" i="6"/>
  <c r="J1891" i="6"/>
  <c r="K1891" i="6"/>
  <c r="J1892" i="6"/>
  <c r="K1892" i="6"/>
  <c r="J1893" i="6"/>
  <c r="K1893" i="6"/>
  <c r="J1894" i="6"/>
  <c r="K1894" i="6"/>
  <c r="J1895" i="6"/>
  <c r="K1895" i="6"/>
  <c r="J1896" i="6"/>
  <c r="K1896" i="6"/>
  <c r="J1897" i="6"/>
  <c r="K1897" i="6"/>
  <c r="J1898" i="6"/>
  <c r="K1898" i="6"/>
  <c r="J1899" i="6"/>
  <c r="K1899" i="6"/>
  <c r="J1900" i="6"/>
  <c r="K1900" i="6"/>
  <c r="J1901" i="6"/>
  <c r="K1901" i="6"/>
  <c r="J1902" i="6"/>
  <c r="K1902" i="6"/>
  <c r="J1903" i="6"/>
  <c r="K1903" i="6"/>
  <c r="J1904" i="6"/>
  <c r="K1904" i="6"/>
  <c r="J1905" i="6"/>
  <c r="K1905" i="6"/>
  <c r="J1906" i="6"/>
  <c r="K1906" i="6"/>
  <c r="J1907" i="6"/>
  <c r="K1907" i="6"/>
  <c r="J1908" i="6"/>
  <c r="K1908" i="6"/>
  <c r="J1909" i="6"/>
  <c r="K1909" i="6"/>
  <c r="J1910" i="6"/>
  <c r="K1910" i="6"/>
  <c r="J1911" i="6"/>
  <c r="K1911" i="6"/>
  <c r="J1912" i="6"/>
  <c r="K1912" i="6"/>
  <c r="J1913" i="6"/>
  <c r="K1913" i="6"/>
  <c r="J1914" i="6"/>
  <c r="K1914" i="6"/>
  <c r="J1915" i="6"/>
  <c r="K1915" i="6"/>
  <c r="J1916" i="6"/>
  <c r="K1916" i="6"/>
  <c r="J1917" i="6"/>
  <c r="K1917" i="6"/>
  <c r="J1918" i="6"/>
  <c r="K1918" i="6"/>
  <c r="J1919" i="6"/>
  <c r="K1919" i="6"/>
  <c r="J1920" i="6"/>
  <c r="K1920" i="6"/>
  <c r="J1921" i="6"/>
  <c r="K1921" i="6"/>
  <c r="J1922" i="6"/>
  <c r="K1922" i="6"/>
  <c r="J1923" i="6"/>
  <c r="K1923" i="6"/>
  <c r="J1924" i="6"/>
  <c r="K1924" i="6"/>
  <c r="J1925" i="6"/>
  <c r="K1925" i="6"/>
  <c r="J1926" i="6"/>
  <c r="K1926" i="6"/>
  <c r="J1927" i="6"/>
  <c r="K1927" i="6"/>
  <c r="J1928" i="6"/>
  <c r="K1928" i="6"/>
  <c r="J1929" i="6"/>
  <c r="K1929" i="6"/>
  <c r="J1930" i="6"/>
  <c r="K1930" i="6"/>
  <c r="J1931" i="6"/>
  <c r="K1931" i="6"/>
  <c r="J1932" i="6"/>
  <c r="K1932" i="6"/>
  <c r="J1933" i="6"/>
  <c r="K1933" i="6"/>
  <c r="J1934" i="6"/>
  <c r="K1934" i="6"/>
  <c r="J1935" i="6"/>
  <c r="K1935" i="6"/>
  <c r="J1936" i="6"/>
  <c r="K1936" i="6"/>
  <c r="J1937" i="6"/>
  <c r="K1937" i="6"/>
  <c r="J1938" i="6"/>
  <c r="K1938" i="6"/>
  <c r="J1939" i="6"/>
  <c r="K1939" i="6"/>
  <c r="J1940" i="6"/>
  <c r="K1940" i="6"/>
  <c r="J1941" i="6"/>
  <c r="K1941" i="6"/>
  <c r="J1942" i="6"/>
  <c r="K1942" i="6"/>
  <c r="J1943" i="6"/>
  <c r="K1943" i="6"/>
  <c r="J1944" i="6"/>
  <c r="K1944" i="6"/>
  <c r="J1945" i="6"/>
  <c r="K1945" i="6"/>
  <c r="J1946" i="6"/>
  <c r="K1946" i="6"/>
  <c r="J1947" i="6"/>
  <c r="K1947" i="6"/>
  <c r="J1948" i="6"/>
  <c r="K1948" i="6"/>
  <c r="J1949" i="6"/>
  <c r="K1949" i="6"/>
  <c r="J1950" i="6"/>
  <c r="K1950" i="6"/>
  <c r="J1951" i="6"/>
  <c r="K1951" i="6"/>
  <c r="J1952" i="6"/>
  <c r="K1952" i="6"/>
  <c r="J1953" i="6"/>
  <c r="K1953" i="6"/>
  <c r="J1954" i="6"/>
  <c r="K1954" i="6"/>
  <c r="J1955" i="6"/>
  <c r="K1955" i="6"/>
  <c r="J1956" i="6"/>
  <c r="K1956" i="6"/>
  <c r="J1957" i="6"/>
  <c r="K1957" i="6"/>
  <c r="J1958" i="6"/>
  <c r="K1958" i="6"/>
  <c r="J1959" i="6"/>
  <c r="K1959" i="6"/>
  <c r="J1960" i="6"/>
  <c r="K1960" i="6"/>
  <c r="J1961" i="6"/>
  <c r="K1961" i="6"/>
  <c r="J1962" i="6"/>
  <c r="K1962" i="6"/>
  <c r="J1963" i="6"/>
  <c r="K1963" i="6"/>
  <c r="J1964" i="6"/>
  <c r="K1964" i="6"/>
  <c r="J1965" i="6"/>
  <c r="K1965" i="6"/>
  <c r="J1966" i="6"/>
  <c r="K1966" i="6"/>
  <c r="J1967" i="6"/>
  <c r="K1967" i="6"/>
  <c r="J1968" i="6"/>
  <c r="K1968" i="6"/>
  <c r="J1969" i="6"/>
  <c r="K1969" i="6"/>
  <c r="J1970" i="6"/>
  <c r="K1970" i="6"/>
  <c r="J1971" i="6"/>
  <c r="K1971" i="6"/>
  <c r="J1972" i="6"/>
  <c r="K1972" i="6"/>
  <c r="J1973" i="6"/>
  <c r="K1973" i="6"/>
  <c r="J1974" i="6"/>
  <c r="K1974" i="6"/>
  <c r="J1975" i="6"/>
  <c r="K1975" i="6"/>
  <c r="J1976" i="6"/>
  <c r="K1976" i="6"/>
  <c r="J1977" i="6"/>
  <c r="K1977" i="6"/>
  <c r="J1978" i="6"/>
  <c r="K1978" i="6"/>
  <c r="J1979" i="6"/>
  <c r="K1979" i="6"/>
  <c r="J1980" i="6"/>
  <c r="K1980" i="6"/>
  <c r="J1981" i="6"/>
  <c r="K1981" i="6"/>
  <c r="J1982" i="6"/>
  <c r="K1982" i="6"/>
  <c r="J1983" i="6"/>
  <c r="K1983" i="6"/>
  <c r="J1984" i="6"/>
  <c r="K1984" i="6"/>
  <c r="J1985" i="6"/>
  <c r="K1985" i="6"/>
  <c r="J1986" i="6"/>
  <c r="K1986" i="6"/>
  <c r="J1987" i="6"/>
  <c r="K1987" i="6"/>
  <c r="J1988" i="6"/>
  <c r="K1988" i="6"/>
  <c r="J1989" i="6"/>
  <c r="K1989" i="6"/>
  <c r="J1990" i="6"/>
  <c r="K1990" i="6"/>
  <c r="J1991" i="6"/>
  <c r="K1991" i="6"/>
  <c r="J1992" i="6"/>
  <c r="K1992" i="6"/>
  <c r="J1993" i="6"/>
  <c r="K1993" i="6"/>
  <c r="J1994" i="6"/>
  <c r="K1994" i="6"/>
  <c r="J1995" i="6"/>
  <c r="K1995" i="6"/>
  <c r="J1996" i="6"/>
  <c r="K1996" i="6"/>
  <c r="J1997" i="6"/>
  <c r="K1997" i="6"/>
  <c r="J1998" i="6"/>
  <c r="K1998" i="6"/>
  <c r="J1999" i="6"/>
  <c r="K1999" i="6"/>
  <c r="J2000" i="6"/>
  <c r="K2000" i="6"/>
  <c r="J2001" i="6"/>
  <c r="K2001" i="6"/>
  <c r="J2002" i="6"/>
  <c r="K2002" i="6"/>
  <c r="J2003" i="6"/>
  <c r="K2003" i="6"/>
  <c r="J2004" i="6"/>
  <c r="K2004" i="6"/>
  <c r="J2005" i="6"/>
  <c r="K2005" i="6"/>
  <c r="J2006" i="6"/>
  <c r="K2006" i="6"/>
  <c r="J2007" i="6"/>
  <c r="K2007" i="6"/>
  <c r="J2008" i="6"/>
  <c r="K2008" i="6"/>
  <c r="J2009" i="6"/>
  <c r="K2009" i="6"/>
  <c r="J2010" i="6"/>
  <c r="K2010" i="6"/>
  <c r="J2011" i="6"/>
  <c r="K2011" i="6"/>
  <c r="J2012" i="6"/>
  <c r="K2012" i="6"/>
  <c r="J2013" i="6"/>
  <c r="K2013" i="6"/>
  <c r="J2014" i="6"/>
  <c r="K2014" i="6"/>
  <c r="J2015" i="6"/>
  <c r="K2015" i="6"/>
  <c r="J2016" i="6"/>
  <c r="K2016" i="6"/>
  <c r="J2017" i="6"/>
  <c r="K2017" i="6"/>
  <c r="J2018" i="6"/>
  <c r="K2018" i="6"/>
  <c r="J2019" i="6"/>
  <c r="K2019" i="6"/>
  <c r="J2020" i="6"/>
  <c r="K2020" i="6"/>
  <c r="J2021" i="6"/>
  <c r="K2021" i="6"/>
  <c r="J2022" i="6"/>
  <c r="K2022" i="6"/>
  <c r="J2023" i="6"/>
  <c r="K2023" i="6"/>
  <c r="J2024" i="6"/>
  <c r="K2024" i="6"/>
  <c r="J2025" i="6"/>
  <c r="K2025" i="6"/>
  <c r="J2026" i="6"/>
  <c r="K2026" i="6"/>
  <c r="J2027" i="6"/>
  <c r="K2027" i="6"/>
  <c r="J2028" i="6"/>
  <c r="K2028" i="6"/>
  <c r="J2029" i="6"/>
  <c r="K2029" i="6"/>
  <c r="J2030" i="6"/>
  <c r="K2030" i="6"/>
  <c r="J2031" i="6"/>
  <c r="K2031" i="6"/>
  <c r="J2032" i="6"/>
  <c r="K2032" i="6"/>
  <c r="J2033" i="6"/>
  <c r="K2033" i="6"/>
  <c r="J2034" i="6"/>
  <c r="K2034" i="6"/>
  <c r="J2035" i="6"/>
  <c r="K2035" i="6"/>
  <c r="J2036" i="6"/>
  <c r="K2036" i="6"/>
  <c r="J2037" i="6"/>
  <c r="K2037" i="6"/>
  <c r="J2038" i="6"/>
  <c r="K2038" i="6"/>
  <c r="J2039" i="6"/>
  <c r="K2039" i="6"/>
  <c r="J2040" i="6"/>
  <c r="K2040" i="6"/>
  <c r="J2041" i="6"/>
  <c r="K2041" i="6"/>
  <c r="J2042" i="6"/>
  <c r="K2042" i="6"/>
  <c r="J2043" i="6"/>
  <c r="K2043" i="6"/>
  <c r="J2044" i="6"/>
  <c r="K2044" i="6"/>
  <c r="J2045" i="6"/>
  <c r="K2045" i="6"/>
  <c r="J2046" i="6"/>
  <c r="K2046" i="6"/>
  <c r="J2047" i="6"/>
  <c r="K2047" i="6"/>
  <c r="J2048" i="6"/>
  <c r="K2048" i="6"/>
  <c r="J2049" i="6"/>
  <c r="K2049" i="6"/>
  <c r="J2050" i="6"/>
  <c r="K2050" i="6"/>
  <c r="J2051" i="6"/>
  <c r="K2051" i="6"/>
  <c r="J2052" i="6"/>
  <c r="K2052" i="6"/>
  <c r="J2053" i="6"/>
  <c r="K2053" i="6"/>
  <c r="J2054" i="6"/>
  <c r="K2054" i="6"/>
  <c r="J2055" i="6"/>
  <c r="K2055" i="6"/>
  <c r="J2056" i="6"/>
  <c r="K2056" i="6"/>
  <c r="J2057" i="6"/>
  <c r="K2057" i="6"/>
  <c r="J2058" i="6"/>
  <c r="K2058" i="6"/>
  <c r="J2059" i="6"/>
  <c r="K2059" i="6"/>
  <c r="J2060" i="6"/>
  <c r="K2060" i="6"/>
  <c r="J2061" i="6"/>
  <c r="K2061" i="6"/>
  <c r="J2062" i="6"/>
  <c r="K2062" i="6"/>
  <c r="J2063" i="6"/>
  <c r="K2063" i="6"/>
  <c r="J2064" i="6"/>
  <c r="K2064" i="6"/>
  <c r="J2065" i="6"/>
  <c r="K2065" i="6"/>
  <c r="J2066" i="6"/>
  <c r="K2066" i="6"/>
  <c r="J2067" i="6"/>
  <c r="K2067" i="6"/>
  <c r="J2068" i="6"/>
  <c r="K2068" i="6"/>
  <c r="J2069" i="6"/>
  <c r="K2069" i="6"/>
  <c r="J2070" i="6"/>
  <c r="K2070" i="6"/>
  <c r="J2071" i="6"/>
  <c r="K2071" i="6"/>
  <c r="J2072" i="6"/>
  <c r="K2072" i="6"/>
  <c r="J2073" i="6"/>
  <c r="K2073" i="6"/>
  <c r="J2074" i="6"/>
  <c r="K2074" i="6"/>
  <c r="J2075" i="6"/>
  <c r="K2075" i="6"/>
  <c r="J2076" i="6"/>
  <c r="K2076" i="6"/>
  <c r="J2077" i="6"/>
  <c r="K2077" i="6"/>
  <c r="J2078" i="6"/>
  <c r="K2078" i="6"/>
  <c r="J2079" i="6"/>
  <c r="K2079" i="6"/>
  <c r="J2080" i="6"/>
  <c r="K2080" i="6"/>
  <c r="J2081" i="6"/>
  <c r="K2081" i="6"/>
  <c r="J2082" i="6"/>
  <c r="K2082" i="6"/>
  <c r="J2083" i="6"/>
  <c r="K2083" i="6"/>
  <c r="J2084" i="6"/>
  <c r="K2084" i="6"/>
  <c r="J2085" i="6"/>
  <c r="K2085" i="6"/>
  <c r="J2086" i="6"/>
  <c r="K2086" i="6"/>
  <c r="J2087" i="6"/>
  <c r="K2087" i="6"/>
  <c r="J2088" i="6"/>
  <c r="K2088" i="6"/>
  <c r="J2089" i="6"/>
  <c r="K2089" i="6"/>
  <c r="J2090" i="6"/>
  <c r="K2090" i="6"/>
  <c r="J2091" i="6"/>
  <c r="K2091" i="6"/>
  <c r="J2092" i="6"/>
  <c r="K2092" i="6"/>
  <c r="J2093" i="6"/>
  <c r="K2093" i="6"/>
  <c r="J2094" i="6"/>
  <c r="K2094" i="6"/>
  <c r="J2095" i="6"/>
  <c r="K2095" i="6"/>
  <c r="J2096" i="6"/>
  <c r="K2096" i="6"/>
  <c r="J2097" i="6"/>
  <c r="K2097" i="6"/>
  <c r="J2098" i="6"/>
  <c r="K2098" i="6"/>
  <c r="J2099" i="6"/>
  <c r="K2099" i="6"/>
  <c r="J2100" i="6"/>
  <c r="K2100" i="6"/>
  <c r="J2101" i="6"/>
  <c r="K2101" i="6"/>
  <c r="J2102" i="6"/>
  <c r="K2102" i="6"/>
  <c r="J2103" i="6"/>
  <c r="K2103" i="6"/>
  <c r="J2104" i="6"/>
  <c r="K2104" i="6"/>
  <c r="J2105" i="6"/>
  <c r="K2105" i="6"/>
  <c r="J2106" i="6"/>
  <c r="K2106" i="6"/>
  <c r="J2107" i="6"/>
  <c r="K2107" i="6"/>
  <c r="J2108" i="6"/>
  <c r="K2108" i="6"/>
  <c r="J2109" i="6"/>
  <c r="K2109" i="6"/>
  <c r="J2110" i="6"/>
  <c r="K2110" i="6"/>
  <c r="J2111" i="6"/>
  <c r="K2111" i="6"/>
  <c r="J2112" i="6"/>
  <c r="K2112" i="6"/>
  <c r="J2113" i="6"/>
  <c r="K2113" i="6"/>
  <c r="J2114" i="6"/>
  <c r="K2114" i="6"/>
  <c r="J2115" i="6"/>
  <c r="K2115" i="6"/>
  <c r="J2116" i="6"/>
  <c r="K2116" i="6"/>
  <c r="J2117" i="6"/>
  <c r="K2117" i="6"/>
  <c r="J2118" i="6"/>
  <c r="K2118" i="6"/>
  <c r="J2119" i="6"/>
  <c r="K2119" i="6"/>
  <c r="J2120" i="6"/>
  <c r="K2120" i="6"/>
  <c r="J2121" i="6"/>
  <c r="K2121" i="6"/>
  <c r="J2122" i="6"/>
  <c r="K2122" i="6"/>
  <c r="J2123" i="6"/>
  <c r="K2123" i="6"/>
  <c r="J2124" i="6"/>
  <c r="K2124" i="6"/>
  <c r="J2125" i="6"/>
  <c r="K2125" i="6"/>
  <c r="J2126" i="6"/>
  <c r="K2126" i="6"/>
  <c r="J2127" i="6"/>
  <c r="K2127" i="6"/>
  <c r="J2128" i="6"/>
  <c r="K2128" i="6"/>
  <c r="J2129" i="6"/>
  <c r="K2129" i="6"/>
  <c r="J2130" i="6"/>
  <c r="K2130" i="6"/>
  <c r="J2131" i="6"/>
  <c r="K2131" i="6"/>
  <c r="J2132" i="6"/>
  <c r="K2132" i="6"/>
  <c r="J2133" i="6"/>
  <c r="K2133" i="6"/>
  <c r="J2134" i="6"/>
  <c r="K2134" i="6"/>
  <c r="J2135" i="6"/>
  <c r="K2135" i="6"/>
  <c r="J2136" i="6"/>
  <c r="K2136" i="6"/>
  <c r="J2137" i="6"/>
  <c r="K2137" i="6"/>
  <c r="J2138" i="6"/>
  <c r="K2138" i="6"/>
  <c r="J2139" i="6"/>
  <c r="K2139" i="6"/>
  <c r="J2140" i="6"/>
  <c r="K2140" i="6"/>
  <c r="J2141" i="6"/>
  <c r="K2141" i="6"/>
  <c r="J2142" i="6"/>
  <c r="K2142" i="6"/>
  <c r="J2143" i="6"/>
  <c r="K2143" i="6"/>
  <c r="J2144" i="6"/>
  <c r="K2144" i="6"/>
  <c r="J2145" i="6"/>
  <c r="K2145" i="6"/>
  <c r="J2146" i="6"/>
  <c r="K2146" i="6"/>
  <c r="J2147" i="6"/>
  <c r="K2147" i="6"/>
  <c r="J2148" i="6"/>
  <c r="K2148" i="6"/>
  <c r="J2149" i="6"/>
  <c r="K2149" i="6"/>
  <c r="J2150" i="6"/>
  <c r="K2150" i="6"/>
  <c r="J2151" i="6"/>
  <c r="K2151" i="6"/>
  <c r="J2152" i="6"/>
  <c r="K2152" i="6"/>
  <c r="J2153" i="6"/>
  <c r="K2153" i="6"/>
  <c r="J2154" i="6"/>
  <c r="K2154" i="6"/>
  <c r="J2155" i="6"/>
  <c r="K2155" i="6"/>
  <c r="J2156" i="6"/>
  <c r="K2156" i="6"/>
  <c r="J2157" i="6"/>
  <c r="K2157" i="6"/>
  <c r="J2158" i="6"/>
  <c r="K2158" i="6"/>
  <c r="J2159" i="6"/>
  <c r="K2159" i="6"/>
  <c r="J2160" i="6"/>
  <c r="K2160" i="6"/>
  <c r="J2161" i="6"/>
  <c r="K2161" i="6"/>
  <c r="J2162" i="6"/>
  <c r="K2162" i="6"/>
  <c r="J2163" i="6"/>
  <c r="K2163" i="6"/>
  <c r="J2164" i="6"/>
  <c r="K2164" i="6"/>
  <c r="J2165" i="6"/>
  <c r="K2165" i="6"/>
  <c r="J2166" i="6"/>
  <c r="K2166" i="6"/>
  <c r="J2167" i="6"/>
  <c r="K2167" i="6"/>
  <c r="J2168" i="6"/>
  <c r="K2168" i="6"/>
  <c r="J2169" i="6"/>
  <c r="K2169" i="6"/>
  <c r="J2170" i="6"/>
  <c r="K2170" i="6"/>
  <c r="J2171" i="6"/>
  <c r="K2171" i="6"/>
  <c r="J2172" i="6"/>
  <c r="K2172" i="6"/>
  <c r="J2173" i="6"/>
  <c r="K2173" i="6"/>
  <c r="J2174" i="6"/>
  <c r="K2174" i="6"/>
  <c r="J2175" i="6"/>
  <c r="K2175" i="6"/>
  <c r="J2176" i="6"/>
  <c r="K2176" i="6"/>
  <c r="J2177" i="6"/>
  <c r="K2177" i="6"/>
  <c r="J2178" i="6"/>
  <c r="K2178" i="6"/>
  <c r="J2179" i="6"/>
  <c r="K2179" i="6"/>
  <c r="J2180" i="6"/>
  <c r="K2180" i="6"/>
  <c r="J2181" i="6"/>
  <c r="K2181" i="6"/>
  <c r="J2182" i="6"/>
  <c r="K2182" i="6"/>
  <c r="J2183" i="6"/>
  <c r="K2183" i="6"/>
  <c r="J2184" i="6"/>
  <c r="K2184" i="6"/>
  <c r="J2185" i="6"/>
  <c r="K2185" i="6"/>
  <c r="J2186" i="6"/>
  <c r="K2186" i="6"/>
  <c r="J2187" i="6"/>
  <c r="K2187" i="6"/>
  <c r="J2188" i="6"/>
  <c r="K2188" i="6"/>
  <c r="J2189" i="6"/>
  <c r="K2189" i="6"/>
  <c r="J2190" i="6"/>
  <c r="K2190" i="6"/>
  <c r="J2191" i="6"/>
  <c r="K2191" i="6"/>
  <c r="J2192" i="6"/>
  <c r="K2192" i="6"/>
  <c r="J2193" i="6"/>
  <c r="K2193" i="6"/>
  <c r="J2194" i="6"/>
  <c r="K2194" i="6"/>
  <c r="J2195" i="6"/>
  <c r="K2195" i="6"/>
  <c r="J2196" i="6"/>
  <c r="K2196" i="6"/>
  <c r="J2197" i="6"/>
  <c r="K2197" i="6"/>
  <c r="J2198" i="6"/>
  <c r="K2198" i="6"/>
  <c r="J2199" i="6"/>
  <c r="K2199" i="6"/>
  <c r="J2200" i="6"/>
  <c r="K2200" i="6"/>
  <c r="J2201" i="6"/>
  <c r="K2201" i="6"/>
  <c r="J2202" i="6"/>
  <c r="K2202" i="6"/>
  <c r="J2203" i="6"/>
  <c r="K2203" i="6"/>
  <c r="J2204" i="6"/>
  <c r="K2204" i="6"/>
  <c r="J2205" i="6"/>
  <c r="K2205" i="6"/>
  <c r="J2206" i="6"/>
  <c r="K2206" i="6"/>
  <c r="J2207" i="6"/>
  <c r="K2207" i="6"/>
  <c r="J2208" i="6"/>
  <c r="K2208" i="6"/>
  <c r="J2209" i="6"/>
  <c r="K2209" i="6"/>
  <c r="J2210" i="6"/>
  <c r="K2210" i="6"/>
  <c r="J2211" i="6"/>
  <c r="K2211" i="6"/>
  <c r="J2212" i="6"/>
  <c r="K2212" i="6"/>
  <c r="J2213" i="6"/>
  <c r="K2213" i="6"/>
  <c r="J2214" i="6"/>
  <c r="K2214" i="6"/>
  <c r="J2215" i="6"/>
  <c r="K2215" i="6"/>
  <c r="J2216" i="6"/>
  <c r="K2216" i="6"/>
  <c r="J2217" i="6"/>
  <c r="K2217" i="6"/>
  <c r="J2218" i="6"/>
  <c r="K2218" i="6"/>
  <c r="J2219" i="6"/>
  <c r="K2219" i="6"/>
  <c r="J2220" i="6"/>
  <c r="K2220" i="6"/>
  <c r="J2221" i="6"/>
  <c r="K2221" i="6"/>
  <c r="J2222" i="6"/>
  <c r="K2222" i="6"/>
  <c r="J2223" i="6"/>
  <c r="K2223" i="6"/>
  <c r="J2224" i="6"/>
  <c r="K2224" i="6"/>
  <c r="J2225" i="6"/>
  <c r="K2225" i="6"/>
  <c r="J2226" i="6"/>
  <c r="K2226" i="6"/>
  <c r="J2227" i="6"/>
  <c r="K2227" i="6"/>
  <c r="J2228" i="6"/>
  <c r="K2228" i="6"/>
  <c r="J2229" i="6"/>
  <c r="K2229" i="6"/>
  <c r="J2230" i="6"/>
  <c r="K2230" i="6"/>
  <c r="J2231" i="6"/>
  <c r="K2231" i="6"/>
  <c r="J2232" i="6"/>
  <c r="K2232" i="6"/>
  <c r="J2233" i="6"/>
  <c r="K2233" i="6"/>
  <c r="J2234" i="6"/>
  <c r="K2234" i="6"/>
  <c r="J2235" i="6"/>
  <c r="K2235" i="6"/>
  <c r="J2236" i="6"/>
  <c r="K2236" i="6"/>
  <c r="J2237" i="6"/>
  <c r="K2237" i="6"/>
  <c r="J2238" i="6"/>
  <c r="K2238" i="6"/>
  <c r="J2239" i="6"/>
  <c r="K2239" i="6"/>
  <c r="J2240" i="6"/>
  <c r="K2240" i="6"/>
  <c r="J2241" i="6"/>
  <c r="K2241" i="6"/>
  <c r="J2242" i="6"/>
  <c r="K2242" i="6"/>
  <c r="J2243" i="6"/>
  <c r="K2243" i="6"/>
  <c r="J2244" i="6"/>
  <c r="K2244" i="6"/>
  <c r="J2245" i="6"/>
  <c r="K2245" i="6"/>
  <c r="J2246" i="6"/>
  <c r="K2246" i="6"/>
  <c r="J2247" i="6"/>
  <c r="K2247" i="6"/>
  <c r="J2248" i="6"/>
  <c r="K2248" i="6"/>
  <c r="J2249" i="6"/>
  <c r="K2249" i="6"/>
  <c r="J2250" i="6"/>
  <c r="K2250" i="6"/>
  <c r="J2251" i="6"/>
  <c r="K2251" i="6"/>
  <c r="J2252" i="6"/>
  <c r="K2252" i="6"/>
  <c r="J2253" i="6"/>
  <c r="K2253" i="6"/>
  <c r="J2254" i="6"/>
  <c r="K2254" i="6"/>
  <c r="J2255" i="6"/>
  <c r="K2255" i="6"/>
  <c r="J2256" i="6"/>
  <c r="K2256" i="6"/>
  <c r="J2257" i="6"/>
  <c r="K2257" i="6"/>
  <c r="J2258" i="6"/>
  <c r="K2258" i="6"/>
  <c r="J2259" i="6"/>
  <c r="K2259" i="6"/>
  <c r="J2260" i="6"/>
  <c r="K2260" i="6"/>
  <c r="J2261" i="6"/>
  <c r="K2261" i="6"/>
  <c r="J2262" i="6"/>
  <c r="K2262" i="6"/>
  <c r="J2263" i="6"/>
  <c r="K2263" i="6"/>
  <c r="J2264" i="6"/>
  <c r="K2264" i="6"/>
  <c r="J2265" i="6"/>
  <c r="K2265" i="6"/>
  <c r="J2266" i="6"/>
  <c r="K2266" i="6"/>
  <c r="J2267" i="6"/>
  <c r="K2267" i="6"/>
  <c r="J2268" i="6"/>
  <c r="K2268" i="6"/>
  <c r="J2269" i="6"/>
  <c r="K2269" i="6"/>
  <c r="J2270" i="6"/>
  <c r="K2270" i="6"/>
  <c r="J2271" i="6"/>
  <c r="K2271" i="6"/>
  <c r="J2272" i="6"/>
  <c r="K2272" i="6"/>
  <c r="J2273" i="6"/>
  <c r="K2273" i="6"/>
  <c r="J2274" i="6"/>
  <c r="K2274" i="6"/>
  <c r="J2275" i="6"/>
  <c r="K2275" i="6"/>
  <c r="J2276" i="6"/>
  <c r="K2276" i="6"/>
  <c r="J2277" i="6"/>
  <c r="K2277" i="6"/>
  <c r="J2278" i="6"/>
  <c r="K2278" i="6"/>
  <c r="J2279" i="6"/>
  <c r="K2279" i="6"/>
  <c r="J2280" i="6"/>
  <c r="K2280" i="6"/>
  <c r="J2281" i="6"/>
  <c r="K2281" i="6"/>
  <c r="J2282" i="6"/>
  <c r="K2282" i="6"/>
  <c r="J2283" i="6"/>
  <c r="K2283" i="6"/>
  <c r="J2284" i="6"/>
  <c r="K2284" i="6"/>
  <c r="J2285" i="6"/>
  <c r="K2285" i="6"/>
  <c r="J2286" i="6"/>
  <c r="K2286" i="6"/>
  <c r="J2287" i="6"/>
  <c r="K2287" i="6"/>
  <c r="J2288" i="6"/>
  <c r="K2288" i="6"/>
  <c r="J2289" i="6"/>
  <c r="K2289" i="6"/>
  <c r="J2290" i="6"/>
  <c r="K2290" i="6"/>
  <c r="J2291" i="6"/>
  <c r="K2291" i="6"/>
  <c r="J2292" i="6"/>
  <c r="K2292" i="6"/>
  <c r="J2293" i="6"/>
  <c r="K2293" i="6"/>
  <c r="J2294" i="6"/>
  <c r="K2294" i="6"/>
  <c r="J2295" i="6"/>
  <c r="K2295" i="6"/>
  <c r="J2296" i="6"/>
  <c r="K2296" i="6"/>
  <c r="J2297" i="6"/>
  <c r="K2297" i="6"/>
  <c r="J2298" i="6"/>
  <c r="K2298" i="6"/>
  <c r="J2299" i="6"/>
  <c r="K2299" i="6"/>
  <c r="J2300" i="6"/>
  <c r="K2300" i="6"/>
  <c r="J2301" i="6"/>
  <c r="K2301" i="6"/>
  <c r="J2302" i="6"/>
  <c r="K2302" i="6"/>
  <c r="J2303" i="6"/>
  <c r="K2303" i="6"/>
  <c r="J2304" i="6"/>
  <c r="K2304" i="6"/>
  <c r="J2305" i="6"/>
  <c r="K2305" i="6"/>
  <c r="J2306" i="6"/>
  <c r="K2306" i="6"/>
  <c r="J2307" i="6"/>
  <c r="K2307" i="6"/>
  <c r="J2308" i="6"/>
  <c r="K2308" i="6"/>
  <c r="J2309" i="6"/>
  <c r="K2309" i="6"/>
  <c r="J2310" i="6"/>
  <c r="K2310" i="6"/>
  <c r="J2311" i="6"/>
  <c r="K2311" i="6"/>
  <c r="J2312" i="6"/>
  <c r="K2312" i="6"/>
  <c r="J2313" i="6"/>
  <c r="K2313" i="6"/>
  <c r="J2314" i="6"/>
  <c r="K2314" i="6"/>
  <c r="J2315" i="6"/>
  <c r="K2315" i="6"/>
  <c r="J2316" i="6"/>
  <c r="K2316" i="6"/>
  <c r="J2317" i="6"/>
  <c r="K2317" i="6"/>
  <c r="J2318" i="6"/>
  <c r="K2318" i="6"/>
  <c r="J2319" i="6"/>
  <c r="K2319" i="6"/>
  <c r="J2321" i="6"/>
  <c r="K2321" i="6"/>
  <c r="J2322" i="6"/>
  <c r="K2322" i="6"/>
  <c r="J2323" i="6"/>
  <c r="K2323" i="6"/>
  <c r="J2324" i="6"/>
  <c r="K2324" i="6"/>
  <c r="J2325" i="6"/>
  <c r="K2325" i="6"/>
  <c r="J2326" i="6"/>
  <c r="K2326" i="6"/>
  <c r="J2327" i="6"/>
  <c r="K2327" i="6"/>
  <c r="J2328" i="6"/>
  <c r="K2328" i="6"/>
  <c r="J2329" i="6"/>
  <c r="K2329" i="6"/>
  <c r="J2330" i="6"/>
  <c r="K2330" i="6"/>
  <c r="J2331" i="6"/>
  <c r="K2331" i="6"/>
  <c r="J2332" i="6"/>
  <c r="K2332" i="6"/>
  <c r="J2333" i="6"/>
  <c r="K2333" i="6"/>
  <c r="J2334" i="6"/>
  <c r="K2334" i="6"/>
  <c r="J2335" i="6"/>
  <c r="K2335" i="6"/>
  <c r="J2336" i="6"/>
  <c r="K2336" i="6"/>
  <c r="J2337" i="6"/>
  <c r="K2337" i="6"/>
  <c r="J2338" i="6"/>
  <c r="K2338" i="6"/>
  <c r="J2339" i="6"/>
  <c r="K2339" i="6"/>
  <c r="J2340" i="6"/>
  <c r="K2340" i="6"/>
  <c r="J2341" i="6"/>
  <c r="K2341" i="6"/>
  <c r="J2342" i="6"/>
  <c r="K2342" i="6"/>
  <c r="J2343" i="6"/>
  <c r="K2343" i="6"/>
  <c r="J2344" i="6"/>
  <c r="K2344" i="6"/>
  <c r="J2345" i="6"/>
  <c r="K2345" i="6"/>
  <c r="J2346" i="6"/>
  <c r="K2346" i="6"/>
  <c r="J2347" i="6"/>
  <c r="K2347" i="6"/>
  <c r="J2348" i="6"/>
  <c r="K2348" i="6"/>
  <c r="K10" i="6"/>
  <c r="J10" i="6"/>
  <c r="J1" i="16"/>
  <c r="K1" i="16" s="1"/>
  <c r="L1" i="16" s="1"/>
  <c r="M1" i="16" s="1"/>
  <c r="E11" i="6"/>
  <c r="E12" i="6"/>
  <c r="E13" i="6"/>
  <c r="E14" i="6"/>
  <c r="E15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410" i="6"/>
  <c r="E414" i="6"/>
  <c r="E416" i="6"/>
  <c r="E457" i="6"/>
  <c r="E615" i="6"/>
  <c r="E656" i="6"/>
  <c r="E753" i="6"/>
  <c r="E802" i="6"/>
  <c r="E805" i="6"/>
  <c r="E885" i="6"/>
  <c r="E888" i="6"/>
  <c r="E929" i="6"/>
  <c r="E1026" i="6"/>
  <c r="E1034" i="6"/>
  <c r="E1037" i="6"/>
  <c r="E1099" i="6"/>
  <c r="E1103" i="6"/>
  <c r="E1107" i="6"/>
  <c r="E1111" i="6"/>
  <c r="E1115" i="6"/>
  <c r="E1119" i="6"/>
  <c r="E1123" i="6"/>
  <c r="E1127" i="6"/>
  <c r="E1131" i="6"/>
  <c r="E1135" i="6"/>
  <c r="E1139" i="6"/>
  <c r="E1143" i="6"/>
  <c r="E1147" i="6"/>
  <c r="E1151" i="6"/>
  <c r="E1155" i="6"/>
  <c r="E1159" i="6"/>
  <c r="E1163" i="6"/>
  <c r="E1167" i="6"/>
  <c r="E1171" i="6"/>
  <c r="E1175" i="6"/>
  <c r="E1179" i="6"/>
  <c r="E1183" i="6"/>
  <c r="E1187" i="6"/>
  <c r="E1191" i="6"/>
  <c r="E1397" i="6"/>
  <c r="E1399" i="6"/>
  <c r="E1420" i="6"/>
  <c r="E1540" i="6"/>
  <c r="E1751" i="6"/>
  <c r="E2017" i="6"/>
  <c r="E2021" i="6"/>
  <c r="E2025" i="6"/>
  <c r="E2029" i="6"/>
  <c r="E2033" i="6"/>
  <c r="E2037" i="6"/>
  <c r="E2041" i="6"/>
  <c r="E2045" i="6"/>
  <c r="E2049" i="6"/>
  <c r="E2053" i="6"/>
  <c r="E2057" i="6"/>
  <c r="E2061" i="6"/>
  <c r="E2062" i="6"/>
  <c r="E2070" i="6"/>
  <c r="E2067" i="6"/>
  <c r="E2074" i="6"/>
  <c r="E2078" i="6"/>
  <c r="E2082" i="6"/>
  <c r="E2086" i="6"/>
  <c r="E2090" i="6"/>
  <c r="E2094" i="6"/>
  <c r="E2098" i="6"/>
  <c r="E2099" i="6"/>
  <c r="E2107" i="6"/>
  <c r="E2111" i="6"/>
  <c r="E2115" i="6"/>
  <c r="E2119" i="6"/>
  <c r="E2123" i="6"/>
  <c r="E2127" i="6"/>
  <c r="E2131" i="6"/>
  <c r="E2135" i="6"/>
  <c r="E2139" i="6"/>
  <c r="E2143" i="6"/>
  <c r="E2147" i="6"/>
  <c r="E2151" i="6"/>
  <c r="E2155" i="6"/>
  <c r="E2159" i="6"/>
  <c r="E2163" i="6"/>
  <c r="E2167" i="6"/>
  <c r="E2171" i="6"/>
  <c r="E2175" i="6"/>
  <c r="E2179" i="6"/>
  <c r="E2183" i="6"/>
  <c r="E2187" i="6"/>
  <c r="E2191" i="6"/>
  <c r="E2195" i="6"/>
  <c r="E2199" i="6"/>
  <c r="E2200" i="6"/>
  <c r="E2208" i="6"/>
  <c r="E2205" i="6"/>
  <c r="E2212" i="6"/>
  <c r="E2216" i="6"/>
  <c r="E2220" i="6"/>
  <c r="E2224" i="6"/>
  <c r="E2228" i="6"/>
  <c r="E2231" i="6"/>
  <c r="E2237" i="6"/>
  <c r="E2241" i="6"/>
  <c r="E2245" i="6"/>
  <c r="E2254" i="6"/>
  <c r="E2250" i="6"/>
  <c r="E2258" i="6"/>
  <c r="E2262" i="6"/>
  <c r="E2263" i="6"/>
  <c r="E2271" i="6"/>
  <c r="E2275" i="6"/>
  <c r="E2279" i="6"/>
  <c r="E2283" i="6"/>
  <c r="E2287" i="6"/>
  <c r="E2291" i="6"/>
  <c r="E2295" i="6"/>
  <c r="E2299" i="6"/>
  <c r="E2303" i="6"/>
  <c r="E2307" i="6"/>
  <c r="E2311" i="6"/>
  <c r="E2315" i="6"/>
  <c r="E2319" i="6"/>
  <c r="E2324" i="6"/>
  <c r="E2328" i="6"/>
  <c r="E2331" i="6"/>
  <c r="E2335" i="6"/>
  <c r="E2339" i="6"/>
  <c r="E2343" i="6"/>
  <c r="E2344" i="6"/>
  <c r="E2345" i="6"/>
  <c r="E2346" i="6"/>
  <c r="E2347" i="6"/>
  <c r="E2348" i="6"/>
  <c r="M4" i="16"/>
  <c r="E10" i="6" s="1"/>
  <c r="G2348" i="6"/>
  <c r="G2347" i="6"/>
  <c r="G2346" i="6"/>
  <c r="G2345" i="6"/>
  <c r="G2344" i="6"/>
  <c r="G2268" i="6"/>
  <c r="G2250" i="6"/>
  <c r="G2236" i="6"/>
  <c r="G2205" i="6"/>
  <c r="G2104" i="6"/>
  <c r="G2067" i="6"/>
  <c r="G1756" i="6"/>
  <c r="G1544" i="6"/>
  <c r="G1401" i="6"/>
  <c r="G1037" i="6"/>
  <c r="G1029" i="6"/>
  <c r="G932" i="6"/>
  <c r="G888" i="6"/>
  <c r="G756" i="6"/>
  <c r="G659" i="6"/>
  <c r="G618" i="6"/>
  <c r="G460" i="6"/>
  <c r="G416" i="6"/>
  <c r="G412" i="6"/>
  <c r="G2343" i="6"/>
  <c r="G2342" i="6"/>
  <c r="G2341" i="6"/>
  <c r="G2340" i="6"/>
  <c r="G2339" i="6"/>
  <c r="G2338" i="6"/>
  <c r="G2337" i="6"/>
  <c r="G2336" i="6"/>
  <c r="G2335" i="6"/>
  <c r="G2334" i="6"/>
  <c r="G2333" i="6"/>
  <c r="G2332" i="6"/>
  <c r="G2331" i="6"/>
  <c r="G2330" i="6"/>
  <c r="G2329" i="6"/>
  <c r="G2328" i="6"/>
  <c r="G2327" i="6"/>
  <c r="G2326" i="6"/>
  <c r="G2325" i="6"/>
  <c r="G2324" i="6"/>
  <c r="G2323" i="6"/>
  <c r="G2322" i="6"/>
  <c r="G2321" i="6"/>
  <c r="G2319" i="6"/>
  <c r="G2318" i="6"/>
  <c r="G2317" i="6"/>
  <c r="G2316" i="6"/>
  <c r="G2315" i="6"/>
  <c r="G2314" i="6"/>
  <c r="G2313" i="6"/>
  <c r="G2312" i="6"/>
  <c r="G2311" i="6"/>
  <c r="G2310" i="6"/>
  <c r="G2309" i="6"/>
  <c r="G2308" i="6"/>
  <c r="G2307" i="6"/>
  <c r="G2306" i="6"/>
  <c r="G2305" i="6"/>
  <c r="G2304" i="6"/>
  <c r="G2303" i="6"/>
  <c r="G2302" i="6"/>
  <c r="G2301" i="6"/>
  <c r="G2300" i="6"/>
  <c r="G2299" i="6"/>
  <c r="G2298" i="6"/>
  <c r="G2297" i="6"/>
  <c r="G2296" i="6"/>
  <c r="G2295" i="6"/>
  <c r="G2294" i="6"/>
  <c r="G2293" i="6"/>
  <c r="G2292" i="6"/>
  <c r="G2291" i="6"/>
  <c r="G2290" i="6"/>
  <c r="G2289" i="6"/>
  <c r="G2288" i="6"/>
  <c r="G2287" i="6"/>
  <c r="G2286" i="6"/>
  <c r="G2285" i="6"/>
  <c r="G2284" i="6"/>
  <c r="G2283" i="6"/>
  <c r="G2282" i="6"/>
  <c r="G2281" i="6"/>
  <c r="G2280" i="6"/>
  <c r="G2279" i="6"/>
  <c r="G2278" i="6"/>
  <c r="G2277" i="6"/>
  <c r="G2276" i="6"/>
  <c r="G2275" i="6"/>
  <c r="G2274" i="6"/>
  <c r="G2273" i="6"/>
  <c r="G2272" i="6"/>
  <c r="G2271" i="6"/>
  <c r="G2270" i="6"/>
  <c r="G2269" i="6"/>
  <c r="G2267" i="6"/>
  <c r="G2266" i="6"/>
  <c r="G2265" i="6"/>
  <c r="G2264" i="6"/>
  <c r="G2263" i="6"/>
  <c r="G2262" i="6"/>
  <c r="G2261" i="6"/>
  <c r="G2260" i="6"/>
  <c r="G2259" i="6"/>
  <c r="G2258" i="6"/>
  <c r="G2257" i="6"/>
  <c r="G2256" i="6"/>
  <c r="G2255" i="6"/>
  <c r="G2254" i="6"/>
  <c r="G2253" i="6"/>
  <c r="G2252" i="6"/>
  <c r="G2251" i="6"/>
  <c r="G2249" i="6"/>
  <c r="G2248" i="6"/>
  <c r="G2247" i="6"/>
  <c r="G2246" i="6"/>
  <c r="G2245" i="6"/>
  <c r="G2244" i="6"/>
  <c r="G2243" i="6"/>
  <c r="G2242" i="6"/>
  <c r="G2241" i="6"/>
  <c r="G2240" i="6"/>
  <c r="G2239" i="6"/>
  <c r="G2238" i="6"/>
  <c r="G2237" i="6"/>
  <c r="G2235" i="6"/>
  <c r="G2234" i="6"/>
  <c r="G2233" i="6"/>
  <c r="G2232" i="6"/>
  <c r="G2231" i="6"/>
  <c r="G2230" i="6"/>
  <c r="G2229" i="6"/>
  <c r="G2228" i="6"/>
  <c r="G2227" i="6"/>
  <c r="G2226" i="6"/>
  <c r="G2225" i="6"/>
  <c r="G2224" i="6"/>
  <c r="G2223" i="6"/>
  <c r="G2222" i="6"/>
  <c r="G2221" i="6"/>
  <c r="G2220" i="6"/>
  <c r="G2219" i="6"/>
  <c r="G2218" i="6"/>
  <c r="G2217" i="6"/>
  <c r="G2216" i="6"/>
  <c r="G2215" i="6"/>
  <c r="G2214" i="6"/>
  <c r="G2213" i="6"/>
  <c r="G2212" i="6"/>
  <c r="G2211" i="6"/>
  <c r="G2210" i="6"/>
  <c r="G2209" i="6"/>
  <c r="G2208" i="6"/>
  <c r="G2207" i="6"/>
  <c r="G2206" i="6"/>
  <c r="G2204" i="6"/>
  <c r="G2203" i="6"/>
  <c r="G2202" i="6"/>
  <c r="G2201" i="6"/>
  <c r="G2200" i="6"/>
  <c r="G2199" i="6"/>
  <c r="G2198" i="6"/>
  <c r="G2197" i="6"/>
  <c r="G2196" i="6"/>
  <c r="G2195" i="6"/>
  <c r="G2194" i="6"/>
  <c r="G2193" i="6"/>
  <c r="G2192" i="6"/>
  <c r="G2191" i="6"/>
  <c r="G2190" i="6"/>
  <c r="G2189" i="6"/>
  <c r="G2188" i="6"/>
  <c r="G2187" i="6"/>
  <c r="G2186" i="6"/>
  <c r="G2185" i="6"/>
  <c r="G2184" i="6"/>
  <c r="G2183" i="6"/>
  <c r="G2182" i="6"/>
  <c r="G2181" i="6"/>
  <c r="G2180" i="6"/>
  <c r="G2179" i="6"/>
  <c r="G2178" i="6"/>
  <c r="G2177" i="6"/>
  <c r="G2176" i="6"/>
  <c r="G2175" i="6"/>
  <c r="G2174" i="6"/>
  <c r="G2173" i="6"/>
  <c r="G2172" i="6"/>
  <c r="G2171" i="6"/>
  <c r="G2170" i="6"/>
  <c r="G2169" i="6"/>
  <c r="G2168" i="6"/>
  <c r="G2167" i="6"/>
  <c r="G2166" i="6"/>
  <c r="G2165" i="6"/>
  <c r="G2164" i="6"/>
  <c r="G2163" i="6"/>
  <c r="G2162" i="6"/>
  <c r="G2161" i="6"/>
  <c r="G2160" i="6"/>
  <c r="G2159" i="6"/>
  <c r="G2158" i="6"/>
  <c r="G2157" i="6"/>
  <c r="G2156" i="6"/>
  <c r="G2155" i="6"/>
  <c r="G2154" i="6"/>
  <c r="G2153" i="6"/>
  <c r="G2152" i="6"/>
  <c r="G2151" i="6"/>
  <c r="G2150" i="6"/>
  <c r="G2149" i="6"/>
  <c r="G2148" i="6"/>
  <c r="G2147" i="6"/>
  <c r="G2146" i="6"/>
  <c r="G2145" i="6"/>
  <c r="G2144" i="6"/>
  <c r="G2143" i="6"/>
  <c r="G2142" i="6"/>
  <c r="G2141" i="6"/>
  <c r="G2140" i="6"/>
  <c r="G2139" i="6"/>
  <c r="G2138" i="6"/>
  <c r="G2137" i="6"/>
  <c r="G2136" i="6"/>
  <c r="G2135" i="6"/>
  <c r="G2134" i="6"/>
  <c r="G2133" i="6"/>
  <c r="G2132" i="6"/>
  <c r="G2131" i="6"/>
  <c r="G2130" i="6"/>
  <c r="G2129" i="6"/>
  <c r="G2128" i="6"/>
  <c r="G2127" i="6"/>
  <c r="G2126" i="6"/>
  <c r="G2125" i="6"/>
  <c r="G2124" i="6"/>
  <c r="G2123" i="6"/>
  <c r="G2122" i="6"/>
  <c r="G2121" i="6"/>
  <c r="G2120" i="6"/>
  <c r="G2119" i="6"/>
  <c r="G2118" i="6"/>
  <c r="G2117" i="6"/>
  <c r="G2116" i="6"/>
  <c r="G2115" i="6"/>
  <c r="G2114" i="6"/>
  <c r="G2113" i="6"/>
  <c r="G2112" i="6"/>
  <c r="G2111" i="6"/>
  <c r="G2110" i="6"/>
  <c r="G2109" i="6"/>
  <c r="G2108" i="6"/>
  <c r="G2107" i="6"/>
  <c r="G2106" i="6"/>
  <c r="G2105" i="6"/>
  <c r="G2103" i="6"/>
  <c r="G2102" i="6"/>
  <c r="G2101" i="6"/>
  <c r="G2100" i="6"/>
  <c r="G2099" i="6"/>
  <c r="G2098" i="6"/>
  <c r="G2097" i="6"/>
  <c r="G2096" i="6"/>
  <c r="G2095" i="6"/>
  <c r="G2094" i="6"/>
  <c r="G2093" i="6"/>
  <c r="G2092" i="6"/>
  <c r="G2091" i="6"/>
  <c r="G2090" i="6"/>
  <c r="G2089" i="6"/>
  <c r="G2088" i="6"/>
  <c r="G2087" i="6"/>
  <c r="G2086" i="6"/>
  <c r="G2085" i="6"/>
  <c r="G2084" i="6"/>
  <c r="G2083" i="6"/>
  <c r="G2082" i="6"/>
  <c r="G2081" i="6"/>
  <c r="G2080" i="6"/>
  <c r="G2079" i="6"/>
  <c r="G2078" i="6"/>
  <c r="G2077" i="6"/>
  <c r="G2076" i="6"/>
  <c r="G2075" i="6"/>
  <c r="G2074" i="6"/>
  <c r="G2073" i="6"/>
  <c r="G2072" i="6"/>
  <c r="G2071" i="6"/>
  <c r="G2070" i="6"/>
  <c r="G2069" i="6"/>
  <c r="G2068" i="6"/>
  <c r="G2066" i="6"/>
  <c r="G2065" i="6"/>
  <c r="G2064" i="6"/>
  <c r="G2063" i="6"/>
  <c r="G2062" i="6"/>
  <c r="G2061" i="6"/>
  <c r="G2060" i="6"/>
  <c r="G2059" i="6"/>
  <c r="G2058" i="6"/>
  <c r="G2057" i="6"/>
  <c r="G2056" i="6"/>
  <c r="G2055" i="6"/>
  <c r="G2054" i="6"/>
  <c r="G2053" i="6"/>
  <c r="G2052" i="6"/>
  <c r="G2051" i="6"/>
  <c r="G2050" i="6"/>
  <c r="G2049" i="6"/>
  <c r="G2048" i="6"/>
  <c r="G2047" i="6"/>
  <c r="G2046" i="6"/>
  <c r="G2045" i="6"/>
  <c r="G2044" i="6"/>
  <c r="G2043" i="6"/>
  <c r="G2042" i="6"/>
  <c r="G2041" i="6"/>
  <c r="G2040" i="6"/>
  <c r="G2039" i="6"/>
  <c r="G2038" i="6"/>
  <c r="G2037" i="6"/>
  <c r="G2036" i="6"/>
  <c r="G2035" i="6"/>
  <c r="G2034" i="6"/>
  <c r="G2033" i="6"/>
  <c r="G2032" i="6"/>
  <c r="G2031" i="6"/>
  <c r="G2030" i="6"/>
  <c r="G2029" i="6"/>
  <c r="G2028" i="6"/>
  <c r="G2027" i="6"/>
  <c r="G2026" i="6"/>
  <c r="G2025" i="6"/>
  <c r="G2024" i="6"/>
  <c r="G2023" i="6"/>
  <c r="G2022" i="6"/>
  <c r="G2021" i="6"/>
  <c r="G2020" i="6"/>
  <c r="G2019" i="6"/>
  <c r="G2018" i="6"/>
  <c r="G2017" i="6"/>
  <c r="G2016" i="6"/>
  <c r="G2015" i="6"/>
  <c r="G2014" i="6"/>
  <c r="G2013" i="6"/>
  <c r="G2012" i="6"/>
  <c r="G2011" i="6"/>
  <c r="G2010" i="6"/>
  <c r="G2009" i="6"/>
  <c r="G2008" i="6"/>
  <c r="G2007" i="6"/>
  <c r="G2006" i="6"/>
  <c r="G2005" i="6"/>
  <c r="G2004" i="6"/>
  <c r="G2003" i="6"/>
  <c r="G2002" i="6"/>
  <c r="G2001" i="6"/>
  <c r="G2000" i="6"/>
  <c r="G1999" i="6"/>
  <c r="G1998" i="6"/>
  <c r="G1997" i="6"/>
  <c r="G1996" i="6"/>
  <c r="G1995" i="6"/>
  <c r="G1994" i="6"/>
  <c r="G1993" i="6"/>
  <c r="G1992" i="6"/>
  <c r="G1991" i="6"/>
  <c r="G1990" i="6"/>
  <c r="G1989" i="6"/>
  <c r="G1988" i="6"/>
  <c r="G1987" i="6"/>
  <c r="G1986" i="6"/>
  <c r="G1985" i="6"/>
  <c r="G1984" i="6"/>
  <c r="G1983" i="6"/>
  <c r="G1982" i="6"/>
  <c r="G1981" i="6"/>
  <c r="G1980" i="6"/>
  <c r="G1979" i="6"/>
  <c r="G1978" i="6"/>
  <c r="G1977" i="6"/>
  <c r="G1976" i="6"/>
  <c r="G1975" i="6"/>
  <c r="G1974" i="6"/>
  <c r="G1973" i="6"/>
  <c r="G1972" i="6"/>
  <c r="G1971" i="6"/>
  <c r="G1970" i="6"/>
  <c r="G1969" i="6"/>
  <c r="G1968" i="6"/>
  <c r="G1967" i="6"/>
  <c r="G1966" i="6"/>
  <c r="G1965" i="6"/>
  <c r="G1964" i="6"/>
  <c r="G1963" i="6"/>
  <c r="G1962" i="6"/>
  <c r="G1961" i="6"/>
  <c r="G1960" i="6"/>
  <c r="G1959" i="6"/>
  <c r="G1958" i="6"/>
  <c r="G1957" i="6"/>
  <c r="G1956" i="6"/>
  <c r="G1955" i="6"/>
  <c r="G1954" i="6"/>
  <c r="G1953" i="6"/>
  <c r="G1952" i="6"/>
  <c r="G1951" i="6"/>
  <c r="G1950" i="6"/>
  <c r="G1949" i="6"/>
  <c r="G1948" i="6"/>
  <c r="G1947" i="6"/>
  <c r="G1946" i="6"/>
  <c r="G1945" i="6"/>
  <c r="G1944" i="6"/>
  <c r="G1943" i="6"/>
  <c r="G1942" i="6"/>
  <c r="G1941" i="6"/>
  <c r="G1940" i="6"/>
  <c r="G1939" i="6"/>
  <c r="G1938" i="6"/>
  <c r="G1937" i="6"/>
  <c r="G1936" i="6"/>
  <c r="G1935" i="6"/>
  <c r="G1934" i="6"/>
  <c r="G1933" i="6"/>
  <c r="G1932" i="6"/>
  <c r="G1931" i="6"/>
  <c r="G1930" i="6"/>
  <c r="G1929" i="6"/>
  <c r="G1928" i="6"/>
  <c r="G1927" i="6"/>
  <c r="G1926" i="6"/>
  <c r="G1925" i="6"/>
  <c r="G1924" i="6"/>
  <c r="G1923" i="6"/>
  <c r="G1922" i="6"/>
  <c r="G1921" i="6"/>
  <c r="G1920" i="6"/>
  <c r="G1919" i="6"/>
  <c r="G1918" i="6"/>
  <c r="G1917" i="6"/>
  <c r="G1916" i="6"/>
  <c r="G1915" i="6"/>
  <c r="G1914" i="6"/>
  <c r="G1913" i="6"/>
  <c r="G1912" i="6"/>
  <c r="G1911" i="6"/>
  <c r="G1910" i="6"/>
  <c r="G1909" i="6"/>
  <c r="G1908" i="6"/>
  <c r="G1907" i="6"/>
  <c r="G1906" i="6"/>
  <c r="G1905" i="6"/>
  <c r="G1904" i="6"/>
  <c r="G1903" i="6"/>
  <c r="G1902" i="6"/>
  <c r="G1901" i="6"/>
  <c r="G1900" i="6"/>
  <c r="G1899" i="6"/>
  <c r="G1898" i="6"/>
  <c r="G1897" i="6"/>
  <c r="G1896" i="6"/>
  <c r="G1895" i="6"/>
  <c r="G1894" i="6"/>
  <c r="G1893" i="6"/>
  <c r="G1892" i="6"/>
  <c r="G1891" i="6"/>
  <c r="G1890" i="6"/>
  <c r="G1889" i="6"/>
  <c r="G1888" i="6"/>
  <c r="G1887" i="6"/>
  <c r="G1886" i="6"/>
  <c r="G1885" i="6"/>
  <c r="G1884" i="6"/>
  <c r="G1883" i="6"/>
  <c r="G1882" i="6"/>
  <c r="G1881" i="6"/>
  <c r="G1880" i="6"/>
  <c r="G1879" i="6"/>
  <c r="G1878" i="6"/>
  <c r="G1877" i="6"/>
  <c r="G1876" i="6"/>
  <c r="G1875" i="6"/>
  <c r="G1874" i="6"/>
  <c r="G1873" i="6"/>
  <c r="G1872" i="6"/>
  <c r="G1871" i="6"/>
  <c r="G1870" i="6"/>
  <c r="G1869" i="6"/>
  <c r="G1868" i="6"/>
  <c r="G1867" i="6"/>
  <c r="G1866" i="6"/>
  <c r="G1865" i="6"/>
  <c r="G1864" i="6"/>
  <c r="G1863" i="6"/>
  <c r="G1862" i="6"/>
  <c r="G1861" i="6"/>
  <c r="G1860" i="6"/>
  <c r="G1859" i="6"/>
  <c r="G1858" i="6"/>
  <c r="G1857" i="6"/>
  <c r="G1856" i="6"/>
  <c r="G1855" i="6"/>
  <c r="G1854" i="6"/>
  <c r="G1853" i="6"/>
  <c r="G1852" i="6"/>
  <c r="G1851" i="6"/>
  <c r="G1850" i="6"/>
  <c r="G1849" i="6"/>
  <c r="G1848" i="6"/>
  <c r="G1847" i="6"/>
  <c r="G1846" i="6"/>
  <c r="G1845" i="6"/>
  <c r="G1844" i="6"/>
  <c r="G1843" i="6"/>
  <c r="G1842" i="6"/>
  <c r="G1841" i="6"/>
  <c r="G1840" i="6"/>
  <c r="G1839" i="6"/>
  <c r="G1838" i="6"/>
  <c r="G1837" i="6"/>
  <c r="G1836" i="6"/>
  <c r="G1835" i="6"/>
  <c r="G1834" i="6"/>
  <c r="G1833" i="6"/>
  <c r="G1832" i="6"/>
  <c r="G1831" i="6"/>
  <c r="G1830" i="6"/>
  <c r="G1829" i="6"/>
  <c r="G1828" i="6"/>
  <c r="G1827" i="6"/>
  <c r="G1826" i="6"/>
  <c r="G1825" i="6"/>
  <c r="G1824" i="6"/>
  <c r="G1823" i="6"/>
  <c r="G1822" i="6"/>
  <c r="G1821" i="6"/>
  <c r="G1820" i="6"/>
  <c r="G1819" i="6"/>
  <c r="G1818" i="6"/>
  <c r="G1817" i="6"/>
  <c r="G1816" i="6"/>
  <c r="G1815" i="6"/>
  <c r="G1814" i="6"/>
  <c r="G1813" i="6"/>
  <c r="G1812" i="6"/>
  <c r="G1811" i="6"/>
  <c r="G1810" i="6"/>
  <c r="G1809" i="6"/>
  <c r="G1808" i="6"/>
  <c r="G1807" i="6"/>
  <c r="G1806" i="6"/>
  <c r="G1805" i="6"/>
  <c r="G1804" i="6"/>
  <c r="G1803" i="6"/>
  <c r="G1802" i="6"/>
  <c r="G1801" i="6"/>
  <c r="G1800" i="6"/>
  <c r="G1799" i="6"/>
  <c r="G1798" i="6"/>
  <c r="G1797" i="6"/>
  <c r="G1796" i="6"/>
  <c r="G1795" i="6"/>
  <c r="G1794" i="6"/>
  <c r="G1793" i="6"/>
  <c r="G1792" i="6"/>
  <c r="G1791" i="6"/>
  <c r="G1790" i="6"/>
  <c r="G1789" i="6"/>
  <c r="G1788" i="6"/>
  <c r="G1787" i="6"/>
  <c r="G1786" i="6"/>
  <c r="G1785" i="6"/>
  <c r="G1784" i="6"/>
  <c r="G1783" i="6"/>
  <c r="G1782" i="6"/>
  <c r="G1781" i="6"/>
  <c r="G1780" i="6"/>
  <c r="G1779" i="6"/>
  <c r="G1778" i="6"/>
  <c r="G1777" i="6"/>
  <c r="G1776" i="6"/>
  <c r="G1775" i="6"/>
  <c r="G1774" i="6"/>
  <c r="G1773" i="6"/>
  <c r="G1772" i="6"/>
  <c r="G1771" i="6"/>
  <c r="G1770" i="6"/>
  <c r="G1769" i="6"/>
  <c r="G1768" i="6"/>
  <c r="G1767" i="6"/>
  <c r="G1766" i="6"/>
  <c r="G1765" i="6"/>
  <c r="G1764" i="6"/>
  <c r="G1763" i="6"/>
  <c r="G1762" i="6"/>
  <c r="G1761" i="6"/>
  <c r="G1760" i="6"/>
  <c r="G1759" i="6"/>
  <c r="G1758" i="6"/>
  <c r="G1757" i="6"/>
  <c r="G1755" i="6"/>
  <c r="G1754" i="6"/>
  <c r="G1753" i="6"/>
  <c r="G1752" i="6"/>
  <c r="G1751" i="6"/>
  <c r="G1750" i="6"/>
  <c r="G1749" i="6"/>
  <c r="G1748" i="6"/>
  <c r="G1747" i="6"/>
  <c r="G1746" i="6"/>
  <c r="G1745" i="6"/>
  <c r="G1744" i="6"/>
  <c r="G1743" i="6"/>
  <c r="G1742" i="6"/>
  <c r="G1741" i="6"/>
  <c r="G1740" i="6"/>
  <c r="G1739" i="6"/>
  <c r="G1738" i="6"/>
  <c r="G1737" i="6"/>
  <c r="G1736" i="6"/>
  <c r="G1735" i="6"/>
  <c r="G1734" i="6"/>
  <c r="G1733" i="6"/>
  <c r="G1732" i="6"/>
  <c r="G1731" i="6"/>
  <c r="G1730" i="6"/>
  <c r="G1729" i="6"/>
  <c r="G1728" i="6"/>
  <c r="G1727" i="6"/>
  <c r="G1726" i="6"/>
  <c r="G1725" i="6"/>
  <c r="G1724" i="6"/>
  <c r="G1723" i="6"/>
  <c r="G1722" i="6"/>
  <c r="G1721" i="6"/>
  <c r="G1720" i="6"/>
  <c r="G1719" i="6"/>
  <c r="G1718" i="6"/>
  <c r="G1717" i="6"/>
  <c r="G1716" i="6"/>
  <c r="G1715" i="6"/>
  <c r="G1714" i="6"/>
  <c r="G1713" i="6"/>
  <c r="G1712" i="6"/>
  <c r="G1711" i="6"/>
  <c r="G1710" i="6"/>
  <c r="G1709" i="6"/>
  <c r="G1708" i="6"/>
  <c r="G1707" i="6"/>
  <c r="G1706" i="6"/>
  <c r="G1705" i="6"/>
  <c r="G1704" i="6"/>
  <c r="G1703" i="6"/>
  <c r="G1702" i="6"/>
  <c r="G1701" i="6"/>
  <c r="G1700" i="6"/>
  <c r="G1699" i="6"/>
  <c r="G1698" i="6"/>
  <c r="G1697" i="6"/>
  <c r="G1696" i="6"/>
  <c r="G1695" i="6"/>
  <c r="G1694" i="6"/>
  <c r="G1693" i="6"/>
  <c r="G1692" i="6"/>
  <c r="G1691" i="6"/>
  <c r="G1690" i="6"/>
  <c r="G1689" i="6"/>
  <c r="G1688" i="6"/>
  <c r="G1687" i="6"/>
  <c r="G1686" i="6"/>
  <c r="G1685" i="6"/>
  <c r="G1684" i="6"/>
  <c r="G1683" i="6"/>
  <c r="G1682" i="6"/>
  <c r="G1681" i="6"/>
  <c r="G1680" i="6"/>
  <c r="G1679" i="6"/>
  <c r="G1678" i="6"/>
  <c r="G1677" i="6"/>
  <c r="G1676" i="6"/>
  <c r="G1675" i="6"/>
  <c r="G1674" i="6"/>
  <c r="G1673" i="6"/>
  <c r="G1672" i="6"/>
  <c r="G1671" i="6"/>
  <c r="G1670" i="6"/>
  <c r="G1669" i="6"/>
  <c r="G1668" i="6"/>
  <c r="G1667" i="6"/>
  <c r="G1666" i="6"/>
  <c r="G1665" i="6"/>
  <c r="G1664" i="6"/>
  <c r="G1663" i="6"/>
  <c r="G1662" i="6"/>
  <c r="G1661" i="6"/>
  <c r="G1660" i="6"/>
  <c r="G1659" i="6"/>
  <c r="G1658" i="6"/>
  <c r="G1657" i="6"/>
  <c r="G1656" i="6"/>
  <c r="G1655" i="6"/>
  <c r="G1654" i="6"/>
  <c r="G1653" i="6"/>
  <c r="G1652" i="6"/>
  <c r="G1651" i="6"/>
  <c r="G1650" i="6"/>
  <c r="G1649" i="6"/>
  <c r="G1648" i="6"/>
  <c r="G1647" i="6"/>
  <c r="G1646" i="6"/>
  <c r="G1645" i="6"/>
  <c r="G1644" i="6"/>
  <c r="G1643" i="6"/>
  <c r="G1642" i="6"/>
  <c r="G1641" i="6"/>
  <c r="G1640" i="6"/>
  <c r="G1639" i="6"/>
  <c r="G1638" i="6"/>
  <c r="G1637" i="6"/>
  <c r="G1636" i="6"/>
  <c r="G1635" i="6"/>
  <c r="G1634" i="6"/>
  <c r="G1633" i="6"/>
  <c r="G1632" i="6"/>
  <c r="G1631" i="6"/>
  <c r="G1630" i="6"/>
  <c r="G1629" i="6"/>
  <c r="G1628" i="6"/>
  <c r="G1627" i="6"/>
  <c r="G1626" i="6"/>
  <c r="G1625" i="6"/>
  <c r="G1624" i="6"/>
  <c r="G1623" i="6"/>
  <c r="G1622" i="6"/>
  <c r="G1621" i="6"/>
  <c r="G1620" i="6"/>
  <c r="G1619" i="6"/>
  <c r="G1618" i="6"/>
  <c r="G1617" i="6"/>
  <c r="G1616" i="6"/>
  <c r="G1615" i="6"/>
  <c r="G1614" i="6"/>
  <c r="G1613" i="6"/>
  <c r="G1612" i="6"/>
  <c r="G1611" i="6"/>
  <c r="G1610" i="6"/>
  <c r="G1609" i="6"/>
  <c r="G1608" i="6"/>
  <c r="G1607" i="6"/>
  <c r="G1606" i="6"/>
  <c r="G1605" i="6"/>
  <c r="G1604" i="6"/>
  <c r="G1603" i="6"/>
  <c r="G1602" i="6"/>
  <c r="G1601" i="6"/>
  <c r="G1600" i="6"/>
  <c r="G1599" i="6"/>
  <c r="G1598" i="6"/>
  <c r="G1597" i="6"/>
  <c r="G1596" i="6"/>
  <c r="G1595" i="6"/>
  <c r="G1594" i="6"/>
  <c r="G1593" i="6"/>
  <c r="G1592" i="6"/>
  <c r="G1591" i="6"/>
  <c r="G1590" i="6"/>
  <c r="G1589" i="6"/>
  <c r="G1588" i="6"/>
  <c r="G1587" i="6"/>
  <c r="G1586" i="6"/>
  <c r="G1585" i="6"/>
  <c r="G1584" i="6"/>
  <c r="G1583" i="6"/>
  <c r="G1582" i="6"/>
  <c r="G1581" i="6"/>
  <c r="G1580" i="6"/>
  <c r="G1579" i="6"/>
  <c r="G1578" i="6"/>
  <c r="G1577" i="6"/>
  <c r="G1576" i="6"/>
  <c r="G1575" i="6"/>
  <c r="G1574" i="6"/>
  <c r="G1573" i="6"/>
  <c r="G1572" i="6"/>
  <c r="G1571" i="6"/>
  <c r="G1570" i="6"/>
  <c r="G1569" i="6"/>
  <c r="G1568" i="6"/>
  <c r="G1567" i="6"/>
  <c r="G1566" i="6"/>
  <c r="G1565" i="6"/>
  <c r="G1564" i="6"/>
  <c r="G1563" i="6"/>
  <c r="G1562" i="6"/>
  <c r="G1561" i="6"/>
  <c r="G1560" i="6"/>
  <c r="G1559" i="6"/>
  <c r="G1558" i="6"/>
  <c r="G1557" i="6"/>
  <c r="G1556" i="6"/>
  <c r="G1555" i="6"/>
  <c r="G1554" i="6"/>
  <c r="G1553" i="6"/>
  <c r="G1552" i="6"/>
  <c r="G1551" i="6"/>
  <c r="G1550" i="6"/>
  <c r="G1549" i="6"/>
  <c r="G1548" i="6"/>
  <c r="G1547" i="6"/>
  <c r="G1546" i="6"/>
  <c r="G1545" i="6"/>
  <c r="G1543" i="6"/>
  <c r="G1542" i="6"/>
  <c r="G1541" i="6"/>
  <c r="G1540" i="6"/>
  <c r="G1539" i="6"/>
  <c r="G1538" i="6"/>
  <c r="G1537" i="6"/>
  <c r="G1536" i="6"/>
  <c r="G1535" i="6"/>
  <c r="G1534" i="6"/>
  <c r="G1533" i="6"/>
  <c r="G1532" i="6"/>
  <c r="G1531" i="6"/>
  <c r="G1530" i="6"/>
  <c r="G1529" i="6"/>
  <c r="G1528" i="6"/>
  <c r="G1527" i="6"/>
  <c r="G1526" i="6"/>
  <c r="G1525" i="6"/>
  <c r="G1524" i="6"/>
  <c r="G1523" i="6"/>
  <c r="G1522" i="6"/>
  <c r="G1521" i="6"/>
  <c r="G1520" i="6"/>
  <c r="G1519" i="6"/>
  <c r="G1518" i="6"/>
  <c r="G1517" i="6"/>
  <c r="G1516" i="6"/>
  <c r="G1515" i="6"/>
  <c r="G1514" i="6"/>
  <c r="G1513" i="6"/>
  <c r="G1512" i="6"/>
  <c r="G1511" i="6"/>
  <c r="G1510" i="6"/>
  <c r="G1509" i="6"/>
  <c r="G1508" i="6"/>
  <c r="G1507" i="6"/>
  <c r="G1506" i="6"/>
  <c r="G1505" i="6"/>
  <c r="G1504" i="6"/>
  <c r="G1503" i="6"/>
  <c r="G1502" i="6"/>
  <c r="G1501" i="6"/>
  <c r="G1500" i="6"/>
  <c r="G1499" i="6"/>
  <c r="G1498" i="6"/>
  <c r="G1497" i="6"/>
  <c r="G1496" i="6"/>
  <c r="G1495" i="6"/>
  <c r="G1494" i="6"/>
  <c r="G1493" i="6"/>
  <c r="G1492" i="6"/>
  <c r="G1491" i="6"/>
  <c r="G1490" i="6"/>
  <c r="G1489" i="6"/>
  <c r="G1488" i="6"/>
  <c r="G1487" i="6"/>
  <c r="G1486" i="6"/>
  <c r="G1485" i="6"/>
  <c r="G1484" i="6"/>
  <c r="G1483" i="6"/>
  <c r="G1482" i="6"/>
  <c r="G1481" i="6"/>
  <c r="G1480" i="6"/>
  <c r="G1479" i="6"/>
  <c r="G1478" i="6"/>
  <c r="G1477" i="6"/>
  <c r="G1476" i="6"/>
  <c r="G1475" i="6"/>
  <c r="G1474" i="6"/>
  <c r="G1473" i="6"/>
  <c r="G1472" i="6"/>
  <c r="G1471" i="6"/>
  <c r="G1470" i="6"/>
  <c r="G1469" i="6"/>
  <c r="G1468" i="6"/>
  <c r="G1467" i="6"/>
  <c r="G1466" i="6"/>
  <c r="G1465" i="6"/>
  <c r="G1464" i="6"/>
  <c r="G1463" i="6"/>
  <c r="G1462" i="6"/>
  <c r="G1461" i="6"/>
  <c r="G1460" i="6"/>
  <c r="G1459" i="6"/>
  <c r="G1458" i="6"/>
  <c r="G1457" i="6"/>
  <c r="G1456" i="6"/>
  <c r="G1455" i="6"/>
  <c r="G1454" i="6"/>
  <c r="G1453" i="6"/>
  <c r="G1452" i="6"/>
  <c r="G1451" i="6"/>
  <c r="G1450" i="6"/>
  <c r="G1449" i="6"/>
  <c r="G1448" i="6"/>
  <c r="G1447" i="6"/>
  <c r="G1446" i="6"/>
  <c r="G1445" i="6"/>
  <c r="G1444" i="6"/>
  <c r="G1443" i="6"/>
  <c r="G1442" i="6"/>
  <c r="G1441" i="6"/>
  <c r="G1440" i="6"/>
  <c r="G1439" i="6"/>
  <c r="G1438" i="6"/>
  <c r="G1437" i="6"/>
  <c r="G1436" i="6"/>
  <c r="G1434" i="6"/>
  <c r="G1433" i="6"/>
  <c r="G1432" i="6"/>
  <c r="G1431" i="6"/>
  <c r="G1430" i="6"/>
  <c r="G1429" i="6"/>
  <c r="G1428" i="6"/>
  <c r="G1427" i="6"/>
  <c r="G1426" i="6"/>
  <c r="G1425" i="6"/>
  <c r="G1424" i="6"/>
  <c r="G1423" i="6"/>
  <c r="G1422" i="6"/>
  <c r="G1421" i="6"/>
  <c r="G1420" i="6"/>
  <c r="G1419" i="6"/>
  <c r="G1418" i="6"/>
  <c r="G1417" i="6"/>
  <c r="G1416" i="6"/>
  <c r="G1415" i="6"/>
  <c r="G1414" i="6"/>
  <c r="G1413" i="6"/>
  <c r="G1412" i="6"/>
  <c r="G1411" i="6"/>
  <c r="G1410" i="6"/>
  <c r="G1409" i="6"/>
  <c r="G1408" i="6"/>
  <c r="G1407" i="6"/>
  <c r="G1406" i="6"/>
  <c r="G1405" i="6"/>
  <c r="G1404" i="6"/>
  <c r="G1403" i="6"/>
  <c r="G1402" i="6"/>
  <c r="G1400" i="6"/>
  <c r="G1399" i="6"/>
  <c r="G1398" i="6"/>
  <c r="G1397" i="6"/>
  <c r="G1396" i="6"/>
  <c r="G1395" i="6"/>
  <c r="G1394" i="6"/>
  <c r="G1393" i="6"/>
  <c r="G1392" i="6"/>
  <c r="G1391" i="6"/>
  <c r="G1390" i="6"/>
  <c r="G1389" i="6"/>
  <c r="G1388" i="6"/>
  <c r="G1387" i="6"/>
  <c r="G1386" i="6"/>
  <c r="G1385" i="6"/>
  <c r="G1384" i="6"/>
  <c r="G1383" i="6"/>
  <c r="G1382" i="6"/>
  <c r="G1381" i="6"/>
  <c r="G1380" i="6"/>
  <c r="G1379" i="6"/>
  <c r="G1378" i="6"/>
  <c r="G1377" i="6"/>
  <c r="G1376" i="6"/>
  <c r="G1375" i="6"/>
  <c r="G1374" i="6"/>
  <c r="G1373" i="6"/>
  <c r="G1372" i="6"/>
  <c r="G1371" i="6"/>
  <c r="G1370" i="6"/>
  <c r="G1369" i="6"/>
  <c r="G1368" i="6"/>
  <c r="G1367" i="6"/>
  <c r="G1366" i="6"/>
  <c r="G1365" i="6"/>
  <c r="G1364" i="6"/>
  <c r="G1363" i="6"/>
  <c r="G1362" i="6"/>
  <c r="G1361" i="6"/>
  <c r="G1360" i="6"/>
  <c r="G1359" i="6"/>
  <c r="G1358" i="6"/>
  <c r="G1357" i="6"/>
  <c r="G1356" i="6"/>
  <c r="G1355" i="6"/>
  <c r="G1354" i="6"/>
  <c r="G1353" i="6"/>
  <c r="G1352" i="6"/>
  <c r="G1351" i="6"/>
  <c r="G1350" i="6"/>
  <c r="G1349" i="6"/>
  <c r="G1348" i="6"/>
  <c r="G1347" i="6"/>
  <c r="G1346" i="6"/>
  <c r="G1345" i="6"/>
  <c r="G1344" i="6"/>
  <c r="G1343" i="6"/>
  <c r="G1342" i="6"/>
  <c r="G1341" i="6"/>
  <c r="G1340" i="6"/>
  <c r="G1339" i="6"/>
  <c r="G1338" i="6"/>
  <c r="G1337" i="6"/>
  <c r="G1336" i="6"/>
  <c r="G1335" i="6"/>
  <c r="G1334" i="6"/>
  <c r="G1333" i="6"/>
  <c r="G1332" i="6"/>
  <c r="G1331" i="6"/>
  <c r="G1330" i="6"/>
  <c r="G1329" i="6"/>
  <c r="G1328" i="6"/>
  <c r="G1327" i="6"/>
  <c r="G1326" i="6"/>
  <c r="G1325" i="6"/>
  <c r="G1324" i="6"/>
  <c r="G1323" i="6"/>
  <c r="G1322" i="6"/>
  <c r="G1321" i="6"/>
  <c r="G1320" i="6"/>
  <c r="G1319" i="6"/>
  <c r="G1318" i="6"/>
  <c r="G1317" i="6"/>
  <c r="G1316" i="6"/>
  <c r="G1315" i="6"/>
  <c r="G1314" i="6"/>
  <c r="G1313" i="6"/>
  <c r="G1312" i="6"/>
  <c r="G1311" i="6"/>
  <c r="G1310" i="6"/>
  <c r="G1309" i="6"/>
  <c r="G1308" i="6"/>
  <c r="G1307" i="6"/>
  <c r="G1306" i="6"/>
  <c r="G1305" i="6"/>
  <c r="G1304" i="6"/>
  <c r="G1303" i="6"/>
  <c r="G1302" i="6"/>
  <c r="G1301" i="6"/>
  <c r="G1300" i="6"/>
  <c r="G1299" i="6"/>
  <c r="G1298" i="6"/>
  <c r="G1297" i="6"/>
  <c r="G1296" i="6"/>
  <c r="G1295" i="6"/>
  <c r="G1294" i="6"/>
  <c r="G1293" i="6"/>
  <c r="G1292" i="6"/>
  <c r="G1291" i="6"/>
  <c r="G1290" i="6"/>
  <c r="G1289" i="6"/>
  <c r="G1288" i="6"/>
  <c r="G1287" i="6"/>
  <c r="G1286" i="6"/>
  <c r="G1285" i="6"/>
  <c r="G1284" i="6"/>
  <c r="G1283" i="6"/>
  <c r="G1282" i="6"/>
  <c r="G1281" i="6"/>
  <c r="G1280" i="6"/>
  <c r="G1279" i="6"/>
  <c r="G1278" i="6"/>
  <c r="G1277" i="6"/>
  <c r="G1276" i="6"/>
  <c r="G1275" i="6"/>
  <c r="G1274" i="6"/>
  <c r="G1273" i="6"/>
  <c r="G1272" i="6"/>
  <c r="G1271" i="6"/>
  <c r="G1270" i="6"/>
  <c r="G1269" i="6"/>
  <c r="G1268" i="6"/>
  <c r="G1267" i="6"/>
  <c r="G1266" i="6"/>
  <c r="G1265" i="6"/>
  <c r="G1264" i="6"/>
  <c r="G1263" i="6"/>
  <c r="G1262" i="6"/>
  <c r="G1261" i="6"/>
  <c r="G1260" i="6"/>
  <c r="G1259" i="6"/>
  <c r="G1258" i="6"/>
  <c r="G1257" i="6"/>
  <c r="G1256" i="6"/>
  <c r="G1255" i="6"/>
  <c r="G1254" i="6"/>
  <c r="G1253" i="6"/>
  <c r="G1252" i="6"/>
  <c r="G1251" i="6"/>
  <c r="G1250" i="6"/>
  <c r="G1249" i="6"/>
  <c r="G1248" i="6"/>
  <c r="G1247" i="6"/>
  <c r="G1246" i="6"/>
  <c r="G1245" i="6"/>
  <c r="G1244" i="6"/>
  <c r="G1243" i="6"/>
  <c r="G1242" i="6"/>
  <c r="G1241" i="6"/>
  <c r="G1240" i="6"/>
  <c r="G1239" i="6"/>
  <c r="G1238" i="6"/>
  <c r="G1237" i="6"/>
  <c r="G1236" i="6"/>
  <c r="G1235" i="6"/>
  <c r="G1234" i="6"/>
  <c r="G1233" i="6"/>
  <c r="G1232" i="6"/>
  <c r="G1231" i="6"/>
  <c r="G1230" i="6"/>
  <c r="G1229" i="6"/>
  <c r="G1228" i="6"/>
  <c r="G1227" i="6"/>
  <c r="G1226" i="6"/>
  <c r="G1225" i="6"/>
  <c r="G1224" i="6"/>
  <c r="G1223" i="6"/>
  <c r="G1222" i="6"/>
  <c r="G1221" i="6"/>
  <c r="G1220" i="6"/>
  <c r="G1219" i="6"/>
  <c r="G1218" i="6"/>
  <c r="G1217" i="6"/>
  <c r="G1216" i="6"/>
  <c r="G1215" i="6"/>
  <c r="G1214" i="6"/>
  <c r="G1213" i="6"/>
  <c r="G1212" i="6"/>
  <c r="G1211" i="6"/>
  <c r="G1210" i="6"/>
  <c r="G1209" i="6"/>
  <c r="G1208" i="6"/>
  <c r="G1207" i="6"/>
  <c r="G1206" i="6"/>
  <c r="G1205" i="6"/>
  <c r="G1204" i="6"/>
  <c r="G1203" i="6"/>
  <c r="G1202" i="6"/>
  <c r="G1201" i="6"/>
  <c r="G1200" i="6"/>
  <c r="G1199" i="6"/>
  <c r="G1198" i="6"/>
  <c r="G1197" i="6"/>
  <c r="G1196" i="6"/>
  <c r="G1195" i="6"/>
  <c r="G1194" i="6"/>
  <c r="G1193" i="6"/>
  <c r="G1192" i="6"/>
  <c r="G1191" i="6"/>
  <c r="G1190" i="6"/>
  <c r="G1189" i="6"/>
  <c r="G1188" i="6"/>
  <c r="G1187" i="6"/>
  <c r="G1186" i="6"/>
  <c r="G1185" i="6"/>
  <c r="G1184" i="6"/>
  <c r="G1183" i="6"/>
  <c r="G1182" i="6"/>
  <c r="G1181" i="6"/>
  <c r="G1180" i="6"/>
  <c r="G1179" i="6"/>
  <c r="G1178" i="6"/>
  <c r="G1177" i="6"/>
  <c r="G1176" i="6"/>
  <c r="G1175" i="6"/>
  <c r="G1174" i="6"/>
  <c r="G1173" i="6"/>
  <c r="G1172" i="6"/>
  <c r="G1171" i="6"/>
  <c r="G1170" i="6"/>
  <c r="G1169" i="6"/>
  <c r="G1168" i="6"/>
  <c r="G1167" i="6"/>
  <c r="G1166" i="6"/>
  <c r="G1165" i="6"/>
  <c r="G1164" i="6"/>
  <c r="G1163" i="6"/>
  <c r="G1162" i="6"/>
  <c r="G1161" i="6"/>
  <c r="G1160" i="6"/>
  <c r="G1159" i="6"/>
  <c r="G1158" i="6"/>
  <c r="G1157" i="6"/>
  <c r="G1156" i="6"/>
  <c r="G1155" i="6"/>
  <c r="G1154" i="6"/>
  <c r="G1153" i="6"/>
  <c r="G1152" i="6"/>
  <c r="G1151" i="6"/>
  <c r="G1150" i="6"/>
  <c r="G1149" i="6"/>
  <c r="G1148" i="6"/>
  <c r="G1147" i="6"/>
  <c r="G1146" i="6"/>
  <c r="G1145" i="6"/>
  <c r="G1144" i="6"/>
  <c r="G1143" i="6"/>
  <c r="G1142" i="6"/>
  <c r="G1141" i="6"/>
  <c r="G1140" i="6"/>
  <c r="G1139" i="6"/>
  <c r="G1138" i="6"/>
  <c r="G1137" i="6"/>
  <c r="G1136" i="6"/>
  <c r="G1135" i="6"/>
  <c r="G1134" i="6"/>
  <c r="G1133" i="6"/>
  <c r="G1132" i="6"/>
  <c r="G1131" i="6"/>
  <c r="G1130" i="6"/>
  <c r="G1129" i="6"/>
  <c r="G1128" i="6"/>
  <c r="G1127" i="6"/>
  <c r="G1126" i="6"/>
  <c r="G1125" i="6"/>
  <c r="G1124" i="6"/>
  <c r="G1123" i="6"/>
  <c r="G1122" i="6"/>
  <c r="G1121" i="6"/>
  <c r="G1120" i="6"/>
  <c r="G1119" i="6"/>
  <c r="G1118" i="6"/>
  <c r="G1117" i="6"/>
  <c r="G1116" i="6"/>
  <c r="G1115" i="6"/>
  <c r="G1114" i="6"/>
  <c r="G1113" i="6"/>
  <c r="G1112" i="6"/>
  <c r="G1111" i="6"/>
  <c r="G1110" i="6"/>
  <c r="G1109" i="6"/>
  <c r="G1108" i="6"/>
  <c r="G1107" i="6"/>
  <c r="G1106" i="6"/>
  <c r="G1105" i="6"/>
  <c r="G1104" i="6"/>
  <c r="G1103" i="6"/>
  <c r="G1102" i="6"/>
  <c r="G1101" i="6"/>
  <c r="G1100" i="6"/>
  <c r="G1099" i="6"/>
  <c r="G1098" i="6"/>
  <c r="G1097" i="6"/>
  <c r="G1096" i="6"/>
  <c r="G1095" i="6"/>
  <c r="G1094" i="6"/>
  <c r="G1093" i="6"/>
  <c r="G1092" i="6"/>
  <c r="G1091" i="6"/>
  <c r="G1090" i="6"/>
  <c r="G1089" i="6"/>
  <c r="G1088" i="6"/>
  <c r="G1087" i="6"/>
  <c r="G1086" i="6"/>
  <c r="G1085" i="6"/>
  <c r="G1084" i="6"/>
  <c r="G1083" i="6"/>
  <c r="G1082" i="6"/>
  <c r="G1081" i="6"/>
  <c r="G1080" i="6"/>
  <c r="G1079" i="6"/>
  <c r="G1078" i="6"/>
  <c r="G1077" i="6"/>
  <c r="G1076" i="6"/>
  <c r="G1075" i="6"/>
  <c r="G1074" i="6"/>
  <c r="G1073" i="6"/>
  <c r="G1072" i="6"/>
  <c r="G1071" i="6"/>
  <c r="G1070" i="6"/>
  <c r="G1069" i="6"/>
  <c r="G1068" i="6"/>
  <c r="G1067" i="6"/>
  <c r="G1066" i="6"/>
  <c r="G1065" i="6"/>
  <c r="G1064" i="6"/>
  <c r="G1063" i="6"/>
  <c r="G1062" i="6"/>
  <c r="G1061" i="6"/>
  <c r="G1060" i="6"/>
  <c r="G1059" i="6"/>
  <c r="G1058" i="6"/>
  <c r="G1057" i="6"/>
  <c r="G1056" i="6"/>
  <c r="G1055" i="6"/>
  <c r="G1054" i="6"/>
  <c r="G1053" i="6"/>
  <c r="G1052" i="6"/>
  <c r="G1051" i="6"/>
  <c r="G1050" i="6"/>
  <c r="G1049" i="6"/>
  <c r="G1048" i="6"/>
  <c r="G1047" i="6"/>
  <c r="G1046" i="6"/>
  <c r="G1045" i="6"/>
  <c r="G1044" i="6"/>
  <c r="G1043" i="6"/>
  <c r="G1042" i="6"/>
  <c r="G1041" i="6"/>
  <c r="G1040" i="6"/>
  <c r="G1039" i="6"/>
  <c r="G1038" i="6"/>
  <c r="G1036" i="6"/>
  <c r="G1035" i="6"/>
  <c r="G1034" i="6"/>
  <c r="G1033" i="6"/>
  <c r="G1032" i="6"/>
  <c r="G1031" i="6"/>
  <c r="G1030" i="6"/>
  <c r="G1028" i="6"/>
  <c r="G1027" i="6"/>
  <c r="G1026" i="6"/>
  <c r="G1025" i="6"/>
  <c r="G1024" i="6"/>
  <c r="G1023" i="6"/>
  <c r="G1022" i="6"/>
  <c r="G1021" i="6"/>
  <c r="G1020" i="6"/>
  <c r="G1019" i="6"/>
  <c r="G1018" i="6"/>
  <c r="G1017" i="6"/>
  <c r="G1016" i="6"/>
  <c r="G1015" i="6"/>
  <c r="G1014" i="6"/>
  <c r="G1013" i="6"/>
  <c r="G1012" i="6"/>
  <c r="G1011" i="6"/>
  <c r="G1010" i="6"/>
  <c r="G1009" i="6"/>
  <c r="G1008" i="6"/>
  <c r="G1007" i="6"/>
  <c r="G1006" i="6"/>
  <c r="G1005" i="6"/>
  <c r="G1004" i="6"/>
  <c r="G1003" i="6"/>
  <c r="G1002" i="6"/>
  <c r="G1001" i="6"/>
  <c r="G1000" i="6"/>
  <c r="G999" i="6"/>
  <c r="G998" i="6"/>
  <c r="G997" i="6"/>
  <c r="G996" i="6"/>
  <c r="G995" i="6"/>
  <c r="G994" i="6"/>
  <c r="G993" i="6"/>
  <c r="G992" i="6"/>
  <c r="G991" i="6"/>
  <c r="G990" i="6"/>
  <c r="G989" i="6"/>
  <c r="G988" i="6"/>
  <c r="G987" i="6"/>
  <c r="G986" i="6"/>
  <c r="G985" i="6"/>
  <c r="G984" i="6"/>
  <c r="G983" i="6"/>
  <c r="G982" i="6"/>
  <c r="G981" i="6"/>
  <c r="G980" i="6"/>
  <c r="G979" i="6"/>
  <c r="G978" i="6"/>
  <c r="G977" i="6"/>
  <c r="G976" i="6"/>
  <c r="G975" i="6"/>
  <c r="G974" i="6"/>
  <c r="G973" i="6"/>
  <c r="G972" i="6"/>
  <c r="G971" i="6"/>
  <c r="G970" i="6"/>
  <c r="G969" i="6"/>
  <c r="G968" i="6"/>
  <c r="G967" i="6"/>
  <c r="G966" i="6"/>
  <c r="G965" i="6"/>
  <c r="G964" i="6"/>
  <c r="G963" i="6"/>
  <c r="G962" i="6"/>
  <c r="G961" i="6"/>
  <c r="G960" i="6"/>
  <c r="G959" i="6"/>
  <c r="G958" i="6"/>
  <c r="G957" i="6"/>
  <c r="G956" i="6"/>
  <c r="G955" i="6"/>
  <c r="G954" i="6"/>
  <c r="G953" i="6"/>
  <c r="G952" i="6"/>
  <c r="G951" i="6"/>
  <c r="G950" i="6"/>
  <c r="G949" i="6"/>
  <c r="G948" i="6"/>
  <c r="G947" i="6"/>
  <c r="G946" i="6"/>
  <c r="G945" i="6"/>
  <c r="G944" i="6"/>
  <c r="G943" i="6"/>
  <c r="G942" i="6"/>
  <c r="G941" i="6"/>
  <c r="G940" i="6"/>
  <c r="G939" i="6"/>
  <c r="G938" i="6"/>
  <c r="G937" i="6"/>
  <c r="G936" i="6"/>
  <c r="G935" i="6"/>
  <c r="G934" i="6"/>
  <c r="G933" i="6"/>
  <c r="G931" i="6"/>
  <c r="G930" i="6"/>
  <c r="G929" i="6"/>
  <c r="G928" i="6"/>
  <c r="G927" i="6"/>
  <c r="G926" i="6"/>
  <c r="G925" i="6"/>
  <c r="G924" i="6"/>
  <c r="G923" i="6"/>
  <c r="G922" i="6"/>
  <c r="G921" i="6"/>
  <c r="G920" i="6"/>
  <c r="G919" i="6"/>
  <c r="G918" i="6"/>
  <c r="G917" i="6"/>
  <c r="G916" i="6"/>
  <c r="G915" i="6"/>
  <c r="G914" i="6"/>
  <c r="G913" i="6"/>
  <c r="G912" i="6"/>
  <c r="G911" i="6"/>
  <c r="G910" i="6"/>
  <c r="G909" i="6"/>
  <c r="G908" i="6"/>
  <c r="G907" i="6"/>
  <c r="G906" i="6"/>
  <c r="G905" i="6"/>
  <c r="G904" i="6"/>
  <c r="G903" i="6"/>
  <c r="G902" i="6"/>
  <c r="G901" i="6"/>
  <c r="G900" i="6"/>
  <c r="G899" i="6"/>
  <c r="G898" i="6"/>
  <c r="G897" i="6"/>
  <c r="G896" i="6"/>
  <c r="G895" i="6"/>
  <c r="G894" i="6"/>
  <c r="G893" i="6"/>
  <c r="G892" i="6"/>
  <c r="G891" i="6"/>
  <c r="G890" i="6"/>
  <c r="G889" i="6"/>
  <c r="G887" i="6"/>
  <c r="G886" i="6"/>
  <c r="G885" i="6"/>
  <c r="G884" i="6"/>
  <c r="G883" i="6"/>
  <c r="G882" i="6"/>
  <c r="G881" i="6"/>
  <c r="G880" i="6"/>
  <c r="G879" i="6"/>
  <c r="G878" i="6"/>
  <c r="G877" i="6"/>
  <c r="G876" i="6"/>
  <c r="G875" i="6"/>
  <c r="G874" i="6"/>
  <c r="G873" i="6"/>
  <c r="G872" i="6"/>
  <c r="G871" i="6"/>
  <c r="G870" i="6"/>
  <c r="G869" i="6"/>
  <c r="G868" i="6"/>
  <c r="G867" i="6"/>
  <c r="G866" i="6"/>
  <c r="G865" i="6"/>
  <c r="G864" i="6"/>
  <c r="G863" i="6"/>
  <c r="G862" i="6"/>
  <c r="G861" i="6"/>
  <c r="G860" i="6"/>
  <c r="G859" i="6"/>
  <c r="G858" i="6"/>
  <c r="G857" i="6"/>
  <c r="G856" i="6"/>
  <c r="G855" i="6"/>
  <c r="G854" i="6"/>
  <c r="G853" i="6"/>
  <c r="G852" i="6"/>
  <c r="G851" i="6"/>
  <c r="G850" i="6"/>
  <c r="G849" i="6"/>
  <c r="G848" i="6"/>
  <c r="G847" i="6"/>
  <c r="G846" i="6"/>
  <c r="G845" i="6"/>
  <c r="G844" i="6"/>
  <c r="G843" i="6"/>
  <c r="G842" i="6"/>
  <c r="G841" i="6"/>
  <c r="G840" i="6"/>
  <c r="G839" i="6"/>
  <c r="G838" i="6"/>
  <c r="G837" i="6"/>
  <c r="G836" i="6"/>
  <c r="G835" i="6"/>
  <c r="G834" i="6"/>
  <c r="G833" i="6"/>
  <c r="G832" i="6"/>
  <c r="G831" i="6"/>
  <c r="G830" i="6"/>
  <c r="G829" i="6"/>
  <c r="G828" i="6"/>
  <c r="G827" i="6"/>
  <c r="G826" i="6"/>
  <c r="G825" i="6"/>
  <c r="G824" i="6"/>
  <c r="G823" i="6"/>
  <c r="G822" i="6"/>
  <c r="G821" i="6"/>
  <c r="G820" i="6"/>
  <c r="G819" i="6"/>
  <c r="G818" i="6"/>
  <c r="G817" i="6"/>
  <c r="G816" i="6"/>
  <c r="G815" i="6"/>
  <c r="G814" i="6"/>
  <c r="G813" i="6"/>
  <c r="G812" i="6"/>
  <c r="G811" i="6"/>
  <c r="G810" i="6"/>
  <c r="G809" i="6"/>
  <c r="G808" i="6"/>
  <c r="G807" i="6"/>
  <c r="G806" i="6"/>
  <c r="G805" i="6"/>
  <c r="G804" i="6"/>
  <c r="G803" i="6"/>
  <c r="G802" i="6"/>
  <c r="G801" i="6"/>
  <c r="G800" i="6"/>
  <c r="G799" i="6"/>
  <c r="G798" i="6"/>
  <c r="G797" i="6"/>
  <c r="G796" i="6"/>
  <c r="G795" i="6"/>
  <c r="G794" i="6"/>
  <c r="G793" i="6"/>
  <c r="G792" i="6"/>
  <c r="G791" i="6"/>
  <c r="G790" i="6"/>
  <c r="G789" i="6"/>
  <c r="G788" i="6"/>
  <c r="G787" i="6"/>
  <c r="G786" i="6"/>
  <c r="G785" i="6"/>
  <c r="G784" i="6"/>
  <c r="G783" i="6"/>
  <c r="G782" i="6"/>
  <c r="G781" i="6"/>
  <c r="G780" i="6"/>
  <c r="G779" i="6"/>
  <c r="G778" i="6"/>
  <c r="G777" i="6"/>
  <c r="G776" i="6"/>
  <c r="G775" i="6"/>
  <c r="G774" i="6"/>
  <c r="G773" i="6"/>
  <c r="G772" i="6"/>
  <c r="G771" i="6"/>
  <c r="G770" i="6"/>
  <c r="G769" i="6"/>
  <c r="G768" i="6"/>
  <c r="G767" i="6"/>
  <c r="G766" i="6"/>
  <c r="G765" i="6"/>
  <c r="G764" i="6"/>
  <c r="G763" i="6"/>
  <c r="G762" i="6"/>
  <c r="G761" i="6"/>
  <c r="G760" i="6"/>
  <c r="G759" i="6"/>
  <c r="G758" i="6"/>
  <c r="G757" i="6"/>
  <c r="G755" i="6"/>
  <c r="G754" i="6"/>
  <c r="G753" i="6"/>
  <c r="G752" i="6"/>
  <c r="G751" i="6"/>
  <c r="G750" i="6"/>
  <c r="G749" i="6"/>
  <c r="G748" i="6"/>
  <c r="G747" i="6"/>
  <c r="G746" i="6"/>
  <c r="G745" i="6"/>
  <c r="G744" i="6"/>
  <c r="G743" i="6"/>
  <c r="G742" i="6"/>
  <c r="G741" i="6"/>
  <c r="G740" i="6"/>
  <c r="G739" i="6"/>
  <c r="G738" i="6"/>
  <c r="G737" i="6"/>
  <c r="G736" i="6"/>
  <c r="G735" i="6"/>
  <c r="G734" i="6"/>
  <c r="G733" i="6"/>
  <c r="G732" i="6"/>
  <c r="G731" i="6"/>
  <c r="G730" i="6"/>
  <c r="G729" i="6"/>
  <c r="G728" i="6"/>
  <c r="G727" i="6"/>
  <c r="G726" i="6"/>
  <c r="G725" i="6"/>
  <c r="G724" i="6"/>
  <c r="G723" i="6"/>
  <c r="G722" i="6"/>
  <c r="G721" i="6"/>
  <c r="G720" i="6"/>
  <c r="G719" i="6"/>
  <c r="G718" i="6"/>
  <c r="G717" i="6"/>
  <c r="G716" i="6"/>
  <c r="G715" i="6"/>
  <c r="G714" i="6"/>
  <c r="G713" i="6"/>
  <c r="G712" i="6"/>
  <c r="G711" i="6"/>
  <c r="G710" i="6"/>
  <c r="G709" i="6"/>
  <c r="G708" i="6"/>
  <c r="G707" i="6"/>
  <c r="G706" i="6"/>
  <c r="G705" i="6"/>
  <c r="G704" i="6"/>
  <c r="G703" i="6"/>
  <c r="G702" i="6"/>
  <c r="G701" i="6"/>
  <c r="G700" i="6"/>
  <c r="G699" i="6"/>
  <c r="G698" i="6"/>
  <c r="G697" i="6"/>
  <c r="G696" i="6"/>
  <c r="G695" i="6"/>
  <c r="G694" i="6"/>
  <c r="G693" i="6"/>
  <c r="G692" i="6"/>
  <c r="G691" i="6"/>
  <c r="G690" i="6"/>
  <c r="G689" i="6"/>
  <c r="G688" i="6"/>
  <c r="G687" i="6"/>
  <c r="G686" i="6"/>
  <c r="G685" i="6"/>
  <c r="G684" i="6"/>
  <c r="G683" i="6"/>
  <c r="G682" i="6"/>
  <c r="G681" i="6"/>
  <c r="G680" i="6"/>
  <c r="G679" i="6"/>
  <c r="G678" i="6"/>
  <c r="G677" i="6"/>
  <c r="G676" i="6"/>
  <c r="G675" i="6"/>
  <c r="G674" i="6"/>
  <c r="G673" i="6"/>
  <c r="G672" i="6"/>
  <c r="G671" i="6"/>
  <c r="G670" i="6"/>
  <c r="G669" i="6"/>
  <c r="G668" i="6"/>
  <c r="G667" i="6"/>
  <c r="G666" i="6"/>
  <c r="G665" i="6"/>
  <c r="G664" i="6"/>
  <c r="G663" i="6"/>
  <c r="G662" i="6"/>
  <c r="G661" i="6"/>
  <c r="G660" i="6"/>
  <c r="G658" i="6"/>
  <c r="G657" i="6"/>
  <c r="G656" i="6"/>
  <c r="G655" i="6"/>
  <c r="G654" i="6"/>
  <c r="G653" i="6"/>
  <c r="G652" i="6"/>
  <c r="G651" i="6"/>
  <c r="G650" i="6"/>
  <c r="G649" i="6"/>
  <c r="G648" i="6"/>
  <c r="G647" i="6"/>
  <c r="G646" i="6"/>
  <c r="G645" i="6"/>
  <c r="G644" i="6"/>
  <c r="G643" i="6"/>
  <c r="G642" i="6"/>
  <c r="G641" i="6"/>
  <c r="G640" i="6"/>
  <c r="G639" i="6"/>
  <c r="G638" i="6"/>
  <c r="G637" i="6"/>
  <c r="G636" i="6"/>
  <c r="G635" i="6"/>
  <c r="G634" i="6"/>
  <c r="G633" i="6"/>
  <c r="G632" i="6"/>
  <c r="G631" i="6"/>
  <c r="G630" i="6"/>
  <c r="G629" i="6"/>
  <c r="G628" i="6"/>
  <c r="G627" i="6"/>
  <c r="G626" i="6"/>
  <c r="G625" i="6"/>
  <c r="G624" i="6"/>
  <c r="G623" i="6"/>
  <c r="G622" i="6"/>
  <c r="G621" i="6"/>
  <c r="G620" i="6"/>
  <c r="G619" i="6"/>
  <c r="G617" i="6"/>
  <c r="G616" i="6"/>
  <c r="G615" i="6"/>
  <c r="G614" i="6"/>
  <c r="G613" i="6"/>
  <c r="G612" i="6"/>
  <c r="G611" i="6"/>
  <c r="G610" i="6"/>
  <c r="G609" i="6"/>
  <c r="G608" i="6"/>
  <c r="G607" i="6"/>
  <c r="G606" i="6"/>
  <c r="G605" i="6"/>
  <c r="G604" i="6"/>
  <c r="G603" i="6"/>
  <c r="G602" i="6"/>
  <c r="G601" i="6"/>
  <c r="G600" i="6"/>
  <c r="G599" i="6"/>
  <c r="G598" i="6"/>
  <c r="G597" i="6"/>
  <c r="G596" i="6"/>
  <c r="G595" i="6"/>
  <c r="G594" i="6"/>
  <c r="G593" i="6"/>
  <c r="G592" i="6"/>
  <c r="G591" i="6"/>
  <c r="G590" i="6"/>
  <c r="G589" i="6"/>
  <c r="G588" i="6"/>
  <c r="G587" i="6"/>
  <c r="G586" i="6"/>
  <c r="G585" i="6"/>
  <c r="G584" i="6"/>
  <c r="G583" i="6"/>
  <c r="G582" i="6"/>
  <c r="G581" i="6"/>
  <c r="G580" i="6"/>
  <c r="G579" i="6"/>
  <c r="G578" i="6"/>
  <c r="G577" i="6"/>
  <c r="G576" i="6"/>
  <c r="G575" i="6"/>
  <c r="G574" i="6"/>
  <c r="G573" i="6"/>
  <c r="G572" i="6"/>
  <c r="G571" i="6"/>
  <c r="G570" i="6"/>
  <c r="G569" i="6"/>
  <c r="G568" i="6"/>
  <c r="G567" i="6"/>
  <c r="G566" i="6"/>
  <c r="G565" i="6"/>
  <c r="G564" i="6"/>
  <c r="G563" i="6"/>
  <c r="G562" i="6"/>
  <c r="G561" i="6"/>
  <c r="G560" i="6"/>
  <c r="G559" i="6"/>
  <c r="G558" i="6"/>
  <c r="G557" i="6"/>
  <c r="G556" i="6"/>
  <c r="G555" i="6"/>
  <c r="G554" i="6"/>
  <c r="G553" i="6"/>
  <c r="G552" i="6"/>
  <c r="G551" i="6"/>
  <c r="G550" i="6"/>
  <c r="G549" i="6"/>
  <c r="G548" i="6"/>
  <c r="G547" i="6"/>
  <c r="G546" i="6"/>
  <c r="G545" i="6"/>
  <c r="G544" i="6"/>
  <c r="G543" i="6"/>
  <c r="G542" i="6"/>
  <c r="G541" i="6"/>
  <c r="G540" i="6"/>
  <c r="G539" i="6"/>
  <c r="G538" i="6"/>
  <c r="G537" i="6"/>
  <c r="G536" i="6"/>
  <c r="G535" i="6"/>
  <c r="G534" i="6"/>
  <c r="G533" i="6"/>
  <c r="G532" i="6"/>
  <c r="G531" i="6"/>
  <c r="G530" i="6"/>
  <c r="G529" i="6"/>
  <c r="G528" i="6"/>
  <c r="G527" i="6"/>
  <c r="G526" i="6"/>
  <c r="G525" i="6"/>
  <c r="G524" i="6"/>
  <c r="G523" i="6"/>
  <c r="G522" i="6"/>
  <c r="G521" i="6"/>
  <c r="G520" i="6"/>
  <c r="G519" i="6"/>
  <c r="G518" i="6"/>
  <c r="G517" i="6"/>
  <c r="G516" i="6"/>
  <c r="G515" i="6"/>
  <c r="G514" i="6"/>
  <c r="G513" i="6"/>
  <c r="G512" i="6"/>
  <c r="G511" i="6"/>
  <c r="G510" i="6"/>
  <c r="G509" i="6"/>
  <c r="G508" i="6"/>
  <c r="G507" i="6"/>
  <c r="G506" i="6"/>
  <c r="G505" i="6"/>
  <c r="G504" i="6"/>
  <c r="G503" i="6"/>
  <c r="G502" i="6"/>
  <c r="G501" i="6"/>
  <c r="G500" i="6"/>
  <c r="G499" i="6"/>
  <c r="G498" i="6"/>
  <c r="G497" i="6"/>
  <c r="G496" i="6"/>
  <c r="G495" i="6"/>
  <c r="G494" i="6"/>
  <c r="G493" i="6"/>
  <c r="G492" i="6"/>
  <c r="G491" i="6"/>
  <c r="G490" i="6"/>
  <c r="G489" i="6"/>
  <c r="G488" i="6"/>
  <c r="G487" i="6"/>
  <c r="G486" i="6"/>
  <c r="G485" i="6"/>
  <c r="G484" i="6"/>
  <c r="G483" i="6"/>
  <c r="G482" i="6"/>
  <c r="G481" i="6"/>
  <c r="G479" i="6"/>
  <c r="G478" i="6"/>
  <c r="G477" i="6"/>
  <c r="G476" i="6"/>
  <c r="G475" i="6"/>
  <c r="G474" i="6"/>
  <c r="G473" i="6"/>
  <c r="G472" i="6"/>
  <c r="G471" i="6"/>
  <c r="G470" i="6"/>
  <c r="G469" i="6"/>
  <c r="G468" i="6"/>
  <c r="G467" i="6"/>
  <c r="G466" i="6"/>
  <c r="G465" i="6"/>
  <c r="G464" i="6"/>
  <c r="G463" i="6"/>
  <c r="G462" i="6"/>
  <c r="G461" i="6"/>
  <c r="G459" i="6"/>
  <c r="G458" i="6"/>
  <c r="G457" i="6"/>
  <c r="G456" i="6"/>
  <c r="G455" i="6"/>
  <c r="G454" i="6"/>
  <c r="G453" i="6"/>
  <c r="G452" i="6"/>
  <c r="G451" i="6"/>
  <c r="G450" i="6"/>
  <c r="G449" i="6"/>
  <c r="G448" i="6"/>
  <c r="G447" i="6"/>
  <c r="G446" i="6"/>
  <c r="G445" i="6"/>
  <c r="G444" i="6"/>
  <c r="G443" i="6"/>
  <c r="G442" i="6"/>
  <c r="G441" i="6"/>
  <c r="G440" i="6"/>
  <c r="G439" i="6"/>
  <c r="G438" i="6"/>
  <c r="G437" i="6"/>
  <c r="G436" i="6"/>
  <c r="G435" i="6"/>
  <c r="G434" i="6"/>
  <c r="G433" i="6"/>
  <c r="G432" i="6"/>
  <c r="G431" i="6"/>
  <c r="G430" i="6"/>
  <c r="G429" i="6"/>
  <c r="G428" i="6"/>
  <c r="G427" i="6"/>
  <c r="G426" i="6"/>
  <c r="G425" i="6"/>
  <c r="G424" i="6"/>
  <c r="G423" i="6"/>
  <c r="G422" i="6"/>
  <c r="G421" i="6"/>
  <c r="G420" i="6"/>
  <c r="G419" i="6"/>
  <c r="G418" i="6"/>
  <c r="G417" i="6"/>
  <c r="G415" i="6"/>
  <c r="G414" i="6"/>
  <c r="G413" i="6"/>
  <c r="G411" i="6"/>
  <c r="G410" i="6"/>
  <c r="G409" i="6"/>
  <c r="G408" i="6"/>
  <c r="G407" i="6"/>
  <c r="G406" i="6"/>
  <c r="G405" i="6"/>
  <c r="G404" i="6"/>
  <c r="G403" i="6"/>
  <c r="G402" i="6"/>
  <c r="G401" i="6"/>
  <c r="G400" i="6"/>
  <c r="G399" i="6"/>
  <c r="G398" i="6"/>
  <c r="G397" i="6"/>
  <c r="G396" i="6"/>
  <c r="G395" i="6"/>
  <c r="G394" i="6"/>
  <c r="G393" i="6"/>
  <c r="G392" i="6"/>
  <c r="G391" i="6"/>
  <c r="G390" i="6"/>
  <c r="G389" i="6"/>
  <c r="G388" i="6"/>
  <c r="G387" i="6"/>
  <c r="G386" i="6"/>
  <c r="G385" i="6"/>
  <c r="G384" i="6"/>
  <c r="G383" i="6"/>
  <c r="G382" i="6"/>
  <c r="G381" i="6"/>
  <c r="G380" i="6"/>
  <c r="G379" i="6"/>
  <c r="G378" i="6"/>
  <c r="G377" i="6"/>
  <c r="G376" i="6"/>
  <c r="G375" i="6"/>
  <c r="G374" i="6"/>
  <c r="G373" i="6"/>
  <c r="G372" i="6"/>
  <c r="G371" i="6"/>
  <c r="G370" i="6"/>
  <c r="G369" i="6"/>
  <c r="G368" i="6"/>
  <c r="G367" i="6"/>
  <c r="G366" i="6"/>
  <c r="G365" i="6"/>
  <c r="G364" i="6"/>
  <c r="G363" i="6"/>
  <c r="G362" i="6"/>
  <c r="G361" i="6"/>
  <c r="G360" i="6"/>
  <c r="G359" i="6"/>
  <c r="G358" i="6"/>
  <c r="G357" i="6"/>
  <c r="G356" i="6"/>
  <c r="G355" i="6"/>
  <c r="G354" i="6"/>
  <c r="G353" i="6"/>
  <c r="G352" i="6"/>
  <c r="G351" i="6"/>
  <c r="G350" i="6"/>
  <c r="G349" i="6"/>
  <c r="G348" i="6"/>
  <c r="G347" i="6"/>
  <c r="G346" i="6"/>
  <c r="G345" i="6"/>
  <c r="G344" i="6"/>
  <c r="G343" i="6"/>
  <c r="G342" i="6"/>
  <c r="G341" i="6"/>
  <c r="G340" i="6"/>
  <c r="G339" i="6"/>
  <c r="G338" i="6"/>
  <c r="G337" i="6"/>
  <c r="G336" i="6"/>
  <c r="G335" i="6"/>
  <c r="G334" i="6"/>
  <c r="G333" i="6"/>
  <c r="G332" i="6"/>
  <c r="G331" i="6"/>
  <c r="G330" i="6"/>
  <c r="G329" i="6"/>
  <c r="G328" i="6"/>
  <c r="G327" i="6"/>
  <c r="G326" i="6"/>
  <c r="G325" i="6"/>
  <c r="G324" i="6"/>
  <c r="G323" i="6"/>
  <c r="G322" i="6"/>
  <c r="G321" i="6"/>
  <c r="G320" i="6"/>
  <c r="G319" i="6"/>
  <c r="G318" i="6"/>
  <c r="G317" i="6"/>
  <c r="G316" i="6"/>
  <c r="G315" i="6"/>
  <c r="G314" i="6"/>
  <c r="G313" i="6"/>
  <c r="G312" i="6"/>
  <c r="G311" i="6"/>
  <c r="G310" i="6"/>
  <c r="G309" i="6"/>
  <c r="G308" i="6"/>
  <c r="G307" i="6"/>
  <c r="G306" i="6"/>
  <c r="G305" i="6"/>
  <c r="G304" i="6"/>
  <c r="G303" i="6"/>
  <c r="G302" i="6"/>
  <c r="G301" i="6"/>
  <c r="G300" i="6"/>
  <c r="G299" i="6"/>
  <c r="G298" i="6"/>
  <c r="G297" i="6"/>
  <c r="G296" i="6"/>
  <c r="G295" i="6"/>
  <c r="G294" i="6"/>
  <c r="G293" i="6"/>
  <c r="G292" i="6"/>
  <c r="G291" i="6"/>
  <c r="G290" i="6"/>
  <c r="G289" i="6"/>
  <c r="G288" i="6"/>
  <c r="G287" i="6"/>
  <c r="G286" i="6"/>
  <c r="G285" i="6"/>
  <c r="G284" i="6"/>
  <c r="G283" i="6"/>
  <c r="G282" i="6"/>
  <c r="G281" i="6"/>
  <c r="G280" i="6"/>
  <c r="G279" i="6"/>
  <c r="G278" i="6"/>
  <c r="G277" i="6"/>
  <c r="G276" i="6"/>
  <c r="G275" i="6"/>
  <c r="G274" i="6"/>
  <c r="G273" i="6"/>
  <c r="G272" i="6"/>
  <c r="G271" i="6"/>
  <c r="G270" i="6"/>
  <c r="G269" i="6"/>
  <c r="G268" i="6"/>
  <c r="G267" i="6"/>
  <c r="G266" i="6"/>
  <c r="G265" i="6"/>
  <c r="G264" i="6"/>
  <c r="G263" i="6"/>
  <c r="G262" i="6"/>
  <c r="G261" i="6"/>
  <c r="G260" i="6"/>
  <c r="G259" i="6"/>
  <c r="G258" i="6"/>
  <c r="G257" i="6"/>
  <c r="G256" i="6"/>
  <c r="G255" i="6"/>
  <c r="G254" i="6"/>
  <c r="G253" i="6"/>
  <c r="G252" i="6"/>
  <c r="G251" i="6"/>
  <c r="G250" i="6"/>
  <c r="G249" i="6"/>
  <c r="G248" i="6"/>
  <c r="G247" i="6"/>
  <c r="G246" i="6"/>
  <c r="G245" i="6"/>
  <c r="G244" i="6"/>
  <c r="G243" i="6"/>
  <c r="G242" i="6"/>
  <c r="G241" i="6"/>
  <c r="G240" i="6"/>
  <c r="G239" i="6"/>
  <c r="G238" i="6"/>
  <c r="G237" i="6"/>
  <c r="G236" i="6"/>
  <c r="G235" i="6"/>
  <c r="G234" i="6"/>
  <c r="G233" i="6"/>
  <c r="G232" i="6"/>
  <c r="G231" i="6"/>
  <c r="G230" i="6"/>
  <c r="G229" i="6"/>
  <c r="G228" i="6"/>
  <c r="G227" i="6"/>
  <c r="G226" i="6"/>
  <c r="G225" i="6"/>
  <c r="G224" i="6"/>
  <c r="G223" i="6"/>
  <c r="G222" i="6"/>
  <c r="G221" i="6"/>
  <c r="G220" i="6"/>
  <c r="G219" i="6"/>
  <c r="G218" i="6"/>
  <c r="G217" i="6"/>
  <c r="G216" i="6"/>
  <c r="G215" i="6"/>
  <c r="G214" i="6"/>
  <c r="G213" i="6"/>
  <c r="G212" i="6"/>
  <c r="G211" i="6"/>
  <c r="G210" i="6"/>
  <c r="G209" i="6"/>
  <c r="G208" i="6"/>
  <c r="G207" i="6"/>
  <c r="G206" i="6"/>
  <c r="G205" i="6"/>
  <c r="G204" i="6"/>
  <c r="G203" i="6"/>
  <c r="G202" i="6"/>
  <c r="G201" i="6"/>
  <c r="G200" i="6"/>
  <c r="G199" i="6"/>
  <c r="G198" i="6"/>
  <c r="G197" i="6"/>
  <c r="G196" i="6"/>
  <c r="G195" i="6"/>
  <c r="G194" i="6"/>
  <c r="G193" i="6"/>
  <c r="G192" i="6"/>
  <c r="G191" i="6"/>
  <c r="G190" i="6"/>
  <c r="G189" i="6"/>
  <c r="G188" i="6"/>
  <c r="G187" i="6"/>
  <c r="G186" i="6"/>
  <c r="G185" i="6"/>
  <c r="G184" i="6"/>
  <c r="G183" i="6"/>
  <c r="G182" i="6"/>
  <c r="G181" i="6"/>
  <c r="G180" i="6"/>
  <c r="G179" i="6"/>
  <c r="G178" i="6"/>
  <c r="G177" i="6"/>
  <c r="G176" i="6"/>
  <c r="G175" i="6"/>
  <c r="G174" i="6"/>
  <c r="G173" i="6"/>
  <c r="G172" i="6"/>
  <c r="G171" i="6"/>
  <c r="G170" i="6"/>
  <c r="G169" i="6"/>
  <c r="G168" i="6"/>
  <c r="G167" i="6"/>
  <c r="G166" i="6"/>
  <c r="G165" i="6"/>
  <c r="G164" i="6"/>
  <c r="G163" i="6"/>
  <c r="G162" i="6"/>
  <c r="G161" i="6"/>
  <c r="G160" i="6"/>
  <c r="G159" i="6"/>
  <c r="G158" i="6"/>
  <c r="G157" i="6"/>
  <c r="G156" i="6"/>
  <c r="G155" i="6"/>
  <c r="G154" i="6"/>
  <c r="G153" i="6"/>
  <c r="G152" i="6"/>
  <c r="G151" i="6"/>
  <c r="G150" i="6"/>
  <c r="G149" i="6"/>
  <c r="G148" i="6"/>
  <c r="G147" i="6"/>
  <c r="G146" i="6"/>
  <c r="G145" i="6"/>
  <c r="G144" i="6"/>
  <c r="G143" i="6"/>
  <c r="G142" i="6"/>
  <c r="G141" i="6"/>
  <c r="G140" i="6"/>
  <c r="G139" i="6"/>
  <c r="G138" i="6"/>
  <c r="G137" i="6"/>
  <c r="G136" i="6"/>
  <c r="G135" i="6"/>
  <c r="G134" i="6"/>
  <c r="G133" i="6"/>
  <c r="G132" i="6"/>
  <c r="G131" i="6"/>
  <c r="G130" i="6"/>
  <c r="G129" i="6"/>
  <c r="G128" i="6"/>
  <c r="G127" i="6"/>
  <c r="G126" i="6"/>
  <c r="G125" i="6"/>
  <c r="G124" i="6"/>
  <c r="G123" i="6"/>
  <c r="G122" i="6"/>
  <c r="G121" i="6"/>
  <c r="G120" i="6"/>
  <c r="G119" i="6"/>
  <c r="G118" i="6"/>
  <c r="G117" i="6"/>
  <c r="G116" i="6"/>
  <c r="G115" i="6"/>
  <c r="G114" i="6"/>
  <c r="G113" i="6"/>
  <c r="G112" i="6"/>
  <c r="G111" i="6"/>
  <c r="G110" i="6"/>
  <c r="G109" i="6"/>
  <c r="G108" i="6"/>
  <c r="G107" i="6"/>
  <c r="G106" i="6"/>
  <c r="G105" i="6"/>
  <c r="G104" i="6"/>
  <c r="G103" i="6"/>
  <c r="G102" i="6"/>
  <c r="G101" i="6"/>
  <c r="G100" i="6"/>
  <c r="G99" i="6"/>
  <c r="G98" i="6"/>
  <c r="G97" i="6"/>
  <c r="G96" i="6"/>
  <c r="G95" i="6"/>
  <c r="G94" i="6"/>
  <c r="G93" i="6"/>
  <c r="G92" i="6"/>
  <c r="G91" i="6"/>
  <c r="G90" i="6"/>
  <c r="G89" i="6"/>
  <c r="G88" i="6"/>
  <c r="G87" i="6"/>
  <c r="G86" i="6"/>
  <c r="G85" i="6"/>
  <c r="G84" i="6"/>
  <c r="G83" i="6"/>
  <c r="G82" i="6"/>
  <c r="G81" i="6"/>
  <c r="G80" i="6"/>
  <c r="G79" i="6"/>
  <c r="G78" i="6"/>
  <c r="G77" i="6"/>
  <c r="G76" i="6"/>
  <c r="G75" i="6"/>
  <c r="G74" i="6"/>
  <c r="G73" i="6"/>
  <c r="G72" i="6"/>
  <c r="G71" i="6"/>
  <c r="G70" i="6"/>
  <c r="G69" i="6"/>
  <c r="G68" i="6"/>
  <c r="G67" i="6"/>
  <c r="G66" i="6"/>
  <c r="G65" i="6"/>
  <c r="G64" i="6"/>
  <c r="G63" i="6"/>
  <c r="G62" i="6"/>
  <c r="G61" i="6"/>
  <c r="G60" i="6"/>
  <c r="G59" i="6"/>
  <c r="G58" i="6"/>
  <c r="G57" i="6"/>
  <c r="G56" i="6"/>
  <c r="G55" i="6"/>
  <c r="G54" i="6"/>
  <c r="G53" i="6"/>
  <c r="G52" i="6"/>
  <c r="G51" i="6"/>
  <c r="G50" i="6"/>
  <c r="G49" i="6"/>
  <c r="G48" i="6"/>
  <c r="G47" i="6"/>
  <c r="G46" i="6"/>
  <c r="G45" i="6"/>
  <c r="G44" i="6"/>
  <c r="G43" i="6"/>
  <c r="G42" i="6"/>
  <c r="G41" i="6"/>
  <c r="G40" i="6"/>
  <c r="G39" i="6"/>
  <c r="G38" i="6"/>
  <c r="G37" i="6"/>
  <c r="G36" i="6"/>
  <c r="G35" i="6"/>
  <c r="G34" i="6"/>
  <c r="G33" i="6"/>
  <c r="G32" i="6"/>
  <c r="G31" i="6"/>
  <c r="G30" i="6"/>
  <c r="G29" i="6"/>
  <c r="G28" i="6"/>
  <c r="G27" i="6"/>
  <c r="G26" i="6"/>
  <c r="G25" i="6"/>
  <c r="G24" i="6"/>
  <c r="G23" i="6"/>
  <c r="G22" i="6"/>
  <c r="G21" i="6"/>
  <c r="G20" i="6"/>
  <c r="G19" i="6"/>
  <c r="G18" i="6"/>
  <c r="G17" i="6"/>
  <c r="G16" i="6"/>
  <c r="G15" i="6"/>
  <c r="G14" i="6"/>
  <c r="G13" i="6"/>
  <c r="G12" i="6"/>
  <c r="G11" i="6"/>
  <c r="G10" i="6"/>
  <c r="F1598" i="17"/>
  <c r="F1594" i="17"/>
  <c r="F1593" i="17"/>
  <c r="F1591" i="17"/>
  <c r="E16" i="6" l="1"/>
  <c r="E2013" i="6"/>
  <c r="E2009" i="6"/>
  <c r="E2005" i="6"/>
  <c r="E2001" i="6"/>
  <c r="E1997" i="6"/>
  <c r="E1993" i="6"/>
  <c r="E1989" i="6"/>
  <c r="E1985" i="6"/>
  <c r="E1981" i="6"/>
  <c r="E1977" i="6"/>
  <c r="E1973" i="6"/>
  <c r="E1969" i="6"/>
  <c r="E1965" i="6"/>
  <c r="E1961" i="6"/>
  <c r="E1957" i="6"/>
  <c r="E1953" i="6"/>
  <c r="E1949" i="6"/>
  <c r="E1945" i="6"/>
  <c r="E1941" i="6"/>
  <c r="E1909" i="6"/>
  <c r="E1905" i="6"/>
  <c r="E1901" i="6"/>
  <c r="E1897" i="6"/>
  <c r="E1893" i="6"/>
  <c r="E1889" i="6"/>
  <c r="E1885" i="6"/>
  <c r="E1881" i="6"/>
  <c r="E1849" i="6"/>
  <c r="E1845" i="6"/>
  <c r="E1841" i="6"/>
  <c r="E1837" i="6"/>
  <c r="E1833" i="6"/>
  <c r="J1595" i="16"/>
  <c r="E1035" i="6"/>
  <c r="E803" i="6"/>
  <c r="E754" i="6"/>
  <c r="E799" i="6"/>
  <c r="E795" i="6"/>
  <c r="E791" i="6"/>
  <c r="E787" i="6"/>
  <c r="E783" i="6"/>
  <c r="E779" i="6"/>
  <c r="E775" i="6"/>
  <c r="E771" i="6"/>
  <c r="E767" i="6"/>
  <c r="E763" i="6"/>
  <c r="E759" i="6"/>
  <c r="E750" i="6"/>
  <c r="E746" i="6"/>
  <c r="E742" i="6"/>
  <c r="E738" i="6"/>
  <c r="E734" i="6"/>
  <c r="E730" i="6"/>
  <c r="E726" i="6"/>
  <c r="E722" i="6"/>
  <c r="E718" i="6"/>
  <c r="E714" i="6"/>
  <c r="E710" i="6"/>
  <c r="E706" i="6"/>
  <c r="E702" i="6"/>
  <c r="E698" i="6"/>
  <c r="E694" i="6"/>
  <c r="E690" i="6"/>
  <c r="E686" i="6"/>
  <c r="E682" i="6"/>
  <c r="E678" i="6"/>
  <c r="E674" i="6"/>
  <c r="E670" i="6"/>
  <c r="E666" i="6"/>
  <c r="E662" i="6"/>
  <c r="E653" i="6"/>
  <c r="E649" i="6"/>
  <c r="E645" i="6"/>
  <c r="E641" i="6"/>
  <c r="E637" i="6"/>
  <c r="E633" i="6"/>
  <c r="E629" i="6"/>
  <c r="E625" i="6"/>
  <c r="E621" i="6"/>
  <c r="E612" i="6"/>
  <c r="E608" i="6"/>
  <c r="E604" i="6"/>
  <c r="E600" i="6"/>
  <c r="E596" i="6"/>
  <c r="E592" i="6"/>
  <c r="E588" i="6"/>
  <c r="E584" i="6"/>
  <c r="E580" i="6"/>
  <c r="E576" i="6"/>
  <c r="E572" i="6"/>
  <c r="E568" i="6"/>
  <c r="E564" i="6"/>
  <c r="E560" i="6"/>
  <c r="E556" i="6"/>
  <c r="E552" i="6"/>
  <c r="E548" i="6"/>
  <c r="E544" i="6"/>
  <c r="E540" i="6"/>
  <c r="E536" i="6"/>
  <c r="E532" i="6"/>
  <c r="E528" i="6"/>
  <c r="E524" i="6"/>
  <c r="E520" i="6"/>
  <c r="E516" i="6"/>
  <c r="E512" i="6"/>
  <c r="E508" i="6"/>
  <c r="E504" i="6"/>
  <c r="E500" i="6"/>
  <c r="E496" i="6"/>
  <c r="E492" i="6"/>
  <c r="E488" i="6"/>
  <c r="E484" i="6"/>
  <c r="E479" i="6"/>
  <c r="E475" i="6"/>
  <c r="E471" i="6"/>
  <c r="E467" i="6"/>
  <c r="E463" i="6"/>
  <c r="E454" i="6"/>
  <c r="E450" i="6"/>
  <c r="E446" i="6"/>
  <c r="E442" i="6"/>
  <c r="E438" i="6"/>
  <c r="E434" i="6"/>
  <c r="E430" i="6"/>
  <c r="E426" i="6"/>
  <c r="E422" i="6"/>
  <c r="E415" i="6"/>
  <c r="E390" i="6"/>
  <c r="E386" i="6"/>
  <c r="E382" i="6"/>
  <c r="E378" i="6"/>
  <c r="E755" i="6"/>
  <c r="E658" i="6"/>
  <c r="E617" i="6"/>
  <c r="E459" i="6"/>
  <c r="E419" i="6"/>
  <c r="E1932" i="6"/>
  <c r="E1928" i="6"/>
  <c r="E1924" i="6"/>
  <c r="E1920" i="6"/>
  <c r="E1916" i="6"/>
  <c r="E1912" i="6"/>
  <c r="E1908" i="6"/>
  <c r="E1904" i="6"/>
  <c r="E1900" i="6"/>
  <c r="E1896" i="6"/>
  <c r="E1892" i="6"/>
  <c r="E1888" i="6"/>
  <c r="E1884" i="6"/>
  <c r="E1880" i="6"/>
  <c r="E1876" i="6"/>
  <c r="E1872" i="6"/>
  <c r="E1868" i="6"/>
  <c r="E1864" i="6"/>
  <c r="E1860" i="6"/>
  <c r="E1856" i="6"/>
  <c r="E1852" i="6"/>
  <c r="E1844" i="6"/>
  <c r="E1840" i="6"/>
  <c r="E1836" i="6"/>
  <c r="E1832" i="6"/>
  <c r="E1828" i="6"/>
  <c r="E1824" i="6"/>
  <c r="E1820" i="6"/>
  <c r="E1816" i="6"/>
  <c r="E1812" i="6"/>
  <c r="E1808" i="6"/>
  <c r="E1804" i="6"/>
  <c r="E1800" i="6"/>
  <c r="E1796" i="6"/>
  <c r="E1792" i="6"/>
  <c r="E1788" i="6"/>
  <c r="E1784" i="6"/>
  <c r="E1780" i="6"/>
  <c r="E1776" i="6"/>
  <c r="E1772" i="6"/>
  <c r="E1768" i="6"/>
  <c r="E1764" i="6"/>
  <c r="E1760" i="6"/>
  <c r="E1747" i="6"/>
  <c r="E1743" i="6"/>
  <c r="E1739" i="6"/>
  <c r="E1735" i="6"/>
  <c r="E1095" i="6"/>
  <c r="E1091" i="6"/>
  <c r="E1087" i="6"/>
  <c r="E1083" i="6"/>
  <c r="E1079" i="6"/>
  <c r="E1075" i="6"/>
  <c r="E1071" i="6"/>
  <c r="E1067" i="6"/>
  <c r="E1063" i="6"/>
  <c r="E1059" i="6"/>
  <c r="E1055" i="6"/>
  <c r="E1051" i="6"/>
  <c r="E1047" i="6"/>
  <c r="E1043" i="6"/>
  <c r="E1039" i="6"/>
  <c r="E1030" i="6"/>
  <c r="E1025" i="6"/>
  <c r="E1021" i="6"/>
  <c r="E1017" i="6"/>
  <c r="E1013" i="6"/>
  <c r="E1009" i="6"/>
  <c r="E1005" i="6"/>
  <c r="E1001" i="6"/>
  <c r="E997" i="6"/>
  <c r="E993" i="6"/>
  <c r="E989" i="6"/>
  <c r="E985" i="6"/>
  <c r="E981" i="6"/>
  <c r="E977" i="6"/>
  <c r="E973" i="6"/>
  <c r="E969" i="6"/>
  <c r="E965" i="6"/>
  <c r="E961" i="6"/>
  <c r="E957" i="6"/>
  <c r="E953" i="6"/>
  <c r="E1771" i="6"/>
  <c r="E1767" i="6"/>
  <c r="E1763" i="6"/>
  <c r="E1759" i="6"/>
  <c r="E1750" i="6"/>
  <c r="E1746" i="6"/>
  <c r="E1742" i="6"/>
  <c r="E1738" i="6"/>
  <c r="E1734" i="6"/>
  <c r="E1541" i="6"/>
  <c r="E789" i="6"/>
  <c r="E785" i="6"/>
  <c r="E773" i="6"/>
  <c r="E769" i="6"/>
  <c r="E765" i="6"/>
  <c r="E761" i="6"/>
  <c r="E757" i="6"/>
  <c r="E752" i="6"/>
  <c r="E748" i="6"/>
  <c r="E1057" i="6"/>
  <c r="E1053" i="6"/>
  <c r="E1049" i="6"/>
  <c r="E1032" i="6"/>
  <c r="E1023" i="6"/>
  <c r="E1019" i="6"/>
  <c r="E1015" i="6"/>
  <c r="E1011" i="6"/>
  <c r="E1007" i="6"/>
  <c r="E1003" i="6"/>
  <c r="E999" i="6"/>
  <c r="E995" i="6"/>
  <c r="E991" i="6"/>
  <c r="E987" i="6"/>
  <c r="E983" i="6"/>
  <c r="E979" i="6"/>
  <c r="E975" i="6"/>
  <c r="E971" i="6"/>
  <c r="E967" i="6"/>
  <c r="E963" i="6"/>
  <c r="E959" i="6"/>
  <c r="E955" i="6"/>
  <c r="E951" i="6"/>
  <c r="E947" i="6"/>
  <c r="E943" i="6"/>
  <c r="E939" i="6"/>
  <c r="E935" i="6"/>
  <c r="E926" i="6"/>
  <c r="E922" i="6"/>
  <c r="E949" i="6"/>
  <c r="E945" i="6"/>
  <c r="E941" i="6"/>
  <c r="E937" i="6"/>
  <c r="E933" i="6"/>
  <c r="E928" i="6"/>
  <c r="E924" i="6"/>
  <c r="E920" i="6"/>
  <c r="E916" i="6"/>
  <c r="E912" i="6"/>
  <c r="E908" i="6"/>
  <c r="E904" i="6"/>
  <c r="E900" i="6"/>
  <c r="E896" i="6"/>
  <c r="E892" i="6"/>
  <c r="E887" i="6"/>
  <c r="E883" i="6"/>
  <c r="E879" i="6"/>
  <c r="E875" i="6"/>
  <c r="E871" i="6"/>
  <c r="E867" i="6"/>
  <c r="E863" i="6"/>
  <c r="E859" i="6"/>
  <c r="E855" i="6"/>
  <c r="E851" i="6"/>
  <c r="E847" i="6"/>
  <c r="E843" i="6"/>
  <c r="E839" i="6"/>
  <c r="E835" i="6"/>
  <c r="E831" i="6"/>
  <c r="E827" i="6"/>
  <c r="E823" i="6"/>
  <c r="E819" i="6"/>
  <c r="E815" i="6"/>
  <c r="E811" i="6"/>
  <c r="E807" i="6"/>
  <c r="E411" i="6"/>
  <c r="E407" i="6"/>
  <c r="E403" i="6"/>
  <c r="E399" i="6"/>
  <c r="E395" i="6"/>
  <c r="E391" i="6"/>
  <c r="E387" i="6"/>
  <c r="E383" i="6"/>
  <c r="E379" i="6"/>
  <c r="E375" i="6"/>
  <c r="E744" i="6"/>
  <c r="E740" i="6"/>
  <c r="E736" i="6"/>
  <c r="E732" i="6"/>
  <c r="E728" i="6"/>
  <c r="E724" i="6"/>
  <c r="E720" i="6"/>
  <c r="E716" i="6"/>
  <c r="E712" i="6"/>
  <c r="E708" i="6"/>
  <c r="E704" i="6"/>
  <c r="E700" i="6"/>
  <c r="E696" i="6"/>
  <c r="E692" i="6"/>
  <c r="E688" i="6"/>
  <c r="E684" i="6"/>
  <c r="E680" i="6"/>
  <c r="E676" i="6"/>
  <c r="E672" i="6"/>
  <c r="E668" i="6"/>
  <c r="E664" i="6"/>
  <c r="E660" i="6"/>
  <c r="E655" i="6"/>
  <c r="E651" i="6"/>
  <c r="E647" i="6"/>
  <c r="E643" i="6"/>
  <c r="E639" i="6"/>
  <c r="E635" i="6"/>
  <c r="E631" i="6"/>
  <c r="E627" i="6"/>
  <c r="E623" i="6"/>
  <c r="E619" i="6"/>
  <c r="E614" i="6"/>
  <c r="E610" i="6"/>
  <c r="E606" i="6"/>
  <c r="E602" i="6"/>
  <c r="E598" i="6"/>
  <c r="E594" i="6"/>
  <c r="E590" i="6"/>
  <c r="E586" i="6"/>
  <c r="E582" i="6"/>
  <c r="E578" i="6"/>
  <c r="E574" i="6"/>
  <c r="E570" i="6"/>
  <c r="E566" i="6"/>
  <c r="E562" i="6"/>
  <c r="E558" i="6"/>
  <c r="E554" i="6"/>
  <c r="E550" i="6"/>
  <c r="E546" i="6"/>
  <c r="E542" i="6"/>
  <c r="E538" i="6"/>
  <c r="E534" i="6"/>
  <c r="E530" i="6"/>
  <c r="E526" i="6"/>
  <c r="E522" i="6"/>
  <c r="E518" i="6"/>
  <c r="E514" i="6"/>
  <c r="E510" i="6"/>
  <c r="E506" i="6"/>
  <c r="E502" i="6"/>
  <c r="E498" i="6"/>
  <c r="E494" i="6"/>
  <c r="E490" i="6"/>
  <c r="E486" i="6"/>
  <c r="E482" i="6"/>
  <c r="E477" i="6"/>
  <c r="E473" i="6"/>
  <c r="E469" i="6"/>
  <c r="E465" i="6"/>
  <c r="E461" i="6"/>
  <c r="E456" i="6"/>
  <c r="E452" i="6"/>
  <c r="E448" i="6"/>
  <c r="E444" i="6"/>
  <c r="E440" i="6"/>
  <c r="E436" i="6"/>
  <c r="E432" i="6"/>
  <c r="E428" i="6"/>
  <c r="E424" i="6"/>
  <c r="E420" i="6"/>
  <c r="E406" i="6"/>
  <c r="E402" i="6"/>
  <c r="E398" i="6"/>
  <c r="E394" i="6"/>
  <c r="E545" i="6"/>
  <c r="E541" i="6"/>
  <c r="E537" i="6"/>
  <c r="E533" i="6"/>
  <c r="E455" i="6"/>
  <c r="E451" i="6"/>
  <c r="E447" i="6"/>
  <c r="E443" i="6"/>
  <c r="E439" i="6"/>
  <c r="E435" i="6"/>
  <c r="E2340" i="6"/>
  <c r="E2336" i="6"/>
  <c r="E2332" i="6"/>
  <c r="E2266" i="6"/>
  <c r="E2249" i="6"/>
  <c r="E2232" i="6"/>
  <c r="E2203" i="6"/>
  <c r="E2102" i="6"/>
  <c r="E2065" i="6"/>
  <c r="E1937" i="6"/>
  <c r="E1933" i="6"/>
  <c r="E1929" i="6"/>
  <c r="E1925" i="6"/>
  <c r="E1921" i="6"/>
  <c r="E1917" i="6"/>
  <c r="E1913" i="6"/>
  <c r="E1877" i="6"/>
  <c r="E1873" i="6"/>
  <c r="E1869" i="6"/>
  <c r="E1865" i="6"/>
  <c r="E1861" i="6"/>
  <c r="E1857" i="6"/>
  <c r="E1853" i="6"/>
  <c r="E1829" i="6"/>
  <c r="E1825" i="6"/>
  <c r="E1821" i="6"/>
  <c r="E1817" i="6"/>
  <c r="E1813" i="6"/>
  <c r="E1809" i="6"/>
  <c r="E1805" i="6"/>
  <c r="E1801" i="6"/>
  <c r="E1797" i="6"/>
  <c r="E1793" i="6"/>
  <c r="E1789" i="6"/>
  <c r="E1785" i="6"/>
  <c r="E1781" i="6"/>
  <c r="E1777" i="6"/>
  <c r="E1773" i="6"/>
  <c r="E1769" i="6"/>
  <c r="E1765" i="6"/>
  <c r="E1761" i="6"/>
  <c r="E1757" i="6"/>
  <c r="E1752" i="6"/>
  <c r="E1748" i="6"/>
  <c r="E1744" i="6"/>
  <c r="E1740" i="6"/>
  <c r="E1736" i="6"/>
  <c r="E1732" i="6"/>
  <c r="E1728" i="6"/>
  <c r="E1724" i="6"/>
  <c r="E1720" i="6"/>
  <c r="E1716" i="6"/>
  <c r="E1712" i="6"/>
  <c r="E1708" i="6"/>
  <c r="E1704" i="6"/>
  <c r="E1700" i="6"/>
  <c r="E1696" i="6"/>
  <c r="E1692" i="6"/>
  <c r="E1688" i="6"/>
  <c r="E1684" i="6"/>
  <c r="E1680" i="6"/>
  <c r="E1676" i="6"/>
  <c r="E1672" i="6"/>
  <c r="E1668" i="6"/>
  <c r="E1664" i="6"/>
  <c r="E1660" i="6"/>
  <c r="E1656" i="6"/>
  <c r="E1652" i="6"/>
  <c r="E1648" i="6"/>
  <c r="E1644" i="6"/>
  <c r="E1640" i="6"/>
  <c r="E1636" i="6"/>
  <c r="E1632" i="6"/>
  <c r="E1628" i="6"/>
  <c r="E1624" i="6"/>
  <c r="E1620" i="6"/>
  <c r="E1616" i="6"/>
  <c r="E1612" i="6"/>
  <c r="E1608" i="6"/>
  <c r="E1604" i="6"/>
  <c r="E1600" i="6"/>
  <c r="E1596" i="6"/>
  <c r="E1592" i="6"/>
  <c r="E1588" i="6"/>
  <c r="E1584" i="6"/>
  <c r="E1580" i="6"/>
  <c r="E1576" i="6"/>
  <c r="E1572" i="6"/>
  <c r="E1568" i="6"/>
  <c r="E1564" i="6"/>
  <c r="E1560" i="6"/>
  <c r="E1556" i="6"/>
  <c r="E1552" i="6"/>
  <c r="E1548" i="6"/>
  <c r="E1543" i="6"/>
  <c r="E1539" i="6"/>
  <c r="E1535" i="6"/>
  <c r="E1531" i="6"/>
  <c r="E1527" i="6"/>
  <c r="E1523" i="6"/>
  <c r="E1519" i="6"/>
  <c r="E1515" i="6"/>
  <c r="E1511" i="6"/>
  <c r="E1507" i="6"/>
  <c r="E1503" i="6"/>
  <c r="E1499" i="6"/>
  <c r="E1495" i="6"/>
  <c r="E1491" i="6"/>
  <c r="E1487" i="6"/>
  <c r="E1483" i="6"/>
  <c r="E1479" i="6"/>
  <c r="E1475" i="6"/>
  <c r="E1471" i="6"/>
  <c r="E1467" i="6"/>
  <c r="E1463" i="6"/>
  <c r="E1459" i="6"/>
  <c r="E1455" i="6"/>
  <c r="E1451" i="6"/>
  <c r="E1447" i="6"/>
  <c r="E1443" i="6"/>
  <c r="E1439" i="6"/>
  <c r="E1434" i="6"/>
  <c r="E1430" i="6"/>
  <c r="E1426" i="6"/>
  <c r="E1422" i="6"/>
  <c r="E1418" i="6"/>
  <c r="E1414" i="6"/>
  <c r="E1410" i="6"/>
  <c r="E1406" i="6"/>
  <c r="E1402" i="6"/>
  <c r="E1393" i="6"/>
  <c r="E1389" i="6"/>
  <c r="E1385" i="6"/>
  <c r="E1381" i="6"/>
  <c r="E1377" i="6"/>
  <c r="E1373" i="6"/>
  <c r="E1369" i="6"/>
  <c r="E1365" i="6"/>
  <c r="E1361" i="6"/>
  <c r="E1357" i="6"/>
  <c r="E1353" i="6"/>
  <c r="E1349" i="6"/>
  <c r="E1345" i="6"/>
  <c r="E1341" i="6"/>
  <c r="E1337" i="6"/>
  <c r="E1333" i="6"/>
  <c r="E1329" i="6"/>
  <c r="E1325" i="6"/>
  <c r="E1321" i="6"/>
  <c r="E1317" i="6"/>
  <c r="E1313" i="6"/>
  <c r="E1309" i="6"/>
  <c r="E1305" i="6"/>
  <c r="E1301" i="6"/>
  <c r="E1297" i="6"/>
  <c r="E1293" i="6"/>
  <c r="E1289" i="6"/>
  <c r="E1285" i="6"/>
  <c r="E1281" i="6"/>
  <c r="E1277" i="6"/>
  <c r="E1273" i="6"/>
  <c r="E1269" i="6"/>
  <c r="E1265" i="6"/>
  <c r="E1261" i="6"/>
  <c r="E1257" i="6"/>
  <c r="E1253" i="6"/>
  <c r="E1249" i="6"/>
  <c r="E1245" i="6"/>
  <c r="E1241" i="6"/>
  <c r="E1237" i="6"/>
  <c r="E1233" i="6"/>
  <c r="E1229" i="6"/>
  <c r="E1225" i="6"/>
  <c r="E1221" i="6"/>
  <c r="E1217" i="6"/>
  <c r="E1213" i="6"/>
  <c r="E1209" i="6"/>
  <c r="E1205" i="6"/>
  <c r="E1201" i="6"/>
  <c r="E1197" i="6"/>
  <c r="E1193" i="6"/>
  <c r="E1189" i="6"/>
  <c r="E1185" i="6"/>
  <c r="E1181" i="6"/>
  <c r="E1177" i="6"/>
  <c r="E1173" i="6"/>
  <c r="E1169" i="6"/>
  <c r="E1165" i="6"/>
  <c r="E1161" i="6"/>
  <c r="E1157" i="6"/>
  <c r="E1153" i="6"/>
  <c r="E1149" i="6"/>
  <c r="E1145" i="6"/>
  <c r="E1141" i="6"/>
  <c r="E1137" i="6"/>
  <c r="E1133" i="6"/>
  <c r="E1129" i="6"/>
  <c r="E1125" i="6"/>
  <c r="E1121" i="6"/>
  <c r="E1117" i="6"/>
  <c r="E1113" i="6"/>
  <c r="E1109" i="6"/>
  <c r="E1105" i="6"/>
  <c r="E1101" i="6"/>
  <c r="E1097" i="6"/>
  <c r="E1093" i="6"/>
  <c r="E1089" i="6"/>
  <c r="E1085" i="6"/>
  <c r="E1081" i="6"/>
  <c r="E1077" i="6"/>
  <c r="E1073" i="6"/>
  <c r="E1069" i="6"/>
  <c r="E1065" i="6"/>
  <c r="E1061" i="6"/>
  <c r="E1045" i="6"/>
  <c r="E1041" i="6"/>
  <c r="E1036" i="6"/>
  <c r="E1027" i="6"/>
  <c r="E930" i="6"/>
  <c r="E918" i="6"/>
  <c r="E914" i="6"/>
  <c r="E910" i="6"/>
  <c r="E906" i="6"/>
  <c r="E902" i="6"/>
  <c r="E898" i="6"/>
  <c r="E894" i="6"/>
  <c r="E890" i="6"/>
  <c r="E881" i="6"/>
  <c r="E877" i="6"/>
  <c r="E873" i="6"/>
  <c r="E869" i="6"/>
  <c r="E865" i="6"/>
  <c r="E861" i="6"/>
  <c r="E857" i="6"/>
  <c r="E853" i="6"/>
  <c r="E849" i="6"/>
  <c r="E845" i="6"/>
  <c r="E841" i="6"/>
  <c r="E837" i="6"/>
  <c r="E833" i="6"/>
  <c r="E829" i="6"/>
  <c r="E825" i="6"/>
  <c r="E821" i="6"/>
  <c r="E817" i="6"/>
  <c r="E813" i="6"/>
  <c r="E809" i="6"/>
  <c r="E801" i="6"/>
  <c r="E797" i="6"/>
  <c r="E793" i="6"/>
  <c r="E781" i="6"/>
  <c r="E777" i="6"/>
  <c r="E1544" i="6"/>
  <c r="E932" i="6"/>
  <c r="E756" i="6"/>
  <c r="E618" i="6"/>
  <c r="E2327" i="6"/>
  <c r="E2323" i="6"/>
  <c r="E2318" i="6"/>
  <c r="E2314" i="6"/>
  <c r="E2310" i="6"/>
  <c r="E2306" i="6"/>
  <c r="E2302" i="6"/>
  <c r="E2298" i="6"/>
  <c r="E2294" i="6"/>
  <c r="E2290" i="6"/>
  <c r="E2286" i="6"/>
  <c r="E2282" i="6"/>
  <c r="E2278" i="6"/>
  <c r="E2274" i="6"/>
  <c r="E2270" i="6"/>
  <c r="E2265" i="6"/>
  <c r="E2261" i="6"/>
  <c r="E2257" i="6"/>
  <c r="E2253" i="6"/>
  <c r="E2248" i="6"/>
  <c r="E2244" i="6"/>
  <c r="E2240" i="6"/>
  <c r="E2235" i="6"/>
  <c r="E2227" i="6"/>
  <c r="E2223" i="6"/>
  <c r="E2219" i="6"/>
  <c r="E2215" i="6"/>
  <c r="E2211" i="6"/>
  <c r="E2207" i="6"/>
  <c r="E2202" i="6"/>
  <c r="E2198" i="6"/>
  <c r="E2194" i="6"/>
  <c r="E2190" i="6"/>
  <c r="E2186" i="6"/>
  <c r="E2182" i="6"/>
  <c r="E2178" i="6"/>
  <c r="E2174" i="6"/>
  <c r="E2170" i="6"/>
  <c r="E2166" i="6"/>
  <c r="E2162" i="6"/>
  <c r="E2158" i="6"/>
  <c r="E2154" i="6"/>
  <c r="E2150" i="6"/>
  <c r="E2146" i="6"/>
  <c r="E2142" i="6"/>
  <c r="E2138" i="6"/>
  <c r="E2134" i="6"/>
  <c r="E2130" i="6"/>
  <c r="E2126" i="6"/>
  <c r="E2122" i="6"/>
  <c r="E2118" i="6"/>
  <c r="E2114" i="6"/>
  <c r="E2110" i="6"/>
  <c r="E2106" i="6"/>
  <c r="E2101" i="6"/>
  <c r="E2097" i="6"/>
  <c r="E2093" i="6"/>
  <c r="E2089" i="6"/>
  <c r="E2085" i="6"/>
  <c r="E2081" i="6"/>
  <c r="E2077" i="6"/>
  <c r="E2073" i="6"/>
  <c r="E2069" i="6"/>
  <c r="E2064" i="6"/>
  <c r="E2060" i="6"/>
  <c r="E2056" i="6"/>
  <c r="E2052" i="6"/>
  <c r="E2048" i="6"/>
  <c r="E2044" i="6"/>
  <c r="E2040" i="6"/>
  <c r="E2036" i="6"/>
  <c r="E2032" i="6"/>
  <c r="E2028" i="6"/>
  <c r="E2024" i="6"/>
  <c r="E2020" i="6"/>
  <c r="E2016" i="6"/>
  <c r="E2012" i="6"/>
  <c r="E2008" i="6"/>
  <c r="E2004" i="6"/>
  <c r="E2000" i="6"/>
  <c r="E1996" i="6"/>
  <c r="E1992" i="6"/>
  <c r="E1988" i="6"/>
  <c r="E1984" i="6"/>
  <c r="E1980" i="6"/>
  <c r="E1976" i="6"/>
  <c r="E1972" i="6"/>
  <c r="E1968" i="6"/>
  <c r="E1964" i="6"/>
  <c r="E1960" i="6"/>
  <c r="E1956" i="6"/>
  <c r="E1952" i="6"/>
  <c r="E1948" i="6"/>
  <c r="E1944" i="6"/>
  <c r="E1940" i="6"/>
  <c r="E1936" i="6"/>
  <c r="E1848" i="6"/>
  <c r="E1755" i="6"/>
  <c r="E1731" i="6"/>
  <c r="E1727" i="6"/>
  <c r="E1723" i="6"/>
  <c r="E1719" i="6"/>
  <c r="E1715" i="6"/>
  <c r="E1711" i="6"/>
  <c r="E1707" i="6"/>
  <c r="E1703" i="6"/>
  <c r="E1699" i="6"/>
  <c r="E1695" i="6"/>
  <c r="E1691" i="6"/>
  <c r="E1687" i="6"/>
  <c r="E1683" i="6"/>
  <c r="E1679" i="6"/>
  <c r="E1675" i="6"/>
  <c r="E1671" i="6"/>
  <c r="E1667" i="6"/>
  <c r="E1663" i="6"/>
  <c r="E1659" i="6"/>
  <c r="E1655" i="6"/>
  <c r="E1651" i="6"/>
  <c r="E1647" i="6"/>
  <c r="E1643" i="6"/>
  <c r="E1639" i="6"/>
  <c r="E1635" i="6"/>
  <c r="E1631" i="6"/>
  <c r="E1627" i="6"/>
  <c r="E1623" i="6"/>
  <c r="E1619" i="6"/>
  <c r="E1615" i="6"/>
  <c r="E1611" i="6"/>
  <c r="E1607" i="6"/>
  <c r="E1603" i="6"/>
  <c r="E1599" i="6"/>
  <c r="E1595" i="6"/>
  <c r="E1591" i="6"/>
  <c r="E1587" i="6"/>
  <c r="E1583" i="6"/>
  <c r="E1579" i="6"/>
  <c r="E1575" i="6"/>
  <c r="E1571" i="6"/>
  <c r="E1567" i="6"/>
  <c r="E1563" i="6"/>
  <c r="E1559" i="6"/>
  <c r="E1555" i="6"/>
  <c r="E1551" i="6"/>
  <c r="E1547" i="6"/>
  <c r="E1542" i="6"/>
  <c r="E1538" i="6"/>
  <c r="E1534" i="6"/>
  <c r="E1530" i="6"/>
  <c r="E1526" i="6"/>
  <c r="E1522" i="6"/>
  <c r="E1518" i="6"/>
  <c r="E1514" i="6"/>
  <c r="E1510" i="6"/>
  <c r="E1506" i="6"/>
  <c r="E1502" i="6"/>
  <c r="E1498" i="6"/>
  <c r="E1494" i="6"/>
  <c r="E1490" i="6"/>
  <c r="E1486" i="6"/>
  <c r="E1482" i="6"/>
  <c r="E1478" i="6"/>
  <c r="E1474" i="6"/>
  <c r="E1470" i="6"/>
  <c r="E1466" i="6"/>
  <c r="E1462" i="6"/>
  <c r="E1458" i="6"/>
  <c r="E1454" i="6"/>
  <c r="E1450" i="6"/>
  <c r="E1446" i="6"/>
  <c r="E1442" i="6"/>
  <c r="E1438" i="6"/>
  <c r="E1433" i="6"/>
  <c r="E1429" i="6"/>
  <c r="E1425" i="6"/>
  <c r="E1421" i="6"/>
  <c r="E1417" i="6"/>
  <c r="E1413" i="6"/>
  <c r="E1409" i="6"/>
  <c r="E1405" i="6"/>
  <c r="E1400" i="6"/>
  <c r="E1396" i="6"/>
  <c r="E1392" i="6"/>
  <c r="E1388" i="6"/>
  <c r="E1384" i="6"/>
  <c r="E1380" i="6"/>
  <c r="E1376" i="6"/>
  <c r="E1372" i="6"/>
  <c r="E1368" i="6"/>
  <c r="E1364" i="6"/>
  <c r="E1360" i="6"/>
  <c r="E1356" i="6"/>
  <c r="E1352" i="6"/>
  <c r="E1348" i="6"/>
  <c r="E1344" i="6"/>
  <c r="E1340" i="6"/>
  <c r="E1336" i="6"/>
  <c r="E1332" i="6"/>
  <c r="E1328" i="6"/>
  <c r="E1324" i="6"/>
  <c r="E1320" i="6"/>
  <c r="E1316" i="6"/>
  <c r="E1312" i="6"/>
  <c r="E1308" i="6"/>
  <c r="E1304" i="6"/>
  <c r="E1300" i="6"/>
  <c r="E1296" i="6"/>
  <c r="E1292" i="6"/>
  <c r="E1288" i="6"/>
  <c r="E1284" i="6"/>
  <c r="E1280" i="6"/>
  <c r="E1276" i="6"/>
  <c r="E1272" i="6"/>
  <c r="E1268" i="6"/>
  <c r="E1264" i="6"/>
  <c r="E1260" i="6"/>
  <c r="E1256" i="6"/>
  <c r="E1252" i="6"/>
  <c r="E1248" i="6"/>
  <c r="E1244" i="6"/>
  <c r="E1240" i="6"/>
  <c r="E1236" i="6"/>
  <c r="E1232" i="6"/>
  <c r="E1228" i="6"/>
  <c r="E1224" i="6"/>
  <c r="E1220" i="6"/>
  <c r="E1216" i="6"/>
  <c r="E1212" i="6"/>
  <c r="E1208" i="6"/>
  <c r="E1204" i="6"/>
  <c r="E1200" i="6"/>
  <c r="E1196" i="6"/>
  <c r="E1192" i="6"/>
  <c r="E1188" i="6"/>
  <c r="E1184" i="6"/>
  <c r="E1180" i="6"/>
  <c r="E1176" i="6"/>
  <c r="E1172" i="6"/>
  <c r="E1168" i="6"/>
  <c r="E1164" i="6"/>
  <c r="E1160" i="6"/>
  <c r="E1156" i="6"/>
  <c r="E1152" i="6"/>
  <c r="E1148" i="6"/>
  <c r="E1144" i="6"/>
  <c r="E1140" i="6"/>
  <c r="E1136" i="6"/>
  <c r="E1132" i="6"/>
  <c r="E1128" i="6"/>
  <c r="E1124" i="6"/>
  <c r="E1120" i="6"/>
  <c r="E1116" i="6"/>
  <c r="E1112" i="6"/>
  <c r="E1108" i="6"/>
  <c r="E1104" i="6"/>
  <c r="E1100" i="6"/>
  <c r="E1096" i="6"/>
  <c r="E1092" i="6"/>
  <c r="E1088" i="6"/>
  <c r="E1084" i="6"/>
  <c r="E1080" i="6"/>
  <c r="E1076" i="6"/>
  <c r="E1072" i="6"/>
  <c r="E1068" i="6"/>
  <c r="E1064" i="6"/>
  <c r="E1060" i="6"/>
  <c r="E1056" i="6"/>
  <c r="E1052" i="6"/>
  <c r="E1048" i="6"/>
  <c r="E1044" i="6"/>
  <c r="E1040" i="6"/>
  <c r="E1031" i="6"/>
  <c r="E1022" i="6"/>
  <c r="E1018" i="6"/>
  <c r="E1014" i="6"/>
  <c r="E1010" i="6"/>
  <c r="E1006" i="6"/>
  <c r="E1002" i="6"/>
  <c r="E998" i="6"/>
  <c r="E994" i="6"/>
  <c r="E990" i="6"/>
  <c r="E986" i="6"/>
  <c r="E982" i="6"/>
  <c r="E978" i="6"/>
  <c r="E974" i="6"/>
  <c r="E970" i="6"/>
  <c r="E966" i="6"/>
  <c r="E962" i="6"/>
  <c r="E958" i="6"/>
  <c r="E954" i="6"/>
  <c r="E950" i="6"/>
  <c r="E946" i="6"/>
  <c r="E942" i="6"/>
  <c r="E938" i="6"/>
  <c r="E934" i="6"/>
  <c r="E925" i="6"/>
  <c r="E921" i="6"/>
  <c r="E917" i="6"/>
  <c r="E913" i="6"/>
  <c r="E909" i="6"/>
  <c r="E905" i="6"/>
  <c r="E901" i="6"/>
  <c r="E897" i="6"/>
  <c r="E893" i="6"/>
  <c r="E889" i="6"/>
  <c r="E884" i="6"/>
  <c r="E880" i="6"/>
  <c r="E876" i="6"/>
  <c r="E872" i="6"/>
  <c r="E868" i="6"/>
  <c r="E864" i="6"/>
  <c r="E860" i="6"/>
  <c r="E856" i="6"/>
  <c r="E852" i="6"/>
  <c r="E848" i="6"/>
  <c r="E844" i="6"/>
  <c r="E840" i="6"/>
  <c r="E836" i="6"/>
  <c r="E832" i="6"/>
  <c r="E828" i="6"/>
  <c r="E824" i="6"/>
  <c r="E820" i="6"/>
  <c r="E816" i="6"/>
  <c r="E812" i="6"/>
  <c r="E808" i="6"/>
  <c r="E804" i="6"/>
  <c r="E800" i="6"/>
  <c r="E796" i="6"/>
  <c r="E792" i="6"/>
  <c r="E788" i="6"/>
  <c r="E784" i="6"/>
  <c r="E780" i="6"/>
  <c r="E776" i="6"/>
  <c r="E772" i="6"/>
  <c r="E768" i="6"/>
  <c r="E764" i="6"/>
  <c r="E760" i="6"/>
  <c r="E751" i="6"/>
  <c r="E747" i="6"/>
  <c r="E743" i="6"/>
  <c r="E739" i="6"/>
  <c r="E735" i="6"/>
  <c r="E731" i="6"/>
  <c r="E727" i="6"/>
  <c r="E723" i="6"/>
  <c r="E719" i="6"/>
  <c r="E715" i="6"/>
  <c r="E711" i="6"/>
  <c r="E707" i="6"/>
  <c r="E703" i="6"/>
  <c r="E699" i="6"/>
  <c r="E695" i="6"/>
  <c r="E691" i="6"/>
  <c r="E687" i="6"/>
  <c r="E683" i="6"/>
  <c r="E679" i="6"/>
  <c r="E675" i="6"/>
  <c r="E671" i="6"/>
  <c r="E667" i="6"/>
  <c r="E663" i="6"/>
  <c r="E654" i="6"/>
  <c r="E650" i="6"/>
  <c r="E646" i="6"/>
  <c r="E642" i="6"/>
  <c r="E638" i="6"/>
  <c r="E634" i="6"/>
  <c r="E630" i="6"/>
  <c r="E626" i="6"/>
  <c r="E622" i="6"/>
  <c r="E613" i="6"/>
  <c r="E609" i="6"/>
  <c r="E605" i="6"/>
  <c r="E601" i="6"/>
  <c r="E597" i="6"/>
  <c r="E593" i="6"/>
  <c r="E589" i="6"/>
  <c r="E585" i="6"/>
  <c r="E581" i="6"/>
  <c r="E577" i="6"/>
  <c r="E573" i="6"/>
  <c r="E569" i="6"/>
  <c r="E565" i="6"/>
  <c r="E561" i="6"/>
  <c r="E557" i="6"/>
  <c r="E553" i="6"/>
  <c r="E549" i="6"/>
  <c r="E529" i="6"/>
  <c r="E525" i="6"/>
  <c r="E521" i="6"/>
  <c r="E517" i="6"/>
  <c r="E513" i="6"/>
  <c r="E509" i="6"/>
  <c r="E505" i="6"/>
  <c r="E501" i="6"/>
  <c r="E497" i="6"/>
  <c r="E493" i="6"/>
  <c r="E489" i="6"/>
  <c r="E485" i="6"/>
  <c r="E481" i="6"/>
  <c r="E476" i="6"/>
  <c r="E472" i="6"/>
  <c r="E468" i="6"/>
  <c r="E464" i="6"/>
  <c r="E431" i="6"/>
  <c r="E427" i="6"/>
  <c r="E423" i="6"/>
  <c r="E409" i="6"/>
  <c r="E405" i="6"/>
  <c r="E401" i="6"/>
  <c r="E397" i="6"/>
  <c r="E393" i="6"/>
  <c r="E389" i="6"/>
  <c r="E385" i="6"/>
  <c r="E381" i="6"/>
  <c r="E377" i="6"/>
  <c r="E2342" i="6"/>
  <c r="E2338" i="6"/>
  <c r="E2334" i="6"/>
  <c r="E2330" i="6"/>
  <c r="E2326" i="6"/>
  <c r="E2322" i="6"/>
  <c r="E2317" i="6"/>
  <c r="E2313" i="6"/>
  <c r="E2309" i="6"/>
  <c r="E2305" i="6"/>
  <c r="E2301" i="6"/>
  <c r="E2297" i="6"/>
  <c r="E2293" i="6"/>
  <c r="E2289" i="6"/>
  <c r="E2285" i="6"/>
  <c r="E2281" i="6"/>
  <c r="E2277" i="6"/>
  <c r="E2273" i="6"/>
  <c r="E2269" i="6"/>
  <c r="E2264" i="6"/>
  <c r="E2260" i="6"/>
  <c r="E2256" i="6"/>
  <c r="E2252" i="6"/>
  <c r="E2247" i="6"/>
  <c r="E2243" i="6"/>
  <c r="E2239" i="6"/>
  <c r="E2234" i="6"/>
  <c r="E2230" i="6"/>
  <c r="E2226" i="6"/>
  <c r="E2222" i="6"/>
  <c r="E2218" i="6"/>
  <c r="E2214" i="6"/>
  <c r="E2210" i="6"/>
  <c r="E2206" i="6"/>
  <c r="E2201" i="6"/>
  <c r="E2197" i="6"/>
  <c r="E2193" i="6"/>
  <c r="E2189" i="6"/>
  <c r="E2185" i="6"/>
  <c r="E2181" i="6"/>
  <c r="E2177" i="6"/>
  <c r="E2173" i="6"/>
  <c r="E2169" i="6"/>
  <c r="E2165" i="6"/>
  <c r="E2161" i="6"/>
  <c r="E2157" i="6"/>
  <c r="E2153" i="6"/>
  <c r="E2149" i="6"/>
  <c r="E2145" i="6"/>
  <c r="E2141" i="6"/>
  <c r="E2137" i="6"/>
  <c r="E2133" i="6"/>
  <c r="E2129" i="6"/>
  <c r="E2125" i="6"/>
  <c r="E2121" i="6"/>
  <c r="E2117" i="6"/>
  <c r="E2113" i="6"/>
  <c r="E2109" i="6"/>
  <c r="E2105" i="6"/>
  <c r="E2100" i="6"/>
  <c r="E2096" i="6"/>
  <c r="E2092" i="6"/>
  <c r="E2088" i="6"/>
  <c r="E2084" i="6"/>
  <c r="E2080" i="6"/>
  <c r="E2076" i="6"/>
  <c r="E2072" i="6"/>
  <c r="E2068" i="6"/>
  <c r="E2063" i="6"/>
  <c r="E2059" i="6"/>
  <c r="E2055" i="6"/>
  <c r="E2051" i="6"/>
  <c r="E2047" i="6"/>
  <c r="E2043" i="6"/>
  <c r="E2039" i="6"/>
  <c r="E2035" i="6"/>
  <c r="E2031" i="6"/>
  <c r="E2027" i="6"/>
  <c r="E2023" i="6"/>
  <c r="E2019" i="6"/>
  <c r="E2015" i="6"/>
  <c r="E2011" i="6"/>
  <c r="E2007" i="6"/>
  <c r="E2003" i="6"/>
  <c r="E1999" i="6"/>
  <c r="E1995" i="6"/>
  <c r="E1991" i="6"/>
  <c r="E1987" i="6"/>
  <c r="E1983" i="6"/>
  <c r="E1979" i="6"/>
  <c r="E1975" i="6"/>
  <c r="E1971" i="6"/>
  <c r="E1967" i="6"/>
  <c r="E1963" i="6"/>
  <c r="E1959" i="6"/>
  <c r="E1955" i="6"/>
  <c r="E1951" i="6"/>
  <c r="E1947" i="6"/>
  <c r="E1943" i="6"/>
  <c r="E1939" i="6"/>
  <c r="E1935" i="6"/>
  <c r="E1931" i="6"/>
  <c r="E1927" i="6"/>
  <c r="E1923" i="6"/>
  <c r="E1919" i="6"/>
  <c r="E1915" i="6"/>
  <c r="E1911" i="6"/>
  <c r="E1907" i="6"/>
  <c r="E1903" i="6"/>
  <c r="E1899" i="6"/>
  <c r="E1895" i="6"/>
  <c r="E1891" i="6"/>
  <c r="E1887" i="6"/>
  <c r="E1883" i="6"/>
  <c r="E1879" i="6"/>
  <c r="E1875" i="6"/>
  <c r="E1871" i="6"/>
  <c r="E1867" i="6"/>
  <c r="E1863" i="6"/>
  <c r="E1859" i="6"/>
  <c r="E1855" i="6"/>
  <c r="E1851" i="6"/>
  <c r="E1847" i="6"/>
  <c r="E1843" i="6"/>
  <c r="E1839" i="6"/>
  <c r="E1835" i="6"/>
  <c r="E1831" i="6"/>
  <c r="E1827" i="6"/>
  <c r="E1823" i="6"/>
  <c r="E1819" i="6"/>
  <c r="E1815" i="6"/>
  <c r="E1811" i="6"/>
  <c r="E1807" i="6"/>
  <c r="E1803" i="6"/>
  <c r="E1799" i="6"/>
  <c r="E1795" i="6"/>
  <c r="E1791" i="6"/>
  <c r="E1787" i="6"/>
  <c r="E1783" i="6"/>
  <c r="E1779" i="6"/>
  <c r="E1775" i="6"/>
  <c r="E1754" i="6"/>
  <c r="E1730" i="6"/>
  <c r="E1726" i="6"/>
  <c r="E1722" i="6"/>
  <c r="E1718" i="6"/>
  <c r="E1714" i="6"/>
  <c r="E1710" i="6"/>
  <c r="E1706" i="6"/>
  <c r="E1702" i="6"/>
  <c r="E1698" i="6"/>
  <c r="E1694" i="6"/>
  <c r="E1690" i="6"/>
  <c r="E1686" i="6"/>
  <c r="E1682" i="6"/>
  <c r="E1678" i="6"/>
  <c r="E1674" i="6"/>
  <c r="E1670" i="6"/>
  <c r="E1666" i="6"/>
  <c r="E1662" i="6"/>
  <c r="E1658" i="6"/>
  <c r="E1654" i="6"/>
  <c r="E1650" i="6"/>
  <c r="E1646" i="6"/>
  <c r="E1642" i="6"/>
  <c r="E1638" i="6"/>
  <c r="E1634" i="6"/>
  <c r="E1630" i="6"/>
  <c r="E1626" i="6"/>
  <c r="E1622" i="6"/>
  <c r="E1618" i="6"/>
  <c r="E1614" i="6"/>
  <c r="E1610" i="6"/>
  <c r="E1606" i="6"/>
  <c r="E1602" i="6"/>
  <c r="E1598" i="6"/>
  <c r="E1594" i="6"/>
  <c r="E1590" i="6"/>
  <c r="E1586" i="6"/>
  <c r="E1582" i="6"/>
  <c r="E1578" i="6"/>
  <c r="E1574" i="6"/>
  <c r="E1570" i="6"/>
  <c r="E1566" i="6"/>
  <c r="E1562" i="6"/>
  <c r="E1558" i="6"/>
  <c r="E1554" i="6"/>
  <c r="E1550" i="6"/>
  <c r="E1546" i="6"/>
  <c r="E1537" i="6"/>
  <c r="E1533" i="6"/>
  <c r="E1529" i="6"/>
  <c r="E1525" i="6"/>
  <c r="E1521" i="6"/>
  <c r="E1517" i="6"/>
  <c r="E1513" i="6"/>
  <c r="E1509" i="6"/>
  <c r="E1505" i="6"/>
  <c r="E1501" i="6"/>
  <c r="E1497" i="6"/>
  <c r="E1493" i="6"/>
  <c r="E1489" i="6"/>
  <c r="E1485" i="6"/>
  <c r="E1481" i="6"/>
  <c r="E1477" i="6"/>
  <c r="E1473" i="6"/>
  <c r="E1469" i="6"/>
  <c r="E1465" i="6"/>
  <c r="E1461" i="6"/>
  <c r="E1457" i="6"/>
  <c r="E1453" i="6"/>
  <c r="E1449" i="6"/>
  <c r="E1445" i="6"/>
  <c r="E1441" i="6"/>
  <c r="E1437" i="6"/>
  <c r="E1432" i="6"/>
  <c r="E1428" i="6"/>
  <c r="E1424" i="6"/>
  <c r="E1416" i="6"/>
  <c r="E1412" i="6"/>
  <c r="E1408" i="6"/>
  <c r="E1404" i="6"/>
  <c r="E1395" i="6"/>
  <c r="E1391" i="6"/>
  <c r="E1387" i="6"/>
  <c r="E1383" i="6"/>
  <c r="E1379" i="6"/>
  <c r="E1375" i="6"/>
  <c r="E1371" i="6"/>
  <c r="E1367" i="6"/>
  <c r="E1363" i="6"/>
  <c r="E1359" i="6"/>
  <c r="E1355" i="6"/>
  <c r="E1351" i="6"/>
  <c r="E1347" i="6"/>
  <c r="E1343" i="6"/>
  <c r="E1339" i="6"/>
  <c r="E1335" i="6"/>
  <c r="E1331" i="6"/>
  <c r="E1327" i="6"/>
  <c r="E1323" i="6"/>
  <c r="E1319" i="6"/>
  <c r="E1315" i="6"/>
  <c r="E1311" i="6"/>
  <c r="E1307" i="6"/>
  <c r="E1303" i="6"/>
  <c r="E1299" i="6"/>
  <c r="E1295" i="6"/>
  <c r="E1291" i="6"/>
  <c r="E1287" i="6"/>
  <c r="E1283" i="6"/>
  <c r="E1279" i="6"/>
  <c r="E1275" i="6"/>
  <c r="E1271" i="6"/>
  <c r="E1267" i="6"/>
  <c r="E1263" i="6"/>
  <c r="E1259" i="6"/>
  <c r="E1255" i="6"/>
  <c r="E1251" i="6"/>
  <c r="E1247" i="6"/>
  <c r="E1243" i="6"/>
  <c r="E1239" i="6"/>
  <c r="E1235" i="6"/>
  <c r="E1231" i="6"/>
  <c r="E1227" i="6"/>
  <c r="E1223" i="6"/>
  <c r="E1219" i="6"/>
  <c r="E1215" i="6"/>
  <c r="E1211" i="6"/>
  <c r="E1207" i="6"/>
  <c r="E1203" i="6"/>
  <c r="E1199" i="6"/>
  <c r="E1195" i="6"/>
  <c r="E657" i="6"/>
  <c r="E616" i="6"/>
  <c r="E458" i="6"/>
  <c r="E418" i="6"/>
  <c r="E413" i="6"/>
  <c r="E408" i="6"/>
  <c r="E404" i="6"/>
  <c r="E400" i="6"/>
  <c r="E396" i="6"/>
  <c r="E392" i="6"/>
  <c r="E388" i="6"/>
  <c r="E384" i="6"/>
  <c r="E380" i="6"/>
  <c r="E376" i="6"/>
  <c r="E2268" i="6"/>
  <c r="E2236" i="6"/>
  <c r="E2104" i="6"/>
  <c r="E1756" i="6"/>
  <c r="E1401" i="6"/>
  <c r="E1029" i="6"/>
  <c r="E659" i="6"/>
  <c r="E460" i="6"/>
  <c r="E412" i="6"/>
  <c r="E2341" i="6"/>
  <c r="E2337" i="6"/>
  <c r="E2333" i="6"/>
  <c r="E2329" i="6"/>
  <c r="E2325" i="6"/>
  <c r="E2321" i="6"/>
  <c r="E2316" i="6"/>
  <c r="E2312" i="6"/>
  <c r="E2308" i="6"/>
  <c r="E2304" i="6"/>
  <c r="E2300" i="6"/>
  <c r="E2296" i="6"/>
  <c r="E2292" i="6"/>
  <c r="E2288" i="6"/>
  <c r="E2284" i="6"/>
  <c r="E2280" i="6"/>
  <c r="E2276" i="6"/>
  <c r="E2272" i="6"/>
  <c r="E2267" i="6"/>
  <c r="E2259" i="6"/>
  <c r="E2255" i="6"/>
  <c r="E2251" i="6"/>
  <c r="E2246" i="6"/>
  <c r="E2242" i="6"/>
  <c r="E2238" i="6"/>
  <c r="E2233" i="6"/>
  <c r="E2229" i="6"/>
  <c r="E2225" i="6"/>
  <c r="E2221" i="6"/>
  <c r="E2217" i="6"/>
  <c r="E2213" i="6"/>
  <c r="E2209" i="6"/>
  <c r="E2204" i="6"/>
  <c r="E2196" i="6"/>
  <c r="E2192" i="6"/>
  <c r="E2188" i="6"/>
  <c r="E2184" i="6"/>
  <c r="E2180" i="6"/>
  <c r="E2176" i="6"/>
  <c r="E2172" i="6"/>
  <c r="E2168" i="6"/>
  <c r="E2164" i="6"/>
  <c r="E2160" i="6"/>
  <c r="E2156" i="6"/>
  <c r="E2152" i="6"/>
  <c r="E2148" i="6"/>
  <c r="E2144" i="6"/>
  <c r="E2140" i="6"/>
  <c r="E2136" i="6"/>
  <c r="E2132" i="6"/>
  <c r="E2128" i="6"/>
  <c r="E2124" i="6"/>
  <c r="E2120" i="6"/>
  <c r="E2116" i="6"/>
  <c r="E2112" i="6"/>
  <c r="E2108" i="6"/>
  <c r="E2103" i="6"/>
  <c r="E2095" i="6"/>
  <c r="E2091" i="6"/>
  <c r="E2087" i="6"/>
  <c r="E2083" i="6"/>
  <c r="E2079" i="6"/>
  <c r="E2075" i="6"/>
  <c r="E2071" i="6"/>
  <c r="E2066" i="6"/>
  <c r="E2058" i="6"/>
  <c r="E2054" i="6"/>
  <c r="E2050" i="6"/>
  <c r="E2046" i="6"/>
  <c r="E2042" i="6"/>
  <c r="E2038" i="6"/>
  <c r="E2034" i="6"/>
  <c r="E2030" i="6"/>
  <c r="E2026" i="6"/>
  <c r="E2022" i="6"/>
  <c r="E2018" i="6"/>
  <c r="E2014" i="6"/>
  <c r="E2010" i="6"/>
  <c r="E2006" i="6"/>
  <c r="E2002" i="6"/>
  <c r="E1998" i="6"/>
  <c r="E1994" i="6"/>
  <c r="E1990" i="6"/>
  <c r="E1986" i="6"/>
  <c r="E1982" i="6"/>
  <c r="E1978" i="6"/>
  <c r="E1974" i="6"/>
  <c r="E1970" i="6"/>
  <c r="E1966" i="6"/>
  <c r="E1962" i="6"/>
  <c r="E1958" i="6"/>
  <c r="E1954" i="6"/>
  <c r="E1950" i="6"/>
  <c r="E1946" i="6"/>
  <c r="E1942" i="6"/>
  <c r="E1938" i="6"/>
  <c r="E1934" i="6"/>
  <c r="E1930" i="6"/>
  <c r="E1926" i="6"/>
  <c r="E1922" i="6"/>
  <c r="E1918" i="6"/>
  <c r="E1914" i="6"/>
  <c r="E1910" i="6"/>
  <c r="E1906" i="6"/>
  <c r="E1902" i="6"/>
  <c r="E1898" i="6"/>
  <c r="E1894" i="6"/>
  <c r="E1890" i="6"/>
  <c r="E1886" i="6"/>
  <c r="E1882" i="6"/>
  <c r="E1878" i="6"/>
  <c r="E1874" i="6"/>
  <c r="E1870" i="6"/>
  <c r="E1866" i="6"/>
  <c r="E1862" i="6"/>
  <c r="E1858" i="6"/>
  <c r="E1854" i="6"/>
  <c r="E1850" i="6"/>
  <c r="E1846" i="6"/>
  <c r="E1842" i="6"/>
  <c r="E1838" i="6"/>
  <c r="E1834" i="6"/>
  <c r="E1830" i="6"/>
  <c r="E1826" i="6"/>
  <c r="E1822" i="6"/>
  <c r="E1818" i="6"/>
  <c r="E1814" i="6"/>
  <c r="E1810" i="6"/>
  <c r="E1806" i="6"/>
  <c r="E1802" i="6"/>
  <c r="E1798" i="6"/>
  <c r="E1794" i="6"/>
  <c r="E1790" i="6"/>
  <c r="E1786" i="6"/>
  <c r="E1782" i="6"/>
  <c r="E1778" i="6"/>
  <c r="E1774" i="6"/>
  <c r="E1770" i="6"/>
  <c r="E1766" i="6"/>
  <c r="E1762" i="6"/>
  <c r="E1758" i="6"/>
  <c r="E1753" i="6"/>
  <c r="E1749" i="6"/>
  <c r="E1745" i="6"/>
  <c r="E1741" i="6"/>
  <c r="E1737" i="6"/>
  <c r="E1733" i="6"/>
  <c r="E1729" i="6"/>
  <c r="E1725" i="6"/>
  <c r="E1721" i="6"/>
  <c r="E1717" i="6"/>
  <c r="E1713" i="6"/>
  <c r="E1709" i="6"/>
  <c r="E1705" i="6"/>
  <c r="E1701" i="6"/>
  <c r="E1697" i="6"/>
  <c r="E1693" i="6"/>
  <c r="E1689" i="6"/>
  <c r="E1685" i="6"/>
  <c r="E1681" i="6"/>
  <c r="E1677" i="6"/>
  <c r="E1673" i="6"/>
  <c r="E1669" i="6"/>
  <c r="E1665" i="6"/>
  <c r="E1661" i="6"/>
  <c r="E1657" i="6"/>
  <c r="E1653" i="6"/>
  <c r="E1649" i="6"/>
  <c r="E1645" i="6"/>
  <c r="E1641" i="6"/>
  <c r="E1637" i="6"/>
  <c r="E1633" i="6"/>
  <c r="E1629" i="6"/>
  <c r="E1625" i="6"/>
  <c r="E1621" i="6"/>
  <c r="E1617" i="6"/>
  <c r="E1613" i="6"/>
  <c r="E1609" i="6"/>
  <c r="E1605" i="6"/>
  <c r="E1601" i="6"/>
  <c r="E1597" i="6"/>
  <c r="E1593" i="6"/>
  <c r="E1589" i="6"/>
  <c r="E1585" i="6"/>
  <c r="E1581" i="6"/>
  <c r="E1577" i="6"/>
  <c r="E1573" i="6"/>
  <c r="E1569" i="6"/>
  <c r="E1565" i="6"/>
  <c r="E1561" i="6"/>
  <c r="E1557" i="6"/>
  <c r="E1553" i="6"/>
  <c r="E1549" i="6"/>
  <c r="E1545" i="6"/>
  <c r="E1536" i="6"/>
  <c r="E1532" i="6"/>
  <c r="E1528" i="6"/>
  <c r="E1524" i="6"/>
  <c r="E1520" i="6"/>
  <c r="E1516" i="6"/>
  <c r="E1512" i="6"/>
  <c r="E1508" i="6"/>
  <c r="E1504" i="6"/>
  <c r="E1500" i="6"/>
  <c r="E1496" i="6"/>
  <c r="E1492" i="6"/>
  <c r="E1488" i="6"/>
  <c r="E1484" i="6"/>
  <c r="E1480" i="6"/>
  <c r="E1476" i="6"/>
  <c r="E1472" i="6"/>
  <c r="E1468" i="6"/>
  <c r="E1464" i="6"/>
  <c r="E1460" i="6"/>
  <c r="E1456" i="6"/>
  <c r="E1452" i="6"/>
  <c r="E1448" i="6"/>
  <c r="E1444" i="6"/>
  <c r="E1440" i="6"/>
  <c r="E1436" i="6"/>
  <c r="E1431" i="6"/>
  <c r="E1427" i="6"/>
  <c r="E1423" i="6"/>
  <c r="E1419" i="6"/>
  <c r="E1415" i="6"/>
  <c r="E1411" i="6"/>
  <c r="E1407" i="6"/>
  <c r="E1403" i="6"/>
  <c r="E1398" i="6"/>
  <c r="E1394" i="6"/>
  <c r="E1390" i="6"/>
  <c r="E1386" i="6"/>
  <c r="E1382" i="6"/>
  <c r="E1378" i="6"/>
  <c r="E1374" i="6"/>
  <c r="E1370" i="6"/>
  <c r="E1366" i="6"/>
  <c r="E1362" i="6"/>
  <c r="E1358" i="6"/>
  <c r="E1354" i="6"/>
  <c r="E1350" i="6"/>
  <c r="E1346" i="6"/>
  <c r="E1342" i="6"/>
  <c r="E1338" i="6"/>
  <c r="E1334" i="6"/>
  <c r="E1330" i="6"/>
  <c r="E1326" i="6"/>
  <c r="E1322" i="6"/>
  <c r="E1318" i="6"/>
  <c r="E1314" i="6"/>
  <c r="E1310" i="6"/>
  <c r="E1306" i="6"/>
  <c r="E1302" i="6"/>
  <c r="E1298" i="6"/>
  <c r="E1294" i="6"/>
  <c r="E1290" i="6"/>
  <c r="E1286" i="6"/>
  <c r="E1282" i="6"/>
  <c r="E1278" i="6"/>
  <c r="E1274" i="6"/>
  <c r="E1270" i="6"/>
  <c r="E1266" i="6"/>
  <c r="E1262" i="6"/>
  <c r="E1258" i="6"/>
  <c r="E1254" i="6"/>
  <c r="E1250" i="6"/>
  <c r="E1246" i="6"/>
  <c r="E1242" i="6"/>
  <c r="E1238" i="6"/>
  <c r="E1234" i="6"/>
  <c r="E1230" i="6"/>
  <c r="E1226" i="6"/>
  <c r="E1222" i="6"/>
  <c r="E1218" i="6"/>
  <c r="E1214" i="6"/>
  <c r="E1210" i="6"/>
  <c r="E1206" i="6"/>
  <c r="E1202" i="6"/>
  <c r="E1198" i="6"/>
  <c r="E1194" i="6"/>
  <c r="E1190" i="6"/>
  <c r="E1186" i="6"/>
  <c r="E1182" i="6"/>
  <c r="E1178" i="6"/>
  <c r="E1174" i="6"/>
  <c r="E1170" i="6"/>
  <c r="E1166" i="6"/>
  <c r="E1162" i="6"/>
  <c r="E1158" i="6"/>
  <c r="E1154" i="6"/>
  <c r="E1150" i="6"/>
  <c r="E1146" i="6"/>
  <c r="E1142" i="6"/>
  <c r="E1138" i="6"/>
  <c r="E1134" i="6"/>
  <c r="E1130" i="6"/>
  <c r="E1126" i="6"/>
  <c r="E1122" i="6"/>
  <c r="E1118" i="6"/>
  <c r="E1114" i="6"/>
  <c r="E1110" i="6"/>
  <c r="E1106" i="6"/>
  <c r="E1102" i="6"/>
  <c r="E1098" i="6"/>
  <c r="E1094" i="6"/>
  <c r="E1090" i="6"/>
  <c r="E1086" i="6"/>
  <c r="E1082" i="6"/>
  <c r="E1078" i="6"/>
  <c r="E1074" i="6"/>
  <c r="E1070" i="6"/>
  <c r="E1066" i="6"/>
  <c r="E1062" i="6"/>
  <c r="E1058" i="6"/>
  <c r="E1054" i="6"/>
  <c r="E1050" i="6"/>
  <c r="E1046" i="6"/>
  <c r="E1042" i="6"/>
  <c r="E1038" i="6"/>
  <c r="E1033" i="6"/>
  <c r="E1028" i="6"/>
  <c r="E1024" i="6"/>
  <c r="E1020" i="6"/>
  <c r="E1016" i="6"/>
  <c r="E1012" i="6"/>
  <c r="E1008" i="6"/>
  <c r="E1004" i="6"/>
  <c r="E1000" i="6"/>
  <c r="E996" i="6"/>
  <c r="E992" i="6"/>
  <c r="E988" i="6"/>
  <c r="E984" i="6"/>
  <c r="E980" i="6"/>
  <c r="E976" i="6"/>
  <c r="E972" i="6"/>
  <c r="E968" i="6"/>
  <c r="E964" i="6"/>
  <c r="E960" i="6"/>
  <c r="E956" i="6"/>
  <c r="E952" i="6"/>
  <c r="E948" i="6"/>
  <c r="E944" i="6"/>
  <c r="E940" i="6"/>
  <c r="E936" i="6"/>
  <c r="E931" i="6"/>
  <c r="E927" i="6"/>
  <c r="E923" i="6"/>
  <c r="E919" i="6"/>
  <c r="E915" i="6"/>
  <c r="E911" i="6"/>
  <c r="E907" i="6"/>
  <c r="E903" i="6"/>
  <c r="E899" i="6"/>
  <c r="E895" i="6"/>
  <c r="E891" i="6"/>
  <c r="E886" i="6"/>
  <c r="E882" i="6"/>
  <c r="E878" i="6"/>
  <c r="E874" i="6"/>
  <c r="E870" i="6"/>
  <c r="E866" i="6"/>
  <c r="E862" i="6"/>
  <c r="E858" i="6"/>
  <c r="E854" i="6"/>
  <c r="E850" i="6"/>
  <c r="E846" i="6"/>
  <c r="E842" i="6"/>
  <c r="E838" i="6"/>
  <c r="E834" i="6"/>
  <c r="E830" i="6"/>
  <c r="E826" i="6"/>
  <c r="E822" i="6"/>
  <c r="E818" i="6"/>
  <c r="E814" i="6"/>
  <c r="E810" i="6"/>
  <c r="E806" i="6"/>
  <c r="E798" i="6"/>
  <c r="E794" i="6"/>
  <c r="E790" i="6"/>
  <c r="E786" i="6"/>
  <c r="E782" i="6"/>
  <c r="E778" i="6"/>
  <c r="E774" i="6"/>
  <c r="E770" i="6"/>
  <c r="E766" i="6"/>
  <c r="E762" i="6"/>
  <c r="E758" i="6"/>
  <c r="E749" i="6"/>
  <c r="E745" i="6"/>
  <c r="E741" i="6"/>
  <c r="E737" i="6"/>
  <c r="E733" i="6"/>
  <c r="E729" i="6"/>
  <c r="E725" i="6"/>
  <c r="E721" i="6"/>
  <c r="E717" i="6"/>
  <c r="E713" i="6"/>
  <c r="E709" i="6"/>
  <c r="E705" i="6"/>
  <c r="E701" i="6"/>
  <c r="E697" i="6"/>
  <c r="E693" i="6"/>
  <c r="E689" i="6"/>
  <c r="E685" i="6"/>
  <c r="E681" i="6"/>
  <c r="E677" i="6"/>
  <c r="E673" i="6"/>
  <c r="E669" i="6"/>
  <c r="E665" i="6"/>
  <c r="E661" i="6"/>
  <c r="E652" i="6"/>
  <c r="E648" i="6"/>
  <c r="E644" i="6"/>
  <c r="E640" i="6"/>
  <c r="E636" i="6"/>
  <c r="E632" i="6"/>
  <c r="E628" i="6"/>
  <c r="E624" i="6"/>
  <c r="E620" i="6"/>
  <c r="E611" i="6"/>
  <c r="E607" i="6"/>
  <c r="E603" i="6"/>
  <c r="E599" i="6"/>
  <c r="E595" i="6"/>
  <c r="E591" i="6"/>
  <c r="E587" i="6"/>
  <c r="E583" i="6"/>
  <c r="E579" i="6"/>
  <c r="E575" i="6"/>
  <c r="E571" i="6"/>
  <c r="E567" i="6"/>
  <c r="E563" i="6"/>
  <c r="E559" i="6"/>
  <c r="E555" i="6"/>
  <c r="E551" i="6"/>
  <c r="E547" i="6"/>
  <c r="E543" i="6"/>
  <c r="E539" i="6"/>
  <c r="E535" i="6"/>
  <c r="E531" i="6"/>
  <c r="E527" i="6"/>
  <c r="E523" i="6"/>
  <c r="E519" i="6"/>
  <c r="E515" i="6"/>
  <c r="E511" i="6"/>
  <c r="E507" i="6"/>
  <c r="E503" i="6"/>
  <c r="E499" i="6"/>
  <c r="E495" i="6"/>
  <c r="E491" i="6"/>
  <c r="E487" i="6"/>
  <c r="E483" i="6"/>
  <c r="E478" i="6"/>
  <c r="E474" i="6"/>
  <c r="E470" i="6"/>
  <c r="E466" i="6"/>
  <c r="E462" i="6"/>
  <c r="E453" i="6"/>
  <c r="E449" i="6"/>
  <c r="E445" i="6"/>
  <c r="E441" i="6"/>
  <c r="E437" i="6"/>
  <c r="E433" i="6"/>
  <c r="E429" i="6"/>
  <c r="E425" i="6"/>
  <c r="E421" i="6"/>
  <c r="E417" i="6"/>
  <c r="F719" i="17"/>
  <c r="F718" i="17"/>
  <c r="F2344" i="17"/>
  <c r="F2345" i="17"/>
  <c r="F2346" i="17"/>
  <c r="J2348" i="16" l="1"/>
  <c r="J2347" i="16"/>
  <c r="J2346" i="16"/>
  <c r="E376" i="11"/>
  <c r="E377" i="11"/>
  <c r="E378" i="11"/>
  <c r="E379" i="11"/>
  <c r="E380" i="11"/>
  <c r="E381" i="11"/>
  <c r="F2347" i="17" l="1"/>
  <c r="F2348" i="17"/>
  <c r="C320" i="12"/>
  <c r="G213" i="10" s="1"/>
  <c r="C319" i="12"/>
  <c r="G308" i="10" s="1"/>
  <c r="C313" i="12"/>
  <c r="G108" i="10" s="1"/>
  <c r="C310" i="12"/>
  <c r="G312" i="10" s="1"/>
  <c r="C303" i="12"/>
  <c r="G205" i="10" s="1"/>
  <c r="J2288" i="16" l="1"/>
  <c r="J1456" i="16"/>
  <c r="F2343" i="17"/>
  <c r="F2342" i="17"/>
  <c r="F2341" i="17"/>
  <c r="F2340" i="17"/>
  <c r="F2339" i="17"/>
  <c r="F2338" i="17"/>
  <c r="F2337" i="17"/>
  <c r="F2336" i="17"/>
  <c r="F2335" i="17"/>
  <c r="F2334" i="17"/>
  <c r="F2333" i="17"/>
  <c r="F2332" i="17"/>
  <c r="F2331" i="17"/>
  <c r="F2330" i="17"/>
  <c r="F2328" i="17"/>
  <c r="F2327" i="17"/>
  <c r="F2326" i="17"/>
  <c r="F2325" i="17"/>
  <c r="F2324" i="17"/>
  <c r="F2323" i="17"/>
  <c r="F2322" i="17"/>
  <c r="F2321" i="17"/>
  <c r="F2320" i="17"/>
  <c r="F2318" i="17"/>
  <c r="F2317" i="17"/>
  <c r="F2316" i="17"/>
  <c r="F2315" i="17"/>
  <c r="F2314" i="17"/>
  <c r="F2313" i="17"/>
  <c r="F2312" i="17"/>
  <c r="F2311" i="17"/>
  <c r="F2310" i="17"/>
  <c r="F2309" i="17"/>
  <c r="F2308" i="17"/>
  <c r="F2307" i="17"/>
  <c r="F2306" i="17"/>
  <c r="F2305" i="17"/>
  <c r="F2304" i="17"/>
  <c r="F2303" i="17"/>
  <c r="F2302" i="17"/>
  <c r="F2301" i="17"/>
  <c r="F2300" i="17"/>
  <c r="F2299" i="17"/>
  <c r="F2298" i="17"/>
  <c r="F2297" i="17"/>
  <c r="F2296" i="17"/>
  <c r="F2295" i="17"/>
  <c r="F2294" i="17"/>
  <c r="F2293" i="17"/>
  <c r="F2292" i="17"/>
  <c r="F2291" i="17"/>
  <c r="F2290" i="17"/>
  <c r="F2289" i="17"/>
  <c r="F2288" i="17"/>
  <c r="F2287" i="17"/>
  <c r="F2286" i="17"/>
  <c r="F2285" i="17"/>
  <c r="F2284" i="17"/>
  <c r="F2283" i="17"/>
  <c r="F2282" i="17"/>
  <c r="F2281" i="17"/>
  <c r="F2280" i="17"/>
  <c r="F2279" i="17"/>
  <c r="F2278" i="17"/>
  <c r="F2277" i="17"/>
  <c r="F2276" i="17"/>
  <c r="F2275" i="17"/>
  <c r="F2274" i="17"/>
  <c r="F2273" i="17"/>
  <c r="F2272" i="17"/>
  <c r="F2271" i="17"/>
  <c r="F2270" i="17"/>
  <c r="F2269" i="17"/>
  <c r="F2267" i="17"/>
  <c r="F2266" i="17"/>
  <c r="F2265" i="17"/>
  <c r="F2264" i="17"/>
  <c r="F2263" i="17"/>
  <c r="F2262" i="17"/>
  <c r="F2261" i="17"/>
  <c r="F2260" i="17"/>
  <c r="F2259" i="17"/>
  <c r="F2258" i="17"/>
  <c r="F2257" i="17"/>
  <c r="F2256" i="17"/>
  <c r="F2255" i="17"/>
  <c r="F2254" i="17"/>
  <c r="F2252" i="17"/>
  <c r="F2251" i="17"/>
  <c r="F2250" i="17"/>
  <c r="F2249" i="17"/>
  <c r="F2248" i="17"/>
  <c r="F2247" i="17"/>
  <c r="F2246" i="17"/>
  <c r="F2245" i="17"/>
  <c r="F2244" i="17"/>
  <c r="F2243" i="17"/>
  <c r="F2241" i="17"/>
  <c r="F2240" i="17"/>
  <c r="F2239" i="17"/>
  <c r="F2238" i="17"/>
  <c r="F2237" i="17"/>
  <c r="F2236" i="17"/>
  <c r="F2235" i="17"/>
  <c r="F2234" i="17"/>
  <c r="F2233" i="17"/>
  <c r="F2232" i="17"/>
  <c r="F2231" i="17"/>
  <c r="F2230" i="17"/>
  <c r="J2226" i="16" s="1"/>
  <c r="F2229" i="17"/>
  <c r="F2228" i="17"/>
  <c r="F2227" i="17"/>
  <c r="F2226" i="17"/>
  <c r="F2225" i="17"/>
  <c r="F2224" i="17"/>
  <c r="F2223" i="17"/>
  <c r="F2222" i="17"/>
  <c r="F2221" i="17"/>
  <c r="F2220" i="17"/>
  <c r="F2219" i="17"/>
  <c r="F2218" i="17"/>
  <c r="F2217" i="17"/>
  <c r="F2216" i="17"/>
  <c r="F2215" i="17"/>
  <c r="F2214" i="17"/>
  <c r="F2213" i="17"/>
  <c r="F2212" i="17"/>
  <c r="F2211" i="17"/>
  <c r="F2210" i="17"/>
  <c r="F2209" i="17"/>
  <c r="F2208" i="17"/>
  <c r="F2207" i="17"/>
  <c r="F2205" i="17"/>
  <c r="F2204" i="17"/>
  <c r="F2203" i="17"/>
  <c r="F2202" i="17"/>
  <c r="F2201" i="17"/>
  <c r="F2200" i="17"/>
  <c r="F2199" i="17"/>
  <c r="F2198" i="17"/>
  <c r="F2197" i="17"/>
  <c r="F2196" i="17"/>
  <c r="F2195" i="17"/>
  <c r="F2194" i="17"/>
  <c r="F2193" i="17"/>
  <c r="F2192" i="17"/>
  <c r="F2191" i="17"/>
  <c r="F2190" i="17"/>
  <c r="F2189" i="17"/>
  <c r="F2188" i="17"/>
  <c r="F2187" i="17"/>
  <c r="F2186" i="17"/>
  <c r="F2185" i="17"/>
  <c r="F2184" i="17"/>
  <c r="F2183" i="17"/>
  <c r="F2182" i="17"/>
  <c r="F2181" i="17"/>
  <c r="F2180" i="17"/>
  <c r="F2179" i="17"/>
  <c r="F2178" i="17"/>
  <c r="F2177" i="17"/>
  <c r="F2176" i="17"/>
  <c r="F2175" i="17"/>
  <c r="F2174" i="17"/>
  <c r="F2173" i="17"/>
  <c r="F2172" i="17"/>
  <c r="F2171" i="17"/>
  <c r="F2170" i="17"/>
  <c r="F2169" i="17"/>
  <c r="F2168" i="17"/>
  <c r="F2167" i="17"/>
  <c r="F2166" i="17"/>
  <c r="F2165" i="17"/>
  <c r="F2164" i="17"/>
  <c r="F2163" i="17"/>
  <c r="F2162" i="17"/>
  <c r="F2161" i="17"/>
  <c r="F2160" i="17"/>
  <c r="F2159" i="17"/>
  <c r="F2158" i="17"/>
  <c r="F2157" i="17"/>
  <c r="F2156" i="17"/>
  <c r="F2155" i="17"/>
  <c r="F2154" i="17"/>
  <c r="F2153" i="17"/>
  <c r="F2152" i="17"/>
  <c r="F2151" i="17"/>
  <c r="F2150" i="17"/>
  <c r="F2149" i="17"/>
  <c r="F2148" i="17"/>
  <c r="F2147" i="17"/>
  <c r="F2146" i="17"/>
  <c r="F2145" i="17"/>
  <c r="F2144" i="17"/>
  <c r="F2143" i="17"/>
  <c r="F2142" i="17"/>
  <c r="F2141" i="17"/>
  <c r="F2140" i="17"/>
  <c r="F2139" i="17"/>
  <c r="F2138" i="17"/>
  <c r="F2137" i="17"/>
  <c r="F2136" i="17"/>
  <c r="F2135" i="17"/>
  <c r="F2134" i="17"/>
  <c r="F2133" i="17"/>
  <c r="F2132" i="17"/>
  <c r="F2131" i="17"/>
  <c r="F2130" i="17"/>
  <c r="F2129" i="17"/>
  <c r="F2128" i="17"/>
  <c r="F2127" i="17"/>
  <c r="F2126" i="17"/>
  <c r="F2125" i="17"/>
  <c r="F2124" i="17"/>
  <c r="F2123" i="17"/>
  <c r="F2122" i="17"/>
  <c r="F2121" i="17"/>
  <c r="F2120" i="17"/>
  <c r="F2119" i="17"/>
  <c r="F2118" i="17"/>
  <c r="F2117" i="17"/>
  <c r="F2116" i="17"/>
  <c r="F2115" i="17"/>
  <c r="F2114" i="17"/>
  <c r="F2113" i="17"/>
  <c r="F2112" i="17"/>
  <c r="F2111" i="17"/>
  <c r="F2110" i="17"/>
  <c r="F2109" i="17"/>
  <c r="F2108" i="17"/>
  <c r="F2107" i="17"/>
  <c r="F2106" i="17"/>
  <c r="F2105" i="17"/>
  <c r="F2104" i="17"/>
  <c r="F2102" i="17"/>
  <c r="F2101" i="17"/>
  <c r="F2100" i="17"/>
  <c r="F2099" i="17"/>
  <c r="F2098" i="17"/>
  <c r="F2097" i="17"/>
  <c r="F2096" i="17"/>
  <c r="F2095" i="17"/>
  <c r="F2094" i="17"/>
  <c r="F2093" i="17"/>
  <c r="F2092" i="17"/>
  <c r="F2091" i="17"/>
  <c r="F2090" i="17"/>
  <c r="F2089" i="17"/>
  <c r="F2088" i="17"/>
  <c r="F2087" i="17"/>
  <c r="F2086" i="17"/>
  <c r="F2085" i="17"/>
  <c r="F2084" i="17"/>
  <c r="F2083" i="17"/>
  <c r="F2082" i="17"/>
  <c r="F2081" i="17"/>
  <c r="F2080" i="17"/>
  <c r="F2079" i="17"/>
  <c r="F2078" i="17"/>
  <c r="F2077" i="17"/>
  <c r="F2076" i="17"/>
  <c r="F2075" i="17"/>
  <c r="F2074" i="17"/>
  <c r="F2073" i="17"/>
  <c r="F2072" i="17"/>
  <c r="F2071" i="17"/>
  <c r="F2070" i="17"/>
  <c r="F2069" i="17"/>
  <c r="F2068" i="17"/>
  <c r="F2066" i="17"/>
  <c r="F2065" i="17"/>
  <c r="F2064" i="17"/>
  <c r="F2063" i="17"/>
  <c r="F2062" i="17"/>
  <c r="F2061" i="17"/>
  <c r="F2060" i="17"/>
  <c r="F2059" i="17"/>
  <c r="F2058" i="17"/>
  <c r="F2057" i="17"/>
  <c r="F2056" i="17"/>
  <c r="F2055" i="17"/>
  <c r="F2054" i="17"/>
  <c r="F2053" i="17"/>
  <c r="F2052" i="17"/>
  <c r="F2051" i="17"/>
  <c r="F2050" i="17"/>
  <c r="F2049" i="17"/>
  <c r="F2048" i="17"/>
  <c r="F2047" i="17"/>
  <c r="F2046" i="17"/>
  <c r="F2045" i="17"/>
  <c r="F2044" i="17"/>
  <c r="F2043" i="17"/>
  <c r="F2042" i="17"/>
  <c r="F2041" i="17"/>
  <c r="F2040" i="17"/>
  <c r="F2039" i="17"/>
  <c r="F2038" i="17"/>
  <c r="F2037" i="17"/>
  <c r="F2036" i="17"/>
  <c r="F2035" i="17"/>
  <c r="F2034" i="17"/>
  <c r="F2033" i="17"/>
  <c r="F2032" i="17"/>
  <c r="F2031" i="17"/>
  <c r="F2030" i="17"/>
  <c r="F2029" i="17"/>
  <c r="F2028" i="17"/>
  <c r="F2027" i="17"/>
  <c r="F2026" i="17"/>
  <c r="F2025" i="17"/>
  <c r="F2024" i="17"/>
  <c r="F2023" i="17"/>
  <c r="F2022" i="17"/>
  <c r="F2021" i="17"/>
  <c r="F2020" i="17"/>
  <c r="F2019" i="17"/>
  <c r="F2018" i="17"/>
  <c r="F2017" i="17"/>
  <c r="F2016" i="17"/>
  <c r="F2015" i="17"/>
  <c r="F2014" i="17"/>
  <c r="F2013" i="17"/>
  <c r="F2012" i="17"/>
  <c r="F2011" i="17"/>
  <c r="F2010" i="17"/>
  <c r="F2009" i="17"/>
  <c r="F2008" i="17"/>
  <c r="F2007" i="17"/>
  <c r="F2006" i="17"/>
  <c r="F2005" i="17"/>
  <c r="F2004" i="17"/>
  <c r="F2003" i="17"/>
  <c r="F2002" i="17"/>
  <c r="F2001" i="17"/>
  <c r="F2000" i="17"/>
  <c r="F1999" i="17"/>
  <c r="F1998" i="17"/>
  <c r="F1997" i="17"/>
  <c r="F1996" i="17"/>
  <c r="F1995" i="17"/>
  <c r="F1994" i="17"/>
  <c r="F1993" i="17"/>
  <c r="F1992" i="17"/>
  <c r="F1991" i="17"/>
  <c r="F1990" i="17"/>
  <c r="F1989" i="17"/>
  <c r="F1988" i="17"/>
  <c r="F1987" i="17"/>
  <c r="F1986" i="17"/>
  <c r="F1985" i="17"/>
  <c r="F1984" i="17"/>
  <c r="F1983" i="17"/>
  <c r="F1982" i="17"/>
  <c r="F1981" i="17"/>
  <c r="F1980" i="17"/>
  <c r="F1979" i="17"/>
  <c r="F1978" i="17"/>
  <c r="F1977" i="17"/>
  <c r="F1976" i="17"/>
  <c r="F1975" i="17"/>
  <c r="F1974" i="17"/>
  <c r="F1973" i="17"/>
  <c r="F1972" i="17"/>
  <c r="F1971" i="17"/>
  <c r="F1970" i="17"/>
  <c r="F1969" i="17"/>
  <c r="F1968" i="17"/>
  <c r="F1967" i="17"/>
  <c r="F1966" i="17"/>
  <c r="F1965" i="17"/>
  <c r="F1964" i="17"/>
  <c r="F1963" i="17"/>
  <c r="F1962" i="17"/>
  <c r="F1961" i="17"/>
  <c r="F1960" i="17"/>
  <c r="F1959" i="17"/>
  <c r="F1958" i="17"/>
  <c r="F1957" i="17"/>
  <c r="F1956" i="17"/>
  <c r="F1955" i="17"/>
  <c r="F1954" i="17"/>
  <c r="F1953" i="17"/>
  <c r="F1952" i="17"/>
  <c r="F1951" i="17"/>
  <c r="F1950" i="17"/>
  <c r="F1949" i="17"/>
  <c r="F1948" i="17"/>
  <c r="F1947" i="17"/>
  <c r="F1946" i="17"/>
  <c r="F1945" i="17"/>
  <c r="F1944" i="17"/>
  <c r="F1943" i="17"/>
  <c r="F1942" i="17"/>
  <c r="F1941" i="17"/>
  <c r="F1940" i="17"/>
  <c r="F1939" i="17"/>
  <c r="F1938" i="17"/>
  <c r="F1937" i="17"/>
  <c r="F1936" i="17"/>
  <c r="F1935" i="17"/>
  <c r="F1934" i="17"/>
  <c r="F1933" i="17"/>
  <c r="F1932" i="17"/>
  <c r="F1931" i="17"/>
  <c r="F1930" i="17"/>
  <c r="F1929" i="17"/>
  <c r="F1928" i="17"/>
  <c r="F1927" i="17"/>
  <c r="F1926" i="17"/>
  <c r="F1925" i="17"/>
  <c r="F1924" i="17"/>
  <c r="F1923" i="17"/>
  <c r="F1922" i="17"/>
  <c r="F1921" i="17"/>
  <c r="F1920" i="17"/>
  <c r="F1919" i="17"/>
  <c r="F1918" i="17"/>
  <c r="F1917" i="17"/>
  <c r="F1916" i="17"/>
  <c r="F1915" i="17"/>
  <c r="F1914" i="17"/>
  <c r="F1913" i="17"/>
  <c r="F1912" i="17"/>
  <c r="F1911" i="17"/>
  <c r="F1910" i="17"/>
  <c r="F1909" i="17"/>
  <c r="F1908" i="17"/>
  <c r="F1907" i="17"/>
  <c r="F1906" i="17"/>
  <c r="F1905" i="17"/>
  <c r="F1904" i="17"/>
  <c r="F1903" i="17"/>
  <c r="F1902" i="17"/>
  <c r="F1901" i="17"/>
  <c r="F1900" i="17"/>
  <c r="F1899" i="17"/>
  <c r="F1898" i="17"/>
  <c r="F1897" i="17"/>
  <c r="F1896" i="17"/>
  <c r="F1895" i="17"/>
  <c r="F1894" i="17"/>
  <c r="F1893" i="17"/>
  <c r="F1892" i="17"/>
  <c r="F1891" i="17"/>
  <c r="F1890" i="17"/>
  <c r="F1889" i="17"/>
  <c r="F1888" i="17"/>
  <c r="F1887" i="17"/>
  <c r="F1886" i="17"/>
  <c r="F1885" i="17"/>
  <c r="F1884" i="17"/>
  <c r="F1883" i="17"/>
  <c r="F1882" i="17"/>
  <c r="F1881" i="17"/>
  <c r="F1880" i="17"/>
  <c r="F1879" i="17"/>
  <c r="F1878" i="17"/>
  <c r="F1877" i="17"/>
  <c r="F1876" i="17"/>
  <c r="F1875" i="17"/>
  <c r="F1874" i="17"/>
  <c r="F1873" i="17"/>
  <c r="F1872" i="17"/>
  <c r="F1871" i="17"/>
  <c r="F1870" i="17"/>
  <c r="F1869" i="17"/>
  <c r="F1868" i="17"/>
  <c r="F1867" i="17"/>
  <c r="F1866" i="17"/>
  <c r="F1865" i="17"/>
  <c r="F1864" i="17"/>
  <c r="F1863" i="17"/>
  <c r="F1862" i="17"/>
  <c r="F1861" i="17"/>
  <c r="F1860" i="17"/>
  <c r="F1859" i="17"/>
  <c r="F1858" i="17"/>
  <c r="F1857" i="17"/>
  <c r="F1856" i="17"/>
  <c r="F1855" i="17"/>
  <c r="F1854" i="17"/>
  <c r="F1853" i="17"/>
  <c r="F1852" i="17"/>
  <c r="F1851" i="17"/>
  <c r="F1850" i="17"/>
  <c r="F1849" i="17"/>
  <c r="F1848" i="17"/>
  <c r="F1847" i="17"/>
  <c r="F1846" i="17"/>
  <c r="F1845" i="17"/>
  <c r="F1844" i="17"/>
  <c r="F1843" i="17"/>
  <c r="F1842" i="17"/>
  <c r="F1841" i="17"/>
  <c r="F1840" i="17"/>
  <c r="F1839" i="17"/>
  <c r="F1838" i="17"/>
  <c r="F1837" i="17"/>
  <c r="F1836" i="17"/>
  <c r="F1835" i="17"/>
  <c r="F1834" i="17"/>
  <c r="F1833" i="17"/>
  <c r="F1832" i="17"/>
  <c r="F1831" i="17"/>
  <c r="F1830" i="17"/>
  <c r="F1829" i="17"/>
  <c r="F1828" i="17"/>
  <c r="F1827" i="17"/>
  <c r="F1826" i="17"/>
  <c r="F1825" i="17"/>
  <c r="F1824" i="17"/>
  <c r="F1823" i="17"/>
  <c r="F1822" i="17"/>
  <c r="F1821" i="17"/>
  <c r="F1820" i="17"/>
  <c r="F1819" i="17"/>
  <c r="F1818" i="17"/>
  <c r="F1817" i="17"/>
  <c r="F1816" i="17"/>
  <c r="F1815" i="17"/>
  <c r="F1814" i="17"/>
  <c r="F1813" i="17"/>
  <c r="F1812" i="17"/>
  <c r="F1811" i="17"/>
  <c r="F1810" i="17"/>
  <c r="F1809" i="17"/>
  <c r="F1808" i="17"/>
  <c r="F1807" i="17"/>
  <c r="F1806" i="17"/>
  <c r="F1805" i="17"/>
  <c r="F1804" i="17"/>
  <c r="F1803" i="17"/>
  <c r="F1802" i="17"/>
  <c r="F1801" i="17"/>
  <c r="F1800" i="17"/>
  <c r="F1799" i="17"/>
  <c r="F1798" i="17"/>
  <c r="F1797" i="17"/>
  <c r="F1796" i="17"/>
  <c r="F1795" i="17"/>
  <c r="F1794" i="17"/>
  <c r="F1793" i="17"/>
  <c r="F1792" i="17"/>
  <c r="F1791" i="17"/>
  <c r="F1790" i="17"/>
  <c r="F1789" i="17"/>
  <c r="F1788" i="17"/>
  <c r="F1787" i="17"/>
  <c r="F1786" i="17"/>
  <c r="F1785" i="17"/>
  <c r="F1784" i="17"/>
  <c r="F1783" i="17"/>
  <c r="F1782" i="17"/>
  <c r="F1781" i="17"/>
  <c r="F1780" i="17"/>
  <c r="F1779" i="17"/>
  <c r="F1778" i="17"/>
  <c r="F1777" i="17"/>
  <c r="F1776" i="17"/>
  <c r="F1775" i="17"/>
  <c r="F1774" i="17"/>
  <c r="F1773" i="17"/>
  <c r="F1772" i="17"/>
  <c r="F1771" i="17"/>
  <c r="F1770" i="17"/>
  <c r="F1769" i="17"/>
  <c r="F1768" i="17"/>
  <c r="F1767" i="17"/>
  <c r="F1766" i="17"/>
  <c r="F1765" i="17"/>
  <c r="F1764" i="17"/>
  <c r="F1763" i="17"/>
  <c r="F1762" i="17"/>
  <c r="F1760" i="17"/>
  <c r="F1759" i="17"/>
  <c r="F1758" i="17"/>
  <c r="F1757" i="17"/>
  <c r="F1756" i="17"/>
  <c r="F1755" i="17"/>
  <c r="F1754" i="17"/>
  <c r="F1753" i="17"/>
  <c r="F1752" i="17"/>
  <c r="F1751" i="17"/>
  <c r="F1749" i="17"/>
  <c r="F1748" i="17"/>
  <c r="F1747" i="17"/>
  <c r="F1746" i="17"/>
  <c r="F1745" i="17"/>
  <c r="F1744" i="17"/>
  <c r="F1743" i="17"/>
  <c r="F1742" i="17"/>
  <c r="F1741" i="17"/>
  <c r="F1740" i="17"/>
  <c r="F1739" i="17"/>
  <c r="F1738" i="17"/>
  <c r="F1737" i="17"/>
  <c r="F1736" i="17"/>
  <c r="F1735" i="17"/>
  <c r="F1734" i="17"/>
  <c r="F1733" i="17"/>
  <c r="F1732" i="17"/>
  <c r="F1731" i="17"/>
  <c r="F1730" i="17"/>
  <c r="F1729" i="17"/>
  <c r="F1728" i="17"/>
  <c r="F1727" i="17"/>
  <c r="F1726" i="17"/>
  <c r="F1725" i="17"/>
  <c r="F1724" i="17"/>
  <c r="F1723" i="17"/>
  <c r="F1722" i="17"/>
  <c r="F1721" i="17"/>
  <c r="F1720" i="17"/>
  <c r="F1719" i="17"/>
  <c r="F1718" i="17"/>
  <c r="F1717" i="17"/>
  <c r="F1716" i="17"/>
  <c r="F1715" i="17"/>
  <c r="F1714" i="17"/>
  <c r="F1713" i="17"/>
  <c r="F1712" i="17"/>
  <c r="F1711" i="17"/>
  <c r="F1710" i="17"/>
  <c r="F1709" i="17"/>
  <c r="F1708" i="17"/>
  <c r="F1707" i="17"/>
  <c r="F1706" i="17"/>
  <c r="F1705" i="17"/>
  <c r="F1704" i="17"/>
  <c r="F1703" i="17"/>
  <c r="F1702" i="17"/>
  <c r="F1701" i="17"/>
  <c r="F1700" i="17"/>
  <c r="F1699" i="17"/>
  <c r="F1698" i="17"/>
  <c r="F1697" i="17"/>
  <c r="F1696" i="17"/>
  <c r="F1695" i="17"/>
  <c r="F1694" i="17"/>
  <c r="F1693" i="17"/>
  <c r="F1692" i="17"/>
  <c r="F1691" i="17"/>
  <c r="F1690" i="17"/>
  <c r="F1689" i="17"/>
  <c r="F1688" i="17"/>
  <c r="F1687" i="17"/>
  <c r="F1686" i="17"/>
  <c r="F1685" i="17"/>
  <c r="F1684" i="17"/>
  <c r="F1683" i="17"/>
  <c r="F1682" i="17"/>
  <c r="F1681" i="17"/>
  <c r="F1680" i="17"/>
  <c r="F1679" i="17"/>
  <c r="F1678" i="17"/>
  <c r="F1677" i="17"/>
  <c r="F1676" i="17"/>
  <c r="F1675" i="17"/>
  <c r="F1674" i="17"/>
  <c r="F1673" i="17"/>
  <c r="F1672" i="17"/>
  <c r="F1671" i="17"/>
  <c r="F1670" i="17"/>
  <c r="F1669" i="17"/>
  <c r="F1668" i="17"/>
  <c r="F1667" i="17"/>
  <c r="F1666" i="17"/>
  <c r="F1665" i="17"/>
  <c r="F1664" i="17"/>
  <c r="F1663" i="17"/>
  <c r="F1662" i="17"/>
  <c r="F1661" i="17"/>
  <c r="F1660" i="17"/>
  <c r="F1659" i="17"/>
  <c r="F1658" i="17"/>
  <c r="F1657" i="17"/>
  <c r="F1656" i="17"/>
  <c r="F1655" i="17"/>
  <c r="F1654" i="17"/>
  <c r="F1653" i="17"/>
  <c r="F1652" i="17"/>
  <c r="F1651" i="17"/>
  <c r="F1650" i="17"/>
  <c r="F1649" i="17"/>
  <c r="F1648" i="17"/>
  <c r="F1647" i="17"/>
  <c r="F1646" i="17"/>
  <c r="F1645" i="17"/>
  <c r="F1644" i="17"/>
  <c r="F1643" i="17"/>
  <c r="F1642" i="17"/>
  <c r="F1641" i="17"/>
  <c r="F1640" i="17"/>
  <c r="F1639" i="17"/>
  <c r="F1638" i="17"/>
  <c r="F1637" i="17"/>
  <c r="F1636" i="17"/>
  <c r="F1635" i="17"/>
  <c r="F1634" i="17"/>
  <c r="F1633" i="17"/>
  <c r="F1632" i="17"/>
  <c r="F1631" i="17"/>
  <c r="F1630" i="17"/>
  <c r="F1629" i="17"/>
  <c r="F1628" i="17"/>
  <c r="F1627" i="17"/>
  <c r="F1626" i="17"/>
  <c r="F1625" i="17"/>
  <c r="F1624" i="17"/>
  <c r="F1623" i="17"/>
  <c r="F1622" i="17"/>
  <c r="F1621" i="17"/>
  <c r="F1620" i="17"/>
  <c r="F1619" i="17"/>
  <c r="F1618" i="17"/>
  <c r="F1617" i="17"/>
  <c r="F1616" i="17"/>
  <c r="F1615" i="17"/>
  <c r="F1614" i="17"/>
  <c r="F1613" i="17"/>
  <c r="F1612" i="17"/>
  <c r="F1611" i="17"/>
  <c r="F1610" i="17"/>
  <c r="F1609" i="17"/>
  <c r="F1608" i="17"/>
  <c r="F1607" i="17"/>
  <c r="F1606" i="17"/>
  <c r="F1605" i="17"/>
  <c r="F1604" i="17"/>
  <c r="F1603" i="17"/>
  <c r="F1602" i="17"/>
  <c r="F1601" i="17"/>
  <c r="F1600" i="17"/>
  <c r="F1599" i="17"/>
  <c r="F1597" i="17"/>
  <c r="F1596" i="17"/>
  <c r="F1595" i="17"/>
  <c r="F1592" i="17"/>
  <c r="F1590" i="17"/>
  <c r="F1589" i="17"/>
  <c r="F1588" i="17"/>
  <c r="F1587" i="17"/>
  <c r="F1586" i="17"/>
  <c r="F1585" i="17"/>
  <c r="F1584" i="17"/>
  <c r="F1583" i="17"/>
  <c r="F1582" i="17"/>
  <c r="F1581" i="17"/>
  <c r="F1580" i="17"/>
  <c r="F1579" i="17"/>
  <c r="F1578" i="17"/>
  <c r="F1577" i="17"/>
  <c r="F1576" i="17"/>
  <c r="F1575" i="17"/>
  <c r="F1574" i="17"/>
  <c r="F1573" i="17"/>
  <c r="F1572" i="17"/>
  <c r="F1571" i="17"/>
  <c r="F1570" i="17"/>
  <c r="F1569" i="17"/>
  <c r="F1568" i="17"/>
  <c r="F1567" i="17"/>
  <c r="F1566" i="17"/>
  <c r="F1565" i="17"/>
  <c r="F1564" i="17"/>
  <c r="F1563" i="17"/>
  <c r="F1562" i="17"/>
  <c r="F1561" i="17"/>
  <c r="F1560" i="17"/>
  <c r="F1559" i="17"/>
  <c r="F1558" i="17"/>
  <c r="F1557" i="17"/>
  <c r="F1556" i="17"/>
  <c r="F1555" i="17"/>
  <c r="F1554" i="17"/>
  <c r="F1553" i="17"/>
  <c r="F1552" i="17"/>
  <c r="F1551" i="17"/>
  <c r="F1550" i="17"/>
  <c r="F1549" i="17"/>
  <c r="F1548" i="17"/>
  <c r="F1547" i="17"/>
  <c r="F1546" i="17"/>
  <c r="F1545" i="17"/>
  <c r="F1544" i="17"/>
  <c r="F1542" i="17"/>
  <c r="F1541" i="17"/>
  <c r="F1540" i="17"/>
  <c r="F1539" i="17"/>
  <c r="F1538" i="17"/>
  <c r="F1537" i="17"/>
  <c r="F1536" i="17"/>
  <c r="F1535" i="17"/>
  <c r="F1534" i="17"/>
  <c r="F1533" i="17"/>
  <c r="F1532" i="17"/>
  <c r="F1531" i="17"/>
  <c r="F1530" i="17"/>
  <c r="F1529" i="17"/>
  <c r="F1528" i="17"/>
  <c r="F1527" i="17"/>
  <c r="F1526" i="17"/>
  <c r="F1525" i="17"/>
  <c r="F1524" i="17"/>
  <c r="F1523" i="17"/>
  <c r="F1522" i="17"/>
  <c r="F1521" i="17"/>
  <c r="F1520" i="17"/>
  <c r="F1519" i="17"/>
  <c r="F1518" i="17"/>
  <c r="F1517" i="17"/>
  <c r="F1516" i="17"/>
  <c r="F1515" i="17"/>
  <c r="F1514" i="17"/>
  <c r="F1513" i="17"/>
  <c r="F1512" i="17"/>
  <c r="F1511" i="17"/>
  <c r="F1510" i="17"/>
  <c r="F1509" i="17"/>
  <c r="F1508" i="17"/>
  <c r="F1507" i="17"/>
  <c r="F1506" i="17"/>
  <c r="F1505" i="17"/>
  <c r="F1504" i="17"/>
  <c r="F1503" i="17"/>
  <c r="F1502" i="17"/>
  <c r="F1501" i="17"/>
  <c r="F1500" i="17"/>
  <c r="F1499" i="17"/>
  <c r="F1498" i="17"/>
  <c r="F1497" i="17"/>
  <c r="F1496" i="17"/>
  <c r="F1495" i="17"/>
  <c r="F1494" i="17"/>
  <c r="F1493" i="17"/>
  <c r="F1492" i="17"/>
  <c r="F1491" i="17"/>
  <c r="F1490" i="17"/>
  <c r="F1489" i="17"/>
  <c r="F1488" i="17"/>
  <c r="F1487" i="17"/>
  <c r="F1486" i="17"/>
  <c r="F1485" i="17"/>
  <c r="F1484" i="17"/>
  <c r="F1483" i="17"/>
  <c r="F1482" i="17"/>
  <c r="F1481" i="17"/>
  <c r="F1480" i="17"/>
  <c r="F1479" i="17"/>
  <c r="F1478" i="17"/>
  <c r="F1477" i="17"/>
  <c r="F1476" i="17"/>
  <c r="F1475" i="17"/>
  <c r="F1474" i="17"/>
  <c r="F1473" i="17"/>
  <c r="F1472" i="17"/>
  <c r="F1471" i="17"/>
  <c r="F1470" i="17"/>
  <c r="F1469" i="17"/>
  <c r="F1468" i="17"/>
  <c r="F1467" i="17"/>
  <c r="F1466" i="17"/>
  <c r="F1465" i="17"/>
  <c r="F1464" i="17"/>
  <c r="F1463" i="17"/>
  <c r="F1462" i="17"/>
  <c r="F1461" i="17"/>
  <c r="F1460" i="17"/>
  <c r="F1459" i="17"/>
  <c r="F1458" i="17"/>
  <c r="F1457" i="17"/>
  <c r="F1456" i="17"/>
  <c r="F1455" i="17"/>
  <c r="F1454" i="17"/>
  <c r="F1453" i="17"/>
  <c r="F1452" i="17"/>
  <c r="F1451" i="17"/>
  <c r="F1450" i="17"/>
  <c r="F1449" i="17"/>
  <c r="F1448" i="17"/>
  <c r="F1447" i="17"/>
  <c r="F1446" i="17"/>
  <c r="F1445" i="17"/>
  <c r="F1444" i="17"/>
  <c r="F1443" i="17"/>
  <c r="F1442" i="17"/>
  <c r="F1441" i="17"/>
  <c r="F1440" i="17"/>
  <c r="F1439" i="17"/>
  <c r="F1438" i="17"/>
  <c r="F1437" i="17"/>
  <c r="F1436" i="17"/>
  <c r="F1435" i="17"/>
  <c r="F1434" i="17"/>
  <c r="F1432" i="17"/>
  <c r="F1431" i="17"/>
  <c r="F1430" i="17"/>
  <c r="F1429" i="17"/>
  <c r="F1428" i="17"/>
  <c r="F1427" i="17"/>
  <c r="F1426" i="17"/>
  <c r="F1425" i="17"/>
  <c r="F1424" i="17"/>
  <c r="F1423" i="17"/>
  <c r="F1421" i="17"/>
  <c r="F1420" i="17"/>
  <c r="F1419" i="17"/>
  <c r="F1418" i="17"/>
  <c r="F1417" i="17"/>
  <c r="F1416" i="17"/>
  <c r="F1415" i="17"/>
  <c r="F1414" i="17"/>
  <c r="F1413" i="17"/>
  <c r="F1412" i="17"/>
  <c r="F1411" i="17"/>
  <c r="F1410" i="17"/>
  <c r="F1409" i="17"/>
  <c r="F1408" i="17"/>
  <c r="F1407" i="17"/>
  <c r="F1406" i="17"/>
  <c r="F1405" i="17"/>
  <c r="F1404" i="17"/>
  <c r="F1403" i="17"/>
  <c r="F1401" i="17"/>
  <c r="F1400" i="17"/>
  <c r="F1399" i="17"/>
  <c r="F1398" i="17"/>
  <c r="F1397" i="17"/>
  <c r="F1396" i="17"/>
  <c r="F1395" i="17"/>
  <c r="F1394" i="17"/>
  <c r="F1393" i="17"/>
  <c r="F1392" i="17"/>
  <c r="F1391" i="17"/>
  <c r="F1390" i="17"/>
  <c r="F1389" i="17"/>
  <c r="F1388" i="17"/>
  <c r="F1387" i="17"/>
  <c r="F1386" i="17"/>
  <c r="F1385" i="17"/>
  <c r="F1384" i="17"/>
  <c r="F1383" i="17"/>
  <c r="F1382" i="17"/>
  <c r="F1381" i="17"/>
  <c r="F1380" i="17"/>
  <c r="F1379" i="17"/>
  <c r="F1378" i="17"/>
  <c r="F1377" i="17"/>
  <c r="F1376" i="17"/>
  <c r="F1375" i="17"/>
  <c r="F1374" i="17"/>
  <c r="F1373" i="17"/>
  <c r="F1372" i="17"/>
  <c r="F1371" i="17"/>
  <c r="F1370" i="17"/>
  <c r="F1369" i="17"/>
  <c r="F1368" i="17"/>
  <c r="F1367" i="17"/>
  <c r="F1366" i="17"/>
  <c r="F1365" i="17"/>
  <c r="F1364" i="17"/>
  <c r="F1363" i="17"/>
  <c r="F1362" i="17"/>
  <c r="F1361" i="17"/>
  <c r="F1360" i="17"/>
  <c r="F1359" i="17"/>
  <c r="F1358" i="17"/>
  <c r="F1357" i="17"/>
  <c r="F1356" i="17"/>
  <c r="F1355" i="17"/>
  <c r="F1354" i="17"/>
  <c r="F1353" i="17"/>
  <c r="F1352" i="17"/>
  <c r="F1351" i="17"/>
  <c r="F1350" i="17"/>
  <c r="F1349" i="17"/>
  <c r="F1348" i="17"/>
  <c r="F1347" i="17"/>
  <c r="F1346" i="17"/>
  <c r="F1345" i="17"/>
  <c r="F1344" i="17"/>
  <c r="F1343" i="17"/>
  <c r="F1342" i="17"/>
  <c r="F1341" i="17"/>
  <c r="F1340" i="17"/>
  <c r="F1339" i="17"/>
  <c r="F1338" i="17"/>
  <c r="F1337" i="17"/>
  <c r="F1336" i="17"/>
  <c r="F1335" i="17"/>
  <c r="F1334" i="17"/>
  <c r="F1333" i="17"/>
  <c r="F1332" i="17"/>
  <c r="F1331" i="17"/>
  <c r="F1330" i="17"/>
  <c r="F1329" i="17"/>
  <c r="F1328" i="17"/>
  <c r="F1327" i="17"/>
  <c r="F1326" i="17"/>
  <c r="F1325" i="17"/>
  <c r="F1324" i="17"/>
  <c r="F1323" i="17"/>
  <c r="F1322" i="17"/>
  <c r="F1321" i="17"/>
  <c r="F1320" i="17"/>
  <c r="F1319" i="17"/>
  <c r="F1318" i="17"/>
  <c r="F1317" i="17"/>
  <c r="F1316" i="17"/>
  <c r="F1315" i="17"/>
  <c r="F1314" i="17"/>
  <c r="F1313" i="17"/>
  <c r="F1312" i="17"/>
  <c r="F1311" i="17"/>
  <c r="F1310" i="17"/>
  <c r="F1309" i="17"/>
  <c r="F1308" i="17"/>
  <c r="F1307" i="17"/>
  <c r="F1306" i="17"/>
  <c r="F1305" i="17"/>
  <c r="F1304" i="17"/>
  <c r="F1303" i="17"/>
  <c r="F1302" i="17"/>
  <c r="F1301" i="17"/>
  <c r="F1300" i="17"/>
  <c r="F1299" i="17"/>
  <c r="F1298" i="17"/>
  <c r="F1297" i="17"/>
  <c r="F1296" i="17"/>
  <c r="F1295" i="17"/>
  <c r="F1294" i="17"/>
  <c r="F1293" i="17"/>
  <c r="F1292" i="17"/>
  <c r="F1291" i="17"/>
  <c r="F1290" i="17"/>
  <c r="F1289" i="17"/>
  <c r="F1288" i="17"/>
  <c r="F1287" i="17"/>
  <c r="F1286" i="17"/>
  <c r="F1285" i="17"/>
  <c r="F1284" i="17"/>
  <c r="F1283" i="17"/>
  <c r="F1282" i="17"/>
  <c r="F1281" i="17"/>
  <c r="F1280" i="17"/>
  <c r="F1279" i="17"/>
  <c r="F1278" i="17"/>
  <c r="F1277" i="17"/>
  <c r="F1276" i="17"/>
  <c r="F1275" i="17"/>
  <c r="F1274" i="17"/>
  <c r="F1273" i="17"/>
  <c r="F1272" i="17"/>
  <c r="F1271" i="17"/>
  <c r="F1270" i="17"/>
  <c r="F1269" i="17"/>
  <c r="F1268" i="17"/>
  <c r="F1267" i="17"/>
  <c r="F1266" i="17"/>
  <c r="F1265" i="17"/>
  <c r="F1264" i="17"/>
  <c r="F1263" i="17"/>
  <c r="F1262" i="17"/>
  <c r="F1261" i="17"/>
  <c r="F1260" i="17"/>
  <c r="F1259" i="17"/>
  <c r="F1258" i="17"/>
  <c r="F1257" i="17"/>
  <c r="F1256" i="17"/>
  <c r="F1255" i="17"/>
  <c r="F1254" i="17"/>
  <c r="F1253" i="17"/>
  <c r="F1252" i="17"/>
  <c r="F1251" i="17"/>
  <c r="F1250" i="17"/>
  <c r="F1249" i="17"/>
  <c r="F1248" i="17"/>
  <c r="F1247" i="17"/>
  <c r="F1246" i="17"/>
  <c r="F1245" i="17"/>
  <c r="F1244" i="17"/>
  <c r="F1243" i="17"/>
  <c r="F1242" i="17"/>
  <c r="F1241" i="17"/>
  <c r="F1240" i="17"/>
  <c r="F1239" i="17"/>
  <c r="F1238" i="17"/>
  <c r="F1237" i="17"/>
  <c r="F1236" i="17"/>
  <c r="F1235" i="17"/>
  <c r="F1234" i="17"/>
  <c r="F1233" i="17"/>
  <c r="F1232" i="17"/>
  <c r="F1231" i="17"/>
  <c r="F1230" i="17"/>
  <c r="F1229" i="17"/>
  <c r="F1228" i="17"/>
  <c r="F1227" i="17"/>
  <c r="F1226" i="17"/>
  <c r="F1225" i="17"/>
  <c r="F1224" i="17"/>
  <c r="F1223" i="17"/>
  <c r="F1222" i="17"/>
  <c r="F1221" i="17"/>
  <c r="F1220" i="17"/>
  <c r="F1219" i="17"/>
  <c r="F1218" i="17"/>
  <c r="F1217" i="17"/>
  <c r="F1216" i="17"/>
  <c r="F1215" i="17"/>
  <c r="F1214" i="17"/>
  <c r="F1213" i="17"/>
  <c r="F1212" i="17"/>
  <c r="F1211" i="17"/>
  <c r="F1210" i="17"/>
  <c r="F1209" i="17"/>
  <c r="F1208" i="17"/>
  <c r="F1207" i="17"/>
  <c r="F1206" i="17"/>
  <c r="F1205" i="17"/>
  <c r="F1204" i="17"/>
  <c r="F1203" i="17"/>
  <c r="F1202" i="17"/>
  <c r="F1201" i="17"/>
  <c r="F1200" i="17"/>
  <c r="F1199" i="17"/>
  <c r="F1198" i="17"/>
  <c r="F1197" i="17"/>
  <c r="F1196" i="17"/>
  <c r="F1195" i="17"/>
  <c r="F1194" i="17"/>
  <c r="F1193" i="17"/>
  <c r="F1191" i="17"/>
  <c r="F1190" i="17"/>
  <c r="F1189" i="17"/>
  <c r="F1188" i="17"/>
  <c r="F1187" i="17"/>
  <c r="F1186" i="17"/>
  <c r="F1185" i="17"/>
  <c r="F1184" i="17"/>
  <c r="F1183" i="17"/>
  <c r="F1182" i="17"/>
  <c r="F1181" i="17"/>
  <c r="F1180" i="17"/>
  <c r="F1179" i="17"/>
  <c r="F1178" i="17"/>
  <c r="F1177" i="17"/>
  <c r="F1176" i="17"/>
  <c r="F1175" i="17"/>
  <c r="F1174" i="17"/>
  <c r="F1173" i="17"/>
  <c r="F1172" i="17"/>
  <c r="F1171" i="17"/>
  <c r="F1170" i="17"/>
  <c r="F1169" i="17"/>
  <c r="F1168" i="17"/>
  <c r="F1167" i="17"/>
  <c r="F1166" i="17"/>
  <c r="F1165" i="17"/>
  <c r="F1164" i="17"/>
  <c r="F1163" i="17"/>
  <c r="F1162" i="17"/>
  <c r="F1161" i="17"/>
  <c r="F1160" i="17"/>
  <c r="F1159" i="17"/>
  <c r="F1158" i="17"/>
  <c r="F1157" i="17"/>
  <c r="F1156" i="17"/>
  <c r="F1155" i="17"/>
  <c r="F1154" i="17"/>
  <c r="F1153" i="17"/>
  <c r="F1152" i="17"/>
  <c r="F1151" i="17"/>
  <c r="F1150" i="17"/>
  <c r="F1149" i="17"/>
  <c r="F1148" i="17"/>
  <c r="F1147" i="17"/>
  <c r="F1146" i="17"/>
  <c r="F1145" i="17"/>
  <c r="F1144" i="17"/>
  <c r="F1143" i="17"/>
  <c r="F1142" i="17"/>
  <c r="F1141" i="17"/>
  <c r="F1140" i="17"/>
  <c r="F1139" i="17"/>
  <c r="F1138" i="17"/>
  <c r="F1137" i="17"/>
  <c r="F1136" i="17"/>
  <c r="F1135" i="17"/>
  <c r="F1134" i="17"/>
  <c r="F1133" i="17"/>
  <c r="F1132" i="17"/>
  <c r="F1131" i="17"/>
  <c r="F1130" i="17"/>
  <c r="F1129" i="17"/>
  <c r="F1128" i="17"/>
  <c r="F1127" i="17"/>
  <c r="F1126" i="17"/>
  <c r="F1125" i="17"/>
  <c r="F1124" i="17"/>
  <c r="F1123" i="17"/>
  <c r="F1122" i="17"/>
  <c r="F1121" i="17"/>
  <c r="F1120" i="17"/>
  <c r="F1119" i="17"/>
  <c r="F1118" i="17"/>
  <c r="F1117" i="17"/>
  <c r="F1116" i="17"/>
  <c r="F1115" i="17"/>
  <c r="F1114" i="17"/>
  <c r="F1113" i="17"/>
  <c r="F1112" i="17"/>
  <c r="F1111" i="17"/>
  <c r="F1110" i="17"/>
  <c r="F1109" i="17"/>
  <c r="F1108" i="17"/>
  <c r="F1107" i="17"/>
  <c r="F1106" i="17"/>
  <c r="F1105" i="17"/>
  <c r="F1104" i="17"/>
  <c r="F1103" i="17"/>
  <c r="F1102" i="17"/>
  <c r="F1101" i="17"/>
  <c r="F1100" i="17"/>
  <c r="F1099" i="17"/>
  <c r="F1098" i="17"/>
  <c r="F1097" i="17"/>
  <c r="F1096" i="17"/>
  <c r="F1095" i="17"/>
  <c r="F1094" i="17"/>
  <c r="F1093" i="17"/>
  <c r="F1092" i="17"/>
  <c r="F1091" i="17"/>
  <c r="F1090" i="17"/>
  <c r="F1089" i="17"/>
  <c r="F1088" i="17"/>
  <c r="F1087" i="17"/>
  <c r="F1086" i="17"/>
  <c r="F1085" i="17"/>
  <c r="F1084" i="17"/>
  <c r="F1083" i="17"/>
  <c r="F1082" i="17"/>
  <c r="F1081" i="17"/>
  <c r="F1080" i="17"/>
  <c r="F1079" i="17"/>
  <c r="F1078" i="17"/>
  <c r="F1077" i="17"/>
  <c r="F1076" i="17"/>
  <c r="F1075" i="17"/>
  <c r="F1074" i="17"/>
  <c r="F1073" i="17"/>
  <c r="F1072" i="17"/>
  <c r="F1071" i="17"/>
  <c r="F1070" i="17"/>
  <c r="F1069" i="17"/>
  <c r="F1068" i="17"/>
  <c r="F1067" i="17"/>
  <c r="F1066" i="17"/>
  <c r="F1065" i="17"/>
  <c r="F1064" i="17"/>
  <c r="F1063" i="17"/>
  <c r="F1062" i="17"/>
  <c r="F1061" i="17"/>
  <c r="F1060" i="17"/>
  <c r="F1059" i="17"/>
  <c r="F1058" i="17"/>
  <c r="F1057" i="17"/>
  <c r="F1056" i="17"/>
  <c r="F1055" i="17"/>
  <c r="F1054" i="17"/>
  <c r="F1053" i="17"/>
  <c r="F1052" i="17"/>
  <c r="F1051" i="17"/>
  <c r="F1050" i="17"/>
  <c r="F1049" i="17"/>
  <c r="F1048" i="17"/>
  <c r="F1047" i="17"/>
  <c r="F1046" i="17"/>
  <c r="F1045" i="17"/>
  <c r="F1044" i="17"/>
  <c r="F1043" i="17"/>
  <c r="F1042" i="17"/>
  <c r="F1041" i="17"/>
  <c r="F1040" i="17"/>
  <c r="F1039" i="17"/>
  <c r="F1038" i="17"/>
  <c r="F1037" i="17"/>
  <c r="F1036" i="17"/>
  <c r="F1035" i="17"/>
  <c r="F1033" i="17"/>
  <c r="F1032" i="17"/>
  <c r="F1030" i="17"/>
  <c r="F1029" i="17"/>
  <c r="F1028" i="17"/>
  <c r="F1027" i="17"/>
  <c r="F1026" i="17"/>
  <c r="F1025" i="17"/>
  <c r="F1024" i="17"/>
  <c r="F1023" i="17"/>
  <c r="F1022" i="17"/>
  <c r="F1021" i="17"/>
  <c r="F1020" i="17"/>
  <c r="F1019" i="17"/>
  <c r="F1018" i="17"/>
  <c r="F1017" i="17"/>
  <c r="F1016" i="17"/>
  <c r="F1015" i="17"/>
  <c r="F1014" i="17"/>
  <c r="F1013" i="17"/>
  <c r="F1012" i="17"/>
  <c r="F1011" i="17"/>
  <c r="F1010" i="17"/>
  <c r="F1009" i="17"/>
  <c r="F1008" i="17"/>
  <c r="F1007" i="17"/>
  <c r="F1006" i="17"/>
  <c r="F1005" i="17"/>
  <c r="F1004" i="17"/>
  <c r="F1003" i="17"/>
  <c r="F1002" i="17"/>
  <c r="F1001" i="17"/>
  <c r="F1000" i="17"/>
  <c r="F999" i="17"/>
  <c r="F998" i="17"/>
  <c r="F997" i="17"/>
  <c r="F996" i="17"/>
  <c r="F995" i="17"/>
  <c r="F994" i="17"/>
  <c r="F993" i="17"/>
  <c r="F992" i="17"/>
  <c r="F991" i="17"/>
  <c r="F990" i="17"/>
  <c r="F989" i="17"/>
  <c r="F988" i="17"/>
  <c r="F987" i="17"/>
  <c r="F986" i="17"/>
  <c r="F985" i="17"/>
  <c r="F984" i="17"/>
  <c r="F983" i="17"/>
  <c r="F982" i="17"/>
  <c r="F981" i="17"/>
  <c r="F980" i="17"/>
  <c r="F979" i="17"/>
  <c r="F978" i="17"/>
  <c r="F977" i="17"/>
  <c r="F976" i="17"/>
  <c r="F975" i="17"/>
  <c r="F974" i="17"/>
  <c r="F973" i="17"/>
  <c r="F972" i="17"/>
  <c r="F971" i="17"/>
  <c r="F970" i="17"/>
  <c r="F969" i="17"/>
  <c r="F968" i="17"/>
  <c r="F967" i="17"/>
  <c r="F966" i="17"/>
  <c r="F965" i="17"/>
  <c r="F964" i="17"/>
  <c r="F963" i="17"/>
  <c r="F962" i="17"/>
  <c r="F961" i="17"/>
  <c r="F960" i="17"/>
  <c r="F959" i="17"/>
  <c r="F958" i="17"/>
  <c r="F957" i="17"/>
  <c r="F956" i="17"/>
  <c r="F955" i="17"/>
  <c r="F954" i="17"/>
  <c r="F953" i="17"/>
  <c r="F952" i="17"/>
  <c r="F951" i="17"/>
  <c r="F950" i="17"/>
  <c r="F949" i="17"/>
  <c r="F948" i="17"/>
  <c r="F947" i="17"/>
  <c r="F946" i="17"/>
  <c r="F945" i="17"/>
  <c r="F944" i="17"/>
  <c r="F943" i="17"/>
  <c r="F942" i="17"/>
  <c r="F941" i="17"/>
  <c r="F940" i="17"/>
  <c r="F939" i="17"/>
  <c r="F938" i="17"/>
  <c r="F937" i="17"/>
  <c r="F936" i="17"/>
  <c r="F935" i="17"/>
  <c r="F934" i="17"/>
  <c r="F933" i="17"/>
  <c r="F931" i="17"/>
  <c r="F930" i="17"/>
  <c r="F929" i="17"/>
  <c r="F928" i="17"/>
  <c r="F927" i="17"/>
  <c r="F926" i="17"/>
  <c r="F925" i="17"/>
  <c r="F924" i="17"/>
  <c r="F923" i="17"/>
  <c r="F922" i="17"/>
  <c r="F921" i="17"/>
  <c r="F920" i="17"/>
  <c r="F919" i="17"/>
  <c r="F918" i="17"/>
  <c r="F917" i="17"/>
  <c r="F916" i="17"/>
  <c r="F915" i="17"/>
  <c r="F914" i="17"/>
  <c r="F913" i="17"/>
  <c r="F912" i="17"/>
  <c r="F911" i="17"/>
  <c r="F910" i="17"/>
  <c r="F909" i="17"/>
  <c r="F908" i="17"/>
  <c r="F907" i="17"/>
  <c r="F906" i="17"/>
  <c r="F905" i="17"/>
  <c r="F904" i="17"/>
  <c r="F903" i="17"/>
  <c r="F902" i="17"/>
  <c r="F901" i="17"/>
  <c r="F900" i="17"/>
  <c r="F899" i="17"/>
  <c r="F898" i="17"/>
  <c r="F897" i="17"/>
  <c r="F896" i="17"/>
  <c r="F895" i="17"/>
  <c r="F894" i="17"/>
  <c r="F893" i="17"/>
  <c r="F891" i="17"/>
  <c r="F890" i="17"/>
  <c r="F889" i="17"/>
  <c r="F888" i="17"/>
  <c r="F887" i="17"/>
  <c r="F886" i="17"/>
  <c r="F885" i="17"/>
  <c r="F884" i="17"/>
  <c r="F883" i="17"/>
  <c r="F882" i="17"/>
  <c r="F881" i="17"/>
  <c r="F880" i="17"/>
  <c r="F879" i="17"/>
  <c r="F878" i="17"/>
  <c r="F877" i="17"/>
  <c r="F876" i="17"/>
  <c r="F875" i="17"/>
  <c r="F874" i="17"/>
  <c r="F873" i="17"/>
  <c r="F872" i="17"/>
  <c r="F871" i="17"/>
  <c r="F870" i="17"/>
  <c r="F869" i="17"/>
  <c r="F868" i="17"/>
  <c r="F867" i="17"/>
  <c r="F866" i="17"/>
  <c r="F865" i="17"/>
  <c r="F864" i="17"/>
  <c r="F863" i="17"/>
  <c r="F862" i="17"/>
  <c r="F861" i="17"/>
  <c r="F860" i="17"/>
  <c r="F859" i="17"/>
  <c r="F858" i="17"/>
  <c r="F857" i="17"/>
  <c r="F856" i="17"/>
  <c r="F855" i="17"/>
  <c r="F854" i="17"/>
  <c r="F853" i="17"/>
  <c r="F852" i="17"/>
  <c r="F851" i="17"/>
  <c r="F850" i="17"/>
  <c r="F849" i="17"/>
  <c r="F848" i="17"/>
  <c r="F847" i="17"/>
  <c r="F846" i="17"/>
  <c r="F845" i="17"/>
  <c r="F844" i="17"/>
  <c r="F843" i="17"/>
  <c r="F842" i="17"/>
  <c r="F841" i="17"/>
  <c r="F840" i="17"/>
  <c r="F839" i="17"/>
  <c r="F838" i="17"/>
  <c r="F837" i="17"/>
  <c r="F836" i="17"/>
  <c r="F835" i="17"/>
  <c r="F834" i="17"/>
  <c r="F833" i="17"/>
  <c r="F832" i="17"/>
  <c r="F831" i="17"/>
  <c r="F830" i="17"/>
  <c r="F829" i="17"/>
  <c r="F828" i="17"/>
  <c r="F827" i="17"/>
  <c r="F826" i="17"/>
  <c r="F825" i="17"/>
  <c r="F824" i="17"/>
  <c r="F823" i="17"/>
  <c r="F822" i="17"/>
  <c r="F821" i="17"/>
  <c r="F820" i="17"/>
  <c r="F819" i="17"/>
  <c r="F818" i="17"/>
  <c r="F817" i="17"/>
  <c r="F816" i="17"/>
  <c r="F815" i="17"/>
  <c r="F814" i="17"/>
  <c r="F813" i="17"/>
  <c r="F812" i="17"/>
  <c r="F811" i="17"/>
  <c r="F810" i="17"/>
  <c r="F809" i="17"/>
  <c r="F808" i="17"/>
  <c r="F807" i="17"/>
  <c r="F806" i="17"/>
  <c r="F805" i="17"/>
  <c r="F804" i="17"/>
  <c r="F803" i="17"/>
  <c r="F801" i="17"/>
  <c r="F800" i="17"/>
  <c r="F799" i="17"/>
  <c r="F798" i="17"/>
  <c r="F797" i="17"/>
  <c r="F796" i="17"/>
  <c r="F795" i="17"/>
  <c r="F794" i="17"/>
  <c r="F793" i="17"/>
  <c r="F792" i="17"/>
  <c r="F791" i="17"/>
  <c r="F790" i="17"/>
  <c r="F789" i="17"/>
  <c r="F788" i="17"/>
  <c r="F787" i="17"/>
  <c r="F786" i="17"/>
  <c r="F785" i="17"/>
  <c r="F784" i="17"/>
  <c r="F783" i="17"/>
  <c r="F782" i="17"/>
  <c r="F781" i="17"/>
  <c r="F780" i="17"/>
  <c r="F779" i="17"/>
  <c r="F778" i="17"/>
  <c r="F777" i="17"/>
  <c r="F776" i="17"/>
  <c r="F775" i="17"/>
  <c r="F774" i="17"/>
  <c r="F773" i="17"/>
  <c r="F772" i="17"/>
  <c r="F771" i="17"/>
  <c r="F770" i="17"/>
  <c r="F769" i="17"/>
  <c r="F768" i="17"/>
  <c r="F767" i="17"/>
  <c r="F766" i="17"/>
  <c r="F765" i="17"/>
  <c r="F764" i="17"/>
  <c r="F763" i="17"/>
  <c r="F762" i="17"/>
  <c r="F761" i="17"/>
  <c r="F760" i="17"/>
  <c r="F758" i="17"/>
  <c r="F757" i="17"/>
  <c r="F756" i="17"/>
  <c r="F755" i="17"/>
  <c r="F754" i="17"/>
  <c r="F753" i="17"/>
  <c r="F752" i="17"/>
  <c r="F751" i="17"/>
  <c r="F750" i="17"/>
  <c r="F749" i="17"/>
  <c r="F748" i="17"/>
  <c r="F747" i="17"/>
  <c r="F746" i="17"/>
  <c r="F745" i="17"/>
  <c r="F744" i="17"/>
  <c r="F743" i="17"/>
  <c r="F742" i="17"/>
  <c r="F741" i="17"/>
  <c r="F740" i="17"/>
  <c r="F739" i="17"/>
  <c r="F738" i="17"/>
  <c r="F737" i="17"/>
  <c r="F736" i="17"/>
  <c r="F735" i="17"/>
  <c r="F734" i="17"/>
  <c r="F733" i="17"/>
  <c r="F732" i="17"/>
  <c r="F731" i="17"/>
  <c r="F730" i="17"/>
  <c r="F729" i="17"/>
  <c r="F728" i="17"/>
  <c r="F727" i="17"/>
  <c r="F726" i="17"/>
  <c r="F725" i="17"/>
  <c r="F724" i="17"/>
  <c r="F723" i="17"/>
  <c r="F722" i="17"/>
  <c r="F721" i="17"/>
  <c r="F720" i="17"/>
  <c r="F717" i="17"/>
  <c r="F716" i="17"/>
  <c r="F715" i="17"/>
  <c r="F714" i="17"/>
  <c r="F713" i="17"/>
  <c r="F712" i="17"/>
  <c r="F711" i="17"/>
  <c r="F710" i="17"/>
  <c r="F709" i="17"/>
  <c r="F708" i="17"/>
  <c r="F707" i="17"/>
  <c r="F706" i="17"/>
  <c r="F705" i="17"/>
  <c r="F704" i="17"/>
  <c r="F703" i="17"/>
  <c r="F702" i="17"/>
  <c r="F701" i="17"/>
  <c r="F700" i="17"/>
  <c r="F699" i="17"/>
  <c r="F698" i="17"/>
  <c r="F697" i="17"/>
  <c r="F696" i="17"/>
  <c r="F695" i="17"/>
  <c r="F694" i="17"/>
  <c r="F693" i="17"/>
  <c r="F692" i="17"/>
  <c r="F691" i="17"/>
  <c r="F690" i="17"/>
  <c r="F689" i="17"/>
  <c r="F688" i="17"/>
  <c r="F687" i="17"/>
  <c r="F686" i="17"/>
  <c r="F685" i="17"/>
  <c r="F684" i="17"/>
  <c r="F683" i="17"/>
  <c r="F682" i="17"/>
  <c r="F681" i="17"/>
  <c r="F680" i="17"/>
  <c r="F679" i="17"/>
  <c r="F678" i="17"/>
  <c r="F677" i="17"/>
  <c r="F676" i="17"/>
  <c r="F675" i="17"/>
  <c r="F674" i="17"/>
  <c r="F673" i="17"/>
  <c r="F672" i="17"/>
  <c r="F671" i="17"/>
  <c r="F670" i="17"/>
  <c r="F669" i="17"/>
  <c r="F668" i="17"/>
  <c r="F667" i="17"/>
  <c r="F666" i="17"/>
  <c r="F665" i="17"/>
  <c r="F664" i="17"/>
  <c r="F663" i="17"/>
  <c r="F662" i="17"/>
  <c r="F661" i="17"/>
  <c r="F660" i="17"/>
  <c r="F658" i="17"/>
  <c r="F657" i="17"/>
  <c r="F656" i="17"/>
  <c r="F655" i="17"/>
  <c r="F654" i="17"/>
  <c r="F653" i="17"/>
  <c r="F652" i="17"/>
  <c r="F651" i="17"/>
  <c r="F650" i="17"/>
  <c r="F649" i="17"/>
  <c r="F648" i="17"/>
  <c r="F647" i="17"/>
  <c r="F645" i="17"/>
  <c r="F644" i="17"/>
  <c r="F643" i="17"/>
  <c r="F642" i="17"/>
  <c r="F641" i="17"/>
  <c r="F640" i="17"/>
  <c r="F639" i="17"/>
  <c r="F638" i="17"/>
  <c r="F637" i="17"/>
  <c r="F636" i="17"/>
  <c r="F635" i="17"/>
  <c r="F634" i="17"/>
  <c r="F633" i="17"/>
  <c r="F632" i="17"/>
  <c r="F631" i="17"/>
  <c r="F630" i="17"/>
  <c r="F629" i="17"/>
  <c r="F628" i="17"/>
  <c r="F627" i="17"/>
  <c r="F626" i="17"/>
  <c r="F625" i="17"/>
  <c r="F624" i="17"/>
  <c r="F623" i="17"/>
  <c r="F622" i="17"/>
  <c r="F621" i="17"/>
  <c r="F620" i="17"/>
  <c r="F619" i="17"/>
  <c r="F618" i="17"/>
  <c r="F617" i="17"/>
  <c r="F616" i="17"/>
  <c r="F615" i="17"/>
  <c r="F614" i="17"/>
  <c r="F613" i="17"/>
  <c r="F612" i="17"/>
  <c r="F611" i="17"/>
  <c r="F610" i="17"/>
  <c r="F609" i="17"/>
  <c r="F608" i="17"/>
  <c r="F607" i="17"/>
  <c r="F606" i="17"/>
  <c r="F605" i="17"/>
  <c r="F604" i="17"/>
  <c r="F603" i="17"/>
  <c r="F602" i="17"/>
  <c r="F601" i="17"/>
  <c r="F600" i="17"/>
  <c r="F599" i="17"/>
  <c r="F598" i="17"/>
  <c r="F597" i="17"/>
  <c r="F596" i="17"/>
  <c r="F595" i="17"/>
  <c r="F594" i="17"/>
  <c r="F593" i="17"/>
  <c r="F592" i="17"/>
  <c r="F591" i="17"/>
  <c r="F590" i="17"/>
  <c r="F589" i="17"/>
  <c r="F588" i="17"/>
  <c r="F587" i="17"/>
  <c r="F586" i="17"/>
  <c r="F585" i="17"/>
  <c r="F584" i="17"/>
  <c r="F583" i="17"/>
  <c r="F582" i="17"/>
  <c r="F581" i="17"/>
  <c r="F580" i="17"/>
  <c r="F579" i="17"/>
  <c r="F578" i="17"/>
  <c r="F577" i="17"/>
  <c r="F576" i="17"/>
  <c r="F575" i="17"/>
  <c r="F574" i="17"/>
  <c r="F573" i="17"/>
  <c r="F572" i="17"/>
  <c r="F571" i="17"/>
  <c r="F570" i="17"/>
  <c r="F569" i="17"/>
  <c r="F568" i="17"/>
  <c r="F567" i="17"/>
  <c r="F566" i="17"/>
  <c r="F565" i="17"/>
  <c r="F564" i="17"/>
  <c r="F563" i="17"/>
  <c r="F562" i="17"/>
  <c r="F561" i="17"/>
  <c r="F560" i="17"/>
  <c r="F559" i="17"/>
  <c r="F558" i="17"/>
  <c r="F557" i="17"/>
  <c r="F556" i="17"/>
  <c r="F555" i="17"/>
  <c r="F554" i="17"/>
  <c r="F553" i="17"/>
  <c r="F552" i="17"/>
  <c r="F551" i="17"/>
  <c r="F550" i="17"/>
  <c r="F549" i="17"/>
  <c r="F548" i="17"/>
  <c r="F547" i="17"/>
  <c r="F546" i="17"/>
  <c r="F545" i="17"/>
  <c r="F544" i="17"/>
  <c r="F543" i="17"/>
  <c r="F542" i="17"/>
  <c r="F541" i="17"/>
  <c r="F540" i="17"/>
  <c r="F539" i="17"/>
  <c r="F538" i="17"/>
  <c r="F537" i="17"/>
  <c r="F536" i="17"/>
  <c r="F535" i="17"/>
  <c r="F534" i="17"/>
  <c r="F533" i="17"/>
  <c r="F532" i="17"/>
  <c r="F531" i="17"/>
  <c r="F530" i="17"/>
  <c r="F529" i="17"/>
  <c r="F528" i="17"/>
  <c r="F527" i="17"/>
  <c r="F526" i="17"/>
  <c r="F525" i="17"/>
  <c r="F524" i="17"/>
  <c r="F523" i="17"/>
  <c r="F522" i="17"/>
  <c r="F521" i="17"/>
  <c r="F520" i="17"/>
  <c r="F519" i="17"/>
  <c r="F518" i="17"/>
  <c r="F517" i="17"/>
  <c r="F516" i="17"/>
  <c r="F515" i="17"/>
  <c r="F514" i="17"/>
  <c r="F513" i="17"/>
  <c r="F512" i="17"/>
  <c r="F511" i="17"/>
  <c r="F510" i="17"/>
  <c r="F509" i="17"/>
  <c r="F508" i="17"/>
  <c r="F507" i="17"/>
  <c r="F506" i="17"/>
  <c r="F505" i="17"/>
  <c r="F504" i="17"/>
  <c r="F503" i="17"/>
  <c r="F502" i="17"/>
  <c r="F501" i="17"/>
  <c r="F500" i="17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F487" i="17"/>
  <c r="F486" i="17"/>
  <c r="F485" i="17"/>
  <c r="F484" i="17"/>
  <c r="F483" i="17"/>
  <c r="F482" i="17"/>
  <c r="F481" i="17"/>
  <c r="F480" i="17"/>
  <c r="F479" i="17"/>
  <c r="F478" i="17"/>
  <c r="F476" i="17"/>
  <c r="F475" i="17"/>
  <c r="F474" i="17"/>
  <c r="F473" i="17"/>
  <c r="F472" i="17"/>
  <c r="F471" i="17"/>
  <c r="F470" i="17"/>
  <c r="F469" i="17"/>
  <c r="F468" i="17"/>
  <c r="F467" i="17"/>
  <c r="F466" i="17"/>
  <c r="F465" i="17"/>
  <c r="F464" i="17"/>
  <c r="F463" i="17"/>
  <c r="F462" i="17"/>
  <c r="F461" i="17"/>
  <c r="F460" i="17"/>
  <c r="F459" i="17"/>
  <c r="F458" i="17"/>
  <c r="F456" i="17"/>
  <c r="F455" i="17"/>
  <c r="F454" i="17"/>
  <c r="F453" i="17"/>
  <c r="F452" i="17"/>
  <c r="F451" i="17"/>
  <c r="F450" i="17"/>
  <c r="F449" i="17"/>
  <c r="F448" i="17"/>
  <c r="F447" i="17"/>
  <c r="F446" i="17"/>
  <c r="F445" i="17"/>
  <c r="F444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420" i="17"/>
  <c r="F419" i="17"/>
  <c r="F417" i="17"/>
  <c r="F416" i="17"/>
  <c r="F415" i="17"/>
  <c r="F414" i="17"/>
  <c r="F413" i="17"/>
  <c r="F411" i="17"/>
  <c r="F410" i="17"/>
  <c r="F409" i="17"/>
  <c r="F407" i="17"/>
  <c r="F406" i="17"/>
  <c r="F405" i="17"/>
  <c r="F404" i="17"/>
  <c r="F403" i="17"/>
  <c r="F402" i="17"/>
  <c r="F401" i="17"/>
  <c r="F400" i="17"/>
  <c r="F399" i="17"/>
  <c r="F398" i="17"/>
  <c r="F397" i="17"/>
  <c r="F396" i="17"/>
  <c r="F395" i="17"/>
  <c r="F394" i="17"/>
  <c r="F393" i="17"/>
  <c r="F392" i="17"/>
  <c r="F390" i="17"/>
  <c r="F389" i="17"/>
  <c r="F388" i="17"/>
  <c r="F387" i="17"/>
  <c r="F386" i="17"/>
  <c r="F385" i="17"/>
  <c r="F384" i="17"/>
  <c r="F383" i="17"/>
  <c r="F382" i="17"/>
  <c r="F381" i="17"/>
  <c r="F380" i="17"/>
  <c r="F379" i="17"/>
  <c r="F378" i="17"/>
  <c r="F377" i="17"/>
  <c r="F376" i="17"/>
  <c r="F375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F4" i="17"/>
  <c r="B1795" i="17"/>
  <c r="J110" i="16" l="1"/>
  <c r="J334" i="16"/>
  <c r="J176" i="16"/>
  <c r="J320" i="16"/>
  <c r="J98" i="16"/>
  <c r="J20" i="16"/>
  <c r="F26" i="6" s="1"/>
  <c r="J116" i="16"/>
  <c r="J150" i="16"/>
  <c r="J198" i="16"/>
  <c r="J214" i="16"/>
  <c r="J262" i="16"/>
  <c r="J294" i="16"/>
  <c r="J326" i="16"/>
  <c r="J342" i="16"/>
  <c r="J717" i="16"/>
  <c r="J1030" i="16"/>
  <c r="J190" i="16"/>
  <c r="J80" i="16"/>
  <c r="J304" i="16"/>
  <c r="F310" i="6" s="1"/>
  <c r="J290" i="16"/>
  <c r="J86" i="16"/>
  <c r="J182" i="16"/>
  <c r="F188" i="6" s="1"/>
  <c r="J230" i="16"/>
  <c r="J246" i="16"/>
  <c r="J278" i="16"/>
  <c r="J310" i="16"/>
  <c r="J358" i="16"/>
  <c r="J457" i="16"/>
  <c r="J7" i="16"/>
  <c r="J23" i="16"/>
  <c r="J39" i="16"/>
  <c r="J55" i="16"/>
  <c r="J71" i="16"/>
  <c r="J87" i="16"/>
  <c r="J103" i="16"/>
  <c r="J119" i="16"/>
  <c r="J135" i="16"/>
  <c r="J151" i="16"/>
  <c r="J167" i="16"/>
  <c r="J183" i="16"/>
  <c r="J199" i="16"/>
  <c r="J215" i="16"/>
  <c r="J231" i="16"/>
  <c r="J247" i="16"/>
  <c r="J263" i="16"/>
  <c r="J279" i="16"/>
  <c r="J295" i="16"/>
  <c r="J311" i="16"/>
  <c r="J327" i="16"/>
  <c r="J343" i="16"/>
  <c r="J359" i="16"/>
  <c r="J375" i="16"/>
  <c r="J408" i="16"/>
  <c r="J410" i="16"/>
  <c r="J425" i="16"/>
  <c r="J441" i="16"/>
  <c r="J458" i="16"/>
  <c r="J475" i="16"/>
  <c r="J490" i="16"/>
  <c r="J506" i="16"/>
  <c r="J522" i="16"/>
  <c r="J538" i="16"/>
  <c r="J554" i="16"/>
  <c r="J570" i="16"/>
  <c r="J586" i="16"/>
  <c r="J602" i="16"/>
  <c r="J619" i="16"/>
  <c r="J635" i="16"/>
  <c r="J651" i="16"/>
  <c r="J668" i="16"/>
  <c r="J684" i="16"/>
  <c r="J700" i="16"/>
  <c r="J718" i="16"/>
  <c r="J734" i="16"/>
  <c r="J767" i="16"/>
  <c r="J784" i="16"/>
  <c r="J817" i="16"/>
  <c r="J833" i="16"/>
  <c r="J849" i="16"/>
  <c r="J865" i="16"/>
  <c r="J881" i="16"/>
  <c r="J898" i="16"/>
  <c r="J914" i="16"/>
  <c r="J931" i="16"/>
  <c r="J947" i="16"/>
  <c r="J963" i="16"/>
  <c r="J979" i="16"/>
  <c r="J995" i="16"/>
  <c r="J1011" i="16"/>
  <c r="J1031" i="16"/>
  <c r="J1045" i="16"/>
  <c r="J1061" i="16"/>
  <c r="J1077" i="16"/>
  <c r="J1093" i="16"/>
  <c r="J1109" i="16"/>
  <c r="J1125" i="16"/>
  <c r="J1141" i="16"/>
  <c r="J1157" i="16"/>
  <c r="J1173" i="16"/>
  <c r="J1189" i="16"/>
  <c r="J1269" i="16"/>
  <c r="J1398" i="16"/>
  <c r="J1598" i="16"/>
  <c r="J1742" i="16"/>
  <c r="J1759" i="16"/>
  <c r="J1775" i="16"/>
  <c r="J1791" i="16"/>
  <c r="J1807" i="16"/>
  <c r="J1823" i="16"/>
  <c r="J1839" i="16"/>
  <c r="F1837" i="6" s="1"/>
  <c r="J1855" i="16"/>
  <c r="J1871" i="16"/>
  <c r="J1887" i="16"/>
  <c r="J1903" i="16"/>
  <c r="J1919" i="16"/>
  <c r="J1935" i="16"/>
  <c r="J1951" i="16"/>
  <c r="J1967" i="16"/>
  <c r="J1983" i="16"/>
  <c r="J1999" i="16"/>
  <c r="J2015" i="16"/>
  <c r="J2031" i="16"/>
  <c r="J2047" i="16"/>
  <c r="J2080" i="16"/>
  <c r="J2096" i="16"/>
  <c r="J2113" i="16"/>
  <c r="J2129" i="16"/>
  <c r="J2145" i="16"/>
  <c r="J2161" i="16"/>
  <c r="J2177" i="16"/>
  <c r="J2193" i="16"/>
  <c r="J2210" i="16"/>
  <c r="J2243" i="16"/>
  <c r="J2260" i="16"/>
  <c r="J126" i="16"/>
  <c r="J366" i="16"/>
  <c r="J112" i="16"/>
  <c r="J240" i="16"/>
  <c r="J34" i="16"/>
  <c r="J258" i="16"/>
  <c r="J52" i="16"/>
  <c r="J134" i="16"/>
  <c r="J40" i="16"/>
  <c r="J120" i="16"/>
  <c r="J248" i="16"/>
  <c r="F254" i="6" s="1"/>
  <c r="J296" i="16"/>
  <c r="J344" i="16"/>
  <c r="J392" i="16"/>
  <c r="J752" i="16"/>
  <c r="J802" i="16"/>
  <c r="J1190" i="16"/>
  <c r="J1399" i="16"/>
  <c r="F1400" i="6" s="1"/>
  <c r="J1599" i="16"/>
  <c r="J46" i="16"/>
  <c r="J350" i="16"/>
  <c r="J128" i="16"/>
  <c r="J288" i="16"/>
  <c r="J146" i="16"/>
  <c r="J322" i="16"/>
  <c r="J54" i="16"/>
  <c r="F60" i="6" s="1"/>
  <c r="J102" i="16"/>
  <c r="J24" i="16"/>
  <c r="J88" i="16"/>
  <c r="J168" i="16"/>
  <c r="J280" i="16"/>
  <c r="J328" i="16"/>
  <c r="F334" i="6" s="1"/>
  <c r="J9" i="16"/>
  <c r="J25" i="16"/>
  <c r="J41" i="16"/>
  <c r="J57" i="16"/>
  <c r="J73" i="16"/>
  <c r="J89" i="16"/>
  <c r="J105" i="16"/>
  <c r="J121" i="16"/>
  <c r="J137" i="16"/>
  <c r="J153" i="16"/>
  <c r="J169" i="16"/>
  <c r="J185" i="16"/>
  <c r="F191" i="6" s="1"/>
  <c r="J201" i="16"/>
  <c r="J217" i="16"/>
  <c r="J233" i="16"/>
  <c r="J249" i="16"/>
  <c r="F255" i="6" s="1"/>
  <c r="J265" i="16"/>
  <c r="J281" i="16"/>
  <c r="J297" i="16"/>
  <c r="J313" i="16"/>
  <c r="J329" i="16"/>
  <c r="J345" i="16"/>
  <c r="J361" i="16"/>
  <c r="J377" i="16"/>
  <c r="J393" i="16"/>
  <c r="J411" i="16"/>
  <c r="F415" i="6" s="1"/>
  <c r="J427" i="16"/>
  <c r="J443" i="16"/>
  <c r="J460" i="16"/>
  <c r="J466" i="16"/>
  <c r="J492" i="16"/>
  <c r="J508" i="16"/>
  <c r="J524" i="16"/>
  <c r="J540" i="16"/>
  <c r="J556" i="16"/>
  <c r="J572" i="16"/>
  <c r="J588" i="16"/>
  <c r="J604" i="16"/>
  <c r="J621" i="16"/>
  <c r="J637" i="16"/>
  <c r="F640" i="6" s="1"/>
  <c r="J654" i="16"/>
  <c r="F657" i="6" s="1"/>
  <c r="J670" i="16"/>
  <c r="J686" i="16"/>
  <c r="J702" i="16"/>
  <c r="J720" i="16"/>
  <c r="J736" i="16"/>
  <c r="J753" i="16"/>
  <c r="J769" i="16"/>
  <c r="J786" i="16"/>
  <c r="J803" i="16"/>
  <c r="J819" i="16"/>
  <c r="J835" i="16"/>
  <c r="J851" i="16"/>
  <c r="J867" i="16"/>
  <c r="J900" i="16"/>
  <c r="J916" i="16"/>
  <c r="F918" i="6" s="1"/>
  <c r="J933" i="16"/>
  <c r="F935" i="6" s="1"/>
  <c r="J949" i="16"/>
  <c r="J965" i="16"/>
  <c r="J981" i="16"/>
  <c r="J997" i="16"/>
  <c r="J1013" i="16"/>
  <c r="J1047" i="16"/>
  <c r="J1063" i="16"/>
  <c r="J1079" i="16"/>
  <c r="J1095" i="16"/>
  <c r="J1111" i="16"/>
  <c r="J1127" i="16"/>
  <c r="J1143" i="16"/>
  <c r="J1159" i="16"/>
  <c r="J1175" i="16"/>
  <c r="J1191" i="16"/>
  <c r="J1207" i="16"/>
  <c r="J1223" i="16"/>
  <c r="J1239" i="16"/>
  <c r="J1287" i="16"/>
  <c r="J1319" i="16"/>
  <c r="J1351" i="16"/>
  <c r="J1383" i="16"/>
  <c r="J1433" i="16"/>
  <c r="J1449" i="16"/>
  <c r="J1564" i="16"/>
  <c r="J1744" i="16"/>
  <c r="J1761" i="16"/>
  <c r="J1777" i="16"/>
  <c r="J1793" i="16"/>
  <c r="J1809" i="16"/>
  <c r="J1825" i="16"/>
  <c r="F1823" i="6" s="1"/>
  <c r="J1841" i="16"/>
  <c r="F1839" i="6" s="1"/>
  <c r="J1857" i="16"/>
  <c r="F1855" i="6" s="1"/>
  <c r="J1873" i="16"/>
  <c r="J1889" i="16"/>
  <c r="J1905" i="16"/>
  <c r="J1921" i="16"/>
  <c r="J1937" i="16"/>
  <c r="J1953" i="16"/>
  <c r="J1969" i="16"/>
  <c r="J1985" i="16"/>
  <c r="J2001" i="16"/>
  <c r="J2017" i="16"/>
  <c r="J2033" i="16"/>
  <c r="J2049" i="16"/>
  <c r="J2082" i="16"/>
  <c r="J2098" i="16"/>
  <c r="J2115" i="16"/>
  <c r="J2131" i="16"/>
  <c r="J2147" i="16"/>
  <c r="J2163" i="16"/>
  <c r="J2179" i="16"/>
  <c r="J2195" i="16"/>
  <c r="J2200" i="16"/>
  <c r="J2212" i="16"/>
  <c r="J2228" i="16"/>
  <c r="J2262" i="16"/>
  <c r="J2280" i="16"/>
  <c r="J2297" i="16"/>
  <c r="J2314" i="16"/>
  <c r="J2330" i="16"/>
  <c r="J238" i="16"/>
  <c r="F244" i="6" s="1"/>
  <c r="J32" i="16"/>
  <c r="J82" i="16"/>
  <c r="J274" i="16"/>
  <c r="J100" i="16"/>
  <c r="J70" i="16"/>
  <c r="J8" i="16"/>
  <c r="J72" i="16"/>
  <c r="J136" i="16"/>
  <c r="J184" i="16"/>
  <c r="F190" i="6" s="1"/>
  <c r="J200" i="16"/>
  <c r="J232" i="16"/>
  <c r="J26" i="16"/>
  <c r="J58" i="16"/>
  <c r="J90" i="16"/>
  <c r="J122" i="16"/>
  <c r="J170" i="16"/>
  <c r="J202" i="16"/>
  <c r="J218" i="16"/>
  <c r="F224" i="6" s="1"/>
  <c r="J250" i="16"/>
  <c r="F256" i="6" s="1"/>
  <c r="J282" i="16"/>
  <c r="F288" i="6" s="1"/>
  <c r="J314" i="16"/>
  <c r="J346" i="16"/>
  <c r="F352" i="6" s="1"/>
  <c r="J885" i="16"/>
  <c r="J2067" i="16"/>
  <c r="J94" i="16"/>
  <c r="J318" i="16"/>
  <c r="J160" i="16"/>
  <c r="J336" i="16"/>
  <c r="J66" i="16"/>
  <c r="J242" i="16"/>
  <c r="J386" i="16"/>
  <c r="J6" i="16"/>
  <c r="J166" i="16"/>
  <c r="J56" i="16"/>
  <c r="J104" i="16"/>
  <c r="J152" i="16"/>
  <c r="J216" i="16"/>
  <c r="F222" i="6" s="1"/>
  <c r="J264" i="16"/>
  <c r="J312" i="16"/>
  <c r="J360" i="16"/>
  <c r="F366" i="6" s="1"/>
  <c r="J10" i="16"/>
  <c r="J42" i="16"/>
  <c r="F48" i="6" s="1"/>
  <c r="J74" i="16"/>
  <c r="J106" i="16"/>
  <c r="J138" i="16"/>
  <c r="J154" i="16"/>
  <c r="J186" i="16"/>
  <c r="J234" i="16"/>
  <c r="J266" i="16"/>
  <c r="J298" i="16"/>
  <c r="F304" i="6" s="1"/>
  <c r="J330" i="16"/>
  <c r="F336" i="6" s="1"/>
  <c r="J362" i="16"/>
  <c r="J412" i="16"/>
  <c r="J655" i="16"/>
  <c r="J11" i="16"/>
  <c r="J27" i="16"/>
  <c r="J43" i="16"/>
  <c r="J59" i="16"/>
  <c r="F65" i="6" s="1"/>
  <c r="J75" i="16"/>
  <c r="J91" i="16"/>
  <c r="J107" i="16"/>
  <c r="J123" i="16"/>
  <c r="J139" i="16"/>
  <c r="J155" i="16"/>
  <c r="J171" i="16"/>
  <c r="F177" i="6" s="1"/>
  <c r="J187" i="16"/>
  <c r="J203" i="16"/>
  <c r="F209" i="6" s="1"/>
  <c r="J219" i="16"/>
  <c r="J235" i="16"/>
  <c r="F241" i="6" s="1"/>
  <c r="J251" i="16"/>
  <c r="J267" i="16"/>
  <c r="J283" i="16"/>
  <c r="J299" i="16"/>
  <c r="F305" i="6" s="1"/>
  <c r="J315" i="16"/>
  <c r="F321" i="6" s="1"/>
  <c r="J331" i="16"/>
  <c r="F337" i="6" s="1"/>
  <c r="J347" i="16"/>
  <c r="F353" i="6" s="1"/>
  <c r="J363" i="16"/>
  <c r="J379" i="16"/>
  <c r="J429" i="16"/>
  <c r="J445" i="16"/>
  <c r="J462" i="16"/>
  <c r="J478" i="16"/>
  <c r="J494" i="16"/>
  <c r="J510" i="16"/>
  <c r="J526" i="16"/>
  <c r="J542" i="16"/>
  <c r="J558" i="16"/>
  <c r="J574" i="16"/>
  <c r="J590" i="16"/>
  <c r="J606" i="16"/>
  <c r="J623" i="16"/>
  <c r="J639" i="16"/>
  <c r="J656" i="16"/>
  <c r="J672" i="16"/>
  <c r="J688" i="16"/>
  <c r="J704" i="16"/>
  <c r="J722" i="16"/>
  <c r="F725" i="6" s="1"/>
  <c r="J738" i="16"/>
  <c r="J755" i="16"/>
  <c r="J771" i="16"/>
  <c r="J788" i="16"/>
  <c r="J805" i="16"/>
  <c r="J821" i="16"/>
  <c r="J837" i="16"/>
  <c r="J853" i="16"/>
  <c r="J869" i="16"/>
  <c r="J886" i="16"/>
  <c r="F888" i="6" s="1"/>
  <c r="J902" i="16"/>
  <c r="J918" i="16"/>
  <c r="J935" i="16"/>
  <c r="J951" i="16"/>
  <c r="J967" i="16"/>
  <c r="J983" i="16"/>
  <c r="J999" i="16"/>
  <c r="J1015" i="16"/>
  <c r="J1049" i="16"/>
  <c r="J1065" i="16"/>
  <c r="J1081" i="16"/>
  <c r="J1097" i="16"/>
  <c r="J1113" i="16"/>
  <c r="J1129" i="16"/>
  <c r="J1145" i="16"/>
  <c r="J1161" i="16"/>
  <c r="J1177" i="16"/>
  <c r="J1193" i="16"/>
  <c r="J1209" i="16"/>
  <c r="J1225" i="16"/>
  <c r="J1419" i="16"/>
  <c r="J1746" i="16"/>
  <c r="J1751" i="16"/>
  <c r="J1763" i="16"/>
  <c r="F1757" i="6" s="1"/>
  <c r="J1779" i="16"/>
  <c r="J1795" i="16"/>
  <c r="J1811" i="16"/>
  <c r="J1827" i="16"/>
  <c r="J1843" i="16"/>
  <c r="J1859" i="16"/>
  <c r="J1875" i="16"/>
  <c r="J1891" i="16"/>
  <c r="J1907" i="16"/>
  <c r="J1923" i="16"/>
  <c r="J1939" i="16"/>
  <c r="J1955" i="16"/>
  <c r="J1971" i="16"/>
  <c r="J1987" i="16"/>
  <c r="J2003" i="16"/>
  <c r="J2019" i="16"/>
  <c r="J2035" i="16"/>
  <c r="J2051" i="16"/>
  <c r="J2068" i="16"/>
  <c r="J2084" i="16"/>
  <c r="J2117" i="16"/>
  <c r="J2133" i="16"/>
  <c r="J2149" i="16"/>
  <c r="J2165" i="16"/>
  <c r="J2181" i="16"/>
  <c r="J2197" i="16"/>
  <c r="J2214" i="16"/>
  <c r="J2230" i="16"/>
  <c r="J2332" i="16"/>
  <c r="J30" i="16"/>
  <c r="F36" i="6" s="1"/>
  <c r="J270" i="16"/>
  <c r="F276" i="6" s="1"/>
  <c r="J16" i="16"/>
  <c r="F22" i="6" s="1"/>
  <c r="J192" i="16"/>
  <c r="J272" i="16"/>
  <c r="J18" i="16"/>
  <c r="F24" i="6" s="1"/>
  <c r="J210" i="16"/>
  <c r="F216" i="6" s="1"/>
  <c r="J36" i="16"/>
  <c r="J22" i="16"/>
  <c r="J118" i="16"/>
  <c r="J28" i="16"/>
  <c r="J44" i="16"/>
  <c r="J76" i="16"/>
  <c r="J108" i="16"/>
  <c r="J140" i="16"/>
  <c r="F146" i="6" s="1"/>
  <c r="J172" i="16"/>
  <c r="J204" i="16"/>
  <c r="F210" i="6" s="1"/>
  <c r="J236" i="16"/>
  <c r="J268" i="16"/>
  <c r="J300" i="16"/>
  <c r="J332" i="16"/>
  <c r="J364" i="16"/>
  <c r="J1034" i="16"/>
  <c r="J174" i="16"/>
  <c r="J130" i="16"/>
  <c r="J226" i="16"/>
  <c r="J338" i="16"/>
  <c r="J84" i="16"/>
  <c r="J38" i="16"/>
  <c r="J12" i="16"/>
  <c r="J60" i="16"/>
  <c r="J92" i="16"/>
  <c r="J124" i="16"/>
  <c r="J156" i="16"/>
  <c r="F162" i="6" s="1"/>
  <c r="J188" i="16"/>
  <c r="F194" i="6" s="1"/>
  <c r="J220" i="16"/>
  <c r="J252" i="16"/>
  <c r="F258" i="6" s="1"/>
  <c r="J284" i="16"/>
  <c r="J316" i="16"/>
  <c r="J348" i="16"/>
  <c r="J13" i="16"/>
  <c r="J29" i="16"/>
  <c r="J45" i="16"/>
  <c r="J61" i="16"/>
  <c r="F67" i="6" s="1"/>
  <c r="J77" i="16"/>
  <c r="J93" i="16"/>
  <c r="J109" i="16"/>
  <c r="J125" i="16"/>
  <c r="J141" i="16"/>
  <c r="F147" i="6" s="1"/>
  <c r="J157" i="16"/>
  <c r="J173" i="16"/>
  <c r="J189" i="16"/>
  <c r="J205" i="16"/>
  <c r="J221" i="16"/>
  <c r="J237" i="16"/>
  <c r="J253" i="16"/>
  <c r="J269" i="16"/>
  <c r="J285" i="16"/>
  <c r="J301" i="16"/>
  <c r="J317" i="16"/>
  <c r="J333" i="16"/>
  <c r="F339" i="6" s="1"/>
  <c r="J349" i="16"/>
  <c r="J365" i="16"/>
  <c r="J381" i="16"/>
  <c r="J397" i="16"/>
  <c r="J415" i="16"/>
  <c r="F419" i="6" s="1"/>
  <c r="J431" i="16"/>
  <c r="F434" i="6" s="1"/>
  <c r="J447" i="16"/>
  <c r="J464" i="16"/>
  <c r="J480" i="16"/>
  <c r="J496" i="16"/>
  <c r="J512" i="16"/>
  <c r="J528" i="16"/>
  <c r="J544" i="16"/>
  <c r="J560" i="16"/>
  <c r="J576" i="16"/>
  <c r="F579" i="6" s="1"/>
  <c r="J592" i="16"/>
  <c r="J608" i="16"/>
  <c r="J611" i="16"/>
  <c r="J625" i="16"/>
  <c r="J641" i="16"/>
  <c r="J658" i="16"/>
  <c r="F661" i="6" s="1"/>
  <c r="J674" i="16"/>
  <c r="F677" i="6" s="1"/>
  <c r="J690" i="16"/>
  <c r="J706" i="16"/>
  <c r="J724" i="16"/>
  <c r="J740" i="16"/>
  <c r="J757" i="16"/>
  <c r="J774" i="16"/>
  <c r="J790" i="16"/>
  <c r="J807" i="16"/>
  <c r="F809" i="6" s="1"/>
  <c r="J823" i="16"/>
  <c r="F825" i="6" s="1"/>
  <c r="J839" i="16"/>
  <c r="J855" i="16"/>
  <c r="J871" i="16"/>
  <c r="J888" i="16"/>
  <c r="J904" i="16"/>
  <c r="J920" i="16"/>
  <c r="F922" i="6" s="1"/>
  <c r="J937" i="16"/>
  <c r="J953" i="16"/>
  <c r="J969" i="16"/>
  <c r="J985" i="16"/>
  <c r="J1001" i="16"/>
  <c r="J1017" i="16"/>
  <c r="J1035" i="16"/>
  <c r="J1051" i="16"/>
  <c r="J1067" i="16"/>
  <c r="J1083" i="16"/>
  <c r="J1099" i="16"/>
  <c r="J1115" i="16"/>
  <c r="J1131" i="16"/>
  <c r="J1147" i="16"/>
  <c r="J1163" i="16"/>
  <c r="J1179" i="16"/>
  <c r="J1259" i="16"/>
  <c r="J1307" i="16"/>
  <c r="J1421" i="16"/>
  <c r="J1486" i="16"/>
  <c r="J1503" i="16"/>
  <c r="J1519" i="16"/>
  <c r="J1539" i="16"/>
  <c r="J1552" i="16"/>
  <c r="J1604" i="16"/>
  <c r="J1748" i="16"/>
  <c r="F1746" i="6" s="1"/>
  <c r="J1765" i="16"/>
  <c r="J1781" i="16"/>
  <c r="J1797" i="16"/>
  <c r="J1813" i="16"/>
  <c r="J1829" i="16"/>
  <c r="F1827" i="6" s="1"/>
  <c r="J1845" i="16"/>
  <c r="J1861" i="16"/>
  <c r="F1859" i="6" s="1"/>
  <c r="J1877" i="16"/>
  <c r="J1893" i="16"/>
  <c r="J1909" i="16"/>
  <c r="J1925" i="16"/>
  <c r="J1941" i="16"/>
  <c r="J1957" i="16"/>
  <c r="J1973" i="16"/>
  <c r="J1989" i="16"/>
  <c r="F1987" i="6" s="1"/>
  <c r="J2005" i="16"/>
  <c r="F2003" i="6" s="1"/>
  <c r="J2021" i="16"/>
  <c r="J2037" i="16"/>
  <c r="J2053" i="16"/>
  <c r="J2070" i="16"/>
  <c r="J2086" i="16"/>
  <c r="F2084" i="6" s="1"/>
  <c r="J2119" i="16"/>
  <c r="J2135" i="16"/>
  <c r="J2151" i="16"/>
  <c r="J2167" i="16"/>
  <c r="J2183" i="16"/>
  <c r="J2199" i="16"/>
  <c r="J2216" i="16"/>
  <c r="J2250" i="16"/>
  <c r="J2284" i="16"/>
  <c r="J2301" i="16"/>
  <c r="J2318" i="16"/>
  <c r="J206" i="16"/>
  <c r="F212" i="6" s="1"/>
  <c r="J1422" i="16"/>
  <c r="J1733" i="16"/>
  <c r="J2104" i="16"/>
  <c r="J2268" i="16"/>
  <c r="J254" i="16"/>
  <c r="J15" i="16"/>
  <c r="F21" i="6" s="1"/>
  <c r="J31" i="16"/>
  <c r="J47" i="16"/>
  <c r="J63" i="16"/>
  <c r="J79" i="16"/>
  <c r="J95" i="16"/>
  <c r="J111" i="16"/>
  <c r="F117" i="6" s="1"/>
  <c r="J127" i="16"/>
  <c r="J143" i="16"/>
  <c r="J159" i="16"/>
  <c r="F165" i="6" s="1"/>
  <c r="J175" i="16"/>
  <c r="J191" i="16"/>
  <c r="J207" i="16"/>
  <c r="F213" i="6" s="1"/>
  <c r="J223" i="16"/>
  <c r="J239" i="16"/>
  <c r="J255" i="16"/>
  <c r="F261" i="6" s="1"/>
  <c r="J271" i="16"/>
  <c r="J287" i="16"/>
  <c r="J303" i="16"/>
  <c r="J319" i="16"/>
  <c r="J335" i="16"/>
  <c r="J351" i="16"/>
  <c r="J367" i="16"/>
  <c r="J383" i="16"/>
  <c r="J433" i="16"/>
  <c r="J449" i="16"/>
  <c r="J467" i="16"/>
  <c r="J482" i="16"/>
  <c r="J498" i="16"/>
  <c r="J514" i="16"/>
  <c r="J530" i="16"/>
  <c r="J546" i="16"/>
  <c r="J562" i="16"/>
  <c r="F559" i="6" s="1"/>
  <c r="J578" i="16"/>
  <c r="J594" i="16"/>
  <c r="J610" i="16"/>
  <c r="J627" i="16"/>
  <c r="J643" i="16"/>
  <c r="J660" i="16"/>
  <c r="J676" i="16"/>
  <c r="J692" i="16"/>
  <c r="J708" i="16"/>
  <c r="J726" i="16"/>
  <c r="J742" i="16"/>
  <c r="J759" i="16"/>
  <c r="J776" i="16"/>
  <c r="J792" i="16"/>
  <c r="J809" i="16"/>
  <c r="J825" i="16"/>
  <c r="J841" i="16"/>
  <c r="J857" i="16"/>
  <c r="J873" i="16"/>
  <c r="J890" i="16"/>
  <c r="J906" i="16"/>
  <c r="J922" i="16"/>
  <c r="J939" i="16"/>
  <c r="J955" i="16"/>
  <c r="J971" i="16"/>
  <c r="J987" i="16"/>
  <c r="J1003" i="16"/>
  <c r="J1019" i="16"/>
  <c r="J1037" i="16"/>
  <c r="J1053" i="16"/>
  <c r="J1069" i="16"/>
  <c r="J1085" i="16"/>
  <c r="J1101" i="16"/>
  <c r="J1117" i="16"/>
  <c r="J1133" i="16"/>
  <c r="J1149" i="16"/>
  <c r="J1165" i="16"/>
  <c r="J1181" i="16"/>
  <c r="J1245" i="16"/>
  <c r="J1261" i="16"/>
  <c r="J1734" i="16"/>
  <c r="J1750" i="16"/>
  <c r="J1767" i="16"/>
  <c r="J1783" i="16"/>
  <c r="J1799" i="16"/>
  <c r="J1815" i="16"/>
  <c r="J1831" i="16"/>
  <c r="F1829" i="6" s="1"/>
  <c r="J1847" i="16"/>
  <c r="J1863" i="16"/>
  <c r="J1879" i="16"/>
  <c r="J1895" i="16"/>
  <c r="J1911" i="16"/>
  <c r="J1927" i="16"/>
  <c r="J1943" i="16"/>
  <c r="J1959" i="16"/>
  <c r="J1975" i="16"/>
  <c r="J1991" i="16"/>
  <c r="J2007" i="16"/>
  <c r="J2023" i="16"/>
  <c r="J2039" i="16"/>
  <c r="J2055" i="16"/>
  <c r="J2072" i="16"/>
  <c r="J2088" i="16"/>
  <c r="J2105" i="16"/>
  <c r="J2121" i="16"/>
  <c r="J2137" i="16"/>
  <c r="J2153" i="16"/>
  <c r="J2169" i="16"/>
  <c r="J2185" i="16"/>
  <c r="J2218" i="16"/>
  <c r="J2252" i="16"/>
  <c r="J2269" i="16"/>
  <c r="J142" i="16"/>
  <c r="F148" i="6" s="1"/>
  <c r="J302" i="16"/>
  <c r="F308" i="6" s="1"/>
  <c r="J64" i="16"/>
  <c r="J256" i="16"/>
  <c r="F262" i="6" s="1"/>
  <c r="J926" i="16"/>
  <c r="J1023" i="16"/>
  <c r="J2236" i="16"/>
  <c r="J78" i="16"/>
  <c r="F84" i="6" s="1"/>
  <c r="J222" i="16"/>
  <c r="J144" i="16"/>
  <c r="J17" i="16"/>
  <c r="F23" i="6" s="1"/>
  <c r="J33" i="16"/>
  <c r="J49" i="16"/>
  <c r="J65" i="16"/>
  <c r="J81" i="16"/>
  <c r="F87" i="6" s="1"/>
  <c r="J97" i="16"/>
  <c r="F103" i="6" s="1"/>
  <c r="J113" i="16"/>
  <c r="F119" i="6" s="1"/>
  <c r="J129" i="16"/>
  <c r="J145" i="16"/>
  <c r="J161" i="16"/>
  <c r="J177" i="16"/>
  <c r="F183" i="6" s="1"/>
  <c r="J193" i="16"/>
  <c r="F199" i="6" s="1"/>
  <c r="J209" i="16"/>
  <c r="F215" i="6" s="1"/>
  <c r="J225" i="16"/>
  <c r="J241" i="16"/>
  <c r="J257" i="16"/>
  <c r="J273" i="16"/>
  <c r="J289" i="16"/>
  <c r="J305" i="16"/>
  <c r="J321" i="16"/>
  <c r="F327" i="6" s="1"/>
  <c r="J337" i="16"/>
  <c r="F343" i="6" s="1"/>
  <c r="J353" i="16"/>
  <c r="J369" i="16"/>
  <c r="J385" i="16"/>
  <c r="J401" i="16"/>
  <c r="J419" i="16"/>
  <c r="J435" i="16"/>
  <c r="J451" i="16"/>
  <c r="F454" i="6" s="1"/>
  <c r="J454" i="16"/>
  <c r="F450" i="6" s="1"/>
  <c r="J469" i="16"/>
  <c r="J484" i="16"/>
  <c r="J500" i="16"/>
  <c r="J516" i="16"/>
  <c r="J532" i="16"/>
  <c r="J548" i="16"/>
  <c r="J564" i="16"/>
  <c r="J580" i="16"/>
  <c r="J596" i="16"/>
  <c r="F599" i="6" s="1"/>
  <c r="J613" i="16"/>
  <c r="F616" i="6" s="1"/>
  <c r="J629" i="16"/>
  <c r="J645" i="16"/>
  <c r="J662" i="16"/>
  <c r="J678" i="16"/>
  <c r="J694" i="16"/>
  <c r="F697" i="6" s="1"/>
  <c r="J710" i="16"/>
  <c r="J728" i="16"/>
  <c r="F731" i="6" s="1"/>
  <c r="J744" i="16"/>
  <c r="J761" i="16"/>
  <c r="J778" i="16"/>
  <c r="J794" i="16"/>
  <c r="J811" i="16"/>
  <c r="J827" i="16"/>
  <c r="J843" i="16"/>
  <c r="J859" i="16"/>
  <c r="F861" i="6" s="1"/>
  <c r="J875" i="16"/>
  <c r="F877" i="6" s="1"/>
  <c r="J892" i="16"/>
  <c r="J908" i="16"/>
  <c r="J924" i="16"/>
  <c r="J941" i="16"/>
  <c r="J957" i="16"/>
  <c r="J973" i="16"/>
  <c r="J989" i="16"/>
  <c r="J1005" i="16"/>
  <c r="J1021" i="16"/>
  <c r="J1024" i="16"/>
  <c r="J1039" i="16"/>
  <c r="J1055" i="16"/>
  <c r="J1071" i="16"/>
  <c r="J1087" i="16"/>
  <c r="J1103" i="16"/>
  <c r="J1119" i="16"/>
  <c r="J1135" i="16"/>
  <c r="J1151" i="16"/>
  <c r="J1167" i="16"/>
  <c r="J1183" i="16"/>
  <c r="J1199" i="16"/>
  <c r="J1215" i="16"/>
  <c r="J1231" i="16"/>
  <c r="J1279" i="16"/>
  <c r="J1343" i="16"/>
  <c r="J1359" i="16"/>
  <c r="J1375" i="16"/>
  <c r="J1395" i="16"/>
  <c r="J1425" i="16"/>
  <c r="J1441" i="16"/>
  <c r="J1458" i="16"/>
  <c r="J1540" i="16"/>
  <c r="J1556" i="16"/>
  <c r="J1572" i="16"/>
  <c r="J1589" i="16"/>
  <c r="J1736" i="16"/>
  <c r="J1769" i="16"/>
  <c r="F1767" i="6" s="1"/>
  <c r="J1785" i="16"/>
  <c r="J1801" i="16"/>
  <c r="F1799" i="6" s="1"/>
  <c r="J1817" i="16"/>
  <c r="J1833" i="16"/>
  <c r="J1849" i="16"/>
  <c r="J1865" i="16"/>
  <c r="J1881" i="16"/>
  <c r="J1897" i="16"/>
  <c r="J1913" i="16"/>
  <c r="J1929" i="16"/>
  <c r="J1945" i="16"/>
  <c r="J1961" i="16"/>
  <c r="J1977" i="16"/>
  <c r="J1993" i="16"/>
  <c r="J2009" i="16"/>
  <c r="J2025" i="16"/>
  <c r="F2023" i="6" s="1"/>
  <c r="J2041" i="16"/>
  <c r="F2051" i="6" s="1"/>
  <c r="J2057" i="16"/>
  <c r="F2055" i="6" s="1"/>
  <c r="J2062" i="16"/>
  <c r="J2074" i="16"/>
  <c r="J2090" i="16"/>
  <c r="J2107" i="16"/>
  <c r="J2123" i="16"/>
  <c r="J2139" i="16"/>
  <c r="J2155" i="16"/>
  <c r="J2171" i="16"/>
  <c r="J2187" i="16"/>
  <c r="J2220" i="16"/>
  <c r="J2237" i="16"/>
  <c r="J2254" i="16"/>
  <c r="J2271" i="16"/>
  <c r="J2289" i="16"/>
  <c r="J2305" i="16"/>
  <c r="J2322" i="16"/>
  <c r="J62" i="16"/>
  <c r="F68" i="6" s="1"/>
  <c r="J286" i="16"/>
  <c r="J48" i="16"/>
  <c r="F54" i="6" s="1"/>
  <c r="J224" i="16"/>
  <c r="J352" i="16"/>
  <c r="J50" i="16"/>
  <c r="J178" i="16"/>
  <c r="J614" i="16"/>
  <c r="F617" i="6" s="1"/>
  <c r="J1025" i="16"/>
  <c r="F1027" i="6" s="1"/>
  <c r="J1592" i="16"/>
  <c r="J2205" i="16"/>
  <c r="J2338" i="16"/>
  <c r="J19" i="16"/>
  <c r="F25" i="6" s="1"/>
  <c r="J35" i="16"/>
  <c r="J51" i="16"/>
  <c r="F57" i="6" s="1"/>
  <c r="J67" i="16"/>
  <c r="J83" i="16"/>
  <c r="J99" i="16"/>
  <c r="J115" i="16"/>
  <c r="F121" i="6" s="1"/>
  <c r="J131" i="16"/>
  <c r="J147" i="16"/>
  <c r="J163" i="16"/>
  <c r="J179" i="16"/>
  <c r="J195" i="16"/>
  <c r="F201" i="6" s="1"/>
  <c r="J211" i="16"/>
  <c r="F217" i="6" s="1"/>
  <c r="J227" i="16"/>
  <c r="J243" i="16"/>
  <c r="J259" i="16"/>
  <c r="J275" i="16"/>
  <c r="F281" i="6" s="1"/>
  <c r="J291" i="16"/>
  <c r="J307" i="16"/>
  <c r="J323" i="16"/>
  <c r="J339" i="16"/>
  <c r="J355" i="16"/>
  <c r="J371" i="16"/>
  <c r="J421" i="16"/>
  <c r="J437" i="16"/>
  <c r="J453" i="16"/>
  <c r="J471" i="16"/>
  <c r="J486" i="16"/>
  <c r="J502" i="16"/>
  <c r="J518" i="16"/>
  <c r="J534" i="16"/>
  <c r="J550" i="16"/>
  <c r="J566" i="16"/>
  <c r="J582" i="16"/>
  <c r="J598" i="16"/>
  <c r="J615" i="16"/>
  <c r="J631" i="16"/>
  <c r="J647" i="16"/>
  <c r="J664" i="16"/>
  <c r="J680" i="16"/>
  <c r="J696" i="16"/>
  <c r="J730" i="16"/>
  <c r="J746" i="16"/>
  <c r="J749" i="16"/>
  <c r="J763" i="16"/>
  <c r="J780" i="16"/>
  <c r="J813" i="16"/>
  <c r="J829" i="16"/>
  <c r="J845" i="16"/>
  <c r="J861" i="16"/>
  <c r="J877" i="16"/>
  <c r="J894" i="16"/>
  <c r="J910" i="16"/>
  <c r="J943" i="16"/>
  <c r="J959" i="16"/>
  <c r="J975" i="16"/>
  <c r="J991" i="16"/>
  <c r="J1007" i="16"/>
  <c r="J1027" i="16"/>
  <c r="J1041" i="16"/>
  <c r="J1057" i="16"/>
  <c r="J1073" i="16"/>
  <c r="J1089" i="16"/>
  <c r="J1105" i="16"/>
  <c r="J1121" i="16"/>
  <c r="J1137" i="16"/>
  <c r="J1153" i="16"/>
  <c r="J1169" i="16"/>
  <c r="J1185" i="16"/>
  <c r="J1281" i="16"/>
  <c r="J1542" i="16"/>
  <c r="J1738" i="16"/>
  <c r="J1771" i="16"/>
  <c r="J1787" i="16"/>
  <c r="J1803" i="16"/>
  <c r="J1819" i="16"/>
  <c r="J1835" i="16"/>
  <c r="J1851" i="16"/>
  <c r="J1867" i="16"/>
  <c r="J1883" i="16"/>
  <c r="J1899" i="16"/>
  <c r="J1915" i="16"/>
  <c r="J1931" i="16"/>
  <c r="J1947" i="16"/>
  <c r="J1963" i="16"/>
  <c r="J1979" i="16"/>
  <c r="J1995" i="16"/>
  <c r="J2011" i="16"/>
  <c r="J2027" i="16"/>
  <c r="J2043" i="16"/>
  <c r="J2059" i="16"/>
  <c r="J2076" i="16"/>
  <c r="F2072" i="6" s="1"/>
  <c r="J2092" i="16"/>
  <c r="J2109" i="16"/>
  <c r="J2125" i="16"/>
  <c r="J2141" i="16"/>
  <c r="J2157" i="16"/>
  <c r="J2173" i="16"/>
  <c r="J2189" i="16"/>
  <c r="J2206" i="16"/>
  <c r="J2222" i="16"/>
  <c r="J2239" i="16"/>
  <c r="J2256" i="16"/>
  <c r="J2274" i="16"/>
  <c r="J14" i="16"/>
  <c r="F20" i="6" s="1"/>
  <c r="J208" i="16"/>
  <c r="F214" i="6" s="1"/>
  <c r="J418" i="16"/>
  <c r="J162" i="16"/>
  <c r="J306" i="16"/>
  <c r="J4" i="16"/>
  <c r="F10" i="6" s="1"/>
  <c r="I10" i="6" s="1"/>
  <c r="J132" i="16"/>
  <c r="J180" i="16"/>
  <c r="F186" i="6" s="1"/>
  <c r="J212" i="16"/>
  <c r="F218" i="6" s="1"/>
  <c r="J244" i="16"/>
  <c r="J276" i="16"/>
  <c r="F282" i="6" s="1"/>
  <c r="J308" i="16"/>
  <c r="F314" i="6" s="1"/>
  <c r="J324" i="16"/>
  <c r="F330" i="6" s="1"/>
  <c r="J406" i="16"/>
  <c r="J1028" i="16"/>
  <c r="J1543" i="16"/>
  <c r="J1594" i="16"/>
  <c r="J1756" i="16"/>
  <c r="J2245" i="16"/>
  <c r="F2241" i="6" s="1"/>
  <c r="J158" i="16"/>
  <c r="J96" i="16"/>
  <c r="F102" i="6" s="1"/>
  <c r="J368" i="16"/>
  <c r="F374" i="6" s="1"/>
  <c r="J114" i="16"/>
  <c r="J194" i="16"/>
  <c r="F200" i="6" s="1"/>
  <c r="J354" i="16"/>
  <c r="J68" i="16"/>
  <c r="F74" i="6" s="1"/>
  <c r="J148" i="16"/>
  <c r="F154" i="6" s="1"/>
  <c r="J164" i="16"/>
  <c r="F170" i="6" s="1"/>
  <c r="J196" i="16"/>
  <c r="J228" i="16"/>
  <c r="F234" i="6" s="1"/>
  <c r="J260" i="16"/>
  <c r="J292" i="16"/>
  <c r="J340" i="16"/>
  <c r="F346" i="6" s="1"/>
  <c r="J356" i="16"/>
  <c r="F362" i="6" s="1"/>
  <c r="J388" i="16"/>
  <c r="F392" i="6" s="1"/>
  <c r="J5" i="16"/>
  <c r="F11" i="6" s="1"/>
  <c r="J21" i="16"/>
  <c r="F27" i="6" s="1"/>
  <c r="J37" i="16"/>
  <c r="J53" i="16"/>
  <c r="J69" i="16"/>
  <c r="F75" i="6" s="1"/>
  <c r="J85" i="16"/>
  <c r="F91" i="6" s="1"/>
  <c r="J101" i="16"/>
  <c r="F107" i="6" s="1"/>
  <c r="J117" i="16"/>
  <c r="J133" i="16"/>
  <c r="F139" i="6" s="1"/>
  <c r="J149" i="16"/>
  <c r="F155" i="6" s="1"/>
  <c r="J165" i="16"/>
  <c r="J181" i="16"/>
  <c r="F187" i="6" s="1"/>
  <c r="J197" i="16"/>
  <c r="J213" i="16"/>
  <c r="J229" i="16"/>
  <c r="F235" i="6" s="1"/>
  <c r="J245" i="16"/>
  <c r="J261" i="16"/>
  <c r="F267" i="6" s="1"/>
  <c r="J277" i="16"/>
  <c r="F283" i="6" s="1"/>
  <c r="J293" i="16"/>
  <c r="F299" i="6" s="1"/>
  <c r="J309" i="16"/>
  <c r="F315" i="6" s="1"/>
  <c r="J325" i="16"/>
  <c r="F331" i="6" s="1"/>
  <c r="J341" i="16"/>
  <c r="F347" i="6" s="1"/>
  <c r="J357" i="16"/>
  <c r="F363" i="6" s="1"/>
  <c r="J373" i="16"/>
  <c r="J389" i="16"/>
  <c r="J405" i="16"/>
  <c r="J423" i="16"/>
  <c r="J439" i="16"/>
  <c r="J456" i="16"/>
  <c r="J473" i="16"/>
  <c r="J488" i="16"/>
  <c r="J504" i="16"/>
  <c r="J520" i="16"/>
  <c r="J536" i="16"/>
  <c r="J552" i="16"/>
  <c r="J568" i="16"/>
  <c r="J584" i="16"/>
  <c r="J600" i="16"/>
  <c r="J617" i="16"/>
  <c r="J633" i="16"/>
  <c r="J649" i="16"/>
  <c r="J652" i="16"/>
  <c r="J666" i="16"/>
  <c r="J682" i="16"/>
  <c r="J698" i="16"/>
  <c r="J716" i="16"/>
  <c r="J732" i="16"/>
  <c r="J748" i="16"/>
  <c r="F743" i="6" s="1"/>
  <c r="J765" i="16"/>
  <c r="F768" i="6" s="1"/>
  <c r="J782" i="16"/>
  <c r="J798" i="16"/>
  <c r="J815" i="16"/>
  <c r="J831" i="16"/>
  <c r="J847" i="16"/>
  <c r="J863" i="16"/>
  <c r="F865" i="6" s="1"/>
  <c r="J879" i="16"/>
  <c r="J882" i="16"/>
  <c r="F890" i="6" s="1"/>
  <c r="J896" i="16"/>
  <c r="J912" i="16"/>
  <c r="J929" i="16"/>
  <c r="J945" i="16"/>
  <c r="J961" i="16"/>
  <c r="J977" i="16"/>
  <c r="J993" i="16"/>
  <c r="J1009" i="16"/>
  <c r="J1029" i="16"/>
  <c r="F1031" i="6" s="1"/>
  <c r="J1043" i="16"/>
  <c r="J1059" i="16"/>
  <c r="J1075" i="16"/>
  <c r="J1091" i="16"/>
  <c r="J1107" i="16"/>
  <c r="J1123" i="16"/>
  <c r="J1139" i="16"/>
  <c r="J1155" i="16"/>
  <c r="J1171" i="16"/>
  <c r="J1187" i="16"/>
  <c r="J1251" i="16"/>
  <c r="J1267" i="16"/>
  <c r="J1331" i="16"/>
  <c r="J1396" i="16"/>
  <c r="J1478" i="16"/>
  <c r="J1495" i="16"/>
  <c r="J1511" i="16"/>
  <c r="J1527" i="16"/>
  <c r="J1596" i="16"/>
  <c r="J1740" i="16"/>
  <c r="J1757" i="16"/>
  <c r="J1773" i="16"/>
  <c r="F1771" i="6" s="1"/>
  <c r="J1789" i="16"/>
  <c r="F1787" i="6" s="1"/>
  <c r="J1805" i="16"/>
  <c r="J1821" i="16"/>
  <c r="J1837" i="16"/>
  <c r="J1853" i="16"/>
  <c r="J1869" i="16"/>
  <c r="J1885" i="16"/>
  <c r="J1901" i="16"/>
  <c r="J1917" i="16"/>
  <c r="F1915" i="6" s="1"/>
  <c r="J1933" i="16"/>
  <c r="F1931" i="6" s="1"/>
  <c r="J1949" i="16"/>
  <c r="J1965" i="16"/>
  <c r="J1981" i="16"/>
  <c r="J1997" i="16"/>
  <c r="J2013" i="16"/>
  <c r="F2011" i="6" s="1"/>
  <c r="J2029" i="16"/>
  <c r="J2045" i="16"/>
  <c r="J2061" i="16"/>
  <c r="J2078" i="16"/>
  <c r="J2094" i="16"/>
  <c r="J2099" i="16"/>
  <c r="J2111" i="16"/>
  <c r="J2127" i="16"/>
  <c r="J2143" i="16"/>
  <c r="J2159" i="16"/>
  <c r="J2175" i="16"/>
  <c r="J2191" i="16"/>
  <c r="J2208" i="16"/>
  <c r="J2224" i="16"/>
  <c r="J2241" i="16"/>
  <c r="J2258" i="16"/>
  <c r="J2263" i="16"/>
  <c r="J2276" i="16"/>
  <c r="J2293" i="16"/>
  <c r="J2310" i="16"/>
  <c r="J2326" i="16"/>
  <c r="J1408" i="16"/>
  <c r="J1580" i="16"/>
  <c r="J1237" i="16"/>
  <c r="J1201" i="16"/>
  <c r="J1217" i="16"/>
  <c r="J1253" i="16"/>
  <c r="J396" i="16"/>
  <c r="J400" i="16"/>
  <c r="J404" i="16"/>
  <c r="J409" i="16"/>
  <c r="J414" i="16"/>
  <c r="F418" i="6" s="1"/>
  <c r="J1367" i="16"/>
  <c r="J1474" i="16"/>
  <c r="J455" i="16"/>
  <c r="J612" i="16"/>
  <c r="J653" i="16"/>
  <c r="J883" i="16"/>
  <c r="J928" i="16"/>
  <c r="J1295" i="16"/>
  <c r="J1544" i="16"/>
  <c r="J2309" i="16"/>
  <c r="J2337" i="16"/>
  <c r="J884" i="16"/>
  <c r="J1416" i="16"/>
  <c r="J1466" i="16"/>
  <c r="J1535" i="16"/>
  <c r="J2344" i="16"/>
  <c r="F2348" i="6" s="1"/>
  <c r="H2348" i="6" s="1"/>
  <c r="J1203" i="16"/>
  <c r="J1219" i="16"/>
  <c r="J1235" i="16"/>
  <c r="J391" i="16"/>
  <c r="F395" i="6" s="1"/>
  <c r="J399" i="16"/>
  <c r="J413" i="16"/>
  <c r="F417" i="6" s="1"/>
  <c r="J712" i="16"/>
  <c r="J715" i="16"/>
  <c r="J751" i="16"/>
  <c r="J927" i="16"/>
  <c r="J387" i="16"/>
  <c r="J395" i="16"/>
  <c r="F399" i="6" s="1"/>
  <c r="J403" i="16"/>
  <c r="F407" i="6" s="1"/>
  <c r="J417" i="16"/>
  <c r="F421" i="6" s="1"/>
  <c r="J796" i="16"/>
  <c r="J799" i="16"/>
  <c r="F801" i="6" s="1"/>
  <c r="J801" i="16"/>
  <c r="J1195" i="16"/>
  <c r="J1211" i="16"/>
  <c r="J1227" i="16"/>
  <c r="J1243" i="16"/>
  <c r="J1247" i="16"/>
  <c r="J1255" i="16"/>
  <c r="J1283" i="16"/>
  <c r="J1299" i="16"/>
  <c r="J1303" i="16"/>
  <c r="J1323" i="16"/>
  <c r="J1327" i="16"/>
  <c r="J1335" i="16"/>
  <c r="J1339" i="16"/>
  <c r="J1355" i="16"/>
  <c r="J1371" i="16"/>
  <c r="J1387" i="16"/>
  <c r="J1391" i="16"/>
  <c r="J1400" i="16"/>
  <c r="J1404" i="16"/>
  <c r="J1429" i="16"/>
  <c r="J1445" i="16"/>
  <c r="J1462" i="16"/>
  <c r="J1491" i="16"/>
  <c r="J1507" i="16"/>
  <c r="J1523" i="16"/>
  <c r="J1548" i="16"/>
  <c r="J1560" i="16"/>
  <c r="J1576" i="16"/>
  <c r="J370" i="16"/>
  <c r="F375" i="6" s="1"/>
  <c r="J374" i="16"/>
  <c r="F379" i="6" s="1"/>
  <c r="J378" i="16"/>
  <c r="J382" i="16"/>
  <c r="F387" i="6" s="1"/>
  <c r="J390" i="16"/>
  <c r="F393" i="6" s="1"/>
  <c r="J394" i="16"/>
  <c r="F398" i="6" s="1"/>
  <c r="J398" i="16"/>
  <c r="J402" i="16"/>
  <c r="F406" i="6" s="1"/>
  <c r="J407" i="16"/>
  <c r="F411" i="6" s="1"/>
  <c r="J416" i="16"/>
  <c r="F420" i="6" s="1"/>
  <c r="J420" i="16"/>
  <c r="F422" i="6" s="1"/>
  <c r="J424" i="16"/>
  <c r="F427" i="6" s="1"/>
  <c r="J428" i="16"/>
  <c r="J432" i="16"/>
  <c r="F435" i="6" s="1"/>
  <c r="J436" i="16"/>
  <c r="J440" i="16"/>
  <c r="J444" i="16"/>
  <c r="J448" i="16"/>
  <c r="J452" i="16"/>
  <c r="J461" i="16"/>
  <c r="F464" i="6" s="1"/>
  <c r="J465" i="16"/>
  <c r="F468" i="6" s="1"/>
  <c r="J470" i="16"/>
  <c r="J474" i="16"/>
  <c r="F476" i="6" s="1"/>
  <c r="J477" i="16"/>
  <c r="J481" i="16"/>
  <c r="J485" i="16"/>
  <c r="J1205" i="16"/>
  <c r="J1221" i="16"/>
  <c r="J1229" i="16"/>
  <c r="J1233" i="16"/>
  <c r="J1249" i="16"/>
  <c r="J1265" i="16"/>
  <c r="J1285" i="16"/>
  <c r="J1289" i="16"/>
  <c r="J1293" i="16"/>
  <c r="J1297" i="16"/>
  <c r="J1301" i="16"/>
  <c r="J1305" i="16"/>
  <c r="J1309" i="16"/>
  <c r="J1313" i="16"/>
  <c r="J1317" i="16"/>
  <c r="J1321" i="16"/>
  <c r="J1325" i="16"/>
  <c r="J1329" i="16"/>
  <c r="J1333" i="16"/>
  <c r="J1337" i="16"/>
  <c r="J1341" i="16"/>
  <c r="J1345" i="16"/>
  <c r="J1349" i="16"/>
  <c r="J1353" i="16"/>
  <c r="J1357" i="16"/>
  <c r="J1361" i="16"/>
  <c r="J1365" i="16"/>
  <c r="J1369" i="16"/>
  <c r="J1373" i="16"/>
  <c r="J1377" i="16"/>
  <c r="J1381" i="16"/>
  <c r="J1385" i="16"/>
  <c r="J1389" i="16"/>
  <c r="J1393" i="16"/>
  <c r="J1402" i="16"/>
  <c r="J1406" i="16"/>
  <c r="J1410" i="16"/>
  <c r="J1414" i="16"/>
  <c r="J1418" i="16"/>
  <c r="J1423" i="16"/>
  <c r="J1427" i="16"/>
  <c r="F1428" i="6" s="1"/>
  <c r="J1431" i="16"/>
  <c r="J1436" i="16"/>
  <c r="J1439" i="16"/>
  <c r="J1443" i="16"/>
  <c r="J1447" i="16"/>
  <c r="J1451" i="16"/>
  <c r="J1455" i="16"/>
  <c r="J1460" i="16"/>
  <c r="J1464" i="16"/>
  <c r="J1468" i="16"/>
  <c r="J1472" i="16"/>
  <c r="J1476" i="16"/>
  <c r="J1480" i="16"/>
  <c r="J1484" i="16"/>
  <c r="J1488" i="16"/>
  <c r="J1493" i="16"/>
  <c r="J1497" i="16"/>
  <c r="J1033" i="16"/>
  <c r="F1035" i="6" s="1"/>
  <c r="J1197" i="16"/>
  <c r="J1213" i="16"/>
  <c r="J1241" i="16"/>
  <c r="J1257" i="16"/>
  <c r="J1273" i="16"/>
  <c r="J1277" i="16"/>
  <c r="J372" i="16"/>
  <c r="J376" i="16"/>
  <c r="J380" i="16"/>
  <c r="F386" i="6" s="1"/>
  <c r="J384" i="16"/>
  <c r="F402" i="6"/>
  <c r="F424" i="6"/>
  <c r="J422" i="16"/>
  <c r="F428" i="6" s="1"/>
  <c r="J426" i="16"/>
  <c r="F430" i="6" s="1"/>
  <c r="J430" i="16"/>
  <c r="F433" i="6" s="1"/>
  <c r="J434" i="16"/>
  <c r="F437" i="6" s="1"/>
  <c r="J438" i="16"/>
  <c r="J442" i="16"/>
  <c r="F448" i="6" s="1"/>
  <c r="J446" i="16"/>
  <c r="J450" i="16"/>
  <c r="J459" i="16"/>
  <c r="J463" i="16"/>
  <c r="F469" i="6" s="1"/>
  <c r="J468" i="16"/>
  <c r="J472" i="16"/>
  <c r="J476" i="16"/>
  <c r="J479" i="16"/>
  <c r="F470" i="6" s="1"/>
  <c r="J483" i="16"/>
  <c r="J487" i="16"/>
  <c r="F495" i="6" s="1"/>
  <c r="J491" i="16"/>
  <c r="J495" i="16"/>
  <c r="J499" i="16"/>
  <c r="J503" i="16"/>
  <c r="J507" i="16"/>
  <c r="J511" i="16"/>
  <c r="J515" i="16"/>
  <c r="J519" i="16"/>
  <c r="J523" i="16"/>
  <c r="J527" i="16"/>
  <c r="J531" i="16"/>
  <c r="J535" i="16"/>
  <c r="J539" i="16"/>
  <c r="J543" i="16"/>
  <c r="J547" i="16"/>
  <c r="J551" i="16"/>
  <c r="J555" i="16"/>
  <c r="J559" i="16"/>
  <c r="F539" i="6" s="1"/>
  <c r="J563" i="16"/>
  <c r="J567" i="16"/>
  <c r="J571" i="16"/>
  <c r="J575" i="16"/>
  <c r="J579" i="16"/>
  <c r="J583" i="16"/>
  <c r="J587" i="16"/>
  <c r="J591" i="16"/>
  <c r="J595" i="16"/>
  <c r="J599" i="16"/>
  <c r="J1263" i="16"/>
  <c r="J1271" i="16"/>
  <c r="J1275" i="16"/>
  <c r="J1291" i="16"/>
  <c r="J1311" i="16"/>
  <c r="J1315" i="16"/>
  <c r="J1347" i="16"/>
  <c r="J1363" i="16"/>
  <c r="J1379" i="16"/>
  <c r="J1412" i="16"/>
  <c r="J1437" i="16"/>
  <c r="J1453" i="16"/>
  <c r="J1470" i="16"/>
  <c r="J1482" i="16"/>
  <c r="J1499" i="16"/>
  <c r="J1515" i="16"/>
  <c r="J1531" i="16"/>
  <c r="J1568" i="16"/>
  <c r="J1584" i="16"/>
  <c r="J1588" i="16"/>
  <c r="J1600" i="16"/>
  <c r="J1608" i="16"/>
  <c r="J1612" i="16"/>
  <c r="J1616" i="16"/>
  <c r="J1620" i="16"/>
  <c r="J1624" i="16"/>
  <c r="J1628" i="16"/>
  <c r="J1632" i="16"/>
  <c r="J1636" i="16"/>
  <c r="J1640" i="16"/>
  <c r="J1644" i="16"/>
  <c r="J1648" i="16"/>
  <c r="J1652" i="16"/>
  <c r="J1656" i="16"/>
  <c r="J1660" i="16"/>
  <c r="J1664" i="16"/>
  <c r="J1668" i="16"/>
  <c r="J1672" i="16"/>
  <c r="J1676" i="16"/>
  <c r="J1680" i="16"/>
  <c r="J1684" i="16"/>
  <c r="J1688" i="16"/>
  <c r="J1692" i="16"/>
  <c r="J1696" i="16"/>
  <c r="J1700" i="16"/>
  <c r="J1704" i="16"/>
  <c r="J1708" i="16"/>
  <c r="J1712" i="16"/>
  <c r="J1716" i="16"/>
  <c r="J1720" i="16"/>
  <c r="J1724" i="16"/>
  <c r="J1728" i="16"/>
  <c r="J1732" i="16"/>
  <c r="J489" i="16"/>
  <c r="F493" i="6" s="1"/>
  <c r="J493" i="16"/>
  <c r="F496" i="6" s="1"/>
  <c r="J497" i="16"/>
  <c r="F500" i="6" s="1"/>
  <c r="J501" i="16"/>
  <c r="J505" i="16"/>
  <c r="F509" i="6" s="1"/>
  <c r="J509" i="16"/>
  <c r="F513" i="6" s="1"/>
  <c r="J513" i="16"/>
  <c r="F517" i="6" s="1"/>
  <c r="J517" i="16"/>
  <c r="J521" i="16"/>
  <c r="J525" i="16"/>
  <c r="F529" i="6" s="1"/>
  <c r="J529" i="16"/>
  <c r="F532" i="6" s="1"/>
  <c r="J533" i="16"/>
  <c r="F537" i="6" s="1"/>
  <c r="J537" i="16"/>
  <c r="J541" i="16"/>
  <c r="J545" i="16"/>
  <c r="J549" i="16"/>
  <c r="J553" i="16"/>
  <c r="J557" i="16"/>
  <c r="J561" i="16"/>
  <c r="J565" i="16"/>
  <c r="J569" i="16"/>
  <c r="J573" i="16"/>
  <c r="J577" i="16"/>
  <c r="J581" i="16"/>
  <c r="J585" i="16"/>
  <c r="J589" i="16"/>
  <c r="F592" i="6" s="1"/>
  <c r="J593" i="16"/>
  <c r="F597" i="6" s="1"/>
  <c r="J597" i="16"/>
  <c r="J601" i="16"/>
  <c r="F604" i="6" s="1"/>
  <c r="J605" i="16"/>
  <c r="F609" i="6" s="1"/>
  <c r="J609" i="16"/>
  <c r="J618" i="16"/>
  <c r="J622" i="16"/>
  <c r="F625" i="6" s="1"/>
  <c r="J626" i="16"/>
  <c r="F630" i="6" s="1"/>
  <c r="J630" i="16"/>
  <c r="J634" i="16"/>
  <c r="F638" i="6" s="1"/>
  <c r="J638" i="16"/>
  <c r="J642" i="16"/>
  <c r="J646" i="16"/>
  <c r="F650" i="6" s="1"/>
  <c r="J650" i="16"/>
  <c r="F654" i="6" s="1"/>
  <c r="J659" i="16"/>
  <c r="F659" i="6" s="1"/>
  <c r="J663" i="16"/>
  <c r="F667" i="6" s="1"/>
  <c r="J667" i="16"/>
  <c r="J671" i="16"/>
  <c r="F675" i="6" s="1"/>
  <c r="J675" i="16"/>
  <c r="J679" i="16"/>
  <c r="J683" i="16"/>
  <c r="F687" i="6" s="1"/>
  <c r="J687" i="16"/>
  <c r="F691" i="6" s="1"/>
  <c r="J691" i="16"/>
  <c r="J695" i="16"/>
  <c r="F699" i="6" s="1"/>
  <c r="J699" i="16"/>
  <c r="F702" i="6" s="1"/>
  <c r="J703" i="16"/>
  <c r="J707" i="16"/>
  <c r="J711" i="16"/>
  <c r="J714" i="16"/>
  <c r="J721" i="16"/>
  <c r="J725" i="16"/>
  <c r="J729" i="16"/>
  <c r="F733" i="6" s="1"/>
  <c r="J733" i="16"/>
  <c r="F737" i="6" s="1"/>
  <c r="J737" i="16"/>
  <c r="J741" i="16"/>
  <c r="J745" i="16"/>
  <c r="J750" i="16"/>
  <c r="J754" i="16"/>
  <c r="J758" i="16"/>
  <c r="J762" i="16"/>
  <c r="J766" i="16"/>
  <c r="F770" i="6" s="1"/>
  <c r="J770" i="16"/>
  <c r="F774" i="6" s="1"/>
  <c r="J775" i="16"/>
  <c r="F778" i="6" s="1"/>
  <c r="J779" i="16"/>
  <c r="J783" i="16"/>
  <c r="F786" i="6" s="1"/>
  <c r="J787" i="16"/>
  <c r="F790" i="6" s="1"/>
  <c r="J791" i="16"/>
  <c r="J795" i="16"/>
  <c r="J800" i="16"/>
  <c r="J804" i="16"/>
  <c r="F806" i="6" s="1"/>
  <c r="J808" i="16"/>
  <c r="J812" i="16"/>
  <c r="J816" i="16"/>
  <c r="F819" i="6" s="1"/>
  <c r="J820" i="16"/>
  <c r="F823" i="6" s="1"/>
  <c r="J824" i="16"/>
  <c r="J828" i="16"/>
  <c r="J832" i="16"/>
  <c r="F834" i="6" s="1"/>
  <c r="J836" i="16"/>
  <c r="F839" i="6" s="1"/>
  <c r="J840" i="16"/>
  <c r="F843" i="6" s="1"/>
  <c r="J844" i="16"/>
  <c r="F847" i="6" s="1"/>
  <c r="J848" i="16"/>
  <c r="J852" i="16"/>
  <c r="F855" i="6" s="1"/>
  <c r="J856" i="16"/>
  <c r="J860" i="16"/>
  <c r="J864" i="16"/>
  <c r="F866" i="6" s="1"/>
  <c r="J868" i="16"/>
  <c r="F871" i="6" s="1"/>
  <c r="J872" i="16"/>
  <c r="F875" i="6" s="1"/>
  <c r="J876" i="16"/>
  <c r="J880" i="16"/>
  <c r="J889" i="16"/>
  <c r="J893" i="16"/>
  <c r="F895" i="6" s="1"/>
  <c r="J897" i="16"/>
  <c r="J901" i="16"/>
  <c r="F903" i="6" s="1"/>
  <c r="J905" i="16"/>
  <c r="J909" i="16"/>
  <c r="J913" i="16"/>
  <c r="F916" i="6" s="1"/>
  <c r="J917" i="16"/>
  <c r="J921" i="16"/>
  <c r="F924" i="6" s="1"/>
  <c r="J925" i="16"/>
  <c r="J930" i="16"/>
  <c r="J934" i="16"/>
  <c r="F937" i="6" s="1"/>
  <c r="J938" i="16"/>
  <c r="F941" i="6" s="1"/>
  <c r="J942" i="16"/>
  <c r="F945" i="6" s="1"/>
  <c r="J946" i="16"/>
  <c r="J950" i="16"/>
  <c r="J954" i="16"/>
  <c r="J958" i="16"/>
  <c r="F961" i="6" s="1"/>
  <c r="J962" i="16"/>
  <c r="F965" i="6" s="1"/>
  <c r="J966" i="16"/>
  <c r="J970" i="16"/>
  <c r="J974" i="16"/>
  <c r="J978" i="16"/>
  <c r="J982" i="16"/>
  <c r="J986" i="16"/>
  <c r="J990" i="16"/>
  <c r="J994" i="16"/>
  <c r="F996" i="6" s="1"/>
  <c r="J998" i="16"/>
  <c r="F1000" i="6" s="1"/>
  <c r="J1002" i="16"/>
  <c r="F1005" i="6" s="1"/>
  <c r="J1006" i="16"/>
  <c r="J1010" i="16"/>
  <c r="J1014" i="16"/>
  <c r="J1018" i="16"/>
  <c r="F1021" i="6" s="1"/>
  <c r="J1022" i="16"/>
  <c r="F1024" i="6" s="1"/>
  <c r="J1032" i="16"/>
  <c r="F1029" i="6" s="1"/>
  <c r="J1036" i="16"/>
  <c r="F1038" i="6" s="1"/>
  <c r="J1040" i="16"/>
  <c r="J1044" i="16"/>
  <c r="F1047" i="6" s="1"/>
  <c r="J1048" i="16"/>
  <c r="F1051" i="6" s="1"/>
  <c r="J1052" i="16"/>
  <c r="J1056" i="16"/>
  <c r="J1060" i="16"/>
  <c r="J1064" i="16"/>
  <c r="J1068" i="16"/>
  <c r="F1070" i="6" s="1"/>
  <c r="J1072" i="16"/>
  <c r="J1076" i="16"/>
  <c r="J1080" i="16"/>
  <c r="F1083" i="6" s="1"/>
  <c r="J1084" i="16"/>
  <c r="J1088" i="16"/>
  <c r="F1091" i="6" s="1"/>
  <c r="J1092" i="16"/>
  <c r="F1095" i="6" s="1"/>
  <c r="J1096" i="16"/>
  <c r="F1099" i="6" s="1"/>
  <c r="J1100" i="16"/>
  <c r="F1102" i="6" s="1"/>
  <c r="J1104" i="16"/>
  <c r="F1107" i="6" s="1"/>
  <c r="J1108" i="16"/>
  <c r="J1112" i="16"/>
  <c r="J1116" i="16"/>
  <c r="J1120" i="16"/>
  <c r="J1124" i="16"/>
  <c r="F1126" i="6" s="1"/>
  <c r="J1128" i="16"/>
  <c r="F1130" i="6" s="1"/>
  <c r="J1132" i="16"/>
  <c r="F1135" i="6" s="1"/>
  <c r="J1136" i="16"/>
  <c r="F1138" i="6" s="1"/>
  <c r="J1140" i="16"/>
  <c r="J1144" i="16"/>
  <c r="F1147" i="6" s="1"/>
  <c r="J1148" i="16"/>
  <c r="F1150" i="6" s="1"/>
  <c r="J1152" i="16"/>
  <c r="J1156" i="16"/>
  <c r="F1170" i="6" s="1"/>
  <c r="J1160" i="16"/>
  <c r="J1164" i="16"/>
  <c r="F1166" i="6" s="1"/>
  <c r="J1168" i="16"/>
  <c r="J1172" i="16"/>
  <c r="J1176" i="16"/>
  <c r="J1180" i="16"/>
  <c r="F1183" i="6" s="1"/>
  <c r="J1184" i="16"/>
  <c r="F1187" i="6" s="1"/>
  <c r="J1188" i="16"/>
  <c r="J1192" i="16"/>
  <c r="J1196" i="16"/>
  <c r="J1200" i="16"/>
  <c r="J1204" i="16"/>
  <c r="J1208" i="16"/>
  <c r="J1212" i="16"/>
  <c r="J1216" i="16"/>
  <c r="J1220" i="16"/>
  <c r="J1224" i="16"/>
  <c r="J1228" i="16"/>
  <c r="J1232" i="16"/>
  <c r="J1236" i="16"/>
  <c r="J1240" i="16"/>
  <c r="J1244" i="16"/>
  <c r="J1248" i="16"/>
  <c r="J1252" i="16"/>
  <c r="J1256" i="16"/>
  <c r="J1260" i="16"/>
  <c r="J1264" i="16"/>
  <c r="J1268" i="16"/>
  <c r="J1501" i="16"/>
  <c r="J1505" i="16"/>
  <c r="J1509" i="16"/>
  <c r="J1513" i="16"/>
  <c r="J1517" i="16"/>
  <c r="J1521" i="16"/>
  <c r="J1525" i="16"/>
  <c r="J1529" i="16"/>
  <c r="J1533" i="16"/>
  <c r="J1537" i="16"/>
  <c r="J1546" i="16"/>
  <c r="J1550" i="16"/>
  <c r="J1554" i="16"/>
  <c r="J1558" i="16"/>
  <c r="J1562" i="16"/>
  <c r="J1566" i="16"/>
  <c r="J1570" i="16"/>
  <c r="J1574" i="16"/>
  <c r="J1578" i="16"/>
  <c r="J1582" i="16"/>
  <c r="J1586" i="16"/>
  <c r="J1590" i="16"/>
  <c r="J1593" i="16"/>
  <c r="J1602" i="16"/>
  <c r="J1606" i="16"/>
  <c r="J1610" i="16"/>
  <c r="J1614" i="16"/>
  <c r="J1618" i="16"/>
  <c r="J1622" i="16"/>
  <c r="J1626" i="16"/>
  <c r="J1630" i="16"/>
  <c r="J1634" i="16"/>
  <c r="J1638" i="16"/>
  <c r="J1642" i="16"/>
  <c r="J1646" i="16"/>
  <c r="J1650" i="16"/>
  <c r="J1654" i="16"/>
  <c r="J1658" i="16"/>
  <c r="J1662" i="16"/>
  <c r="J1666" i="16"/>
  <c r="J1670" i="16"/>
  <c r="J1674" i="16"/>
  <c r="J1678" i="16"/>
  <c r="J1682" i="16"/>
  <c r="J1686" i="16"/>
  <c r="J1690" i="16"/>
  <c r="J1694" i="16"/>
  <c r="J1698" i="16"/>
  <c r="J1702" i="16"/>
  <c r="J1706" i="16"/>
  <c r="J1710" i="16"/>
  <c r="J1714" i="16"/>
  <c r="J1718" i="16"/>
  <c r="J1722" i="16"/>
  <c r="J1726" i="16"/>
  <c r="J1730" i="16"/>
  <c r="J1755" i="16"/>
  <c r="J603" i="16"/>
  <c r="J607" i="16"/>
  <c r="F614" i="6" s="1"/>
  <c r="J616" i="16"/>
  <c r="J620" i="16"/>
  <c r="J624" i="16"/>
  <c r="J628" i="16"/>
  <c r="J632" i="16"/>
  <c r="J636" i="16"/>
  <c r="J640" i="16"/>
  <c r="J644" i="16"/>
  <c r="J648" i="16"/>
  <c r="J657" i="16"/>
  <c r="J661" i="16"/>
  <c r="J665" i="16"/>
  <c r="J669" i="16"/>
  <c r="J673" i="16"/>
  <c r="J677" i="16"/>
  <c r="J681" i="16"/>
  <c r="F685" i="6" s="1"/>
  <c r="J685" i="16"/>
  <c r="J689" i="16"/>
  <c r="J693" i="16"/>
  <c r="J697" i="16"/>
  <c r="J701" i="16"/>
  <c r="J705" i="16"/>
  <c r="J709" i="16"/>
  <c r="F713" i="6" s="1"/>
  <c r="J713" i="16"/>
  <c r="F720" i="6" s="1"/>
  <c r="J719" i="16"/>
  <c r="J723" i="16"/>
  <c r="J727" i="16"/>
  <c r="J731" i="16"/>
  <c r="J735" i="16"/>
  <c r="J739" i="16"/>
  <c r="J743" i="16"/>
  <c r="J747" i="16"/>
  <c r="J756" i="16"/>
  <c r="F759" i="6" s="1"/>
  <c r="J760" i="16"/>
  <c r="J764" i="16"/>
  <c r="J768" i="16"/>
  <c r="J773" i="16"/>
  <c r="F776" i="6" s="1"/>
  <c r="J777" i="16"/>
  <c r="J781" i="16"/>
  <c r="J785" i="16"/>
  <c r="J789" i="16"/>
  <c r="J793" i="16"/>
  <c r="J797" i="16"/>
  <c r="J806" i="16"/>
  <c r="J810" i="16"/>
  <c r="J814" i="16"/>
  <c r="J818" i="16"/>
  <c r="J822" i="16"/>
  <c r="F841" i="6" s="1"/>
  <c r="J826" i="16"/>
  <c r="J830" i="16"/>
  <c r="J834" i="16"/>
  <c r="J838" i="16"/>
  <c r="J842" i="16"/>
  <c r="J846" i="16"/>
  <c r="J850" i="16"/>
  <c r="J854" i="16"/>
  <c r="J858" i="16"/>
  <c r="J862" i="16"/>
  <c r="J866" i="16"/>
  <c r="J870" i="16"/>
  <c r="J874" i="16"/>
  <c r="J878" i="16"/>
  <c r="J887" i="16"/>
  <c r="J891" i="16"/>
  <c r="J895" i="16"/>
  <c r="J899" i="16"/>
  <c r="J903" i="16"/>
  <c r="J907" i="16"/>
  <c r="J911" i="16"/>
  <c r="J915" i="16"/>
  <c r="J919" i="16"/>
  <c r="J923" i="16"/>
  <c r="J932" i="16"/>
  <c r="F934" i="6" s="1"/>
  <c r="J936" i="16"/>
  <c r="J940" i="16"/>
  <c r="F942" i="6" s="1"/>
  <c r="J944" i="16"/>
  <c r="J948" i="16"/>
  <c r="J952" i="16"/>
  <c r="F955" i="6" s="1"/>
  <c r="J956" i="16"/>
  <c r="J960" i="16"/>
  <c r="F963" i="6" s="1"/>
  <c r="J964" i="16"/>
  <c r="F967" i="6" s="1"/>
  <c r="J968" i="16"/>
  <c r="J972" i="16"/>
  <c r="F974" i="6" s="1"/>
  <c r="J976" i="16"/>
  <c r="F978" i="6" s="1"/>
  <c r="J980" i="16"/>
  <c r="J984" i="16"/>
  <c r="F987" i="6" s="1"/>
  <c r="J988" i="16"/>
  <c r="J992" i="16"/>
  <c r="F994" i="6" s="1"/>
  <c r="J996" i="16"/>
  <c r="F998" i="6" s="1"/>
  <c r="J1000" i="16"/>
  <c r="J1004" i="16"/>
  <c r="J1008" i="16"/>
  <c r="J1012" i="16"/>
  <c r="F1015" i="6" s="1"/>
  <c r="J1016" i="16"/>
  <c r="F1019" i="6" s="1"/>
  <c r="J1020" i="16"/>
  <c r="F1020" i="6" s="1"/>
  <c r="J1038" i="16"/>
  <c r="F1041" i="6" s="1"/>
  <c r="J1042" i="16"/>
  <c r="J1046" i="16"/>
  <c r="F1048" i="6" s="1"/>
  <c r="J1050" i="16"/>
  <c r="F1053" i="6" s="1"/>
  <c r="J1054" i="16"/>
  <c r="F1057" i="6" s="1"/>
  <c r="J1058" i="16"/>
  <c r="F1060" i="6" s="1"/>
  <c r="J1062" i="16"/>
  <c r="F1065" i="6" s="1"/>
  <c r="J1066" i="16"/>
  <c r="J1070" i="16"/>
  <c r="F1072" i="6" s="1"/>
  <c r="J1074" i="16"/>
  <c r="F1076" i="6" s="1"/>
  <c r="J1078" i="16"/>
  <c r="F1081" i="6" s="1"/>
  <c r="J1082" i="16"/>
  <c r="J1086" i="16"/>
  <c r="J1090" i="16"/>
  <c r="F1093" i="6" s="1"/>
  <c r="J1094" i="16"/>
  <c r="J1098" i="16"/>
  <c r="F1101" i="6" s="1"/>
  <c r="J1102" i="16"/>
  <c r="J1106" i="16"/>
  <c r="J1110" i="16"/>
  <c r="F1113" i="6" s="1"/>
  <c r="J1114" i="16"/>
  <c r="F1116" i="6" s="1"/>
  <c r="J1118" i="16"/>
  <c r="F1120" i="6" s="1"/>
  <c r="J1122" i="16"/>
  <c r="J1126" i="16"/>
  <c r="J1130" i="16"/>
  <c r="J1134" i="16"/>
  <c r="J1138" i="16"/>
  <c r="J1142" i="16"/>
  <c r="J1146" i="16"/>
  <c r="F1149" i="6" s="1"/>
  <c r="J1150" i="16"/>
  <c r="J1154" i="16"/>
  <c r="F1157" i="6" s="1"/>
  <c r="J1158" i="16"/>
  <c r="J1162" i="16"/>
  <c r="J1166" i="16"/>
  <c r="J1170" i="16"/>
  <c r="F1173" i="6" s="1"/>
  <c r="J1174" i="16"/>
  <c r="F1177" i="6" s="1"/>
  <c r="J1178" i="16"/>
  <c r="F1180" i="6" s="1"/>
  <c r="J1182" i="16"/>
  <c r="F1174" i="6" s="1"/>
  <c r="J1186" i="16"/>
  <c r="F1189" i="6" s="1"/>
  <c r="J1194" i="16"/>
  <c r="J1198" i="16"/>
  <c r="J1202" i="16"/>
  <c r="J1206" i="16"/>
  <c r="J1210" i="16"/>
  <c r="J1214" i="16"/>
  <c r="J1218" i="16"/>
  <c r="J1222" i="16"/>
  <c r="J1226" i="16"/>
  <c r="J1230" i="16"/>
  <c r="J1234" i="16"/>
  <c r="J1238" i="16"/>
  <c r="J1242" i="16"/>
  <c r="J1246" i="16"/>
  <c r="J1250" i="16"/>
  <c r="J1254" i="16"/>
  <c r="J1258" i="16"/>
  <c r="J1262" i="16"/>
  <c r="J1266" i="16"/>
  <c r="J1270" i="16"/>
  <c r="J1274" i="16"/>
  <c r="J1278" i="16"/>
  <c r="J1282" i="16"/>
  <c r="J1286" i="16"/>
  <c r="J1290" i="16"/>
  <c r="J1294" i="16"/>
  <c r="J1298" i="16"/>
  <c r="J1302" i="16"/>
  <c r="J1306" i="16"/>
  <c r="J1753" i="16"/>
  <c r="J1272" i="16"/>
  <c r="J1276" i="16"/>
  <c r="J1280" i="16"/>
  <c r="J1284" i="16"/>
  <c r="J1288" i="16"/>
  <c r="J1292" i="16"/>
  <c r="J1296" i="16"/>
  <c r="J1300" i="16"/>
  <c r="J1304" i="16"/>
  <c r="J1308" i="16"/>
  <c r="J1312" i="16"/>
  <c r="J1316" i="16"/>
  <c r="J1320" i="16"/>
  <c r="J1324" i="16"/>
  <c r="J1328" i="16"/>
  <c r="J1332" i="16"/>
  <c r="J1336" i="16"/>
  <c r="J1340" i="16"/>
  <c r="J1344" i="16"/>
  <c r="J1348" i="16"/>
  <c r="J1352" i="16"/>
  <c r="J1356" i="16"/>
  <c r="J1360" i="16"/>
  <c r="J1364" i="16"/>
  <c r="J1368" i="16"/>
  <c r="J1372" i="16"/>
  <c r="J1376" i="16"/>
  <c r="J1380" i="16"/>
  <c r="J1384" i="16"/>
  <c r="J1388" i="16"/>
  <c r="J1392" i="16"/>
  <c r="J1397" i="16"/>
  <c r="F1398" i="6" s="1"/>
  <c r="J1401" i="16"/>
  <c r="J1405" i="16"/>
  <c r="J1409" i="16"/>
  <c r="J1413" i="16"/>
  <c r="J1417" i="16"/>
  <c r="J1426" i="16"/>
  <c r="J1430" i="16"/>
  <c r="J1435" i="16"/>
  <c r="J1438" i="16"/>
  <c r="J1442" i="16"/>
  <c r="J1446" i="16"/>
  <c r="J1450" i="16"/>
  <c r="J1454" i="16"/>
  <c r="J1459" i="16"/>
  <c r="J1463" i="16"/>
  <c r="J1467" i="16"/>
  <c r="J1471" i="16"/>
  <c r="J1475" i="16"/>
  <c r="J1479" i="16"/>
  <c r="J1483" i="16"/>
  <c r="J1487" i="16"/>
  <c r="J1492" i="16"/>
  <c r="J1496" i="16"/>
  <c r="J1500" i="16"/>
  <c r="J1504" i="16"/>
  <c r="J1508" i="16"/>
  <c r="J1512" i="16"/>
  <c r="J1516" i="16"/>
  <c r="J1520" i="16"/>
  <c r="J1524" i="16"/>
  <c r="J1528" i="16"/>
  <c r="J1532" i="16"/>
  <c r="J1536" i="16"/>
  <c r="J1541" i="16"/>
  <c r="J1545" i="16"/>
  <c r="F1543" i="6" s="1"/>
  <c r="J1549" i="16"/>
  <c r="J1553" i="16"/>
  <c r="J1557" i="16"/>
  <c r="J1561" i="16"/>
  <c r="J1565" i="16"/>
  <c r="J1569" i="16"/>
  <c r="J1573" i="16"/>
  <c r="J1577" i="16"/>
  <c r="J1581" i="16"/>
  <c r="J1585" i="16"/>
  <c r="J1597" i="16"/>
  <c r="J1601" i="16"/>
  <c r="F1600" i="6" s="1"/>
  <c r="J1605" i="16"/>
  <c r="F1597" i="6" s="1"/>
  <c r="J1609" i="16"/>
  <c r="J1613" i="16"/>
  <c r="J1617" i="16"/>
  <c r="J1621" i="16"/>
  <c r="J1625" i="16"/>
  <c r="J1629" i="16"/>
  <c r="J1633" i="16"/>
  <c r="J1637" i="16"/>
  <c r="J1641" i="16"/>
  <c r="J1645" i="16"/>
  <c r="J1649" i="16"/>
  <c r="F1734" i="6" s="1"/>
  <c r="J1653" i="16"/>
  <c r="F1738" i="6" s="1"/>
  <c r="J1657" i="16"/>
  <c r="J1661" i="16"/>
  <c r="J1665" i="16"/>
  <c r="J1669" i="16"/>
  <c r="F1740" i="6" s="1"/>
  <c r="J1673" i="16"/>
  <c r="J1677" i="16"/>
  <c r="J1681" i="16"/>
  <c r="J1685" i="16"/>
  <c r="J1689" i="16"/>
  <c r="J1693" i="16"/>
  <c r="J1697" i="16"/>
  <c r="J1701" i="16"/>
  <c r="J1705" i="16"/>
  <c r="J1709" i="16"/>
  <c r="J1713" i="16"/>
  <c r="J1717" i="16"/>
  <c r="J1721" i="16"/>
  <c r="J1725" i="16"/>
  <c r="J1729" i="16"/>
  <c r="J1737" i="16"/>
  <c r="J1741" i="16"/>
  <c r="J1745" i="16"/>
  <c r="J1749" i="16"/>
  <c r="J1754" i="16"/>
  <c r="J1758" i="16"/>
  <c r="J1762" i="16"/>
  <c r="J1766" i="16"/>
  <c r="J1770" i="16"/>
  <c r="J1774" i="16"/>
  <c r="J1778" i="16"/>
  <c r="J1782" i="16"/>
  <c r="F1775" i="6" s="1"/>
  <c r="J1786" i="16"/>
  <c r="J1790" i="16"/>
  <c r="J1794" i="16"/>
  <c r="J1798" i="16"/>
  <c r="J1802" i="16"/>
  <c r="J1806" i="16"/>
  <c r="F1791" i="6" s="1"/>
  <c r="J1810" i="16"/>
  <c r="J1814" i="16"/>
  <c r="J1818" i="16"/>
  <c r="J1822" i="16"/>
  <c r="J1826" i="16"/>
  <c r="J1830" i="16"/>
  <c r="J1834" i="16"/>
  <c r="J1838" i="16"/>
  <c r="J1842" i="16"/>
  <c r="J1846" i="16"/>
  <c r="J1850" i="16"/>
  <c r="J1854" i="16"/>
  <c r="J1858" i="16"/>
  <c r="J1862" i="16"/>
  <c r="J1866" i="16"/>
  <c r="J1870" i="16"/>
  <c r="J1874" i="16"/>
  <c r="J1878" i="16"/>
  <c r="J1882" i="16"/>
  <c r="J1886" i="16"/>
  <c r="J1890" i="16"/>
  <c r="J1894" i="16"/>
  <c r="J1898" i="16"/>
  <c r="J1902" i="16"/>
  <c r="J1906" i="16"/>
  <c r="F1879" i="6" s="1"/>
  <c r="J1910" i="16"/>
  <c r="J1914" i="16"/>
  <c r="J1918" i="16"/>
  <c r="J1922" i="16"/>
  <c r="J1926" i="16"/>
  <c r="J1930" i="16"/>
  <c r="F1907" i="6" s="1"/>
  <c r="J1934" i="16"/>
  <c r="J1938" i="16"/>
  <c r="J1942" i="16"/>
  <c r="J1946" i="16"/>
  <c r="J1950" i="16"/>
  <c r="J1954" i="16"/>
  <c r="J1958" i="16"/>
  <c r="J1962" i="16"/>
  <c r="J1966" i="16"/>
  <c r="J1970" i="16"/>
  <c r="J2064" i="16"/>
  <c r="J2101" i="16"/>
  <c r="J1310" i="16"/>
  <c r="J1314" i="16"/>
  <c r="J1318" i="16"/>
  <c r="J1322" i="16"/>
  <c r="J1326" i="16"/>
  <c r="J1330" i="16"/>
  <c r="J1334" i="16"/>
  <c r="J1338" i="16"/>
  <c r="J1342" i="16"/>
  <c r="J1346" i="16"/>
  <c r="J1350" i="16"/>
  <c r="J1354" i="16"/>
  <c r="J1358" i="16"/>
  <c r="J1362" i="16"/>
  <c r="J1366" i="16"/>
  <c r="J1370" i="16"/>
  <c r="J1374" i="16"/>
  <c r="J1378" i="16"/>
  <c r="J1382" i="16"/>
  <c r="J1386" i="16"/>
  <c r="J1390" i="16"/>
  <c r="J1394" i="16"/>
  <c r="J1403" i="16"/>
  <c r="F1401" i="6" s="1"/>
  <c r="J1407" i="16"/>
  <c r="J1411" i="16"/>
  <c r="J1415" i="16"/>
  <c r="J1420" i="16"/>
  <c r="J1424" i="16"/>
  <c r="J1428" i="16"/>
  <c r="J1432" i="16"/>
  <c r="J1434" i="16"/>
  <c r="F1435" i="6" s="1"/>
  <c r="I1435" i="6" s="1"/>
  <c r="J1440" i="16"/>
  <c r="J1444" i="16"/>
  <c r="J1448" i="16"/>
  <c r="J1452" i="16"/>
  <c r="J1457" i="16"/>
  <c r="J1461" i="16"/>
  <c r="J1465" i="16"/>
  <c r="J1469" i="16"/>
  <c r="J1473" i="16"/>
  <c r="J1477" i="16"/>
  <c r="J1481" i="16"/>
  <c r="J1485" i="16"/>
  <c r="J1489" i="16"/>
  <c r="J1494" i="16"/>
  <c r="J1498" i="16"/>
  <c r="J1502" i="16"/>
  <c r="J1506" i="16"/>
  <c r="J1510" i="16"/>
  <c r="J1514" i="16"/>
  <c r="J1518" i="16"/>
  <c r="J1522" i="16"/>
  <c r="J1526" i="16"/>
  <c r="J1530" i="16"/>
  <c r="J1534" i="16"/>
  <c r="J1538" i="16"/>
  <c r="J1547" i="16"/>
  <c r="J1551" i="16"/>
  <c r="J1555" i="16"/>
  <c r="J1559" i="16"/>
  <c r="J1563" i="16"/>
  <c r="J1567" i="16"/>
  <c r="J1571" i="16"/>
  <c r="J1575" i="16"/>
  <c r="J1579" i="16"/>
  <c r="J1583" i="16"/>
  <c r="J1587" i="16"/>
  <c r="J1591" i="16"/>
  <c r="F1595" i="6" s="1"/>
  <c r="J1603" i="16"/>
  <c r="J1607" i="16"/>
  <c r="F1599" i="6" s="1"/>
  <c r="J1611" i="16"/>
  <c r="J1615" i="16"/>
  <c r="J1619" i="16"/>
  <c r="J1623" i="16"/>
  <c r="J1627" i="16"/>
  <c r="J1631" i="16"/>
  <c r="J1635" i="16"/>
  <c r="J1639" i="16"/>
  <c r="J1643" i="16"/>
  <c r="J1647" i="16"/>
  <c r="J1651" i="16"/>
  <c r="J1655" i="16"/>
  <c r="J1659" i="16"/>
  <c r="J1663" i="16"/>
  <c r="J1667" i="16"/>
  <c r="J1671" i="16"/>
  <c r="J1675" i="16"/>
  <c r="J1679" i="16"/>
  <c r="J1683" i="16"/>
  <c r="J1687" i="16"/>
  <c r="J1691" i="16"/>
  <c r="J1695" i="16"/>
  <c r="J1699" i="16"/>
  <c r="J1703" i="16"/>
  <c r="J1707" i="16"/>
  <c r="J1711" i="16"/>
  <c r="J1715" i="16"/>
  <c r="J1719" i="16"/>
  <c r="J1723" i="16"/>
  <c r="J1727" i="16"/>
  <c r="J1731" i="16"/>
  <c r="J1735" i="16"/>
  <c r="J1739" i="16"/>
  <c r="J1743" i="16"/>
  <c r="J1747" i="16"/>
  <c r="J1752" i="16"/>
  <c r="J1760" i="16"/>
  <c r="J1764" i="16"/>
  <c r="J1768" i="16"/>
  <c r="J1772" i="16"/>
  <c r="J1776" i="16"/>
  <c r="F1773" i="6" s="1"/>
  <c r="J1780" i="16"/>
  <c r="J1784" i="16"/>
  <c r="J1788" i="16"/>
  <c r="J1792" i="16"/>
  <c r="F1792" i="6" s="1"/>
  <c r="J1796" i="16"/>
  <c r="J1800" i="16"/>
  <c r="J1804" i="16"/>
  <c r="J1808" i="16"/>
  <c r="F1803" i="6" s="1"/>
  <c r="J1812" i="16"/>
  <c r="J1816" i="16"/>
  <c r="J1820" i="16"/>
  <c r="J1824" i="16"/>
  <c r="J1828" i="16"/>
  <c r="J1832" i="16"/>
  <c r="J1836" i="16"/>
  <c r="F1836" i="6" s="1"/>
  <c r="J1840" i="16"/>
  <c r="J1844" i="16"/>
  <c r="J1848" i="16"/>
  <c r="J1852" i="16"/>
  <c r="J1856" i="16"/>
  <c r="F1861" i="6" s="1"/>
  <c r="J1860" i="16"/>
  <c r="J1864" i="16"/>
  <c r="F1869" i="6" s="1"/>
  <c r="J1868" i="16"/>
  <c r="J1872" i="16"/>
  <c r="J1876" i="16"/>
  <c r="F1881" i="6" s="1"/>
  <c r="J1880" i="16"/>
  <c r="F1885" i="6" s="1"/>
  <c r="J1884" i="16"/>
  <c r="F1927" i="6" s="1"/>
  <c r="J1888" i="16"/>
  <c r="J1892" i="16"/>
  <c r="F1895" i="6" s="1"/>
  <c r="J1896" i="16"/>
  <c r="J1900" i="16"/>
  <c r="F1911" i="6" s="1"/>
  <c r="J1904" i="16"/>
  <c r="F1909" i="6" s="1"/>
  <c r="J1908" i="16"/>
  <c r="J1912" i="16"/>
  <c r="J1916" i="16"/>
  <c r="J1920" i="16"/>
  <c r="F1925" i="6" s="1"/>
  <c r="J1924" i="16"/>
  <c r="J1928" i="16"/>
  <c r="J1932" i="16"/>
  <c r="J1936" i="16"/>
  <c r="J1940" i="16"/>
  <c r="J1944" i="16"/>
  <c r="F1949" i="6" s="1"/>
  <c r="J1948" i="16"/>
  <c r="J1952" i="16"/>
  <c r="F1950" i="6" s="1"/>
  <c r="J1956" i="16"/>
  <c r="F1961" i="6" s="1"/>
  <c r="J1960" i="16"/>
  <c r="F1965" i="6" s="1"/>
  <c r="J1964" i="16"/>
  <c r="F1969" i="6" s="1"/>
  <c r="J1968" i="16"/>
  <c r="J1972" i="16"/>
  <c r="F1977" i="6" s="1"/>
  <c r="J1976" i="16"/>
  <c r="J1980" i="16"/>
  <c r="J1984" i="16"/>
  <c r="J1988" i="16"/>
  <c r="F1975" i="6" s="1"/>
  <c r="J2066" i="16"/>
  <c r="J2103" i="16"/>
  <c r="J2204" i="16"/>
  <c r="J1974" i="16"/>
  <c r="J1978" i="16"/>
  <c r="J1982" i="16"/>
  <c r="J1986" i="16"/>
  <c r="F1983" i="6" s="1"/>
  <c r="J1990" i="16"/>
  <c r="J1994" i="16"/>
  <c r="J1998" i="16"/>
  <c r="J2002" i="16"/>
  <c r="J2006" i="16"/>
  <c r="J2010" i="16"/>
  <c r="J2014" i="16"/>
  <c r="J2018" i="16"/>
  <c r="J2022" i="16"/>
  <c r="J2026" i="16"/>
  <c r="J2030" i="16"/>
  <c r="J2034" i="16"/>
  <c r="J2038" i="16"/>
  <c r="J2042" i="16"/>
  <c r="J2046" i="16"/>
  <c r="J2050" i="16"/>
  <c r="J2054" i="16"/>
  <c r="J2058" i="16"/>
  <c r="J2063" i="16"/>
  <c r="J2071" i="16"/>
  <c r="J2075" i="16"/>
  <c r="J2079" i="16"/>
  <c r="J2083" i="16"/>
  <c r="J2087" i="16"/>
  <c r="J2091" i="16"/>
  <c r="J2095" i="16"/>
  <c r="J2100" i="16"/>
  <c r="J2108" i="16"/>
  <c r="J2112" i="16"/>
  <c r="J2116" i="16"/>
  <c r="F2121" i="6" s="1"/>
  <c r="J2120" i="16"/>
  <c r="J2124" i="16"/>
  <c r="J2128" i="16"/>
  <c r="J2132" i="16"/>
  <c r="J2136" i="16"/>
  <c r="J2140" i="16"/>
  <c r="J2144" i="16"/>
  <c r="F2149" i="6" s="1"/>
  <c r="J2148" i="16"/>
  <c r="F2153" i="6" s="1"/>
  <c r="J2152" i="16"/>
  <c r="J2156" i="16"/>
  <c r="J2160" i="16"/>
  <c r="J2164" i="16"/>
  <c r="J2168" i="16"/>
  <c r="J2172" i="16"/>
  <c r="F2177" i="6" s="1"/>
  <c r="J2176" i="16"/>
  <c r="J2180" i="16"/>
  <c r="J2184" i="16"/>
  <c r="F2189" i="6" s="1"/>
  <c r="J2188" i="16"/>
  <c r="F2193" i="6" s="1"/>
  <c r="J2192" i="16"/>
  <c r="J2196" i="16"/>
  <c r="J2201" i="16"/>
  <c r="J2209" i="16"/>
  <c r="F2214" i="6" s="1"/>
  <c r="J2213" i="16"/>
  <c r="F2218" i="6" s="1"/>
  <c r="J2217" i="16"/>
  <c r="F2222" i="6" s="1"/>
  <c r="J2221" i="16"/>
  <c r="J2225" i="16"/>
  <c r="J2229" i="16"/>
  <c r="J2234" i="16"/>
  <c r="F2239" i="6" s="1"/>
  <c r="J2238" i="16"/>
  <c r="F2236" i="6" s="1"/>
  <c r="J2242" i="16"/>
  <c r="J2247" i="16"/>
  <c r="F2252" i="6" s="1"/>
  <c r="J2251" i="16"/>
  <c r="J2255" i="16"/>
  <c r="J2259" i="16"/>
  <c r="J2264" i="16"/>
  <c r="J2273" i="16"/>
  <c r="J2277" i="16"/>
  <c r="J2281" i="16"/>
  <c r="J2285" i="16"/>
  <c r="J2290" i="16"/>
  <c r="J2294" i="16"/>
  <c r="J2298" i="16"/>
  <c r="J2302" i="16"/>
  <c r="J2306" i="16"/>
  <c r="J2311" i="16"/>
  <c r="J2315" i="16"/>
  <c r="J2319" i="16"/>
  <c r="J2323" i="16"/>
  <c r="J2327" i="16"/>
  <c r="J2331" i="16"/>
  <c r="J2334" i="16"/>
  <c r="J2340" i="16"/>
  <c r="F2344" i="6" s="1"/>
  <c r="J2202" i="16"/>
  <c r="J2235" i="16"/>
  <c r="F2235" i="6" s="1"/>
  <c r="J2248" i="16"/>
  <c r="J2265" i="16"/>
  <c r="J2278" i="16"/>
  <c r="J2282" i="16"/>
  <c r="J2286" i="16"/>
  <c r="J2291" i="16"/>
  <c r="J2295" i="16"/>
  <c r="J2299" i="16"/>
  <c r="J2303" i="16"/>
  <c r="J2307" i="16"/>
  <c r="J2312" i="16"/>
  <c r="J2316" i="16"/>
  <c r="J2320" i="16"/>
  <c r="J2324" i="16"/>
  <c r="J2328" i="16"/>
  <c r="J2335" i="16"/>
  <c r="J2341" i="16"/>
  <c r="F2345" i="6" s="1"/>
  <c r="J2343" i="16"/>
  <c r="F2347" i="6" s="1"/>
  <c r="J1992" i="16"/>
  <c r="F1995" i="6" s="1"/>
  <c r="J1996" i="16"/>
  <c r="J2000" i="16"/>
  <c r="F2005" i="6" s="1"/>
  <c r="J2004" i="16"/>
  <c r="F2009" i="6" s="1"/>
  <c r="J2008" i="16"/>
  <c r="F2013" i="6" s="1"/>
  <c r="J2012" i="16"/>
  <c r="J2016" i="16"/>
  <c r="J2020" i="16"/>
  <c r="F2025" i="6" s="1"/>
  <c r="J2024" i="16"/>
  <c r="F2029" i="6" s="1"/>
  <c r="J2028" i="16"/>
  <c r="F2033" i="6" s="1"/>
  <c r="J2032" i="16"/>
  <c r="F2037" i="6" s="1"/>
  <c r="J2036" i="16"/>
  <c r="F2041" i="6" s="1"/>
  <c r="J2040" i="16"/>
  <c r="F2045" i="6" s="1"/>
  <c r="J2044" i="16"/>
  <c r="J2048" i="16"/>
  <c r="F2053" i="6" s="1"/>
  <c r="J2052" i="16"/>
  <c r="J2056" i="16"/>
  <c r="F2061" i="6" s="1"/>
  <c r="J2060" i="16"/>
  <c r="J2065" i="16"/>
  <c r="J2069" i="16"/>
  <c r="J2073" i="16"/>
  <c r="F2078" i="6" s="1"/>
  <c r="J2077" i="16"/>
  <c r="F2082" i="6" s="1"/>
  <c r="J2081" i="16"/>
  <c r="F2076" i="6" s="1"/>
  <c r="J2085" i="16"/>
  <c r="J2089" i="16"/>
  <c r="J2093" i="16"/>
  <c r="F2092" i="6" s="1"/>
  <c r="J2097" i="16"/>
  <c r="J2102" i="16"/>
  <c r="F2107" i="6" s="1"/>
  <c r="J2106" i="16"/>
  <c r="J2110" i="16"/>
  <c r="F2115" i="6" s="1"/>
  <c r="J2114" i="16"/>
  <c r="F2119" i="6" s="1"/>
  <c r="J2118" i="16"/>
  <c r="F2123" i="6" s="1"/>
  <c r="J2122" i="16"/>
  <c r="F2127" i="6" s="1"/>
  <c r="J2126" i="16"/>
  <c r="J2130" i="16"/>
  <c r="J2134" i="16"/>
  <c r="J2138" i="16"/>
  <c r="J2142" i="16"/>
  <c r="J2146" i="16"/>
  <c r="F2151" i="6" s="1"/>
  <c r="J2150" i="16"/>
  <c r="F2155" i="6" s="1"/>
  <c r="J2154" i="16"/>
  <c r="J2158" i="16"/>
  <c r="J2162" i="16"/>
  <c r="F2167" i="6" s="1"/>
  <c r="J2166" i="16"/>
  <c r="J2170" i="16"/>
  <c r="F2175" i="6" s="1"/>
  <c r="J2174" i="16"/>
  <c r="J2178" i="16"/>
  <c r="F2183" i="6" s="1"/>
  <c r="J2182" i="16"/>
  <c r="J2186" i="16"/>
  <c r="F2191" i="6" s="1"/>
  <c r="J2190" i="16"/>
  <c r="J2194" i="16"/>
  <c r="F2199" i="6" s="1"/>
  <c r="J2198" i="16"/>
  <c r="J2203" i="16"/>
  <c r="F2208" i="6" s="1"/>
  <c r="J2207" i="16"/>
  <c r="F2212" i="6" s="1"/>
  <c r="J2211" i="16"/>
  <c r="J2215" i="16"/>
  <c r="F2220" i="6" s="1"/>
  <c r="J2219" i="16"/>
  <c r="J2223" i="16"/>
  <c r="J2227" i="16"/>
  <c r="J2232" i="16"/>
  <c r="J2240" i="16"/>
  <c r="J2244" i="16"/>
  <c r="J2249" i="16"/>
  <c r="J2253" i="16"/>
  <c r="F2258" i="6" s="1"/>
  <c r="J2257" i="16"/>
  <c r="F2255" i="6" s="1"/>
  <c r="J2261" i="16"/>
  <c r="F2259" i="6" s="1"/>
  <c r="J2266" i="16"/>
  <c r="J2270" i="16"/>
  <c r="F2268" i="6" s="1"/>
  <c r="J2275" i="16"/>
  <c r="J2279" i="16"/>
  <c r="J2283" i="16"/>
  <c r="J2287" i="16"/>
  <c r="J2292" i="16"/>
  <c r="J2296" i="16"/>
  <c r="J2300" i="16"/>
  <c r="J2304" i="16"/>
  <c r="J2308" i="16"/>
  <c r="J2313" i="16"/>
  <c r="J2317" i="16"/>
  <c r="J2321" i="16"/>
  <c r="J2325" i="16"/>
  <c r="F2321" i="6" s="1"/>
  <c r="I2321" i="6" s="1"/>
  <c r="J2329" i="16"/>
  <c r="F2325" i="6" s="1"/>
  <c r="I2325" i="6" s="1"/>
  <c r="J2333" i="16"/>
  <c r="J2336" i="16"/>
  <c r="J2342" i="16"/>
  <c r="F2346" i="6" s="1"/>
  <c r="J2233" i="16"/>
  <c r="F2231" i="6" s="1"/>
  <c r="J2246" i="16"/>
  <c r="J2267" i="16"/>
  <c r="J2339" i="16"/>
  <c r="J2345" i="16"/>
  <c r="F376" i="6"/>
  <c r="F384" i="6"/>
  <c r="F388" i="6"/>
  <c r="F396" i="6"/>
  <c r="F400" i="6"/>
  <c r="F404" i="6"/>
  <c r="F408" i="6"/>
  <c r="F413" i="6"/>
  <c r="F416" i="6"/>
  <c r="F426" i="6"/>
  <c r="F438" i="6"/>
  <c r="F446" i="6"/>
  <c r="F458" i="6"/>
  <c r="F463" i="6"/>
  <c r="F460" i="6"/>
  <c r="F467" i="6"/>
  <c r="F484" i="6"/>
  <c r="F488" i="6"/>
  <c r="F504" i="6"/>
  <c r="F508" i="6"/>
  <c r="F512" i="6"/>
  <c r="F516" i="6"/>
  <c r="F520" i="6"/>
  <c r="F524" i="6"/>
  <c r="F528" i="6"/>
  <c r="F540" i="6"/>
  <c r="F544" i="6"/>
  <c r="F552" i="6"/>
  <c r="F568" i="6"/>
  <c r="F572" i="6"/>
  <c r="F576" i="6"/>
  <c r="F580" i="6"/>
  <c r="F584" i="6"/>
  <c r="F588" i="6"/>
  <c r="F612" i="6"/>
  <c r="F621" i="6"/>
  <c r="F637" i="6"/>
  <c r="F641" i="6"/>
  <c r="F649" i="6"/>
  <c r="F653" i="6"/>
  <c r="F662" i="6"/>
  <c r="F666" i="6"/>
  <c r="F670" i="6"/>
  <c r="F678" i="6"/>
  <c r="F686" i="6"/>
  <c r="F706" i="6"/>
  <c r="F710" i="6"/>
  <c r="F724" i="6"/>
  <c r="F721" i="6"/>
  <c r="F732" i="6"/>
  <c r="F748" i="6"/>
  <c r="F757" i="6"/>
  <c r="F777" i="6"/>
  <c r="F781" i="6"/>
  <c r="F785" i="6"/>
  <c r="F793" i="6"/>
  <c r="F810" i="6"/>
  <c r="F814" i="6"/>
  <c r="F818" i="6"/>
  <c r="F822" i="6"/>
  <c r="F838" i="6"/>
  <c r="F842" i="6"/>
  <c r="F850" i="6"/>
  <c r="F862" i="6"/>
  <c r="F882" i="6"/>
  <c r="F891" i="6"/>
  <c r="F911" i="6"/>
  <c r="F915" i="6"/>
  <c r="F919" i="6"/>
  <c r="F923" i="6"/>
  <c r="F927" i="6"/>
  <c r="F948" i="6"/>
  <c r="F952" i="6"/>
  <c r="F956" i="6"/>
  <c r="F964" i="6"/>
  <c r="F972" i="6"/>
  <c r="F976" i="6"/>
  <c r="F984" i="6"/>
  <c r="F1012" i="6"/>
  <c r="F1016" i="6"/>
  <c r="F1042" i="6"/>
  <c r="F1046" i="6"/>
  <c r="F1050" i="6"/>
  <c r="F1058" i="6"/>
  <c r="F1066" i="6"/>
  <c r="F1078" i="6"/>
  <c r="F1082" i="6"/>
  <c r="F1086" i="6"/>
  <c r="F1090" i="6"/>
  <c r="F1106" i="6"/>
  <c r="F1110" i="6"/>
  <c r="F1114" i="6"/>
  <c r="F1118" i="6"/>
  <c r="F1122" i="6"/>
  <c r="F1142" i="6"/>
  <c r="F1146" i="6"/>
  <c r="F1154" i="6"/>
  <c r="F1178" i="6"/>
  <c r="F1186" i="6"/>
  <c r="F1190" i="6"/>
  <c r="F1423" i="6"/>
  <c r="F1424" i="6"/>
  <c r="F1541" i="6"/>
  <c r="F1593" i="6"/>
  <c r="F1742" i="6"/>
  <c r="F1759" i="6"/>
  <c r="F1763" i="6"/>
  <c r="F1779" i="6"/>
  <c r="F1795" i="6"/>
  <c r="F1807" i="6"/>
  <c r="F1811" i="6"/>
  <c r="F1815" i="6"/>
  <c r="F1819" i="6"/>
  <c r="F1831" i="6"/>
  <c r="F1835" i="6"/>
  <c r="F1843" i="6"/>
  <c r="F1851" i="6"/>
  <c r="F1871" i="6"/>
  <c r="F1875" i="6"/>
  <c r="F1887" i="6"/>
  <c r="F1891" i="6"/>
  <c r="F1899" i="6"/>
  <c r="F1903" i="6"/>
  <c r="F1919" i="6"/>
  <c r="F1935" i="6"/>
  <c r="F1947" i="6"/>
  <c r="F1955" i="6"/>
  <c r="F1959" i="6"/>
  <c r="F1963" i="6"/>
  <c r="F1967" i="6"/>
  <c r="F1971" i="6"/>
  <c r="F1979" i="6"/>
  <c r="F1991" i="6"/>
  <c r="F2007" i="6"/>
  <c r="F2015" i="6"/>
  <c r="F2027" i="6"/>
  <c r="F2047" i="6"/>
  <c r="F2059" i="6"/>
  <c r="F2068" i="6"/>
  <c r="F2080" i="6"/>
  <c r="F2088" i="6"/>
  <c r="F2096" i="6"/>
  <c r="F2109" i="6"/>
  <c r="F2210" i="6"/>
  <c r="F389" i="6"/>
  <c r="F397" i="6"/>
  <c r="F401" i="6"/>
  <c r="F405" i="6"/>
  <c r="F409" i="6"/>
  <c r="F414" i="6"/>
  <c r="F412" i="6"/>
  <c r="F459" i="6"/>
  <c r="F658" i="6"/>
  <c r="F887" i="6"/>
  <c r="F756" i="6"/>
  <c r="F805" i="6"/>
  <c r="F946" i="6"/>
  <c r="F966" i="6"/>
  <c r="F970" i="6"/>
  <c r="F982" i="6"/>
  <c r="F990" i="6"/>
  <c r="F1002" i="6"/>
  <c r="F1010" i="6"/>
  <c r="F1014" i="6"/>
  <c r="F1018" i="6"/>
  <c r="F1037" i="6"/>
  <c r="F1044" i="6"/>
  <c r="F1068" i="6"/>
  <c r="F1080" i="6"/>
  <c r="F1088" i="6"/>
  <c r="F1100" i="6"/>
  <c r="F1104" i="6"/>
  <c r="F1108" i="6"/>
  <c r="F1112" i="6"/>
  <c r="F1124" i="6"/>
  <c r="F1128" i="6"/>
  <c r="F1132" i="6"/>
  <c r="F1136" i="6"/>
  <c r="F1144" i="6"/>
  <c r="F1156" i="6"/>
  <c r="F1160" i="6"/>
  <c r="F1172" i="6"/>
  <c r="F1176" i="6"/>
  <c r="F1192" i="6"/>
  <c r="F1405" i="6"/>
  <c r="F1421" i="6"/>
  <c r="F1548" i="6"/>
  <c r="F1544" i="6"/>
  <c r="F1736" i="6"/>
  <c r="F1748" i="6"/>
  <c r="F1761" i="6"/>
  <c r="F1769" i="6"/>
  <c r="F1777" i="6"/>
  <c r="F1781" i="6"/>
  <c r="F1785" i="6"/>
  <c r="F1789" i="6"/>
  <c r="F1793" i="6"/>
  <c r="F1797" i="6"/>
  <c r="F1805" i="6"/>
  <c r="F1809" i="6"/>
  <c r="F1821" i="6"/>
  <c r="F1825" i="6"/>
  <c r="F1841" i="6"/>
  <c r="F441" i="6"/>
  <c r="F445" i="6"/>
  <c r="F453" i="6"/>
  <c r="F462" i="6"/>
  <c r="F474" i="6"/>
  <c r="F478" i="6"/>
  <c r="F487" i="6"/>
  <c r="F499" i="6"/>
  <c r="F503" i="6"/>
  <c r="F507" i="6"/>
  <c r="F515" i="6"/>
  <c r="F519" i="6"/>
  <c r="F523" i="6"/>
  <c r="F531" i="6"/>
  <c r="F543" i="6"/>
  <c r="F551" i="6"/>
  <c r="F567" i="6"/>
  <c r="F571" i="6"/>
  <c r="F575" i="6"/>
  <c r="F583" i="6"/>
  <c r="F587" i="6"/>
  <c r="F591" i="6"/>
  <c r="F595" i="6"/>
  <c r="F603" i="6"/>
  <c r="F607" i="6"/>
  <c r="F611" i="6"/>
  <c r="F624" i="6"/>
  <c r="F628" i="6"/>
  <c r="F632" i="6"/>
  <c r="F665" i="6"/>
  <c r="F673" i="6"/>
  <c r="F689" i="6"/>
  <c r="F693" i="6"/>
  <c r="F701" i="6"/>
  <c r="F705" i="6"/>
  <c r="F717" i="6"/>
  <c r="F727" i="6"/>
  <c r="F735" i="6"/>
  <c r="F760" i="6"/>
  <c r="F764" i="6"/>
  <c r="F772" i="6"/>
  <c r="F780" i="6"/>
  <c r="F792" i="6"/>
  <c r="F796" i="6"/>
  <c r="F800" i="6"/>
  <c r="F813" i="6"/>
  <c r="F821" i="6"/>
  <c r="F833" i="6"/>
  <c r="F837" i="6"/>
  <c r="F845" i="6"/>
  <c r="F849" i="6"/>
  <c r="F853" i="6"/>
  <c r="F857" i="6"/>
  <c r="F869" i="6"/>
  <c r="F873" i="6"/>
  <c r="F894" i="6"/>
  <c r="F898" i="6"/>
  <c r="F902" i="6"/>
  <c r="F910" i="6"/>
  <c r="F914" i="6"/>
  <c r="F926" i="6"/>
  <c r="F932" i="6"/>
  <c r="F1032" i="6"/>
  <c r="F1036" i="6"/>
  <c r="F2250" i="6"/>
  <c r="E340" i="11"/>
  <c r="E132" i="11"/>
  <c r="E133" i="11"/>
  <c r="E149" i="11"/>
  <c r="E286" i="11"/>
  <c r="F2031" i="6" l="1"/>
  <c r="F1075" i="6"/>
  <c r="F1033" i="6"/>
  <c r="F1045" i="6"/>
  <c r="F555" i="6"/>
  <c r="F1074" i="6"/>
  <c r="F940" i="6"/>
  <c r="F674" i="6"/>
  <c r="F1978" i="6"/>
  <c r="F608" i="6"/>
  <c r="F385" i="6"/>
  <c r="F2173" i="6"/>
  <c r="F1804" i="6"/>
  <c r="F382" i="6"/>
  <c r="F1813" i="6"/>
  <c r="F944" i="6"/>
  <c r="F1184" i="6"/>
  <c r="F1476" i="6"/>
  <c r="F870" i="6"/>
  <c r="F1004" i="6"/>
  <c r="F782" i="6"/>
  <c r="F876" i="6"/>
  <c r="F2163" i="6"/>
  <c r="F2260" i="6"/>
  <c r="F1163" i="6"/>
  <c r="F620" i="6"/>
  <c r="F858" i="6"/>
  <c r="F1744" i="6"/>
  <c r="F751" i="6"/>
  <c r="F381" i="6"/>
  <c r="F2288" i="6"/>
  <c r="F2169" i="6"/>
  <c r="F1056" i="6"/>
  <c r="F2074" i="6"/>
  <c r="F2070" i="6"/>
  <c r="F1139" i="6"/>
  <c r="F905" i="6"/>
  <c r="F836" i="6"/>
  <c r="F627" i="6"/>
  <c r="F1062" i="6"/>
  <c r="F863" i="6"/>
  <c r="F1590" i="6"/>
  <c r="F1985" i="6"/>
  <c r="F1109" i="6"/>
  <c r="F794" i="6"/>
  <c r="F585" i="6"/>
  <c r="F1914" i="6"/>
  <c r="F1786" i="6"/>
  <c r="F1165" i="6"/>
  <c r="F938" i="6"/>
  <c r="F1973" i="6"/>
  <c r="F1097" i="6"/>
  <c r="F1052" i="6"/>
  <c r="F1209" i="6"/>
  <c r="F1820" i="6"/>
  <c r="F1141" i="6"/>
  <c r="F740" i="6"/>
  <c r="F564" i="6"/>
  <c r="F1321" i="6"/>
  <c r="F2067" i="6"/>
  <c r="F769" i="6"/>
  <c r="F1796" i="6"/>
  <c r="F1923" i="6"/>
  <c r="F547" i="6"/>
  <c r="F530" i="6"/>
  <c r="F1148" i="6"/>
  <c r="F1832" i="6"/>
  <c r="F1768" i="6"/>
  <c r="F864" i="6"/>
  <c r="F726" i="6"/>
  <c r="F652" i="6"/>
  <c r="F830" i="6"/>
  <c r="F629" i="6"/>
  <c r="F2017" i="6"/>
  <c r="F1882" i="6"/>
  <c r="F651" i="6"/>
  <c r="F2030" i="6"/>
  <c r="F1942" i="6"/>
  <c r="F1196" i="6"/>
  <c r="F856" i="6"/>
  <c r="F722" i="6"/>
  <c r="F698" i="6"/>
  <c r="F2273" i="6"/>
  <c r="F909" i="6"/>
  <c r="F840" i="6"/>
  <c r="F542" i="6"/>
  <c r="F789" i="6"/>
  <c r="F747" i="6"/>
  <c r="F491" i="6"/>
  <c r="F633" i="6"/>
  <c r="F886" i="6"/>
  <c r="F600" i="6"/>
  <c r="F442" i="6"/>
  <c r="F648" i="6"/>
  <c r="F1790" i="6"/>
  <c r="F901" i="6"/>
  <c r="F1182" i="6"/>
  <c r="F1054" i="6"/>
  <c r="F2002" i="6"/>
  <c r="F560" i="6"/>
  <c r="F884" i="6"/>
  <c r="F1098" i="6"/>
  <c r="F2133" i="6"/>
  <c r="F1756" i="6"/>
  <c r="F1824" i="6"/>
  <c r="F734" i="6"/>
  <c r="F668" i="6"/>
  <c r="F962" i="6"/>
  <c r="F1134" i="6"/>
  <c r="F2026" i="6"/>
  <c r="F1938" i="6"/>
  <c r="F1125" i="6"/>
  <c r="F921" i="6"/>
  <c r="F712" i="6"/>
  <c r="F1155" i="6"/>
  <c r="F954" i="6"/>
  <c r="F881" i="6"/>
  <c r="F562" i="6"/>
  <c r="F498" i="6"/>
  <c r="F1040" i="6"/>
  <c r="F958" i="6"/>
  <c r="F761" i="6"/>
  <c r="F1934" i="6"/>
  <c r="F1741" i="6"/>
  <c r="F1121" i="6"/>
  <c r="F708" i="6"/>
  <c r="F1006" i="6"/>
  <c r="F854" i="6"/>
  <c r="F549" i="6"/>
  <c r="F556" i="6"/>
  <c r="F492" i="6"/>
  <c r="F2276" i="6"/>
  <c r="F2230" i="6"/>
  <c r="F2087" i="6"/>
  <c r="F1929" i="6"/>
  <c r="F1802" i="6"/>
  <c r="F1181" i="6"/>
  <c r="F913" i="6"/>
  <c r="F639" i="6"/>
  <c r="F2083" i="6"/>
  <c r="F1989" i="6"/>
  <c r="F1926" i="6"/>
  <c r="F1862" i="6"/>
  <c r="F1231" i="6"/>
  <c r="F1084" i="6"/>
  <c r="F936" i="6"/>
  <c r="F826" i="6"/>
  <c r="F736" i="6"/>
  <c r="F2079" i="6"/>
  <c r="F1922" i="6"/>
  <c r="F1794" i="6"/>
  <c r="F808" i="6"/>
  <c r="F741" i="6"/>
  <c r="F601" i="6"/>
  <c r="F1269" i="6"/>
  <c r="F482" i="6"/>
  <c r="F1034" i="6"/>
  <c r="F623" i="6"/>
  <c r="F602" i="6"/>
  <c r="F475" i="6"/>
  <c r="F2320" i="6"/>
  <c r="I2320" i="6" s="1"/>
  <c r="F694" i="6"/>
  <c r="F1604" i="6"/>
  <c r="F1162" i="6"/>
  <c r="F1096" i="6"/>
  <c r="F563" i="6"/>
  <c r="F2202" i="6"/>
  <c r="F1998" i="6"/>
  <c r="F1846" i="6"/>
  <c r="F824" i="6"/>
  <c r="F750" i="6"/>
  <c r="F619" i="6"/>
  <c r="F598" i="6"/>
  <c r="F534" i="6"/>
  <c r="F1227" i="6"/>
  <c r="F752" i="6"/>
  <c r="F479" i="6"/>
  <c r="F429" i="6"/>
  <c r="F2307" i="6"/>
  <c r="I2307" i="6" s="1"/>
  <c r="F1994" i="6"/>
  <c r="F1778" i="6"/>
  <c r="F1211" i="6"/>
  <c r="F1853" i="6"/>
  <c r="F1094" i="6"/>
  <c r="F1990" i="6"/>
  <c r="F1774" i="6"/>
  <c r="F1011" i="6"/>
  <c r="F610" i="6"/>
  <c r="F986" i="6"/>
  <c r="F2337" i="6"/>
  <c r="F2050" i="6"/>
  <c r="F1962" i="6"/>
  <c r="F1898" i="6"/>
  <c r="F1834" i="6"/>
  <c r="F1770" i="6"/>
  <c r="F1085" i="6"/>
  <c r="F812" i="6"/>
  <c r="F480" i="6"/>
  <c r="I480" i="6" s="1"/>
  <c r="F797" i="6"/>
  <c r="F1958" i="6"/>
  <c r="F1164" i="6"/>
  <c r="F636" i="6"/>
  <c r="F1064" i="6"/>
  <c r="F2042" i="6"/>
  <c r="F1954" i="6"/>
  <c r="F1890" i="6"/>
  <c r="F868" i="6"/>
  <c r="F799" i="6"/>
  <c r="F730" i="6"/>
  <c r="F664" i="6"/>
  <c r="F1750" i="6"/>
  <c r="F514" i="6"/>
  <c r="F2117" i="6"/>
  <c r="F1886" i="6"/>
  <c r="F660" i="6"/>
  <c r="F1596" i="6"/>
  <c r="F904" i="6"/>
  <c r="F1402" i="6"/>
  <c r="F960" i="6"/>
  <c r="F929" i="6"/>
  <c r="F766" i="6"/>
  <c r="F436" i="6"/>
  <c r="F2308" i="6"/>
  <c r="I2308" i="6" s="1"/>
  <c r="F2104" i="6"/>
  <c r="F950" i="6"/>
  <c r="F681" i="6"/>
  <c r="F1008" i="6"/>
  <c r="F728" i="6"/>
  <c r="F483" i="6"/>
  <c r="F1863" i="6"/>
  <c r="F988" i="6"/>
  <c r="F1867" i="6"/>
  <c r="F596" i="6"/>
  <c r="F1297" i="6"/>
  <c r="F312" i="6"/>
  <c r="F51" i="6"/>
  <c r="F526" i="6"/>
  <c r="F243" i="6"/>
  <c r="F1833" i="6"/>
  <c r="F228" i="6"/>
  <c r="F198" i="6"/>
  <c r="F2283" i="6"/>
  <c r="F1812" i="6"/>
  <c r="F506" i="6"/>
  <c r="F329" i="6"/>
  <c r="F231" i="6"/>
  <c r="F277" i="6"/>
  <c r="F2019" i="6"/>
  <c r="F2001" i="6"/>
  <c r="F1117" i="6"/>
  <c r="F410" i="6"/>
  <c r="F265" i="6"/>
  <c r="F128" i="6"/>
  <c r="F351" i="6"/>
  <c r="F95" i="6"/>
  <c r="F2312" i="6"/>
  <c r="I2312" i="6" s="1"/>
  <c r="F1945" i="6"/>
  <c r="F383" i="6"/>
  <c r="F605" i="6"/>
  <c r="F123" i="6"/>
  <c r="F455" i="6"/>
  <c r="F250" i="6"/>
  <c r="F41" i="6"/>
  <c r="F272" i="6"/>
  <c r="F285" i="6"/>
  <c r="F1865" i="6"/>
  <c r="F82" i="6"/>
  <c r="F319" i="6"/>
  <c r="F829" i="6"/>
  <c r="F90" i="6"/>
  <c r="F32" i="6"/>
  <c r="F906" i="6"/>
  <c r="F378" i="6"/>
  <c r="F1772" i="6"/>
  <c r="F820" i="6"/>
  <c r="F746" i="6"/>
  <c r="F680" i="6"/>
  <c r="F19" i="6"/>
  <c r="F1188" i="6"/>
  <c r="F1783" i="6"/>
  <c r="F711" i="6"/>
  <c r="F338" i="6"/>
  <c r="F440" i="6"/>
  <c r="F247" i="6"/>
  <c r="F2035" i="6"/>
  <c r="F167" i="6"/>
  <c r="F527" i="6"/>
  <c r="F1765" i="6"/>
  <c r="F645" i="6"/>
  <c r="F700" i="6"/>
  <c r="F635" i="6"/>
  <c r="F1143" i="6"/>
  <c r="F679" i="6"/>
  <c r="F443" i="6"/>
  <c r="F120" i="6"/>
  <c r="F197" i="6"/>
  <c r="F631" i="6"/>
  <c r="F181" i="6"/>
  <c r="F714" i="6"/>
  <c r="F2319" i="6"/>
  <c r="I2319" i="6" s="1"/>
  <c r="F763" i="6"/>
  <c r="F168" i="6"/>
  <c r="F359" i="6"/>
  <c r="F874" i="6"/>
  <c r="F2141" i="6"/>
  <c r="F1161" i="6"/>
  <c r="F456" i="6"/>
  <c r="F219" i="6"/>
  <c r="F55" i="6"/>
  <c r="F259" i="6"/>
  <c r="F354" i="6"/>
  <c r="F669" i="6"/>
  <c r="F1828" i="6"/>
  <c r="F738" i="6"/>
  <c r="F672" i="6"/>
  <c r="F452" i="6"/>
  <c r="F203" i="6"/>
  <c r="F137" i="6"/>
  <c r="F85" i="6"/>
  <c r="F2171" i="6"/>
  <c r="F569" i="6"/>
  <c r="F171" i="6"/>
  <c r="F292" i="6"/>
  <c r="F263" i="6"/>
  <c r="F76" i="6"/>
  <c r="F739" i="6"/>
  <c r="F466" i="6"/>
  <c r="F1951" i="6"/>
  <c r="F2198" i="6"/>
  <c r="F2139" i="6"/>
  <c r="F2300" i="6"/>
  <c r="I2300" i="6" s="1"/>
  <c r="F297" i="6"/>
  <c r="F535" i="6"/>
  <c r="F784" i="6"/>
  <c r="F1997" i="6"/>
  <c r="F2157" i="6"/>
  <c r="F771" i="6"/>
  <c r="F1105" i="6"/>
  <c r="F867" i="6"/>
  <c r="F369" i="6"/>
  <c r="F380" i="6"/>
  <c r="F1913" i="6"/>
  <c r="F997" i="6"/>
  <c r="F1059" i="6"/>
  <c r="F744" i="6"/>
  <c r="F1901" i="6"/>
  <c r="F947" i="6"/>
  <c r="F880" i="6"/>
  <c r="F311" i="6"/>
  <c r="F1986" i="6"/>
  <c r="F2159" i="6"/>
  <c r="F1003" i="6"/>
  <c r="F1418" i="6"/>
  <c r="F39" i="6"/>
  <c r="F341" i="6"/>
  <c r="F968" i="6"/>
  <c r="F2256" i="6"/>
  <c r="F1043" i="6"/>
  <c r="F377" i="6"/>
  <c r="F995" i="6"/>
  <c r="F501" i="6"/>
  <c r="F1743" i="6"/>
  <c r="F202" i="6"/>
  <c r="F345" i="6"/>
  <c r="F647" i="6"/>
  <c r="F618" i="6"/>
  <c r="F749" i="6"/>
  <c r="F145" i="6"/>
  <c r="F2043" i="6"/>
  <c r="F1780" i="6"/>
  <c r="F50" i="6"/>
  <c r="F1939" i="6"/>
  <c r="F2311" i="6"/>
  <c r="I2311" i="6" s="1"/>
  <c r="F2303" i="6"/>
  <c r="F1999" i="6"/>
  <c r="F981" i="6"/>
  <c r="F489" i="6"/>
  <c r="F286" i="6"/>
  <c r="F803" i="6"/>
  <c r="F573" i="6"/>
  <c r="F1092" i="6"/>
  <c r="F795" i="6"/>
  <c r="F1233" i="6"/>
  <c r="F105" i="6"/>
  <c r="F2147" i="6"/>
  <c r="F1069" i="6"/>
  <c r="F2161" i="6"/>
  <c r="F1127" i="6"/>
  <c r="F676" i="6"/>
  <c r="F232" i="6"/>
  <c r="F324" i="6"/>
  <c r="F1115" i="6"/>
  <c r="F2090" i="6"/>
  <c r="F860" i="6"/>
  <c r="F471" i="6"/>
  <c r="F253" i="6"/>
  <c r="F273" i="6"/>
  <c r="F1133" i="6"/>
  <c r="F925" i="6"/>
  <c r="F1022" i="6"/>
  <c r="F2237" i="6"/>
  <c r="F522" i="6"/>
  <c r="F56" i="6"/>
  <c r="F2304" i="6"/>
  <c r="F444" i="6"/>
  <c r="F2205" i="6"/>
  <c r="F2238" i="6"/>
  <c r="F2279" i="6"/>
  <c r="F979" i="6"/>
  <c r="F260" i="6"/>
  <c r="F193" i="6"/>
  <c r="F143" i="6"/>
  <c r="F1152" i="6"/>
  <c r="F541" i="6"/>
  <c r="F134" i="6"/>
  <c r="F43" i="6"/>
  <c r="F684" i="6"/>
  <c r="F521" i="6"/>
  <c r="F251" i="6"/>
  <c r="F206" i="6"/>
  <c r="F817" i="6"/>
  <c r="F939" i="6"/>
  <c r="F644" i="6"/>
  <c r="F709" i="6"/>
  <c r="F2185" i="6"/>
  <c r="F1953" i="6"/>
  <c r="F1171" i="6"/>
  <c r="F17" i="6"/>
  <c r="F690" i="6"/>
  <c r="F2034" i="6"/>
  <c r="F1943" i="6"/>
  <c r="F37" i="6"/>
  <c r="F425" i="6"/>
  <c r="F2262" i="6"/>
  <c r="F1798" i="6"/>
  <c r="F975" i="6"/>
  <c r="F313" i="6"/>
  <c r="F2057" i="6"/>
  <c r="F1169" i="6"/>
  <c r="F767" i="6"/>
  <c r="F696" i="6"/>
  <c r="F1536" i="6"/>
  <c r="F546" i="6"/>
  <c r="F451" i="6"/>
  <c r="F1540" i="6"/>
  <c r="F131" i="6"/>
  <c r="F240" i="6"/>
  <c r="F111" i="6"/>
  <c r="F294" i="6"/>
  <c r="F2315" i="6"/>
  <c r="I2315" i="6" s="1"/>
  <c r="F2049" i="6"/>
  <c r="F1849" i="6"/>
  <c r="F1850" i="6"/>
  <c r="F832" i="6"/>
  <c r="F66" i="6"/>
  <c r="F1801" i="6"/>
  <c r="F2331" i="6"/>
  <c r="F1845" i="6"/>
  <c r="F1910" i="6"/>
  <c r="F897" i="6"/>
  <c r="F828" i="6"/>
  <c r="F754" i="6"/>
  <c r="F473" i="6"/>
  <c r="F1581" i="6"/>
  <c r="F59" i="6"/>
  <c r="F138" i="6"/>
  <c r="F2137" i="6"/>
  <c r="F993" i="6"/>
  <c r="F233" i="6"/>
  <c r="F548" i="6"/>
  <c r="F1089" i="6"/>
  <c r="F465" i="6"/>
  <c r="F391" i="6"/>
  <c r="F112" i="6"/>
  <c r="F2299" i="6"/>
  <c r="F1764" i="6"/>
  <c r="F461" i="6"/>
  <c r="F431" i="6"/>
  <c r="F1309" i="6"/>
  <c r="F307" i="6"/>
  <c r="F2224" i="6"/>
  <c r="F1830" i="6"/>
  <c r="F133" i="6"/>
  <c r="F291" i="6"/>
  <c r="F35" i="6"/>
  <c r="F173" i="6"/>
  <c r="F2291" i="6"/>
  <c r="F1889" i="6"/>
  <c r="F169" i="6"/>
  <c r="F71" i="6"/>
  <c r="F2287" i="6"/>
  <c r="F2216" i="6"/>
  <c r="F2086" i="6"/>
  <c r="F2021" i="6"/>
  <c r="F1816" i="6"/>
  <c r="F1073" i="6"/>
  <c r="F973" i="6"/>
  <c r="F908" i="6"/>
  <c r="F707" i="6"/>
  <c r="F505" i="6"/>
  <c r="F358" i="6"/>
  <c r="F1946" i="6"/>
  <c r="F1818" i="6"/>
  <c r="F1369" i="6"/>
  <c r="F2143" i="6"/>
  <c r="F1877" i="6"/>
  <c r="F1808" i="6"/>
  <c r="F1739" i="6"/>
  <c r="F1878" i="6"/>
  <c r="F1129" i="6"/>
  <c r="F791" i="6"/>
  <c r="F655" i="6"/>
  <c r="F561" i="6"/>
  <c r="F403" i="6"/>
  <c r="F227" i="6"/>
  <c r="F1937" i="6"/>
  <c r="F1745" i="6"/>
  <c r="F626" i="6"/>
  <c r="F278" i="6"/>
  <c r="F852" i="6"/>
  <c r="F2324" i="6"/>
  <c r="I2324" i="6" s="1"/>
  <c r="F1857" i="6"/>
  <c r="F1788" i="6"/>
  <c r="F1858" i="6"/>
  <c r="F971" i="6"/>
  <c r="F775" i="6"/>
  <c r="F704" i="6"/>
  <c r="F1013" i="6"/>
  <c r="F815" i="6"/>
  <c r="F545" i="6"/>
  <c r="F73" i="6"/>
  <c r="F179" i="6"/>
  <c r="F1377" i="6"/>
  <c r="F804" i="6"/>
  <c r="F885" i="6"/>
  <c r="F163" i="6"/>
  <c r="F242" i="6"/>
  <c r="F62" i="6"/>
  <c r="F88" i="6"/>
  <c r="F328" i="6"/>
  <c r="F46" i="6"/>
  <c r="F245" i="6"/>
  <c r="F671" i="6"/>
  <c r="F533" i="6"/>
  <c r="F1520" i="6"/>
  <c r="F477" i="6"/>
  <c r="F360" i="6"/>
  <c r="F593" i="6"/>
  <c r="F300" i="6"/>
  <c r="F2292" i="6"/>
  <c r="F2269" i="6"/>
  <c r="F2197" i="6"/>
  <c r="F889" i="6"/>
  <c r="F589" i="6"/>
  <c r="F525" i="6"/>
  <c r="F1488" i="6"/>
  <c r="F439" i="6"/>
  <c r="F1333" i="6"/>
  <c r="F151" i="6"/>
  <c r="F355" i="6"/>
  <c r="F18" i="6"/>
  <c r="F114" i="6"/>
  <c r="F96" i="6"/>
  <c r="F79" i="6"/>
  <c r="F2272" i="6"/>
  <c r="F1982" i="6"/>
  <c r="F1894" i="6"/>
  <c r="F1826" i="6"/>
  <c r="F1179" i="6"/>
  <c r="F586" i="6"/>
  <c r="F252" i="6"/>
  <c r="F1496" i="6"/>
  <c r="F1289" i="6"/>
  <c r="F185" i="6"/>
  <c r="F184" i="6"/>
  <c r="F124" i="6"/>
  <c r="F132" i="6"/>
  <c r="F1385" i="6"/>
  <c r="F578" i="6"/>
  <c r="F1275" i="6"/>
  <c r="F49" i="6"/>
  <c r="F239" i="6"/>
  <c r="F2275" i="6"/>
  <c r="F1874" i="6"/>
  <c r="F78" i="6"/>
  <c r="F2336" i="6"/>
  <c r="I2336" i="6" s="1"/>
  <c r="F1806" i="6"/>
  <c r="F1185" i="6"/>
  <c r="F983" i="6"/>
  <c r="F896" i="6"/>
  <c r="F827" i="6"/>
  <c r="F1219" i="6"/>
  <c r="F1193" i="6"/>
  <c r="F350" i="6"/>
  <c r="F783" i="6"/>
  <c r="F317" i="6"/>
  <c r="F61" i="6"/>
  <c r="F899" i="6"/>
  <c r="F773" i="6"/>
  <c r="F2054" i="6"/>
  <c r="F1776" i="6"/>
  <c r="F1782" i="6"/>
  <c r="F959" i="6"/>
  <c r="F692" i="6"/>
  <c r="F1071" i="6"/>
  <c r="F1001" i="6"/>
  <c r="F606" i="6"/>
  <c r="F1425" i="6"/>
  <c r="F1361" i="6"/>
  <c r="F2263" i="6"/>
  <c r="F457" i="6"/>
  <c r="F130" i="6"/>
  <c r="F1751" i="6"/>
  <c r="F172" i="6"/>
  <c r="F208" i="6"/>
  <c r="F38" i="6"/>
  <c r="F127" i="6"/>
  <c r="F152" i="6"/>
  <c r="F140" i="6"/>
  <c r="F301" i="6"/>
  <c r="F45" i="6"/>
  <c r="F723" i="6"/>
  <c r="F449" i="6"/>
  <c r="F2228" i="6"/>
  <c r="F2098" i="6"/>
  <c r="F2329" i="6"/>
  <c r="I2329" i="6" s="1"/>
  <c r="F2129" i="6"/>
  <c r="F1905" i="6"/>
  <c r="F1906" i="6"/>
  <c r="F1842" i="6"/>
  <c r="F893" i="6"/>
  <c r="F688" i="6"/>
  <c r="F1131" i="6"/>
  <c r="F1067" i="6"/>
  <c r="F798" i="6"/>
  <c r="F1504" i="6"/>
  <c r="F538" i="6"/>
  <c r="F447" i="6"/>
  <c r="F1345" i="6"/>
  <c r="F229" i="6"/>
  <c r="F98" i="6"/>
  <c r="F178" i="6"/>
  <c r="F161" i="6"/>
  <c r="F12" i="6"/>
  <c r="F176" i="6"/>
  <c r="F367" i="6"/>
  <c r="F58" i="6"/>
  <c r="F29" i="6"/>
  <c r="F348" i="6"/>
  <c r="F788" i="6"/>
  <c r="F1158" i="6"/>
  <c r="F765" i="6"/>
  <c r="F2295" i="6"/>
  <c r="F2094" i="6"/>
  <c r="F2125" i="6"/>
  <c r="F2046" i="6"/>
  <c r="F1966" i="6"/>
  <c r="F1902" i="6"/>
  <c r="F1838" i="6"/>
  <c r="F1153" i="6"/>
  <c r="F951" i="6"/>
  <c r="F1063" i="6"/>
  <c r="F859" i="6"/>
  <c r="F729" i="6"/>
  <c r="F663" i="6"/>
  <c r="F390" i="6"/>
  <c r="F1271" i="6"/>
  <c r="F1337" i="6"/>
  <c r="F371" i="6"/>
  <c r="F115" i="6"/>
  <c r="F192" i="6"/>
  <c r="F264" i="6"/>
  <c r="F269" i="6"/>
  <c r="F13" i="6"/>
  <c r="F332" i="6"/>
  <c r="F511" i="6"/>
  <c r="F1168" i="6"/>
  <c r="F1897" i="6"/>
  <c r="F1547" i="6"/>
  <c r="F1123" i="6"/>
  <c r="F989" i="6"/>
  <c r="F594" i="6"/>
  <c r="F1255" i="6"/>
  <c r="F1565" i="6"/>
  <c r="F249" i="6"/>
  <c r="F70" i="6"/>
  <c r="F99" i="6"/>
  <c r="F129" i="6"/>
  <c r="F160" i="6"/>
  <c r="F248" i="6"/>
  <c r="F335" i="6"/>
  <c r="F356" i="6"/>
  <c r="F40" i="6"/>
  <c r="F2251" i="6"/>
  <c r="F2316" i="6"/>
  <c r="I2316" i="6" s="1"/>
  <c r="F2181" i="6"/>
  <c r="F2038" i="6"/>
  <c r="F1974" i="6"/>
  <c r="F1957" i="6"/>
  <c r="F1893" i="6"/>
  <c r="F1766" i="6"/>
  <c r="F1145" i="6"/>
  <c r="F1007" i="6"/>
  <c r="F943" i="6"/>
  <c r="F816" i="6"/>
  <c r="F742" i="6"/>
  <c r="F1119" i="6"/>
  <c r="F1055" i="6"/>
  <c r="F985" i="6"/>
  <c r="F920" i="6"/>
  <c r="F851" i="6"/>
  <c r="F581" i="6"/>
  <c r="F1460" i="6"/>
  <c r="F590" i="6"/>
  <c r="F1239" i="6"/>
  <c r="F1553" i="6"/>
  <c r="F135" i="6"/>
  <c r="F83" i="6"/>
  <c r="F44" i="6"/>
  <c r="F113" i="6"/>
  <c r="F144" i="6"/>
  <c r="F72" i="6"/>
  <c r="F64" i="6"/>
  <c r="F63" i="6"/>
  <c r="F52" i="6"/>
  <c r="F246" i="6"/>
  <c r="F237" i="6"/>
  <c r="F364" i="6"/>
  <c r="F268" i="6"/>
  <c r="F2113" i="6"/>
  <c r="F1762" i="6"/>
  <c r="F1077" i="6"/>
  <c r="F1755" i="6"/>
  <c r="F646" i="6"/>
  <c r="F577" i="6"/>
  <c r="F1444" i="6"/>
  <c r="F1404" i="6"/>
  <c r="F1528" i="6"/>
  <c r="F2335" i="6"/>
  <c r="H2335" i="6" s="1"/>
  <c r="F323" i="6"/>
  <c r="F97" i="6"/>
  <c r="F342" i="6"/>
  <c r="F303" i="6"/>
  <c r="F47" i="6"/>
  <c r="F118" i="6"/>
  <c r="F221" i="6"/>
  <c r="F316" i="6"/>
  <c r="F220" i="6"/>
  <c r="F2039" i="6"/>
  <c r="F1847" i="6"/>
  <c r="F878" i="6"/>
  <c r="F682" i="6"/>
  <c r="F2243" i="6"/>
  <c r="F2105" i="6"/>
  <c r="F1747" i="6"/>
  <c r="F1822" i="6"/>
  <c r="F1137" i="6"/>
  <c r="F999" i="6"/>
  <c r="F872" i="6"/>
  <c r="F1175" i="6"/>
  <c r="F1111" i="6"/>
  <c r="F977" i="6"/>
  <c r="F912" i="6"/>
  <c r="F642" i="6"/>
  <c r="F582" i="6"/>
  <c r="F518" i="6"/>
  <c r="F1283" i="6"/>
  <c r="F1301" i="6"/>
  <c r="F164" i="6"/>
  <c r="F149" i="6"/>
  <c r="F344" i="6"/>
  <c r="F34" i="6"/>
  <c r="F81" i="6"/>
  <c r="F80" i="6"/>
  <c r="F166" i="6"/>
  <c r="F238" i="6"/>
  <c r="F287" i="6"/>
  <c r="F31" i="6"/>
  <c r="F372" i="6"/>
  <c r="F205" i="6"/>
  <c r="F284" i="6"/>
  <c r="F204" i="6"/>
  <c r="F1545" i="6"/>
  <c r="F271" i="6"/>
  <c r="F15" i="6"/>
  <c r="F189" i="6"/>
  <c r="F156" i="6"/>
  <c r="F2271" i="6"/>
  <c r="F2135" i="6"/>
  <c r="F2229" i="6"/>
  <c r="F2165" i="6"/>
  <c r="F2091" i="6"/>
  <c r="F2022" i="6"/>
  <c r="F1970" i="6"/>
  <c r="F1941" i="6"/>
  <c r="F1814" i="6"/>
  <c r="F1749" i="6"/>
  <c r="F991" i="6"/>
  <c r="F1167" i="6"/>
  <c r="F1103" i="6"/>
  <c r="F969" i="6"/>
  <c r="F835" i="6"/>
  <c r="F703" i="6"/>
  <c r="F634" i="6"/>
  <c r="F565" i="6"/>
  <c r="F574" i="6"/>
  <c r="F510" i="6"/>
  <c r="F1263" i="6"/>
  <c r="F1261" i="6"/>
  <c r="F373" i="6"/>
  <c r="F275" i="6"/>
  <c r="F136" i="6"/>
  <c r="F28" i="6"/>
  <c r="F16" i="6"/>
  <c r="F100" i="6"/>
  <c r="F236" i="6"/>
  <c r="F122" i="6"/>
  <c r="F2195" i="6"/>
  <c r="F2131" i="6"/>
  <c r="F2296" i="6"/>
  <c r="F2018" i="6"/>
  <c r="F1873" i="6"/>
  <c r="F1810" i="6"/>
  <c r="F1061" i="6"/>
  <c r="F900" i="6"/>
  <c r="F831" i="6"/>
  <c r="F497" i="6"/>
  <c r="F1681" i="6"/>
  <c r="F1353" i="6"/>
  <c r="F570" i="6"/>
  <c r="F1247" i="6"/>
  <c r="F485" i="6"/>
  <c r="F1452" i="6"/>
  <c r="F1253" i="6"/>
  <c r="F153" i="6"/>
  <c r="F357" i="6"/>
  <c r="F101" i="6"/>
  <c r="F180" i="6"/>
  <c r="F42" i="6"/>
  <c r="F289" i="6"/>
  <c r="F33" i="6"/>
  <c r="F142" i="6"/>
  <c r="F157" i="6"/>
  <c r="F1140" i="6"/>
  <c r="F992" i="6"/>
  <c r="F2328" i="6"/>
  <c r="I2328" i="6" s="1"/>
  <c r="F2226" i="6"/>
  <c r="F2014" i="6"/>
  <c r="F1933" i="6"/>
  <c r="F1800" i="6"/>
  <c r="F1870" i="6"/>
  <c r="F787" i="6"/>
  <c r="F716" i="6"/>
  <c r="F1159" i="6"/>
  <c r="F762" i="6"/>
  <c r="F695" i="6"/>
  <c r="F557" i="6"/>
  <c r="F566" i="6"/>
  <c r="F502" i="6"/>
  <c r="F481" i="6"/>
  <c r="F1436" i="6"/>
  <c r="F298" i="6"/>
  <c r="F230" i="6"/>
  <c r="F295" i="6"/>
  <c r="F322" i="6"/>
  <c r="F318" i="6"/>
  <c r="F2200" i="6"/>
  <c r="F223" i="6"/>
  <c r="F174" i="6"/>
  <c r="F141" i="6"/>
  <c r="F92" i="6"/>
  <c r="F104" i="6"/>
  <c r="F2187" i="6"/>
  <c r="F2010" i="6"/>
  <c r="F1993" i="6"/>
  <c r="F1930" i="6"/>
  <c r="F1866" i="6"/>
  <c r="F1753" i="6"/>
  <c r="F917" i="6"/>
  <c r="F957" i="6"/>
  <c r="F892" i="6"/>
  <c r="F622" i="6"/>
  <c r="F553" i="6"/>
  <c r="F1605" i="6"/>
  <c r="F1313" i="6"/>
  <c r="F432" i="6"/>
  <c r="F2099" i="6"/>
  <c r="F266" i="6"/>
  <c r="F279" i="6"/>
  <c r="F325" i="6"/>
  <c r="F69" i="6"/>
  <c r="F290" i="6"/>
  <c r="F370" i="6"/>
  <c r="F257" i="6"/>
  <c r="F270" i="6"/>
  <c r="F14" i="6"/>
  <c r="F207" i="6"/>
  <c r="F94" i="6"/>
  <c r="F125" i="6"/>
  <c r="F296" i="6"/>
  <c r="F326" i="6"/>
  <c r="F536" i="6"/>
  <c r="F2254" i="6"/>
  <c r="F2284" i="6"/>
  <c r="F2075" i="6"/>
  <c r="F2006" i="6"/>
  <c r="F1049" i="6"/>
  <c r="F848" i="6"/>
  <c r="F779" i="6"/>
  <c r="F643" i="6"/>
  <c r="F1151" i="6"/>
  <c r="F1087" i="6"/>
  <c r="F1017" i="6"/>
  <c r="F953" i="6"/>
  <c r="F883" i="6"/>
  <c r="F613" i="6"/>
  <c r="F558" i="6"/>
  <c r="F494" i="6"/>
  <c r="F1203" i="6"/>
  <c r="F472" i="6"/>
  <c r="F1217" i="6"/>
  <c r="F361" i="6"/>
  <c r="F150" i="6"/>
  <c r="F309" i="6"/>
  <c r="F53" i="6"/>
  <c r="F211" i="6"/>
  <c r="F320" i="6"/>
  <c r="F30" i="6"/>
  <c r="F302" i="6"/>
  <c r="F365" i="6"/>
  <c r="F109" i="6"/>
  <c r="F182" i="6"/>
  <c r="F1817" i="6"/>
  <c r="F1883" i="6"/>
  <c r="F980" i="6"/>
  <c r="F2179" i="6"/>
  <c r="F2333" i="6"/>
  <c r="H2333" i="6" s="1"/>
  <c r="F2280" i="6"/>
  <c r="F2145" i="6"/>
  <c r="F1921" i="6"/>
  <c r="F844" i="6"/>
  <c r="F949" i="6"/>
  <c r="F879" i="6"/>
  <c r="F683" i="6"/>
  <c r="F1281" i="6"/>
  <c r="F554" i="6"/>
  <c r="F490" i="6"/>
  <c r="F394" i="6"/>
  <c r="F1397" i="6"/>
  <c r="F1201" i="6"/>
  <c r="F1241" i="6"/>
  <c r="F89" i="6"/>
  <c r="F293" i="6"/>
  <c r="F195" i="6"/>
  <c r="F226" i="6"/>
  <c r="F306" i="6"/>
  <c r="F225" i="6"/>
  <c r="F368" i="6"/>
  <c r="F158" i="6"/>
  <c r="F106" i="6"/>
  <c r="F175" i="6"/>
  <c r="F108" i="6"/>
  <c r="F349" i="6"/>
  <c r="F93" i="6"/>
  <c r="F86" i="6"/>
  <c r="F340" i="6"/>
  <c r="F907" i="6"/>
  <c r="F846" i="6"/>
  <c r="F2245" i="6"/>
  <c r="F2111" i="6"/>
  <c r="F2206" i="6"/>
  <c r="F1981" i="6"/>
  <c r="F1917" i="6"/>
  <c r="F1784" i="6"/>
  <c r="F1918" i="6"/>
  <c r="F1854" i="6"/>
  <c r="F1079" i="6"/>
  <c r="F1009" i="6"/>
  <c r="F811" i="6"/>
  <c r="F745" i="6"/>
  <c r="F1573" i="6"/>
  <c r="F550" i="6"/>
  <c r="F486" i="6"/>
  <c r="F1225" i="6"/>
  <c r="F1480" i="6"/>
  <c r="F656" i="6"/>
  <c r="F2062" i="6"/>
  <c r="F274" i="6"/>
  <c r="F110" i="6"/>
  <c r="F280" i="6"/>
  <c r="F159" i="6"/>
  <c r="F126" i="6"/>
  <c r="F333" i="6"/>
  <c r="F77" i="6"/>
  <c r="F196" i="6"/>
  <c r="F116" i="6"/>
  <c r="F1512" i="6"/>
  <c r="F1427" i="6"/>
  <c r="F1729" i="6"/>
  <c r="F1410" i="6"/>
  <c r="F1557" i="6"/>
  <c r="F1713" i="6"/>
  <c r="F753" i="6"/>
  <c r="F1195" i="6"/>
  <c r="F1697" i="6"/>
  <c r="F1456" i="6"/>
  <c r="F615" i="6"/>
  <c r="F1215" i="6"/>
  <c r="F1466" i="6"/>
  <c r="F1450" i="6"/>
  <c r="F1468" i="6"/>
  <c r="F1730" i="6"/>
  <c r="F2332" i="6"/>
  <c r="F1490" i="6"/>
  <c r="F1474" i="6"/>
  <c r="F1458" i="6"/>
  <c r="F1442" i="6"/>
  <c r="F1412" i="6"/>
  <c r="H2337" i="6"/>
  <c r="I2337" i="6"/>
  <c r="F1728" i="6"/>
  <c r="F1712" i="6"/>
  <c r="F1696" i="6"/>
  <c r="F1680" i="6"/>
  <c r="F1664" i="6"/>
  <c r="F1648" i="6"/>
  <c r="F1632" i="6"/>
  <c r="F1616" i="6"/>
  <c r="F1592" i="6"/>
  <c r="F1576" i="6"/>
  <c r="F1560" i="6"/>
  <c r="F1539" i="6"/>
  <c r="F1523" i="6"/>
  <c r="F1395" i="6"/>
  <c r="F1379" i="6"/>
  <c r="F1363" i="6"/>
  <c r="F1347" i="6"/>
  <c r="F1331" i="6"/>
  <c r="F1315" i="6"/>
  <c r="F1299" i="6"/>
  <c r="F719" i="6"/>
  <c r="F2342" i="6"/>
  <c r="I2342" i="6" s="1"/>
  <c r="F2266" i="6"/>
  <c r="F2249" i="6"/>
  <c r="F1714" i="6"/>
  <c r="F1698" i="6"/>
  <c r="F1682" i="6"/>
  <c r="F1666" i="6"/>
  <c r="F1650" i="6"/>
  <c r="F1634" i="6"/>
  <c r="F1618" i="6"/>
  <c r="F1602" i="6"/>
  <c r="F1578" i="6"/>
  <c r="F1562" i="6"/>
  <c r="F1546" i="6"/>
  <c r="F1529" i="6"/>
  <c r="F1513" i="6"/>
  <c r="F1304" i="6"/>
  <c r="F1288" i="6"/>
  <c r="F1272" i="6"/>
  <c r="F1256" i="6"/>
  <c r="F1240" i="6"/>
  <c r="F1723" i="6"/>
  <c r="F1707" i="6"/>
  <c r="F1433" i="6"/>
  <c r="F1420" i="6"/>
  <c r="F1387" i="6"/>
  <c r="F1329" i="6"/>
  <c r="F2065" i="6"/>
  <c r="F2339" i="6"/>
  <c r="F1497" i="6"/>
  <c r="F1481" i="6"/>
  <c r="F1465" i="6"/>
  <c r="F1449" i="6"/>
  <c r="F1432" i="6"/>
  <c r="F1411" i="6"/>
  <c r="F1394" i="6"/>
  <c r="F1378" i="6"/>
  <c r="F1362" i="6"/>
  <c r="F1579" i="6"/>
  <c r="F1563" i="6"/>
  <c r="F1530" i="6"/>
  <c r="I2348" i="6"/>
  <c r="L2348" i="6" s="1"/>
  <c r="N2348" i="6" s="1"/>
  <c r="Q2348" i="6" s="1"/>
  <c r="R2348" i="6" s="1"/>
  <c r="F2246" i="6"/>
  <c r="F1732" i="6"/>
  <c r="F1716" i="6"/>
  <c r="F1700" i="6"/>
  <c r="F1684" i="6"/>
  <c r="F1668" i="6"/>
  <c r="F1652" i="6"/>
  <c r="F1636" i="6"/>
  <c r="F1620" i="6"/>
  <c r="F1580" i="6"/>
  <c r="F1564" i="6"/>
  <c r="F2264" i="6"/>
  <c r="F2247" i="6"/>
  <c r="F1665" i="6"/>
  <c r="F1649" i="6"/>
  <c r="F1633" i="6"/>
  <c r="F1617" i="6"/>
  <c r="F1516" i="6"/>
  <c r="F1357" i="6"/>
  <c r="F1224" i="6"/>
  <c r="F1208" i="6"/>
  <c r="F1691" i="6"/>
  <c r="F1675" i="6"/>
  <c r="F1659" i="6"/>
  <c r="F1643" i="6"/>
  <c r="F1627" i="6"/>
  <c r="F1611" i="6"/>
  <c r="F1591" i="6"/>
  <c r="F1575" i="6"/>
  <c r="F1559" i="6"/>
  <c r="F1526" i="6"/>
  <c r="F1510" i="6"/>
  <c r="F1266" i="6"/>
  <c r="F1250" i="6"/>
  <c r="F1234" i="6"/>
  <c r="F1218" i="6"/>
  <c r="F1202" i="6"/>
  <c r="F1381" i="6"/>
  <c r="F1277" i="6"/>
  <c r="F1431" i="6"/>
  <c r="F1507" i="6"/>
  <c r="F1491" i="6"/>
  <c r="F1475" i="6"/>
  <c r="F1459" i="6"/>
  <c r="F1443" i="6"/>
  <c r="F1409" i="6"/>
  <c r="F1388" i="6"/>
  <c r="F1372" i="6"/>
  <c r="F1356" i="6"/>
  <c r="F1340" i="6"/>
  <c r="F1324" i="6"/>
  <c r="F1371" i="6"/>
  <c r="F1355" i="6"/>
  <c r="F1339" i="6"/>
  <c r="F1323" i="6"/>
  <c r="F1249" i="6"/>
  <c r="F2341" i="6"/>
  <c r="I2341" i="6" s="1"/>
  <c r="F1527" i="6"/>
  <c r="F1511" i="6"/>
  <c r="F1495" i="6"/>
  <c r="F1479" i="6"/>
  <c r="F1463" i="6"/>
  <c r="F1447" i="6"/>
  <c r="F1430" i="6"/>
  <c r="F1413" i="6"/>
  <c r="F1392" i="6"/>
  <c r="F1376" i="6"/>
  <c r="F1360" i="6"/>
  <c r="F1344" i="6"/>
  <c r="F1328" i="6"/>
  <c r="F1514" i="6"/>
  <c r="F1270" i="6"/>
  <c r="F1254" i="6"/>
  <c r="F1238" i="6"/>
  <c r="F1222" i="6"/>
  <c r="F1206" i="6"/>
  <c r="F1661" i="6"/>
  <c r="F1645" i="6"/>
  <c r="F1629" i="6"/>
  <c r="F1613" i="6"/>
  <c r="F1484" i="6"/>
  <c r="F1349" i="6"/>
  <c r="F1486" i="6"/>
  <c r="F2242" i="6"/>
  <c r="F2338" i="6"/>
  <c r="F2234" i="6"/>
  <c r="F1307" i="6"/>
  <c r="F1291" i="6"/>
  <c r="F1285" i="6"/>
  <c r="F1346" i="6"/>
  <c r="F1330" i="6"/>
  <c r="F1314" i="6"/>
  <c r="F1298" i="6"/>
  <c r="F1282" i="6"/>
  <c r="F1719" i="6"/>
  <c r="F1703" i="6"/>
  <c r="F1687" i="6"/>
  <c r="F1671" i="6"/>
  <c r="F1655" i="6"/>
  <c r="F1639" i="6"/>
  <c r="F1623" i="6"/>
  <c r="F1607" i="6"/>
  <c r="F1587" i="6"/>
  <c r="F1571" i="6"/>
  <c r="F1555" i="6"/>
  <c r="F1538" i="6"/>
  <c r="F1522" i="6"/>
  <c r="F1506" i="6"/>
  <c r="F1262" i="6"/>
  <c r="F1246" i="6"/>
  <c r="F1230" i="6"/>
  <c r="F1214" i="6"/>
  <c r="F1198" i="6"/>
  <c r="F1733" i="6"/>
  <c r="F1717" i="6"/>
  <c r="F1701" i="6"/>
  <c r="F1685" i="6"/>
  <c r="F1669" i="6"/>
  <c r="F1653" i="6"/>
  <c r="F1637" i="6"/>
  <c r="F1621" i="6"/>
  <c r="F1601" i="6"/>
  <c r="F1569" i="6"/>
  <c r="F1414" i="6"/>
  <c r="F1279" i="6"/>
  <c r="F1243" i="6"/>
  <c r="F1406" i="6"/>
  <c r="F1373" i="6"/>
  <c r="F1341" i="6"/>
  <c r="F2233" i="6"/>
  <c r="F2232" i="6"/>
  <c r="F2102" i="6"/>
  <c r="F1726" i="6"/>
  <c r="F1710" i="6"/>
  <c r="F1694" i="6"/>
  <c r="F1678" i="6"/>
  <c r="F1662" i="6"/>
  <c r="F1646" i="6"/>
  <c r="F1630" i="6"/>
  <c r="F1614" i="6"/>
  <c r="F1574" i="6"/>
  <c r="F1558" i="6"/>
  <c r="F1525" i="6"/>
  <c r="F1509" i="6"/>
  <c r="F1493" i="6"/>
  <c r="F1477" i="6"/>
  <c r="F1461" i="6"/>
  <c r="F1445" i="6"/>
  <c r="F1407" i="6"/>
  <c r="F1390" i="6"/>
  <c r="F1374" i="6"/>
  <c r="F1358" i="6"/>
  <c r="F1342" i="6"/>
  <c r="F1326" i="6"/>
  <c r="F1310" i="6"/>
  <c r="F1294" i="6"/>
  <c r="F1278" i="6"/>
  <c r="F1308" i="6"/>
  <c r="F1292" i="6"/>
  <c r="F1276" i="6"/>
  <c r="F1260" i="6"/>
  <c r="F1244" i="6"/>
  <c r="F1228" i="6"/>
  <c r="F1212" i="6"/>
  <c r="F1213" i="6"/>
  <c r="F1205" i="6"/>
  <c r="H2345" i="6"/>
  <c r="I2345" i="6"/>
  <c r="F2323" i="6"/>
  <c r="I2323" i="6" s="1"/>
  <c r="F2306" i="6"/>
  <c r="I2306" i="6" s="1"/>
  <c r="F2290" i="6"/>
  <c r="F2274" i="6"/>
  <c r="F2257" i="6"/>
  <c r="F2240" i="6"/>
  <c r="F2219" i="6"/>
  <c r="F2186" i="6"/>
  <c r="F2170" i="6"/>
  <c r="F2154" i="6"/>
  <c r="F2138" i="6"/>
  <c r="F2322" i="6"/>
  <c r="I2322" i="6" s="1"/>
  <c r="F2305" i="6"/>
  <c r="I2305" i="6" s="1"/>
  <c r="F2289" i="6"/>
  <c r="F2213" i="6"/>
  <c r="F2192" i="6"/>
  <c r="F2176" i="6"/>
  <c r="F2160" i="6"/>
  <c r="F2144" i="6"/>
  <c r="F2128" i="6"/>
  <c r="F2112" i="6"/>
  <c r="F2126" i="6"/>
  <c r="F2110" i="6"/>
  <c r="F2093" i="6"/>
  <c r="F2077" i="6"/>
  <c r="F2060" i="6"/>
  <c r="F2044" i="6"/>
  <c r="F2028" i="6"/>
  <c r="F2012" i="6"/>
  <c r="F1996" i="6"/>
  <c r="F1980" i="6"/>
  <c r="F1964" i="6"/>
  <c r="F1948" i="6"/>
  <c r="F1932" i="6"/>
  <c r="F1916" i="6"/>
  <c r="F1900" i="6"/>
  <c r="F1884" i="6"/>
  <c r="F1868" i="6"/>
  <c r="F1852" i="6"/>
  <c r="F1758" i="6"/>
  <c r="F1026" i="6"/>
  <c r="F1023" i="6"/>
  <c r="F1760" i="6"/>
  <c r="F1028" i="6"/>
  <c r="F1025" i="6"/>
  <c r="F931" i="6"/>
  <c r="F928" i="6"/>
  <c r="F2318" i="6"/>
  <c r="I2318" i="6" s="1"/>
  <c r="F2302" i="6"/>
  <c r="F2286" i="6"/>
  <c r="F2270" i="6"/>
  <c r="F2253" i="6"/>
  <c r="F2215" i="6"/>
  <c r="F2182" i="6"/>
  <c r="F2166" i="6"/>
  <c r="F2150" i="6"/>
  <c r="F2134" i="6"/>
  <c r="F2334" i="6"/>
  <c r="F2317" i="6"/>
  <c r="I2317" i="6" s="1"/>
  <c r="F2301" i="6"/>
  <c r="F2285" i="6"/>
  <c r="F2225" i="6"/>
  <c r="F2209" i="6"/>
  <c r="F2188" i="6"/>
  <c r="F2172" i="6"/>
  <c r="F2156" i="6"/>
  <c r="F2140" i="6"/>
  <c r="F2124" i="6"/>
  <c r="F2108" i="6"/>
  <c r="F2071" i="6"/>
  <c r="F1426" i="6"/>
  <c r="F1422" i="6"/>
  <c r="F2122" i="6"/>
  <c r="F2106" i="6"/>
  <c r="F2089" i="6"/>
  <c r="F2073" i="6"/>
  <c r="F2056" i="6"/>
  <c r="F2040" i="6"/>
  <c r="F2024" i="6"/>
  <c r="F2008" i="6"/>
  <c r="F1992" i="6"/>
  <c r="F1976" i="6"/>
  <c r="F1960" i="6"/>
  <c r="F1944" i="6"/>
  <c r="F1928" i="6"/>
  <c r="F1912" i="6"/>
  <c r="F1896" i="6"/>
  <c r="F1880" i="6"/>
  <c r="F1864" i="6"/>
  <c r="F1848" i="6"/>
  <c r="F1735" i="6"/>
  <c r="F1542" i="6"/>
  <c r="F2267" i="6"/>
  <c r="I2346" i="6"/>
  <c r="H2346" i="6"/>
  <c r="F2314" i="6"/>
  <c r="I2314" i="6" s="1"/>
  <c r="F2298" i="6"/>
  <c r="F2282" i="6"/>
  <c r="I2282" i="6" s="1"/>
  <c r="F2265" i="6"/>
  <c r="F2248" i="6"/>
  <c r="F2227" i="6"/>
  <c r="F2211" i="6"/>
  <c r="F2194" i="6"/>
  <c r="F2178" i="6"/>
  <c r="F2162" i="6"/>
  <c r="F2146" i="6"/>
  <c r="F2130" i="6"/>
  <c r="F2330" i="6"/>
  <c r="I2330" i="6" s="1"/>
  <c r="F2313" i="6"/>
  <c r="I2313" i="6" s="1"/>
  <c r="F2297" i="6"/>
  <c r="I2297" i="6" s="1"/>
  <c r="F2281" i="6"/>
  <c r="F2221" i="6"/>
  <c r="F2204" i="6"/>
  <c r="F2184" i="6"/>
  <c r="F2168" i="6"/>
  <c r="F2152" i="6"/>
  <c r="F2136" i="6"/>
  <c r="F2120" i="6"/>
  <c r="F2103" i="6"/>
  <c r="F2066" i="6"/>
  <c r="F1724" i="6"/>
  <c r="F1708" i="6"/>
  <c r="F1692" i="6"/>
  <c r="F1676" i="6"/>
  <c r="F1660" i="6"/>
  <c r="F1644" i="6"/>
  <c r="F1628" i="6"/>
  <c r="F1612" i="6"/>
  <c r="F1588" i="6"/>
  <c r="F1572" i="6"/>
  <c r="F1556" i="6"/>
  <c r="F1535" i="6"/>
  <c r="F1519" i="6"/>
  <c r="F1503" i="6"/>
  <c r="F1487" i="6"/>
  <c r="F1471" i="6"/>
  <c r="F1455" i="6"/>
  <c r="F1439" i="6"/>
  <c r="F1384" i="6"/>
  <c r="F1368" i="6"/>
  <c r="F1352" i="6"/>
  <c r="F1336" i="6"/>
  <c r="F1320" i="6"/>
  <c r="F2118" i="6"/>
  <c r="F2101" i="6"/>
  <c r="F2085" i="6"/>
  <c r="F2069" i="6"/>
  <c r="F2052" i="6"/>
  <c r="F2036" i="6"/>
  <c r="F2020" i="6"/>
  <c r="F2004" i="6"/>
  <c r="F1988" i="6"/>
  <c r="F1972" i="6"/>
  <c r="F1956" i="6"/>
  <c r="F1940" i="6"/>
  <c r="F1924" i="6"/>
  <c r="F1908" i="6"/>
  <c r="F1892" i="6"/>
  <c r="F1876" i="6"/>
  <c r="F1860" i="6"/>
  <c r="F1844" i="6"/>
  <c r="F1722" i="6"/>
  <c r="F1706" i="6"/>
  <c r="F1690" i="6"/>
  <c r="F1674" i="6"/>
  <c r="F1658" i="6"/>
  <c r="F1642" i="6"/>
  <c r="F1626" i="6"/>
  <c r="F1610" i="6"/>
  <c r="F1586" i="6"/>
  <c r="F1570" i="6"/>
  <c r="F1554" i="6"/>
  <c r="F1537" i="6"/>
  <c r="F1521" i="6"/>
  <c r="F1505" i="6"/>
  <c r="F1489" i="6"/>
  <c r="F1473" i="6"/>
  <c r="F1457" i="6"/>
  <c r="F1441" i="6"/>
  <c r="F1419" i="6"/>
  <c r="F1403" i="6"/>
  <c r="F1386" i="6"/>
  <c r="F1370" i="6"/>
  <c r="F1354" i="6"/>
  <c r="F1338" i="6"/>
  <c r="F1322" i="6"/>
  <c r="F1306" i="6"/>
  <c r="F1290" i="6"/>
  <c r="F1300" i="6"/>
  <c r="F1284" i="6"/>
  <c r="F1268" i="6"/>
  <c r="F1252" i="6"/>
  <c r="F1236" i="6"/>
  <c r="F1220" i="6"/>
  <c r="F1204" i="6"/>
  <c r="F1731" i="6"/>
  <c r="F1715" i="6"/>
  <c r="F1699" i="6"/>
  <c r="F1683" i="6"/>
  <c r="F1667" i="6"/>
  <c r="F1651" i="6"/>
  <c r="F1635" i="6"/>
  <c r="F1619" i="6"/>
  <c r="F1603" i="6"/>
  <c r="F2343" i="6"/>
  <c r="I2343" i="6" s="1"/>
  <c r="F2340" i="6"/>
  <c r="I2340" i="6" s="1"/>
  <c r="F2203" i="6"/>
  <c r="H2347" i="6"/>
  <c r="I2347" i="6"/>
  <c r="F2327" i="6"/>
  <c r="I2327" i="6" s="1"/>
  <c r="F2310" i="6"/>
  <c r="I2310" i="6" s="1"/>
  <c r="F2294" i="6"/>
  <c r="F2278" i="6"/>
  <c r="F2261" i="6"/>
  <c r="F2244" i="6"/>
  <c r="F2223" i="6"/>
  <c r="F2207" i="6"/>
  <c r="F2190" i="6"/>
  <c r="F2174" i="6"/>
  <c r="F2158" i="6"/>
  <c r="F2142" i="6"/>
  <c r="H2344" i="6"/>
  <c r="I2344" i="6"/>
  <c r="F2326" i="6"/>
  <c r="I2326" i="6" s="1"/>
  <c r="F2309" i="6"/>
  <c r="I2309" i="6" s="1"/>
  <c r="F2293" i="6"/>
  <c r="F2277" i="6"/>
  <c r="F2201" i="6"/>
  <c r="F2100" i="6"/>
  <c r="F2063" i="6"/>
  <c r="F2217" i="6"/>
  <c r="F2196" i="6"/>
  <c r="F2180" i="6"/>
  <c r="F2164" i="6"/>
  <c r="F2148" i="6"/>
  <c r="F2132" i="6"/>
  <c r="F2116" i="6"/>
  <c r="F2095" i="6"/>
  <c r="F2058" i="6"/>
  <c r="F1752" i="6"/>
  <c r="F1720" i="6"/>
  <c r="F1704" i="6"/>
  <c r="F1688" i="6"/>
  <c r="F1672" i="6"/>
  <c r="F1656" i="6"/>
  <c r="F1640" i="6"/>
  <c r="F1624" i="6"/>
  <c r="F1608" i="6"/>
  <c r="F1584" i="6"/>
  <c r="F1568" i="6"/>
  <c r="F1552" i="6"/>
  <c r="F1531" i="6"/>
  <c r="F1515" i="6"/>
  <c r="F1499" i="6"/>
  <c r="F1483" i="6"/>
  <c r="F1467" i="6"/>
  <c r="F1451" i="6"/>
  <c r="F1434" i="6"/>
  <c r="F1417" i="6"/>
  <c r="F1396" i="6"/>
  <c r="F1380" i="6"/>
  <c r="F1364" i="6"/>
  <c r="F1348" i="6"/>
  <c r="F1332" i="6"/>
  <c r="F1316" i="6"/>
  <c r="F2114" i="6"/>
  <c r="F2097" i="6"/>
  <c r="F2081" i="6"/>
  <c r="F2064" i="6"/>
  <c r="F2048" i="6"/>
  <c r="F2032" i="6"/>
  <c r="F2016" i="6"/>
  <c r="F2000" i="6"/>
  <c r="F1984" i="6"/>
  <c r="F1968" i="6"/>
  <c r="F1952" i="6"/>
  <c r="F1936" i="6"/>
  <c r="F1920" i="6"/>
  <c r="F1904" i="6"/>
  <c r="F1888" i="6"/>
  <c r="F1872" i="6"/>
  <c r="F1856" i="6"/>
  <c r="F1840" i="6"/>
  <c r="F1754" i="6"/>
  <c r="F1718" i="6"/>
  <c r="F1702" i="6"/>
  <c r="F1686" i="6"/>
  <c r="F1670" i="6"/>
  <c r="F1654" i="6"/>
  <c r="F1638" i="6"/>
  <c r="F1622" i="6"/>
  <c r="F1606" i="6"/>
  <c r="F1582" i="6"/>
  <c r="F1566" i="6"/>
  <c r="F1550" i="6"/>
  <c r="F1533" i="6"/>
  <c r="F1517" i="6"/>
  <c r="F1501" i="6"/>
  <c r="F1485" i="6"/>
  <c r="F1469" i="6"/>
  <c r="F1453" i="6"/>
  <c r="F1437" i="6"/>
  <c r="F1415" i="6"/>
  <c r="F1382" i="6"/>
  <c r="F1366" i="6"/>
  <c r="F1350" i="6"/>
  <c r="F1334" i="6"/>
  <c r="F1318" i="6"/>
  <c r="F1302" i="6"/>
  <c r="F1286" i="6"/>
  <c r="F1312" i="6"/>
  <c r="F1296" i="6"/>
  <c r="F1280" i="6"/>
  <c r="F1264" i="6"/>
  <c r="F1248" i="6"/>
  <c r="F1232" i="6"/>
  <c r="F1216" i="6"/>
  <c r="F1200" i="6"/>
  <c r="F1727" i="6"/>
  <c r="F1711" i="6"/>
  <c r="F1695" i="6"/>
  <c r="F1679" i="6"/>
  <c r="F1663" i="6"/>
  <c r="F1647" i="6"/>
  <c r="F1631" i="6"/>
  <c r="F1615" i="6"/>
  <c r="F1598" i="6"/>
  <c r="F1594" i="6"/>
  <c r="F1583" i="6"/>
  <c r="F1567" i="6"/>
  <c r="F1551" i="6"/>
  <c r="F1534" i="6"/>
  <c r="F1518" i="6"/>
  <c r="F1274" i="6"/>
  <c r="F1258" i="6"/>
  <c r="F1242" i="6"/>
  <c r="F1226" i="6"/>
  <c r="F1210" i="6"/>
  <c r="F1194" i="6"/>
  <c r="F1191" i="6"/>
  <c r="F1725" i="6"/>
  <c r="F1709" i="6"/>
  <c r="F1693" i="6"/>
  <c r="F1677" i="6"/>
  <c r="F1589" i="6"/>
  <c r="F1365" i="6"/>
  <c r="F1293" i="6"/>
  <c r="F1265" i="6"/>
  <c r="F1199" i="6"/>
  <c r="F1039" i="6"/>
  <c r="F1498" i="6"/>
  <c r="F1482" i="6"/>
  <c r="F1609" i="6"/>
  <c r="F1393" i="6"/>
  <c r="F1305" i="6"/>
  <c r="F1273" i="6"/>
  <c r="F1245" i="6"/>
  <c r="F423" i="6"/>
  <c r="F933" i="6"/>
  <c r="F718" i="6"/>
  <c r="F1737" i="6"/>
  <c r="F1721" i="6"/>
  <c r="F1705" i="6"/>
  <c r="F1689" i="6"/>
  <c r="F1673" i="6"/>
  <c r="F1657" i="6"/>
  <c r="F1641" i="6"/>
  <c r="F1625" i="6"/>
  <c r="F1585" i="6"/>
  <c r="F1532" i="6"/>
  <c r="F1500" i="6"/>
  <c r="F1472" i="6"/>
  <c r="F1440" i="6"/>
  <c r="F1317" i="6"/>
  <c r="F1259" i="6"/>
  <c r="F1494" i="6"/>
  <c r="F1478" i="6"/>
  <c r="F1462" i="6"/>
  <c r="F1446" i="6"/>
  <c r="F1429" i="6"/>
  <c r="F1416" i="6"/>
  <c r="F1399" i="6"/>
  <c r="F1383" i="6"/>
  <c r="F1367" i="6"/>
  <c r="F1351" i="6"/>
  <c r="F1335" i="6"/>
  <c r="F1319" i="6"/>
  <c r="F1303" i="6"/>
  <c r="F1287" i="6"/>
  <c r="F1251" i="6"/>
  <c r="F1223" i="6"/>
  <c r="F1561" i="6"/>
  <c r="F1524" i="6"/>
  <c r="F1492" i="6"/>
  <c r="F1448" i="6"/>
  <c r="F1389" i="6"/>
  <c r="F802" i="6"/>
  <c r="F758" i="6"/>
  <c r="F1257" i="6"/>
  <c r="F1221" i="6"/>
  <c r="F1325" i="6"/>
  <c r="F1229" i="6"/>
  <c r="F1197" i="6"/>
  <c r="F930" i="6"/>
  <c r="F1502" i="6"/>
  <c r="F1470" i="6"/>
  <c r="F1454" i="6"/>
  <c r="F1438" i="6"/>
  <c r="F1408" i="6"/>
  <c r="F1391" i="6"/>
  <c r="F1375" i="6"/>
  <c r="F1359" i="6"/>
  <c r="F1343" i="6"/>
  <c r="F1327" i="6"/>
  <c r="F1311" i="6"/>
  <c r="F1295" i="6"/>
  <c r="F1267" i="6"/>
  <c r="F1235" i="6"/>
  <c r="F1207" i="6"/>
  <c r="F1030" i="6"/>
  <c r="F1577" i="6"/>
  <c r="F1549" i="6"/>
  <c r="F1508" i="6"/>
  <c r="F1464" i="6"/>
  <c r="F807" i="6"/>
  <c r="F715" i="6"/>
  <c r="F1237" i="6"/>
  <c r="F755" i="6"/>
  <c r="E375" i="11"/>
  <c r="E374" i="11"/>
  <c r="E373" i="11"/>
  <c r="E372" i="11"/>
  <c r="E371" i="11"/>
  <c r="E370" i="11"/>
  <c r="E369" i="11"/>
  <c r="E368" i="11"/>
  <c r="E367" i="11"/>
  <c r="E366" i="11"/>
  <c r="E365" i="11"/>
  <c r="E364" i="11"/>
  <c r="E363" i="11"/>
  <c r="E362" i="11"/>
  <c r="E361" i="11"/>
  <c r="E360" i="11"/>
  <c r="E359" i="11"/>
  <c r="E358" i="11"/>
  <c r="E357" i="11"/>
  <c r="E356" i="11"/>
  <c r="E355" i="11"/>
  <c r="E354" i="11"/>
  <c r="E353" i="11"/>
  <c r="E352" i="11"/>
  <c r="E351" i="11"/>
  <c r="E350" i="11"/>
  <c r="E349" i="11"/>
  <c r="E348" i="11"/>
  <c r="E347" i="11"/>
  <c r="E346" i="11"/>
  <c r="E345" i="11"/>
  <c r="E344" i="11"/>
  <c r="E343" i="11"/>
  <c r="E342" i="11"/>
  <c r="E341" i="11"/>
  <c r="E339" i="11"/>
  <c r="E338" i="11"/>
  <c r="E337" i="11"/>
  <c r="E336" i="11"/>
  <c r="E335" i="11"/>
  <c r="E334" i="11"/>
  <c r="E333" i="11"/>
  <c r="E332" i="11"/>
  <c r="E331" i="11"/>
  <c r="E330" i="11"/>
  <c r="E329" i="11"/>
  <c r="E328" i="11"/>
  <c r="E327" i="11"/>
  <c r="E326" i="11"/>
  <c r="E325" i="11"/>
  <c r="E324" i="11"/>
  <c r="E323" i="11"/>
  <c r="E322" i="11"/>
  <c r="E321" i="11"/>
  <c r="E320" i="11"/>
  <c r="E319" i="11"/>
  <c r="E318" i="11"/>
  <c r="E317" i="11"/>
  <c r="E316" i="11"/>
  <c r="E315" i="11"/>
  <c r="E314" i="11"/>
  <c r="E313" i="11"/>
  <c r="E312" i="11"/>
  <c r="E311" i="11"/>
  <c r="E310" i="11"/>
  <c r="E309" i="11"/>
  <c r="E308" i="11"/>
  <c r="E307" i="11"/>
  <c r="E306" i="11"/>
  <c r="E305" i="11"/>
  <c r="E304" i="11"/>
  <c r="E303" i="11"/>
  <c r="E302" i="11"/>
  <c r="E301" i="11"/>
  <c r="E300" i="11"/>
  <c r="E299" i="11"/>
  <c r="E298" i="11"/>
  <c r="E297" i="11"/>
  <c r="E296" i="11"/>
  <c r="E295" i="11"/>
  <c r="E294" i="11"/>
  <c r="E293" i="11"/>
  <c r="E292" i="11"/>
  <c r="E291" i="11"/>
  <c r="E290" i="11"/>
  <c r="E289" i="11"/>
  <c r="E288" i="11"/>
  <c r="E287" i="11"/>
  <c r="E285" i="11"/>
  <c r="E284" i="11"/>
  <c r="E283" i="11"/>
  <c r="E282" i="11"/>
  <c r="E281" i="11"/>
  <c r="E280" i="11"/>
  <c r="E279" i="11"/>
  <c r="E278" i="11"/>
  <c r="E277" i="11"/>
  <c r="E276" i="11"/>
  <c r="E275" i="11"/>
  <c r="E274" i="11"/>
  <c r="E273" i="11"/>
  <c r="E272" i="11"/>
  <c r="E271" i="11"/>
  <c r="E270" i="11"/>
  <c r="E269" i="11"/>
  <c r="E268" i="11"/>
  <c r="E267" i="11"/>
  <c r="E266" i="11"/>
  <c r="E265" i="11"/>
  <c r="E264" i="11"/>
  <c r="E263" i="11"/>
  <c r="E262" i="11"/>
  <c r="E261" i="11"/>
  <c r="E260" i="11"/>
  <c r="E259" i="11"/>
  <c r="E258" i="11"/>
  <c r="E257" i="11"/>
  <c r="E256" i="11"/>
  <c r="E255" i="11"/>
  <c r="E254" i="11"/>
  <c r="E253" i="11"/>
  <c r="E252" i="11"/>
  <c r="E251" i="11"/>
  <c r="E250" i="11"/>
  <c r="E249" i="11"/>
  <c r="E248" i="11"/>
  <c r="E247" i="11"/>
  <c r="E246" i="11"/>
  <c r="E245" i="11"/>
  <c r="E244" i="11"/>
  <c r="E243" i="11"/>
  <c r="E242" i="11"/>
  <c r="E241" i="11"/>
  <c r="E240" i="11"/>
  <c r="E239" i="11"/>
  <c r="E238" i="11"/>
  <c r="E237" i="11"/>
  <c r="E236" i="11"/>
  <c r="E235" i="11"/>
  <c r="E234" i="11"/>
  <c r="E233" i="11"/>
  <c r="E232" i="11"/>
  <c r="E231" i="11"/>
  <c r="E230" i="11"/>
  <c r="E229" i="11"/>
  <c r="E228" i="11"/>
  <c r="E227" i="11"/>
  <c r="E226" i="11"/>
  <c r="E225" i="11"/>
  <c r="E224" i="11"/>
  <c r="E223" i="11"/>
  <c r="E222" i="11"/>
  <c r="E221" i="11"/>
  <c r="E220" i="11"/>
  <c r="E219" i="11"/>
  <c r="E218" i="11"/>
  <c r="E217" i="11"/>
  <c r="E216" i="11"/>
  <c r="E215" i="11"/>
  <c r="E214" i="11"/>
  <c r="E213" i="11"/>
  <c r="E212" i="11"/>
  <c r="E211" i="11"/>
  <c r="E210" i="11"/>
  <c r="E209" i="11"/>
  <c r="E208" i="11"/>
  <c r="E207" i="11"/>
  <c r="E206" i="11"/>
  <c r="E205" i="11"/>
  <c r="E204" i="11"/>
  <c r="E203" i="11"/>
  <c r="E202" i="11"/>
  <c r="E201" i="11"/>
  <c r="E200" i="11"/>
  <c r="E199" i="11"/>
  <c r="E198" i="11"/>
  <c r="E197" i="11"/>
  <c r="E196" i="11"/>
  <c r="E195" i="11"/>
  <c r="E194" i="11"/>
  <c r="E193" i="11"/>
  <c r="E192" i="11"/>
  <c r="E191" i="11"/>
  <c r="E190" i="11"/>
  <c r="E189" i="11"/>
  <c r="E188" i="11"/>
  <c r="E187" i="11"/>
  <c r="E186" i="11"/>
  <c r="E185" i="11"/>
  <c r="E184" i="11"/>
  <c r="E183" i="11"/>
  <c r="E181" i="11"/>
  <c r="E180" i="11"/>
  <c r="E179" i="11"/>
  <c r="E178" i="11"/>
  <c r="E177" i="11"/>
  <c r="E176" i="11"/>
  <c r="E175" i="11"/>
  <c r="E174" i="11"/>
  <c r="E173" i="11"/>
  <c r="E172" i="11"/>
  <c r="E171" i="11"/>
  <c r="E170" i="11"/>
  <c r="E182" i="11"/>
  <c r="E169" i="11"/>
  <c r="E168" i="11"/>
  <c r="E167" i="11"/>
  <c r="E166" i="11"/>
  <c r="E165" i="11"/>
  <c r="E164" i="11"/>
  <c r="E163" i="11"/>
  <c r="E162" i="11"/>
  <c r="E161" i="11"/>
  <c r="E160" i="11"/>
  <c r="E159" i="11"/>
  <c r="E158" i="11"/>
  <c r="E157" i="11"/>
  <c r="E156" i="11"/>
  <c r="E155" i="11"/>
  <c r="E154" i="11"/>
  <c r="E153" i="11"/>
  <c r="E152" i="11"/>
  <c r="E151" i="11"/>
  <c r="E150" i="11"/>
  <c r="E148" i="11"/>
  <c r="E147" i="11"/>
  <c r="E146" i="11"/>
  <c r="E145" i="11"/>
  <c r="E144" i="11"/>
  <c r="E143" i="11"/>
  <c r="E142" i="11"/>
  <c r="E141" i="11"/>
  <c r="E140" i="11"/>
  <c r="E139" i="11"/>
  <c r="E138" i="11"/>
  <c r="E137" i="11"/>
  <c r="E136" i="11"/>
  <c r="E135" i="11"/>
  <c r="E134" i="11"/>
  <c r="E131" i="11"/>
  <c r="E130" i="11"/>
  <c r="E129" i="11"/>
  <c r="E128" i="11"/>
  <c r="E127" i="11"/>
  <c r="E126" i="11"/>
  <c r="E125" i="11"/>
  <c r="E124" i="11"/>
  <c r="E123" i="11"/>
  <c r="E122" i="11"/>
  <c r="E121" i="11"/>
  <c r="E120" i="11"/>
  <c r="E119" i="11"/>
  <c r="E118" i="11"/>
  <c r="E117" i="11"/>
  <c r="E116" i="11"/>
  <c r="E115" i="11"/>
  <c r="E114" i="11"/>
  <c r="E113" i="11"/>
  <c r="E112" i="11"/>
  <c r="E111" i="11"/>
  <c r="E110" i="11"/>
  <c r="E109" i="11"/>
  <c r="E108" i="11"/>
  <c r="E107" i="11"/>
  <c r="E106" i="11"/>
  <c r="E105" i="11"/>
  <c r="E104" i="11"/>
  <c r="E103" i="11"/>
  <c r="E102" i="11"/>
  <c r="E101" i="11"/>
  <c r="E100" i="11"/>
  <c r="E99" i="11"/>
  <c r="E98" i="11"/>
  <c r="E97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7" i="11"/>
  <c r="E6" i="11"/>
  <c r="E5" i="11"/>
  <c r="E4" i="11"/>
  <c r="H480" i="6" l="1"/>
  <c r="L480" i="6" s="1"/>
  <c r="N480" i="6" s="1"/>
  <c r="Q480" i="6" s="1"/>
  <c r="R480" i="6" s="1"/>
  <c r="H2303" i="6"/>
  <c r="I2303" i="6"/>
  <c r="I2304" i="6"/>
  <c r="H2304" i="6"/>
  <c r="I2299" i="6"/>
  <c r="H2299" i="6"/>
  <c r="H2331" i="6"/>
  <c r="I2331" i="6"/>
  <c r="I2333" i="6"/>
  <c r="L2333" i="6" s="1"/>
  <c r="N2333" i="6" s="1"/>
  <c r="Q2333" i="6" s="1"/>
  <c r="R2333" i="6" s="1"/>
  <c r="U2333" i="6" s="1"/>
  <c r="V2333" i="6" s="1"/>
  <c r="L2337" i="6"/>
  <c r="N2337" i="6" s="1"/>
  <c r="Q2337" i="6" s="1"/>
  <c r="R2337" i="6" s="1"/>
  <c r="U2337" i="6" s="1"/>
  <c r="V2337" i="6" s="1"/>
  <c r="Z2337" i="6" s="1"/>
  <c r="I2335" i="6"/>
  <c r="L2335" i="6" s="1"/>
  <c r="N2335" i="6" s="1"/>
  <c r="Q2335" i="6" s="1"/>
  <c r="R2335" i="6" s="1"/>
  <c r="H2332" i="6"/>
  <c r="I2332" i="6"/>
  <c r="H2339" i="6"/>
  <c r="I2339" i="6"/>
  <c r="L2345" i="6"/>
  <c r="N2345" i="6" s="1"/>
  <c r="Q2345" i="6" s="1"/>
  <c r="R2345" i="6" s="1"/>
  <c r="AA2345" i="6" s="1"/>
  <c r="AB2345" i="6" s="1"/>
  <c r="AC2345" i="6" s="1"/>
  <c r="L2344" i="6"/>
  <c r="N2344" i="6" s="1"/>
  <c r="Q2344" i="6" s="1"/>
  <c r="R2344" i="6" s="1"/>
  <c r="U2344" i="6" s="1"/>
  <c r="L2346" i="6"/>
  <c r="N2346" i="6" s="1"/>
  <c r="Q2346" i="6" s="1"/>
  <c r="R2346" i="6" s="1"/>
  <c r="U2346" i="6" s="1"/>
  <c r="V2346" i="6" s="1"/>
  <c r="Z2346" i="6" s="1"/>
  <c r="H2338" i="6"/>
  <c r="I2338" i="6"/>
  <c r="L2347" i="6"/>
  <c r="N2347" i="6" s="1"/>
  <c r="Q2347" i="6" s="1"/>
  <c r="R2347" i="6" s="1"/>
  <c r="I2334" i="6"/>
  <c r="H2334" i="6"/>
  <c r="I2298" i="6"/>
  <c r="H2298" i="6"/>
  <c r="H2302" i="6"/>
  <c r="I2302" i="6"/>
  <c r="I2301" i="6"/>
  <c r="H2301" i="6"/>
  <c r="U2348" i="6"/>
  <c r="V2348" i="6" s="1"/>
  <c r="Z2348" i="6" s="1"/>
  <c r="AA2348" i="6"/>
  <c r="H2282" i="6"/>
  <c r="L2282" i="6" s="1"/>
  <c r="N2282" i="6" s="1"/>
  <c r="Q2282" i="6" s="1"/>
  <c r="R2282" i="6" s="1"/>
  <c r="AA2282" i="6" s="1"/>
  <c r="AA480" i="6" l="1"/>
  <c r="AB480" i="6" s="1"/>
  <c r="AC480" i="6" s="1"/>
  <c r="U480" i="6"/>
  <c r="V480" i="6" s="1"/>
  <c r="L2303" i="6"/>
  <c r="N2303" i="6" s="1"/>
  <c r="Q2303" i="6" s="1"/>
  <c r="R2303" i="6" s="1"/>
  <c r="L2299" i="6"/>
  <c r="N2299" i="6" s="1"/>
  <c r="Q2299" i="6" s="1"/>
  <c r="R2299" i="6" s="1"/>
  <c r="AA2299" i="6" s="1"/>
  <c r="AB2299" i="6" s="1"/>
  <c r="AC2299" i="6" s="1"/>
  <c r="L2304" i="6"/>
  <c r="N2304" i="6" s="1"/>
  <c r="Q2304" i="6" s="1"/>
  <c r="R2304" i="6" s="1"/>
  <c r="U2304" i="6" s="1"/>
  <c r="V2304" i="6" s="1"/>
  <c r="Z2304" i="6" s="1"/>
  <c r="L2331" i="6"/>
  <c r="N2331" i="6" s="1"/>
  <c r="Q2331" i="6" s="1"/>
  <c r="R2331" i="6" s="1"/>
  <c r="U2331" i="6" s="1"/>
  <c r="V2331" i="6" s="1"/>
  <c r="Z2331" i="6" s="1"/>
  <c r="AA2337" i="6"/>
  <c r="AB2337" i="6" s="1"/>
  <c r="AC2337" i="6" s="1"/>
  <c r="AD2337" i="6" s="1"/>
  <c r="AA2333" i="6"/>
  <c r="AB2333" i="6" s="1"/>
  <c r="AC2333" i="6" s="1"/>
  <c r="AA2346" i="6"/>
  <c r="AB2346" i="6" s="1"/>
  <c r="AC2346" i="6" s="1"/>
  <c r="AD2346" i="6" s="1"/>
  <c r="L2332" i="6"/>
  <c r="N2332" i="6" s="1"/>
  <c r="Q2332" i="6" s="1"/>
  <c r="R2332" i="6" s="1"/>
  <c r="AA2344" i="6"/>
  <c r="AB2344" i="6" s="1"/>
  <c r="AC2344" i="6" s="1"/>
  <c r="U2345" i="6"/>
  <c r="V2345" i="6" s="1"/>
  <c r="Z2345" i="6" s="1"/>
  <c r="AD2345" i="6" s="1"/>
  <c r="L2339" i="6"/>
  <c r="N2339" i="6" s="1"/>
  <c r="Q2339" i="6" s="1"/>
  <c r="R2339" i="6" s="1"/>
  <c r="L2334" i="6"/>
  <c r="N2334" i="6" s="1"/>
  <c r="Q2334" i="6" s="1"/>
  <c r="R2334" i="6" s="1"/>
  <c r="L2338" i="6"/>
  <c r="N2338" i="6" s="1"/>
  <c r="Q2338" i="6" s="1"/>
  <c r="R2338" i="6" s="1"/>
  <c r="L2301" i="6"/>
  <c r="N2301" i="6" s="1"/>
  <c r="Q2301" i="6" s="1"/>
  <c r="R2301" i="6" s="1"/>
  <c r="L2298" i="6"/>
  <c r="N2298" i="6" s="1"/>
  <c r="Q2298" i="6" s="1"/>
  <c r="R2298" i="6" s="1"/>
  <c r="AA2298" i="6" s="1"/>
  <c r="AB2298" i="6" s="1"/>
  <c r="AC2298" i="6" s="1"/>
  <c r="AA2347" i="6"/>
  <c r="AB2347" i="6" s="1"/>
  <c r="AC2347" i="6" s="1"/>
  <c r="U2347" i="6"/>
  <c r="V2347" i="6" s="1"/>
  <c r="Z2347" i="6" s="1"/>
  <c r="V2344" i="6"/>
  <c r="Z2344" i="6" s="1"/>
  <c r="L2302" i="6"/>
  <c r="N2302" i="6" s="1"/>
  <c r="Q2302" i="6" s="1"/>
  <c r="R2302" i="6" s="1"/>
  <c r="Z2333" i="6"/>
  <c r="AB2348" i="6"/>
  <c r="AC2348" i="6" s="1"/>
  <c r="AD2348" i="6" s="1"/>
  <c r="AA2335" i="6"/>
  <c r="AB2335" i="6" s="1"/>
  <c r="AC2335" i="6" s="1"/>
  <c r="U2335" i="6"/>
  <c r="V2335" i="6" s="1"/>
  <c r="Z2335" i="6" s="1"/>
  <c r="U2282" i="6"/>
  <c r="V2282" i="6" s="1"/>
  <c r="Z480" i="6" l="1"/>
  <c r="AD480" i="6" s="1"/>
  <c r="AA2331" i="6"/>
  <c r="AB2331" i="6" s="1"/>
  <c r="AC2331" i="6" s="1"/>
  <c r="AD2331" i="6" s="1"/>
  <c r="AA2303" i="6"/>
  <c r="AB2303" i="6" s="1"/>
  <c r="AC2303" i="6" s="1"/>
  <c r="U2303" i="6"/>
  <c r="AA2304" i="6"/>
  <c r="AB2304" i="6" s="1"/>
  <c r="AC2304" i="6" s="1"/>
  <c r="AD2304" i="6" s="1"/>
  <c r="U2299" i="6"/>
  <c r="V2299" i="6" s="1"/>
  <c r="Z2299" i="6" s="1"/>
  <c r="AD2299" i="6" s="1"/>
  <c r="AD2344" i="6"/>
  <c r="AD2333" i="6"/>
  <c r="AA2332" i="6"/>
  <c r="AB2332" i="6" s="1"/>
  <c r="AC2332" i="6" s="1"/>
  <c r="U2332" i="6"/>
  <c r="U2298" i="6"/>
  <c r="V2298" i="6" s="1"/>
  <c r="Z2298" i="6" s="1"/>
  <c r="AD2298" i="6" s="1"/>
  <c r="U2339" i="6"/>
  <c r="V2339" i="6" s="1"/>
  <c r="Z2339" i="6" s="1"/>
  <c r="AA2339" i="6"/>
  <c r="AB2339" i="6" s="1"/>
  <c r="AC2339" i="6" s="1"/>
  <c r="U2301" i="6"/>
  <c r="AA2301" i="6"/>
  <c r="AB2301" i="6" s="1"/>
  <c r="AC2301" i="6" s="1"/>
  <c r="AD2347" i="6"/>
  <c r="AA2338" i="6"/>
  <c r="AB2338" i="6" s="1"/>
  <c r="AC2338" i="6" s="1"/>
  <c r="U2338" i="6"/>
  <c r="V2338" i="6" s="1"/>
  <c r="Z2338" i="6" s="1"/>
  <c r="U2334" i="6"/>
  <c r="V2334" i="6" s="1"/>
  <c r="Z2334" i="6" s="1"/>
  <c r="AA2334" i="6"/>
  <c r="AB2334" i="6" s="1"/>
  <c r="AC2334" i="6" s="1"/>
  <c r="U2302" i="6"/>
  <c r="V2302" i="6" s="1"/>
  <c r="Z2302" i="6" s="1"/>
  <c r="AA2302" i="6"/>
  <c r="AB2302" i="6" s="1"/>
  <c r="AC2302" i="6" s="1"/>
  <c r="AD2335" i="6"/>
  <c r="AB2282" i="6"/>
  <c r="AC2282" i="6" s="1"/>
  <c r="Z2282" i="6"/>
  <c r="V2303" i="6" l="1"/>
  <c r="Z2303" i="6" s="1"/>
  <c r="AD2303" i="6" s="1"/>
  <c r="V2332" i="6"/>
  <c r="Z2332" i="6" s="1"/>
  <c r="AD2332" i="6" s="1"/>
  <c r="AD2339" i="6"/>
  <c r="AD2334" i="6"/>
  <c r="AD2338" i="6"/>
  <c r="V2301" i="6"/>
  <c r="Z2301" i="6" s="1"/>
  <c r="AD2301" i="6" s="1"/>
  <c r="AD2302" i="6"/>
  <c r="AD2282" i="6"/>
  <c r="I2296" i="6" l="1"/>
  <c r="I2247" i="6"/>
  <c r="B1" i="13" l="1"/>
  <c r="H1" i="6" l="1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E1" i="6"/>
  <c r="F1" i="6"/>
  <c r="G1" i="6"/>
  <c r="F1" i="10"/>
  <c r="I817" i="6" l="1"/>
  <c r="I783" i="6"/>
  <c r="I120" i="6"/>
  <c r="I514" i="6"/>
  <c r="I2077" i="6"/>
  <c r="I1751" i="6"/>
  <c r="I191" i="6"/>
  <c r="I265" i="6"/>
  <c r="I631" i="6"/>
  <c r="H150" i="6"/>
  <c r="H42" i="6"/>
  <c r="I870" i="6"/>
  <c r="I1517" i="6"/>
  <c r="I2136" i="6"/>
  <c r="H1695" i="6"/>
  <c r="I225" i="6"/>
  <c r="I1093" i="6"/>
  <c r="I1624" i="6"/>
  <c r="I1664" i="6"/>
  <c r="I719" i="6"/>
  <c r="H941" i="6"/>
  <c r="H946" i="6"/>
  <c r="I1262" i="6"/>
  <c r="I255" i="6"/>
  <c r="I256" i="6"/>
  <c r="I1281" i="6"/>
  <c r="I1863" i="6"/>
  <c r="I1444" i="6"/>
  <c r="I1441" i="6"/>
  <c r="I1911" i="6"/>
  <c r="I1958" i="6"/>
  <c r="I365" i="6"/>
  <c r="I1389" i="6"/>
  <c r="I1680" i="6"/>
  <c r="I2261" i="6"/>
  <c r="I525" i="6"/>
  <c r="I892" i="6"/>
  <c r="I1549" i="6"/>
  <c r="I1027" i="6"/>
  <c r="H34" i="6"/>
  <c r="I688" i="6"/>
  <c r="I1805" i="6"/>
  <c r="H1800" i="6"/>
  <c r="I1841" i="6"/>
  <c r="I268" i="6"/>
  <c r="I383" i="6"/>
  <c r="H317" i="6"/>
  <c r="I2015" i="6"/>
  <c r="I1295" i="6"/>
  <c r="I1979" i="6"/>
  <c r="I1416" i="6"/>
  <c r="I1347" i="6"/>
  <c r="I394" i="6"/>
  <c r="I793" i="6"/>
  <c r="I313" i="6"/>
  <c r="I800" i="6"/>
  <c r="I814" i="6"/>
  <c r="I1412" i="6"/>
  <c r="I1002" i="6"/>
  <c r="I2035" i="6"/>
  <c r="I583" i="6"/>
  <c r="I228" i="6"/>
  <c r="I253" i="6"/>
  <c r="I1537" i="6"/>
  <c r="I782" i="6"/>
  <c r="I747" i="6"/>
  <c r="I1351" i="6"/>
  <c r="I1179" i="6"/>
  <c r="I775" i="6"/>
  <c r="I1094" i="6"/>
  <c r="H1081" i="6"/>
  <c r="I1570" i="6"/>
  <c r="I1584" i="6"/>
  <c r="I1597" i="6"/>
  <c r="I1601" i="6"/>
  <c r="H1619" i="6"/>
  <c r="I1625" i="6"/>
  <c r="I1655" i="6"/>
  <c r="I1661" i="6"/>
  <c r="I590" i="6"/>
  <c r="I617" i="6"/>
  <c r="I609" i="6"/>
  <c r="I728" i="6"/>
  <c r="H1500" i="6"/>
  <c r="I115" i="6"/>
  <c r="I63" i="6"/>
  <c r="I53" i="6"/>
  <c r="I1747" i="6"/>
  <c r="I772" i="6"/>
  <c r="I924" i="6"/>
  <c r="I822" i="6"/>
  <c r="I831" i="6"/>
  <c r="I1229" i="6"/>
  <c r="I193" i="6"/>
  <c r="H70" i="6"/>
  <c r="I1185" i="6"/>
  <c r="I1187" i="6"/>
  <c r="I874" i="6"/>
  <c r="I300" i="6"/>
  <c r="I1114" i="6"/>
  <c r="I1285" i="6"/>
  <c r="I407" i="6"/>
  <c r="I2026" i="6"/>
  <c r="I418" i="6"/>
  <c r="I417" i="6"/>
  <c r="H1380" i="6"/>
  <c r="I156" i="6"/>
  <c r="I167" i="6"/>
  <c r="H2170" i="6"/>
  <c r="I211" i="6"/>
  <c r="I216" i="6"/>
  <c r="I1437" i="6"/>
  <c r="I23" i="6"/>
  <c r="I27" i="6"/>
  <c r="I1123" i="6"/>
  <c r="I528" i="6"/>
  <c r="I524" i="6"/>
  <c r="I890" i="6"/>
  <c r="I899" i="6"/>
  <c r="I895" i="6"/>
  <c r="I483" i="6"/>
  <c r="I749" i="6"/>
  <c r="I1013" i="6"/>
  <c r="I1012" i="6"/>
  <c r="H1657" i="6"/>
  <c r="H1856" i="6"/>
  <c r="I1068" i="6"/>
  <c r="I1798" i="6"/>
  <c r="I1828" i="6"/>
  <c r="I1048" i="6"/>
  <c r="I267" i="6"/>
  <c r="I1038" i="6"/>
  <c r="I273" i="6"/>
  <c r="I283" i="6"/>
  <c r="I284" i="6"/>
  <c r="I320" i="6"/>
  <c r="I1545" i="6"/>
  <c r="H2031" i="6"/>
  <c r="I1543" i="6"/>
  <c r="I312" i="6"/>
  <c r="I427" i="6"/>
  <c r="I2226" i="6"/>
  <c r="I1216" i="6"/>
  <c r="I1476" i="6"/>
  <c r="I1963" i="6"/>
  <c r="I694" i="6"/>
  <c r="I133" i="6"/>
  <c r="I145" i="6"/>
  <c r="I994" i="6"/>
  <c r="I1109" i="6"/>
  <c r="I1346" i="6"/>
  <c r="I2206" i="6"/>
  <c r="I1847" i="6"/>
  <c r="I792" i="6"/>
  <c r="H862" i="6"/>
  <c r="I123" i="6"/>
  <c r="I2264" i="6"/>
  <c r="I1531" i="6"/>
  <c r="I1465" i="6"/>
  <c r="I2055" i="6"/>
  <c r="I2071" i="6"/>
  <c r="H248" i="6"/>
  <c r="H230" i="6"/>
  <c r="I82" i="6"/>
  <c r="I1177" i="6"/>
  <c r="I17" i="6"/>
  <c r="I1645" i="6"/>
  <c r="I607" i="6"/>
  <c r="I715" i="6"/>
  <c r="I1496" i="6"/>
  <c r="I95" i="6"/>
  <c r="I46" i="6"/>
  <c r="I1973" i="6"/>
  <c r="I757" i="6"/>
  <c r="I766" i="6"/>
  <c r="H930" i="6"/>
  <c r="H947" i="6"/>
  <c r="I828" i="6"/>
  <c r="I840" i="6"/>
  <c r="I955" i="6"/>
  <c r="I73" i="6"/>
  <c r="I1194" i="6"/>
  <c r="I252" i="6"/>
  <c r="H1767" i="6"/>
  <c r="I262" i="6"/>
  <c r="I1779" i="6"/>
  <c r="I181" i="6"/>
  <c r="I1102" i="6"/>
  <c r="I307" i="6"/>
  <c r="I2181" i="6"/>
  <c r="I1198" i="6"/>
  <c r="I1147" i="6"/>
  <c r="I1479" i="6"/>
  <c r="I1693" i="6"/>
  <c r="H1865" i="6"/>
  <c r="I1443" i="6"/>
  <c r="I1432" i="6"/>
  <c r="I1446" i="6"/>
  <c r="I1908" i="6"/>
  <c r="I1260" i="6"/>
  <c r="I1913" i="6"/>
  <c r="H1942" i="6"/>
  <c r="I1284" i="6"/>
  <c r="I2023" i="6"/>
  <c r="I1896" i="6"/>
  <c r="I1309" i="6"/>
  <c r="I1335" i="6"/>
  <c r="I361" i="6"/>
  <c r="I1384" i="6"/>
  <c r="I1382" i="6"/>
  <c r="I1361" i="6"/>
  <c r="I1388" i="6"/>
  <c r="I1375" i="6"/>
  <c r="I2171" i="6"/>
  <c r="I1328" i="6"/>
  <c r="I984" i="6"/>
  <c r="I26" i="6"/>
  <c r="I1468" i="6"/>
  <c r="I1066" i="6"/>
  <c r="I901" i="6"/>
  <c r="I454" i="6"/>
  <c r="I464" i="6"/>
  <c r="I472" i="6"/>
  <c r="I1742" i="6"/>
  <c r="I1028" i="6"/>
  <c r="I1741" i="6"/>
  <c r="I1728" i="6"/>
  <c r="I686" i="6"/>
  <c r="H1071" i="6"/>
  <c r="I36" i="6"/>
  <c r="I1632" i="6"/>
  <c r="I1878" i="6"/>
  <c r="I1733" i="6"/>
  <c r="I1021" i="6"/>
  <c r="I1630" i="6"/>
  <c r="I1079" i="6"/>
  <c r="I1832" i="6"/>
  <c r="I1719" i="6"/>
  <c r="I1161" i="6"/>
  <c r="I1746" i="6"/>
  <c r="I1044" i="6"/>
  <c r="I279" i="6"/>
  <c r="I661" i="6"/>
  <c r="I414" i="6"/>
  <c r="I316" i="6"/>
  <c r="I962" i="6"/>
  <c r="I411" i="6"/>
  <c r="I2227" i="6"/>
  <c r="I1213" i="6"/>
  <c r="I1294" i="6"/>
  <c r="I1299" i="6"/>
  <c r="I1559" i="6"/>
  <c r="I2095" i="6"/>
  <c r="I2092" i="6"/>
  <c r="I139" i="6"/>
  <c r="I996" i="6"/>
  <c r="I1060" i="6"/>
  <c r="I1348" i="6"/>
  <c r="I1273" i="6"/>
  <c r="I1274" i="6"/>
  <c r="I30" i="6"/>
  <c r="I821" i="6"/>
  <c r="I565" i="6"/>
  <c r="H785" i="6"/>
  <c r="I2082" i="6"/>
  <c r="I499" i="6"/>
  <c r="H226" i="6"/>
  <c r="I1546" i="6"/>
  <c r="H77" i="6"/>
  <c r="I87" i="6"/>
  <c r="H1656" i="6"/>
  <c r="I722" i="6"/>
  <c r="H938" i="6"/>
  <c r="I830" i="6"/>
  <c r="I654" i="6"/>
  <c r="I1121" i="6"/>
  <c r="I247" i="6"/>
  <c r="I1769" i="6"/>
  <c r="I369" i="6"/>
  <c r="I208" i="6"/>
  <c r="I1586" i="6"/>
  <c r="I835" i="6"/>
  <c r="I1104" i="6"/>
  <c r="I1941" i="6"/>
  <c r="I1149" i="6"/>
  <c r="I21" i="6"/>
  <c r="I1427" i="6"/>
  <c r="I345" i="6"/>
  <c r="I162" i="6"/>
  <c r="I521" i="6"/>
  <c r="I1143" i="6"/>
  <c r="I1804" i="6"/>
  <c r="I1826" i="6"/>
  <c r="I1226" i="6"/>
  <c r="I634" i="6"/>
  <c r="I236" i="6"/>
  <c r="I938" i="6"/>
  <c r="I743" i="6"/>
  <c r="I604" i="6"/>
  <c r="I70" i="6"/>
  <c r="I150" i="6"/>
  <c r="I1527" i="6"/>
  <c r="I567" i="6"/>
  <c r="I77" i="6"/>
  <c r="I613" i="6"/>
  <c r="I765" i="6"/>
  <c r="I1411" i="6"/>
  <c r="I1464" i="6"/>
  <c r="I226" i="6"/>
  <c r="I777" i="6"/>
  <c r="I1623" i="6"/>
  <c r="I543" i="6"/>
  <c r="I529" i="6"/>
  <c r="I540" i="6"/>
  <c r="I79" i="6"/>
  <c r="I50" i="6"/>
  <c r="I406" i="6"/>
  <c r="I366" i="6"/>
  <c r="I876" i="6"/>
  <c r="I785" i="6"/>
  <c r="I1469" i="6"/>
  <c r="I733" i="6"/>
  <c r="I497" i="6"/>
  <c r="I970" i="6"/>
  <c r="I1582" i="6"/>
  <c r="I608" i="6"/>
  <c r="I305" i="6"/>
  <c r="I290" i="6"/>
  <c r="I1981" i="6" l="1"/>
  <c r="I1010" i="6"/>
  <c r="I400" i="6"/>
  <c r="I98" i="6"/>
  <c r="I555" i="6"/>
  <c r="I1169" i="6"/>
  <c r="I1222" i="6"/>
  <c r="I125" i="6"/>
  <c r="I1118" i="6"/>
  <c r="I943" i="6"/>
  <c r="I594" i="6"/>
  <c r="I981" i="6"/>
  <c r="I382" i="6"/>
  <c r="I285" i="6"/>
  <c r="I1603" i="6"/>
  <c r="I658" i="6"/>
  <c r="I1797" i="6"/>
  <c r="I323" i="6"/>
  <c r="I1155" i="6"/>
  <c r="I1367" i="6"/>
  <c r="I809" i="6"/>
  <c r="I495" i="6"/>
  <c r="I1208" i="6"/>
  <c r="I1829" i="6"/>
  <c r="I1214" i="6"/>
  <c r="I1551" i="6"/>
  <c r="I2043" i="6"/>
  <c r="I1449" i="6"/>
  <c r="I375" i="6"/>
  <c r="I854" i="6"/>
  <c r="I184" i="6"/>
  <c r="I2064" i="6"/>
  <c r="I1561" i="6"/>
  <c r="H1208" i="6"/>
  <c r="I941" i="6"/>
  <c r="I1224" i="6"/>
  <c r="I293" i="6"/>
  <c r="H37" i="6"/>
  <c r="I1730" i="6"/>
  <c r="I1234" i="6"/>
  <c r="I1395" i="6"/>
  <c r="I1298" i="6"/>
  <c r="I1851" i="6"/>
  <c r="I1681" i="6"/>
  <c r="I453" i="6"/>
  <c r="I1201" i="6"/>
  <c r="I1568" i="6"/>
  <c r="I591" i="6"/>
  <c r="I855" i="6"/>
  <c r="I1554" i="6"/>
  <c r="I2074" i="6"/>
  <c r="I142" i="6"/>
  <c r="I271" i="6"/>
  <c r="I1402" i="6"/>
  <c r="I2277" i="6"/>
  <c r="I842" i="6"/>
  <c r="I820" i="6"/>
  <c r="H41" i="6"/>
  <c r="I118" i="6"/>
  <c r="I1253" i="6"/>
  <c r="I774" i="6"/>
  <c r="I977" i="6"/>
  <c r="I1541" i="6"/>
  <c r="I435" i="6"/>
  <c r="H478" i="6"/>
  <c r="I1192" i="6"/>
  <c r="H117" i="6"/>
  <c r="I2284" i="6"/>
  <c r="I280" i="6"/>
  <c r="I1634" i="6"/>
  <c r="I1054" i="6"/>
  <c r="I1861" i="6"/>
  <c r="I1679" i="6"/>
  <c r="I175" i="6"/>
  <c r="I1560" i="6"/>
  <c r="I1677" i="6"/>
  <c r="I155" i="6"/>
  <c r="I349" i="6"/>
  <c r="I1184" i="6"/>
  <c r="I853" i="6"/>
  <c r="I2096" i="6"/>
  <c r="I1707" i="6"/>
  <c r="I2065" i="6"/>
  <c r="I242" i="6"/>
  <c r="I1607" i="6"/>
  <c r="H1261" i="6"/>
  <c r="I187" i="6"/>
  <c r="H1327" i="6"/>
  <c r="I834" i="6"/>
  <c r="I725" i="6"/>
  <c r="I2012" i="6"/>
  <c r="I390" i="6"/>
  <c r="I433" i="6"/>
  <c r="I1447" i="6"/>
  <c r="I1210" i="6"/>
  <c r="I1075" i="6"/>
  <c r="I477" i="6"/>
  <c r="I358" i="6"/>
  <c r="I819" i="6"/>
  <c r="I1429" i="6"/>
  <c r="I756" i="6"/>
  <c r="I1116" i="6"/>
  <c r="I426" i="6"/>
  <c r="I1204" i="6"/>
  <c r="I532" i="6"/>
  <c r="I927" i="6"/>
  <c r="I1034" i="6"/>
  <c r="I1949" i="6"/>
  <c r="I1442" i="6"/>
  <c r="I401" i="6"/>
  <c r="I2183" i="6"/>
  <c r="I1627" i="6"/>
  <c r="I1587" i="6"/>
  <c r="I324" i="6"/>
  <c r="I2174" i="6"/>
  <c r="I1381" i="6"/>
  <c r="H104" i="6"/>
  <c r="I132" i="6"/>
  <c r="I1849" i="6"/>
  <c r="I169" i="6"/>
  <c r="I1036" i="6"/>
  <c r="I1219" i="6"/>
  <c r="I2231" i="6"/>
  <c r="I1843" i="6"/>
  <c r="I2179" i="6"/>
  <c r="I2075" i="6"/>
  <c r="I986" i="6"/>
  <c r="I1242" i="6"/>
  <c r="I81" i="6"/>
  <c r="I807" i="6"/>
  <c r="I1533" i="6"/>
  <c r="I42" i="6"/>
  <c r="L42" i="6" s="1"/>
  <c r="N42" i="6" s="1"/>
  <c r="I1977" i="6"/>
  <c r="I716" i="6"/>
  <c r="I402" i="6"/>
  <c r="I2288" i="6"/>
  <c r="I1720" i="6"/>
  <c r="I847" i="6"/>
  <c r="I1454" i="6"/>
  <c r="I867" i="6"/>
  <c r="I2150" i="6"/>
  <c r="I1128" i="6"/>
  <c r="I652" i="6"/>
  <c r="I1888" i="6"/>
  <c r="I1434" i="6"/>
  <c r="I299" i="6"/>
  <c r="I843" i="6"/>
  <c r="I1255" i="6"/>
  <c r="H937" i="6"/>
  <c r="I1658" i="6"/>
  <c r="I636" i="6"/>
  <c r="I92" i="6"/>
  <c r="I1998" i="6"/>
  <c r="I865" i="6"/>
  <c r="I2147" i="6"/>
  <c r="I2146" i="6"/>
  <c r="I1840" i="6"/>
  <c r="I1032" i="6"/>
  <c r="I1017" i="6"/>
  <c r="I28" i="6"/>
  <c r="I1202" i="6"/>
  <c r="I1770" i="6"/>
  <c r="I953" i="6"/>
  <c r="I2139" i="6"/>
  <c r="I811" i="6"/>
  <c r="I405" i="6"/>
  <c r="H97" i="6"/>
  <c r="I712" i="6"/>
  <c r="I624" i="6"/>
  <c r="I579" i="6"/>
  <c r="I1992" i="6"/>
  <c r="I620" i="6"/>
  <c r="I2217" i="6"/>
  <c r="I2209" i="6"/>
  <c r="I991" i="6"/>
  <c r="I1043" i="6"/>
  <c r="I959" i="6"/>
  <c r="I172" i="6"/>
  <c r="I1336" i="6"/>
  <c r="I1982" i="6"/>
  <c r="I836" i="6"/>
  <c r="I697" i="6"/>
  <c r="I314" i="6"/>
  <c r="I586" i="6"/>
  <c r="I1386" i="6"/>
  <c r="I1944" i="6"/>
  <c r="H1451" i="6"/>
  <c r="I304" i="6"/>
  <c r="H250" i="6"/>
  <c r="H72" i="6"/>
  <c r="I825" i="6"/>
  <c r="I60" i="6"/>
  <c r="I724" i="6"/>
  <c r="I504" i="6"/>
  <c r="I1358" i="6"/>
  <c r="I1463" i="6"/>
  <c r="I703" i="6"/>
  <c r="I1854" i="6"/>
  <c r="I1683" i="6"/>
  <c r="I152" i="6"/>
  <c r="I1563" i="6"/>
  <c r="I562" i="6"/>
  <c r="I1666" i="6"/>
  <c r="I2088" i="6"/>
  <c r="I1220" i="6"/>
  <c r="I1408" i="6"/>
  <c r="I338" i="6"/>
  <c r="H1710" i="6"/>
  <c r="I245" i="6"/>
  <c r="I577" i="6"/>
  <c r="I1753" i="6"/>
  <c r="I126" i="6"/>
  <c r="I1785" i="6"/>
  <c r="I1796" i="6"/>
  <c r="I1024" i="6"/>
  <c r="I643" i="6"/>
  <c r="I1385" i="6"/>
  <c r="I397" i="6"/>
  <c r="I990" i="6"/>
  <c r="I873" i="6"/>
  <c r="I845" i="6"/>
  <c r="H929" i="6"/>
  <c r="I506" i="6"/>
  <c r="I2121" i="6"/>
  <c r="I503" i="6"/>
  <c r="I632" i="6"/>
  <c r="I1305" i="6"/>
  <c r="I1814" i="6"/>
  <c r="H31" i="6"/>
  <c r="I482" i="6"/>
  <c r="I452" i="6"/>
  <c r="I1914" i="6"/>
  <c r="I264" i="6"/>
  <c r="I1971" i="6"/>
  <c r="I1552" i="6"/>
  <c r="I101" i="6"/>
  <c r="I610" i="6"/>
  <c r="I595" i="6"/>
  <c r="I1665" i="6"/>
  <c r="I1270" i="6"/>
  <c r="I2054" i="6"/>
  <c r="I1338" i="6"/>
  <c r="I1639" i="6"/>
  <c r="I319" i="6"/>
  <c r="I1943" i="6"/>
  <c r="I1660" i="6"/>
  <c r="I1364" i="6"/>
  <c r="I781" i="6"/>
  <c r="I160" i="6"/>
  <c r="I1480" i="6"/>
  <c r="I723" i="6"/>
  <c r="I223" i="6"/>
  <c r="I755" i="6"/>
  <c r="I40" i="6"/>
  <c r="H149" i="6"/>
  <c r="I127" i="6"/>
  <c r="I983" i="6"/>
  <c r="I466" i="6"/>
  <c r="I1978" i="6"/>
  <c r="H102" i="6"/>
  <c r="I1508" i="6"/>
  <c r="I1620" i="6"/>
  <c r="I2140" i="6"/>
  <c r="I1524" i="6"/>
  <c r="I732" i="6"/>
  <c r="I2038" i="6"/>
  <c r="I2060" i="6"/>
  <c r="I2291" i="6"/>
  <c r="I1418" i="6"/>
  <c r="I961" i="6"/>
  <c r="I2091" i="6"/>
  <c r="I1836" i="6"/>
  <c r="I1030" i="6"/>
  <c r="I1872" i="6"/>
  <c r="I641" i="6"/>
  <c r="I1383" i="6"/>
  <c r="I364" i="6"/>
  <c r="I569" i="6"/>
  <c r="I1033" i="6"/>
  <c r="I1887" i="6"/>
  <c r="I103" i="6"/>
  <c r="I2058" i="6"/>
  <c r="I2230" i="6"/>
  <c r="I448" i="6"/>
  <c r="I489" i="6"/>
  <c r="I182" i="6"/>
  <c r="I306" i="6"/>
  <c r="I1882" i="6"/>
  <c r="I1134" i="6"/>
  <c r="I531" i="6"/>
  <c r="I157" i="6"/>
  <c r="I153" i="6"/>
  <c r="I741" i="6"/>
  <c r="I1176" i="6"/>
  <c r="I436" i="6"/>
  <c r="I158" i="6"/>
  <c r="I1947" i="6"/>
  <c r="I1606" i="6"/>
  <c r="I112" i="6"/>
  <c r="I612" i="6"/>
  <c r="I888" i="6"/>
  <c r="I1773" i="6"/>
  <c r="I1904" i="6"/>
  <c r="I1014" i="6"/>
  <c r="I1694" i="6"/>
  <c r="I1371" i="6"/>
  <c r="I908" i="6"/>
  <c r="I1709" i="6"/>
  <c r="I760" i="6"/>
  <c r="I2271" i="6"/>
  <c r="I1502" i="6"/>
  <c r="I465" i="6"/>
  <c r="I1899" i="6"/>
  <c r="I1956" i="6"/>
  <c r="I457" i="6"/>
  <c r="I1948" i="6"/>
  <c r="I956" i="6"/>
  <c r="I1955" i="6"/>
  <c r="I1248" i="6"/>
  <c r="I1278" i="6"/>
  <c r="I2032" i="6"/>
  <c r="I665" i="6"/>
  <c r="I1280" i="6"/>
  <c r="H979" i="6"/>
  <c r="I2113" i="6"/>
  <c r="I1133" i="6"/>
  <c r="I1059" i="6"/>
  <c r="H1083" i="6"/>
  <c r="I130" i="6"/>
  <c r="I146" i="6"/>
  <c r="I2144" i="6"/>
  <c r="I1727" i="6"/>
  <c r="I1897" i="6"/>
  <c r="I2175" i="6"/>
  <c r="I190" i="6"/>
  <c r="I1859" i="6"/>
  <c r="I2225" i="6"/>
  <c r="I288" i="6"/>
  <c r="I1736" i="6"/>
  <c r="I1015" i="6"/>
  <c r="I463" i="6"/>
  <c r="H909" i="6"/>
  <c r="I1119" i="6"/>
  <c r="I214" i="6"/>
  <c r="I651" i="6"/>
  <c r="I653" i="6"/>
  <c r="I362" i="6"/>
  <c r="I1953" i="6"/>
  <c r="I1157" i="6"/>
  <c r="I670" i="6"/>
  <c r="I1258" i="6"/>
  <c r="I852" i="6"/>
  <c r="I734" i="6"/>
  <c r="I714" i="6"/>
  <c r="I1458" i="6"/>
  <c r="I2186" i="6"/>
  <c r="I1089" i="6"/>
  <c r="I1359" i="6"/>
  <c r="I598" i="6"/>
  <c r="I2154" i="6"/>
  <c r="I432" i="6"/>
  <c r="I987" i="6"/>
  <c r="I1008" i="6"/>
  <c r="I183" i="6"/>
  <c r="I668" i="6"/>
  <c r="I492" i="6"/>
  <c r="I259" i="6"/>
  <c r="I197" i="6"/>
  <c r="I99" i="6"/>
  <c r="I1489" i="6"/>
  <c r="I1787" i="6"/>
  <c r="I29" i="6"/>
  <c r="I2173" i="6"/>
  <c r="I166" i="6"/>
  <c r="I159" i="6"/>
  <c r="I1935" i="6"/>
  <c r="I1065" i="6"/>
  <c r="I1088" i="6"/>
  <c r="I1390" i="6"/>
  <c r="I1423" i="6"/>
  <c r="I690" i="6"/>
  <c r="I839" i="6"/>
  <c r="I1538" i="6"/>
  <c r="I682" i="6"/>
  <c r="I1869" i="6"/>
  <c r="I660" i="6"/>
  <c r="I1877" i="6"/>
  <c r="I1070" i="6"/>
  <c r="I474" i="6"/>
  <c r="I1170" i="6"/>
  <c r="I1145" i="6"/>
  <c r="I1067" i="6"/>
  <c r="I1325" i="6"/>
  <c r="I161" i="6"/>
  <c r="I359" i="6"/>
  <c r="I1936" i="6"/>
  <c r="I204" i="6"/>
  <c r="I1844" i="6"/>
  <c r="I1774" i="6"/>
  <c r="I1231" i="6"/>
  <c r="H921" i="6"/>
  <c r="I773" i="6"/>
  <c r="I559" i="6"/>
  <c r="I2114" i="6"/>
  <c r="I2172" i="6"/>
  <c r="I878" i="6"/>
  <c r="I1165" i="6"/>
  <c r="I625" i="6"/>
  <c r="I2200" i="6"/>
  <c r="I1016" i="6"/>
  <c r="I1729" i="6"/>
  <c r="I1964" i="6"/>
  <c r="I1926" i="6"/>
  <c r="I303" i="6"/>
  <c r="I1983" i="6"/>
  <c r="I1232" i="6"/>
  <c r="I327" i="6"/>
  <c r="I498" i="6"/>
  <c r="I2151" i="6"/>
  <c r="I1329" i="6"/>
  <c r="I536" i="6"/>
  <c r="I386" i="6"/>
  <c r="I357" i="6"/>
  <c r="I1917" i="6"/>
  <c r="I1440" i="6"/>
  <c r="I1421" i="6"/>
  <c r="I1988" i="6"/>
  <c r="I1084" i="6"/>
  <c r="I1252" i="6"/>
  <c r="I1245" i="6"/>
  <c r="I1842" i="6"/>
  <c r="I178" i="6"/>
  <c r="I1150" i="6"/>
  <c r="I2208" i="6"/>
  <c r="I134" i="6"/>
  <c r="I141" i="6"/>
  <c r="I128" i="6"/>
  <c r="I1007" i="6"/>
  <c r="I2085" i="6"/>
  <c r="I1139" i="6"/>
  <c r="I384" i="6"/>
  <c r="I648" i="6"/>
  <c r="I1937" i="6"/>
  <c r="I1919" i="6"/>
  <c r="I1277" i="6"/>
  <c r="I1290" i="6"/>
  <c r="I491" i="6"/>
  <c r="I254" i="6"/>
  <c r="I1127" i="6"/>
  <c r="I1250" i="6"/>
  <c r="I841" i="6"/>
  <c r="I948" i="6"/>
  <c r="I936" i="6"/>
  <c r="I373" i="6"/>
  <c r="I1215" i="6"/>
  <c r="I423" i="6"/>
  <c r="I1130" i="6"/>
  <c r="I1404" i="6"/>
  <c r="H1450" i="6"/>
  <c r="I1918" i="6"/>
  <c r="I1924" i="6"/>
  <c r="I1989" i="6"/>
  <c r="I1420" i="6"/>
  <c r="I1064" i="6"/>
  <c r="I2178" i="6"/>
  <c r="I1776" i="6"/>
  <c r="I1815" i="6"/>
  <c r="I260" i="6"/>
  <c r="I1241" i="6"/>
  <c r="I1240" i="6"/>
  <c r="I1716" i="6"/>
  <c r="I768" i="6"/>
  <c r="I1975" i="6"/>
  <c r="I2111" i="6"/>
  <c r="I2084" i="6"/>
  <c r="I434" i="6"/>
  <c r="I409" i="6"/>
  <c r="I776" i="6"/>
  <c r="I628" i="6"/>
  <c r="I1848" i="6"/>
  <c r="I471" i="6"/>
  <c r="I1131" i="6"/>
  <c r="I642" i="6"/>
  <c r="I1931" i="6"/>
  <c r="I65" i="6"/>
  <c r="I932" i="6"/>
  <c r="I705" i="6"/>
  <c r="I1090" i="6"/>
  <c r="I1182" i="6"/>
  <c r="I1366" i="6"/>
  <c r="I1352" i="6"/>
  <c r="I441" i="6"/>
  <c r="I786" i="6"/>
  <c r="I976" i="6"/>
  <c r="I978" i="6"/>
  <c r="H75" i="6"/>
  <c r="I1410" i="6"/>
  <c r="I1342" i="6"/>
  <c r="H505" i="6"/>
  <c r="I1668" i="6"/>
  <c r="I1264" i="6"/>
  <c r="I1098" i="6"/>
  <c r="I450" i="6"/>
  <c r="I2198" i="6"/>
  <c r="I993" i="6"/>
  <c r="I135" i="6"/>
  <c r="H2010" i="6"/>
  <c r="I1212" i="6"/>
  <c r="I425" i="6"/>
  <c r="I381" i="6"/>
  <c r="I270" i="6"/>
  <c r="I1839" i="6"/>
  <c r="I1808" i="6"/>
  <c r="H1074" i="6"/>
  <c r="I32" i="6"/>
  <c r="I1743" i="6"/>
  <c r="I473" i="6"/>
  <c r="I458" i="6"/>
  <c r="I2267" i="6"/>
  <c r="I2197" i="6"/>
  <c r="I553" i="6"/>
  <c r="I735" i="6"/>
  <c r="I1529" i="6"/>
  <c r="I965" i="6"/>
  <c r="I105" i="6"/>
  <c r="I1535" i="6"/>
  <c r="I189" i="6"/>
  <c r="H1058" i="6"/>
  <c r="I144" i="6"/>
  <c r="I1302" i="6"/>
  <c r="I2087" i="6"/>
  <c r="I1211" i="6"/>
  <c r="I864" i="6"/>
  <c r="I310" i="6"/>
  <c r="I269" i="6"/>
  <c r="I1190" i="6"/>
  <c r="I1816" i="6"/>
  <c r="I1812" i="6"/>
  <c r="I1876" i="6"/>
  <c r="I1018" i="6"/>
  <c r="I1026" i="6"/>
  <c r="H957" i="6"/>
  <c r="I1786" i="6"/>
  <c r="I467" i="6"/>
  <c r="I1115" i="6"/>
  <c r="I1684" i="6"/>
  <c r="I1567" i="6"/>
  <c r="I657" i="6"/>
  <c r="I1890" i="6"/>
  <c r="I1962" i="6"/>
  <c r="I1868" i="6"/>
  <c r="I202" i="6"/>
  <c r="I739" i="6"/>
  <c r="I2190" i="6"/>
  <c r="I989" i="6"/>
  <c r="I443" i="6"/>
  <c r="I1771" i="6"/>
  <c r="I1238" i="6"/>
  <c r="H1236" i="6"/>
  <c r="I844" i="6"/>
  <c r="I833" i="6"/>
  <c r="H949" i="6"/>
  <c r="I907" i="6"/>
  <c r="I771" i="6"/>
  <c r="I1553" i="6"/>
  <c r="I1589" i="6"/>
  <c r="I116" i="6"/>
  <c r="I108" i="6"/>
  <c r="I1483" i="6"/>
  <c r="I717" i="6"/>
  <c r="I1051" i="6"/>
  <c r="I619" i="6"/>
  <c r="I1652" i="6"/>
  <c r="I1616" i="6"/>
  <c r="I1633" i="6"/>
  <c r="I391" i="6"/>
  <c r="I1276" i="6"/>
  <c r="I12" i="6"/>
  <c r="I513" i="6"/>
  <c r="I1473" i="6"/>
  <c r="I2268" i="6"/>
  <c r="I1510" i="6"/>
  <c r="I789" i="6"/>
  <c r="H778" i="6"/>
  <c r="H91" i="6"/>
  <c r="I88" i="6"/>
  <c r="I2118" i="6"/>
  <c r="I2068" i="6"/>
  <c r="I2119" i="6"/>
  <c r="I2062" i="6"/>
  <c r="I885" i="6"/>
  <c r="I1521" i="6"/>
  <c r="I1265" i="6"/>
  <c r="I1760" i="6"/>
  <c r="I442" i="6"/>
  <c r="I2008" i="6"/>
  <c r="I2157" i="6"/>
  <c r="I2204" i="6"/>
  <c r="I1417" i="6"/>
  <c r="I627" i="6"/>
  <c r="I129" i="6"/>
  <c r="I1306" i="6"/>
  <c r="I1304" i="6"/>
  <c r="I1297" i="6"/>
  <c r="I412" i="6"/>
  <c r="I963" i="6"/>
  <c r="I428" i="6"/>
  <c r="I286" i="6"/>
  <c r="I1820" i="6"/>
  <c r="I1802" i="6"/>
  <c r="I1080" i="6"/>
  <c r="I1101" i="6"/>
  <c r="I960" i="6"/>
  <c r="I481" i="6"/>
  <c r="I469" i="6"/>
  <c r="I546" i="6"/>
  <c r="I530" i="6"/>
  <c r="I880" i="6"/>
  <c r="I1748" i="6"/>
  <c r="I96" i="6"/>
  <c r="I106" i="6"/>
  <c r="I2253" i="6"/>
  <c r="I702" i="6"/>
  <c r="I616" i="6"/>
  <c r="I1608" i="6"/>
  <c r="I210" i="6"/>
  <c r="I740" i="6"/>
  <c r="I1467" i="6"/>
  <c r="I2194" i="6"/>
  <c r="I2047" i="6"/>
  <c r="I887" i="6"/>
  <c r="I1514" i="6"/>
  <c r="I837" i="6"/>
  <c r="I797" i="6"/>
  <c r="I856" i="6"/>
  <c r="I1498" i="6"/>
  <c r="I588" i="6"/>
  <c r="I326" i="6"/>
  <c r="I1369" i="6"/>
  <c r="I790" i="6"/>
  <c r="I549" i="6"/>
  <c r="I201" i="6"/>
  <c r="I585" i="6"/>
  <c r="I2234" i="6"/>
  <c r="I1152" i="6"/>
  <c r="I1167" i="6"/>
  <c r="I633" i="6"/>
  <c r="I143" i="6"/>
  <c r="I662" i="6"/>
  <c r="I678" i="6"/>
  <c r="H292" i="6"/>
  <c r="I691" i="6"/>
  <c r="I1838" i="6"/>
  <c r="I1853" i="6"/>
  <c r="I1857" i="6"/>
  <c r="I38" i="6"/>
  <c r="I1874" i="6"/>
  <c r="I461" i="6"/>
  <c r="I893" i="6"/>
  <c r="I545" i="6"/>
  <c r="I638" i="6"/>
  <c r="I177" i="6"/>
  <c r="I1377" i="6"/>
  <c r="I1884" i="6"/>
  <c r="I2025" i="6"/>
  <c r="I2081" i="6"/>
  <c r="I1945" i="6"/>
  <c r="I1864" i="6"/>
  <c r="I2287" i="6"/>
  <c r="I738" i="6"/>
  <c r="I295" i="6"/>
  <c r="I2177" i="6"/>
  <c r="I2235" i="6"/>
  <c r="I339" i="6"/>
  <c r="I1765" i="6"/>
  <c r="I200" i="6"/>
  <c r="I2236" i="6"/>
  <c r="I1257" i="6"/>
  <c r="I850" i="6"/>
  <c r="I1745" i="6"/>
  <c r="I52" i="6"/>
  <c r="I1497" i="6"/>
  <c r="I2076" i="6"/>
  <c r="I726" i="6"/>
  <c r="I1675" i="6"/>
  <c r="I1662" i="6"/>
  <c r="I1629" i="6"/>
  <c r="I1585" i="6"/>
  <c r="I2266" i="6"/>
  <c r="I1031" i="6"/>
  <c r="I1470" i="6"/>
  <c r="I1368" i="6"/>
  <c r="I1345" i="6"/>
  <c r="I780" i="6"/>
  <c r="H410" i="6"/>
  <c r="I93" i="6"/>
  <c r="H78" i="6"/>
  <c r="I219" i="6"/>
  <c r="I570" i="6"/>
  <c r="I693" i="6"/>
  <c r="I2100" i="6"/>
  <c r="I2127" i="6"/>
  <c r="I2196" i="6"/>
  <c r="I1409" i="6"/>
  <c r="I805" i="6"/>
  <c r="I795" i="6"/>
  <c r="I1341" i="6"/>
  <c r="I600" i="6"/>
  <c r="I1654" i="6"/>
  <c r="I1592" i="6"/>
  <c r="I1171" i="6"/>
  <c r="I207" i="6"/>
  <c r="I1670" i="6"/>
  <c r="I2165" i="6"/>
  <c r="I2108" i="6"/>
  <c r="I2210" i="6"/>
  <c r="I2215" i="6"/>
  <c r="I2213" i="6"/>
  <c r="I1166" i="6"/>
  <c r="I186" i="6"/>
  <c r="I138" i="6"/>
  <c r="I1303" i="6"/>
  <c r="I419" i="6"/>
  <c r="I2009" i="6"/>
  <c r="I2228" i="6"/>
  <c r="I1005" i="6"/>
  <c r="I420" i="6"/>
  <c r="I308" i="6"/>
  <c r="I1035" i="6"/>
  <c r="I1830" i="6"/>
  <c r="I1821" i="6"/>
  <c r="I479" i="6"/>
  <c r="I39" i="6"/>
  <c r="I460" i="6"/>
  <c r="I1144" i="6"/>
  <c r="I2246" i="6"/>
  <c r="I557" i="6"/>
  <c r="I535" i="6"/>
  <c r="I1126" i="6"/>
  <c r="I1326" i="6"/>
  <c r="I985" i="6"/>
  <c r="I2292" i="6"/>
  <c r="I154" i="6"/>
  <c r="I164" i="6"/>
  <c r="I1387" i="6"/>
  <c r="I122" i="6"/>
  <c r="I706" i="6"/>
  <c r="I1052" i="6"/>
  <c r="I621" i="6"/>
  <c r="I1644" i="6"/>
  <c r="H1266" i="6"/>
  <c r="I1099" i="6"/>
  <c r="I1349" i="6"/>
  <c r="I787" i="6"/>
  <c r="I967" i="6"/>
  <c r="I408" i="6"/>
  <c r="I550" i="6"/>
  <c r="I1398" i="6"/>
  <c r="I1530" i="6"/>
  <c r="I2006" i="6"/>
  <c r="I1484" i="6"/>
  <c r="I1593" i="6"/>
  <c r="I1636" i="6"/>
  <c r="I2137" i="6"/>
  <c r="I2187" i="6"/>
  <c r="I813" i="6"/>
  <c r="I824" i="6"/>
  <c r="I680" i="6"/>
  <c r="I291" i="6"/>
  <c r="I275" i="6"/>
  <c r="I218" i="6"/>
  <c r="I1466" i="6"/>
  <c r="I2159" i="6"/>
  <c r="I2199" i="6"/>
  <c r="I140" i="6"/>
  <c r="I371" i="6"/>
  <c r="I1557" i="6"/>
  <c r="I2018" i="6"/>
  <c r="I1206" i="6"/>
  <c r="I321" i="6"/>
  <c r="H281" i="6"/>
  <c r="I1042" i="6"/>
  <c r="I1811" i="6"/>
  <c r="H1799" i="6"/>
  <c r="I1850" i="6"/>
  <c r="I1011" i="6"/>
  <c r="I484" i="6"/>
  <c r="I897" i="6"/>
  <c r="I538" i="6"/>
  <c r="I1724" i="6"/>
  <c r="I879" i="6"/>
  <c r="I173" i="6"/>
  <c r="I165" i="6"/>
  <c r="I647" i="6"/>
  <c r="I350" i="6"/>
  <c r="I2029" i="6"/>
  <c r="I1951" i="6"/>
  <c r="I1436" i="6"/>
  <c r="I1761" i="6"/>
  <c r="I1987" i="6"/>
  <c r="I301" i="6"/>
  <c r="I1321" i="6"/>
  <c r="I1103" i="6"/>
  <c r="I1777" i="6"/>
  <c r="I1775" i="6"/>
  <c r="I1193" i="6"/>
  <c r="I195" i="6"/>
  <c r="I1233" i="6"/>
  <c r="I1237" i="6"/>
  <c r="I1254" i="6"/>
  <c r="I827" i="6"/>
  <c r="I1722" i="6"/>
  <c r="I767" i="6"/>
  <c r="I1970" i="6"/>
  <c r="I44" i="6"/>
  <c r="I2007" i="6"/>
  <c r="I730" i="6"/>
  <c r="I704" i="6"/>
  <c r="I508" i="6"/>
  <c r="I611" i="6"/>
  <c r="I1637" i="6"/>
  <c r="I1590" i="6"/>
  <c r="I1580" i="6"/>
  <c r="I1405" i="6"/>
  <c r="I1172" i="6"/>
  <c r="I2083" i="6"/>
  <c r="I2120" i="6"/>
  <c r="I971" i="6"/>
  <c r="I877" i="6"/>
  <c r="I2059" i="6"/>
  <c r="I2048" i="6"/>
  <c r="I395" i="6"/>
  <c r="I2290" i="6"/>
  <c r="I816" i="6"/>
  <c r="I794" i="6"/>
  <c r="I1574" i="6"/>
  <c r="I1628" i="6"/>
  <c r="I1577" i="6"/>
  <c r="I1365" i="6"/>
  <c r="I1100" i="6"/>
  <c r="I1898" i="6"/>
  <c r="I1415" i="6"/>
  <c r="I378" i="6"/>
  <c r="I1475" i="6"/>
  <c r="I1511" i="6"/>
  <c r="I2224" i="6"/>
  <c r="I2148" i="6"/>
  <c r="I2149" i="6"/>
  <c r="I379" i="6"/>
  <c r="I315" i="6"/>
  <c r="I2239" i="6"/>
  <c r="I274" i="6"/>
  <c r="H1827" i="6"/>
  <c r="I1845" i="6"/>
  <c r="I1794" i="6"/>
  <c r="H1077" i="6"/>
  <c r="I404" i="6"/>
  <c r="I488" i="6"/>
  <c r="H487" i="6"/>
  <c r="I1140" i="6"/>
  <c r="I891" i="6"/>
  <c r="I527" i="6"/>
  <c r="I1117" i="6"/>
  <c r="I213" i="6"/>
  <c r="H1566" i="6"/>
  <c r="I449" i="6"/>
  <c r="I459" i="6"/>
  <c r="I171" i="6"/>
  <c r="I659" i="6"/>
  <c r="I353" i="6"/>
  <c r="I1334" i="6"/>
  <c r="H1938" i="6"/>
  <c r="I151" i="6"/>
  <c r="I363" i="6"/>
  <c r="I351" i="6"/>
  <c r="H1894" i="6"/>
  <c r="I1889" i="6"/>
  <c r="I1932" i="6"/>
  <c r="I1929" i="6"/>
  <c r="H1452" i="6"/>
  <c r="I1762" i="6"/>
  <c r="I1333" i="6"/>
  <c r="I1287" i="6"/>
  <c r="I1312" i="6"/>
  <c r="I696" i="6"/>
  <c r="I298" i="6"/>
  <c r="I2002" i="6"/>
  <c r="I493" i="6"/>
  <c r="I1768" i="6"/>
  <c r="I1243" i="6"/>
  <c r="I857" i="6"/>
  <c r="I861" i="6"/>
  <c r="I826" i="6"/>
  <c r="I928" i="6"/>
  <c r="I1972" i="6"/>
  <c r="I1547" i="6"/>
  <c r="I100" i="6"/>
  <c r="I720" i="6"/>
  <c r="I709" i="6"/>
  <c r="I509" i="6"/>
  <c r="I596" i="6"/>
  <c r="I1674" i="6"/>
  <c r="I1640" i="6"/>
  <c r="I1667" i="6"/>
  <c r="I1614" i="6"/>
  <c r="I1594" i="6"/>
  <c r="I1579" i="6"/>
  <c r="I1275" i="6"/>
  <c r="I496" i="6"/>
  <c r="I13" i="6"/>
  <c r="I1562" i="6"/>
  <c r="I2086" i="6"/>
  <c r="I1353" i="6"/>
  <c r="I1354" i="6"/>
  <c r="I779" i="6"/>
  <c r="I2195" i="6"/>
  <c r="I1999" i="6"/>
  <c r="H229" i="6"/>
  <c r="I584" i="6"/>
  <c r="I576" i="6"/>
  <c r="I2050" i="6"/>
  <c r="I2036" i="6"/>
  <c r="I1397" i="6"/>
  <c r="H241" i="6"/>
  <c r="I1522" i="6"/>
  <c r="I1519" i="6"/>
  <c r="I804" i="6"/>
  <c r="I330" i="6"/>
  <c r="I1340" i="6"/>
  <c r="H915" i="6"/>
  <c r="I770" i="6"/>
  <c r="I58" i="6"/>
  <c r="I1491" i="6"/>
  <c r="I701" i="6"/>
  <c r="I593" i="6"/>
  <c r="I1965" i="6"/>
  <c r="I389" i="6"/>
  <c r="I974" i="6"/>
  <c r="I575" i="6"/>
  <c r="I736" i="6"/>
  <c r="I2049" i="6"/>
  <c r="I232" i="6"/>
  <c r="I992" i="6"/>
  <c r="I309" i="6"/>
  <c r="I640" i="6"/>
  <c r="H170" i="6"/>
  <c r="I655" i="6"/>
  <c r="I656" i="6"/>
  <c r="I360" i="6"/>
  <c r="I344" i="6"/>
  <c r="I1886" i="6"/>
  <c r="I1961" i="6"/>
  <c r="I1946" i="6"/>
  <c r="I1930" i="6"/>
  <c r="I1448" i="6"/>
  <c r="I1426" i="6"/>
  <c r="I1160" i="6"/>
  <c r="I2182" i="6"/>
  <c r="H1063" i="6"/>
  <c r="I1086" i="6"/>
  <c r="I1200" i="6"/>
  <c r="I695" i="6"/>
  <c r="I297" i="6"/>
  <c r="I1984" i="6"/>
  <c r="I519" i="6"/>
  <c r="I2001" i="6"/>
  <c r="I1778" i="6"/>
  <c r="I257" i="6"/>
  <c r="I194" i="6"/>
  <c r="I849" i="6"/>
  <c r="I858" i="6"/>
  <c r="I1247" i="6"/>
  <c r="I1251" i="6"/>
  <c r="I939" i="6"/>
  <c r="I917" i="6"/>
  <c r="I913" i="6"/>
  <c r="I764" i="6"/>
  <c r="I762" i="6"/>
  <c r="I1754" i="6"/>
  <c r="I47" i="6"/>
  <c r="I45" i="6"/>
  <c r="I1725" i="6"/>
  <c r="I1504" i="6"/>
  <c r="I1492" i="6"/>
  <c r="I2073" i="6"/>
  <c r="I707" i="6"/>
  <c r="I1055" i="6"/>
  <c r="I512" i="6"/>
  <c r="I602" i="6"/>
  <c r="I1643" i="6"/>
  <c r="I1638" i="6"/>
  <c r="I1673" i="6"/>
  <c r="I1613" i="6"/>
  <c r="I1605" i="6"/>
  <c r="I1596" i="6"/>
  <c r="I1263" i="6"/>
  <c r="I1403" i="6"/>
  <c r="I1780" i="6"/>
  <c r="I1095" i="6"/>
  <c r="I1759" i="6"/>
  <c r="I1392" i="6"/>
  <c r="I1363" i="6"/>
  <c r="I1330" i="6"/>
  <c r="I784" i="6"/>
  <c r="I803" i="6"/>
  <c r="I246" i="6"/>
  <c r="I973" i="6"/>
  <c r="I90" i="6"/>
  <c r="I220" i="6"/>
  <c r="I560" i="6"/>
  <c r="I2070" i="6"/>
  <c r="I2056" i="6"/>
  <c r="I2125" i="6"/>
  <c r="I233" i="6"/>
  <c r="H243" i="6"/>
  <c r="I244" i="6"/>
  <c r="I2129" i="6"/>
  <c r="I1525" i="6"/>
  <c r="I1413" i="6"/>
  <c r="I802" i="6"/>
  <c r="I838" i="6"/>
  <c r="I69" i="6"/>
  <c r="H1715" i="6"/>
  <c r="I1789" i="6"/>
  <c r="I114" i="6"/>
  <c r="I1486" i="6"/>
  <c r="I1646" i="6"/>
  <c r="I1581" i="6"/>
  <c r="I2294" i="6"/>
  <c r="I558" i="6"/>
  <c r="I2066" i="6"/>
  <c r="I2037" i="6"/>
  <c r="I1526" i="6"/>
  <c r="I815" i="6"/>
  <c r="I1376" i="6"/>
  <c r="I131" i="6"/>
  <c r="I356" i="6"/>
  <c r="I1940" i="6"/>
  <c r="I1927" i="6"/>
  <c r="I1445" i="6"/>
  <c r="I1862" i="6"/>
  <c r="I1478" i="6"/>
  <c r="I1515" i="6"/>
  <c r="I1062" i="6"/>
  <c r="I1705" i="6"/>
  <c r="I1481" i="6"/>
  <c r="I1516" i="6"/>
  <c r="I1986" i="6"/>
  <c r="I1154" i="6"/>
  <c r="I251" i="6"/>
  <c r="I1195" i="6"/>
  <c r="H71" i="6"/>
  <c r="I1474" i="6"/>
  <c r="I1230" i="6"/>
  <c r="H1239" i="6"/>
  <c r="H944" i="6"/>
  <c r="I1717" i="6"/>
  <c r="H931" i="6"/>
  <c r="I61" i="6"/>
  <c r="I59" i="6"/>
  <c r="I121" i="6"/>
  <c r="I1503" i="6"/>
  <c r="I1488" i="6"/>
  <c r="I731" i="6"/>
  <c r="I713" i="6"/>
  <c r="I1056" i="6"/>
  <c r="I599" i="6"/>
  <c r="I1669" i="6"/>
  <c r="I1672" i="6"/>
  <c r="I1599" i="6"/>
  <c r="I1583" i="6"/>
  <c r="I1271" i="6"/>
  <c r="I1781" i="6"/>
  <c r="I889" i="6"/>
  <c r="I1501" i="6"/>
  <c r="I1174" i="6"/>
  <c r="I671" i="6"/>
  <c r="I1092" i="6"/>
  <c r="I2109" i="6"/>
  <c r="I1362" i="6"/>
  <c r="I748" i="6"/>
  <c r="I438" i="6"/>
  <c r="I1534" i="6"/>
  <c r="I80" i="6"/>
  <c r="H227" i="6"/>
  <c r="I561" i="6"/>
  <c r="I2116" i="6"/>
  <c r="I2034" i="6"/>
  <c r="I2042" i="6"/>
  <c r="I1696" i="6"/>
  <c r="I884" i="6"/>
  <c r="I1518" i="6"/>
  <c r="I644" i="6"/>
  <c r="I868" i="6"/>
  <c r="I796" i="6"/>
  <c r="H1721" i="6"/>
  <c r="I51" i="6"/>
  <c r="I110" i="6"/>
  <c r="I727" i="6"/>
  <c r="I597" i="6"/>
  <c r="I1622" i="6"/>
  <c r="I1282" i="6"/>
  <c r="I517" i="6"/>
  <c r="I1175" i="6"/>
  <c r="I1860" i="6"/>
  <c r="I76" i="6"/>
  <c r="I556" i="6"/>
  <c r="I2045" i="6"/>
  <c r="I1459" i="6"/>
  <c r="I2134" i="6"/>
  <c r="I646" i="6"/>
  <c r="I1548" i="6"/>
  <c r="I1755" i="6"/>
  <c r="H1455" i="6"/>
  <c r="I1866" i="6"/>
  <c r="I1692" i="6"/>
  <c r="I1332" i="6"/>
  <c r="I203" i="6"/>
  <c r="I1004" i="6"/>
  <c r="I1320" i="6"/>
  <c r="I1907" i="6"/>
  <c r="I261" i="6"/>
  <c r="I1191" i="6"/>
  <c r="I67" i="6"/>
  <c r="H1259" i="6"/>
  <c r="I859" i="6"/>
  <c r="I863" i="6"/>
  <c r="I829" i="6"/>
  <c r="I950" i="6"/>
  <c r="H923" i="6"/>
  <c r="I920" i="6"/>
  <c r="I759" i="6"/>
  <c r="I1750" i="6"/>
  <c r="I1968" i="6"/>
  <c r="I119" i="6"/>
  <c r="I111" i="6"/>
  <c r="I1485" i="6"/>
  <c r="I708" i="6"/>
  <c r="I510" i="6"/>
  <c r="I589" i="6"/>
  <c r="I614" i="6"/>
  <c r="I606" i="6"/>
  <c r="I1647" i="6"/>
  <c r="I1611" i="6"/>
  <c r="H1618" i="6"/>
  <c r="I1591" i="6"/>
  <c r="I2191" i="6"/>
  <c r="I1782" i="6"/>
  <c r="I1966" i="6"/>
  <c r="I18" i="6"/>
  <c r="I2260" i="6"/>
  <c r="I1087" i="6"/>
  <c r="I399" i="6"/>
  <c r="I206" i="6"/>
  <c r="I2293" i="6"/>
  <c r="I969" i="6"/>
  <c r="I972" i="6"/>
  <c r="I2237" i="6"/>
  <c r="I554" i="6"/>
  <c r="I737" i="6"/>
  <c r="I2039" i="6"/>
  <c r="I2046" i="6"/>
  <c r="I1396" i="6"/>
  <c r="I1460" i="6"/>
  <c r="I2132" i="6"/>
  <c r="I2128" i="6"/>
  <c r="I1000" i="6"/>
  <c r="I806" i="6"/>
  <c r="I798" i="6"/>
  <c r="I1343" i="6"/>
  <c r="I1969" i="6"/>
  <c r="H109" i="6"/>
  <c r="I718" i="6"/>
  <c r="I750" i="6"/>
  <c r="I587" i="6"/>
  <c r="I1617" i="6"/>
  <c r="I1269" i="6"/>
  <c r="I1096" i="6"/>
  <c r="I439" i="6"/>
  <c r="I1536" i="6"/>
  <c r="I2112" i="6"/>
  <c r="I2063" i="6"/>
  <c r="I1698" i="6"/>
  <c r="I2126" i="6"/>
  <c r="I869" i="6"/>
  <c r="I1339" i="6"/>
  <c r="I1414" i="6"/>
  <c r="I1393" i="6"/>
  <c r="I250" i="6"/>
  <c r="H1075" i="6"/>
  <c r="I818" i="6"/>
  <c r="I1880" i="6"/>
  <c r="I2269" i="6"/>
  <c r="I2270" i="6"/>
  <c r="I2279" i="6"/>
  <c r="I2265" i="6"/>
  <c r="I2272" i="6"/>
  <c r="I2263" i="6"/>
  <c r="I2280" i="6"/>
  <c r="H2241" i="6"/>
  <c r="I2241" i="6"/>
  <c r="H2257" i="6"/>
  <c r="I2257" i="6"/>
  <c r="I2278" i="6"/>
  <c r="I2286" i="6"/>
  <c r="H2286" i="6"/>
  <c r="I2251" i="6"/>
  <c r="I2281" i="6"/>
  <c r="I2273" i="6"/>
  <c r="I2276" i="6"/>
  <c r="H924" i="6"/>
  <c r="L924" i="6" s="1"/>
  <c r="N924" i="6" s="1"/>
  <c r="I230" i="6"/>
  <c r="L230" i="6" s="1"/>
  <c r="N230" i="6" s="1"/>
  <c r="I1071" i="6"/>
  <c r="L1071" i="6" s="1"/>
  <c r="N1071" i="6" s="1"/>
  <c r="H1064" i="6"/>
  <c r="I937" i="6"/>
  <c r="I758" i="6"/>
  <c r="I64" i="6"/>
  <c r="I102" i="6"/>
  <c r="I685" i="6"/>
  <c r="I72" i="6"/>
  <c r="I1132" i="6"/>
  <c r="I1009" i="6"/>
  <c r="I198" i="6"/>
  <c r="I534" i="6"/>
  <c r="I947" i="6"/>
  <c r="L947" i="6" s="1"/>
  <c r="N947" i="6" s="1"/>
  <c r="I117" i="6"/>
  <c r="I37" i="6"/>
  <c r="H1079" i="6"/>
  <c r="L1079" i="6" s="1"/>
  <c r="N1079" i="6" s="1"/>
  <c r="I687" i="6"/>
  <c r="I542" i="6"/>
  <c r="I1307" i="6"/>
  <c r="H23" i="6"/>
  <c r="L23" i="6" s="1"/>
  <c r="N23" i="6" s="1"/>
  <c r="H955" i="6"/>
  <c r="L955" i="6" s="1"/>
  <c r="N955" i="6" s="1"/>
  <c r="I761" i="6"/>
  <c r="H1215" i="6"/>
  <c r="I894" i="6"/>
  <c r="H1248" i="6"/>
  <c r="I1695" i="6"/>
  <c r="L1695" i="6" s="1"/>
  <c r="N1695" i="6" s="1"/>
  <c r="I1619" i="6"/>
  <c r="L1619" i="6" s="1"/>
  <c r="N1619" i="6" s="1"/>
  <c r="I906" i="6"/>
  <c r="I1209" i="6"/>
  <c r="I1425" i="6"/>
  <c r="I1807" i="6"/>
  <c r="I1772" i="6"/>
  <c r="I1744" i="6"/>
  <c r="I104" i="6"/>
  <c r="I2205" i="6"/>
  <c r="I1865" i="6"/>
  <c r="L1865" i="6" s="1"/>
  <c r="N1865" i="6" s="1"/>
  <c r="I1704" i="6"/>
  <c r="I533" i="6"/>
  <c r="I988" i="6"/>
  <c r="I918" i="6"/>
  <c r="I48" i="6"/>
  <c r="I16" i="6"/>
  <c r="I78" i="6"/>
  <c r="I1040" i="6"/>
  <c r="I1895" i="6"/>
  <c r="I966" i="6"/>
  <c r="I1050" i="6"/>
  <c r="I2192" i="6"/>
  <c r="I518" i="6"/>
  <c r="I799" i="6"/>
  <c r="I2110" i="6"/>
  <c r="I788" i="6"/>
  <c r="I1111" i="6"/>
  <c r="I537" i="6"/>
  <c r="I1954" i="6"/>
  <c r="I949" i="6"/>
  <c r="I742" i="6"/>
  <c r="I1891" i="6"/>
  <c r="I573" i="6"/>
  <c r="I1373" i="6"/>
  <c r="I331" i="6"/>
  <c r="I1858" i="6"/>
  <c r="I601" i="6"/>
  <c r="I1609" i="6"/>
  <c r="I1356" i="6"/>
  <c r="I1477" i="6"/>
  <c r="I1083" i="6"/>
  <c r="I673" i="6"/>
  <c r="H82" i="6"/>
  <c r="L82" i="6" s="1"/>
  <c r="N82" i="6" s="1"/>
  <c r="I410" i="6"/>
  <c r="H2065" i="6"/>
  <c r="L2065" i="6" s="1"/>
  <c r="N2065" i="6" s="1"/>
  <c r="I235" i="6"/>
  <c r="I645" i="6"/>
  <c r="I2000" i="6"/>
  <c r="I1600" i="6"/>
  <c r="I1108" i="6"/>
  <c r="H27" i="6"/>
  <c r="L27" i="6" s="1"/>
  <c r="N27" i="6" s="1"/>
  <c r="I302" i="6"/>
  <c r="I919" i="6"/>
  <c r="I1505" i="6"/>
  <c r="I1651" i="6"/>
  <c r="I1512" i="6"/>
  <c r="I222" i="6"/>
  <c r="I626" i="6"/>
  <c r="I866" i="6"/>
  <c r="H1033" i="6"/>
  <c r="I229" i="6"/>
  <c r="I41" i="6"/>
  <c r="I505" i="6"/>
  <c r="I1471" i="6"/>
  <c r="H223" i="6"/>
  <c r="I851" i="6"/>
  <c r="I1178" i="6"/>
  <c r="I1822" i="6"/>
  <c r="I1635" i="6"/>
  <c r="I1331" i="6"/>
  <c r="I1218" i="6"/>
  <c r="H1742" i="6"/>
  <c r="L1742" i="6" s="1"/>
  <c r="N1742" i="6" s="1"/>
  <c r="I217" i="6"/>
  <c r="H841" i="6"/>
  <c r="I929" i="6"/>
  <c r="H115" i="6"/>
  <c r="L115" i="6" s="1"/>
  <c r="N115" i="6" s="1"/>
  <c r="I437" i="6"/>
  <c r="I1846" i="6"/>
  <c r="I1915" i="6"/>
  <c r="I1186" i="6"/>
  <c r="I689" i="6"/>
  <c r="I500" i="6"/>
  <c r="I999" i="6"/>
  <c r="I1091" i="6"/>
  <c r="I337" i="6"/>
  <c r="I234" i="6"/>
  <c r="I2189" i="6"/>
  <c r="I2135" i="6"/>
  <c r="I2051" i="6"/>
  <c r="I1875" i="6"/>
  <c r="I1790" i="6"/>
  <c r="I1659" i="6"/>
  <c r="I1588" i="6"/>
  <c r="I1472" i="6"/>
  <c r="I1180" i="6"/>
  <c r="I848" i="6"/>
  <c r="I744" i="6"/>
  <c r="I710" i="6"/>
  <c r="I639" i="6"/>
  <c r="I520" i="6"/>
  <c r="I468" i="6"/>
  <c r="I377" i="6"/>
  <c r="I328" i="6"/>
  <c r="I1834" i="6"/>
  <c r="I1758" i="6"/>
  <c r="I231" i="6"/>
  <c r="I2152" i="6"/>
  <c r="I296" i="6"/>
  <c r="I860" i="6"/>
  <c r="I603" i="6"/>
  <c r="I15" i="6"/>
  <c r="H92" i="6"/>
  <c r="I2218" i="6"/>
  <c r="I1137" i="6"/>
  <c r="I341" i="6"/>
  <c r="I1197" i="6"/>
  <c r="I582" i="6"/>
  <c r="I196" i="6"/>
  <c r="H927" i="6"/>
  <c r="I1571" i="6"/>
  <c r="I930" i="6"/>
  <c r="L930" i="6" s="1"/>
  <c r="N930" i="6" s="1"/>
  <c r="I946" i="6"/>
  <c r="L946" i="6" s="1"/>
  <c r="N946" i="6" s="1"/>
  <c r="I2022" i="6"/>
  <c r="I1159" i="6"/>
  <c r="H1723" i="6"/>
  <c r="I1723" i="6"/>
  <c r="I1565" i="6"/>
  <c r="I1394" i="6"/>
  <c r="H1292" i="6"/>
  <c r="I1292" i="6"/>
  <c r="I68" i="6"/>
  <c r="H68" i="6"/>
  <c r="I2211" i="6"/>
  <c r="I2078" i="6"/>
  <c r="I1920" i="6"/>
  <c r="I1873" i="6"/>
  <c r="I1726" i="6"/>
  <c r="I1482" i="6"/>
  <c r="I1322" i="6"/>
  <c r="I1085" i="6"/>
  <c r="I1073" i="6"/>
  <c r="I801" i="6"/>
  <c r="I711" i="6"/>
  <c r="I522" i="6"/>
  <c r="I447" i="6"/>
  <c r="I388" i="6"/>
  <c r="I372" i="6"/>
  <c r="I148" i="6"/>
  <c r="I422" i="6"/>
  <c r="I2057" i="6"/>
  <c r="I209" i="6"/>
  <c r="I376" i="6"/>
  <c r="I2053" i="6"/>
  <c r="I1881" i="6"/>
  <c r="I1631" i="6"/>
  <c r="I1653" i="6"/>
  <c r="I1456" i="6"/>
  <c r="I1300" i="6"/>
  <c r="I1283" i="6"/>
  <c r="I1203" i="6"/>
  <c r="I1156" i="6"/>
  <c r="I810" i="6"/>
  <c r="I745" i="6"/>
  <c r="I622" i="6"/>
  <c r="I623" i="6"/>
  <c r="I552" i="6"/>
  <c r="I485" i="6"/>
  <c r="I413" i="6"/>
  <c r="I333" i="6"/>
  <c r="I1151" i="6"/>
  <c r="I1227" i="6"/>
  <c r="I1792" i="6"/>
  <c r="I721" i="6"/>
  <c r="I1350" i="6"/>
  <c r="I1615" i="6"/>
  <c r="H313" i="6"/>
  <c r="L313" i="6" s="1"/>
  <c r="N313" i="6" s="1"/>
  <c r="I523" i="6"/>
  <c r="I1701" i="6"/>
  <c r="I192" i="6"/>
  <c r="I1506" i="6"/>
  <c r="I14" i="6"/>
  <c r="I1141" i="6"/>
  <c r="I368" i="6"/>
  <c r="I1261" i="6"/>
  <c r="I1124" i="6"/>
  <c r="I2216" i="6"/>
  <c r="I2044" i="6"/>
  <c r="I1422" i="6"/>
  <c r="I66" i="6"/>
  <c r="I2005" i="6"/>
  <c r="I1934" i="6"/>
  <c r="I1803" i="6"/>
  <c r="I1575" i="6"/>
  <c r="I1539" i="6"/>
  <c r="I1507" i="6"/>
  <c r="I1289" i="6"/>
  <c r="I791" i="6"/>
  <c r="I649" i="6"/>
  <c r="I516" i="6"/>
  <c r="I272" i="6"/>
  <c r="I277" i="6"/>
  <c r="I147" i="6"/>
  <c r="I380" i="6"/>
  <c r="I1817" i="6"/>
  <c r="H1642" i="6"/>
  <c r="I1642" i="6"/>
  <c r="I1513" i="6"/>
  <c r="I1399" i="6"/>
  <c r="I1430" i="6"/>
  <c r="H1347" i="6"/>
  <c r="L1347" i="6" s="1"/>
  <c r="N1347" i="6" s="1"/>
  <c r="H1553" i="6"/>
  <c r="H1603" i="6"/>
  <c r="I1939" i="6"/>
  <c r="I1824" i="6"/>
  <c r="I1573" i="6"/>
  <c r="I1528" i="6"/>
  <c r="I1602" i="6"/>
  <c r="I2142" i="6"/>
  <c r="I1612" i="6"/>
  <c r="I1555" i="6"/>
  <c r="I1490" i="6"/>
  <c r="I1461" i="6"/>
  <c r="H2117" i="6"/>
  <c r="I2117" i="6"/>
  <c r="I1883" i="6"/>
  <c r="I1740" i="6"/>
  <c r="H1740" i="6"/>
  <c r="I1610" i="6"/>
  <c r="I1221" i="6"/>
  <c r="I1885" i="6"/>
  <c r="I1532" i="6"/>
  <c r="I1374" i="6"/>
  <c r="I1315" i="6"/>
  <c r="I1892" i="6"/>
  <c r="I1495" i="6"/>
  <c r="I1168" i="6"/>
  <c r="I2223" i="6"/>
  <c r="I205" i="6"/>
  <c r="I1314" i="6"/>
  <c r="I19" i="6"/>
  <c r="I1125" i="6"/>
  <c r="I163" i="6"/>
  <c r="I1370" i="6"/>
  <c r="I2185" i="6"/>
  <c r="I980" i="6"/>
  <c r="I2214" i="6"/>
  <c r="I2153" i="6"/>
  <c r="I2141" i="6"/>
  <c r="I2093" i="6"/>
  <c r="I2072" i="6"/>
  <c r="I2003" i="6"/>
  <c r="I1957" i="6"/>
  <c r="I1921" i="6"/>
  <c r="I1795" i="6"/>
  <c r="I1833" i="6"/>
  <c r="I1801" i="6"/>
  <c r="I1766" i="6"/>
  <c r="I1706" i="6"/>
  <c r="I2220" i="6"/>
  <c r="I2101" i="6"/>
  <c r="I2089" i="6"/>
  <c r="I2080" i="6"/>
  <c r="I1985" i="6"/>
  <c r="I1950" i="6"/>
  <c r="I1703" i="6"/>
  <c r="I1682" i="6"/>
  <c r="I1564" i="6"/>
  <c r="I1542" i="6"/>
  <c r="I1493" i="6"/>
  <c r="I1400" i="6"/>
  <c r="I1199" i="6"/>
  <c r="I1173" i="6"/>
  <c r="I1146" i="6"/>
  <c r="I1129" i="6"/>
  <c r="I1122" i="6"/>
  <c r="I618" i="6"/>
  <c r="I1767" i="6"/>
  <c r="L1767" i="6" s="1"/>
  <c r="N1767" i="6" s="1"/>
  <c r="H1719" i="6"/>
  <c r="L1719" i="6" s="1"/>
  <c r="N1719" i="6" s="1"/>
  <c r="H2172" i="6"/>
  <c r="H2064" i="6"/>
  <c r="I1718" i="6"/>
  <c r="I1428" i="6"/>
  <c r="I1867" i="6"/>
  <c r="I1800" i="6"/>
  <c r="L1800" i="6" s="1"/>
  <c r="N1800" i="6" s="1"/>
  <c r="I1113" i="6"/>
  <c r="H1829" i="6"/>
  <c r="I2133" i="6"/>
  <c r="I1487" i="6"/>
  <c r="I1286" i="6"/>
  <c r="I248" i="6"/>
  <c r="L248" i="6" s="1"/>
  <c r="N248" i="6" s="1"/>
  <c r="I1649" i="6"/>
  <c r="I1697" i="6"/>
  <c r="I1960" i="6"/>
  <c r="I1407" i="6"/>
  <c r="I1313" i="6"/>
  <c r="I1685" i="6"/>
  <c r="I1641" i="6"/>
  <c r="I1648" i="6"/>
  <c r="I2040" i="6"/>
  <c r="I354" i="6"/>
  <c r="I1318" i="6"/>
  <c r="I1379" i="6"/>
  <c r="I1923" i="6"/>
  <c r="I1293" i="6"/>
  <c r="I2219" i="6"/>
  <c r="I1148" i="6"/>
  <c r="I91" i="6"/>
  <c r="I1401" i="6"/>
  <c r="I289" i="6"/>
  <c r="I1810" i="6"/>
  <c r="I137" i="6"/>
  <c r="I2222" i="6"/>
  <c r="I2221" i="6"/>
  <c r="I2203" i="6"/>
  <c r="I2167" i="6"/>
  <c r="I2130" i="6"/>
  <c r="I2105" i="6"/>
  <c r="I2079" i="6"/>
  <c r="I2061" i="6"/>
  <c r="I2041" i="6"/>
  <c r="I1910" i="6"/>
  <c r="I1906" i="6"/>
  <c r="I1871" i="6"/>
  <c r="I2156" i="6"/>
  <c r="I1995" i="6"/>
  <c r="I1900" i="6"/>
  <c r="I700" i="6"/>
  <c r="I683" i="6"/>
  <c r="I676" i="6"/>
  <c r="I2155" i="6"/>
  <c r="I2106" i="6"/>
  <c r="I1905" i="6"/>
  <c r="I2207" i="6"/>
  <c r="I2115" i="6"/>
  <c r="I2232" i="6"/>
  <c r="I1996" i="6"/>
  <c r="I1990" i="6"/>
  <c r="I1901" i="6"/>
  <c r="I1107" i="6"/>
  <c r="I997" i="6"/>
  <c r="I677" i="6"/>
  <c r="I1689" i="6"/>
  <c r="I998" i="6"/>
  <c r="I681" i="6"/>
  <c r="I674" i="6"/>
  <c r="I502" i="6"/>
  <c r="I332" i="6"/>
  <c r="I2233" i="6"/>
  <c r="I2193" i="6"/>
  <c r="I2131" i="6"/>
  <c r="I2123" i="6"/>
  <c r="I2102" i="6"/>
  <c r="I2097" i="6"/>
  <c r="I2099" i="6"/>
  <c r="I2004" i="6"/>
  <c r="I1993" i="6"/>
  <c r="I1902" i="6"/>
  <c r="I698" i="6"/>
  <c r="I675" i="6"/>
  <c r="I2158" i="6"/>
  <c r="I2104" i="6"/>
  <c r="I1991" i="6"/>
  <c r="I1903" i="6"/>
  <c r="I1691" i="6"/>
  <c r="I1106" i="6"/>
  <c r="I430" i="6"/>
  <c r="I2107" i="6"/>
  <c r="I1994" i="6"/>
  <c r="I2103" i="6"/>
  <c r="I1105" i="6"/>
  <c r="I679" i="6"/>
  <c r="I431" i="6"/>
  <c r="I1690" i="6"/>
  <c r="I699" i="6"/>
  <c r="I2031" i="6"/>
  <c r="L2031" i="6" s="1"/>
  <c r="N2031" i="6" s="1"/>
  <c r="I317" i="6"/>
  <c r="L317" i="6" s="1"/>
  <c r="N317" i="6" s="1"/>
  <c r="I2162" i="6"/>
  <c r="I1687" i="6"/>
  <c r="I2163" i="6"/>
  <c r="I2161" i="6"/>
  <c r="H1688" i="6"/>
  <c r="I1688" i="6"/>
  <c r="I2164" i="6"/>
  <c r="I1686" i="6"/>
  <c r="H2160" i="6"/>
  <c r="I2160" i="6"/>
  <c r="I1997" i="6"/>
  <c r="I478" i="6"/>
  <c r="H756" i="6"/>
  <c r="I318" i="6"/>
  <c r="I240" i="6"/>
  <c r="H228" i="6"/>
  <c r="L228" i="6" s="1"/>
  <c r="N228" i="6" s="1"/>
  <c r="I635" i="6"/>
  <c r="H956" i="6"/>
  <c r="I1439" i="6"/>
  <c r="H1288" i="6"/>
  <c r="I1288" i="6"/>
  <c r="I1967" i="6"/>
  <c r="H1967" i="6"/>
  <c r="I55" i="6"/>
  <c r="I871" i="6"/>
  <c r="I1540" i="6"/>
  <c r="I2019" i="6"/>
  <c r="H1078" i="6"/>
  <c r="I1078" i="6"/>
  <c r="I881" i="6"/>
  <c r="I343" i="6"/>
  <c r="I199" i="6"/>
  <c r="I1714" i="6"/>
  <c r="I1663" i="6"/>
  <c r="I568" i="6"/>
  <c r="I578" i="6"/>
  <c r="I964" i="6"/>
  <c r="I1272" i="6"/>
  <c r="I1357" i="6"/>
  <c r="I1457" i="6"/>
  <c r="H86" i="6"/>
  <c r="I86" i="6"/>
  <c r="I574" i="6"/>
  <c r="I564" i="6"/>
  <c r="H1854" i="6"/>
  <c r="I1738" i="6"/>
  <c r="I769" i="6"/>
  <c r="I1550" i="6"/>
  <c r="I1837" i="6"/>
  <c r="I2067" i="6"/>
  <c r="I239" i="6"/>
  <c r="I1657" i="6"/>
  <c r="L1657" i="6" s="1"/>
  <c r="N1657" i="6" s="1"/>
  <c r="I778" i="6"/>
  <c r="I904" i="6"/>
  <c r="I1656" i="6"/>
  <c r="L1656" i="6" s="1"/>
  <c r="N1656" i="6" s="1"/>
  <c r="I746" i="6"/>
  <c r="H896" i="6"/>
  <c r="I896" i="6"/>
  <c r="I1731" i="6"/>
  <c r="H1731" i="6"/>
  <c r="I1142" i="6"/>
  <c r="I1162" i="6"/>
  <c r="I1136" i="6"/>
  <c r="I1380" i="6"/>
  <c r="L1380" i="6" s="1"/>
  <c r="N1380" i="6" s="1"/>
  <c r="I282" i="6"/>
  <c r="I909" i="6"/>
  <c r="H1326" i="6"/>
  <c r="I325" i="6"/>
  <c r="H1080" i="6"/>
  <c r="L1080" i="6" s="1"/>
  <c r="N1080" i="6" s="1"/>
  <c r="I862" i="6"/>
  <c r="L862" i="6" s="1"/>
  <c r="N862" i="6" s="1"/>
  <c r="I1081" i="6"/>
  <c r="L1081" i="6" s="1"/>
  <c r="N1081" i="6" s="1"/>
  <c r="I75" i="6"/>
  <c r="H1383" i="6"/>
  <c r="H73" i="6"/>
  <c r="L73" i="6" s="1"/>
  <c r="N73" i="6" s="1"/>
  <c r="I238" i="6"/>
  <c r="I592" i="6"/>
  <c r="I1578" i="6"/>
  <c r="I1576" i="6"/>
  <c r="I982" i="6"/>
  <c r="I1025" i="6"/>
  <c r="I180" i="6"/>
  <c r="I249" i="6"/>
  <c r="I1246" i="6"/>
  <c r="H952" i="6"/>
  <c r="I952" i="6"/>
  <c r="I903" i="6"/>
  <c r="I336" i="6"/>
  <c r="H975" i="6"/>
  <c r="I975" i="6"/>
  <c r="I84" i="6"/>
  <c r="H84" i="6"/>
  <c r="I571" i="6"/>
  <c r="I2069" i="6"/>
  <c r="I1699" i="6"/>
  <c r="H1699" i="6"/>
  <c r="I2138" i="6"/>
  <c r="I812" i="6"/>
  <c r="I1509" i="6"/>
  <c r="I729" i="6"/>
  <c r="H1604" i="6"/>
  <c r="I1604" i="6"/>
  <c r="I1360" i="6"/>
  <c r="I886" i="6"/>
  <c r="I580" i="6"/>
  <c r="I1462" i="6"/>
  <c r="I241" i="6"/>
  <c r="I581" i="6"/>
  <c r="H22" i="6"/>
  <c r="I22" i="6"/>
  <c r="I2202" i="6"/>
  <c r="I347" i="6"/>
  <c r="I1058" i="6"/>
  <c r="I1783" i="6"/>
  <c r="I2021" i="6"/>
  <c r="I1041" i="6"/>
  <c r="I1819" i="6"/>
  <c r="I1029" i="6"/>
  <c r="I846" i="6"/>
  <c r="I43" i="6"/>
  <c r="I1737" i="6"/>
  <c r="I446" i="6"/>
  <c r="I666" i="6"/>
  <c r="I615" i="6"/>
  <c r="I1391" i="6"/>
  <c r="I1806" i="6"/>
  <c r="I1120" i="6"/>
  <c r="I1337" i="6"/>
  <c r="I1452" i="6"/>
  <c r="I1323" i="6"/>
  <c r="I1112" i="6"/>
  <c r="H471" i="6"/>
  <c r="L471" i="6" s="1"/>
  <c r="N471" i="6" s="1"/>
  <c r="I1296" i="6"/>
  <c r="I1037" i="6"/>
  <c r="H1730" i="6"/>
  <c r="I2168" i="6"/>
  <c r="I1916" i="6"/>
  <c r="I2184" i="6"/>
  <c r="H404" i="6"/>
  <c r="I2016" i="6"/>
  <c r="I1678" i="6"/>
  <c r="I2188" i="6"/>
  <c r="I2201" i="6"/>
  <c r="I1419" i="6"/>
  <c r="I287" i="6"/>
  <c r="I429" i="6"/>
  <c r="I1558" i="6"/>
  <c r="I1228" i="6"/>
  <c r="I421" i="6"/>
  <c r="I292" i="6"/>
  <c r="I1793" i="6"/>
  <c r="I541" i="6"/>
  <c r="I346" i="6"/>
  <c r="I1494" i="6"/>
  <c r="I1020" i="6"/>
  <c r="I385" i="6"/>
  <c r="H155" i="6"/>
  <c r="I490" i="6"/>
  <c r="I1756" i="6"/>
  <c r="I62" i="6"/>
  <c r="I2090" i="6"/>
  <c r="I1310" i="6"/>
  <c r="I322" i="6"/>
  <c r="I1813" i="6"/>
  <c r="I2014" i="6"/>
  <c r="I215" i="6"/>
  <c r="I2024" i="6"/>
  <c r="I1045" i="6"/>
  <c r="I398" i="6"/>
  <c r="I403" i="6"/>
  <c r="I823" i="6"/>
  <c r="I1757" i="6"/>
  <c r="I2122" i="6"/>
  <c r="I456" i="6"/>
  <c r="I1301" i="6"/>
  <c r="I2145" i="6"/>
  <c r="I416" i="6"/>
  <c r="I1980" i="6"/>
  <c r="I2013" i="6"/>
  <c r="I1933" i="6"/>
  <c r="I1544" i="6"/>
  <c r="I20" i="6"/>
  <c r="I875" i="6"/>
  <c r="I1344" i="6"/>
  <c r="I1598" i="6"/>
  <c r="I1928" i="6"/>
  <c r="L226" i="6"/>
  <c r="N226" i="6" s="1"/>
  <c r="I415" i="6"/>
  <c r="I2017" i="6"/>
  <c r="I2212" i="6"/>
  <c r="I2143" i="6"/>
  <c r="I294" i="6"/>
  <c r="I1831" i="6"/>
  <c r="L785" i="6"/>
  <c r="N785" i="6" s="1"/>
  <c r="I1825" i="6"/>
  <c r="I2098" i="6"/>
  <c r="I1922" i="6"/>
  <c r="I629" i="6"/>
  <c r="L77" i="6"/>
  <c r="N77" i="6" s="1"/>
  <c r="I1039" i="6"/>
  <c r="I451" i="6"/>
  <c r="I1959" i="6"/>
  <c r="I501" i="6"/>
  <c r="I1406" i="6"/>
  <c r="I1893" i="6"/>
  <c r="I882" i="6"/>
  <c r="I278" i="6"/>
  <c r="I1764" i="6"/>
  <c r="I258" i="6"/>
  <c r="I1196" i="6"/>
  <c r="I763" i="6"/>
  <c r="I462" i="6"/>
  <c r="I370" i="6"/>
  <c r="I1818" i="6"/>
  <c r="I1158" i="6"/>
  <c r="I2094" i="6"/>
  <c r="I1855" i="6"/>
  <c r="I1734" i="6"/>
  <c r="I2027" i="6"/>
  <c r="H486" i="6"/>
  <c r="I486" i="6"/>
  <c r="I1438" i="6"/>
  <c r="I1023" i="6"/>
  <c r="I1976" i="6"/>
  <c r="I1217" i="6"/>
  <c r="I1006" i="6"/>
  <c r="I2124" i="6"/>
  <c r="I281" i="6"/>
  <c r="H1569" i="6"/>
  <c r="I1569" i="6"/>
  <c r="I168" i="6"/>
  <c r="I342" i="6"/>
  <c r="I367" i="6"/>
  <c r="I2030" i="6"/>
  <c r="I664" i="6"/>
  <c r="I1110" i="6"/>
  <c r="I1556" i="6"/>
  <c r="I1022" i="6"/>
  <c r="H24" i="6"/>
  <c r="I24" i="6"/>
  <c r="I2169" i="6"/>
  <c r="I650" i="6"/>
  <c r="I1925" i="6"/>
  <c r="I1431" i="6"/>
  <c r="I1003" i="6"/>
  <c r="H74" i="6"/>
  <c r="I74" i="6"/>
  <c r="H1244" i="6"/>
  <c r="I1244" i="6"/>
  <c r="I2033" i="6"/>
  <c r="I1047" i="6"/>
  <c r="I1809" i="6"/>
  <c r="I1823" i="6"/>
  <c r="I1700" i="6"/>
  <c r="I445" i="6"/>
  <c r="I352" i="6"/>
  <c r="I1909" i="6"/>
  <c r="I1424" i="6"/>
  <c r="I692" i="6"/>
  <c r="H936" i="6"/>
  <c r="I113" i="6"/>
  <c r="I883" i="6"/>
  <c r="I185" i="6"/>
  <c r="I2020" i="6"/>
  <c r="I1856" i="6"/>
  <c r="L1856" i="6" s="1"/>
  <c r="N1856" i="6" s="1"/>
  <c r="I1732" i="6"/>
  <c r="I470" i="6"/>
  <c r="I212" i="6"/>
  <c r="H154" i="6"/>
  <c r="I1279" i="6"/>
  <c r="H943" i="6"/>
  <c r="I630" i="6"/>
  <c r="I1952" i="6"/>
  <c r="I1207" i="6"/>
  <c r="I684" i="6"/>
  <c r="H1739" i="6"/>
  <c r="I1739" i="6"/>
  <c r="I1019" i="6"/>
  <c r="I25" i="6"/>
  <c r="I348" i="6"/>
  <c r="I1319" i="6"/>
  <c r="I1188" i="6"/>
  <c r="I753" i="6"/>
  <c r="I605" i="6"/>
  <c r="I1671" i="6"/>
  <c r="H1671" i="6"/>
  <c r="I1702" i="6"/>
  <c r="I544" i="6"/>
  <c r="I1433" i="6"/>
  <c r="I1225" i="6"/>
  <c r="I1223" i="6"/>
  <c r="I1788" i="6"/>
  <c r="I1879" i="6"/>
  <c r="I1735" i="6"/>
  <c r="H1072" i="6"/>
  <c r="I1072" i="6"/>
  <c r="I1138" i="6"/>
  <c r="I1763" i="6"/>
  <c r="I494" i="6"/>
  <c r="H494" i="6"/>
  <c r="I832" i="6"/>
  <c r="I56" i="6"/>
  <c r="I149" i="6"/>
  <c r="I1164" i="6"/>
  <c r="I1791" i="6"/>
  <c r="I34" i="6"/>
  <c r="L34" i="6" s="1"/>
  <c r="N34" i="6" s="1"/>
  <c r="I898" i="6"/>
  <c r="I526" i="6"/>
  <c r="I2170" i="6"/>
  <c r="L2170" i="6" s="1"/>
  <c r="N2170" i="6" s="1"/>
  <c r="I355" i="6"/>
  <c r="I2028" i="6"/>
  <c r="I1942" i="6"/>
  <c r="L1942" i="6" s="1"/>
  <c r="N1942" i="6" s="1"/>
  <c r="H913" i="6"/>
  <c r="I1205" i="6"/>
  <c r="I1799" i="6"/>
  <c r="I475" i="6"/>
  <c r="I1676" i="6"/>
  <c r="I1327" i="6"/>
  <c r="I1451" i="6"/>
  <c r="I1372" i="6"/>
  <c r="I1311" i="6"/>
  <c r="I2180" i="6"/>
  <c r="H853" i="6"/>
  <c r="L853" i="6" s="1"/>
  <c r="N853" i="6" s="1"/>
  <c r="I1061" i="6"/>
  <c r="I2229" i="6"/>
  <c r="I1316" i="6"/>
  <c r="I311" i="6"/>
  <c r="I276" i="6"/>
  <c r="I1835" i="6"/>
  <c r="I1069" i="6"/>
  <c r="I1870" i="6"/>
  <c r="I170" i="6"/>
  <c r="H1291" i="6"/>
  <c r="I1291" i="6"/>
  <c r="H35" i="6"/>
  <c r="I35" i="6"/>
  <c r="I940" i="6"/>
  <c r="H940" i="6"/>
  <c r="I935" i="6"/>
  <c r="H935" i="6"/>
  <c r="I925" i="6"/>
  <c r="H925" i="6"/>
  <c r="I954" i="6"/>
  <c r="H954" i="6"/>
  <c r="I951" i="6"/>
  <c r="H951" i="6"/>
  <c r="I1712" i="6"/>
  <c r="H1712" i="6"/>
  <c r="I1710" i="6"/>
  <c r="I49" i="6"/>
  <c r="I54" i="6"/>
  <c r="H94" i="6"/>
  <c r="I94" i="6"/>
  <c r="I1650" i="6"/>
  <c r="I89" i="6"/>
  <c r="H89" i="6"/>
  <c r="I1520" i="6"/>
  <c r="I1500" i="6"/>
  <c r="L1500" i="6" s="1"/>
  <c r="N1500" i="6" s="1"/>
  <c r="I1626" i="6"/>
  <c r="I1001" i="6"/>
  <c r="I563" i="6"/>
  <c r="H38" i="6"/>
  <c r="H641" i="6"/>
  <c r="H101" i="6"/>
  <c r="I1053" i="6"/>
  <c r="H1214" i="6"/>
  <c r="H1032" i="6"/>
  <c r="H1741" i="6"/>
  <c r="L1741" i="6" s="1"/>
  <c r="N1741" i="6" s="1"/>
  <c r="H464" i="6"/>
  <c r="L464" i="6" s="1"/>
  <c r="N464" i="6" s="1"/>
  <c r="I11" i="6"/>
  <c r="I672" i="6"/>
  <c r="I2166" i="6"/>
  <c r="I1153" i="6"/>
  <c r="I1595" i="6"/>
  <c r="I1572" i="6"/>
  <c r="I1267" i="6"/>
  <c r="L150" i="6"/>
  <c r="N150" i="6" s="1"/>
  <c r="L70" i="6"/>
  <c r="N70" i="6" s="1"/>
  <c r="L938" i="6"/>
  <c r="N938" i="6" s="1"/>
  <c r="L941" i="6"/>
  <c r="N941" i="6" s="1"/>
  <c r="L641" i="6" l="1"/>
  <c r="N641" i="6" s="1"/>
  <c r="L1208" i="6"/>
  <c r="N1208" i="6" s="1"/>
  <c r="L1214" i="6"/>
  <c r="N1214" i="6" s="1"/>
  <c r="L927" i="6"/>
  <c r="N927" i="6" s="1"/>
  <c r="L943" i="6"/>
  <c r="N943" i="6" s="1"/>
  <c r="L841" i="6"/>
  <c r="N841" i="6" s="1"/>
  <c r="Q841" i="6" s="1"/>
  <c r="R841" i="6" s="1"/>
  <c r="AA841" i="6" s="1"/>
  <c r="L1854" i="6"/>
  <c r="N1854" i="6" s="1"/>
  <c r="L37" i="6"/>
  <c r="N37" i="6" s="1"/>
  <c r="L1730" i="6"/>
  <c r="N1730" i="6" s="1"/>
  <c r="L1033" i="6"/>
  <c r="N1033" i="6" s="1"/>
  <c r="L155" i="6"/>
  <c r="N155" i="6" s="1"/>
  <c r="L1032" i="6"/>
  <c r="N1032" i="6" s="1"/>
  <c r="L1603" i="6"/>
  <c r="N1603" i="6" s="1"/>
  <c r="L72" i="6"/>
  <c r="N72" i="6" s="1"/>
  <c r="L2172" i="6"/>
  <c r="N2172" i="6" s="1"/>
  <c r="L756" i="6"/>
  <c r="N756" i="6" s="1"/>
  <c r="L1553" i="6"/>
  <c r="N1553" i="6" s="1"/>
  <c r="L1829" i="6"/>
  <c r="N1829" i="6" s="1"/>
  <c r="L936" i="6"/>
  <c r="N936" i="6" s="1"/>
  <c r="L1215" i="6"/>
  <c r="N1215" i="6" s="1"/>
  <c r="L104" i="6"/>
  <c r="N104" i="6" s="1"/>
  <c r="L223" i="6"/>
  <c r="N223" i="6" s="1"/>
  <c r="L38" i="6"/>
  <c r="N38" i="6" s="1"/>
  <c r="L913" i="6"/>
  <c r="N913" i="6" s="1"/>
  <c r="L154" i="6"/>
  <c r="N154" i="6" s="1"/>
  <c r="L2064" i="6"/>
  <c r="N2064" i="6" s="1"/>
  <c r="L92" i="6"/>
  <c r="N92" i="6" s="1"/>
  <c r="L1064" i="6"/>
  <c r="N1064" i="6" s="1"/>
  <c r="L1075" i="6"/>
  <c r="N1075" i="6" s="1"/>
  <c r="L1383" i="6"/>
  <c r="N1383" i="6" s="1"/>
  <c r="L101" i="6"/>
  <c r="N101" i="6" s="1"/>
  <c r="L1248" i="6"/>
  <c r="N1248" i="6" s="1"/>
  <c r="L117" i="6"/>
  <c r="N117" i="6" s="1"/>
  <c r="L1327" i="6"/>
  <c r="N1327" i="6" s="1"/>
  <c r="I1074" i="6"/>
  <c r="L1074" i="6" s="1"/>
  <c r="N1074" i="6" s="1"/>
  <c r="I31" i="6"/>
  <c r="L31" i="6" s="1"/>
  <c r="N31" i="6" s="1"/>
  <c r="H755" i="6"/>
  <c r="L755" i="6" s="1"/>
  <c r="N755" i="6" s="1"/>
  <c r="I1784" i="6"/>
  <c r="I174" i="6"/>
  <c r="I957" i="6"/>
  <c r="L957" i="6" s="1"/>
  <c r="N957" i="6" s="1"/>
  <c r="H481" i="6"/>
  <c r="L481" i="6" s="1"/>
  <c r="N481" i="6" s="1"/>
  <c r="H1936" i="6"/>
  <c r="L1936" i="6" s="1"/>
  <c r="N1936" i="6" s="1"/>
  <c r="I2010" i="6"/>
  <c r="L2010" i="6" s="1"/>
  <c r="N2010" i="6" s="1"/>
  <c r="H2008" i="6"/>
  <c r="L2008" i="6" s="1"/>
  <c r="N2008" i="6" s="1"/>
  <c r="I1268" i="6"/>
  <c r="I900" i="6"/>
  <c r="H1882" i="6"/>
  <c r="L1882" i="6" s="1"/>
  <c r="N1882" i="6" s="1"/>
  <c r="H1890" i="6"/>
  <c r="L1890" i="6" s="1"/>
  <c r="N1890" i="6" s="1"/>
  <c r="H976" i="6"/>
  <c r="L976" i="6" s="1"/>
  <c r="N976" i="6" s="1"/>
  <c r="Q976" i="6" s="1"/>
  <c r="R976" i="6" s="1"/>
  <c r="AA976" i="6" s="1"/>
  <c r="I1324" i="6"/>
  <c r="I1450" i="6"/>
  <c r="L1450" i="6" s="1"/>
  <c r="N1450" i="6" s="1"/>
  <c r="H242" i="6"/>
  <c r="L242" i="6" s="1"/>
  <c r="N242" i="6" s="1"/>
  <c r="H1708" i="6"/>
  <c r="I1708" i="6"/>
  <c r="I1057" i="6"/>
  <c r="H1946" i="6"/>
  <c r="L1946" i="6" s="1"/>
  <c r="N1946" i="6" s="1"/>
  <c r="H1580" i="6"/>
  <c r="L1580" i="6" s="1"/>
  <c r="N1580" i="6" s="1"/>
  <c r="I266" i="6"/>
  <c r="I340" i="6"/>
  <c r="H340" i="6"/>
  <c r="H1781" i="6"/>
  <c r="L1781" i="6" s="1"/>
  <c r="N1781" i="6" s="1"/>
  <c r="L41" i="6"/>
  <c r="N41" i="6" s="1"/>
  <c r="I2011" i="6"/>
  <c r="I221" i="6"/>
  <c r="H221" i="6"/>
  <c r="L229" i="6"/>
  <c r="N229" i="6" s="1"/>
  <c r="L929" i="6"/>
  <c r="N929" i="6" s="1"/>
  <c r="I931" i="6"/>
  <c r="L931" i="6" s="1"/>
  <c r="N931" i="6" s="1"/>
  <c r="I1455" i="6"/>
  <c r="L1455" i="6" s="1"/>
  <c r="N1455" i="6" s="1"/>
  <c r="L1261" i="6"/>
  <c r="N1261" i="6" s="1"/>
  <c r="I487" i="6"/>
  <c r="L487" i="6" s="1"/>
  <c r="N487" i="6" s="1"/>
  <c r="I1566" i="6"/>
  <c r="L1566" i="6" s="1"/>
  <c r="N1566" i="6" s="1"/>
  <c r="I1063" i="6"/>
  <c r="L1063" i="6" s="1"/>
  <c r="N1063" i="6" s="1"/>
  <c r="I1715" i="6"/>
  <c r="L1715" i="6" s="1"/>
  <c r="N1715" i="6" s="1"/>
  <c r="H1525" i="6"/>
  <c r="L1525" i="6" s="1"/>
  <c r="N1525" i="6" s="1"/>
  <c r="L1451" i="6"/>
  <c r="N1451" i="6" s="1"/>
  <c r="L1799" i="6"/>
  <c r="N1799" i="6" s="1"/>
  <c r="L292" i="6"/>
  <c r="N292" i="6" s="1"/>
  <c r="L478" i="6"/>
  <c r="N478" i="6" s="1"/>
  <c r="L1083" i="6"/>
  <c r="N1083" i="6" s="1"/>
  <c r="L250" i="6"/>
  <c r="N250" i="6" s="1"/>
  <c r="L149" i="6"/>
  <c r="N149" i="6" s="1"/>
  <c r="L949" i="6"/>
  <c r="N949" i="6" s="1"/>
  <c r="L75" i="6"/>
  <c r="N75" i="6" s="1"/>
  <c r="L505" i="6"/>
  <c r="N505" i="6" s="1"/>
  <c r="L78" i="6"/>
  <c r="N78" i="6" s="1"/>
  <c r="L937" i="6"/>
  <c r="N937" i="6" s="1"/>
  <c r="I455" i="6"/>
  <c r="H274" i="6"/>
  <c r="L274" i="6" s="1"/>
  <c r="N274" i="6" s="1"/>
  <c r="H69" i="6"/>
  <c r="L69" i="6" s="1"/>
  <c r="N69" i="6" s="1"/>
  <c r="H950" i="6"/>
  <c r="L950" i="6" s="1"/>
  <c r="N950" i="6" s="1"/>
  <c r="H928" i="6"/>
  <c r="L928" i="6" s="1"/>
  <c r="N928" i="6" s="1"/>
  <c r="H1303" i="6"/>
  <c r="L1303" i="6" s="1"/>
  <c r="N1303" i="6" s="1"/>
  <c r="I71" i="6"/>
  <c r="L71" i="6" s="1"/>
  <c r="N71" i="6" s="1"/>
  <c r="I551" i="6"/>
  <c r="H1271" i="6"/>
  <c r="L1271" i="6" s="1"/>
  <c r="N1271" i="6" s="1"/>
  <c r="H269" i="6"/>
  <c r="L269" i="6" s="1"/>
  <c r="N269" i="6" s="1"/>
  <c r="I1827" i="6"/>
  <c r="L1827" i="6" s="1"/>
  <c r="N1827" i="6" s="1"/>
  <c r="I1894" i="6"/>
  <c r="L1894" i="6" s="1"/>
  <c r="N1894" i="6" s="1"/>
  <c r="H1780" i="6"/>
  <c r="L1780" i="6" s="1"/>
  <c r="N1780" i="6" s="1"/>
  <c r="I979" i="6"/>
  <c r="L979" i="6" s="1"/>
  <c r="N979" i="6" s="1"/>
  <c r="H1059" i="6"/>
  <c r="L1059" i="6" s="1"/>
  <c r="N1059" i="6" s="1"/>
  <c r="I1077" i="6"/>
  <c r="L1077" i="6" s="1"/>
  <c r="N1077" i="6" s="1"/>
  <c r="H1775" i="6"/>
  <c r="L1775" i="6" s="1"/>
  <c r="N1775" i="6" s="1"/>
  <c r="H2116" i="6"/>
  <c r="L2116" i="6" s="1"/>
  <c r="N2116" i="6" s="1"/>
  <c r="I176" i="6"/>
  <c r="H176" i="6"/>
  <c r="H121" i="6"/>
  <c r="L121" i="6" s="1"/>
  <c r="N121" i="6" s="1"/>
  <c r="I1256" i="6"/>
  <c r="I923" i="6"/>
  <c r="L923" i="6" s="1"/>
  <c r="N923" i="6" s="1"/>
  <c r="L102" i="6"/>
  <c r="N102" i="6" s="1"/>
  <c r="I444" i="6"/>
  <c r="H1621" i="6"/>
  <c r="I1621" i="6"/>
  <c r="H939" i="6"/>
  <c r="L939" i="6" s="1"/>
  <c r="N939" i="6" s="1"/>
  <c r="H484" i="6"/>
  <c r="L484" i="6" s="1"/>
  <c r="N484" i="6" s="1"/>
  <c r="I476" i="6"/>
  <c r="I227" i="6"/>
  <c r="L227" i="6" s="1"/>
  <c r="N227" i="6" s="1"/>
  <c r="H948" i="6"/>
  <c r="L948" i="6" s="1"/>
  <c r="N948" i="6" s="1"/>
  <c r="H2239" i="6"/>
  <c r="L2239" i="6" s="1"/>
  <c r="N2239" i="6" s="1"/>
  <c r="Q2239" i="6" s="1"/>
  <c r="R2239" i="6" s="1"/>
  <c r="AA2239" i="6" s="1"/>
  <c r="AB2239" i="6" s="1"/>
  <c r="AC2239" i="6" s="1"/>
  <c r="I1912" i="6"/>
  <c r="I921" i="6"/>
  <c r="L921" i="6" s="1"/>
  <c r="N921" i="6" s="1"/>
  <c r="I1135" i="6"/>
  <c r="I97" i="6"/>
  <c r="L97" i="6" s="1"/>
  <c r="N97" i="6" s="1"/>
  <c r="I1938" i="6"/>
  <c r="L1938" i="6" s="1"/>
  <c r="N1938" i="6" s="1"/>
  <c r="H932" i="6"/>
  <c r="L932" i="6" s="1"/>
  <c r="N932" i="6" s="1"/>
  <c r="I515" i="6"/>
  <c r="H1524" i="6"/>
  <c r="L1524" i="6" s="1"/>
  <c r="N1524" i="6" s="1"/>
  <c r="I243" i="6"/>
  <c r="L243" i="6" s="1"/>
  <c r="N243" i="6" s="1"/>
  <c r="H1518" i="6"/>
  <c r="L1518" i="6" s="1"/>
  <c r="N1518" i="6" s="1"/>
  <c r="H920" i="6"/>
  <c r="L920" i="6" s="1"/>
  <c r="N920" i="6" s="1"/>
  <c r="I944" i="6"/>
  <c r="L944" i="6" s="1"/>
  <c r="N944" i="6" s="1"/>
  <c r="H76" i="6"/>
  <c r="L76" i="6" s="1"/>
  <c r="N76" i="6" s="1"/>
  <c r="I1239" i="6"/>
  <c r="L1239" i="6" s="1"/>
  <c r="N1239" i="6" s="1"/>
  <c r="I424" i="6"/>
  <c r="I1721" i="6"/>
  <c r="L1721" i="6" s="1"/>
  <c r="N1721" i="6" s="1"/>
  <c r="I1236" i="6"/>
  <c r="L1236" i="6" s="1"/>
  <c r="N1236" i="6" s="1"/>
  <c r="I915" i="6"/>
  <c r="L915" i="6" s="1"/>
  <c r="N915" i="6" s="1"/>
  <c r="I1266" i="6"/>
  <c r="L1266" i="6" s="1"/>
  <c r="N1266" i="6" s="1"/>
  <c r="Q1266" i="6" s="1"/>
  <c r="R1266" i="6" s="1"/>
  <c r="AA1266" i="6" s="1"/>
  <c r="I1378" i="6"/>
  <c r="H1191" i="6"/>
  <c r="L1191" i="6" s="1"/>
  <c r="N1191" i="6" s="1"/>
  <c r="H90" i="6"/>
  <c r="L90" i="6" s="1"/>
  <c r="N90" i="6" s="1"/>
  <c r="H953" i="6"/>
  <c r="L953" i="6" s="1"/>
  <c r="N953" i="6" s="1"/>
  <c r="I1076" i="6"/>
  <c r="H1076" i="6"/>
  <c r="H124" i="6"/>
  <c r="I124" i="6"/>
  <c r="I109" i="6"/>
  <c r="L109" i="6" s="1"/>
  <c r="N109" i="6" s="1"/>
  <c r="H958" i="6"/>
  <c r="I958" i="6"/>
  <c r="I754" i="6"/>
  <c r="H754" i="6"/>
  <c r="L778" i="6"/>
  <c r="N778" i="6" s="1"/>
  <c r="H2237" i="6"/>
  <c r="L2237" i="6" s="1"/>
  <c r="N2237" i="6" s="1"/>
  <c r="Q2237" i="6" s="1"/>
  <c r="R2237" i="6" s="1"/>
  <c r="AA2237" i="6" s="1"/>
  <c r="AB2237" i="6" s="1"/>
  <c r="AC2237" i="6" s="1"/>
  <c r="L410" i="6"/>
  <c r="N410" i="6" s="1"/>
  <c r="Q410" i="6" s="1"/>
  <c r="R410" i="6" s="1"/>
  <c r="AA410" i="6" s="1"/>
  <c r="L91" i="6"/>
  <c r="N91" i="6" s="1"/>
  <c r="L1058" i="6"/>
  <c r="N1058" i="6" s="1"/>
  <c r="H2063" i="6"/>
  <c r="L2063" i="6" s="1"/>
  <c r="N2063" i="6" s="1"/>
  <c r="I1713" i="6"/>
  <c r="H1713" i="6"/>
  <c r="I2250" i="6"/>
  <c r="H1355" i="6"/>
  <c r="I1355" i="6"/>
  <c r="I933" i="6"/>
  <c r="H933" i="6"/>
  <c r="I2176" i="6"/>
  <c r="I2252" i="6"/>
  <c r="I329" i="6"/>
  <c r="I2052" i="6"/>
  <c r="I2254" i="6"/>
  <c r="H2254" i="6"/>
  <c r="I910" i="6"/>
  <c r="I912" i="6"/>
  <c r="H912" i="6"/>
  <c r="I511" i="6"/>
  <c r="I911" i="6"/>
  <c r="H911" i="6"/>
  <c r="I968" i="6"/>
  <c r="H968" i="6"/>
  <c r="I1523" i="6"/>
  <c r="H1249" i="6"/>
  <c r="I1249" i="6"/>
  <c r="I1183" i="6"/>
  <c r="I335" i="6"/>
  <c r="I2255" i="6"/>
  <c r="I2275" i="6"/>
  <c r="I2242" i="6"/>
  <c r="I2258" i="6"/>
  <c r="I905" i="6"/>
  <c r="I547" i="6"/>
  <c r="H547" i="6"/>
  <c r="H57" i="6"/>
  <c r="I57" i="6"/>
  <c r="I1749" i="6"/>
  <c r="I507" i="6"/>
  <c r="H1752" i="6"/>
  <c r="I1752" i="6"/>
  <c r="I942" i="6"/>
  <c r="H942" i="6"/>
  <c r="I1163" i="6"/>
  <c r="I663" i="6"/>
  <c r="I2262" i="6"/>
  <c r="I392" i="6"/>
  <c r="I179" i="6"/>
  <c r="I387" i="6"/>
  <c r="H2285" i="6"/>
  <c r="I2285" i="6"/>
  <c r="I566" i="6"/>
  <c r="H566" i="6"/>
  <c r="I572" i="6"/>
  <c r="I2245" i="6"/>
  <c r="I548" i="6"/>
  <c r="I926" i="6"/>
  <c r="H926" i="6"/>
  <c r="I440" i="6"/>
  <c r="I2243" i="6"/>
  <c r="H914" i="6"/>
  <c r="I914" i="6"/>
  <c r="I1974" i="6"/>
  <c r="I107" i="6"/>
  <c r="H107" i="6"/>
  <c r="H1750" i="6"/>
  <c r="L1750" i="6" s="1"/>
  <c r="N1750" i="6" s="1"/>
  <c r="I1618" i="6"/>
  <c r="L1618" i="6" s="1"/>
  <c r="N1618" i="6" s="1"/>
  <c r="I2248" i="6"/>
  <c r="I1499" i="6"/>
  <c r="I669" i="6"/>
  <c r="H945" i="6"/>
  <c r="I945" i="6"/>
  <c r="I1082" i="6"/>
  <c r="H1082" i="6"/>
  <c r="H1189" i="6"/>
  <c r="I1189" i="6"/>
  <c r="I2240" i="6"/>
  <c r="I136" i="6"/>
  <c r="I374" i="6"/>
  <c r="I667" i="6"/>
  <c r="I334" i="6"/>
  <c r="H916" i="6"/>
  <c r="I916" i="6"/>
  <c r="I2295" i="6"/>
  <c r="I808" i="6"/>
  <c r="I2256" i="6"/>
  <c r="H2256" i="6"/>
  <c r="I2274" i="6"/>
  <c r="I1711" i="6"/>
  <c r="I2244" i="6"/>
  <c r="I2259" i="6"/>
  <c r="I224" i="6"/>
  <c r="H934" i="6"/>
  <c r="I934" i="6"/>
  <c r="I1259" i="6"/>
  <c r="L1259" i="6" s="1"/>
  <c r="N1259" i="6" s="1"/>
  <c r="I263" i="6"/>
  <c r="H263" i="6"/>
  <c r="I752" i="6"/>
  <c r="I396" i="6"/>
  <c r="I1181" i="6"/>
  <c r="I1235" i="6"/>
  <c r="H1235" i="6"/>
  <c r="I872" i="6"/>
  <c r="H872" i="6"/>
  <c r="H237" i="6"/>
  <c r="I237" i="6"/>
  <c r="I85" i="6"/>
  <c r="H85" i="6"/>
  <c r="I1317" i="6"/>
  <c r="I637" i="6"/>
  <c r="I83" i="6"/>
  <c r="H83" i="6"/>
  <c r="I393" i="6"/>
  <c r="I751" i="6"/>
  <c r="I1453" i="6"/>
  <c r="H1453" i="6"/>
  <c r="I995" i="6"/>
  <c r="H539" i="6"/>
  <c r="I539" i="6"/>
  <c r="I2283" i="6"/>
  <c r="I1097" i="6"/>
  <c r="H1097" i="6"/>
  <c r="I922" i="6"/>
  <c r="I1852" i="6"/>
  <c r="I2289" i="6"/>
  <c r="I2249" i="6"/>
  <c r="I33" i="6"/>
  <c r="H33" i="6"/>
  <c r="I1046" i="6"/>
  <c r="I188" i="6"/>
  <c r="I1049" i="6"/>
  <c r="I1308" i="6"/>
  <c r="I902" i="6"/>
  <c r="H2238" i="6"/>
  <c r="I2238" i="6"/>
  <c r="L2286" i="6"/>
  <c r="N2286" i="6" s="1"/>
  <c r="Q2286" i="6" s="1"/>
  <c r="R2286" i="6" s="1"/>
  <c r="AA2286" i="6" s="1"/>
  <c r="L2241" i="6"/>
  <c r="N2241" i="6" s="1"/>
  <c r="Q2241" i="6" s="1"/>
  <c r="R2241" i="6" s="1"/>
  <c r="L2257" i="6"/>
  <c r="N2257" i="6" s="1"/>
  <c r="Q2257" i="6" s="1"/>
  <c r="R2257" i="6" s="1"/>
  <c r="L1292" i="6"/>
  <c r="N1292" i="6" s="1"/>
  <c r="L1723" i="6"/>
  <c r="N1723" i="6" s="1"/>
  <c r="L2117" i="6"/>
  <c r="N2117" i="6" s="1"/>
  <c r="L68" i="6"/>
  <c r="N68" i="6" s="1"/>
  <c r="L1740" i="6"/>
  <c r="N1740" i="6" s="1"/>
  <c r="L1642" i="6"/>
  <c r="N1642" i="6" s="1"/>
  <c r="L84" i="6"/>
  <c r="N84" i="6" s="1"/>
  <c r="L1699" i="6"/>
  <c r="N1699" i="6" s="1"/>
  <c r="L909" i="6"/>
  <c r="N909" i="6" s="1"/>
  <c r="L1731" i="6"/>
  <c r="N1731" i="6" s="1"/>
  <c r="L1967" i="6"/>
  <c r="N1967" i="6" s="1"/>
  <c r="L1569" i="6"/>
  <c r="N1569" i="6" s="1"/>
  <c r="L2160" i="6"/>
  <c r="N2160" i="6" s="1"/>
  <c r="Q2160" i="6" s="1"/>
  <c r="R2160" i="6" s="1"/>
  <c r="L1688" i="6"/>
  <c r="N1688" i="6" s="1"/>
  <c r="Q1688" i="6" s="1"/>
  <c r="R1688" i="6" s="1"/>
  <c r="L935" i="6"/>
  <c r="N935" i="6" s="1"/>
  <c r="L1710" i="6"/>
  <c r="N1710" i="6" s="1"/>
  <c r="L22" i="6"/>
  <c r="N22" i="6" s="1"/>
  <c r="L1671" i="6"/>
  <c r="N1671" i="6" s="1"/>
  <c r="L241" i="6"/>
  <c r="N241" i="6" s="1"/>
  <c r="L896" i="6"/>
  <c r="N896" i="6" s="1"/>
  <c r="L404" i="6"/>
  <c r="N404" i="6" s="1"/>
  <c r="L1604" i="6"/>
  <c r="N1604" i="6" s="1"/>
  <c r="L952" i="6"/>
  <c r="N952" i="6" s="1"/>
  <c r="L1078" i="6"/>
  <c r="N1078" i="6" s="1"/>
  <c r="L1452" i="6"/>
  <c r="N1452" i="6" s="1"/>
  <c r="L1326" i="6"/>
  <c r="N1326" i="6" s="1"/>
  <c r="L86" i="6"/>
  <c r="N86" i="6" s="1"/>
  <c r="L1288" i="6"/>
  <c r="N1288" i="6" s="1"/>
  <c r="L956" i="6"/>
  <c r="N956" i="6" s="1"/>
  <c r="L975" i="6"/>
  <c r="N975" i="6" s="1"/>
  <c r="L94" i="6"/>
  <c r="N94" i="6" s="1"/>
  <c r="L1712" i="6"/>
  <c r="N1712" i="6" s="1"/>
  <c r="L954" i="6"/>
  <c r="N954" i="6" s="1"/>
  <c r="L89" i="6"/>
  <c r="N89" i="6" s="1"/>
  <c r="L35" i="6"/>
  <c r="N35" i="6" s="1"/>
  <c r="L494" i="6"/>
  <c r="N494" i="6" s="1"/>
  <c r="L281" i="6"/>
  <c r="N281" i="6" s="1"/>
  <c r="L951" i="6"/>
  <c r="N951" i="6" s="1"/>
  <c r="L925" i="6"/>
  <c r="N925" i="6" s="1"/>
  <c r="L940" i="6"/>
  <c r="N940" i="6" s="1"/>
  <c r="L1072" i="6"/>
  <c r="N1072" i="6" s="1"/>
  <c r="L1244" i="6"/>
  <c r="N1244" i="6" s="1"/>
  <c r="L24" i="6"/>
  <c r="N24" i="6" s="1"/>
  <c r="L170" i="6"/>
  <c r="N170" i="6" s="1"/>
  <c r="L1291" i="6"/>
  <c r="N1291" i="6" s="1"/>
  <c r="L1739" i="6"/>
  <c r="N1739" i="6" s="1"/>
  <c r="L74" i="6"/>
  <c r="N74" i="6" s="1"/>
  <c r="L486" i="6"/>
  <c r="N486" i="6" s="1"/>
  <c r="Q1033" i="6" l="1"/>
  <c r="R1033" i="6" s="1"/>
  <c r="AA1033" i="6" s="1"/>
  <c r="L340" i="6"/>
  <c r="N340" i="6" s="1"/>
  <c r="L1708" i="6"/>
  <c r="N1708" i="6" s="1"/>
  <c r="L221" i="6"/>
  <c r="N221" i="6" s="1"/>
  <c r="Q109" i="6"/>
  <c r="R109" i="6" s="1"/>
  <c r="U109" i="6" s="1"/>
  <c r="V109" i="6" s="1"/>
  <c r="L176" i="6"/>
  <c r="N176" i="6" s="1"/>
  <c r="L547" i="6"/>
  <c r="N547" i="6" s="1"/>
  <c r="L1076" i="6"/>
  <c r="N1076" i="6" s="1"/>
  <c r="L1621" i="6"/>
  <c r="N1621" i="6" s="1"/>
  <c r="L124" i="6"/>
  <c r="N124" i="6" s="1"/>
  <c r="L958" i="6"/>
  <c r="N958" i="6" s="1"/>
  <c r="L926" i="6"/>
  <c r="N926" i="6" s="1"/>
  <c r="L911" i="6"/>
  <c r="N911" i="6" s="1"/>
  <c r="L754" i="6"/>
  <c r="N754" i="6" s="1"/>
  <c r="L1713" i="6"/>
  <c r="N1713" i="6" s="1"/>
  <c r="U1266" i="6"/>
  <c r="V1266" i="6" s="1"/>
  <c r="U410" i="6"/>
  <c r="V410" i="6" s="1"/>
  <c r="L263" i="6"/>
  <c r="N263" i="6" s="1"/>
  <c r="L2256" i="6"/>
  <c r="N2256" i="6" s="1"/>
  <c r="Q2256" i="6" s="1"/>
  <c r="R2256" i="6" s="1"/>
  <c r="AA2256" i="6" s="1"/>
  <c r="AB2256" i="6" s="1"/>
  <c r="AC2256" i="6" s="1"/>
  <c r="L566" i="6"/>
  <c r="N566" i="6" s="1"/>
  <c r="L33" i="6"/>
  <c r="N33" i="6" s="1"/>
  <c r="L1235" i="6"/>
  <c r="N1235" i="6" s="1"/>
  <c r="U2239" i="6"/>
  <c r="V2239" i="6" s="1"/>
  <c r="Z2239" i="6" s="1"/>
  <c r="AD2239" i="6" s="1"/>
  <c r="L1453" i="6"/>
  <c r="N1453" i="6" s="1"/>
  <c r="L107" i="6"/>
  <c r="N107" i="6" s="1"/>
  <c r="L914" i="6"/>
  <c r="N914" i="6" s="1"/>
  <c r="L968" i="6"/>
  <c r="N968" i="6" s="1"/>
  <c r="Q968" i="6" s="1"/>
  <c r="R968" i="6" s="1"/>
  <c r="AA968" i="6" s="1"/>
  <c r="L2238" i="6"/>
  <c r="N2238" i="6" s="1"/>
  <c r="Q2238" i="6" s="1"/>
  <c r="R2238" i="6" s="1"/>
  <c r="L539" i="6"/>
  <c r="N539" i="6" s="1"/>
  <c r="L912" i="6"/>
  <c r="N912" i="6" s="1"/>
  <c r="L2285" i="6"/>
  <c r="N2285" i="6" s="1"/>
  <c r="Q2285" i="6" s="1"/>
  <c r="R2285" i="6" s="1"/>
  <c r="U2285" i="6" s="1"/>
  <c r="L1097" i="6"/>
  <c r="N1097" i="6" s="1"/>
  <c r="L83" i="6"/>
  <c r="N83" i="6" s="1"/>
  <c r="L2254" i="6"/>
  <c r="N2254" i="6" s="1"/>
  <c r="Q2254" i="6" s="1"/>
  <c r="R2254" i="6" s="1"/>
  <c r="L1189" i="6"/>
  <c r="N1189" i="6" s="1"/>
  <c r="L237" i="6"/>
  <c r="N237" i="6" s="1"/>
  <c r="L945" i="6"/>
  <c r="N945" i="6" s="1"/>
  <c r="L1249" i="6"/>
  <c r="N1249" i="6" s="1"/>
  <c r="L1355" i="6"/>
  <c r="N1355" i="6" s="1"/>
  <c r="U2237" i="6"/>
  <c r="V2237" i="6" s="1"/>
  <c r="Z2237" i="6" s="1"/>
  <c r="AD2237" i="6" s="1"/>
  <c r="L85" i="6"/>
  <c r="N85" i="6" s="1"/>
  <c r="L872" i="6"/>
  <c r="N872" i="6" s="1"/>
  <c r="L934" i="6"/>
  <c r="N934" i="6" s="1"/>
  <c r="L916" i="6"/>
  <c r="N916" i="6" s="1"/>
  <c r="L1082" i="6"/>
  <c r="N1082" i="6" s="1"/>
  <c r="L942" i="6"/>
  <c r="N942" i="6" s="1"/>
  <c r="L1752" i="6"/>
  <c r="N1752" i="6" s="1"/>
  <c r="L57" i="6"/>
  <c r="N57" i="6" s="1"/>
  <c r="L933" i="6"/>
  <c r="N933" i="6" s="1"/>
  <c r="AA2160" i="6"/>
  <c r="AB2160" i="6" s="1"/>
  <c r="AC2160" i="6" s="1"/>
  <c r="U2241" i="6"/>
  <c r="V2241" i="6" s="1"/>
  <c r="Z2241" i="6" s="1"/>
  <c r="AA2241" i="6"/>
  <c r="AB2241" i="6" s="1"/>
  <c r="AC2241" i="6" s="1"/>
  <c r="U1688" i="6"/>
  <c r="V1688" i="6" s="1"/>
  <c r="Z1688" i="6" s="1"/>
  <c r="AA1688" i="6"/>
  <c r="AB1688" i="6" s="1"/>
  <c r="AC1688" i="6" s="1"/>
  <c r="U2257" i="6"/>
  <c r="V2257" i="6" s="1"/>
  <c r="Z2257" i="6" s="1"/>
  <c r="AA2257" i="6"/>
  <c r="AB2257" i="6" s="1"/>
  <c r="AC2257" i="6" s="1"/>
  <c r="AB2286" i="6"/>
  <c r="AC2286" i="6" s="1"/>
  <c r="U2286" i="6"/>
  <c r="V2286" i="6" s="1"/>
  <c r="Z2286" i="6" s="1"/>
  <c r="U2160" i="6"/>
  <c r="V2160" i="6" s="1"/>
  <c r="Z2160" i="6" s="1"/>
  <c r="U841" i="6"/>
  <c r="V841" i="6" s="1"/>
  <c r="U976" i="6"/>
  <c r="V976" i="6" s="1"/>
  <c r="U1033" i="6" l="1"/>
  <c r="V1033" i="6" s="1"/>
  <c r="AA2285" i="6"/>
  <c r="AB2285" i="6" s="1"/>
  <c r="AC2285" i="6" s="1"/>
  <c r="AA109" i="6"/>
  <c r="U968" i="6"/>
  <c r="V968" i="6" s="1"/>
  <c r="U2256" i="6"/>
  <c r="V2256" i="6" s="1"/>
  <c r="Z2256" i="6" s="1"/>
  <c r="AD2256" i="6" s="1"/>
  <c r="AD2241" i="6"/>
  <c r="V2285" i="6"/>
  <c r="Z2285" i="6" s="1"/>
  <c r="AA2254" i="6"/>
  <c r="AB2254" i="6" s="1"/>
  <c r="AC2254" i="6" s="1"/>
  <c r="U2254" i="6"/>
  <c r="AA2238" i="6"/>
  <c r="AB2238" i="6" s="1"/>
  <c r="AC2238" i="6" s="1"/>
  <c r="U2238" i="6"/>
  <c r="V2238" i="6" s="1"/>
  <c r="Z2238" i="6" s="1"/>
  <c r="AD2160" i="6"/>
  <c r="AD2257" i="6"/>
  <c r="AD2286" i="6"/>
  <c r="AD1688" i="6"/>
  <c r="E3" i="11"/>
  <c r="AD2285" i="6" l="1"/>
  <c r="AD2238" i="6"/>
  <c r="V2254" i="6"/>
  <c r="Z2254" i="6" s="1"/>
  <c r="AD2254" i="6" s="1"/>
  <c r="B4" i="7" l="1"/>
  <c r="C4" i="7" s="1"/>
  <c r="D4" i="7" s="1"/>
  <c r="E4" i="7" s="1"/>
  <c r="F4" i="7" s="1"/>
  <c r="G4" i="7" s="1"/>
  <c r="H4" i="7" s="1"/>
  <c r="I4" i="7" s="1"/>
  <c r="AA1" i="10"/>
  <c r="W1" i="10"/>
  <c r="V1" i="10"/>
  <c r="U1" i="10"/>
  <c r="T1" i="10"/>
  <c r="S1" i="10"/>
  <c r="R1" i="10"/>
  <c r="Q1" i="10"/>
  <c r="P1" i="10"/>
  <c r="O1" i="10"/>
  <c r="N1" i="10"/>
  <c r="M1" i="10"/>
  <c r="L1" i="10"/>
  <c r="K1" i="10"/>
  <c r="J1" i="10"/>
  <c r="I1" i="10"/>
  <c r="H1" i="10"/>
  <c r="G1" i="10"/>
  <c r="E1" i="10"/>
  <c r="D1" i="10"/>
  <c r="C1" i="10"/>
  <c r="B1" i="10"/>
  <c r="A1" i="10"/>
  <c r="D1" i="6"/>
  <c r="C1" i="6"/>
  <c r="C321" i="10" l="1"/>
  <c r="H321" i="10" s="1"/>
  <c r="I321" i="10" s="1"/>
  <c r="K321" i="10" s="1"/>
  <c r="N321" i="10" s="1"/>
  <c r="O321" i="10" s="1"/>
  <c r="C323" i="10"/>
  <c r="H323" i="10" s="1"/>
  <c r="I323" i="10" s="1"/>
  <c r="K323" i="10" s="1"/>
  <c r="N323" i="10" s="1"/>
  <c r="O323" i="10" s="1"/>
  <c r="C322" i="10"/>
  <c r="H322" i="10" s="1"/>
  <c r="I322" i="10" s="1"/>
  <c r="K322" i="10" s="1"/>
  <c r="N322" i="10" s="1"/>
  <c r="O322" i="10" s="1"/>
  <c r="B16" i="13" a="1"/>
  <c r="B16" i="13" s="1"/>
  <c r="C16" i="13" s="1"/>
  <c r="B20" i="13" a="1"/>
  <c r="B20" i="13" s="1"/>
  <c r="B24" i="13" a="1"/>
  <c r="B24" i="13" s="1"/>
  <c r="B28" i="13" a="1"/>
  <c r="B28" i="13" s="1"/>
  <c r="B32" i="13" a="1"/>
  <c r="B32" i="13" s="1"/>
  <c r="B36" i="13" a="1"/>
  <c r="B36" i="13" s="1"/>
  <c r="B40" i="13" a="1"/>
  <c r="B40" i="13" s="1"/>
  <c r="B44" i="13" a="1"/>
  <c r="B44" i="13" s="1"/>
  <c r="B48" i="13" a="1"/>
  <c r="B48" i="13" s="1"/>
  <c r="B52" i="13" a="1"/>
  <c r="B52" i="13" s="1"/>
  <c r="B56" i="13" a="1"/>
  <c r="B56" i="13" s="1"/>
  <c r="B60" i="13" a="1"/>
  <c r="B60" i="13" s="1"/>
  <c r="B64" i="13" a="1"/>
  <c r="B64" i="13" s="1"/>
  <c r="B68" i="13" a="1"/>
  <c r="B68" i="13" s="1"/>
  <c r="D68" i="13" s="1"/>
  <c r="B72" i="13" a="1"/>
  <c r="B72" i="13" s="1"/>
  <c r="B76" i="13" a="1"/>
  <c r="B76" i="13" s="1"/>
  <c r="B80" i="13" a="1"/>
  <c r="B80" i="13" s="1"/>
  <c r="B84" i="13" a="1"/>
  <c r="B84" i="13" s="1"/>
  <c r="B88" i="13" a="1"/>
  <c r="B88" i="13" s="1"/>
  <c r="B92" i="13" a="1"/>
  <c r="B92" i="13" s="1"/>
  <c r="B96" i="13" a="1"/>
  <c r="B96" i="13" s="1"/>
  <c r="B100" i="13" a="1"/>
  <c r="B100" i="13" s="1"/>
  <c r="B104" i="13" a="1"/>
  <c r="B104" i="13" s="1"/>
  <c r="B108" i="13" a="1"/>
  <c r="B108" i="13" s="1"/>
  <c r="B112" i="13" a="1"/>
  <c r="B112" i="13" s="1"/>
  <c r="B116" i="13" a="1"/>
  <c r="B116" i="13" s="1"/>
  <c r="B120" i="13" a="1"/>
  <c r="B120" i="13" s="1"/>
  <c r="B35" i="13" a="1"/>
  <c r="B35" i="13" s="1"/>
  <c r="D35" i="13" s="1"/>
  <c r="B43" i="13" a="1"/>
  <c r="B43" i="13" s="1"/>
  <c r="B59" i="13" a="1"/>
  <c r="B59" i="13" s="1"/>
  <c r="B71" i="13" a="1"/>
  <c r="B71" i="13" s="1"/>
  <c r="B79" i="13" a="1"/>
  <c r="B79" i="13" s="1"/>
  <c r="B95" i="13" a="1"/>
  <c r="B95" i="13" s="1"/>
  <c r="B107" i="13" a="1"/>
  <c r="B107" i="13" s="1"/>
  <c r="B119" i="13" a="1"/>
  <c r="B119" i="13" s="1"/>
  <c r="B17" i="13" a="1"/>
  <c r="B17" i="13" s="1"/>
  <c r="B21" i="13" a="1"/>
  <c r="B21" i="13" s="1"/>
  <c r="B25" i="13" a="1"/>
  <c r="B25" i="13" s="1"/>
  <c r="B29" i="13" a="1"/>
  <c r="B29" i="13" s="1"/>
  <c r="B33" i="13" a="1"/>
  <c r="B33" i="13" s="1"/>
  <c r="B37" i="13" a="1"/>
  <c r="B37" i="13" s="1"/>
  <c r="B41" i="13" a="1"/>
  <c r="B41" i="13" s="1"/>
  <c r="B45" i="13" a="1"/>
  <c r="B45" i="13" s="1"/>
  <c r="B49" i="13" a="1"/>
  <c r="B49" i="13" s="1"/>
  <c r="B53" i="13" a="1"/>
  <c r="B53" i="13" s="1"/>
  <c r="B57" i="13" a="1"/>
  <c r="B57" i="13" s="1"/>
  <c r="B61" i="13" a="1"/>
  <c r="B61" i="13" s="1"/>
  <c r="B65" i="13" a="1"/>
  <c r="B65" i="13" s="1"/>
  <c r="B69" i="13" a="1"/>
  <c r="B69" i="13" s="1"/>
  <c r="B73" i="13" a="1"/>
  <c r="B73" i="13" s="1"/>
  <c r="B77" i="13" a="1"/>
  <c r="B77" i="13" s="1"/>
  <c r="B81" i="13" a="1"/>
  <c r="B81" i="13" s="1"/>
  <c r="B85" i="13" a="1"/>
  <c r="B85" i="13" s="1"/>
  <c r="B89" i="13" a="1"/>
  <c r="B89" i="13" s="1"/>
  <c r="B93" i="13" a="1"/>
  <c r="B93" i="13" s="1"/>
  <c r="B97" i="13" a="1"/>
  <c r="B97" i="13" s="1"/>
  <c r="B101" i="13" a="1"/>
  <c r="B101" i="13" s="1"/>
  <c r="B105" i="13" a="1"/>
  <c r="B105" i="13" s="1"/>
  <c r="B109" i="13" a="1"/>
  <c r="B109" i="13" s="1"/>
  <c r="B113" i="13" a="1"/>
  <c r="B113" i="13" s="1"/>
  <c r="B117" i="13" a="1"/>
  <c r="B117" i="13" s="1"/>
  <c r="B15" i="13" a="1"/>
  <c r="B15" i="13" s="1"/>
  <c r="B31" i="13" a="1"/>
  <c r="B31" i="13" s="1"/>
  <c r="B47" i="13" a="1"/>
  <c r="B47" i="13" s="1"/>
  <c r="B55" i="13" a="1"/>
  <c r="B55" i="13" s="1"/>
  <c r="B67" i="13" a="1"/>
  <c r="B67" i="13" s="1"/>
  <c r="B83" i="13" a="1"/>
  <c r="B83" i="13" s="1"/>
  <c r="B91" i="13" a="1"/>
  <c r="B91" i="13" s="1"/>
  <c r="B103" i="13" a="1"/>
  <c r="B103" i="13" s="1"/>
  <c r="B115" i="13" a="1"/>
  <c r="B115" i="13" s="1"/>
  <c r="B18" i="13" a="1"/>
  <c r="B18" i="13" s="1"/>
  <c r="B22" i="13" a="1"/>
  <c r="B22" i="13" s="1"/>
  <c r="B26" i="13" a="1"/>
  <c r="B26" i="13" s="1"/>
  <c r="B30" i="13" a="1"/>
  <c r="B30" i="13" s="1"/>
  <c r="B34" i="13" a="1"/>
  <c r="B34" i="13" s="1"/>
  <c r="B38" i="13" a="1"/>
  <c r="B38" i="13" s="1"/>
  <c r="E38" i="13" s="1"/>
  <c r="B42" i="13" a="1"/>
  <c r="B42" i="13" s="1"/>
  <c r="C42" i="13" s="1"/>
  <c r="B46" i="13" a="1"/>
  <c r="B46" i="13" s="1"/>
  <c r="C46" i="13" s="1"/>
  <c r="B50" i="13" a="1"/>
  <c r="B50" i="13" s="1"/>
  <c r="B54" i="13" a="1"/>
  <c r="B54" i="13" s="1"/>
  <c r="E54" i="13" s="1"/>
  <c r="B58" i="13" a="1"/>
  <c r="B58" i="13" s="1"/>
  <c r="B62" i="13" a="1"/>
  <c r="B62" i="13" s="1"/>
  <c r="B66" i="13" a="1"/>
  <c r="B66" i="13" s="1"/>
  <c r="B70" i="13" a="1"/>
  <c r="B70" i="13" s="1"/>
  <c r="B74" i="13" a="1"/>
  <c r="B74" i="13" s="1"/>
  <c r="B78" i="13" a="1"/>
  <c r="B78" i="13" s="1"/>
  <c r="B82" i="13" a="1"/>
  <c r="B82" i="13" s="1"/>
  <c r="B86" i="13" a="1"/>
  <c r="B86" i="13" s="1"/>
  <c r="B90" i="13" a="1"/>
  <c r="B90" i="13" s="1"/>
  <c r="B94" i="13" a="1"/>
  <c r="B94" i="13" s="1"/>
  <c r="B98" i="13" a="1"/>
  <c r="B98" i="13" s="1"/>
  <c r="B102" i="13" a="1"/>
  <c r="B102" i="13" s="1"/>
  <c r="B106" i="13" a="1"/>
  <c r="B106" i="13" s="1"/>
  <c r="B110" i="13" a="1"/>
  <c r="B110" i="13" s="1"/>
  <c r="B114" i="13" a="1"/>
  <c r="B114" i="13" s="1"/>
  <c r="B118" i="13" a="1"/>
  <c r="B118" i="13" s="1"/>
  <c r="B19" i="13" a="1"/>
  <c r="B19" i="13" s="1"/>
  <c r="E19" i="13" s="1"/>
  <c r="B23" i="13" a="1"/>
  <c r="B23" i="13" s="1"/>
  <c r="B27" i="13" a="1"/>
  <c r="B27" i="13" s="1"/>
  <c r="D27" i="13" s="1"/>
  <c r="B39" i="13" a="1"/>
  <c r="B39" i="13" s="1"/>
  <c r="B51" i="13" a="1"/>
  <c r="B51" i="13" s="1"/>
  <c r="C51" i="13" s="1"/>
  <c r="B63" i="13" a="1"/>
  <c r="B63" i="13" s="1"/>
  <c r="B75" i="13" a="1"/>
  <c r="B75" i="13" s="1"/>
  <c r="B87" i="13" a="1"/>
  <c r="B87" i="13" s="1"/>
  <c r="B99" i="13" a="1"/>
  <c r="B99" i="13" s="1"/>
  <c r="B111" i="13" a="1"/>
  <c r="B111" i="13" s="1"/>
  <c r="C71" i="13"/>
  <c r="E20" i="13"/>
  <c r="C72" i="13"/>
  <c r="C29" i="10"/>
  <c r="H29" i="10" s="1"/>
  <c r="I29" i="10" s="1"/>
  <c r="K29" i="10" s="1"/>
  <c r="N29" i="10" s="1"/>
  <c r="O29" i="10" s="1"/>
  <c r="C33" i="10"/>
  <c r="H33" i="10" s="1"/>
  <c r="I33" i="10" s="1"/>
  <c r="K33" i="10" s="1"/>
  <c r="N33" i="10" s="1"/>
  <c r="O33" i="10" s="1"/>
  <c r="C109" i="10"/>
  <c r="H109" i="10" s="1"/>
  <c r="I109" i="10" s="1"/>
  <c r="K109" i="10" s="1"/>
  <c r="N109" i="10" s="1"/>
  <c r="O109" i="10" s="1"/>
  <c r="C34" i="10"/>
  <c r="H34" i="10" s="1"/>
  <c r="I34" i="10" s="1"/>
  <c r="K34" i="10" s="1"/>
  <c r="N34" i="10" s="1"/>
  <c r="O34" i="10" s="1"/>
  <c r="C137" i="10"/>
  <c r="H137" i="10" s="1"/>
  <c r="I137" i="10" s="1"/>
  <c r="K137" i="10" s="1"/>
  <c r="N137" i="10" s="1"/>
  <c r="O137" i="10" s="1"/>
  <c r="C305" i="10"/>
  <c r="H305" i="10" s="1"/>
  <c r="I305" i="10" s="1"/>
  <c r="K305" i="10" s="1"/>
  <c r="N305" i="10" s="1"/>
  <c r="O305" i="10" s="1"/>
  <c r="C5" i="10"/>
  <c r="H5" i="10" s="1"/>
  <c r="D24" i="13"/>
  <c r="C36" i="13"/>
  <c r="C40" i="13"/>
  <c r="E9" i="13"/>
  <c r="C317" i="10"/>
  <c r="H317" i="10" s="1"/>
  <c r="I317" i="10" s="1"/>
  <c r="K317" i="10" s="1"/>
  <c r="N317" i="10" s="1"/>
  <c r="O317" i="10" s="1"/>
  <c r="X317" i="10" s="1"/>
  <c r="C41" i="10"/>
  <c r="H41" i="10" s="1"/>
  <c r="I41" i="10" s="1"/>
  <c r="K41" i="10" s="1"/>
  <c r="N41" i="10" s="1"/>
  <c r="O41" i="10" s="1"/>
  <c r="X41" i="10" s="1"/>
  <c r="C291" i="10"/>
  <c r="H291" i="10" s="1"/>
  <c r="I291" i="10" s="1"/>
  <c r="K291" i="10" s="1"/>
  <c r="N291" i="10" s="1"/>
  <c r="O291" i="10" s="1"/>
  <c r="X291" i="10" s="1"/>
  <c r="C21" i="10"/>
  <c r="H21" i="10" s="1"/>
  <c r="I21" i="10" s="1"/>
  <c r="K21" i="10" s="1"/>
  <c r="N21" i="10" s="1"/>
  <c r="O21" i="10" s="1"/>
  <c r="X21" i="10" s="1"/>
  <c r="C39" i="10"/>
  <c r="H39" i="10" s="1"/>
  <c r="I39" i="10" s="1"/>
  <c r="K39" i="10" s="1"/>
  <c r="N39" i="10" s="1"/>
  <c r="O39" i="10" s="1"/>
  <c r="X39" i="10" s="1"/>
  <c r="C56" i="10"/>
  <c r="H56" i="10" s="1"/>
  <c r="I56" i="10" s="1"/>
  <c r="K56" i="10" s="1"/>
  <c r="N56" i="10" s="1"/>
  <c r="O56" i="10" s="1"/>
  <c r="X56" i="10" s="1"/>
  <c r="C72" i="10"/>
  <c r="H72" i="10" s="1"/>
  <c r="I72" i="10" s="1"/>
  <c r="K72" i="10" s="1"/>
  <c r="N72" i="10" s="1"/>
  <c r="O72" i="10" s="1"/>
  <c r="X72" i="10" s="1"/>
  <c r="C87" i="10"/>
  <c r="H87" i="10" s="1"/>
  <c r="I87" i="10" s="1"/>
  <c r="K87" i="10" s="1"/>
  <c r="N87" i="10" s="1"/>
  <c r="O87" i="10" s="1"/>
  <c r="X87" i="10" s="1"/>
  <c r="C102" i="10"/>
  <c r="H102" i="10" s="1"/>
  <c r="I102" i="10" s="1"/>
  <c r="K102" i="10" s="1"/>
  <c r="N102" i="10" s="1"/>
  <c r="O102" i="10" s="1"/>
  <c r="X102" i="10" s="1"/>
  <c r="C119" i="10"/>
  <c r="H119" i="10" s="1"/>
  <c r="I119" i="10" s="1"/>
  <c r="K119" i="10" s="1"/>
  <c r="N119" i="10" s="1"/>
  <c r="O119" i="10" s="1"/>
  <c r="X119" i="10" s="1"/>
  <c r="C135" i="10"/>
  <c r="H135" i="10" s="1"/>
  <c r="I135" i="10" s="1"/>
  <c r="K135" i="10" s="1"/>
  <c r="N135" i="10" s="1"/>
  <c r="O135" i="10" s="1"/>
  <c r="X135" i="10" s="1"/>
  <c r="C152" i="10"/>
  <c r="H152" i="10" s="1"/>
  <c r="I152" i="10" s="1"/>
  <c r="K152" i="10" s="1"/>
  <c r="N152" i="10" s="1"/>
  <c r="O152" i="10" s="1"/>
  <c r="X152" i="10" s="1"/>
  <c r="C168" i="10"/>
  <c r="H168" i="10" s="1"/>
  <c r="I168" i="10" s="1"/>
  <c r="K168" i="10" s="1"/>
  <c r="N168" i="10" s="1"/>
  <c r="O168" i="10" s="1"/>
  <c r="X168" i="10" s="1"/>
  <c r="C184" i="10"/>
  <c r="H184" i="10" s="1"/>
  <c r="I184" i="10" s="1"/>
  <c r="K184" i="10" s="1"/>
  <c r="N184" i="10" s="1"/>
  <c r="O184" i="10" s="1"/>
  <c r="X184" i="10" s="1"/>
  <c r="C200" i="10"/>
  <c r="H200" i="10" s="1"/>
  <c r="I200" i="10" s="1"/>
  <c r="K200" i="10" s="1"/>
  <c r="N200" i="10" s="1"/>
  <c r="O200" i="10" s="1"/>
  <c r="X200" i="10" s="1"/>
  <c r="C216" i="10"/>
  <c r="H216" i="10" s="1"/>
  <c r="I216" i="10" s="1"/>
  <c r="K216" i="10" s="1"/>
  <c r="N216" i="10" s="1"/>
  <c r="O216" i="10" s="1"/>
  <c r="X216" i="10" s="1"/>
  <c r="C232" i="10"/>
  <c r="H232" i="10" s="1"/>
  <c r="I232" i="10" s="1"/>
  <c r="K232" i="10" s="1"/>
  <c r="N232" i="10" s="1"/>
  <c r="O232" i="10" s="1"/>
  <c r="X232" i="10" s="1"/>
  <c r="C248" i="10"/>
  <c r="H248" i="10" s="1"/>
  <c r="I248" i="10" s="1"/>
  <c r="K248" i="10" s="1"/>
  <c r="N248" i="10" s="1"/>
  <c r="O248" i="10" s="1"/>
  <c r="X248" i="10" s="1"/>
  <c r="C263" i="10"/>
  <c r="H263" i="10" s="1"/>
  <c r="I263" i="10" s="1"/>
  <c r="K263" i="10" s="1"/>
  <c r="N263" i="10" s="1"/>
  <c r="O263" i="10" s="1"/>
  <c r="X263" i="10" s="1"/>
  <c r="C279" i="10"/>
  <c r="H279" i="10" s="1"/>
  <c r="I279" i="10" s="1"/>
  <c r="K279" i="10" s="1"/>
  <c r="N279" i="10" s="1"/>
  <c r="O279" i="10" s="1"/>
  <c r="X279" i="10" s="1"/>
  <c r="C296" i="10"/>
  <c r="H296" i="10" s="1"/>
  <c r="I296" i="10" s="1"/>
  <c r="K296" i="10" s="1"/>
  <c r="N296" i="10" s="1"/>
  <c r="O296" i="10" s="1"/>
  <c r="X296" i="10" s="1"/>
  <c r="C313" i="10"/>
  <c r="H313" i="10" s="1"/>
  <c r="I313" i="10" s="1"/>
  <c r="K313" i="10" s="1"/>
  <c r="N313" i="10" s="1"/>
  <c r="O313" i="10" s="1"/>
  <c r="X313" i="10" s="1"/>
  <c r="C6" i="10"/>
  <c r="H6" i="10" s="1"/>
  <c r="I6" i="10" s="1"/>
  <c r="K6" i="10" s="1"/>
  <c r="N6" i="10" s="1"/>
  <c r="O6" i="10" s="1"/>
  <c r="X6" i="10" s="1"/>
  <c r="C22" i="10"/>
  <c r="H22" i="10" s="1"/>
  <c r="I22" i="10" s="1"/>
  <c r="K22" i="10" s="1"/>
  <c r="N22" i="10" s="1"/>
  <c r="O22" i="10" s="1"/>
  <c r="X22" i="10" s="1"/>
  <c r="C40" i="10"/>
  <c r="H40" i="10" s="1"/>
  <c r="I40" i="10" s="1"/>
  <c r="K40" i="10" s="1"/>
  <c r="N40" i="10" s="1"/>
  <c r="O40" i="10" s="1"/>
  <c r="X40" i="10" s="1"/>
  <c r="C57" i="10"/>
  <c r="H57" i="10" s="1"/>
  <c r="I57" i="10" s="1"/>
  <c r="K57" i="10" s="1"/>
  <c r="N57" i="10" s="1"/>
  <c r="O57" i="10" s="1"/>
  <c r="X57" i="10" s="1"/>
  <c r="C73" i="10"/>
  <c r="H73" i="10" s="1"/>
  <c r="I73" i="10" s="1"/>
  <c r="K73" i="10" s="1"/>
  <c r="N73" i="10" s="1"/>
  <c r="O73" i="10" s="1"/>
  <c r="X73" i="10" s="1"/>
  <c r="C88" i="10"/>
  <c r="H88" i="10" s="1"/>
  <c r="I88" i="10" s="1"/>
  <c r="K88" i="10" s="1"/>
  <c r="N88" i="10" s="1"/>
  <c r="O88" i="10" s="1"/>
  <c r="X88" i="10" s="1"/>
  <c r="C103" i="10"/>
  <c r="H103" i="10" s="1"/>
  <c r="I103" i="10" s="1"/>
  <c r="K103" i="10" s="1"/>
  <c r="N103" i="10" s="1"/>
  <c r="O103" i="10" s="1"/>
  <c r="X103" i="10" s="1"/>
  <c r="C120" i="10"/>
  <c r="H120" i="10" s="1"/>
  <c r="I120" i="10" s="1"/>
  <c r="K120" i="10" s="1"/>
  <c r="N120" i="10" s="1"/>
  <c r="O120" i="10" s="1"/>
  <c r="X120" i="10" s="1"/>
  <c r="C136" i="10"/>
  <c r="H136" i="10" s="1"/>
  <c r="I136" i="10" s="1"/>
  <c r="K136" i="10" s="1"/>
  <c r="N136" i="10" s="1"/>
  <c r="O136" i="10" s="1"/>
  <c r="X136" i="10" s="1"/>
  <c r="C153" i="10"/>
  <c r="H153" i="10" s="1"/>
  <c r="I153" i="10" s="1"/>
  <c r="K153" i="10" s="1"/>
  <c r="N153" i="10" s="1"/>
  <c r="O153" i="10" s="1"/>
  <c r="X153" i="10" s="1"/>
  <c r="C169" i="10"/>
  <c r="H169" i="10" s="1"/>
  <c r="I169" i="10" s="1"/>
  <c r="K169" i="10" s="1"/>
  <c r="N169" i="10" s="1"/>
  <c r="O169" i="10" s="1"/>
  <c r="X169" i="10" s="1"/>
  <c r="C185" i="10"/>
  <c r="H185" i="10" s="1"/>
  <c r="I185" i="10" s="1"/>
  <c r="K185" i="10" s="1"/>
  <c r="N185" i="10" s="1"/>
  <c r="O185" i="10" s="1"/>
  <c r="X185" i="10" s="1"/>
  <c r="C201" i="10"/>
  <c r="H201" i="10" s="1"/>
  <c r="I201" i="10" s="1"/>
  <c r="K201" i="10" s="1"/>
  <c r="N201" i="10" s="1"/>
  <c r="O201" i="10" s="1"/>
  <c r="X201" i="10" s="1"/>
  <c r="C217" i="10"/>
  <c r="H217" i="10" s="1"/>
  <c r="I217" i="10" s="1"/>
  <c r="K217" i="10" s="1"/>
  <c r="N217" i="10" s="1"/>
  <c r="O217" i="10" s="1"/>
  <c r="X217" i="10" s="1"/>
  <c r="C233" i="10"/>
  <c r="H233" i="10" s="1"/>
  <c r="I233" i="10" s="1"/>
  <c r="K233" i="10" s="1"/>
  <c r="N233" i="10" s="1"/>
  <c r="O233" i="10" s="1"/>
  <c r="X233" i="10" s="1"/>
  <c r="C264" i="10"/>
  <c r="H264" i="10" s="1"/>
  <c r="I264" i="10" s="1"/>
  <c r="K264" i="10" s="1"/>
  <c r="N264" i="10" s="1"/>
  <c r="O264" i="10" s="1"/>
  <c r="X264" i="10" s="1"/>
  <c r="C280" i="10"/>
  <c r="H280" i="10" s="1"/>
  <c r="I280" i="10" s="1"/>
  <c r="K280" i="10" s="1"/>
  <c r="N280" i="10" s="1"/>
  <c r="O280" i="10" s="1"/>
  <c r="X280" i="10" s="1"/>
  <c r="C297" i="10"/>
  <c r="H297" i="10" s="1"/>
  <c r="I297" i="10" s="1"/>
  <c r="K297" i="10" s="1"/>
  <c r="N297" i="10" s="1"/>
  <c r="O297" i="10" s="1"/>
  <c r="X297" i="10" s="1"/>
  <c r="C314" i="10"/>
  <c r="H314" i="10" s="1"/>
  <c r="I314" i="10" s="1"/>
  <c r="K314" i="10" s="1"/>
  <c r="N314" i="10" s="1"/>
  <c r="O314" i="10" s="1"/>
  <c r="X314" i="10" s="1"/>
  <c r="C38" i="10"/>
  <c r="H38" i="10" s="1"/>
  <c r="I38" i="10" s="1"/>
  <c r="K38" i="10" s="1"/>
  <c r="N38" i="10" s="1"/>
  <c r="O38" i="10" s="1"/>
  <c r="X38" i="10" s="1"/>
  <c r="C7" i="10"/>
  <c r="H7" i="10" s="1"/>
  <c r="I7" i="10" s="1"/>
  <c r="K7" i="10" s="1"/>
  <c r="N7" i="10" s="1"/>
  <c r="O7" i="10" s="1"/>
  <c r="X7" i="10" s="1"/>
  <c r="C23" i="10"/>
  <c r="H23" i="10" s="1"/>
  <c r="I23" i="10" s="1"/>
  <c r="K23" i="10" s="1"/>
  <c r="N23" i="10" s="1"/>
  <c r="O23" i="10" s="1"/>
  <c r="X23" i="10" s="1"/>
  <c r="C42" i="10"/>
  <c r="H42" i="10" s="1"/>
  <c r="I42" i="10" s="1"/>
  <c r="K42" i="10" s="1"/>
  <c r="N42" i="10" s="1"/>
  <c r="O42" i="10" s="1"/>
  <c r="X42" i="10" s="1"/>
  <c r="C58" i="10"/>
  <c r="H58" i="10" s="1"/>
  <c r="I58" i="10" s="1"/>
  <c r="K58" i="10" s="1"/>
  <c r="N58" i="10" s="1"/>
  <c r="O58" i="10" s="1"/>
  <c r="X58" i="10" s="1"/>
  <c r="C74" i="10"/>
  <c r="H74" i="10" s="1"/>
  <c r="I74" i="10" s="1"/>
  <c r="K74" i="10" s="1"/>
  <c r="N74" i="10" s="1"/>
  <c r="O74" i="10" s="1"/>
  <c r="X74" i="10" s="1"/>
  <c r="C89" i="10"/>
  <c r="H89" i="10" s="1"/>
  <c r="I89" i="10" s="1"/>
  <c r="K89" i="10" s="1"/>
  <c r="N89" i="10" s="1"/>
  <c r="O89" i="10" s="1"/>
  <c r="X89" i="10" s="1"/>
  <c r="C104" i="10"/>
  <c r="H104" i="10" s="1"/>
  <c r="I104" i="10" s="1"/>
  <c r="K104" i="10" s="1"/>
  <c r="N104" i="10" s="1"/>
  <c r="O104" i="10" s="1"/>
  <c r="X104" i="10" s="1"/>
  <c r="C121" i="10"/>
  <c r="H121" i="10" s="1"/>
  <c r="I121" i="10" s="1"/>
  <c r="K121" i="10" s="1"/>
  <c r="N121" i="10" s="1"/>
  <c r="O121" i="10" s="1"/>
  <c r="X121" i="10" s="1"/>
  <c r="C138" i="10"/>
  <c r="H138" i="10" s="1"/>
  <c r="I138" i="10" s="1"/>
  <c r="K138" i="10" s="1"/>
  <c r="N138" i="10" s="1"/>
  <c r="O138" i="10" s="1"/>
  <c r="X138" i="10" s="1"/>
  <c r="C154" i="10"/>
  <c r="H154" i="10" s="1"/>
  <c r="I154" i="10" s="1"/>
  <c r="K154" i="10" s="1"/>
  <c r="N154" i="10" s="1"/>
  <c r="O154" i="10" s="1"/>
  <c r="X154" i="10" s="1"/>
  <c r="C170" i="10"/>
  <c r="H170" i="10" s="1"/>
  <c r="I170" i="10" s="1"/>
  <c r="K170" i="10" s="1"/>
  <c r="N170" i="10" s="1"/>
  <c r="O170" i="10" s="1"/>
  <c r="X170" i="10" s="1"/>
  <c r="C186" i="10"/>
  <c r="H186" i="10" s="1"/>
  <c r="I186" i="10" s="1"/>
  <c r="K186" i="10" s="1"/>
  <c r="N186" i="10" s="1"/>
  <c r="O186" i="10" s="1"/>
  <c r="X186" i="10" s="1"/>
  <c r="C202" i="10"/>
  <c r="H202" i="10" s="1"/>
  <c r="I202" i="10" s="1"/>
  <c r="K202" i="10" s="1"/>
  <c r="N202" i="10" s="1"/>
  <c r="O202" i="10" s="1"/>
  <c r="X202" i="10" s="1"/>
  <c r="C218" i="10"/>
  <c r="H218" i="10" s="1"/>
  <c r="I218" i="10" s="1"/>
  <c r="K218" i="10" s="1"/>
  <c r="N218" i="10" s="1"/>
  <c r="O218" i="10" s="1"/>
  <c r="X218" i="10" s="1"/>
  <c r="C234" i="10"/>
  <c r="H234" i="10" s="1"/>
  <c r="I234" i="10" s="1"/>
  <c r="K234" i="10" s="1"/>
  <c r="N234" i="10" s="1"/>
  <c r="O234" i="10" s="1"/>
  <c r="X234" i="10" s="1"/>
  <c r="C249" i="10"/>
  <c r="H249" i="10" s="1"/>
  <c r="I249" i="10" s="1"/>
  <c r="K249" i="10" s="1"/>
  <c r="N249" i="10" s="1"/>
  <c r="O249" i="10" s="1"/>
  <c r="X249" i="10" s="1"/>
  <c r="C265" i="10"/>
  <c r="H265" i="10" s="1"/>
  <c r="I265" i="10" s="1"/>
  <c r="K265" i="10" s="1"/>
  <c r="N265" i="10" s="1"/>
  <c r="O265" i="10" s="1"/>
  <c r="X265" i="10" s="1"/>
  <c r="C281" i="10"/>
  <c r="H281" i="10" s="1"/>
  <c r="I281" i="10" s="1"/>
  <c r="K281" i="10" s="1"/>
  <c r="N281" i="10" s="1"/>
  <c r="O281" i="10" s="1"/>
  <c r="X281" i="10" s="1"/>
  <c r="C25" i="10"/>
  <c r="H25" i="10" s="1"/>
  <c r="I25" i="10" s="1"/>
  <c r="K25" i="10" s="1"/>
  <c r="N25" i="10" s="1"/>
  <c r="O25" i="10" s="1"/>
  <c r="X25" i="10" s="1"/>
  <c r="C48" i="10"/>
  <c r="H48" i="10" s="1"/>
  <c r="I48" i="10" s="1"/>
  <c r="K48" i="10" s="1"/>
  <c r="N48" i="10" s="1"/>
  <c r="O48" i="10" s="1"/>
  <c r="X48" i="10" s="1"/>
  <c r="C68" i="10"/>
  <c r="H68" i="10" s="1"/>
  <c r="I68" i="10" s="1"/>
  <c r="K68" i="10" s="1"/>
  <c r="N68" i="10" s="1"/>
  <c r="O68" i="10" s="1"/>
  <c r="X68" i="10" s="1"/>
  <c r="C91" i="10"/>
  <c r="H91" i="10" s="1"/>
  <c r="I91" i="10" s="1"/>
  <c r="K91" i="10" s="1"/>
  <c r="N91" i="10" s="1"/>
  <c r="O91" i="10" s="1"/>
  <c r="X91" i="10" s="1"/>
  <c r="C111" i="10"/>
  <c r="H111" i="10" s="1"/>
  <c r="I111" i="10" s="1"/>
  <c r="K111" i="10" s="1"/>
  <c r="N111" i="10" s="1"/>
  <c r="O111" i="10" s="1"/>
  <c r="X111" i="10" s="1"/>
  <c r="C131" i="10"/>
  <c r="H131" i="10" s="1"/>
  <c r="I131" i="10" s="1"/>
  <c r="K131" i="10" s="1"/>
  <c r="N131" i="10" s="1"/>
  <c r="O131" i="10" s="1"/>
  <c r="X131" i="10" s="1"/>
  <c r="C156" i="10"/>
  <c r="H156" i="10" s="1"/>
  <c r="I156" i="10" s="1"/>
  <c r="K156" i="10" s="1"/>
  <c r="N156" i="10" s="1"/>
  <c r="O156" i="10" s="1"/>
  <c r="X156" i="10" s="1"/>
  <c r="C176" i="10"/>
  <c r="H176" i="10" s="1"/>
  <c r="I176" i="10" s="1"/>
  <c r="K176" i="10" s="1"/>
  <c r="N176" i="10" s="1"/>
  <c r="O176" i="10" s="1"/>
  <c r="X176" i="10" s="1"/>
  <c r="C196" i="10"/>
  <c r="H196" i="10" s="1"/>
  <c r="I196" i="10" s="1"/>
  <c r="K196" i="10" s="1"/>
  <c r="N196" i="10" s="1"/>
  <c r="O196" i="10" s="1"/>
  <c r="X196" i="10" s="1"/>
  <c r="C220" i="10"/>
  <c r="H220" i="10" s="1"/>
  <c r="I220" i="10" s="1"/>
  <c r="K220" i="10" s="1"/>
  <c r="N220" i="10" s="1"/>
  <c r="O220" i="10" s="1"/>
  <c r="X220" i="10" s="1"/>
  <c r="C240" i="10"/>
  <c r="H240" i="10" s="1"/>
  <c r="I240" i="10" s="1"/>
  <c r="K240" i="10" s="1"/>
  <c r="N240" i="10" s="1"/>
  <c r="O240" i="10" s="1"/>
  <c r="X240" i="10" s="1"/>
  <c r="C259" i="10"/>
  <c r="H259" i="10" s="1"/>
  <c r="I259" i="10" s="1"/>
  <c r="K259" i="10" s="1"/>
  <c r="N259" i="10" s="1"/>
  <c r="O259" i="10" s="1"/>
  <c r="X259" i="10" s="1"/>
  <c r="C283" i="10"/>
  <c r="H283" i="10" s="1"/>
  <c r="I283" i="10" s="1"/>
  <c r="K283" i="10" s="1"/>
  <c r="N283" i="10" s="1"/>
  <c r="O283" i="10" s="1"/>
  <c r="X283" i="10" s="1"/>
  <c r="C304" i="10"/>
  <c r="H304" i="10" s="1"/>
  <c r="I304" i="10" s="1"/>
  <c r="K304" i="10" s="1"/>
  <c r="N304" i="10" s="1"/>
  <c r="O304" i="10" s="1"/>
  <c r="X304" i="10" s="1"/>
  <c r="C63" i="10"/>
  <c r="H63" i="10" s="1"/>
  <c r="I63" i="10" s="1"/>
  <c r="K63" i="10" s="1"/>
  <c r="N63" i="10" s="1"/>
  <c r="O63" i="10" s="1"/>
  <c r="X63" i="10" s="1"/>
  <c r="C26" i="10"/>
  <c r="H26" i="10" s="1"/>
  <c r="I26" i="10" s="1"/>
  <c r="K26" i="10" s="1"/>
  <c r="N26" i="10" s="1"/>
  <c r="O26" i="10" s="1"/>
  <c r="X26" i="10" s="1"/>
  <c r="C49" i="10"/>
  <c r="H49" i="10" s="1"/>
  <c r="I49" i="10" s="1"/>
  <c r="K49" i="10" s="1"/>
  <c r="N49" i="10" s="1"/>
  <c r="O49" i="10" s="1"/>
  <c r="X49" i="10" s="1"/>
  <c r="C69" i="10"/>
  <c r="H69" i="10" s="1"/>
  <c r="I69" i="10" s="1"/>
  <c r="K69" i="10" s="1"/>
  <c r="N69" i="10" s="1"/>
  <c r="O69" i="10" s="1"/>
  <c r="X69" i="10" s="1"/>
  <c r="C92" i="10"/>
  <c r="H92" i="10" s="1"/>
  <c r="I92" i="10" s="1"/>
  <c r="K92" i="10" s="1"/>
  <c r="N92" i="10" s="1"/>
  <c r="O92" i="10" s="1"/>
  <c r="X92" i="10" s="1"/>
  <c r="C112" i="10"/>
  <c r="H112" i="10" s="1"/>
  <c r="I112" i="10" s="1"/>
  <c r="K112" i="10" s="1"/>
  <c r="N112" i="10" s="1"/>
  <c r="O112" i="10" s="1"/>
  <c r="X112" i="10" s="1"/>
  <c r="C132" i="10"/>
  <c r="H132" i="10" s="1"/>
  <c r="I132" i="10" s="1"/>
  <c r="K132" i="10" s="1"/>
  <c r="N132" i="10" s="1"/>
  <c r="O132" i="10" s="1"/>
  <c r="X132" i="10" s="1"/>
  <c r="C157" i="10"/>
  <c r="H157" i="10" s="1"/>
  <c r="I157" i="10" s="1"/>
  <c r="K157" i="10" s="1"/>
  <c r="N157" i="10" s="1"/>
  <c r="O157" i="10" s="1"/>
  <c r="X157" i="10" s="1"/>
  <c r="C177" i="10"/>
  <c r="H177" i="10" s="1"/>
  <c r="I177" i="10" s="1"/>
  <c r="K177" i="10" s="1"/>
  <c r="N177" i="10" s="1"/>
  <c r="O177" i="10" s="1"/>
  <c r="X177" i="10" s="1"/>
  <c r="C197" i="10"/>
  <c r="H197" i="10" s="1"/>
  <c r="I197" i="10" s="1"/>
  <c r="K197" i="10" s="1"/>
  <c r="N197" i="10" s="1"/>
  <c r="O197" i="10" s="1"/>
  <c r="X197" i="10" s="1"/>
  <c r="C221" i="10"/>
  <c r="H221" i="10" s="1"/>
  <c r="I221" i="10" s="1"/>
  <c r="K221" i="10" s="1"/>
  <c r="N221" i="10" s="1"/>
  <c r="O221" i="10" s="1"/>
  <c r="X221" i="10" s="1"/>
  <c r="C241" i="10"/>
  <c r="H241" i="10" s="1"/>
  <c r="I241" i="10" s="1"/>
  <c r="K241" i="10" s="1"/>
  <c r="N241" i="10" s="1"/>
  <c r="O241" i="10" s="1"/>
  <c r="X241" i="10" s="1"/>
  <c r="C260" i="10"/>
  <c r="H260" i="10" s="1"/>
  <c r="I260" i="10" s="1"/>
  <c r="K260" i="10" s="1"/>
  <c r="N260" i="10" s="1"/>
  <c r="O260" i="10" s="1"/>
  <c r="X260" i="10" s="1"/>
  <c r="C284" i="10"/>
  <c r="H284" i="10" s="1"/>
  <c r="I284" i="10" s="1"/>
  <c r="K284" i="10" s="1"/>
  <c r="N284" i="10" s="1"/>
  <c r="O284" i="10" s="1"/>
  <c r="X284" i="10" s="1"/>
  <c r="C306" i="10"/>
  <c r="H306" i="10" s="1"/>
  <c r="I306" i="10" s="1"/>
  <c r="K306" i="10" s="1"/>
  <c r="N306" i="10" s="1"/>
  <c r="O306" i="10" s="1"/>
  <c r="X306" i="10" s="1"/>
  <c r="C28" i="10"/>
  <c r="H28" i="10" s="1"/>
  <c r="I28" i="10" s="1"/>
  <c r="K28" i="10" s="1"/>
  <c r="N28" i="10" s="1"/>
  <c r="O28" i="10" s="1"/>
  <c r="X28" i="10" s="1"/>
  <c r="C11" i="10"/>
  <c r="H11" i="10" s="1"/>
  <c r="I11" i="10" s="1"/>
  <c r="K11" i="10" s="1"/>
  <c r="N11" i="10" s="1"/>
  <c r="O11" i="10" s="1"/>
  <c r="X11" i="10" s="1"/>
  <c r="C32" i="10"/>
  <c r="H32" i="10" s="1"/>
  <c r="I32" i="10" s="1"/>
  <c r="K32" i="10" s="1"/>
  <c r="N32" i="10" s="1"/>
  <c r="O32" i="10" s="1"/>
  <c r="X32" i="10" s="1"/>
  <c r="C54" i="10"/>
  <c r="H54" i="10" s="1"/>
  <c r="I54" i="10" s="1"/>
  <c r="K54" i="10" s="1"/>
  <c r="N54" i="10" s="1"/>
  <c r="O54" i="10" s="1"/>
  <c r="X54" i="10" s="1"/>
  <c r="C78" i="10"/>
  <c r="H78" i="10" s="1"/>
  <c r="I78" i="10" s="1"/>
  <c r="K78" i="10" s="1"/>
  <c r="N78" i="10" s="1"/>
  <c r="O78" i="10" s="1"/>
  <c r="X78" i="10" s="1"/>
  <c r="C97" i="10"/>
  <c r="H97" i="10" s="1"/>
  <c r="I97" i="10" s="1"/>
  <c r="K97" i="10" s="1"/>
  <c r="N97" i="10" s="1"/>
  <c r="O97" i="10" s="1"/>
  <c r="X97" i="10" s="1"/>
  <c r="C117" i="10"/>
  <c r="H117" i="10" s="1"/>
  <c r="I117" i="10" s="1"/>
  <c r="K117" i="10" s="1"/>
  <c r="N117" i="10" s="1"/>
  <c r="O117" i="10" s="1"/>
  <c r="X117" i="10" s="1"/>
  <c r="C142" i="10"/>
  <c r="H142" i="10" s="1"/>
  <c r="I142" i="10" s="1"/>
  <c r="K142" i="10" s="1"/>
  <c r="N142" i="10" s="1"/>
  <c r="O142" i="10" s="1"/>
  <c r="X142" i="10" s="1"/>
  <c r="C162" i="10"/>
  <c r="H162" i="10" s="1"/>
  <c r="I162" i="10" s="1"/>
  <c r="K162" i="10" s="1"/>
  <c r="N162" i="10" s="1"/>
  <c r="O162" i="10" s="1"/>
  <c r="X162" i="10" s="1"/>
  <c r="C182" i="10"/>
  <c r="H182" i="10" s="1"/>
  <c r="I182" i="10" s="1"/>
  <c r="K182" i="10" s="1"/>
  <c r="N182" i="10" s="1"/>
  <c r="O182" i="10" s="1"/>
  <c r="X182" i="10" s="1"/>
  <c r="C206" i="10"/>
  <c r="H206" i="10" s="1"/>
  <c r="I206" i="10" s="1"/>
  <c r="K206" i="10" s="1"/>
  <c r="N206" i="10" s="1"/>
  <c r="O206" i="10" s="1"/>
  <c r="X206" i="10" s="1"/>
  <c r="C226" i="10"/>
  <c r="H226" i="10" s="1"/>
  <c r="I226" i="10" s="1"/>
  <c r="K226" i="10" s="1"/>
  <c r="N226" i="10" s="1"/>
  <c r="O226" i="10" s="1"/>
  <c r="X226" i="10" s="1"/>
  <c r="C246" i="10"/>
  <c r="H246" i="10" s="1"/>
  <c r="I246" i="10" s="1"/>
  <c r="K246" i="10" s="1"/>
  <c r="N246" i="10" s="1"/>
  <c r="O246" i="10" s="1"/>
  <c r="X246" i="10" s="1"/>
  <c r="C269" i="10"/>
  <c r="H269" i="10" s="1"/>
  <c r="I269" i="10" s="1"/>
  <c r="K269" i="10" s="1"/>
  <c r="N269" i="10" s="1"/>
  <c r="O269" i="10" s="1"/>
  <c r="X269" i="10" s="1"/>
  <c r="C289" i="10"/>
  <c r="H289" i="10" s="1"/>
  <c r="I289" i="10" s="1"/>
  <c r="K289" i="10" s="1"/>
  <c r="N289" i="10" s="1"/>
  <c r="O289" i="10" s="1"/>
  <c r="X289" i="10" s="1"/>
  <c r="C307" i="10"/>
  <c r="H307" i="10" s="1"/>
  <c r="I307" i="10" s="1"/>
  <c r="K307" i="10" s="1"/>
  <c r="N307" i="10" s="1"/>
  <c r="O307" i="10" s="1"/>
  <c r="X307" i="10" s="1"/>
  <c r="C8" i="10"/>
  <c r="H8" i="10" s="1"/>
  <c r="I8" i="10" s="1"/>
  <c r="K8" i="10" s="1"/>
  <c r="N8" i="10" s="1"/>
  <c r="O8" i="10" s="1"/>
  <c r="X8" i="10" s="1"/>
  <c r="C43" i="10"/>
  <c r="H43" i="10" s="1"/>
  <c r="I43" i="10" s="1"/>
  <c r="K43" i="10" s="1"/>
  <c r="N43" i="10" s="1"/>
  <c r="O43" i="10" s="1"/>
  <c r="X43" i="10" s="1"/>
  <c r="C86" i="10"/>
  <c r="H86" i="10" s="1"/>
  <c r="I86" i="10" s="1"/>
  <c r="K86" i="10" s="1"/>
  <c r="N86" i="10" s="1"/>
  <c r="O86" i="10" s="1"/>
  <c r="X86" i="10" s="1"/>
  <c r="C151" i="10"/>
  <c r="H151" i="10" s="1"/>
  <c r="I151" i="10" s="1"/>
  <c r="K151" i="10" s="1"/>
  <c r="N151" i="10" s="1"/>
  <c r="O151" i="10" s="1"/>
  <c r="X151" i="10" s="1"/>
  <c r="C215" i="10"/>
  <c r="H215" i="10" s="1"/>
  <c r="I215" i="10" s="1"/>
  <c r="K215" i="10" s="1"/>
  <c r="N215" i="10" s="1"/>
  <c r="O215" i="10" s="1"/>
  <c r="X215" i="10" s="1"/>
  <c r="C278" i="10"/>
  <c r="H278" i="10" s="1"/>
  <c r="I278" i="10" s="1"/>
  <c r="K278" i="10" s="1"/>
  <c r="N278" i="10" s="1"/>
  <c r="O278" i="10" s="1"/>
  <c r="X278" i="10" s="1"/>
  <c r="C235" i="10"/>
  <c r="H235" i="10" s="1"/>
  <c r="I235" i="10" s="1"/>
  <c r="K235" i="10" s="1"/>
  <c r="N235" i="10" s="1"/>
  <c r="O235" i="10" s="1"/>
  <c r="X235" i="10" s="1"/>
  <c r="C83" i="10"/>
  <c r="H83" i="10" s="1"/>
  <c r="I83" i="10" s="1"/>
  <c r="K83" i="10" s="1"/>
  <c r="N83" i="10" s="1"/>
  <c r="O83" i="10" s="1"/>
  <c r="X83" i="10" s="1"/>
  <c r="C243" i="10"/>
  <c r="H243" i="10" s="1"/>
  <c r="I243" i="10" s="1"/>
  <c r="K243" i="10" s="1"/>
  <c r="N243" i="10" s="1"/>
  <c r="O243" i="10" s="1"/>
  <c r="X243" i="10" s="1"/>
  <c r="C105" i="10"/>
  <c r="H105" i="10" s="1"/>
  <c r="I105" i="10" s="1"/>
  <c r="K105" i="10" s="1"/>
  <c r="N105" i="10" s="1"/>
  <c r="O105" i="10" s="1"/>
  <c r="X105" i="10" s="1"/>
  <c r="C171" i="10"/>
  <c r="H171" i="10" s="1"/>
  <c r="I171" i="10" s="1"/>
  <c r="K171" i="10" s="1"/>
  <c r="N171" i="10" s="1"/>
  <c r="O171" i="10" s="1"/>
  <c r="X171" i="10" s="1"/>
  <c r="C282" i="10"/>
  <c r="H282" i="10" s="1"/>
  <c r="I282" i="10" s="1"/>
  <c r="K282" i="10" s="1"/>
  <c r="N282" i="10" s="1"/>
  <c r="O282" i="10" s="1"/>
  <c r="X282" i="10" s="1"/>
  <c r="C227" i="10"/>
  <c r="H227" i="10" s="1"/>
  <c r="I227" i="10" s="1"/>
  <c r="K227" i="10" s="1"/>
  <c r="N227" i="10" s="1"/>
  <c r="O227" i="10" s="1"/>
  <c r="X227" i="10" s="1"/>
  <c r="C110" i="10"/>
  <c r="H110" i="10" s="1"/>
  <c r="I110" i="10" s="1"/>
  <c r="K110" i="10" s="1"/>
  <c r="N110" i="10" s="1"/>
  <c r="O110" i="10" s="1"/>
  <c r="X110" i="10" s="1"/>
  <c r="C175" i="10"/>
  <c r="H175" i="10" s="1"/>
  <c r="I175" i="10" s="1"/>
  <c r="K175" i="10" s="1"/>
  <c r="N175" i="10" s="1"/>
  <c r="O175" i="10" s="1"/>
  <c r="X175" i="10" s="1"/>
  <c r="C239" i="10"/>
  <c r="H239" i="10" s="1"/>
  <c r="I239" i="10" s="1"/>
  <c r="K239" i="10" s="1"/>
  <c r="N239" i="10" s="1"/>
  <c r="O239" i="10" s="1"/>
  <c r="X239" i="10" s="1"/>
  <c r="C303" i="10"/>
  <c r="H303" i="10" s="1"/>
  <c r="I303" i="10" s="1"/>
  <c r="K303" i="10" s="1"/>
  <c r="N303" i="10" s="1"/>
  <c r="O303" i="10" s="1"/>
  <c r="X303" i="10" s="1"/>
  <c r="C274" i="10"/>
  <c r="H274" i="10" s="1"/>
  <c r="I274" i="10" s="1"/>
  <c r="K274" i="10" s="1"/>
  <c r="N274" i="10" s="1"/>
  <c r="O274" i="10" s="1"/>
  <c r="X274" i="10" s="1"/>
  <c r="C192" i="10"/>
  <c r="H192" i="10" s="1"/>
  <c r="I192" i="10" s="1"/>
  <c r="K192" i="10" s="1"/>
  <c r="N192" i="10" s="1"/>
  <c r="O192" i="10" s="1"/>
  <c r="X192" i="10" s="1"/>
  <c r="C255" i="10"/>
  <c r="H255" i="10" s="1"/>
  <c r="I255" i="10" s="1"/>
  <c r="K255" i="10" s="1"/>
  <c r="N255" i="10" s="1"/>
  <c r="O255" i="10" s="1"/>
  <c r="X255" i="10" s="1"/>
  <c r="C24" i="10"/>
  <c r="H24" i="10" s="1"/>
  <c r="I24" i="10" s="1"/>
  <c r="K24" i="10" s="1"/>
  <c r="N24" i="10" s="1"/>
  <c r="O24" i="10" s="1"/>
  <c r="X24" i="10" s="1"/>
  <c r="C45" i="10"/>
  <c r="H45" i="10" s="1"/>
  <c r="I45" i="10" s="1"/>
  <c r="K45" i="10" s="1"/>
  <c r="N45" i="10" s="1"/>
  <c r="O45" i="10" s="1"/>
  <c r="X45" i="10" s="1"/>
  <c r="C84" i="10"/>
  <c r="H84" i="10" s="1"/>
  <c r="I84" i="10" s="1"/>
  <c r="K84" i="10" s="1"/>
  <c r="N84" i="10" s="1"/>
  <c r="O84" i="10" s="1"/>
  <c r="X84" i="10" s="1"/>
  <c r="C128" i="10"/>
  <c r="H128" i="10" s="1"/>
  <c r="I128" i="10" s="1"/>
  <c r="K128" i="10" s="1"/>
  <c r="N128" i="10" s="1"/>
  <c r="O128" i="10" s="1"/>
  <c r="X128" i="10" s="1"/>
  <c r="C9" i="10"/>
  <c r="H9" i="10" s="1"/>
  <c r="I9" i="10" s="1"/>
  <c r="K9" i="10" s="1"/>
  <c r="N9" i="10" s="1"/>
  <c r="O9" i="10" s="1"/>
  <c r="X9" i="10" s="1"/>
  <c r="C30" i="10"/>
  <c r="H30" i="10" s="1"/>
  <c r="I30" i="10" s="1"/>
  <c r="K30" i="10" s="1"/>
  <c r="N30" i="10" s="1"/>
  <c r="O30" i="10" s="1"/>
  <c r="X30" i="10" s="1"/>
  <c r="C52" i="10"/>
  <c r="H52" i="10" s="1"/>
  <c r="I52" i="10" s="1"/>
  <c r="K52" i="10" s="1"/>
  <c r="N52" i="10" s="1"/>
  <c r="O52" i="10" s="1"/>
  <c r="X52" i="10" s="1"/>
  <c r="C76" i="10"/>
  <c r="H76" i="10" s="1"/>
  <c r="I76" i="10" s="1"/>
  <c r="K76" i="10" s="1"/>
  <c r="N76" i="10" s="1"/>
  <c r="O76" i="10" s="1"/>
  <c r="X76" i="10" s="1"/>
  <c r="C95" i="10"/>
  <c r="H95" i="10" s="1"/>
  <c r="I95" i="10" s="1"/>
  <c r="K95" i="10" s="1"/>
  <c r="N95" i="10" s="1"/>
  <c r="O95" i="10" s="1"/>
  <c r="X95" i="10" s="1"/>
  <c r="C115" i="10"/>
  <c r="H115" i="10" s="1"/>
  <c r="I115" i="10" s="1"/>
  <c r="K115" i="10" s="1"/>
  <c r="N115" i="10" s="1"/>
  <c r="O115" i="10" s="1"/>
  <c r="X115" i="10" s="1"/>
  <c r="C140" i="10"/>
  <c r="H140" i="10" s="1"/>
  <c r="I140" i="10" s="1"/>
  <c r="K140" i="10" s="1"/>
  <c r="N140" i="10" s="1"/>
  <c r="O140" i="10" s="1"/>
  <c r="X140" i="10" s="1"/>
  <c r="C160" i="10"/>
  <c r="H160" i="10" s="1"/>
  <c r="I160" i="10" s="1"/>
  <c r="K160" i="10" s="1"/>
  <c r="N160" i="10" s="1"/>
  <c r="O160" i="10" s="1"/>
  <c r="X160" i="10" s="1"/>
  <c r="C180" i="10"/>
  <c r="H180" i="10" s="1"/>
  <c r="I180" i="10" s="1"/>
  <c r="K180" i="10" s="1"/>
  <c r="N180" i="10" s="1"/>
  <c r="O180" i="10" s="1"/>
  <c r="X180" i="10" s="1"/>
  <c r="C204" i="10"/>
  <c r="H204" i="10" s="1"/>
  <c r="I204" i="10" s="1"/>
  <c r="K204" i="10" s="1"/>
  <c r="N204" i="10" s="1"/>
  <c r="O204" i="10" s="1"/>
  <c r="X204" i="10" s="1"/>
  <c r="C224" i="10"/>
  <c r="H224" i="10" s="1"/>
  <c r="I224" i="10" s="1"/>
  <c r="K224" i="10" s="1"/>
  <c r="N224" i="10" s="1"/>
  <c r="O224" i="10" s="1"/>
  <c r="X224" i="10" s="1"/>
  <c r="C244" i="10"/>
  <c r="H244" i="10" s="1"/>
  <c r="I244" i="10" s="1"/>
  <c r="K244" i="10" s="1"/>
  <c r="N244" i="10" s="1"/>
  <c r="O244" i="10" s="1"/>
  <c r="X244" i="10" s="1"/>
  <c r="C267" i="10"/>
  <c r="H267" i="10" s="1"/>
  <c r="I267" i="10" s="1"/>
  <c r="K267" i="10" s="1"/>
  <c r="N267" i="10" s="1"/>
  <c r="O267" i="10" s="1"/>
  <c r="X267" i="10" s="1"/>
  <c r="C287" i="10"/>
  <c r="H287" i="10" s="1"/>
  <c r="I287" i="10" s="1"/>
  <c r="K287" i="10" s="1"/>
  <c r="N287" i="10" s="1"/>
  <c r="O287" i="10" s="1"/>
  <c r="X287" i="10" s="1"/>
  <c r="C309" i="10"/>
  <c r="H309" i="10" s="1"/>
  <c r="I309" i="10" s="1"/>
  <c r="K309" i="10" s="1"/>
  <c r="N309" i="10" s="1"/>
  <c r="O309" i="10" s="1"/>
  <c r="X309" i="10" s="1"/>
  <c r="C10" i="10"/>
  <c r="H10" i="10" s="1"/>
  <c r="I10" i="10" s="1"/>
  <c r="K10" i="10" s="1"/>
  <c r="N10" i="10" s="1"/>
  <c r="O10" i="10" s="1"/>
  <c r="X10" i="10" s="1"/>
  <c r="C31" i="10"/>
  <c r="H31" i="10" s="1"/>
  <c r="I31" i="10" s="1"/>
  <c r="K31" i="10" s="1"/>
  <c r="N31" i="10" s="1"/>
  <c r="O31" i="10" s="1"/>
  <c r="X31" i="10" s="1"/>
  <c r="C53" i="10"/>
  <c r="H53" i="10" s="1"/>
  <c r="I53" i="10" s="1"/>
  <c r="K53" i="10" s="1"/>
  <c r="N53" i="10" s="1"/>
  <c r="O53" i="10" s="1"/>
  <c r="X53" i="10" s="1"/>
  <c r="C77" i="10"/>
  <c r="H77" i="10" s="1"/>
  <c r="I77" i="10" s="1"/>
  <c r="K77" i="10" s="1"/>
  <c r="N77" i="10" s="1"/>
  <c r="O77" i="10" s="1"/>
  <c r="X77" i="10" s="1"/>
  <c r="C96" i="10"/>
  <c r="H96" i="10" s="1"/>
  <c r="I96" i="10" s="1"/>
  <c r="K96" i="10" s="1"/>
  <c r="N96" i="10" s="1"/>
  <c r="O96" i="10" s="1"/>
  <c r="X96" i="10" s="1"/>
  <c r="C116" i="10"/>
  <c r="H116" i="10" s="1"/>
  <c r="I116" i="10" s="1"/>
  <c r="K116" i="10" s="1"/>
  <c r="N116" i="10" s="1"/>
  <c r="O116" i="10" s="1"/>
  <c r="X116" i="10" s="1"/>
  <c r="C141" i="10"/>
  <c r="H141" i="10" s="1"/>
  <c r="I141" i="10" s="1"/>
  <c r="K141" i="10" s="1"/>
  <c r="N141" i="10" s="1"/>
  <c r="O141" i="10" s="1"/>
  <c r="X141" i="10" s="1"/>
  <c r="C161" i="10"/>
  <c r="H161" i="10" s="1"/>
  <c r="I161" i="10" s="1"/>
  <c r="K161" i="10" s="1"/>
  <c r="N161" i="10" s="1"/>
  <c r="O161" i="10" s="1"/>
  <c r="X161" i="10" s="1"/>
  <c r="C181" i="10"/>
  <c r="H181" i="10" s="1"/>
  <c r="I181" i="10" s="1"/>
  <c r="K181" i="10" s="1"/>
  <c r="N181" i="10" s="1"/>
  <c r="O181" i="10" s="1"/>
  <c r="X181" i="10" s="1"/>
  <c r="C205" i="10"/>
  <c r="H205" i="10" s="1"/>
  <c r="I205" i="10" s="1"/>
  <c r="K205" i="10" s="1"/>
  <c r="N205" i="10" s="1"/>
  <c r="O205" i="10" s="1"/>
  <c r="X205" i="10" s="1"/>
  <c r="C225" i="10"/>
  <c r="H225" i="10" s="1"/>
  <c r="I225" i="10" s="1"/>
  <c r="K225" i="10" s="1"/>
  <c r="N225" i="10" s="1"/>
  <c r="O225" i="10" s="1"/>
  <c r="X225" i="10" s="1"/>
  <c r="C245" i="10"/>
  <c r="H245" i="10" s="1"/>
  <c r="I245" i="10" s="1"/>
  <c r="K245" i="10" s="1"/>
  <c r="N245" i="10" s="1"/>
  <c r="O245" i="10" s="1"/>
  <c r="X245" i="10" s="1"/>
  <c r="C268" i="10"/>
  <c r="H268" i="10" s="1"/>
  <c r="I268" i="10" s="1"/>
  <c r="K268" i="10" s="1"/>
  <c r="N268" i="10" s="1"/>
  <c r="O268" i="10" s="1"/>
  <c r="X268" i="10" s="1"/>
  <c r="C288" i="10"/>
  <c r="H288" i="10" s="1"/>
  <c r="I288" i="10" s="1"/>
  <c r="K288" i="10" s="1"/>
  <c r="N288" i="10" s="1"/>
  <c r="O288" i="10" s="1"/>
  <c r="X288" i="10" s="1"/>
  <c r="C310" i="10"/>
  <c r="H310" i="10" s="1"/>
  <c r="I310" i="10" s="1"/>
  <c r="K310" i="10" s="1"/>
  <c r="N310" i="10" s="1"/>
  <c r="O310" i="10" s="1"/>
  <c r="X310" i="10" s="1"/>
  <c r="C47" i="10"/>
  <c r="H47" i="10" s="1"/>
  <c r="I47" i="10" s="1"/>
  <c r="K47" i="10" s="1"/>
  <c r="N47" i="10" s="1"/>
  <c r="O47" i="10" s="1"/>
  <c r="X47" i="10" s="1"/>
  <c r="C15" i="10"/>
  <c r="H15" i="10" s="1"/>
  <c r="I15" i="10" s="1"/>
  <c r="K15" i="10" s="1"/>
  <c r="N15" i="10" s="1"/>
  <c r="O15" i="10" s="1"/>
  <c r="X15" i="10" s="1"/>
  <c r="C37" i="10"/>
  <c r="H37" i="10" s="1"/>
  <c r="I37" i="10" s="1"/>
  <c r="K37" i="10" s="1"/>
  <c r="N37" i="10" s="1"/>
  <c r="O37" i="10" s="1"/>
  <c r="X37" i="10" s="1"/>
  <c r="C62" i="10"/>
  <c r="H62" i="10" s="1"/>
  <c r="I62" i="10" s="1"/>
  <c r="K62" i="10" s="1"/>
  <c r="N62" i="10" s="1"/>
  <c r="O62" i="10" s="1"/>
  <c r="X62" i="10" s="1"/>
  <c r="C82" i="10"/>
  <c r="H82" i="10" s="1"/>
  <c r="I82" i="10" s="1"/>
  <c r="K82" i="10" s="1"/>
  <c r="N82" i="10" s="1"/>
  <c r="O82" i="10" s="1"/>
  <c r="X82" i="10" s="1"/>
  <c r="C100" i="10"/>
  <c r="H100" i="10" s="1"/>
  <c r="I100" i="10" s="1"/>
  <c r="K100" i="10" s="1"/>
  <c r="N100" i="10" s="1"/>
  <c r="O100" i="10" s="1"/>
  <c r="X100" i="10" s="1"/>
  <c r="C125" i="10"/>
  <c r="H125" i="10" s="1"/>
  <c r="I125" i="10" s="1"/>
  <c r="K125" i="10" s="1"/>
  <c r="N125" i="10" s="1"/>
  <c r="O125" i="10" s="1"/>
  <c r="X125" i="10" s="1"/>
  <c r="C146" i="10"/>
  <c r="H146" i="10" s="1"/>
  <c r="I146" i="10" s="1"/>
  <c r="K146" i="10" s="1"/>
  <c r="N146" i="10" s="1"/>
  <c r="O146" i="10" s="1"/>
  <c r="X146" i="10" s="1"/>
  <c r="C166" i="10"/>
  <c r="H166" i="10" s="1"/>
  <c r="I166" i="10" s="1"/>
  <c r="K166" i="10" s="1"/>
  <c r="N166" i="10" s="1"/>
  <c r="O166" i="10" s="1"/>
  <c r="X166" i="10" s="1"/>
  <c r="C190" i="10"/>
  <c r="H190" i="10" s="1"/>
  <c r="I190" i="10" s="1"/>
  <c r="K190" i="10" s="1"/>
  <c r="N190" i="10" s="1"/>
  <c r="O190" i="10" s="1"/>
  <c r="X190" i="10" s="1"/>
  <c r="C210" i="10"/>
  <c r="H210" i="10" s="1"/>
  <c r="I210" i="10" s="1"/>
  <c r="K210" i="10" s="1"/>
  <c r="N210" i="10" s="1"/>
  <c r="O210" i="10" s="1"/>
  <c r="X210" i="10" s="1"/>
  <c r="C230" i="10"/>
  <c r="H230" i="10" s="1"/>
  <c r="I230" i="10" s="1"/>
  <c r="K230" i="10" s="1"/>
  <c r="N230" i="10" s="1"/>
  <c r="O230" i="10" s="1"/>
  <c r="X230" i="10" s="1"/>
  <c r="C253" i="10"/>
  <c r="H253" i="10" s="1"/>
  <c r="I253" i="10" s="1"/>
  <c r="K253" i="10" s="1"/>
  <c r="N253" i="10" s="1"/>
  <c r="O253" i="10" s="1"/>
  <c r="X253" i="10" s="1"/>
  <c r="C273" i="10"/>
  <c r="H273" i="10" s="1"/>
  <c r="I273" i="10" s="1"/>
  <c r="K273" i="10" s="1"/>
  <c r="N273" i="10" s="1"/>
  <c r="O273" i="10" s="1"/>
  <c r="X273" i="10" s="1"/>
  <c r="C294" i="10"/>
  <c r="H294" i="10" s="1"/>
  <c r="I294" i="10" s="1"/>
  <c r="K294" i="10" s="1"/>
  <c r="N294" i="10" s="1"/>
  <c r="O294" i="10" s="1"/>
  <c r="X294" i="10" s="1"/>
  <c r="C311" i="10"/>
  <c r="H311" i="10" s="1"/>
  <c r="I311" i="10" s="1"/>
  <c r="K311" i="10" s="1"/>
  <c r="N311" i="10" s="1"/>
  <c r="O311" i="10" s="1"/>
  <c r="X311" i="10" s="1"/>
  <c r="C16" i="10"/>
  <c r="H16" i="10" s="1"/>
  <c r="I16" i="10" s="1"/>
  <c r="K16" i="10" s="1"/>
  <c r="N16" i="10" s="1"/>
  <c r="O16" i="10" s="1"/>
  <c r="X16" i="10" s="1"/>
  <c r="C51" i="10"/>
  <c r="H51" i="10" s="1"/>
  <c r="I51" i="10" s="1"/>
  <c r="K51" i="10" s="1"/>
  <c r="N51" i="10" s="1"/>
  <c r="O51" i="10" s="1"/>
  <c r="X51" i="10" s="1"/>
  <c r="C101" i="10"/>
  <c r="H101" i="10" s="1"/>
  <c r="I101" i="10" s="1"/>
  <c r="K101" i="10" s="1"/>
  <c r="N101" i="10" s="1"/>
  <c r="O101" i="10" s="1"/>
  <c r="X101" i="10" s="1"/>
  <c r="C167" i="10"/>
  <c r="H167" i="10" s="1"/>
  <c r="I167" i="10" s="1"/>
  <c r="K167" i="10" s="1"/>
  <c r="N167" i="10" s="1"/>
  <c r="O167" i="10" s="1"/>
  <c r="X167" i="10" s="1"/>
  <c r="C231" i="10"/>
  <c r="H231" i="10" s="1"/>
  <c r="I231" i="10" s="1"/>
  <c r="K231" i="10" s="1"/>
  <c r="N231" i="10" s="1"/>
  <c r="O231" i="10" s="1"/>
  <c r="X231" i="10" s="1"/>
  <c r="C295" i="10"/>
  <c r="H295" i="10" s="1"/>
  <c r="I295" i="10" s="1"/>
  <c r="K295" i="10" s="1"/>
  <c r="N295" i="10" s="1"/>
  <c r="O295" i="10" s="1"/>
  <c r="X295" i="10" s="1"/>
  <c r="C266" i="10"/>
  <c r="H266" i="10" s="1"/>
  <c r="I266" i="10" s="1"/>
  <c r="K266" i="10" s="1"/>
  <c r="N266" i="10" s="1"/>
  <c r="O266" i="10" s="1"/>
  <c r="X266" i="10" s="1"/>
  <c r="C130" i="10"/>
  <c r="H130" i="10" s="1"/>
  <c r="I130" i="10" s="1"/>
  <c r="K130" i="10" s="1"/>
  <c r="N130" i="10" s="1"/>
  <c r="O130" i="10" s="1"/>
  <c r="X130" i="10" s="1"/>
  <c r="C290" i="10"/>
  <c r="H290" i="10" s="1"/>
  <c r="I290" i="10" s="1"/>
  <c r="K290" i="10" s="1"/>
  <c r="N290" i="10" s="1"/>
  <c r="O290" i="10" s="1"/>
  <c r="X290" i="10" s="1"/>
  <c r="C122" i="10"/>
  <c r="H122" i="10" s="1"/>
  <c r="I122" i="10" s="1"/>
  <c r="K122" i="10" s="1"/>
  <c r="N122" i="10" s="1"/>
  <c r="O122" i="10" s="1"/>
  <c r="X122" i="10" s="1"/>
  <c r="C187" i="10"/>
  <c r="H187" i="10" s="1"/>
  <c r="I187" i="10" s="1"/>
  <c r="K187" i="10" s="1"/>
  <c r="N187" i="10" s="1"/>
  <c r="O187" i="10" s="1"/>
  <c r="X187" i="10" s="1"/>
  <c r="C98" i="10"/>
  <c r="H98" i="10" s="1"/>
  <c r="I98" i="10" s="1"/>
  <c r="K98" i="10" s="1"/>
  <c r="N98" i="10" s="1"/>
  <c r="O98" i="10" s="1"/>
  <c r="X98" i="10" s="1"/>
  <c r="C258" i="10"/>
  <c r="H258" i="10" s="1"/>
  <c r="I258" i="10" s="1"/>
  <c r="K258" i="10" s="1"/>
  <c r="N258" i="10" s="1"/>
  <c r="O258" i="10" s="1"/>
  <c r="X258" i="10" s="1"/>
  <c r="C126" i="10"/>
  <c r="H126" i="10" s="1"/>
  <c r="I126" i="10" s="1"/>
  <c r="K126" i="10" s="1"/>
  <c r="N126" i="10" s="1"/>
  <c r="O126" i="10" s="1"/>
  <c r="X126" i="10" s="1"/>
  <c r="C191" i="10"/>
  <c r="H191" i="10" s="1"/>
  <c r="I191" i="10" s="1"/>
  <c r="K191" i="10" s="1"/>
  <c r="N191" i="10" s="1"/>
  <c r="O191" i="10" s="1"/>
  <c r="X191" i="10" s="1"/>
  <c r="C254" i="10"/>
  <c r="H254" i="10" s="1"/>
  <c r="I254" i="10" s="1"/>
  <c r="K254" i="10" s="1"/>
  <c r="N254" i="10" s="1"/>
  <c r="O254" i="10" s="1"/>
  <c r="X254" i="10" s="1"/>
  <c r="C308" i="10"/>
  <c r="H308" i="10" s="1"/>
  <c r="I308" i="10" s="1"/>
  <c r="K308" i="10" s="1"/>
  <c r="N308" i="10" s="1"/>
  <c r="O308" i="10" s="1"/>
  <c r="X308" i="10" s="1"/>
  <c r="C13" i="10"/>
  <c r="H13" i="10" s="1"/>
  <c r="I13" i="10" s="1"/>
  <c r="K13" i="10" s="1"/>
  <c r="N13" i="10" s="1"/>
  <c r="O13" i="10" s="1"/>
  <c r="X13" i="10" s="1"/>
  <c r="C35" i="10"/>
  <c r="H35" i="10" s="1"/>
  <c r="I35" i="10" s="1"/>
  <c r="K35" i="10" s="1"/>
  <c r="N35" i="10" s="1"/>
  <c r="O35" i="10" s="1"/>
  <c r="X35" i="10" s="1"/>
  <c r="C60" i="10"/>
  <c r="H60" i="10" s="1"/>
  <c r="I60" i="10" s="1"/>
  <c r="K60" i="10" s="1"/>
  <c r="N60" i="10" s="1"/>
  <c r="O60" i="10" s="1"/>
  <c r="X60" i="10" s="1"/>
  <c r="C80" i="10"/>
  <c r="H80" i="10" s="1"/>
  <c r="I80" i="10" s="1"/>
  <c r="K80" i="10" s="1"/>
  <c r="N80" i="10" s="1"/>
  <c r="O80" i="10" s="1"/>
  <c r="X80" i="10" s="1"/>
  <c r="C99" i="10"/>
  <c r="H99" i="10" s="1"/>
  <c r="I99" i="10" s="1"/>
  <c r="K99" i="10" s="1"/>
  <c r="N99" i="10" s="1"/>
  <c r="O99" i="10" s="1"/>
  <c r="X99" i="10" s="1"/>
  <c r="C123" i="10"/>
  <c r="H123" i="10" s="1"/>
  <c r="I123" i="10" s="1"/>
  <c r="K123" i="10" s="1"/>
  <c r="N123" i="10" s="1"/>
  <c r="O123" i="10" s="1"/>
  <c r="X123" i="10" s="1"/>
  <c r="C144" i="10"/>
  <c r="H144" i="10" s="1"/>
  <c r="I144" i="10" s="1"/>
  <c r="K144" i="10" s="1"/>
  <c r="N144" i="10" s="1"/>
  <c r="O144" i="10" s="1"/>
  <c r="X144" i="10" s="1"/>
  <c r="C164" i="10"/>
  <c r="H164" i="10" s="1"/>
  <c r="I164" i="10" s="1"/>
  <c r="K164" i="10" s="1"/>
  <c r="N164" i="10" s="1"/>
  <c r="O164" i="10" s="1"/>
  <c r="X164" i="10" s="1"/>
  <c r="C188" i="10"/>
  <c r="H188" i="10" s="1"/>
  <c r="I188" i="10" s="1"/>
  <c r="K188" i="10" s="1"/>
  <c r="N188" i="10" s="1"/>
  <c r="O188" i="10" s="1"/>
  <c r="X188" i="10" s="1"/>
  <c r="C208" i="10"/>
  <c r="H208" i="10" s="1"/>
  <c r="I208" i="10" s="1"/>
  <c r="K208" i="10" s="1"/>
  <c r="N208" i="10" s="1"/>
  <c r="O208" i="10" s="1"/>
  <c r="X208" i="10" s="1"/>
  <c r="C228" i="10"/>
  <c r="H228" i="10" s="1"/>
  <c r="I228" i="10" s="1"/>
  <c r="K228" i="10" s="1"/>
  <c r="N228" i="10" s="1"/>
  <c r="O228" i="10" s="1"/>
  <c r="X228" i="10" s="1"/>
  <c r="C251" i="10"/>
  <c r="H251" i="10" s="1"/>
  <c r="I251" i="10" s="1"/>
  <c r="K251" i="10" s="1"/>
  <c r="N251" i="10" s="1"/>
  <c r="O251" i="10" s="1"/>
  <c r="X251" i="10" s="1"/>
  <c r="C271" i="10"/>
  <c r="H271" i="10" s="1"/>
  <c r="I271" i="10" s="1"/>
  <c r="K271" i="10" s="1"/>
  <c r="N271" i="10" s="1"/>
  <c r="O271" i="10" s="1"/>
  <c r="X271" i="10" s="1"/>
  <c r="C292" i="10"/>
  <c r="H292" i="10" s="1"/>
  <c r="I292" i="10" s="1"/>
  <c r="K292" i="10" s="1"/>
  <c r="N292" i="10" s="1"/>
  <c r="O292" i="10" s="1"/>
  <c r="X292" i="10" s="1"/>
  <c r="C318" i="10"/>
  <c r="H318" i="10" s="1"/>
  <c r="I318" i="10" s="1"/>
  <c r="K318" i="10" s="1"/>
  <c r="N318" i="10" s="1"/>
  <c r="O318" i="10" s="1"/>
  <c r="X318" i="10" s="1"/>
  <c r="C14" i="10"/>
  <c r="H14" i="10" s="1"/>
  <c r="I14" i="10" s="1"/>
  <c r="K14" i="10" s="1"/>
  <c r="N14" i="10" s="1"/>
  <c r="O14" i="10" s="1"/>
  <c r="X14" i="10" s="1"/>
  <c r="C36" i="10"/>
  <c r="H36" i="10" s="1"/>
  <c r="I36" i="10" s="1"/>
  <c r="K36" i="10" s="1"/>
  <c r="N36" i="10" s="1"/>
  <c r="O36" i="10" s="1"/>
  <c r="X36" i="10" s="1"/>
  <c r="C61" i="10"/>
  <c r="H61" i="10" s="1"/>
  <c r="I61" i="10" s="1"/>
  <c r="K61" i="10" s="1"/>
  <c r="N61" i="10" s="1"/>
  <c r="O61" i="10" s="1"/>
  <c r="X61" i="10" s="1"/>
  <c r="C81" i="10"/>
  <c r="H81" i="10" s="1"/>
  <c r="I81" i="10" s="1"/>
  <c r="K81" i="10" s="1"/>
  <c r="N81" i="10" s="1"/>
  <c r="O81" i="10" s="1"/>
  <c r="X81" i="10" s="1"/>
  <c r="C124" i="10"/>
  <c r="H124" i="10" s="1"/>
  <c r="I124" i="10" s="1"/>
  <c r="K124" i="10" s="1"/>
  <c r="N124" i="10" s="1"/>
  <c r="O124" i="10" s="1"/>
  <c r="X124" i="10" s="1"/>
  <c r="C145" i="10"/>
  <c r="H145" i="10" s="1"/>
  <c r="I145" i="10" s="1"/>
  <c r="K145" i="10" s="1"/>
  <c r="N145" i="10" s="1"/>
  <c r="O145" i="10" s="1"/>
  <c r="X145" i="10" s="1"/>
  <c r="C165" i="10"/>
  <c r="H165" i="10" s="1"/>
  <c r="I165" i="10" s="1"/>
  <c r="K165" i="10" s="1"/>
  <c r="N165" i="10" s="1"/>
  <c r="O165" i="10" s="1"/>
  <c r="X165" i="10" s="1"/>
  <c r="C189" i="10"/>
  <c r="H189" i="10" s="1"/>
  <c r="I189" i="10" s="1"/>
  <c r="K189" i="10" s="1"/>
  <c r="N189" i="10" s="1"/>
  <c r="O189" i="10" s="1"/>
  <c r="X189" i="10" s="1"/>
  <c r="C209" i="10"/>
  <c r="H209" i="10" s="1"/>
  <c r="I209" i="10" s="1"/>
  <c r="K209" i="10" s="1"/>
  <c r="N209" i="10" s="1"/>
  <c r="O209" i="10" s="1"/>
  <c r="X209" i="10" s="1"/>
  <c r="C229" i="10"/>
  <c r="H229" i="10" s="1"/>
  <c r="I229" i="10" s="1"/>
  <c r="K229" i="10" s="1"/>
  <c r="N229" i="10" s="1"/>
  <c r="O229" i="10" s="1"/>
  <c r="X229" i="10" s="1"/>
  <c r="C252" i="10"/>
  <c r="H252" i="10" s="1"/>
  <c r="I252" i="10" s="1"/>
  <c r="K252" i="10" s="1"/>
  <c r="N252" i="10" s="1"/>
  <c r="O252" i="10" s="1"/>
  <c r="X252" i="10" s="1"/>
  <c r="C272" i="10"/>
  <c r="H272" i="10" s="1"/>
  <c r="I272" i="10" s="1"/>
  <c r="K272" i="10" s="1"/>
  <c r="N272" i="10" s="1"/>
  <c r="O272" i="10" s="1"/>
  <c r="X272" i="10" s="1"/>
  <c r="C293" i="10"/>
  <c r="H293" i="10" s="1"/>
  <c r="I293" i="10" s="1"/>
  <c r="K293" i="10" s="1"/>
  <c r="N293" i="10" s="1"/>
  <c r="O293" i="10" s="1"/>
  <c r="X293" i="10" s="1"/>
  <c r="C319" i="10"/>
  <c r="H319" i="10" s="1"/>
  <c r="I319" i="10" s="1"/>
  <c r="K319" i="10" s="1"/>
  <c r="N319" i="10" s="1"/>
  <c r="O319" i="10" s="1"/>
  <c r="X319" i="10" s="1"/>
  <c r="C55" i="10"/>
  <c r="H55" i="10" s="1"/>
  <c r="I55" i="10" s="1"/>
  <c r="K55" i="10" s="1"/>
  <c r="N55" i="10" s="1"/>
  <c r="O55" i="10" s="1"/>
  <c r="X55" i="10" s="1"/>
  <c r="C19" i="10"/>
  <c r="H19" i="10" s="1"/>
  <c r="I19" i="10" s="1"/>
  <c r="K19" i="10" s="1"/>
  <c r="N19" i="10" s="1"/>
  <c r="O19" i="10" s="1"/>
  <c r="X19" i="10" s="1"/>
  <c r="C46" i="10"/>
  <c r="H46" i="10" s="1"/>
  <c r="I46" i="10" s="1"/>
  <c r="K46" i="10" s="1"/>
  <c r="N46" i="10" s="1"/>
  <c r="O46" i="10" s="1"/>
  <c r="X46" i="10" s="1"/>
  <c r="C66" i="10"/>
  <c r="H66" i="10" s="1"/>
  <c r="I66" i="10" s="1"/>
  <c r="K66" i="10" s="1"/>
  <c r="N66" i="10" s="1"/>
  <c r="O66" i="10" s="1"/>
  <c r="X66" i="10" s="1"/>
  <c r="C85" i="10"/>
  <c r="H85" i="10" s="1"/>
  <c r="I85" i="10" s="1"/>
  <c r="K85" i="10" s="1"/>
  <c r="N85" i="10" s="1"/>
  <c r="O85" i="10" s="1"/>
  <c r="X85" i="10" s="1"/>
  <c r="C108" i="10"/>
  <c r="H108" i="10" s="1"/>
  <c r="I108" i="10" s="1"/>
  <c r="K108" i="10" s="1"/>
  <c r="N108" i="10" s="1"/>
  <c r="O108" i="10" s="1"/>
  <c r="X108" i="10" s="1"/>
  <c r="C129" i="10"/>
  <c r="H129" i="10" s="1"/>
  <c r="I129" i="10" s="1"/>
  <c r="K129" i="10" s="1"/>
  <c r="N129" i="10" s="1"/>
  <c r="O129" i="10" s="1"/>
  <c r="X129" i="10" s="1"/>
  <c r="C150" i="10"/>
  <c r="H150" i="10" s="1"/>
  <c r="I150" i="10" s="1"/>
  <c r="K150" i="10" s="1"/>
  <c r="N150" i="10" s="1"/>
  <c r="O150" i="10" s="1"/>
  <c r="X150" i="10" s="1"/>
  <c r="C174" i="10"/>
  <c r="H174" i="10" s="1"/>
  <c r="I174" i="10" s="1"/>
  <c r="K174" i="10" s="1"/>
  <c r="N174" i="10" s="1"/>
  <c r="O174" i="10" s="1"/>
  <c r="X174" i="10" s="1"/>
  <c r="C194" i="10"/>
  <c r="H194" i="10" s="1"/>
  <c r="I194" i="10" s="1"/>
  <c r="K194" i="10" s="1"/>
  <c r="N194" i="10" s="1"/>
  <c r="O194" i="10" s="1"/>
  <c r="X194" i="10" s="1"/>
  <c r="C214" i="10"/>
  <c r="H214" i="10" s="1"/>
  <c r="I214" i="10" s="1"/>
  <c r="K214" i="10" s="1"/>
  <c r="N214" i="10" s="1"/>
  <c r="O214" i="10" s="1"/>
  <c r="X214" i="10" s="1"/>
  <c r="C238" i="10"/>
  <c r="H238" i="10" s="1"/>
  <c r="I238" i="10" s="1"/>
  <c r="K238" i="10" s="1"/>
  <c r="N238" i="10" s="1"/>
  <c r="O238" i="10" s="1"/>
  <c r="X238" i="10" s="1"/>
  <c r="C257" i="10"/>
  <c r="H257" i="10" s="1"/>
  <c r="I257" i="10" s="1"/>
  <c r="K257" i="10" s="1"/>
  <c r="N257" i="10" s="1"/>
  <c r="O257" i="10" s="1"/>
  <c r="X257" i="10" s="1"/>
  <c r="C277" i="10"/>
  <c r="H277" i="10" s="1"/>
  <c r="I277" i="10" s="1"/>
  <c r="K277" i="10" s="1"/>
  <c r="N277" i="10" s="1"/>
  <c r="O277" i="10" s="1"/>
  <c r="X277" i="10" s="1"/>
  <c r="C298" i="10"/>
  <c r="H298" i="10" s="1"/>
  <c r="I298" i="10" s="1"/>
  <c r="K298" i="10" s="1"/>
  <c r="N298" i="10" s="1"/>
  <c r="O298" i="10" s="1"/>
  <c r="X298" i="10" s="1"/>
  <c r="C315" i="10"/>
  <c r="H315" i="10" s="1"/>
  <c r="I315" i="10" s="1"/>
  <c r="K315" i="10" s="1"/>
  <c r="N315" i="10" s="1"/>
  <c r="O315" i="10" s="1"/>
  <c r="X315" i="10" s="1"/>
  <c r="C20" i="10"/>
  <c r="H20" i="10" s="1"/>
  <c r="I20" i="10" s="1"/>
  <c r="K20" i="10" s="1"/>
  <c r="N20" i="10" s="1"/>
  <c r="O20" i="10" s="1"/>
  <c r="X20" i="10" s="1"/>
  <c r="C59" i="10"/>
  <c r="H59" i="10" s="1"/>
  <c r="I59" i="10" s="1"/>
  <c r="K59" i="10" s="1"/>
  <c r="N59" i="10" s="1"/>
  <c r="O59" i="10" s="1"/>
  <c r="X59" i="10" s="1"/>
  <c r="C118" i="10"/>
  <c r="H118" i="10" s="1"/>
  <c r="I118" i="10" s="1"/>
  <c r="K118" i="10" s="1"/>
  <c r="N118" i="10" s="1"/>
  <c r="O118" i="10" s="1"/>
  <c r="X118" i="10" s="1"/>
  <c r="C183" i="10"/>
  <c r="H183" i="10" s="1"/>
  <c r="I183" i="10" s="1"/>
  <c r="K183" i="10" s="1"/>
  <c r="N183" i="10" s="1"/>
  <c r="O183" i="10" s="1"/>
  <c r="X183" i="10" s="1"/>
  <c r="C247" i="10"/>
  <c r="H247" i="10" s="1"/>
  <c r="I247" i="10" s="1"/>
  <c r="K247" i="10" s="1"/>
  <c r="N247" i="10" s="1"/>
  <c r="O247" i="10" s="1"/>
  <c r="X247" i="10" s="1"/>
  <c r="C312" i="10"/>
  <c r="H312" i="10" s="1"/>
  <c r="I312" i="10" s="1"/>
  <c r="K312" i="10" s="1"/>
  <c r="N312" i="10" s="1"/>
  <c r="O312" i="10" s="1"/>
  <c r="X312" i="10" s="1"/>
  <c r="C299" i="10"/>
  <c r="H299" i="10" s="1"/>
  <c r="I299" i="10" s="1"/>
  <c r="K299" i="10" s="1"/>
  <c r="N299" i="10" s="1"/>
  <c r="O299" i="10" s="1"/>
  <c r="X299" i="10" s="1"/>
  <c r="C179" i="10"/>
  <c r="H179" i="10" s="1"/>
  <c r="I179" i="10" s="1"/>
  <c r="K179" i="10" s="1"/>
  <c r="N179" i="10" s="1"/>
  <c r="O179" i="10" s="1"/>
  <c r="X179" i="10" s="1"/>
  <c r="C75" i="10"/>
  <c r="H75" i="10" s="1"/>
  <c r="I75" i="10" s="1"/>
  <c r="K75" i="10" s="1"/>
  <c r="N75" i="10" s="1"/>
  <c r="O75" i="10" s="1"/>
  <c r="X75" i="10" s="1"/>
  <c r="C139" i="10"/>
  <c r="H139" i="10" s="1"/>
  <c r="I139" i="10" s="1"/>
  <c r="K139" i="10" s="1"/>
  <c r="N139" i="10" s="1"/>
  <c r="O139" i="10" s="1"/>
  <c r="X139" i="10" s="1"/>
  <c r="C203" i="10"/>
  <c r="H203" i="10" s="1"/>
  <c r="I203" i="10" s="1"/>
  <c r="K203" i="10" s="1"/>
  <c r="N203" i="10" s="1"/>
  <c r="O203" i="10" s="1"/>
  <c r="X203" i="10" s="1"/>
  <c r="C114" i="10"/>
  <c r="H114" i="10" s="1"/>
  <c r="I114" i="10" s="1"/>
  <c r="K114" i="10" s="1"/>
  <c r="N114" i="10" s="1"/>
  <c r="O114" i="10" s="1"/>
  <c r="X114" i="10" s="1"/>
  <c r="C79" i="10"/>
  <c r="H79" i="10" s="1"/>
  <c r="I79" i="10" s="1"/>
  <c r="K79" i="10" s="1"/>
  <c r="N79" i="10" s="1"/>
  <c r="O79" i="10" s="1"/>
  <c r="X79" i="10" s="1"/>
  <c r="C143" i="10"/>
  <c r="H143" i="10" s="1"/>
  <c r="I143" i="10" s="1"/>
  <c r="K143" i="10" s="1"/>
  <c r="N143" i="10" s="1"/>
  <c r="O143" i="10" s="1"/>
  <c r="X143" i="10" s="1"/>
  <c r="C207" i="10"/>
  <c r="H207" i="10" s="1"/>
  <c r="I207" i="10" s="1"/>
  <c r="K207" i="10" s="1"/>
  <c r="N207" i="10" s="1"/>
  <c r="O207" i="10" s="1"/>
  <c r="X207" i="10" s="1"/>
  <c r="C270" i="10"/>
  <c r="H270" i="10" s="1"/>
  <c r="I270" i="10" s="1"/>
  <c r="K270" i="10" s="1"/>
  <c r="N270" i="10" s="1"/>
  <c r="O270" i="10" s="1"/>
  <c r="X270" i="10" s="1"/>
  <c r="C163" i="10"/>
  <c r="H163" i="10" s="1"/>
  <c r="I163" i="10" s="1"/>
  <c r="K163" i="10" s="1"/>
  <c r="N163" i="10" s="1"/>
  <c r="O163" i="10" s="1"/>
  <c r="X163" i="10" s="1"/>
  <c r="C17" i="10"/>
  <c r="H17" i="10" s="1"/>
  <c r="I17" i="10" s="1"/>
  <c r="K17" i="10" s="1"/>
  <c r="N17" i="10" s="1"/>
  <c r="O17" i="10" s="1"/>
  <c r="X17" i="10" s="1"/>
  <c r="C44" i="10"/>
  <c r="H44" i="10" s="1"/>
  <c r="I44" i="10" s="1"/>
  <c r="K44" i="10" s="1"/>
  <c r="N44" i="10" s="1"/>
  <c r="O44" i="10" s="1"/>
  <c r="X44" i="10" s="1"/>
  <c r="C64" i="10"/>
  <c r="H64" i="10" s="1"/>
  <c r="I64" i="10" s="1"/>
  <c r="K64" i="10" s="1"/>
  <c r="N64" i="10" s="1"/>
  <c r="O64" i="10" s="1"/>
  <c r="X64" i="10" s="1"/>
  <c r="C106" i="10"/>
  <c r="H106" i="10" s="1"/>
  <c r="I106" i="10" s="1"/>
  <c r="K106" i="10" s="1"/>
  <c r="N106" i="10" s="1"/>
  <c r="O106" i="10" s="1"/>
  <c r="X106" i="10" s="1"/>
  <c r="C127" i="10"/>
  <c r="H127" i="10" s="1"/>
  <c r="I127" i="10" s="1"/>
  <c r="K127" i="10" s="1"/>
  <c r="N127" i="10" s="1"/>
  <c r="O127" i="10" s="1"/>
  <c r="X127" i="10" s="1"/>
  <c r="C148" i="10"/>
  <c r="H148" i="10" s="1"/>
  <c r="I148" i="10" s="1"/>
  <c r="K148" i="10" s="1"/>
  <c r="N148" i="10" s="1"/>
  <c r="O148" i="10" s="1"/>
  <c r="X148" i="10" s="1"/>
  <c r="C172" i="10"/>
  <c r="H172" i="10" s="1"/>
  <c r="I172" i="10" s="1"/>
  <c r="K172" i="10" s="1"/>
  <c r="N172" i="10" s="1"/>
  <c r="O172" i="10" s="1"/>
  <c r="X172" i="10" s="1"/>
  <c r="C212" i="10"/>
  <c r="H212" i="10" s="1"/>
  <c r="I212" i="10" s="1"/>
  <c r="K212" i="10" s="1"/>
  <c r="N212" i="10" s="1"/>
  <c r="O212" i="10" s="1"/>
  <c r="X212" i="10" s="1"/>
  <c r="C236" i="10"/>
  <c r="H236" i="10" s="1"/>
  <c r="I236" i="10" s="1"/>
  <c r="K236" i="10" s="1"/>
  <c r="N236" i="10" s="1"/>
  <c r="O236" i="10" s="1"/>
  <c r="X236" i="10" s="1"/>
  <c r="C275" i="10"/>
  <c r="H275" i="10" s="1"/>
  <c r="I275" i="10" s="1"/>
  <c r="K275" i="10" s="1"/>
  <c r="N275" i="10" s="1"/>
  <c r="O275" i="10" s="1"/>
  <c r="X275" i="10" s="1"/>
  <c r="C300" i="10"/>
  <c r="H300" i="10" s="1"/>
  <c r="I300" i="10" s="1"/>
  <c r="K300" i="10" s="1"/>
  <c r="N300" i="10" s="1"/>
  <c r="O300" i="10" s="1"/>
  <c r="X300" i="10" s="1"/>
  <c r="C18" i="10"/>
  <c r="H18" i="10" s="1"/>
  <c r="I18" i="10" s="1"/>
  <c r="K18" i="10" s="1"/>
  <c r="N18" i="10" s="1"/>
  <c r="O18" i="10" s="1"/>
  <c r="X18" i="10" s="1"/>
  <c r="C65" i="10"/>
  <c r="H65" i="10" s="1"/>
  <c r="I65" i="10" s="1"/>
  <c r="K65" i="10" s="1"/>
  <c r="N65" i="10" s="1"/>
  <c r="O65" i="10" s="1"/>
  <c r="X65" i="10" s="1"/>
  <c r="C107" i="10"/>
  <c r="H107" i="10" s="1"/>
  <c r="I107" i="10" s="1"/>
  <c r="K107" i="10" s="1"/>
  <c r="N107" i="10" s="1"/>
  <c r="O107" i="10" s="1"/>
  <c r="X107" i="10" s="1"/>
  <c r="C149" i="10"/>
  <c r="H149" i="10" s="1"/>
  <c r="I149" i="10" s="1"/>
  <c r="K149" i="10" s="1"/>
  <c r="N149" i="10" s="1"/>
  <c r="O149" i="10" s="1"/>
  <c r="X149" i="10" s="1"/>
  <c r="C173" i="10"/>
  <c r="H173" i="10" s="1"/>
  <c r="I173" i="10" s="1"/>
  <c r="K173" i="10" s="1"/>
  <c r="N173" i="10" s="1"/>
  <c r="O173" i="10" s="1"/>
  <c r="X173" i="10" s="1"/>
  <c r="C256" i="10"/>
  <c r="H256" i="10" s="1"/>
  <c r="I256" i="10" s="1"/>
  <c r="K256" i="10" s="1"/>
  <c r="N256" i="10" s="1"/>
  <c r="O256" i="10" s="1"/>
  <c r="X256" i="10" s="1"/>
  <c r="C67" i="10"/>
  <c r="H67" i="10" s="1"/>
  <c r="I67" i="10" s="1"/>
  <c r="K67" i="10" s="1"/>
  <c r="N67" i="10" s="1"/>
  <c r="O67" i="10" s="1"/>
  <c r="X67" i="10" s="1"/>
  <c r="C93" i="10"/>
  <c r="H93" i="10" s="1"/>
  <c r="I93" i="10" s="1"/>
  <c r="K93" i="10" s="1"/>
  <c r="N93" i="10" s="1"/>
  <c r="O93" i="10" s="1"/>
  <c r="X93" i="10" s="1"/>
  <c r="C178" i="10"/>
  <c r="H178" i="10" s="1"/>
  <c r="I178" i="10" s="1"/>
  <c r="K178" i="10" s="1"/>
  <c r="N178" i="10" s="1"/>
  <c r="O178" i="10" s="1"/>
  <c r="X178" i="10" s="1"/>
  <c r="C261" i="10"/>
  <c r="H261" i="10" s="1"/>
  <c r="I261" i="10" s="1"/>
  <c r="K261" i="10" s="1"/>
  <c r="N261" i="10" s="1"/>
  <c r="O261" i="10" s="1"/>
  <c r="X261" i="10" s="1"/>
  <c r="C262" i="10"/>
  <c r="H262" i="10" s="1"/>
  <c r="I262" i="10" s="1"/>
  <c r="K262" i="10" s="1"/>
  <c r="N262" i="10" s="1"/>
  <c r="O262" i="10" s="1"/>
  <c r="X262" i="10" s="1"/>
  <c r="C90" i="10"/>
  <c r="H90" i="10" s="1"/>
  <c r="I90" i="10" s="1"/>
  <c r="K90" i="10" s="1"/>
  <c r="N90" i="10" s="1"/>
  <c r="O90" i="10" s="1"/>
  <c r="X90" i="10" s="1"/>
  <c r="C94" i="10"/>
  <c r="H94" i="10" s="1"/>
  <c r="I94" i="10" s="1"/>
  <c r="K94" i="10" s="1"/>
  <c r="N94" i="10" s="1"/>
  <c r="O94" i="10" s="1"/>
  <c r="X94" i="10" s="1"/>
  <c r="C211" i="10"/>
  <c r="H211" i="10" s="1"/>
  <c r="I211" i="10" s="1"/>
  <c r="K211" i="10" s="1"/>
  <c r="N211" i="10" s="1"/>
  <c r="O211" i="10" s="1"/>
  <c r="X211" i="10" s="1"/>
  <c r="C70" i="10"/>
  <c r="H70" i="10" s="1"/>
  <c r="I70" i="10" s="1"/>
  <c r="K70" i="10" s="1"/>
  <c r="N70" i="10" s="1"/>
  <c r="O70" i="10" s="1"/>
  <c r="X70" i="10" s="1"/>
  <c r="C193" i="10"/>
  <c r="H193" i="10" s="1"/>
  <c r="I193" i="10" s="1"/>
  <c r="K193" i="10" s="1"/>
  <c r="N193" i="10" s="1"/>
  <c r="O193" i="10" s="1"/>
  <c r="X193" i="10" s="1"/>
  <c r="C276" i="10"/>
  <c r="H276" i="10" s="1"/>
  <c r="I276" i="10" s="1"/>
  <c r="K276" i="10" s="1"/>
  <c r="N276" i="10" s="1"/>
  <c r="O276" i="10" s="1"/>
  <c r="X276" i="10" s="1"/>
  <c r="C27" i="10"/>
  <c r="H27" i="10" s="1"/>
  <c r="I27" i="10" s="1"/>
  <c r="K27" i="10" s="1"/>
  <c r="N27" i="10" s="1"/>
  <c r="O27" i="10" s="1"/>
  <c r="X27" i="10" s="1"/>
  <c r="C113" i="10"/>
  <c r="H113" i="10" s="1"/>
  <c r="I113" i="10" s="1"/>
  <c r="K113" i="10" s="1"/>
  <c r="N113" i="10" s="1"/>
  <c r="O113" i="10" s="1"/>
  <c r="X113" i="10" s="1"/>
  <c r="C198" i="10"/>
  <c r="H198" i="10" s="1"/>
  <c r="I198" i="10" s="1"/>
  <c r="K198" i="10" s="1"/>
  <c r="N198" i="10" s="1"/>
  <c r="O198" i="10" s="1"/>
  <c r="X198" i="10" s="1"/>
  <c r="C285" i="10"/>
  <c r="H285" i="10" s="1"/>
  <c r="I285" i="10" s="1"/>
  <c r="K285" i="10" s="1"/>
  <c r="N285" i="10" s="1"/>
  <c r="O285" i="10" s="1"/>
  <c r="X285" i="10" s="1"/>
  <c r="C71" i="10"/>
  <c r="H71" i="10" s="1"/>
  <c r="I71" i="10" s="1"/>
  <c r="K71" i="10" s="1"/>
  <c r="N71" i="10" s="1"/>
  <c r="O71" i="10" s="1"/>
  <c r="X71" i="10" s="1"/>
  <c r="C219" i="10"/>
  <c r="H219" i="10" s="1"/>
  <c r="I219" i="10" s="1"/>
  <c r="K219" i="10" s="1"/>
  <c r="N219" i="10" s="1"/>
  <c r="O219" i="10" s="1"/>
  <c r="X219" i="10" s="1"/>
  <c r="C155" i="10"/>
  <c r="H155" i="10" s="1"/>
  <c r="I155" i="10" s="1"/>
  <c r="K155" i="10" s="1"/>
  <c r="N155" i="10" s="1"/>
  <c r="O155" i="10" s="1"/>
  <c r="X155" i="10" s="1"/>
  <c r="C159" i="10"/>
  <c r="H159" i="10" s="1"/>
  <c r="I159" i="10" s="1"/>
  <c r="K159" i="10" s="1"/>
  <c r="N159" i="10" s="1"/>
  <c r="O159" i="10" s="1"/>
  <c r="X159" i="10" s="1"/>
  <c r="C237" i="10"/>
  <c r="H237" i="10" s="1"/>
  <c r="I237" i="10" s="1"/>
  <c r="K237" i="10" s="1"/>
  <c r="N237" i="10" s="1"/>
  <c r="O237" i="10" s="1"/>
  <c r="X237" i="10" s="1"/>
  <c r="C158" i="10"/>
  <c r="H158" i="10" s="1"/>
  <c r="I158" i="10" s="1"/>
  <c r="K158" i="10" s="1"/>
  <c r="N158" i="10" s="1"/>
  <c r="O158" i="10" s="1"/>
  <c r="X158" i="10" s="1"/>
  <c r="C242" i="10"/>
  <c r="H242" i="10" s="1"/>
  <c r="I242" i="10" s="1"/>
  <c r="K242" i="10" s="1"/>
  <c r="N242" i="10" s="1"/>
  <c r="O242" i="10" s="1"/>
  <c r="X242" i="10" s="1"/>
  <c r="C320" i="10"/>
  <c r="H320" i="10" s="1"/>
  <c r="I320" i="10" s="1"/>
  <c r="K320" i="10" s="1"/>
  <c r="N320" i="10" s="1"/>
  <c r="O320" i="10" s="1"/>
  <c r="X320" i="10" s="1"/>
  <c r="C199" i="10"/>
  <c r="H199" i="10" s="1"/>
  <c r="I199" i="10" s="1"/>
  <c r="K199" i="10" s="1"/>
  <c r="N199" i="10" s="1"/>
  <c r="O199" i="10" s="1"/>
  <c r="X199" i="10" s="1"/>
  <c r="C195" i="10"/>
  <c r="H195" i="10" s="1"/>
  <c r="I195" i="10" s="1"/>
  <c r="K195" i="10" s="1"/>
  <c r="N195" i="10" s="1"/>
  <c r="O195" i="10" s="1"/>
  <c r="X195" i="10" s="1"/>
  <c r="C147" i="10"/>
  <c r="H147" i="10" s="1"/>
  <c r="I147" i="10" s="1"/>
  <c r="K147" i="10" s="1"/>
  <c r="N147" i="10" s="1"/>
  <c r="O147" i="10" s="1"/>
  <c r="X147" i="10" s="1"/>
  <c r="C286" i="10"/>
  <c r="H286" i="10" s="1"/>
  <c r="I286" i="10" s="1"/>
  <c r="K286" i="10" s="1"/>
  <c r="N286" i="10" s="1"/>
  <c r="O286" i="10" s="1"/>
  <c r="X286" i="10" s="1"/>
  <c r="C213" i="10"/>
  <c r="H213" i="10" s="1"/>
  <c r="I213" i="10" s="1"/>
  <c r="K213" i="10" s="1"/>
  <c r="N213" i="10" s="1"/>
  <c r="O213" i="10" s="1"/>
  <c r="X213" i="10" s="1"/>
  <c r="C301" i="10"/>
  <c r="H301" i="10" s="1"/>
  <c r="I301" i="10" s="1"/>
  <c r="K301" i="10" s="1"/>
  <c r="N301" i="10" s="1"/>
  <c r="O301" i="10" s="1"/>
  <c r="X301" i="10" s="1"/>
  <c r="C50" i="10"/>
  <c r="H50" i="10" s="1"/>
  <c r="I50" i="10" s="1"/>
  <c r="K50" i="10" s="1"/>
  <c r="N50" i="10" s="1"/>
  <c r="O50" i="10" s="1"/>
  <c r="X50" i="10" s="1"/>
  <c r="C133" i="10"/>
  <c r="H133" i="10" s="1"/>
  <c r="I133" i="10" s="1"/>
  <c r="K133" i="10" s="1"/>
  <c r="N133" i="10" s="1"/>
  <c r="O133" i="10" s="1"/>
  <c r="X133" i="10" s="1"/>
  <c r="C222" i="10"/>
  <c r="H222" i="10" s="1"/>
  <c r="I222" i="10" s="1"/>
  <c r="K222" i="10" s="1"/>
  <c r="N222" i="10" s="1"/>
  <c r="O222" i="10" s="1"/>
  <c r="X222" i="10" s="1"/>
  <c r="C302" i="10"/>
  <c r="H302" i="10" s="1"/>
  <c r="I302" i="10" s="1"/>
  <c r="K302" i="10" s="1"/>
  <c r="N302" i="10" s="1"/>
  <c r="O302" i="10" s="1"/>
  <c r="X302" i="10" s="1"/>
  <c r="C134" i="10"/>
  <c r="H134" i="10" s="1"/>
  <c r="I134" i="10" s="1"/>
  <c r="K134" i="10" s="1"/>
  <c r="N134" i="10" s="1"/>
  <c r="O134" i="10" s="1"/>
  <c r="X134" i="10" s="1"/>
  <c r="C316" i="10"/>
  <c r="H316" i="10" s="1"/>
  <c r="I316" i="10" s="1"/>
  <c r="K316" i="10" s="1"/>
  <c r="N316" i="10" s="1"/>
  <c r="O316" i="10" s="1"/>
  <c r="X316" i="10" s="1"/>
  <c r="C250" i="10"/>
  <c r="H250" i="10" s="1"/>
  <c r="I250" i="10" s="1"/>
  <c r="K250" i="10" s="1"/>
  <c r="N250" i="10" s="1"/>
  <c r="O250" i="10" s="1"/>
  <c r="X250" i="10" s="1"/>
  <c r="C223" i="10"/>
  <c r="H223" i="10" s="1"/>
  <c r="I223" i="10" s="1"/>
  <c r="K223" i="10" s="1"/>
  <c r="N223" i="10" s="1"/>
  <c r="O223" i="10" s="1"/>
  <c r="X223" i="10" s="1"/>
  <c r="C12" i="10"/>
  <c r="H12" i="10" s="1"/>
  <c r="I12" i="10" s="1"/>
  <c r="K12" i="10" s="1"/>
  <c r="N12" i="10" s="1"/>
  <c r="O12" i="10" s="1"/>
  <c r="X12" i="10" s="1"/>
  <c r="H1435" i="6" l="1"/>
  <c r="L1435" i="6" s="1"/>
  <c r="H2320" i="6"/>
  <c r="L2320" i="6" s="1"/>
  <c r="X322" i="10"/>
  <c r="Y322" i="10" s="1"/>
  <c r="Z322" i="10" s="1"/>
  <c r="R322" i="10"/>
  <c r="S322" i="10" s="1"/>
  <c r="R323" i="10"/>
  <c r="X323" i="10"/>
  <c r="Y323" i="10" s="1"/>
  <c r="Z323" i="10" s="1"/>
  <c r="X321" i="10"/>
  <c r="Y321" i="10" s="1"/>
  <c r="Z321" i="10" s="1"/>
  <c r="R321" i="10"/>
  <c r="H2297" i="6"/>
  <c r="L2297" i="6" s="1"/>
  <c r="N2297" i="6" s="1"/>
  <c r="Q2297" i="6" s="1"/>
  <c r="R2297" i="6" s="1"/>
  <c r="U2297" i="6" s="1"/>
  <c r="H2240" i="6"/>
  <c r="L2240" i="6" s="1"/>
  <c r="N2240" i="6" s="1"/>
  <c r="Q2240" i="6" s="1"/>
  <c r="R2240" i="6" s="1"/>
  <c r="H1232" i="6"/>
  <c r="L1232" i="6" s="1"/>
  <c r="N1232" i="6" s="1"/>
  <c r="H1057" i="6"/>
  <c r="L1057" i="6" s="1"/>
  <c r="N1057" i="6" s="1"/>
  <c r="H1711" i="6"/>
  <c r="L1711" i="6" s="1"/>
  <c r="N1711" i="6" s="1"/>
  <c r="H2177" i="6"/>
  <c r="L2177" i="6" s="1"/>
  <c r="N2177" i="6" s="1"/>
  <c r="H1852" i="6"/>
  <c r="L1852" i="6" s="1"/>
  <c r="N1852" i="6" s="1"/>
  <c r="H1499" i="6"/>
  <c r="L1499" i="6" s="1"/>
  <c r="N1499" i="6" s="1"/>
  <c r="H1252" i="6"/>
  <c r="L1252" i="6" s="1"/>
  <c r="N1252" i="6" s="1"/>
  <c r="H893" i="6"/>
  <c r="L893" i="6" s="1"/>
  <c r="N893" i="6" s="1"/>
  <c r="H1046" i="6"/>
  <c r="L1046" i="6" s="1"/>
  <c r="N1046" i="6" s="1"/>
  <c r="H1334" i="6"/>
  <c r="L1334" i="6" s="1"/>
  <c r="N1334" i="6" s="1"/>
  <c r="H1245" i="6"/>
  <c r="L1245" i="6" s="1"/>
  <c r="N1245" i="6" s="1"/>
  <c r="H2229" i="6"/>
  <c r="L2229" i="6" s="1"/>
  <c r="N2229" i="6" s="1"/>
  <c r="H2169" i="6"/>
  <c r="L2169" i="6" s="1"/>
  <c r="N2169" i="6" s="1"/>
  <c r="H477" i="6"/>
  <c r="L477" i="6" s="1"/>
  <c r="N477" i="6" s="1"/>
  <c r="H1532" i="6"/>
  <c r="L1532" i="6" s="1"/>
  <c r="N1532" i="6" s="1"/>
  <c r="H1256" i="6"/>
  <c r="L1256" i="6" s="1"/>
  <c r="N1256" i="6" s="1"/>
  <c r="H1268" i="6"/>
  <c r="L1268" i="6" s="1"/>
  <c r="N1268" i="6" s="1"/>
  <c r="H2035" i="6"/>
  <c r="L2035" i="6" s="1"/>
  <c r="H1771" i="6"/>
  <c r="L1771" i="6" s="1"/>
  <c r="N1771" i="6" s="1"/>
  <c r="H1065" i="6"/>
  <c r="L1065" i="6" s="1"/>
  <c r="N1065" i="6" s="1"/>
  <c r="H2069" i="6"/>
  <c r="L2069" i="6" s="1"/>
  <c r="N2069" i="6" s="1"/>
  <c r="H66" i="6"/>
  <c r="L66" i="6" s="1"/>
  <c r="N66" i="6" s="1"/>
  <c r="H1013" i="6"/>
  <c r="L1013" i="6" s="1"/>
  <c r="N1013" i="6" s="1"/>
  <c r="H1324" i="6"/>
  <c r="L1324" i="6" s="1"/>
  <c r="N1324" i="6" s="1"/>
  <c r="H238" i="6"/>
  <c r="L238" i="6" s="1"/>
  <c r="N238" i="6" s="1"/>
  <c r="H1061" i="6"/>
  <c r="L1061" i="6" s="1"/>
  <c r="N1061" i="6" s="1"/>
  <c r="H288" i="6"/>
  <c r="L288" i="6" s="1"/>
  <c r="N288" i="6" s="1"/>
  <c r="H397" i="6"/>
  <c r="L397" i="6" s="1"/>
  <c r="N397" i="6" s="1"/>
  <c r="H898" i="6"/>
  <c r="L898" i="6" s="1"/>
  <c r="N898" i="6" s="1"/>
  <c r="H900" i="6"/>
  <c r="L900" i="6" s="1"/>
  <c r="N900" i="6" s="1"/>
  <c r="H185" i="6"/>
  <c r="L185" i="6" s="1"/>
  <c r="N185" i="6" s="1"/>
  <c r="H2054" i="6"/>
  <c r="L2054" i="6" s="1"/>
  <c r="N2054" i="6" s="1"/>
  <c r="H773" i="6"/>
  <c r="L773" i="6" s="1"/>
  <c r="N773" i="6" s="1"/>
  <c r="H1188" i="6"/>
  <c r="L1188" i="6" s="1"/>
  <c r="N1188" i="6" s="1"/>
  <c r="H817" i="6"/>
  <c r="L817" i="6" s="1"/>
  <c r="N817" i="6" s="1"/>
  <c r="H542" i="6"/>
  <c r="L542" i="6" s="1"/>
  <c r="N542" i="6" s="1"/>
  <c r="H113" i="6"/>
  <c r="L113" i="6" s="1"/>
  <c r="N113" i="6" s="1"/>
  <c r="H1550" i="6"/>
  <c r="L1550" i="6" s="1"/>
  <c r="N1550" i="6" s="1"/>
  <c r="H2329" i="6"/>
  <c r="L2329" i="6" s="1"/>
  <c r="H2311" i="6"/>
  <c r="L2311" i="6" s="1"/>
  <c r="H2310" i="6"/>
  <c r="L2310" i="6" s="1"/>
  <c r="H2324" i="6"/>
  <c r="L2324" i="6" s="1"/>
  <c r="H2315" i="6"/>
  <c r="L2315" i="6" s="1"/>
  <c r="N2315" i="6" s="1"/>
  <c r="Q2315" i="6" s="1"/>
  <c r="R2315" i="6" s="1"/>
  <c r="H2306" i="6"/>
  <c r="L2306" i="6" s="1"/>
  <c r="N2306" i="6" s="1"/>
  <c r="Q2306" i="6" s="1"/>
  <c r="R2306" i="6" s="1"/>
  <c r="H2325" i="6"/>
  <c r="L2325" i="6" s="1"/>
  <c r="H2328" i="6"/>
  <c r="L2328" i="6" s="1"/>
  <c r="N2328" i="6" s="1"/>
  <c r="Q2328" i="6" s="1"/>
  <c r="R2328" i="6" s="1"/>
  <c r="H548" i="6"/>
  <c r="L548" i="6" s="1"/>
  <c r="N548" i="6" s="1"/>
  <c r="H455" i="6"/>
  <c r="L455" i="6" s="1"/>
  <c r="N455" i="6" s="1"/>
  <c r="H457" i="6"/>
  <c r="L457" i="6" s="1"/>
  <c r="N457" i="6" s="1"/>
  <c r="H374" i="6"/>
  <c r="L374" i="6" s="1"/>
  <c r="N374" i="6" s="1"/>
  <c r="H1754" i="6"/>
  <c r="L1754" i="6" s="1"/>
  <c r="N1754" i="6" s="1"/>
  <c r="H396" i="6"/>
  <c r="L396" i="6" s="1"/>
  <c r="N396" i="6" s="1"/>
  <c r="H67" i="6"/>
  <c r="L67" i="6" s="1"/>
  <c r="N67" i="6" s="1"/>
  <c r="H143" i="6"/>
  <c r="L143" i="6" s="1"/>
  <c r="N143" i="6" s="1"/>
  <c r="H2001" i="6"/>
  <c r="L2001" i="6" s="1"/>
  <c r="N2001" i="6" s="1"/>
  <c r="H922" i="6"/>
  <c r="L922" i="6" s="1"/>
  <c r="N922" i="6" s="1"/>
  <c r="H585" i="6"/>
  <c r="L585" i="6" s="1"/>
  <c r="N585" i="6" s="1"/>
  <c r="H2226" i="6"/>
  <c r="L2226" i="6" s="1"/>
  <c r="N2226" i="6" s="1"/>
  <c r="H832" i="6"/>
  <c r="L832" i="6" s="1"/>
  <c r="N832" i="6" s="1"/>
  <c r="H2030" i="6"/>
  <c r="L2030" i="6" s="1"/>
  <c r="N2030" i="6" s="1"/>
  <c r="H1457" i="6"/>
  <c r="L1457" i="6" s="1"/>
  <c r="N1457" i="6" s="1"/>
  <c r="H1216" i="6"/>
  <c r="L1216" i="6" s="1"/>
  <c r="N1216" i="6" s="1"/>
  <c r="H1572" i="6"/>
  <c r="L1572" i="6" s="1"/>
  <c r="N1572" i="6" s="1"/>
  <c r="H174" i="6"/>
  <c r="L174" i="6" s="1"/>
  <c r="N174" i="6" s="1"/>
  <c r="H1060" i="6"/>
  <c r="L1060" i="6" s="1"/>
  <c r="N1060" i="6" s="1"/>
  <c r="H1166" i="6"/>
  <c r="L1166" i="6" s="1"/>
  <c r="N1166" i="6" s="1"/>
  <c r="H1213" i="6"/>
  <c r="L1213" i="6" s="1"/>
  <c r="N1213" i="6" s="1"/>
  <c r="H1219" i="6"/>
  <c r="L1219" i="6" s="1"/>
  <c r="N1219" i="6" s="1"/>
  <c r="H411" i="6"/>
  <c r="L411" i="6" s="1"/>
  <c r="N411" i="6" s="1"/>
  <c r="H1700" i="6"/>
  <c r="L1700" i="6" s="1"/>
  <c r="N1700" i="6" s="1"/>
  <c r="H1891" i="6"/>
  <c r="L1891" i="6" s="1"/>
  <c r="N1891" i="6" s="1"/>
  <c r="H1909" i="6"/>
  <c r="L1909" i="6" s="1"/>
  <c r="N1909" i="6" s="1"/>
  <c r="H580" i="6"/>
  <c r="L580" i="6" s="1"/>
  <c r="N580" i="6" s="1"/>
  <c r="H1221" i="6"/>
  <c r="L1221" i="6" s="1"/>
  <c r="N1221" i="6" s="1"/>
  <c r="H2251" i="6"/>
  <c r="L2251" i="6" s="1"/>
  <c r="N2251" i="6" s="1"/>
  <c r="Q2251" i="6" s="1"/>
  <c r="R2251" i="6" s="1"/>
  <c r="H1047" i="6"/>
  <c r="L1047" i="6" s="1"/>
  <c r="N1047" i="6" s="1"/>
  <c r="H1809" i="6"/>
  <c r="L1809" i="6" s="1"/>
  <c r="N1809" i="6" s="1"/>
  <c r="H1551" i="6"/>
  <c r="L1551" i="6" s="1"/>
  <c r="N1551" i="6" s="1"/>
  <c r="H1483" i="6"/>
  <c r="L1483" i="6" s="1"/>
  <c r="N1483" i="6" s="1"/>
  <c r="H444" i="6"/>
  <c r="L444" i="6" s="1"/>
  <c r="N444" i="6" s="1"/>
  <c r="H1663" i="6"/>
  <c r="L1663" i="6" s="1"/>
  <c r="N1663" i="6" s="1"/>
  <c r="H1162" i="6"/>
  <c r="L1162" i="6" s="1"/>
  <c r="N1162" i="6" s="1"/>
  <c r="H818" i="6"/>
  <c r="L818" i="6" s="1"/>
  <c r="N818" i="6" s="1"/>
  <c r="H239" i="6"/>
  <c r="L239" i="6" s="1"/>
  <c r="N239" i="6" s="1"/>
  <c r="H537" i="6"/>
  <c r="L537" i="6" s="1"/>
  <c r="N537" i="6" s="1"/>
  <c r="H2321" i="6"/>
  <c r="L2321" i="6" s="1"/>
  <c r="N2321" i="6" s="1"/>
  <c r="Q2321" i="6" s="1"/>
  <c r="R2321" i="6" s="1"/>
  <c r="H2343" i="6"/>
  <c r="L2343" i="6" s="1"/>
  <c r="N2343" i="6" s="1"/>
  <c r="Q2343" i="6" s="1"/>
  <c r="R2343" i="6" s="1"/>
  <c r="H2317" i="6"/>
  <c r="L2317" i="6" s="1"/>
  <c r="H2342" i="6"/>
  <c r="L2342" i="6" s="1"/>
  <c r="N2342" i="6" s="1"/>
  <c r="Q2342" i="6" s="1"/>
  <c r="R2342" i="6" s="1"/>
  <c r="H2307" i="6"/>
  <c r="L2307" i="6" s="1"/>
  <c r="H2330" i="6"/>
  <c r="L2330" i="6" s="1"/>
  <c r="N2330" i="6" s="1"/>
  <c r="Q2330" i="6" s="1"/>
  <c r="R2330" i="6" s="1"/>
  <c r="H2316" i="6"/>
  <c r="L2316" i="6" s="1"/>
  <c r="N2316" i="6" s="1"/>
  <c r="Q2316" i="6" s="1"/>
  <c r="R2316" i="6" s="1"/>
  <c r="H2313" i="6"/>
  <c r="L2313" i="6" s="1"/>
  <c r="N2313" i="6" s="1"/>
  <c r="Q2313" i="6" s="1"/>
  <c r="R2313" i="6" s="1"/>
  <c r="H387" i="6"/>
  <c r="L387" i="6" s="1"/>
  <c r="N387" i="6" s="1"/>
  <c r="H2011" i="6"/>
  <c r="L2011" i="6" s="1"/>
  <c r="N2011" i="6" s="1"/>
  <c r="H2290" i="6"/>
  <c r="L2290" i="6" s="1"/>
  <c r="N2290" i="6" s="1"/>
  <c r="Q2290" i="6" s="1"/>
  <c r="R2290" i="6" s="1"/>
  <c r="H1866" i="6"/>
  <c r="L1866" i="6" s="1"/>
  <c r="N1866" i="6" s="1"/>
  <c r="H1574" i="6"/>
  <c r="L1574" i="6" s="1"/>
  <c r="N1574" i="6" s="1"/>
  <c r="H224" i="6"/>
  <c r="L224" i="6" s="1"/>
  <c r="N224" i="6" s="1"/>
  <c r="H2255" i="6"/>
  <c r="L2255" i="6" s="1"/>
  <c r="N2255" i="6" s="1"/>
  <c r="Q2255" i="6" s="1"/>
  <c r="R2255" i="6" s="1"/>
  <c r="H1220" i="6"/>
  <c r="L1220" i="6" s="1"/>
  <c r="N1220" i="6" s="1"/>
  <c r="H1366" i="6"/>
  <c r="L1366" i="6" s="1"/>
  <c r="N1366" i="6" s="1"/>
  <c r="H910" i="6"/>
  <c r="L910" i="6" s="1"/>
  <c r="N910" i="6" s="1"/>
  <c r="H357" i="6"/>
  <c r="L357" i="6" s="1"/>
  <c r="N357" i="6" s="1"/>
  <c r="H1329" i="6"/>
  <c r="L1329" i="6" s="1"/>
  <c r="N1329" i="6" s="1"/>
  <c r="H684" i="6"/>
  <c r="L684" i="6" s="1"/>
  <c r="N684" i="6" s="1"/>
  <c r="H168" i="6"/>
  <c r="L168" i="6" s="1"/>
  <c r="N168" i="6" s="1"/>
  <c r="H1540" i="6"/>
  <c r="L1540" i="6" s="1"/>
  <c r="N1540" i="6" s="1"/>
  <c r="H1067" i="6"/>
  <c r="L1067" i="6" s="1"/>
  <c r="N1067" i="6" s="1"/>
  <c r="H1069" i="6"/>
  <c r="L1069" i="6" s="1"/>
  <c r="N1069" i="6" s="1"/>
  <c r="H1229" i="6"/>
  <c r="L1229" i="6" s="1"/>
  <c r="N1229" i="6" s="1"/>
  <c r="H56" i="6"/>
  <c r="L56" i="6" s="1"/>
  <c r="N56" i="6" s="1"/>
  <c r="H1763" i="6"/>
  <c r="L1763" i="6" s="1"/>
  <c r="N1763" i="6" s="1"/>
  <c r="H1337" i="6"/>
  <c r="L1337" i="6" s="1"/>
  <c r="N1337" i="6" s="1"/>
  <c r="H2019" i="6"/>
  <c r="L2019" i="6" s="1"/>
  <c r="N2019" i="6" s="1"/>
  <c r="H907" i="6"/>
  <c r="L907" i="6" s="1"/>
  <c r="N907" i="6" s="1"/>
  <c r="H515" i="6"/>
  <c r="L515" i="6" s="1"/>
  <c r="N515" i="6" s="1"/>
  <c r="H1784" i="6"/>
  <c r="L1784" i="6" s="1"/>
  <c r="N1784" i="6" s="1"/>
  <c r="H919" i="6"/>
  <c r="L919" i="6" s="1"/>
  <c r="N919" i="6" s="1"/>
  <c r="H903" i="6"/>
  <c r="L903" i="6" s="1"/>
  <c r="N903" i="6" s="1"/>
  <c r="H1222" i="6"/>
  <c r="L1222" i="6" s="1"/>
  <c r="N1222" i="6" s="1"/>
  <c r="H266" i="6"/>
  <c r="L266" i="6" s="1"/>
  <c r="N266" i="6" s="1"/>
  <c r="H1135" i="6"/>
  <c r="L1135" i="6" s="1"/>
  <c r="N1135" i="6" s="1"/>
  <c r="H476" i="6"/>
  <c r="L476" i="6" s="1"/>
  <c r="N476" i="6" s="1"/>
  <c r="H1458" i="6"/>
  <c r="L1458" i="6" s="1"/>
  <c r="N1458" i="6" s="1"/>
  <c r="H465" i="6"/>
  <c r="L465" i="6" s="1"/>
  <c r="N465" i="6" s="1"/>
  <c r="H1576" i="6"/>
  <c r="L1576" i="6" s="1"/>
  <c r="N1576" i="6" s="1"/>
  <c r="H1571" i="6"/>
  <c r="L1571" i="6" s="1"/>
  <c r="N1571" i="6" s="1"/>
  <c r="H1464" i="6"/>
  <c r="L1464" i="6" s="1"/>
  <c r="N1464" i="6" s="1"/>
  <c r="H222" i="6"/>
  <c r="L222" i="6" s="1"/>
  <c r="N222" i="6" s="1"/>
  <c r="H918" i="6"/>
  <c r="L918" i="6" s="1"/>
  <c r="N918" i="6" s="1"/>
  <c r="Q918" i="6" s="1"/>
  <c r="R918" i="6" s="1"/>
  <c r="H240" i="6"/>
  <c r="L240" i="6" s="1"/>
  <c r="N240" i="6" s="1"/>
  <c r="H2312" i="6"/>
  <c r="L2312" i="6" s="1"/>
  <c r="H2327" i="6"/>
  <c r="L2327" i="6" s="1"/>
  <c r="H2309" i="6"/>
  <c r="L2309" i="6" s="1"/>
  <c r="H2326" i="6"/>
  <c r="L2326" i="6" s="1"/>
  <c r="H2323" i="6"/>
  <c r="L2323" i="6" s="1"/>
  <c r="N2323" i="6" s="1"/>
  <c r="Q2323" i="6" s="1"/>
  <c r="R2323" i="6" s="1"/>
  <c r="H2322" i="6"/>
  <c r="L2322" i="6" s="1"/>
  <c r="N2322" i="6" s="1"/>
  <c r="Q2322" i="6" s="1"/>
  <c r="R2322" i="6" s="1"/>
  <c r="H2308" i="6"/>
  <c r="L2308" i="6" s="1"/>
  <c r="N2308" i="6" s="1"/>
  <c r="Q2308" i="6" s="1"/>
  <c r="R2308" i="6" s="1"/>
  <c r="H2305" i="6"/>
  <c r="L2305" i="6" s="1"/>
  <c r="H1181" i="6"/>
  <c r="L1181" i="6" s="1"/>
  <c r="N1181" i="6" s="1"/>
  <c r="H2052" i="6"/>
  <c r="L2052" i="6" s="1"/>
  <c r="N2052" i="6" s="1"/>
  <c r="H1526" i="6"/>
  <c r="L1526" i="6" s="1"/>
  <c r="N1526" i="6" s="1"/>
  <c r="H768" i="6"/>
  <c r="L768" i="6" s="1"/>
  <c r="N768" i="6" s="1"/>
  <c r="H1617" i="6"/>
  <c r="L1617" i="6" s="1"/>
  <c r="N1617" i="6" s="1"/>
  <c r="H902" i="6"/>
  <c r="L902" i="6" s="1"/>
  <c r="N902" i="6" s="1"/>
  <c r="H136" i="6"/>
  <c r="L136" i="6" s="1"/>
  <c r="N136" i="6" s="1"/>
  <c r="H2252" i="6"/>
  <c r="L2252" i="6" s="1"/>
  <c r="N2252" i="6" s="1"/>
  <c r="Q2252" i="6" s="1"/>
  <c r="R2252" i="6" s="1"/>
  <c r="H1377" i="6"/>
  <c r="L1377" i="6" s="1"/>
  <c r="N1377" i="6" s="1"/>
  <c r="H1421" i="6"/>
  <c r="L1421" i="6" s="1"/>
  <c r="N1421" i="6" s="1"/>
  <c r="H1912" i="6"/>
  <c r="L1912" i="6" s="1"/>
  <c r="N1912" i="6" s="1"/>
  <c r="H1735" i="6"/>
  <c r="L1735" i="6" s="1"/>
  <c r="N1735" i="6" s="1"/>
  <c r="H54" i="6"/>
  <c r="L54" i="6" s="1"/>
  <c r="N54" i="6" s="1"/>
  <c r="H1431" i="6"/>
  <c r="L1431" i="6" s="1"/>
  <c r="N1431" i="6" s="1"/>
  <c r="H901" i="6"/>
  <c r="L901" i="6" s="1"/>
  <c r="N901" i="6" s="1"/>
  <c r="H1012" i="6"/>
  <c r="L1012" i="6" s="1"/>
  <c r="N1012" i="6" s="1"/>
  <c r="H2292" i="6"/>
  <c r="L2292" i="6" s="1"/>
  <c r="N2292" i="6" s="1"/>
  <c r="Q2292" i="6" s="1"/>
  <c r="R2292" i="6" s="1"/>
  <c r="H1477" i="6"/>
  <c r="L1477" i="6" s="1"/>
  <c r="N1477" i="6" s="1"/>
  <c r="H769" i="6"/>
  <c r="L769" i="6" s="1"/>
  <c r="N769" i="6" s="1"/>
  <c r="H1027" i="6"/>
  <c r="L1027" i="6" s="1"/>
  <c r="N1027" i="6" s="1"/>
  <c r="H544" i="6"/>
  <c r="L544" i="6" s="1"/>
  <c r="N544" i="6" s="1"/>
  <c r="H1367" i="6"/>
  <c r="L1367" i="6" s="1"/>
  <c r="N1367" i="6" s="1"/>
  <c r="H1543" i="6"/>
  <c r="L1543" i="6" s="1"/>
  <c r="N1543" i="6" s="1"/>
  <c r="H579" i="6"/>
  <c r="L579" i="6" s="1"/>
  <c r="N579" i="6" s="1"/>
  <c r="H1378" i="6"/>
  <c r="L1378" i="6" s="1"/>
  <c r="N1378" i="6" s="1"/>
  <c r="H541" i="6"/>
  <c r="L541" i="6" s="1"/>
  <c r="N541" i="6" s="1"/>
  <c r="H2168" i="6"/>
  <c r="L2168" i="6" s="1"/>
  <c r="N2168" i="6" s="1"/>
  <c r="H575" i="6"/>
  <c r="L575" i="6" s="1"/>
  <c r="N575" i="6" s="1"/>
  <c r="H1529" i="6"/>
  <c r="L1529" i="6" s="1"/>
  <c r="N1529" i="6" s="1"/>
  <c r="H551" i="6"/>
  <c r="L551" i="6" s="1"/>
  <c r="N551" i="6" s="1"/>
  <c r="H534" i="6"/>
  <c r="L534" i="6" s="1"/>
  <c r="N534" i="6" s="1"/>
  <c r="H1036" i="6"/>
  <c r="L1036" i="6" s="1"/>
  <c r="N1036" i="6" s="1"/>
  <c r="H1911" i="6"/>
  <c r="L1911" i="6" s="1"/>
  <c r="N1911" i="6" s="1"/>
  <c r="H2231" i="6"/>
  <c r="L2231" i="6" s="1"/>
  <c r="N2231" i="6" s="1"/>
  <c r="H424" i="6"/>
  <c r="L424" i="6" s="1"/>
  <c r="N424" i="6" s="1"/>
  <c r="H1718" i="6"/>
  <c r="L1718" i="6" s="1"/>
  <c r="N1718" i="6" s="1"/>
  <c r="H2020" i="6"/>
  <c r="L2020" i="6" s="1"/>
  <c r="N2020" i="6" s="1"/>
  <c r="H573" i="6"/>
  <c r="L573" i="6" s="1"/>
  <c r="N573" i="6" s="1"/>
  <c r="H217" i="6"/>
  <c r="L217" i="6" s="1"/>
  <c r="N217" i="6" s="1"/>
  <c r="H1318" i="6"/>
  <c r="L1318" i="6" s="1"/>
  <c r="N1318" i="6" s="1"/>
  <c r="H2319" i="6"/>
  <c r="L2319" i="6" s="1"/>
  <c r="N2319" i="6" s="1"/>
  <c r="Q2319" i="6" s="1"/>
  <c r="R2319" i="6" s="1"/>
  <c r="H2318" i="6"/>
  <c r="L2318" i="6" s="1"/>
  <c r="N2318" i="6" s="1"/>
  <c r="Q2318" i="6" s="1"/>
  <c r="R2318" i="6" s="1"/>
  <c r="H2340" i="6"/>
  <c r="L2340" i="6" s="1"/>
  <c r="N2340" i="6" s="1"/>
  <c r="Q2340" i="6" s="1"/>
  <c r="R2340" i="6" s="1"/>
  <c r="H2300" i="6"/>
  <c r="L2300" i="6" s="1"/>
  <c r="N2300" i="6" s="1"/>
  <c r="Q2300" i="6" s="1"/>
  <c r="R2300" i="6" s="1"/>
  <c r="H2314" i="6"/>
  <c r="L2314" i="6" s="1"/>
  <c r="H2341" i="6"/>
  <c r="L2341" i="6" s="1"/>
  <c r="N2341" i="6" s="1"/>
  <c r="Q2341" i="6" s="1"/>
  <c r="R2341" i="6" s="1"/>
  <c r="H2336" i="6"/>
  <c r="L2336" i="6" s="1"/>
  <c r="N2336" i="6" s="1"/>
  <c r="Q2336" i="6" s="1"/>
  <c r="R2336" i="6" s="1"/>
  <c r="H906" i="6"/>
  <c r="L906" i="6" s="1"/>
  <c r="N906" i="6" s="1"/>
  <c r="H751" i="6"/>
  <c r="L751" i="6" s="1"/>
  <c r="N751" i="6" s="1"/>
  <c r="H2223" i="6"/>
  <c r="L2223" i="6" s="1"/>
  <c r="N2223" i="6" s="1"/>
  <c r="H440" i="6"/>
  <c r="L440" i="6" s="1"/>
  <c r="N440" i="6" s="1"/>
  <c r="H507" i="6"/>
  <c r="L507" i="6" s="1"/>
  <c r="N507" i="6" s="1"/>
  <c r="H1523" i="6"/>
  <c r="L1523" i="6" s="1"/>
  <c r="N1523" i="6" s="1"/>
  <c r="H1153" i="6"/>
  <c r="L1153" i="6" s="1"/>
  <c r="N1153" i="6" s="1"/>
  <c r="H808" i="6"/>
  <c r="L808" i="6" s="1"/>
  <c r="N808" i="6" s="1"/>
  <c r="H669" i="6"/>
  <c r="L669" i="6" s="1"/>
  <c r="N669" i="6" s="1"/>
  <c r="H2180" i="6"/>
  <c r="L2180" i="6" s="1"/>
  <c r="N2180" i="6" s="1"/>
  <c r="H1846" i="6"/>
  <c r="L1846" i="6" s="1"/>
  <c r="N1846" i="6" s="1"/>
  <c r="H1487" i="6"/>
  <c r="L1487" i="6" s="1"/>
  <c r="N1487" i="6" s="1"/>
  <c r="H734" i="6"/>
  <c r="L734" i="6" s="1"/>
  <c r="N734" i="6" s="1"/>
  <c r="H2248" i="6"/>
  <c r="L2248" i="6" s="1"/>
  <c r="N2248" i="6" s="1"/>
  <c r="Q2248" i="6" s="1"/>
  <c r="R2248" i="6" s="1"/>
  <c r="H1126" i="6"/>
  <c r="L1126" i="6" s="1"/>
  <c r="N1126" i="6" s="1"/>
  <c r="H1749" i="6"/>
  <c r="L1749" i="6" s="1"/>
  <c r="N1749" i="6" s="1"/>
  <c r="H511" i="6"/>
  <c r="L511" i="6" s="1"/>
  <c r="N511" i="6" s="1"/>
  <c r="H2283" i="6"/>
  <c r="L2283" i="6" s="1"/>
  <c r="N2283" i="6" s="1"/>
  <c r="Q2283" i="6" s="1"/>
  <c r="R2283" i="6" s="1"/>
  <c r="H1698" i="6"/>
  <c r="L1698" i="6" s="1"/>
  <c r="N1698" i="6" s="1"/>
  <c r="H535" i="6"/>
  <c r="L535" i="6" s="1"/>
  <c r="N535" i="6" s="1"/>
  <c r="H1020" i="6"/>
  <c r="L1020" i="6" s="1"/>
  <c r="N1020" i="6" s="1"/>
  <c r="H2162" i="6"/>
  <c r="L2162" i="6" s="1"/>
  <c r="N2162" i="6" s="1"/>
  <c r="Q2162" i="6" s="1"/>
  <c r="R2162" i="6" s="1"/>
  <c r="H249" i="6"/>
  <c r="L249" i="6" s="1"/>
  <c r="N249" i="6" s="1"/>
  <c r="H467" i="6"/>
  <c r="L467" i="6" s="1"/>
  <c r="N467" i="6" s="1"/>
  <c r="H1869" i="6"/>
  <c r="L1869" i="6" s="1"/>
  <c r="N1869" i="6" s="1"/>
  <c r="H1677" i="6"/>
  <c r="L1677" i="6" s="1"/>
  <c r="N1677" i="6" s="1"/>
  <c r="H1438" i="6"/>
  <c r="L1438" i="6" s="1"/>
  <c r="N1438" i="6" s="1"/>
  <c r="H1440" i="6"/>
  <c r="L1440" i="6" s="1"/>
  <c r="N1440" i="6" s="1"/>
  <c r="H1694" i="6"/>
  <c r="L1694" i="6" s="1"/>
  <c r="N1694" i="6" s="1"/>
  <c r="H528" i="6"/>
  <c r="L528" i="6" s="1"/>
  <c r="N528" i="6" s="1"/>
  <c r="H1714" i="6"/>
  <c r="L1714" i="6" s="1"/>
  <c r="N1714" i="6" s="1"/>
  <c r="H2184" i="6"/>
  <c r="L2184" i="6" s="1"/>
  <c r="N2184" i="6" s="1"/>
  <c r="H685" i="6"/>
  <c r="L685" i="6" s="1"/>
  <c r="N685" i="6" s="1"/>
  <c r="H1053" i="6"/>
  <c r="L1053" i="6" s="1"/>
  <c r="N1053" i="6" s="1"/>
  <c r="H1876" i="6"/>
  <c r="L1876" i="6" s="1"/>
  <c r="N1876" i="6" s="1"/>
  <c r="H2163" i="6"/>
  <c r="L2163" i="6" s="1"/>
  <c r="N2163" i="6" s="1"/>
  <c r="Q2163" i="6" s="1"/>
  <c r="R2163" i="6" s="1"/>
  <c r="H1770" i="6"/>
  <c r="L1770" i="6" s="1"/>
  <c r="N1770" i="6" s="1"/>
  <c r="H1446" i="6"/>
  <c r="L1446" i="6" s="1"/>
  <c r="N1446" i="6" s="1"/>
  <c r="H761" i="6"/>
  <c r="L761" i="6" s="1"/>
  <c r="N761" i="6" s="1"/>
  <c r="Q761" i="6" s="1"/>
  <c r="R761" i="6" s="1"/>
  <c r="H1009" i="6"/>
  <c r="L1009" i="6" s="1"/>
  <c r="N1009" i="6" s="1"/>
  <c r="Q1009" i="6" s="1"/>
  <c r="R1009" i="6" s="1"/>
  <c r="H1035" i="6"/>
  <c r="L1035" i="6" s="1"/>
  <c r="N1035" i="6" s="1"/>
  <c r="H1497" i="6"/>
  <c r="L1497" i="6" s="1"/>
  <c r="N1497" i="6" s="1"/>
  <c r="H1210" i="6"/>
  <c r="L1210" i="6" s="1"/>
  <c r="N1210" i="6" s="1"/>
  <c r="H2266" i="6"/>
  <c r="L2266" i="6" s="1"/>
  <c r="N2266" i="6" s="1"/>
  <c r="Q2266" i="6" s="1"/>
  <c r="R2266" i="6" s="1"/>
  <c r="H890" i="6"/>
  <c r="L890" i="6" s="1"/>
  <c r="N890" i="6" s="1"/>
  <c r="H1225" i="6"/>
  <c r="L1225" i="6" s="1"/>
  <c r="N1225" i="6" s="1"/>
  <c r="H1509" i="6"/>
  <c r="L1509" i="6" s="1"/>
  <c r="N1509" i="6" s="1"/>
  <c r="H830" i="6"/>
  <c r="L830" i="6" s="1"/>
  <c r="N830" i="6" s="1"/>
  <c r="H1686" i="6"/>
  <c r="L1686" i="6" s="1"/>
  <c r="N1686" i="6" s="1"/>
  <c r="Q1686" i="6" s="1"/>
  <c r="R1686" i="6" s="1"/>
  <c r="H1389" i="6"/>
  <c r="L1389" i="6" s="1"/>
  <c r="N1389" i="6" s="1"/>
  <c r="H1130" i="6"/>
  <c r="L1130" i="6" s="1"/>
  <c r="N1130" i="6" s="1"/>
  <c r="Q1130" i="6" s="1"/>
  <c r="R1130" i="6" s="1"/>
  <c r="H1667" i="6"/>
  <c r="L1667" i="6" s="1"/>
  <c r="N1667" i="6" s="1"/>
  <c r="H1521" i="6"/>
  <c r="L1521" i="6" s="1"/>
  <c r="N1521" i="6" s="1"/>
  <c r="H127" i="6"/>
  <c r="L127" i="6" s="1"/>
  <c r="N127" i="6" s="1"/>
  <c r="H2276" i="6"/>
  <c r="L2276" i="6" s="1"/>
  <c r="N2276" i="6" s="1"/>
  <c r="Q2276" i="6" s="1"/>
  <c r="R2276" i="6" s="1"/>
  <c r="H2272" i="6"/>
  <c r="L2272" i="6" s="1"/>
  <c r="N2272" i="6" s="1"/>
  <c r="Q2272" i="6" s="1"/>
  <c r="R2272" i="6" s="1"/>
  <c r="H758" i="6"/>
  <c r="L758" i="6" s="1"/>
  <c r="N758" i="6" s="1"/>
  <c r="H1738" i="6"/>
  <c r="L1738" i="6" s="1"/>
  <c r="N1738" i="6" s="1"/>
  <c r="H696" i="6"/>
  <c r="L696" i="6" s="1"/>
  <c r="N696" i="6" s="1"/>
  <c r="H1026" i="6"/>
  <c r="L1026" i="6" s="1"/>
  <c r="N1026" i="6" s="1"/>
  <c r="H1325" i="6"/>
  <c r="L1325" i="6" s="1"/>
  <c r="N1325" i="6" s="1"/>
  <c r="H1201" i="6"/>
  <c r="L1201" i="6" s="1"/>
  <c r="N1201" i="6" s="1"/>
  <c r="H1246" i="6"/>
  <c r="L1246" i="6" s="1"/>
  <c r="N1246" i="6" s="1"/>
  <c r="H199" i="6"/>
  <c r="L199" i="6" s="1"/>
  <c r="N199" i="6" s="1"/>
  <c r="H1403" i="6"/>
  <c r="L1403" i="6" s="1"/>
  <c r="N1403" i="6" s="1"/>
  <c r="H319" i="6"/>
  <c r="L319" i="6" s="1"/>
  <c r="N319" i="6" s="1"/>
  <c r="H453" i="6"/>
  <c r="L453" i="6" s="1"/>
  <c r="N453" i="6" s="1"/>
  <c r="H1184" i="6"/>
  <c r="L1184" i="6" s="1"/>
  <c r="N1184" i="6" s="1"/>
  <c r="H2294" i="6"/>
  <c r="L2294" i="6" s="1"/>
  <c r="N2294" i="6" s="1"/>
  <c r="Q2294" i="6" s="1"/>
  <c r="R2294" i="6" s="1"/>
  <c r="H1132" i="6"/>
  <c r="L1132" i="6" s="1"/>
  <c r="N1132" i="6" s="1"/>
  <c r="H543" i="6"/>
  <c r="L543" i="6" s="1"/>
  <c r="N543" i="6" s="1"/>
  <c r="H883" i="6"/>
  <c r="L883" i="6" s="1"/>
  <c r="N883" i="6" s="1"/>
  <c r="H448" i="6"/>
  <c r="L448" i="6" s="1"/>
  <c r="N448" i="6" s="1"/>
  <c r="H324" i="6"/>
  <c r="L324" i="6" s="1"/>
  <c r="N324" i="6" s="1"/>
  <c r="H1841" i="6"/>
  <c r="L1841" i="6" s="1"/>
  <c r="N1841" i="6" s="1"/>
  <c r="H904" i="6"/>
  <c r="L904" i="6" s="1"/>
  <c r="N904" i="6" s="1"/>
  <c r="R34" i="10"/>
  <c r="S34" i="10" s="1"/>
  <c r="X34" i="10"/>
  <c r="H637" i="6"/>
  <c r="L637" i="6" s="1"/>
  <c r="N637" i="6" s="1"/>
  <c r="H1528" i="6"/>
  <c r="L1528" i="6" s="1"/>
  <c r="N1528" i="6" s="1"/>
  <c r="H1164" i="6"/>
  <c r="L1164" i="6" s="1"/>
  <c r="N1164" i="6" s="1"/>
  <c r="H373" i="6"/>
  <c r="L373" i="6" s="1"/>
  <c r="N373" i="6" s="1"/>
  <c r="H1308" i="6"/>
  <c r="L1308" i="6" s="1"/>
  <c r="N1308" i="6" s="1"/>
  <c r="H1145" i="6"/>
  <c r="L1145" i="6" s="1"/>
  <c r="N1145" i="6" s="1"/>
  <c r="H1838" i="6"/>
  <c r="L1838" i="6" s="1"/>
  <c r="N1838" i="6" s="1"/>
  <c r="H1880" i="6"/>
  <c r="L1880" i="6" s="1"/>
  <c r="N1880" i="6" s="1"/>
  <c r="H335" i="6"/>
  <c r="L335" i="6" s="1"/>
  <c r="N335" i="6" s="1"/>
  <c r="H1240" i="6"/>
  <c r="L1240" i="6" s="1"/>
  <c r="N1240" i="6" s="1"/>
  <c r="Q1240" i="6" s="1"/>
  <c r="R1240" i="6" s="1"/>
  <c r="H393" i="6"/>
  <c r="L393" i="6" s="1"/>
  <c r="N393" i="6" s="1"/>
  <c r="H334" i="6"/>
  <c r="L334" i="6" s="1"/>
  <c r="N334" i="6" s="1"/>
  <c r="H1974" i="6"/>
  <c r="L1974" i="6" s="1"/>
  <c r="N1974" i="6" s="1"/>
  <c r="H392" i="6"/>
  <c r="L392" i="6" s="1"/>
  <c r="N392" i="6" s="1"/>
  <c r="H905" i="6"/>
  <c r="L905" i="6" s="1"/>
  <c r="N905" i="6" s="1"/>
  <c r="H1646" i="6"/>
  <c r="L1646" i="6" s="1"/>
  <c r="N1646" i="6" s="1"/>
  <c r="H995" i="6"/>
  <c r="L995" i="6" s="1"/>
  <c r="N995" i="6" s="1"/>
  <c r="H1837" i="6"/>
  <c r="L1837" i="6" s="1"/>
  <c r="N1837" i="6" s="1"/>
  <c r="H212" i="6"/>
  <c r="L212" i="6" s="1"/>
  <c r="N212" i="6" s="1"/>
  <c r="H179" i="6"/>
  <c r="L179" i="6" s="1"/>
  <c r="N179" i="6" s="1"/>
  <c r="H1522" i="6"/>
  <c r="L1522" i="6" s="1"/>
  <c r="N1522" i="6" s="1"/>
  <c r="H578" i="6"/>
  <c r="L578" i="6" s="1"/>
  <c r="N578" i="6" s="1"/>
  <c r="H1533" i="6"/>
  <c r="L1533" i="6" s="1"/>
  <c r="N1533" i="6" s="1"/>
  <c r="H1442" i="6"/>
  <c r="L1442" i="6" s="1"/>
  <c r="N1442" i="6" s="1"/>
  <c r="Q1442" i="6" s="1"/>
  <c r="R1442" i="6" s="1"/>
  <c r="H1616" i="6"/>
  <c r="L1616" i="6" s="1"/>
  <c r="N1616" i="6" s="1"/>
  <c r="H1530" i="6"/>
  <c r="L1530" i="6" s="1"/>
  <c r="N1530" i="6" s="1"/>
  <c r="H1736" i="6"/>
  <c r="L1736" i="6" s="1"/>
  <c r="N1736" i="6" s="1"/>
  <c r="H757" i="6"/>
  <c r="L757" i="6" s="1"/>
  <c r="N757" i="6" s="1"/>
  <c r="Q757" i="6" s="1"/>
  <c r="R757" i="6" s="1"/>
  <c r="H1011" i="6"/>
  <c r="L1011" i="6" s="1"/>
  <c r="N1011" i="6" s="1"/>
  <c r="H2049" i="6"/>
  <c r="L2049" i="6" s="1"/>
  <c r="N2049" i="6" s="1"/>
  <c r="H576" i="6"/>
  <c r="L576" i="6" s="1"/>
  <c r="N576" i="6" s="1"/>
  <c r="H569" i="6"/>
  <c r="L569" i="6" s="1"/>
  <c r="N569" i="6" s="1"/>
  <c r="H445" i="6"/>
  <c r="L445" i="6" s="1"/>
  <c r="N445" i="6" s="1"/>
  <c r="H1319" i="6"/>
  <c r="L1319" i="6" s="1"/>
  <c r="N1319" i="6" s="1"/>
  <c r="H1709" i="6"/>
  <c r="L1709" i="6" s="1"/>
  <c r="N1709" i="6" s="1"/>
  <c r="H1445" i="6"/>
  <c r="L1445" i="6" s="1"/>
  <c r="N1445" i="6" s="1"/>
  <c r="H582" i="6"/>
  <c r="L582" i="6" s="1"/>
  <c r="N582" i="6" s="1"/>
  <c r="H766" i="6"/>
  <c r="L766" i="6" s="1"/>
  <c r="N766" i="6" s="1"/>
  <c r="H523" i="6"/>
  <c r="L523" i="6" s="1"/>
  <c r="N523" i="6" s="1"/>
  <c r="H811" i="6"/>
  <c r="L811" i="6" s="1"/>
  <c r="N811" i="6" s="1"/>
  <c r="H1629" i="6"/>
  <c r="L1629" i="6" s="1"/>
  <c r="N1629" i="6" s="1"/>
  <c r="H1192" i="6"/>
  <c r="L1192" i="6" s="1"/>
  <c r="N1192" i="6" s="1"/>
  <c r="H1864" i="6"/>
  <c r="L1864" i="6" s="1"/>
  <c r="N1864" i="6" s="1"/>
  <c r="H284" i="6"/>
  <c r="L284" i="6" s="1"/>
  <c r="N284" i="6" s="1"/>
  <c r="H25" i="6"/>
  <c r="L25" i="6" s="1"/>
  <c r="N25" i="6" s="1"/>
  <c r="H1025" i="6"/>
  <c r="L1025" i="6" s="1"/>
  <c r="N1025" i="6" s="1"/>
  <c r="H282" i="6"/>
  <c r="L282" i="6" s="1"/>
  <c r="N282" i="6" s="1"/>
  <c r="H2164" i="6"/>
  <c r="L2164" i="6" s="1"/>
  <c r="N2164" i="6" s="1"/>
  <c r="Q2164" i="6" s="1"/>
  <c r="R2164" i="6" s="1"/>
  <c r="H234" i="6"/>
  <c r="L234" i="6" s="1"/>
  <c r="N234" i="6" s="1"/>
  <c r="H1484" i="6"/>
  <c r="L1484" i="6" s="1"/>
  <c r="N1484" i="6" s="1"/>
  <c r="H691" i="6"/>
  <c r="L691" i="6" s="1"/>
  <c r="N691" i="6" s="1"/>
  <c r="H897" i="6"/>
  <c r="L897" i="6" s="1"/>
  <c r="N897" i="6" s="1"/>
  <c r="H1382" i="6"/>
  <c r="L1382" i="6" s="1"/>
  <c r="N1382" i="6" s="1"/>
  <c r="H2273" i="6"/>
  <c r="L2273" i="6" s="1"/>
  <c r="N2273" i="6" s="1"/>
  <c r="Q2273" i="6" s="1"/>
  <c r="R2273" i="6" s="1"/>
  <c r="H2265" i="6"/>
  <c r="L2265" i="6" s="1"/>
  <c r="N2265" i="6" s="1"/>
  <c r="Q2265" i="6" s="1"/>
  <c r="R2265" i="6" s="1"/>
  <c r="H687" i="6"/>
  <c r="L687" i="6" s="1"/>
  <c r="N687" i="6" s="1"/>
  <c r="H581" i="6"/>
  <c r="L581" i="6" s="1"/>
  <c r="N581" i="6" s="1"/>
  <c r="H1443" i="6"/>
  <c r="L1443" i="6" s="1"/>
  <c r="N1443" i="6" s="1"/>
  <c r="H1733" i="6"/>
  <c r="L1733" i="6" s="1"/>
  <c r="N1733" i="6" s="1"/>
  <c r="H895" i="6"/>
  <c r="L895" i="6" s="1"/>
  <c r="N895" i="6" s="1"/>
  <c r="H213" i="6"/>
  <c r="L213" i="6" s="1"/>
  <c r="N213" i="6" s="1"/>
  <c r="H180" i="6"/>
  <c r="L180" i="6" s="1"/>
  <c r="N180" i="6" s="1"/>
  <c r="H2159" i="6"/>
  <c r="L2159" i="6" s="1"/>
  <c r="N2159" i="6" s="1"/>
  <c r="Q2159" i="6" s="1"/>
  <c r="R2159" i="6" s="1"/>
  <c r="H1768" i="6"/>
  <c r="L1768" i="6" s="1"/>
  <c r="N1768" i="6" s="1"/>
  <c r="Q1768" i="6" s="1"/>
  <c r="R1768" i="6" s="1"/>
  <c r="H1185" i="6"/>
  <c r="L1185" i="6" s="1"/>
  <c r="N1185" i="6" s="1"/>
  <c r="H1384" i="6"/>
  <c r="L1384" i="6" s="1"/>
  <c r="N1384" i="6" s="1"/>
  <c r="H1597" i="6"/>
  <c r="L1597" i="6" s="1"/>
  <c r="N1597" i="6" s="1"/>
  <c r="H2263" i="6"/>
  <c r="L2263" i="6" s="1"/>
  <c r="N2263" i="6" s="1"/>
  <c r="Q2263" i="6" s="1"/>
  <c r="R2263" i="6" s="1"/>
  <c r="H181" i="6"/>
  <c r="L181" i="6" s="1"/>
  <c r="N181" i="6" s="1"/>
  <c r="H358" i="6"/>
  <c r="L358" i="6" s="1"/>
  <c r="N358" i="6" s="1"/>
  <c r="H2115" i="6"/>
  <c r="L2115" i="6" s="1"/>
  <c r="N2115" i="6" s="1"/>
  <c r="H820" i="6"/>
  <c r="L820" i="6" s="1"/>
  <c r="N820" i="6" s="1"/>
  <c r="H323" i="6"/>
  <c r="L323" i="6" s="1"/>
  <c r="N323" i="6" s="1"/>
  <c r="H2133" i="6"/>
  <c r="L2133" i="6" s="1"/>
  <c r="N2133" i="6" s="1"/>
  <c r="H894" i="6"/>
  <c r="L894" i="6" s="1"/>
  <c r="N894" i="6" s="1"/>
  <c r="H2247" i="6"/>
  <c r="L2247" i="6" s="1"/>
  <c r="N2247" i="6" s="1"/>
  <c r="Q2247" i="6" s="1"/>
  <c r="R2247" i="6" s="1"/>
  <c r="X109" i="10"/>
  <c r="Y109" i="10" s="1"/>
  <c r="Z109" i="10" s="1"/>
  <c r="R109" i="10"/>
  <c r="S109" i="10" s="1"/>
  <c r="W109" i="10" s="1"/>
  <c r="H1049" i="6"/>
  <c r="L1049" i="6" s="1"/>
  <c r="N1049" i="6" s="1"/>
  <c r="H1111" i="6"/>
  <c r="L1111" i="6" s="1"/>
  <c r="N1111" i="6" s="1"/>
  <c r="H1867" i="6"/>
  <c r="L1867" i="6" s="1"/>
  <c r="N1867" i="6" s="1"/>
  <c r="H2262" i="6"/>
  <c r="L2262" i="6" s="1"/>
  <c r="N2262" i="6" s="1"/>
  <c r="Q2262" i="6" s="1"/>
  <c r="R2262" i="6" s="1"/>
  <c r="H2242" i="6"/>
  <c r="L2242" i="6" s="1"/>
  <c r="N2242" i="6" s="1"/>
  <c r="Q2242" i="6" s="1"/>
  <c r="R2242" i="6" s="1"/>
  <c r="H1514" i="6"/>
  <c r="L1514" i="6" s="1"/>
  <c r="N1514" i="6" s="1"/>
  <c r="H2244" i="6"/>
  <c r="L2244" i="6" s="1"/>
  <c r="N2244" i="6" s="1"/>
  <c r="Q2244" i="6" s="1"/>
  <c r="R2244" i="6" s="1"/>
  <c r="H667" i="6"/>
  <c r="L667" i="6" s="1"/>
  <c r="N667" i="6" s="1"/>
  <c r="H1233" i="6"/>
  <c r="L1233" i="6" s="1"/>
  <c r="N1233" i="6" s="1"/>
  <c r="Q1233" i="6" s="1"/>
  <c r="R1233" i="6" s="1"/>
  <c r="H329" i="6"/>
  <c r="L329" i="6" s="1"/>
  <c r="N329" i="6" s="1"/>
  <c r="H188" i="6"/>
  <c r="L188" i="6" s="1"/>
  <c r="N188" i="6" s="1"/>
  <c r="H2048" i="6"/>
  <c r="L2048" i="6" s="1"/>
  <c r="N2048" i="6" s="1"/>
  <c r="H1037" i="6"/>
  <c r="L1037" i="6" s="1"/>
  <c r="N1037" i="6" s="1"/>
  <c r="H2243" i="6"/>
  <c r="L2243" i="6" s="1"/>
  <c r="N2243" i="6" s="1"/>
  <c r="Q2243" i="6" s="1"/>
  <c r="R2243" i="6" s="1"/>
  <c r="H663" i="6"/>
  <c r="L663" i="6" s="1"/>
  <c r="N663" i="6" s="1"/>
  <c r="H2258" i="6"/>
  <c r="L2258" i="6" s="1"/>
  <c r="N2258" i="6" s="1"/>
  <c r="Q2258" i="6" s="1"/>
  <c r="R2258" i="6" s="1"/>
  <c r="H2176" i="6"/>
  <c r="L2176" i="6" s="1"/>
  <c r="N2176" i="6" s="1"/>
  <c r="H1254" i="6"/>
  <c r="L1254" i="6" s="1"/>
  <c r="N1254" i="6" s="1"/>
  <c r="H2259" i="6"/>
  <c r="L2259" i="6" s="1"/>
  <c r="N2259" i="6" s="1"/>
  <c r="Q2259" i="6" s="1"/>
  <c r="R2259" i="6" s="1"/>
  <c r="H1696" i="6"/>
  <c r="L1696" i="6" s="1"/>
  <c r="N1696" i="6" s="1"/>
  <c r="H1595" i="6"/>
  <c r="L1595" i="6" s="1"/>
  <c r="N1595" i="6" s="1"/>
  <c r="H749" i="6"/>
  <c r="L749" i="6" s="1"/>
  <c r="N749" i="6" s="1"/>
  <c r="H2165" i="6"/>
  <c r="L2165" i="6" s="1"/>
  <c r="N2165" i="6" s="1"/>
  <c r="Q2165" i="6" s="1"/>
  <c r="R2165" i="6" s="1"/>
  <c r="H2281" i="6"/>
  <c r="L2281" i="6" s="1"/>
  <c r="N2281" i="6" s="1"/>
  <c r="Q2281" i="6" s="1"/>
  <c r="R2281" i="6" s="1"/>
  <c r="H985" i="6"/>
  <c r="L985" i="6" s="1"/>
  <c r="N985" i="6" s="1"/>
  <c r="H536" i="6"/>
  <c r="L536" i="6" s="1"/>
  <c r="N536" i="6" s="1"/>
  <c r="H1439" i="6"/>
  <c r="L1439" i="6" s="1"/>
  <c r="N1439" i="6" s="1"/>
  <c r="H2269" i="6"/>
  <c r="L2269" i="6" s="1"/>
  <c r="N2269" i="6" s="1"/>
  <c r="Q2269" i="6" s="1"/>
  <c r="R2269" i="6" s="1"/>
  <c r="H1851" i="6"/>
  <c r="L1851" i="6" s="1"/>
  <c r="N1851" i="6" s="1"/>
  <c r="H992" i="6"/>
  <c r="L992" i="6" s="1"/>
  <c r="N992" i="6" s="1"/>
  <c r="H1429" i="6"/>
  <c r="L1429" i="6" s="1"/>
  <c r="N1429" i="6" s="1"/>
  <c r="H2000" i="6"/>
  <c r="L2000" i="6" s="1"/>
  <c r="N2000" i="6" s="1"/>
  <c r="Q2000" i="6" s="1"/>
  <c r="R2000" i="6" s="1"/>
  <c r="H1732" i="6"/>
  <c r="L1732" i="6" s="1"/>
  <c r="N1732" i="6" s="1"/>
  <c r="H318" i="6"/>
  <c r="L318" i="6" s="1"/>
  <c r="N318" i="6" s="1"/>
  <c r="H2125" i="6"/>
  <c r="L2125" i="6" s="1"/>
  <c r="N2125" i="6" s="1"/>
  <c r="H2132" i="6"/>
  <c r="L2132" i="6" s="1"/>
  <c r="N2132" i="6" s="1"/>
  <c r="H1161" i="6"/>
  <c r="L1161" i="6" s="1"/>
  <c r="N1161" i="6" s="1"/>
  <c r="H64" i="6"/>
  <c r="L64" i="6" s="1"/>
  <c r="N64" i="6" s="1"/>
  <c r="H1040" i="6"/>
  <c r="L1040" i="6" s="1"/>
  <c r="N1040" i="6" s="1"/>
  <c r="H1650" i="6"/>
  <c r="L1650" i="6" s="1"/>
  <c r="N1650" i="6" s="1"/>
  <c r="H2146" i="6"/>
  <c r="L2146" i="6" s="1"/>
  <c r="N2146" i="6" s="1"/>
  <c r="Q2146" i="6" s="1"/>
  <c r="R2146" i="6" s="1"/>
  <c r="H1328" i="6"/>
  <c r="L1328" i="6" s="1"/>
  <c r="N1328" i="6" s="1"/>
  <c r="H695" i="6"/>
  <c r="L695" i="6" s="1"/>
  <c r="N695" i="6" s="1"/>
  <c r="H1114" i="6"/>
  <c r="L1114" i="6" s="1"/>
  <c r="N1114" i="6" s="1"/>
  <c r="H1972" i="6"/>
  <c r="L1972" i="6" s="1"/>
  <c r="N1972" i="6" s="1"/>
  <c r="H1144" i="6"/>
  <c r="L1144" i="6" s="1"/>
  <c r="N1144" i="6" s="1"/>
  <c r="H982" i="6"/>
  <c r="L982" i="6" s="1"/>
  <c r="N982" i="6" s="1"/>
  <c r="H1182" i="6"/>
  <c r="L1182" i="6" s="1"/>
  <c r="N1182" i="6" s="1"/>
  <c r="H2161" i="6"/>
  <c r="L2161" i="6" s="1"/>
  <c r="N2161" i="6" s="1"/>
  <c r="Q2161" i="6" s="1"/>
  <c r="R2161" i="6" s="1"/>
  <c r="H1722" i="6"/>
  <c r="L1722" i="6" s="1"/>
  <c r="N1722" i="6" s="1"/>
  <c r="H1547" i="6"/>
  <c r="L1547" i="6" s="1"/>
  <c r="N1547" i="6" s="1"/>
  <c r="H1508" i="6"/>
  <c r="L1508" i="6" s="1"/>
  <c r="N1508" i="6" s="1"/>
  <c r="H1255" i="6"/>
  <c r="L1255" i="6" s="1"/>
  <c r="N1255" i="6" s="1"/>
  <c r="H2012" i="6"/>
  <c r="L2012" i="6" s="1"/>
  <c r="N2012" i="6" s="1"/>
  <c r="H2278" i="6"/>
  <c r="L2278" i="6" s="1"/>
  <c r="N2278" i="6" s="1"/>
  <c r="Q2278" i="6" s="1"/>
  <c r="R2278" i="6" s="1"/>
  <c r="H1198" i="6"/>
  <c r="L1198" i="6" s="1"/>
  <c r="N1198" i="6" s="1"/>
  <c r="H1385" i="6"/>
  <c r="L1385" i="6" s="1"/>
  <c r="N1385" i="6" s="1"/>
  <c r="H1205" i="6"/>
  <c r="L1205" i="6" s="1"/>
  <c r="N1205" i="6" s="1"/>
  <c r="H1296" i="6"/>
  <c r="L1296" i="6" s="1"/>
  <c r="N1296" i="6" s="1"/>
  <c r="H1204" i="6"/>
  <c r="L1204" i="6" s="1"/>
  <c r="N1204" i="6" s="1"/>
  <c r="H510" i="6"/>
  <c r="L510" i="6" s="1"/>
  <c r="N510" i="6" s="1"/>
  <c r="H2114" i="6"/>
  <c r="L2114" i="6" s="1"/>
  <c r="N2114" i="6" s="1"/>
  <c r="H18" i="6"/>
  <c r="L18" i="6" s="1"/>
  <c r="N18" i="6" s="1"/>
  <c r="H2157" i="6"/>
  <c r="L2157" i="6" s="1"/>
  <c r="N2157" i="6" s="1"/>
  <c r="Q2157" i="6" s="1"/>
  <c r="R2157" i="6" s="1"/>
  <c r="H2057" i="6"/>
  <c r="L2057" i="6" s="1"/>
  <c r="N2057" i="6" s="1"/>
  <c r="H452" i="6"/>
  <c r="L452" i="6" s="1"/>
  <c r="N452" i="6" s="1"/>
  <c r="H627" i="6"/>
  <c r="L627" i="6" s="1"/>
  <c r="N627" i="6" s="1"/>
  <c r="H2246" i="6"/>
  <c r="L2246" i="6" s="1"/>
  <c r="N2246" i="6" s="1"/>
  <c r="Q2246" i="6" s="1"/>
  <c r="R2246" i="6" s="1"/>
  <c r="H2267" i="6"/>
  <c r="L2267" i="6" s="1"/>
  <c r="N2267" i="6" s="1"/>
  <c r="Q2267" i="6" s="1"/>
  <c r="R2267" i="6" s="1"/>
  <c r="H2028" i="6"/>
  <c r="L2028" i="6" s="1"/>
  <c r="N2028" i="6" s="1"/>
  <c r="H840" i="6"/>
  <c r="L840" i="6" s="1"/>
  <c r="N840" i="6" s="1"/>
  <c r="H236" i="6"/>
  <c r="L236" i="6" s="1"/>
  <c r="N236" i="6" s="1"/>
  <c r="H1872" i="6"/>
  <c r="L1872" i="6" s="1"/>
  <c r="N1872" i="6" s="1"/>
  <c r="H1861" i="6"/>
  <c r="L1861" i="6" s="1"/>
  <c r="N1861" i="6" s="1"/>
  <c r="H1495" i="6"/>
  <c r="L1495" i="6" s="1"/>
  <c r="N1495" i="6" s="1"/>
  <c r="H1744" i="6"/>
  <c r="L1744" i="6" s="1"/>
  <c r="N1744" i="6" s="1"/>
  <c r="X305" i="10"/>
  <c r="R305" i="10"/>
  <c r="S305" i="10" s="1"/>
  <c r="W305" i="10" s="1"/>
  <c r="X33" i="10"/>
  <c r="Y33" i="10" s="1"/>
  <c r="Z33" i="10" s="1"/>
  <c r="R33" i="10"/>
  <c r="S33" i="10" s="1"/>
  <c r="W33" i="10" s="1"/>
  <c r="H2249" i="6"/>
  <c r="L2249" i="6" s="1"/>
  <c r="N2249" i="6" s="1"/>
  <c r="Q2249" i="6" s="1"/>
  <c r="R2249" i="6" s="1"/>
  <c r="H839" i="6"/>
  <c r="L839" i="6" s="1"/>
  <c r="N839" i="6" s="1"/>
  <c r="H1860" i="6"/>
  <c r="L1860" i="6" s="1"/>
  <c r="N1860" i="6" s="1"/>
  <c r="H378" i="6"/>
  <c r="L378" i="6" s="1"/>
  <c r="N378" i="6" s="1"/>
  <c r="Q378" i="6" s="1"/>
  <c r="R378" i="6" s="1"/>
  <c r="H1183" i="6"/>
  <c r="L1183" i="6" s="1"/>
  <c r="N1183" i="6" s="1"/>
  <c r="H1591" i="6"/>
  <c r="L1591" i="6" s="1"/>
  <c r="N1591" i="6" s="1"/>
  <c r="H2274" i="6"/>
  <c r="L2274" i="6" s="1"/>
  <c r="N2274" i="6" s="1"/>
  <c r="Q2274" i="6" s="1"/>
  <c r="R2274" i="6" s="1"/>
  <c r="H1186" i="6"/>
  <c r="L1186" i="6" s="1"/>
  <c r="N1186" i="6" s="1"/>
  <c r="H764" i="6"/>
  <c r="L764" i="6" s="1"/>
  <c r="N764" i="6" s="1"/>
  <c r="H2250" i="6"/>
  <c r="L2250" i="6" s="1"/>
  <c r="N2250" i="6" s="1"/>
  <c r="Q2250" i="6" s="1"/>
  <c r="R2250" i="6" s="1"/>
  <c r="H2289" i="6"/>
  <c r="L2289" i="6" s="1"/>
  <c r="N2289" i="6" s="1"/>
  <c r="Q2289" i="6" s="1"/>
  <c r="R2289" i="6" s="1"/>
  <c r="H1317" i="6"/>
  <c r="L1317" i="6" s="1"/>
  <c r="N1317" i="6" s="1"/>
  <c r="H512" i="6"/>
  <c r="L512" i="6" s="1"/>
  <c r="N512" i="6" s="1"/>
  <c r="H572" i="6"/>
  <c r="L572" i="6" s="1"/>
  <c r="N572" i="6" s="1"/>
  <c r="H1163" i="6"/>
  <c r="L1163" i="6" s="1"/>
  <c r="N1163" i="6" s="1"/>
  <c r="H2275" i="6"/>
  <c r="L2275" i="6" s="1"/>
  <c r="N2275" i="6" s="1"/>
  <c r="Q2275" i="6" s="1"/>
  <c r="R2275" i="6" s="1"/>
  <c r="H1885" i="6"/>
  <c r="L1885" i="6" s="1"/>
  <c r="N1885" i="6" s="1"/>
  <c r="H752" i="6"/>
  <c r="L752" i="6" s="1"/>
  <c r="N752" i="6" s="1"/>
  <c r="H2295" i="6"/>
  <c r="L2295" i="6" s="1"/>
  <c r="N2295" i="6" s="1"/>
  <c r="Q2295" i="6" s="1"/>
  <c r="R2295" i="6" s="1"/>
  <c r="H2245" i="6"/>
  <c r="L2245" i="6" s="1"/>
  <c r="N2245" i="6" s="1"/>
  <c r="Q2245" i="6" s="1"/>
  <c r="R2245" i="6" s="1"/>
  <c r="H61" i="6"/>
  <c r="L61" i="6" s="1"/>
  <c r="N61" i="6" s="1"/>
  <c r="H1019" i="6"/>
  <c r="L1019" i="6" s="1"/>
  <c r="N1019" i="6" s="1"/>
  <c r="H1502" i="6"/>
  <c r="L1502" i="6" s="1"/>
  <c r="N1502" i="6" s="1"/>
  <c r="H753" i="6"/>
  <c r="L753" i="6" s="1"/>
  <c r="N753" i="6" s="1"/>
  <c r="H1444" i="6"/>
  <c r="L1444" i="6" s="1"/>
  <c r="N1444" i="6" s="1"/>
  <c r="H891" i="6"/>
  <c r="L891" i="6" s="1"/>
  <c r="N891" i="6" s="1"/>
  <c r="H635" i="6"/>
  <c r="L635" i="6" s="1"/>
  <c r="N635" i="6" s="1"/>
  <c r="H584" i="6"/>
  <c r="L584" i="6" s="1"/>
  <c r="N584" i="6" s="1"/>
  <c r="H1559" i="6"/>
  <c r="L1559" i="6" s="1"/>
  <c r="N1559" i="6" s="1"/>
  <c r="H2138" i="6"/>
  <c r="L2138" i="6" s="1"/>
  <c r="N2138" i="6" s="1"/>
  <c r="H2279" i="6"/>
  <c r="L2279" i="6" s="1"/>
  <c r="N2279" i="6" s="1"/>
  <c r="Q2279" i="6" s="1"/>
  <c r="R2279" i="6" s="1"/>
  <c r="H355" i="6"/>
  <c r="L355" i="6" s="1"/>
  <c r="N355" i="6" s="1"/>
  <c r="H235" i="6"/>
  <c r="L235" i="6" s="1"/>
  <c r="N235" i="6" s="1"/>
  <c r="H1870" i="6"/>
  <c r="L1870" i="6" s="1"/>
  <c r="N1870" i="6" s="1"/>
  <c r="H2149" i="6"/>
  <c r="L2149" i="6" s="1"/>
  <c r="N2149" i="6" s="1"/>
  <c r="H391" i="6"/>
  <c r="L391" i="6" s="1"/>
  <c r="N391" i="6" s="1"/>
  <c r="H2270" i="6"/>
  <c r="L2270" i="6" s="1"/>
  <c r="N2270" i="6" s="1"/>
  <c r="Q2270" i="6" s="1"/>
  <c r="R2270" i="6" s="1"/>
  <c r="H1307" i="6"/>
  <c r="L1307" i="6" s="1"/>
  <c r="N1307" i="6" s="1"/>
  <c r="H1720" i="6"/>
  <c r="L1720" i="6" s="1"/>
  <c r="N1720" i="6" s="1"/>
  <c r="H1433" i="6"/>
  <c r="L1433" i="6" s="1"/>
  <c r="N1433" i="6" s="1"/>
  <c r="H506" i="6"/>
  <c r="L506" i="6" s="1"/>
  <c r="N506" i="6" s="1"/>
  <c r="H191" i="6"/>
  <c r="L191" i="6" s="1"/>
  <c r="N191" i="6" s="1"/>
  <c r="H996" i="6"/>
  <c r="L996" i="6" s="1"/>
  <c r="N996" i="6" s="1"/>
  <c r="H1068" i="6"/>
  <c r="L1068" i="6" s="1"/>
  <c r="N1068" i="6" s="1"/>
  <c r="H1879" i="6"/>
  <c r="L1879" i="6" s="1"/>
  <c r="N1879" i="6" s="1"/>
  <c r="H2016" i="6"/>
  <c r="L2016" i="6" s="1"/>
  <c r="N2016" i="6" s="1"/>
  <c r="H1578" i="6"/>
  <c r="L1578" i="6" s="1"/>
  <c r="N1578" i="6" s="1"/>
  <c r="H1997" i="6"/>
  <c r="L1997" i="6" s="1"/>
  <c r="N1997" i="6" s="1"/>
  <c r="Q1997" i="6" s="1"/>
  <c r="R1997" i="6" s="1"/>
  <c r="H1531" i="6"/>
  <c r="L1531" i="6" s="1"/>
  <c r="N1531" i="6" s="1"/>
  <c r="H2196" i="6"/>
  <c r="L2196" i="6" s="1"/>
  <c r="N2196" i="6" s="1"/>
  <c r="H1717" i="6"/>
  <c r="L1717" i="6" s="1"/>
  <c r="N1717" i="6" s="1"/>
  <c r="H381" i="6"/>
  <c r="L381" i="6" s="1"/>
  <c r="N381" i="6" s="1"/>
  <c r="H1044" i="6"/>
  <c r="L1044" i="6" s="1"/>
  <c r="N1044" i="6" s="1"/>
  <c r="H2260" i="6"/>
  <c r="L2260" i="6" s="1"/>
  <c r="N2260" i="6" s="1"/>
  <c r="Q2260" i="6" s="1"/>
  <c r="R2260" i="6" s="1"/>
  <c r="H2280" i="6"/>
  <c r="L2280" i="6" s="1"/>
  <c r="N2280" i="6" s="1"/>
  <c r="Q2280" i="6" s="1"/>
  <c r="R2280" i="6" s="1"/>
  <c r="H198" i="6"/>
  <c r="L198" i="6" s="1"/>
  <c r="N198" i="6" s="1"/>
  <c r="H1113" i="6"/>
  <c r="L1113" i="6" s="1"/>
  <c r="N1113" i="6" s="1"/>
  <c r="H304" i="6"/>
  <c r="L304" i="6" s="1"/>
  <c r="N304" i="6" s="1"/>
  <c r="H1387" i="6"/>
  <c r="L1387" i="6" s="1"/>
  <c r="N1387" i="6" s="1"/>
  <c r="H1194" i="6"/>
  <c r="L1194" i="6" s="1"/>
  <c r="N1194" i="6" s="1"/>
  <c r="H1030" i="6"/>
  <c r="L1030" i="6" s="1"/>
  <c r="N1030" i="6" s="1"/>
  <c r="H571" i="6"/>
  <c r="L571" i="6" s="1"/>
  <c r="N571" i="6" s="1"/>
  <c r="H508" i="6"/>
  <c r="L508" i="6" s="1"/>
  <c r="N508" i="6" s="1"/>
  <c r="H1193" i="6"/>
  <c r="L1193" i="6" s="1"/>
  <c r="N1193" i="6" s="1"/>
  <c r="H1843" i="6"/>
  <c r="L1843" i="6" s="1"/>
  <c r="N1843" i="6" s="1"/>
  <c r="H1716" i="6"/>
  <c r="L1716" i="6" s="1"/>
  <c r="N1716" i="6" s="1"/>
  <c r="H132" i="6"/>
  <c r="L132" i="6" s="1"/>
  <c r="N132" i="6" s="1"/>
  <c r="Q132" i="6" s="1"/>
  <c r="R132" i="6" s="1"/>
  <c r="H2236" i="6"/>
  <c r="L2236" i="6" s="1"/>
  <c r="N2236" i="6" s="1"/>
  <c r="Q2236" i="6" s="1"/>
  <c r="R2236" i="6" s="1"/>
  <c r="H1209" i="6"/>
  <c r="L1209" i="6" s="1"/>
  <c r="N1209" i="6" s="1"/>
  <c r="H1108" i="6"/>
  <c r="L1108" i="6" s="1"/>
  <c r="N1108" i="6" s="1"/>
  <c r="H765" i="6"/>
  <c r="L765" i="6" s="1"/>
  <c r="N765" i="6" s="1"/>
  <c r="H365" i="6"/>
  <c r="L365" i="6" s="1"/>
  <c r="N365" i="6" s="1"/>
  <c r="H470" i="6"/>
  <c r="L470" i="6" s="1"/>
  <c r="N470" i="6" s="1"/>
  <c r="H908" i="6"/>
  <c r="L908" i="6" s="1"/>
  <c r="N908" i="6" s="1"/>
  <c r="H1428" i="6"/>
  <c r="L1428" i="6" s="1"/>
  <c r="N1428" i="6" s="1"/>
  <c r="Q1428" i="6" s="1"/>
  <c r="R1428" i="6" s="1"/>
  <c r="R137" i="10"/>
  <c r="S137" i="10" s="1"/>
  <c r="X137" i="10"/>
  <c r="Y137" i="10" s="1"/>
  <c r="Z137" i="10" s="1"/>
  <c r="R29" i="10"/>
  <c r="S29" i="10" s="1"/>
  <c r="W29" i="10" s="1"/>
  <c r="X29" i="10"/>
  <c r="Y29" i="10" s="1"/>
  <c r="Z29" i="10" s="1"/>
  <c r="H2271" i="6"/>
  <c r="L2271" i="6" s="1"/>
  <c r="H2264" i="6"/>
  <c r="L2264" i="6" s="1"/>
  <c r="H2268" i="6"/>
  <c r="L2268" i="6" s="1"/>
  <c r="H2253" i="6"/>
  <c r="L2253" i="6" s="1"/>
  <c r="H2277" i="6"/>
  <c r="L2277" i="6" s="1"/>
  <c r="H2261" i="6"/>
  <c r="L2261" i="6" s="1"/>
  <c r="H2288" i="6"/>
  <c r="L2288" i="6" s="1"/>
  <c r="H2291" i="6"/>
  <c r="L2291" i="6" s="1"/>
  <c r="N2291" i="6" s="1"/>
  <c r="Q2291" i="6" s="1"/>
  <c r="R2291" i="6" s="1"/>
  <c r="AA2291" i="6" s="1"/>
  <c r="H2284" i="6"/>
  <c r="L2284" i="6" s="1"/>
  <c r="H2293" i="6"/>
  <c r="L2293" i="6" s="1"/>
  <c r="N2293" i="6" s="1"/>
  <c r="Q2293" i="6" s="1"/>
  <c r="R2293" i="6" s="1"/>
  <c r="AA2293" i="6" s="1"/>
  <c r="H2287" i="6"/>
  <c r="L2287" i="6" s="1"/>
  <c r="N2287" i="6" s="1"/>
  <c r="Q2287" i="6" s="1"/>
  <c r="R2287" i="6" s="1"/>
  <c r="AA2287" i="6" s="1"/>
  <c r="H30" i="6"/>
  <c r="L30" i="6" s="1"/>
  <c r="N30" i="6" s="1"/>
  <c r="C15" i="13"/>
  <c r="H1024" i="6"/>
  <c r="L1024" i="6" s="1"/>
  <c r="N1024" i="6" s="1"/>
  <c r="H665" i="6"/>
  <c r="L665" i="6" s="1"/>
  <c r="N665" i="6" s="1"/>
  <c r="H1951" i="6"/>
  <c r="L1951" i="6" s="1"/>
  <c r="N1951" i="6" s="1"/>
  <c r="H2140" i="6"/>
  <c r="L2140" i="6" s="1"/>
  <c r="N2140" i="6" s="1"/>
  <c r="H1424" i="6"/>
  <c r="L1424" i="6" s="1"/>
  <c r="N1424" i="6" s="1"/>
  <c r="H1491" i="6"/>
  <c r="L1491" i="6" s="1"/>
  <c r="N1491" i="6" s="1"/>
  <c r="H1503" i="6"/>
  <c r="L1503" i="6" s="1"/>
  <c r="N1503" i="6" s="1"/>
  <c r="H1414" i="6"/>
  <c r="L1414" i="6" s="1"/>
  <c r="N1414" i="6" s="1"/>
  <c r="H1311" i="6"/>
  <c r="L1311" i="6" s="1"/>
  <c r="N1311" i="6" s="1"/>
  <c r="H2174" i="6"/>
  <c r="L2174" i="6" s="1"/>
  <c r="N2174" i="6" s="1"/>
  <c r="H1272" i="6"/>
  <c r="L1272" i="6" s="1"/>
  <c r="N1272" i="6" s="1"/>
  <c r="H1868" i="6"/>
  <c r="L1868" i="6" s="1"/>
  <c r="N1868" i="6" s="1"/>
  <c r="H1165" i="6"/>
  <c r="L1165" i="6" s="1"/>
  <c r="N1165" i="6" s="1"/>
  <c r="H2128" i="6"/>
  <c r="L2128" i="6" s="1"/>
  <c r="N2128" i="6" s="1"/>
  <c r="H781" i="6"/>
  <c r="L781" i="6" s="1"/>
  <c r="N781" i="6" s="1"/>
  <c r="H466" i="6"/>
  <c r="L466" i="6" s="1"/>
  <c r="N466" i="6" s="1"/>
  <c r="H182" i="6"/>
  <c r="L182" i="6" s="1"/>
  <c r="N182" i="6" s="1"/>
  <c r="H15" i="6"/>
  <c r="L15" i="6" s="1"/>
  <c r="N15" i="6" s="1"/>
  <c r="H819" i="6"/>
  <c r="L819" i="6" s="1"/>
  <c r="N819" i="6" s="1"/>
  <c r="H1687" i="6"/>
  <c r="L1687" i="6" s="1"/>
  <c r="N1687" i="6" s="1"/>
  <c r="Q1687" i="6" s="1"/>
  <c r="R1687" i="6" s="1"/>
  <c r="AA1687" i="6" s="1"/>
  <c r="D54" i="13"/>
  <c r="E36" i="13"/>
  <c r="H2136" i="6"/>
  <c r="L2136" i="6" s="1"/>
  <c r="N2136" i="6" s="1"/>
  <c r="Q2136" i="6" s="1"/>
  <c r="R2136" i="6" s="1"/>
  <c r="AA2136" i="6" s="1"/>
  <c r="H792" i="6"/>
  <c r="L792" i="6" s="1"/>
  <c r="H1905" i="6"/>
  <c r="L1905" i="6" s="1"/>
  <c r="N1905" i="6" s="1"/>
  <c r="Q1905" i="6" s="1"/>
  <c r="R1905" i="6" s="1"/>
  <c r="AA1905" i="6" s="1"/>
  <c r="H1993" i="6"/>
  <c r="L1993" i="6" s="1"/>
  <c r="N1993" i="6" s="1"/>
  <c r="Q1993" i="6" s="1"/>
  <c r="R1993" i="6" s="1"/>
  <c r="AA1993" i="6" s="1"/>
  <c r="H1996" i="6"/>
  <c r="L1996" i="6" s="1"/>
  <c r="N1996" i="6" s="1"/>
  <c r="Q1996" i="6" s="1"/>
  <c r="R1996" i="6" s="1"/>
  <c r="AA1996" i="6" s="1"/>
  <c r="H2108" i="6"/>
  <c r="L2108" i="6" s="1"/>
  <c r="N2108" i="6" s="1"/>
  <c r="Q2108" i="6" s="1"/>
  <c r="R2108" i="6" s="1"/>
  <c r="AA2108" i="6" s="1"/>
  <c r="H1107" i="6"/>
  <c r="L1107" i="6" s="1"/>
  <c r="N1107" i="6" s="1"/>
  <c r="Q1107" i="6" s="1"/>
  <c r="R1107" i="6" s="1"/>
  <c r="AA1107" i="6" s="1"/>
  <c r="H430" i="6"/>
  <c r="L430" i="6" s="1"/>
  <c r="N430" i="6" s="1"/>
  <c r="Q430" i="6" s="1"/>
  <c r="R430" i="6" s="1"/>
  <c r="AA430" i="6" s="1"/>
  <c r="H676" i="6"/>
  <c r="L676" i="6" s="1"/>
  <c r="N676" i="6" s="1"/>
  <c r="Q676" i="6" s="1"/>
  <c r="R676" i="6" s="1"/>
  <c r="AA676" i="6" s="1"/>
  <c r="H2232" i="6"/>
  <c r="L2232" i="6" s="1"/>
  <c r="N2232" i="6" s="1"/>
  <c r="Q2232" i="6" s="1"/>
  <c r="R2232" i="6" s="1"/>
  <c r="AA2232" i="6" s="1"/>
  <c r="H2234" i="6"/>
  <c r="L2234" i="6" s="1"/>
  <c r="N2234" i="6" s="1"/>
  <c r="Q2234" i="6" s="1"/>
  <c r="R2234" i="6" s="1"/>
  <c r="AA2234" i="6" s="1"/>
  <c r="H677" i="6"/>
  <c r="L677" i="6" s="1"/>
  <c r="N677" i="6" s="1"/>
  <c r="Q677" i="6" s="1"/>
  <c r="R677" i="6" s="1"/>
  <c r="AA677" i="6" s="1"/>
  <c r="H1904" i="6"/>
  <c r="L1904" i="6" s="1"/>
  <c r="N1904" i="6" s="1"/>
  <c r="Q1904" i="6" s="1"/>
  <c r="R1904" i="6" s="1"/>
  <c r="AA1904" i="6" s="1"/>
  <c r="H700" i="6"/>
  <c r="L700" i="6" s="1"/>
  <c r="N700" i="6" s="1"/>
  <c r="Q700" i="6" s="1"/>
  <c r="R700" i="6" s="1"/>
  <c r="AA700" i="6" s="1"/>
  <c r="H431" i="6"/>
  <c r="L431" i="6" s="1"/>
  <c r="N431" i="6" s="1"/>
  <c r="Q431" i="6" s="1"/>
  <c r="R431" i="6" s="1"/>
  <c r="AA431" i="6" s="1"/>
  <c r="H2154" i="6"/>
  <c r="L2154" i="6" s="1"/>
  <c r="N2154" i="6" s="1"/>
  <c r="Q2154" i="6" s="1"/>
  <c r="R2154" i="6" s="1"/>
  <c r="AA2154" i="6" s="1"/>
  <c r="H2156" i="6"/>
  <c r="L2156" i="6" s="1"/>
  <c r="N2156" i="6" s="1"/>
  <c r="Q2156" i="6" s="1"/>
  <c r="R2156" i="6" s="1"/>
  <c r="AA2156" i="6" s="1"/>
  <c r="H2158" i="6"/>
  <c r="L2158" i="6" s="1"/>
  <c r="N2158" i="6" s="1"/>
  <c r="Q2158" i="6" s="1"/>
  <c r="R2158" i="6" s="1"/>
  <c r="AA2158" i="6" s="1"/>
  <c r="H681" i="6"/>
  <c r="L681" i="6" s="1"/>
  <c r="N681" i="6" s="1"/>
  <c r="Q681" i="6" s="1"/>
  <c r="R681" i="6" s="1"/>
  <c r="AA681" i="6" s="1"/>
  <c r="H1992" i="6"/>
  <c r="L1992" i="6" s="1"/>
  <c r="N1992" i="6" s="1"/>
  <c r="Q1992" i="6" s="1"/>
  <c r="R1992" i="6" s="1"/>
  <c r="AA1992" i="6" s="1"/>
  <c r="H1903" i="6"/>
  <c r="L1903" i="6" s="1"/>
  <c r="N1903" i="6" s="1"/>
  <c r="Q1903" i="6" s="1"/>
  <c r="R1903" i="6" s="1"/>
  <c r="AA1903" i="6" s="1"/>
  <c r="H997" i="6"/>
  <c r="L997" i="6" s="1"/>
  <c r="N997" i="6" s="1"/>
  <c r="Q997" i="6" s="1"/>
  <c r="R997" i="6" s="1"/>
  <c r="AA997" i="6" s="1"/>
  <c r="H1901" i="6"/>
  <c r="L1901" i="6" s="1"/>
  <c r="H683" i="6"/>
  <c r="L683" i="6" s="1"/>
  <c r="H2155" i="6"/>
  <c r="L2155" i="6" s="1"/>
  <c r="N2155" i="6" s="1"/>
  <c r="Q2155" i="6" s="1"/>
  <c r="R2155" i="6" s="1"/>
  <c r="AA2155" i="6" s="1"/>
  <c r="H2102" i="6"/>
  <c r="L2102" i="6" s="1"/>
  <c r="N2102" i="6" s="1"/>
  <c r="Q2102" i="6" s="1"/>
  <c r="R2102" i="6" s="1"/>
  <c r="AA2102" i="6" s="1"/>
  <c r="H680" i="6"/>
  <c r="L680" i="6" s="1"/>
  <c r="N680" i="6" s="1"/>
  <c r="Q680" i="6" s="1"/>
  <c r="R680" i="6" s="1"/>
  <c r="AA680" i="6" s="1"/>
  <c r="H698" i="6"/>
  <c r="L698" i="6" s="1"/>
  <c r="N698" i="6" s="1"/>
  <c r="Q698" i="6" s="1"/>
  <c r="R698" i="6" s="1"/>
  <c r="AA698" i="6" s="1"/>
  <c r="H1995" i="6"/>
  <c r="L1995" i="6" s="1"/>
  <c r="N1995" i="6" s="1"/>
  <c r="Q1995" i="6" s="1"/>
  <c r="R1995" i="6" s="1"/>
  <c r="AA1995" i="6" s="1"/>
  <c r="H2235" i="6"/>
  <c r="L2235" i="6" s="1"/>
  <c r="N2235" i="6" s="1"/>
  <c r="Q2235" i="6" s="1"/>
  <c r="R2235" i="6" s="1"/>
  <c r="AA2235" i="6" s="1"/>
  <c r="H697" i="6"/>
  <c r="L697" i="6" s="1"/>
  <c r="N697" i="6" s="1"/>
  <c r="Q697" i="6" s="1"/>
  <c r="R697" i="6" s="1"/>
  <c r="AA697" i="6" s="1"/>
  <c r="H1994" i="6"/>
  <c r="L1994" i="6" s="1"/>
  <c r="N1994" i="6" s="1"/>
  <c r="Q1994" i="6" s="1"/>
  <c r="R1994" i="6" s="1"/>
  <c r="AA1994" i="6" s="1"/>
  <c r="H675" i="6"/>
  <c r="L675" i="6" s="1"/>
  <c r="N675" i="6" s="1"/>
  <c r="Q675" i="6" s="1"/>
  <c r="R675" i="6" s="1"/>
  <c r="AA675" i="6" s="1"/>
  <c r="H2107" i="6"/>
  <c r="L2107" i="6" s="1"/>
  <c r="N2107" i="6" s="1"/>
  <c r="Q2107" i="6" s="1"/>
  <c r="R2107" i="6" s="1"/>
  <c r="AA2107" i="6" s="1"/>
  <c r="H1106" i="6"/>
  <c r="L1106" i="6" s="1"/>
  <c r="N1106" i="6" s="1"/>
  <c r="Q1106" i="6" s="1"/>
  <c r="R1106" i="6" s="1"/>
  <c r="AA1106" i="6" s="1"/>
  <c r="H1899" i="6"/>
  <c r="L1899" i="6" s="1"/>
  <c r="N1899" i="6" s="1"/>
  <c r="Q1899" i="6" s="1"/>
  <c r="R1899" i="6" s="1"/>
  <c r="AA1899" i="6" s="1"/>
  <c r="H1105" i="6"/>
  <c r="L1105" i="6" s="1"/>
  <c r="H1691" i="6"/>
  <c r="L1691" i="6" s="1"/>
  <c r="N1691" i="6" s="1"/>
  <c r="Q1691" i="6" s="1"/>
  <c r="R1691" i="6" s="1"/>
  <c r="AA1691" i="6" s="1"/>
  <c r="H682" i="6"/>
  <c r="L682" i="6" s="1"/>
  <c r="N682" i="6" s="1"/>
  <c r="Q682" i="6" s="1"/>
  <c r="R682" i="6" s="1"/>
  <c r="AA682" i="6" s="1"/>
  <c r="H678" i="6"/>
  <c r="L678" i="6" s="1"/>
  <c r="H699" i="6"/>
  <c r="L699" i="6" s="1"/>
  <c r="N699" i="6" s="1"/>
  <c r="Q699" i="6" s="1"/>
  <c r="R699" i="6" s="1"/>
  <c r="AA699" i="6" s="1"/>
  <c r="H2103" i="6"/>
  <c r="L2103" i="6" s="1"/>
  <c r="N2103" i="6" s="1"/>
  <c r="Q2103" i="6" s="1"/>
  <c r="R2103" i="6" s="1"/>
  <c r="AA2103" i="6" s="1"/>
  <c r="H1902" i="6"/>
  <c r="L1902" i="6" s="1"/>
  <c r="N1902" i="6" s="1"/>
  <c r="Q1902" i="6" s="1"/>
  <c r="R1902" i="6" s="1"/>
  <c r="AA1902" i="6" s="1"/>
  <c r="H2106" i="6"/>
  <c r="L2106" i="6" s="1"/>
  <c r="H2233" i="6"/>
  <c r="L2233" i="6" s="1"/>
  <c r="N2233" i="6" s="1"/>
  <c r="Q2233" i="6" s="1"/>
  <c r="R2233" i="6" s="1"/>
  <c r="AA2233" i="6" s="1"/>
  <c r="H1990" i="6"/>
  <c r="L1990" i="6" s="1"/>
  <c r="N1990" i="6" s="1"/>
  <c r="Q1990" i="6" s="1"/>
  <c r="R1990" i="6" s="1"/>
  <c r="AA1990" i="6" s="1"/>
  <c r="H674" i="6"/>
  <c r="L674" i="6" s="1"/>
  <c r="H1991" i="6"/>
  <c r="L1991" i="6" s="1"/>
  <c r="N1991" i="6" s="1"/>
  <c r="Q1991" i="6" s="1"/>
  <c r="R1991" i="6" s="1"/>
  <c r="AA1991" i="6" s="1"/>
  <c r="H998" i="6"/>
  <c r="L998" i="6" s="1"/>
  <c r="N998" i="6" s="1"/>
  <c r="Q998" i="6" s="1"/>
  <c r="R998" i="6" s="1"/>
  <c r="AA998" i="6" s="1"/>
  <c r="H679" i="6"/>
  <c r="L679" i="6" s="1"/>
  <c r="N679" i="6" s="1"/>
  <c r="Q679" i="6" s="1"/>
  <c r="R679" i="6" s="1"/>
  <c r="AA679" i="6" s="1"/>
  <c r="H2105" i="6"/>
  <c r="L2105" i="6" s="1"/>
  <c r="N2105" i="6" s="1"/>
  <c r="Q2105" i="6" s="1"/>
  <c r="R2105" i="6" s="1"/>
  <c r="AA2105" i="6" s="1"/>
  <c r="H1906" i="6"/>
  <c r="L1906" i="6" s="1"/>
  <c r="N1906" i="6" s="1"/>
  <c r="Q1906" i="6" s="1"/>
  <c r="R1906" i="6" s="1"/>
  <c r="AA1906" i="6" s="1"/>
  <c r="H1689" i="6"/>
  <c r="L1689" i="6" s="1"/>
  <c r="N1689" i="6" s="1"/>
  <c r="Q1689" i="6" s="1"/>
  <c r="R1689" i="6" s="1"/>
  <c r="AA1689" i="6" s="1"/>
  <c r="H1900" i="6"/>
  <c r="L1900" i="6" s="1"/>
  <c r="N1900" i="6" s="1"/>
  <c r="Q1900" i="6" s="1"/>
  <c r="R1900" i="6" s="1"/>
  <c r="AA1900" i="6" s="1"/>
  <c r="H1898" i="6"/>
  <c r="L1898" i="6" s="1"/>
  <c r="N1898" i="6" s="1"/>
  <c r="Q1898" i="6" s="1"/>
  <c r="R1898" i="6" s="1"/>
  <c r="AA1898" i="6" s="1"/>
  <c r="H1690" i="6"/>
  <c r="L1690" i="6" s="1"/>
  <c r="N1690" i="6" s="1"/>
  <c r="Q1690" i="6" s="1"/>
  <c r="R1690" i="6" s="1"/>
  <c r="AA1690" i="6" s="1"/>
  <c r="H2104" i="6"/>
  <c r="L2104" i="6" s="1"/>
  <c r="N2104" i="6" s="1"/>
  <c r="Q2104" i="6" s="1"/>
  <c r="R2104" i="6" s="1"/>
  <c r="AA2104" i="6" s="1"/>
  <c r="H720" i="6"/>
  <c r="L720" i="6" s="1"/>
  <c r="N720" i="6" s="1"/>
  <c r="H58" i="6"/>
  <c r="L58" i="6" s="1"/>
  <c r="N58" i="6" s="1"/>
  <c r="H2190" i="6"/>
  <c r="L2190" i="6" s="1"/>
  <c r="N2190" i="6" s="1"/>
  <c r="H1519" i="6"/>
  <c r="L1519" i="6" s="1"/>
  <c r="N1519" i="6" s="1"/>
  <c r="H888" i="6"/>
  <c r="L888" i="6" s="1"/>
  <c r="N888" i="6" s="1"/>
  <c r="H1400" i="6"/>
  <c r="L1400" i="6" s="1"/>
  <c r="N1400" i="6" s="1"/>
  <c r="H559" i="6"/>
  <c r="L559" i="6" s="1"/>
  <c r="N559" i="6" s="1"/>
  <c r="H1468" i="6"/>
  <c r="L1468" i="6" s="1"/>
  <c r="N1468" i="6" s="1"/>
  <c r="H1100" i="6"/>
  <c r="L1100" i="6" s="1"/>
  <c r="N1100" i="6" s="1"/>
  <c r="H854" i="6"/>
  <c r="L854" i="6" s="1"/>
  <c r="N854" i="6" s="1"/>
  <c r="H193" i="6"/>
  <c r="L193" i="6" s="1"/>
  <c r="N193" i="6" s="1"/>
  <c r="H567" i="6"/>
  <c r="L567" i="6" s="1"/>
  <c r="N567" i="6" s="1"/>
  <c r="H2193" i="6"/>
  <c r="L2193" i="6" s="1"/>
  <c r="N2193" i="6" s="1"/>
  <c r="H2084" i="6"/>
  <c r="L2084" i="6" s="1"/>
  <c r="N2084" i="6" s="1"/>
  <c r="H516" i="6"/>
  <c r="L516" i="6" s="1"/>
  <c r="N516" i="6" s="1"/>
  <c r="H740" i="6"/>
  <c r="L740" i="6" s="1"/>
  <c r="N740" i="6" s="1"/>
  <c r="H1588" i="6"/>
  <c r="L1588" i="6" s="1"/>
  <c r="N1588" i="6" s="1"/>
  <c r="H613" i="6"/>
  <c r="L613" i="6" s="1"/>
  <c r="N613" i="6" s="1"/>
  <c r="H724" i="6"/>
  <c r="L724" i="6" s="1"/>
  <c r="N724" i="6" s="1"/>
  <c r="H1488" i="6"/>
  <c r="L1488" i="6" s="1"/>
  <c r="N1488" i="6" s="1"/>
  <c r="H103" i="6"/>
  <c r="L103" i="6" s="1"/>
  <c r="N103" i="6" s="1"/>
  <c r="H2003" i="6"/>
  <c r="L2003" i="6" s="1"/>
  <c r="N2003" i="6" s="1"/>
  <c r="H1373" i="6"/>
  <c r="L1373" i="6" s="1"/>
  <c r="N1373" i="6" s="1"/>
  <c r="H2058" i="6"/>
  <c r="L2058" i="6" s="1"/>
  <c r="N2058" i="6" s="1"/>
  <c r="H553" i="6"/>
  <c r="L553" i="6" s="1"/>
  <c r="N553" i="6" s="1"/>
  <c r="H1349" i="6"/>
  <c r="L1349" i="6" s="1"/>
  <c r="N1349" i="6" s="1"/>
  <c r="H2085" i="6"/>
  <c r="L2085" i="6" s="1"/>
  <c r="N2085" i="6" s="1"/>
  <c r="H702" i="6"/>
  <c r="L702" i="6" s="1"/>
  <c r="N702" i="6" s="1"/>
  <c r="H829" i="6"/>
  <c r="L829" i="6" s="1"/>
  <c r="H1000" i="6"/>
  <c r="L1000" i="6" s="1"/>
  <c r="N1000" i="6" s="1"/>
  <c r="H787" i="6"/>
  <c r="L787" i="6" s="1"/>
  <c r="N787" i="6" s="1"/>
  <c r="H17" i="6"/>
  <c r="L17" i="6" s="1"/>
  <c r="N17" i="6" s="1"/>
  <c r="H1283" i="6"/>
  <c r="L1283" i="6" s="1"/>
  <c r="N1283" i="6" s="1"/>
  <c r="H1575" i="6"/>
  <c r="L1575" i="6" s="1"/>
  <c r="N1575" i="6" s="1"/>
  <c r="H609" i="6"/>
  <c r="L609" i="6" s="1"/>
  <c r="N609" i="6" s="1"/>
  <c r="H604" i="6"/>
  <c r="L604" i="6" s="1"/>
  <c r="N604" i="6" s="1"/>
  <c r="H52" i="6"/>
  <c r="L52" i="6" s="1"/>
  <c r="N52" i="6" s="1"/>
  <c r="H967" i="6"/>
  <c r="L967" i="6" s="1"/>
  <c r="N967" i="6" s="1"/>
  <c r="H1501" i="6"/>
  <c r="L1501" i="6" s="1"/>
  <c r="N1501" i="6" s="1"/>
  <c r="H331" i="6"/>
  <c r="L331" i="6" s="1"/>
  <c r="N331" i="6" s="1"/>
  <c r="H645" i="6"/>
  <c r="L645" i="6" s="1"/>
  <c r="N645" i="6" s="1"/>
  <c r="H1411" i="6"/>
  <c r="L1411" i="6" s="1"/>
  <c r="N1411" i="6" s="1"/>
  <c r="H2139" i="6"/>
  <c r="L2139" i="6" s="1"/>
  <c r="N2139" i="6" s="1"/>
  <c r="H1396" i="6"/>
  <c r="L1396" i="6" s="1"/>
  <c r="N1396" i="6" s="1"/>
  <c r="H395" i="6"/>
  <c r="L395" i="6" s="1"/>
  <c r="N395" i="6" s="1"/>
  <c r="H2037" i="6"/>
  <c r="L2037" i="6" s="1"/>
  <c r="N2037" i="6" s="1"/>
  <c r="H2051" i="6"/>
  <c r="L2051" i="6" s="1"/>
  <c r="N2051" i="6" s="1"/>
  <c r="H562" i="6"/>
  <c r="L562" i="6" s="1"/>
  <c r="N562" i="6" s="1"/>
  <c r="H1290" i="6"/>
  <c r="L1290" i="6" s="1"/>
  <c r="N1290" i="6" s="1"/>
  <c r="H1441" i="6"/>
  <c r="L1441" i="6" s="1"/>
  <c r="N1441" i="6" s="1"/>
  <c r="H1915" i="6"/>
  <c r="L1915" i="6" s="1"/>
  <c r="N1915" i="6" s="1"/>
  <c r="H1926" i="6"/>
  <c r="L1926" i="6" s="1"/>
  <c r="N1926" i="6" s="1"/>
  <c r="H1147" i="6"/>
  <c r="L1147" i="6" s="1"/>
  <c r="N1147" i="6" s="1"/>
  <c r="H139" i="6"/>
  <c r="L139" i="6" s="1"/>
  <c r="N139" i="6" s="1"/>
  <c r="H1512" i="6"/>
  <c r="L1512" i="6" s="1"/>
  <c r="N1512" i="6" s="1"/>
  <c r="H2083" i="6"/>
  <c r="L2083" i="6" s="1"/>
  <c r="N2083" i="6" s="1"/>
  <c r="H673" i="6"/>
  <c r="L673" i="6" s="1"/>
  <c r="N673" i="6" s="1"/>
  <c r="H16" i="6"/>
  <c r="L16" i="6" s="1"/>
  <c r="N16" i="6" s="1"/>
  <c r="H1171" i="6"/>
  <c r="L1171" i="6" s="1"/>
  <c r="N1171" i="6" s="1"/>
  <c r="H496" i="6"/>
  <c r="L496" i="6" s="1"/>
  <c r="N496" i="6" s="1"/>
  <c r="H1651" i="6"/>
  <c r="L1651" i="6" s="1"/>
  <c r="N1651" i="6" s="1"/>
  <c r="H1649" i="6"/>
  <c r="L1649" i="6" s="1"/>
  <c r="N1649" i="6" s="1"/>
  <c r="H192" i="6"/>
  <c r="L192" i="6" s="1"/>
  <c r="N192" i="6" s="1"/>
  <c r="H519" i="6"/>
  <c r="L519" i="6" s="1"/>
  <c r="N519" i="6" s="1"/>
  <c r="H2167" i="6"/>
  <c r="L2167" i="6" s="1"/>
  <c r="N2167" i="6" s="1"/>
  <c r="H296" i="6"/>
  <c r="L296" i="6" s="1"/>
  <c r="N296" i="6" s="1"/>
  <c r="H300" i="6"/>
  <c r="L300" i="6" s="1"/>
  <c r="N300" i="6" s="1"/>
  <c r="H406" i="6"/>
  <c r="L406" i="6" s="1"/>
  <c r="N406" i="6" s="1"/>
  <c r="H1703" i="6"/>
  <c r="L1703" i="6" s="1"/>
  <c r="N1703" i="6" s="1"/>
  <c r="H1704" i="6"/>
  <c r="L1704" i="6" s="1"/>
  <c r="N1704" i="6" s="1"/>
  <c r="H1954" i="6"/>
  <c r="L1954" i="6" s="1"/>
  <c r="N1954" i="6" s="1"/>
  <c r="H362" i="6"/>
  <c r="L362" i="6" s="1"/>
  <c r="H1871" i="6"/>
  <c r="L1871" i="6" s="1"/>
  <c r="N1871" i="6" s="1"/>
  <c r="H1878" i="6"/>
  <c r="L1878" i="6" s="1"/>
  <c r="N1878" i="6" s="1"/>
  <c r="H1557" i="6"/>
  <c r="L1557" i="6" s="1"/>
  <c r="N1557" i="6" s="1"/>
  <c r="H1398" i="6"/>
  <c r="L1398" i="6" s="1"/>
  <c r="N1398" i="6" s="1"/>
  <c r="H2034" i="6"/>
  <c r="L2034" i="6" s="1"/>
  <c r="N2034" i="6" s="1"/>
  <c r="H1413" i="6"/>
  <c r="L1413" i="6" s="1"/>
  <c r="N1413" i="6" s="1"/>
  <c r="H210" i="6"/>
  <c r="L210" i="6" s="1"/>
  <c r="N210" i="6" s="1"/>
  <c r="H1610" i="6"/>
  <c r="L1610" i="6" s="1"/>
  <c r="N1610" i="6" s="1"/>
  <c r="H1412" i="6"/>
  <c r="L1412" i="6" s="1"/>
  <c r="N1412" i="6" s="1"/>
  <c r="H1527" i="6"/>
  <c r="L1527" i="6" s="1"/>
  <c r="N1527" i="6" s="1"/>
  <c r="H13" i="6"/>
  <c r="L13" i="6" s="1"/>
  <c r="N13" i="6" s="1"/>
  <c r="H1343" i="6"/>
  <c r="L1343" i="6" s="1"/>
  <c r="N1343" i="6" s="1"/>
  <c r="H554" i="6"/>
  <c r="L554" i="6" s="1"/>
  <c r="N554" i="6" s="1"/>
  <c r="H1921" i="6"/>
  <c r="L1921" i="6" s="1"/>
  <c r="N1921" i="6" s="1"/>
  <c r="H344" i="6"/>
  <c r="L344" i="6" s="1"/>
  <c r="N344" i="6" s="1"/>
  <c r="H1137" i="6"/>
  <c r="L1137" i="6" s="1"/>
  <c r="N1137" i="6" s="1"/>
  <c r="H1141" i="6"/>
  <c r="L1141" i="6" s="1"/>
  <c r="N1141" i="6" s="1"/>
  <c r="H2123" i="6"/>
  <c r="L2123" i="6" s="1"/>
  <c r="N2123" i="6" s="1"/>
  <c r="H2220" i="6"/>
  <c r="L2220" i="6" s="1"/>
  <c r="N2220" i="6" s="1"/>
  <c r="H748" i="6"/>
  <c r="L748" i="6" s="1"/>
  <c r="N748" i="6" s="1"/>
  <c r="H19" i="6"/>
  <c r="L19" i="6" s="1"/>
  <c r="N19" i="6" s="1"/>
  <c r="H884" i="6"/>
  <c r="L884" i="6" s="1"/>
  <c r="N884" i="6" s="1"/>
  <c r="H978" i="6"/>
  <c r="L978" i="6" s="1"/>
  <c r="N978" i="6" s="1"/>
  <c r="H1507" i="6"/>
  <c r="L1507" i="6" s="1"/>
  <c r="N1507" i="6" s="1"/>
  <c r="H596" i="6"/>
  <c r="L596" i="6" s="1"/>
  <c r="N596" i="6" s="1"/>
  <c r="H868" i="6"/>
  <c r="L868" i="6" s="1"/>
  <c r="N868" i="6" s="1"/>
  <c r="H245" i="6"/>
  <c r="L245" i="6" s="1"/>
  <c r="N245" i="6" s="1"/>
  <c r="H824" i="6"/>
  <c r="L824" i="6" s="1"/>
  <c r="N824" i="6" s="1"/>
  <c r="H858" i="6"/>
  <c r="L858" i="6" s="1"/>
  <c r="N858" i="6" s="1"/>
  <c r="H1474" i="6"/>
  <c r="L1474" i="6" s="1"/>
  <c r="N1474" i="6" s="1"/>
  <c r="H1197" i="6"/>
  <c r="L1197" i="6" s="1"/>
  <c r="N1197" i="6" s="1"/>
  <c r="H368" i="6"/>
  <c r="L368" i="6" s="1"/>
  <c r="N368" i="6" s="1"/>
  <c r="H524" i="6"/>
  <c r="L524" i="6" s="1"/>
  <c r="N524" i="6" s="1"/>
  <c r="H540" i="6"/>
  <c r="L540" i="6" s="1"/>
  <c r="N540" i="6" s="1"/>
  <c r="H1821" i="6"/>
  <c r="L1821" i="6" s="1"/>
  <c r="N1821" i="6" s="1"/>
  <c r="H135" i="6"/>
  <c r="L135" i="6" s="1"/>
  <c r="N135" i="6" s="1"/>
  <c r="H128" i="6"/>
  <c r="L128" i="6" s="1"/>
  <c r="N128" i="6" s="1"/>
  <c r="H2214" i="6"/>
  <c r="L2214" i="6" s="1"/>
  <c r="N2214" i="6" s="1"/>
  <c r="H2086" i="6"/>
  <c r="L2086" i="6" s="1"/>
  <c r="N2086" i="6" s="1"/>
  <c r="H742" i="6"/>
  <c r="L742" i="6" s="1"/>
  <c r="N742" i="6" s="1"/>
  <c r="H1505" i="6"/>
  <c r="L1505" i="6" s="1"/>
  <c r="N1505" i="6" s="1"/>
  <c r="H1506" i="6"/>
  <c r="L1506" i="6" s="1"/>
  <c r="N1506" i="6" s="1"/>
  <c r="H860" i="6"/>
  <c r="L860" i="6" s="1"/>
  <c r="N860" i="6" s="1"/>
  <c r="H1102" i="6"/>
  <c r="L1102" i="6" s="1"/>
  <c r="H350" i="6"/>
  <c r="L350" i="6" s="1"/>
  <c r="N350" i="6" s="1"/>
  <c r="H366" i="6"/>
  <c r="L366" i="6" s="1"/>
  <c r="N366" i="6" s="1"/>
  <c r="H159" i="6"/>
  <c r="L159" i="6" s="1"/>
  <c r="N159" i="6" s="1"/>
  <c r="H533" i="6"/>
  <c r="L533" i="6" s="1"/>
  <c r="H488" i="6"/>
  <c r="L488" i="6" s="1"/>
  <c r="N488" i="6" s="1"/>
  <c r="H1815" i="6"/>
  <c r="L1815" i="6" s="1"/>
  <c r="N1815" i="6" s="1"/>
  <c r="H270" i="6"/>
  <c r="L270" i="6" s="1"/>
  <c r="N270" i="6" s="1"/>
  <c r="H2152" i="6"/>
  <c r="L2152" i="6" s="1"/>
  <c r="N2152" i="6" s="1"/>
  <c r="H2096" i="6"/>
  <c r="L2096" i="6" s="1"/>
  <c r="H628" i="6"/>
  <c r="L628" i="6" s="1"/>
  <c r="N628" i="6" s="1"/>
  <c r="H1168" i="6"/>
  <c r="L1168" i="6" s="1"/>
  <c r="N1168" i="6" s="1"/>
  <c r="H1977" i="6"/>
  <c r="L1977" i="6" s="1"/>
  <c r="N1977" i="6" s="1"/>
  <c r="H552" i="6"/>
  <c r="L552" i="6" s="1"/>
  <c r="N552" i="6" s="1"/>
  <c r="H586" i="6"/>
  <c r="L586" i="6" s="1"/>
  <c r="N586" i="6" s="1"/>
  <c r="H1589" i="6"/>
  <c r="L1589" i="6" s="1"/>
  <c r="N1589" i="6" s="1"/>
  <c r="H831" i="6"/>
  <c r="L831" i="6" s="1"/>
  <c r="N831" i="6" s="1"/>
  <c r="H1314" i="6"/>
  <c r="L1314" i="6" s="1"/>
  <c r="N1314" i="6" s="1"/>
  <c r="H202" i="6"/>
  <c r="L202" i="6" s="1"/>
  <c r="N202" i="6" s="1"/>
  <c r="H1762" i="6"/>
  <c r="L1762" i="6" s="1"/>
  <c r="N1762" i="6" s="1"/>
  <c r="H1430" i="6"/>
  <c r="L1430" i="6" s="1"/>
  <c r="N1430" i="6" s="1"/>
  <c r="H386" i="6"/>
  <c r="L386" i="6" s="1"/>
  <c r="N386" i="6" s="1"/>
  <c r="H1119" i="6"/>
  <c r="L1119" i="6" s="1"/>
  <c r="N1119" i="6" s="1"/>
  <c r="H1070" i="6"/>
  <c r="L1070" i="6" s="1"/>
  <c r="N1070" i="6" s="1"/>
  <c r="H371" i="6"/>
  <c r="L371" i="6" s="1"/>
  <c r="H795" i="6"/>
  <c r="L795" i="6" s="1"/>
  <c r="N795" i="6" s="1"/>
  <c r="H2047" i="6"/>
  <c r="L2047" i="6" s="1"/>
  <c r="N2047" i="6" s="1"/>
  <c r="H1090" i="6"/>
  <c r="L1090" i="6" s="1"/>
  <c r="N1090" i="6" s="1"/>
  <c r="H1275" i="6"/>
  <c r="L1275" i="6" s="1"/>
  <c r="N1275" i="6" s="1"/>
  <c r="H1907" i="6"/>
  <c r="L1907" i="6" s="1"/>
  <c r="N1907" i="6" s="1"/>
  <c r="H1697" i="6"/>
  <c r="L1697" i="6" s="1"/>
  <c r="N1697" i="6" s="1"/>
  <c r="H1330" i="6"/>
  <c r="L1330" i="6" s="1"/>
  <c r="N1330" i="6" s="1"/>
  <c r="H1620" i="6"/>
  <c r="L1620" i="6" s="1"/>
  <c r="N1620" i="6" s="1"/>
  <c r="H1504" i="6"/>
  <c r="L1504" i="6" s="1"/>
  <c r="N1504" i="6" s="1"/>
  <c r="H502" i="6"/>
  <c r="L502" i="6" s="1"/>
  <c r="N502" i="6" s="1"/>
  <c r="H1394" i="6"/>
  <c r="L1394" i="6" s="1"/>
  <c r="N1394" i="6" s="1"/>
  <c r="H1422" i="6"/>
  <c r="L1422" i="6" s="1"/>
  <c r="N1422" i="6" s="1"/>
  <c r="H364" i="6"/>
  <c r="L364" i="6" s="1"/>
  <c r="N364" i="6" s="1"/>
  <c r="H2147" i="6"/>
  <c r="L2147" i="6" s="1"/>
  <c r="N2147" i="6" s="1"/>
  <c r="H48" i="6"/>
  <c r="L48" i="6" s="1"/>
  <c r="N48" i="6" s="1"/>
  <c r="H847" i="6"/>
  <c r="L847" i="6" s="1"/>
  <c r="N847" i="6" s="1"/>
  <c r="H363" i="6"/>
  <c r="L363" i="6" s="1"/>
  <c r="N363" i="6" s="1"/>
  <c r="H384" i="6"/>
  <c r="L384" i="6" s="1"/>
  <c r="N384" i="6" s="1"/>
  <c r="H211" i="6"/>
  <c r="L211" i="6" s="1"/>
  <c r="N211" i="6" s="1"/>
  <c r="H880" i="6"/>
  <c r="L880" i="6" s="1"/>
  <c r="N880" i="6" s="1"/>
  <c r="H1021" i="6"/>
  <c r="L1021" i="6" s="1"/>
  <c r="N1021" i="6" s="1"/>
  <c r="H1015" i="6"/>
  <c r="L1015" i="6" s="1"/>
  <c r="N1015" i="6" s="1"/>
  <c r="H1877" i="6"/>
  <c r="L1877" i="6" s="1"/>
  <c r="N1877" i="6" s="1"/>
  <c r="H1803" i="6"/>
  <c r="L1803" i="6" s="1"/>
  <c r="N1803" i="6" s="1"/>
  <c r="H527" i="6"/>
  <c r="L527" i="6" s="1"/>
  <c r="N527" i="6" s="1"/>
  <c r="H2213" i="6"/>
  <c r="L2213" i="6" s="1"/>
  <c r="N2213" i="6" s="1"/>
  <c r="H612" i="6"/>
  <c r="L612" i="6" s="1"/>
  <c r="N612" i="6" s="1"/>
  <c r="H714" i="6"/>
  <c r="L714" i="6" s="1"/>
  <c r="N714" i="6" s="1"/>
  <c r="H295" i="6"/>
  <c r="L295" i="6" s="1"/>
  <c r="N295" i="6" s="1"/>
  <c r="H1202" i="6"/>
  <c r="L1202" i="6" s="1"/>
  <c r="N1202" i="6" s="1"/>
  <c r="H1287" i="6"/>
  <c r="L1287" i="6" s="1"/>
  <c r="N1287" i="6" s="1"/>
  <c r="H1333" i="6"/>
  <c r="L1333" i="6" s="1"/>
  <c r="N1333" i="6" s="1"/>
  <c r="H1155" i="6"/>
  <c r="L1155" i="6" s="1"/>
  <c r="N1155" i="6" s="1"/>
  <c r="H1801" i="6"/>
  <c r="L1801" i="6" s="1"/>
  <c r="N1801" i="6" s="1"/>
  <c r="H383" i="6"/>
  <c r="L383" i="6" s="1"/>
  <c r="N383" i="6" s="1"/>
  <c r="H1555" i="6"/>
  <c r="L1555" i="6" s="1"/>
  <c r="N1555" i="6" s="1"/>
  <c r="H965" i="6"/>
  <c r="L965" i="6" s="1"/>
  <c r="N965" i="6" s="1"/>
  <c r="H330" i="6"/>
  <c r="L330" i="6" s="1"/>
  <c r="N330" i="6" s="1"/>
  <c r="H12" i="6"/>
  <c r="L12" i="6" s="1"/>
  <c r="N12" i="6" s="1"/>
  <c r="H1096" i="6"/>
  <c r="L1096" i="6" s="1"/>
  <c r="N1096" i="6" s="1"/>
  <c r="H743" i="6"/>
  <c r="L743" i="6" s="1"/>
  <c r="N743" i="6" s="1"/>
  <c r="H745" i="6"/>
  <c r="L745" i="6" s="1"/>
  <c r="N745" i="6" s="1"/>
  <c r="H1539" i="6"/>
  <c r="L1539" i="6" s="1"/>
  <c r="N1539" i="6" s="1"/>
  <c r="H570" i="6"/>
  <c r="L570" i="6" s="1"/>
  <c r="N570" i="6" s="1"/>
  <c r="H1351" i="6"/>
  <c r="L1351" i="6" s="1"/>
  <c r="N1351" i="6" s="1"/>
  <c r="H801" i="6"/>
  <c r="L801" i="6" s="1"/>
  <c r="N801" i="6" s="1"/>
  <c r="H165" i="6"/>
  <c r="L165" i="6" s="1"/>
  <c r="H639" i="6"/>
  <c r="L639" i="6" s="1"/>
  <c r="N639" i="6" s="1"/>
  <c r="H529" i="6"/>
  <c r="L529" i="6" s="1"/>
  <c r="N529" i="6" s="1"/>
  <c r="H775" i="6"/>
  <c r="L775" i="6" s="1"/>
  <c r="N775" i="6" s="1"/>
  <c r="H1172" i="6"/>
  <c r="L1172" i="6" s="1"/>
  <c r="N1172" i="6" s="1"/>
  <c r="H1404" i="6"/>
  <c r="L1404" i="6" s="1"/>
  <c r="N1404" i="6" s="1"/>
  <c r="H1612" i="6"/>
  <c r="L1612" i="6" s="1"/>
  <c r="N1612" i="6" s="1"/>
  <c r="H1641" i="6"/>
  <c r="L1641" i="6" s="1"/>
  <c r="N1641" i="6" s="1"/>
  <c r="H603" i="6"/>
  <c r="L603" i="6" s="1"/>
  <c r="N603" i="6" s="1"/>
  <c r="H863" i="6"/>
  <c r="L863" i="6" s="1"/>
  <c r="N863" i="6" s="1"/>
  <c r="H200" i="6"/>
  <c r="L200" i="6" s="1"/>
  <c r="N200" i="6" s="1"/>
  <c r="H302" i="6"/>
  <c r="L302" i="6" s="1"/>
  <c r="N302" i="6" s="1"/>
  <c r="H1701" i="6"/>
  <c r="L1701" i="6" s="1"/>
  <c r="N1701" i="6" s="1"/>
  <c r="H739" i="6"/>
  <c r="L739" i="6" s="1"/>
  <c r="N739" i="6" s="1"/>
  <c r="H1312" i="6"/>
  <c r="L1312" i="6" s="1"/>
  <c r="N1312" i="6" s="1"/>
  <c r="H1286" i="6"/>
  <c r="L1286" i="6" s="1"/>
  <c r="N1286" i="6" s="1"/>
  <c r="H205" i="6"/>
  <c r="L205" i="6" s="1"/>
  <c r="N205" i="6" s="1"/>
  <c r="H1371" i="6"/>
  <c r="L1371" i="6" s="1"/>
  <c r="N1371" i="6" s="1"/>
  <c r="H1989" i="6"/>
  <c r="L1989" i="6" s="1"/>
  <c r="N1989" i="6" s="1"/>
  <c r="H1280" i="6"/>
  <c r="L1280" i="6" s="1"/>
  <c r="N1280" i="6" s="1"/>
  <c r="H1479" i="6"/>
  <c r="L1479" i="6" s="1"/>
  <c r="N1479" i="6" s="1"/>
  <c r="H1761" i="6"/>
  <c r="L1761" i="6" s="1"/>
  <c r="N1761" i="6" s="1"/>
  <c r="H400" i="6"/>
  <c r="L400" i="6" s="1"/>
  <c r="N400" i="6" s="1"/>
  <c r="H468" i="6"/>
  <c r="L468" i="6" s="1"/>
  <c r="N468" i="6" s="1"/>
  <c r="H184" i="6"/>
  <c r="L184" i="6" s="1"/>
  <c r="N184" i="6" s="1"/>
  <c r="H1109" i="6"/>
  <c r="L1109" i="6" s="1"/>
  <c r="N1109" i="6" s="1"/>
  <c r="H961" i="6"/>
  <c r="L961" i="6" s="1"/>
  <c r="N961" i="6" s="1"/>
  <c r="H556" i="6"/>
  <c r="L556" i="6" s="1"/>
  <c r="N556" i="6" s="1"/>
  <c r="H2050" i="6"/>
  <c r="L2050" i="6" s="1"/>
  <c r="N2050" i="6" s="1"/>
  <c r="H1174" i="6"/>
  <c r="L1174" i="6" s="1"/>
  <c r="N1174" i="6" s="1"/>
  <c r="H644" i="6"/>
  <c r="L644" i="6" s="1"/>
  <c r="N644" i="6" s="1"/>
  <c r="H607" i="6"/>
  <c r="L607" i="6" s="1"/>
  <c r="N607" i="6" s="1"/>
  <c r="H1313" i="6"/>
  <c r="L1313" i="6" s="1"/>
  <c r="N1313" i="6" s="1"/>
  <c r="H1062" i="6"/>
  <c r="L1062" i="6" s="1"/>
  <c r="N1062" i="6" s="1"/>
  <c r="H1281" i="6"/>
  <c r="L1281" i="6" s="1"/>
  <c r="N1281" i="6" s="1"/>
  <c r="H1874" i="6"/>
  <c r="L1874" i="6" s="1"/>
  <c r="N1874" i="6" s="1"/>
  <c r="H816" i="6"/>
  <c r="L816" i="6" s="1"/>
  <c r="N816" i="6" s="1"/>
  <c r="H869" i="6"/>
  <c r="L869" i="6" s="1"/>
  <c r="N869" i="6" s="1"/>
  <c r="H1471" i="6"/>
  <c r="L1471" i="6" s="1"/>
  <c r="N1471" i="6" s="1"/>
  <c r="H2186" i="6"/>
  <c r="L2186" i="6" s="1"/>
  <c r="N2186" i="6" s="1"/>
  <c r="H2189" i="6"/>
  <c r="L2189" i="6" s="1"/>
  <c r="N2189" i="6" s="1"/>
  <c r="H1187" i="6"/>
  <c r="L1187" i="6" s="1"/>
  <c r="N1187" i="6" s="1"/>
  <c r="H328" i="6"/>
  <c r="L328" i="6" s="1"/>
  <c r="N328" i="6" s="1"/>
  <c r="H359" i="6"/>
  <c r="L359" i="6" s="1"/>
  <c r="N359" i="6" s="1"/>
  <c r="H498" i="6"/>
  <c r="L498" i="6" s="1"/>
  <c r="N498" i="6" s="1"/>
  <c r="H988" i="6"/>
  <c r="L988" i="6" s="1"/>
  <c r="N988" i="6" s="1"/>
  <c r="H1950" i="6"/>
  <c r="L1950" i="6" s="1"/>
  <c r="N1950" i="6" s="1"/>
  <c r="H354" i="6"/>
  <c r="L354" i="6" s="1"/>
  <c r="N354" i="6" s="1"/>
  <c r="H166" i="6"/>
  <c r="L166" i="6" s="1"/>
  <c r="N166" i="6" s="1"/>
  <c r="H214" i="6"/>
  <c r="L214" i="6" s="1"/>
  <c r="N214" i="6" s="1"/>
  <c r="H1116" i="6"/>
  <c r="L1116" i="6" s="1"/>
  <c r="N1116" i="6" s="1"/>
  <c r="H1148" i="6"/>
  <c r="L1148" i="6" s="1"/>
  <c r="N1148" i="6" s="1"/>
  <c r="H1010" i="6"/>
  <c r="L1010" i="6" s="1"/>
  <c r="N1010" i="6" s="1"/>
  <c r="H1017" i="6"/>
  <c r="L1017" i="6" s="1"/>
  <c r="N1017" i="6" s="1"/>
  <c r="H633" i="6"/>
  <c r="L633" i="6" s="1"/>
  <c r="N633" i="6" s="1"/>
  <c r="H1028" i="6"/>
  <c r="L1028" i="6" s="1"/>
  <c r="N1028" i="6" s="1"/>
  <c r="H299" i="6"/>
  <c r="L299" i="6" s="1"/>
  <c r="N299" i="6" s="1"/>
  <c r="H352" i="6"/>
  <c r="L352" i="6" s="1"/>
  <c r="N352" i="6" s="1"/>
  <c r="H55" i="6"/>
  <c r="L55" i="6" s="1"/>
  <c r="N55" i="6" s="1"/>
  <c r="H2032" i="6"/>
  <c r="L2032" i="6" s="1"/>
  <c r="N2032" i="6" s="1"/>
  <c r="H2141" i="6"/>
  <c r="L2141" i="6" s="1"/>
  <c r="N2141" i="6" s="1"/>
  <c r="H964" i="6"/>
  <c r="L964" i="6" s="1"/>
  <c r="N964" i="6" s="1"/>
  <c r="H325" i="6"/>
  <c r="L325" i="6" s="1"/>
  <c r="N325" i="6" s="1"/>
  <c r="H1393" i="6"/>
  <c r="L1393" i="6" s="1"/>
  <c r="N1393" i="6" s="1"/>
  <c r="H550" i="6"/>
  <c r="L550" i="6" s="1"/>
  <c r="N550" i="6" s="1"/>
  <c r="H1609" i="6"/>
  <c r="L1609" i="6" s="1"/>
  <c r="N1609" i="6" s="1"/>
  <c r="H564" i="6"/>
  <c r="L564" i="6" s="1"/>
  <c r="N564" i="6" s="1"/>
  <c r="H2067" i="6"/>
  <c r="L2067" i="6" s="1"/>
  <c r="N2067" i="6" s="1"/>
  <c r="H966" i="6"/>
  <c r="L966" i="6" s="1"/>
  <c r="N966" i="6" s="1"/>
  <c r="H791" i="6"/>
  <c r="L791" i="6" s="1"/>
  <c r="N791" i="6" s="1"/>
  <c r="H1913" i="6"/>
  <c r="L1913" i="6" s="1"/>
  <c r="N1913" i="6" s="1"/>
  <c r="H233" i="6"/>
  <c r="L233" i="6" s="1"/>
  <c r="N233" i="6" s="1"/>
  <c r="H1823" i="6"/>
  <c r="L1823" i="6" s="1"/>
  <c r="N1823" i="6" s="1"/>
  <c r="H347" i="6"/>
  <c r="L347" i="6" s="1"/>
  <c r="N347" i="6" s="1"/>
  <c r="H1023" i="6"/>
  <c r="L1023" i="6" s="1"/>
  <c r="N1023" i="6" s="1"/>
  <c r="H412" i="6"/>
  <c r="L412" i="6" s="1"/>
  <c r="N412" i="6" s="1"/>
  <c r="H1157" i="6"/>
  <c r="L1157" i="6" s="1"/>
  <c r="N1157" i="6" s="1"/>
  <c r="H2191" i="6"/>
  <c r="L2191" i="6" s="1"/>
  <c r="N2191" i="6" s="1"/>
  <c r="H297" i="6"/>
  <c r="L297" i="6" s="1"/>
  <c r="N297" i="6" s="1"/>
  <c r="H672" i="6"/>
  <c r="L672" i="6" s="1"/>
  <c r="N672" i="6" s="1"/>
  <c r="H2130" i="6"/>
  <c r="L2130" i="6" s="1"/>
  <c r="N2130" i="6" s="1"/>
  <c r="H1323" i="6"/>
  <c r="L1323" i="6" s="1"/>
  <c r="N1323" i="6" s="1"/>
  <c r="H475" i="6"/>
  <c r="L475" i="6" s="1"/>
  <c r="N475" i="6" s="1"/>
  <c r="H1660" i="6"/>
  <c r="L1660" i="6" s="1"/>
  <c r="N1660" i="6" s="1"/>
  <c r="H50" i="6"/>
  <c r="L50" i="6" s="1"/>
  <c r="N50" i="6" s="1"/>
  <c r="H14" i="6"/>
  <c r="L14" i="6" s="1"/>
  <c r="N14" i="6" s="1"/>
  <c r="H1563" i="6"/>
  <c r="L1563" i="6" s="1"/>
  <c r="N1563" i="6" s="1"/>
  <c r="H437" i="6"/>
  <c r="L437" i="6" s="1"/>
  <c r="N437" i="6" s="1"/>
  <c r="H886" i="6"/>
  <c r="L886" i="6" s="1"/>
  <c r="N886" i="6" s="1"/>
  <c r="H1354" i="6"/>
  <c r="L1354" i="6" s="1"/>
  <c r="N1354" i="6" s="1"/>
  <c r="H1462" i="6"/>
  <c r="L1462" i="6" s="1"/>
  <c r="N1462" i="6" s="1"/>
  <c r="H2134" i="6"/>
  <c r="L2134" i="6" s="1"/>
  <c r="N2134" i="6" s="1"/>
  <c r="H1516" i="6"/>
  <c r="L1516" i="6" s="1"/>
  <c r="N1516" i="6" s="1"/>
  <c r="H2218" i="6"/>
  <c r="L2218" i="6" s="1"/>
  <c r="N2218" i="6" s="1"/>
  <c r="H2219" i="6"/>
  <c r="L2219" i="6" s="1"/>
  <c r="N2219" i="6" s="1"/>
  <c r="H158" i="6"/>
  <c r="L158" i="6" s="1"/>
  <c r="N158" i="6" s="1"/>
  <c r="H1390" i="6"/>
  <c r="L1390" i="6" s="1"/>
  <c r="N1390" i="6" s="1"/>
  <c r="H514" i="6"/>
  <c r="L514" i="6" s="1"/>
  <c r="N514" i="6" s="1"/>
  <c r="H1218" i="6"/>
  <c r="L1218" i="6" s="1"/>
  <c r="N1218" i="6" s="1"/>
  <c r="H2109" i="6"/>
  <c r="L2109" i="6" s="1"/>
  <c r="N2109" i="6" s="1"/>
  <c r="H1937" i="6"/>
  <c r="L1937" i="6" s="1"/>
  <c r="N1937" i="6" s="1"/>
  <c r="H342" i="6"/>
  <c r="L342" i="6" s="1"/>
  <c r="N342" i="6" s="1"/>
  <c r="H1110" i="6"/>
  <c r="L1110" i="6" s="1"/>
  <c r="N1110" i="6" s="1"/>
  <c r="H1117" i="6"/>
  <c r="L1117" i="6" s="1"/>
  <c r="N1117" i="6" s="1"/>
  <c r="H1073" i="6"/>
  <c r="L1073" i="6" s="1"/>
  <c r="N1073" i="6" s="1"/>
  <c r="H1207" i="6"/>
  <c r="L1207" i="6" s="1"/>
  <c r="N1207" i="6" s="1"/>
  <c r="H45" i="6"/>
  <c r="L45" i="6" s="1"/>
  <c r="N45" i="6" s="1"/>
  <c r="H1986" i="6"/>
  <c r="L1986" i="6" s="1"/>
  <c r="N1986" i="6" s="1"/>
  <c r="H1223" i="6"/>
  <c r="L1223" i="6" s="1"/>
  <c r="N1223" i="6" s="1"/>
  <c r="H203" i="6"/>
  <c r="L203" i="6" s="1"/>
  <c r="N203" i="6" s="1"/>
  <c r="H1300" i="6"/>
  <c r="L1300" i="6" s="1"/>
  <c r="N1300" i="6" s="1"/>
  <c r="H298" i="6"/>
  <c r="L298" i="6" s="1"/>
  <c r="N298" i="6" s="1"/>
  <c r="H311" i="6"/>
  <c r="L311" i="6" s="1"/>
  <c r="N311" i="6" s="1"/>
  <c r="H1835" i="6"/>
  <c r="L1835" i="6" s="1"/>
  <c r="N1835" i="6" s="1"/>
  <c r="H1520" i="6"/>
  <c r="L1520" i="6" s="1"/>
  <c r="N1520" i="6" s="1"/>
  <c r="H1425" i="6"/>
  <c r="L1425" i="6" s="1"/>
  <c r="N1425" i="6" s="1"/>
  <c r="H1494" i="6"/>
  <c r="L1494" i="6" s="1"/>
  <c r="N1494" i="6" s="1"/>
  <c r="H1001" i="6"/>
  <c r="L1001" i="6" s="1"/>
  <c r="N1001" i="6" s="1"/>
  <c r="H343" i="6"/>
  <c r="L343" i="6" s="1"/>
  <c r="N343" i="6" s="1"/>
  <c r="H568" i="6"/>
  <c r="L568" i="6" s="1"/>
  <c r="N568" i="6" s="1"/>
  <c r="H1409" i="6"/>
  <c r="L1409" i="6" s="1"/>
  <c r="N1409" i="6" s="1"/>
  <c r="H732" i="6"/>
  <c r="L732" i="6" s="1"/>
  <c r="N732" i="6" s="1"/>
  <c r="H1357" i="6"/>
  <c r="L1357" i="6" s="1"/>
  <c r="N1357" i="6" s="1"/>
  <c r="H1401" i="6"/>
  <c r="L1401" i="6" s="1"/>
  <c r="N1401" i="6" s="1"/>
  <c r="H1466" i="6"/>
  <c r="L1466" i="6" s="1"/>
  <c r="N1466" i="6" s="1"/>
  <c r="H861" i="6"/>
  <c r="L861" i="6" s="1"/>
  <c r="N861" i="6" s="1"/>
  <c r="H10" i="6"/>
  <c r="L10" i="6" s="1"/>
  <c r="N10" i="6" s="1"/>
  <c r="H557" i="6"/>
  <c r="L557" i="6" s="1"/>
  <c r="N557" i="6" s="1"/>
  <c r="H1142" i="6"/>
  <c r="L1142" i="6" s="1"/>
  <c r="N1142" i="6" s="1"/>
  <c r="H152" i="6"/>
  <c r="L152" i="6" s="1"/>
  <c r="N152" i="6" s="1"/>
  <c r="H2166" i="6"/>
  <c r="L2166" i="6" s="1"/>
  <c r="N2166" i="6" s="1"/>
  <c r="H1031" i="6"/>
  <c r="L1031" i="6" s="1"/>
  <c r="N1031" i="6" s="1"/>
  <c r="H2178" i="6"/>
  <c r="L2178" i="6" s="1"/>
  <c r="N2178" i="6" s="1"/>
  <c r="H47" i="6"/>
  <c r="L47" i="6" s="1"/>
  <c r="N47" i="6" s="1"/>
  <c r="H1726" i="6"/>
  <c r="L1726" i="6" s="1"/>
  <c r="N1726" i="6" s="1"/>
  <c r="H980" i="6"/>
  <c r="L980" i="6" s="1"/>
  <c r="N980" i="6" s="1"/>
  <c r="H1916" i="6"/>
  <c r="L1916" i="6" s="1"/>
  <c r="N1916" i="6" s="1"/>
  <c r="H526" i="6"/>
  <c r="L526" i="6" s="1"/>
  <c r="N526" i="6" s="1"/>
  <c r="H1372" i="6"/>
  <c r="L1372" i="6" s="1"/>
  <c r="N1372" i="6" s="1"/>
  <c r="H592" i="6"/>
  <c r="L592" i="6" s="1"/>
  <c r="N592" i="6" s="1"/>
  <c r="H1626" i="6"/>
  <c r="L1626" i="6" s="1"/>
  <c r="N1626" i="6" s="1"/>
  <c r="H803" i="6"/>
  <c r="L803" i="6" s="1"/>
  <c r="N803" i="6" s="1"/>
  <c r="H1881" i="6"/>
  <c r="L1881" i="6" s="1"/>
  <c r="N1881" i="6" s="1"/>
  <c r="H53" i="6"/>
  <c r="L53" i="6" s="1"/>
  <c r="N53" i="6" s="1"/>
  <c r="H969" i="6"/>
  <c r="L969" i="6" s="1"/>
  <c r="N969" i="6" s="1"/>
  <c r="H812" i="6"/>
  <c r="L812" i="6" s="1"/>
  <c r="N812" i="6" s="1"/>
  <c r="H729" i="6"/>
  <c r="L729" i="6" s="1"/>
  <c r="N729" i="6" s="1"/>
  <c r="H1098" i="6"/>
  <c r="L1098" i="6" s="1"/>
  <c r="N1098" i="6" s="1"/>
  <c r="H1472" i="6"/>
  <c r="L1472" i="6" s="1"/>
  <c r="N1472" i="6" s="1"/>
  <c r="H1002" i="6"/>
  <c r="L1002" i="6" s="1"/>
  <c r="N1002" i="6" s="1"/>
  <c r="H1998" i="6"/>
  <c r="L1998" i="6" s="1"/>
  <c r="N1998" i="6" s="1"/>
  <c r="H341" i="6"/>
  <c r="L341" i="6" s="1"/>
  <c r="N341" i="6" s="1"/>
  <c r="H196" i="6"/>
  <c r="L196" i="6" s="1"/>
  <c r="N196" i="6" s="1"/>
  <c r="H1361" i="6"/>
  <c r="L1361" i="6" s="1"/>
  <c r="N1361" i="6" s="1"/>
  <c r="H866" i="6"/>
  <c r="L866" i="6" s="1"/>
  <c r="N866" i="6" s="1"/>
  <c r="H972" i="6"/>
  <c r="L972" i="6" s="1"/>
  <c r="N972" i="6" s="1"/>
  <c r="H2201" i="6"/>
  <c r="L2201" i="6" s="1"/>
  <c r="N2201" i="6" s="1"/>
  <c r="H1217" i="6"/>
  <c r="L1217" i="6" s="1"/>
  <c r="N1217" i="6" s="1"/>
  <c r="H2124" i="6"/>
  <c r="L2124" i="6" s="1"/>
  <c r="N2124" i="6" s="1"/>
  <c r="H367" i="6"/>
  <c r="L367" i="6" s="1"/>
  <c r="N367" i="6" s="1"/>
  <c r="H664" i="6"/>
  <c r="L664" i="6" s="1"/>
  <c r="N664" i="6" s="1"/>
  <c r="H1925" i="6"/>
  <c r="L1925" i="6" s="1"/>
  <c r="N1925" i="6" s="1"/>
  <c r="H1003" i="6"/>
  <c r="L1003" i="6" s="1"/>
  <c r="N1003" i="6" s="1"/>
  <c r="H560" i="6"/>
  <c r="L560" i="6" s="1"/>
  <c r="N560" i="6" s="1"/>
  <c r="H197" i="6"/>
  <c r="L197" i="6" s="1"/>
  <c r="N197" i="6" s="1"/>
  <c r="H1475" i="6"/>
  <c r="L1475" i="6" s="1"/>
  <c r="N1475" i="6" s="1"/>
  <c r="H1478" i="6"/>
  <c r="L1478" i="6" s="1"/>
  <c r="N1478" i="6" s="1"/>
  <c r="H1087" i="6"/>
  <c r="L1087" i="6" s="1"/>
  <c r="N1087" i="6" s="1"/>
  <c r="H1988" i="6"/>
  <c r="L1988" i="6" s="1"/>
  <c r="N1988" i="6" s="1"/>
  <c r="H1136" i="6"/>
  <c r="L1136" i="6" s="1"/>
  <c r="N1136" i="6" s="1"/>
  <c r="H707" i="6"/>
  <c r="L707" i="6" s="1"/>
  <c r="N707" i="6" s="1"/>
  <c r="H871" i="6"/>
  <c r="L871" i="6" s="1"/>
  <c r="N871" i="6" s="1"/>
  <c r="H881" i="6"/>
  <c r="L881" i="6" s="1"/>
  <c r="N881" i="6" s="1"/>
  <c r="H356" i="6"/>
  <c r="L356" i="6" s="1"/>
  <c r="N356" i="6" s="1"/>
  <c r="H574" i="6"/>
  <c r="L574" i="6" s="1"/>
  <c r="N574" i="6" s="1"/>
  <c r="H671" i="6"/>
  <c r="L671" i="6" s="1"/>
  <c r="N671" i="6" s="1"/>
  <c r="H2066" i="6"/>
  <c r="L2066" i="6" s="1"/>
  <c r="N2066" i="6" s="1"/>
  <c r="H705" i="6"/>
  <c r="L705" i="6" s="1"/>
  <c r="N705" i="6" s="1"/>
  <c r="H1810" i="6"/>
  <c r="L1810" i="6" s="1"/>
  <c r="N1810" i="6" s="1"/>
  <c r="H1279" i="6"/>
  <c r="L1279" i="6" s="1"/>
  <c r="N1279" i="6" s="1"/>
  <c r="H1127" i="6"/>
  <c r="L1127" i="6" s="1"/>
  <c r="N1127" i="6" s="1"/>
  <c r="H11" i="6"/>
  <c r="L11" i="6" s="1"/>
  <c r="N11" i="6" s="1"/>
  <c r="H190" i="6"/>
  <c r="L190" i="6" s="1"/>
  <c r="N190" i="6" s="1"/>
  <c r="H1640" i="6"/>
  <c r="L1640" i="6" s="1"/>
  <c r="N1640" i="6" s="1"/>
  <c r="H2131" i="6"/>
  <c r="L2131" i="6" s="1"/>
  <c r="N2131" i="6" s="1"/>
  <c r="H1515" i="6"/>
  <c r="L1515" i="6" s="1"/>
  <c r="N1515" i="6" s="1"/>
  <c r="H1517" i="6"/>
  <c r="L1517" i="6" s="1"/>
  <c r="N1517" i="6" s="1"/>
  <c r="H1482" i="6"/>
  <c r="L1482" i="6" s="1"/>
  <c r="N1482" i="6" s="1"/>
  <c r="H577" i="6"/>
  <c r="L577" i="6" s="1"/>
  <c r="N577" i="6" s="1"/>
  <c r="H1211" i="6"/>
  <c r="L1211" i="6" s="1"/>
  <c r="N1211" i="6" s="1"/>
  <c r="H1364" i="6"/>
  <c r="L1364" i="6" s="1"/>
  <c r="N1364" i="6" s="1"/>
  <c r="H346" i="6"/>
  <c r="L346" i="6" s="1"/>
  <c r="N346" i="6" s="1"/>
  <c r="H194" i="6"/>
  <c r="L194" i="6" s="1"/>
  <c r="N194" i="6" s="1"/>
  <c r="H405" i="6"/>
  <c r="L405" i="6" s="1"/>
  <c r="N405" i="6" s="1"/>
  <c r="H1129" i="6"/>
  <c r="L1129" i="6" s="1"/>
  <c r="N1129" i="6" s="1"/>
  <c r="H1486" i="6"/>
  <c r="L1486" i="6" s="1"/>
  <c r="N1486" i="6" s="1"/>
  <c r="H1353" i="6"/>
  <c r="L1353" i="6" s="1"/>
  <c r="N1353" i="6" s="1"/>
  <c r="H870" i="6"/>
  <c r="L870" i="6" s="1"/>
  <c r="N870" i="6" s="1"/>
  <c r="H332" i="6"/>
  <c r="L332" i="6" s="1"/>
  <c r="N332" i="6" s="1"/>
  <c r="H1360" i="6"/>
  <c r="L1360" i="6" s="1"/>
  <c r="N1360" i="6" s="1"/>
  <c r="H1470" i="6"/>
  <c r="L1470" i="6" s="1"/>
  <c r="N1470" i="6" s="1"/>
  <c r="H2127" i="6"/>
  <c r="L2127" i="6" s="1"/>
  <c r="N2127" i="6" s="1"/>
  <c r="H2040" i="6"/>
  <c r="L2040" i="6" s="1"/>
  <c r="N2040" i="6" s="1"/>
  <c r="H1845" i="6"/>
  <c r="L1845" i="6" s="1"/>
  <c r="N1845" i="6" s="1"/>
  <c r="H1949" i="6"/>
  <c r="L1949" i="6" s="1"/>
  <c r="N1949" i="6" s="1"/>
  <c r="H843" i="6"/>
  <c r="L843" i="6" s="1"/>
  <c r="N843" i="6" s="1"/>
  <c r="H439" i="6"/>
  <c r="L439" i="6" s="1"/>
  <c r="N439" i="6" s="1"/>
  <c r="H283" i="6"/>
  <c r="L283" i="6" s="1"/>
  <c r="N283" i="6" s="1"/>
  <c r="H1391" i="6"/>
  <c r="L1391" i="6" s="1"/>
  <c r="N1391" i="6" s="1"/>
  <c r="H1120" i="6"/>
  <c r="L1120" i="6" s="1"/>
  <c r="N1120" i="6" s="1"/>
  <c r="H1285" i="6"/>
  <c r="L1285" i="6" s="1"/>
  <c r="N1285" i="6" s="1"/>
  <c r="H2188" i="6"/>
  <c r="L2188" i="6" s="1"/>
  <c r="N2188" i="6" s="1"/>
  <c r="H425" i="6"/>
  <c r="L425" i="6" s="1"/>
  <c r="N425" i="6" s="1"/>
  <c r="H530" i="6"/>
  <c r="L530" i="6" s="1"/>
  <c r="N530" i="6" s="1"/>
  <c r="H1022" i="6"/>
  <c r="L1022" i="6" s="1"/>
  <c r="N1022" i="6" s="1"/>
  <c r="H650" i="6"/>
  <c r="L650" i="6" s="1"/>
  <c r="N650" i="6" s="1"/>
  <c r="H348" i="6"/>
  <c r="L348" i="6" s="1"/>
  <c r="N348" i="6" s="1"/>
  <c r="H605" i="6"/>
  <c r="L605" i="6" s="1"/>
  <c r="N605" i="6" s="1"/>
  <c r="H1788" i="6"/>
  <c r="L1788" i="6" s="1"/>
  <c r="N1788" i="6" s="1"/>
  <c r="H301" i="6"/>
  <c r="L301" i="6" s="1"/>
  <c r="N301" i="6" s="1"/>
  <c r="H670" i="6"/>
  <c r="L670" i="6" s="1"/>
  <c r="N670" i="6" s="1"/>
  <c r="H276" i="6"/>
  <c r="L276" i="6" s="1"/>
  <c r="N276" i="6" s="1"/>
  <c r="H1016" i="6"/>
  <c r="L1016" i="6" s="1"/>
  <c r="N1016" i="6" s="1"/>
  <c r="H151" i="6"/>
  <c r="L151" i="6" s="1"/>
  <c r="N151" i="6" s="1"/>
  <c r="H49" i="6"/>
  <c r="L49" i="6" s="1"/>
  <c r="N49" i="6" s="1"/>
  <c r="H806" i="6"/>
  <c r="L806" i="6" s="1"/>
  <c r="N806" i="6" s="1"/>
  <c r="H1707" i="6"/>
  <c r="L1707" i="6" s="1"/>
  <c r="N1707" i="6" s="1"/>
  <c r="H1791" i="6"/>
  <c r="L1791" i="6" s="1"/>
  <c r="N1791" i="6" s="1"/>
  <c r="H385" i="6"/>
  <c r="L385" i="6" s="1"/>
  <c r="N385" i="6" s="1"/>
  <c r="H29" i="6"/>
  <c r="L29" i="6" s="1"/>
  <c r="N29" i="6" s="1"/>
  <c r="H1895" i="6"/>
  <c r="L1895" i="6" s="1"/>
  <c r="N1895" i="6" s="1"/>
  <c r="H513" i="6"/>
  <c r="L513" i="6" s="1"/>
  <c r="N513" i="6" s="1"/>
  <c r="H746" i="6"/>
  <c r="L746" i="6" s="1"/>
  <c r="N746" i="6" s="1"/>
  <c r="H741" i="6"/>
  <c r="L741" i="6" s="1"/>
  <c r="N741" i="6" s="1"/>
  <c r="H796" i="6"/>
  <c r="L796" i="6" s="1"/>
  <c r="N796" i="6" s="1"/>
  <c r="H2060" i="6"/>
  <c r="L2060" i="6" s="1"/>
  <c r="N2060" i="6" s="1"/>
  <c r="H885" i="6"/>
  <c r="L885" i="6" s="1"/>
  <c r="N885" i="6" s="1"/>
  <c r="H1653" i="6"/>
  <c r="L1653" i="6" s="1"/>
  <c r="N1653" i="6" s="1"/>
  <c r="H1112" i="6"/>
  <c r="L1112" i="6" s="1"/>
  <c r="N1112" i="6" s="1"/>
  <c r="H1676" i="6"/>
  <c r="L1676" i="6" s="1"/>
  <c r="N1676" i="6" s="1"/>
  <c r="H353" i="6"/>
  <c r="L353" i="6" s="1"/>
  <c r="N353" i="6" s="1"/>
  <c r="H2033" i="6"/>
  <c r="L2033" i="6" s="1"/>
  <c r="N2033" i="6" s="1"/>
  <c r="H1793" i="6"/>
  <c r="L1793" i="6" s="1"/>
  <c r="N1793" i="6" s="1"/>
  <c r="H593" i="6"/>
  <c r="L593" i="6" s="1"/>
  <c r="N593" i="6" s="1"/>
  <c r="H1095" i="6"/>
  <c r="L1095" i="6" s="1"/>
  <c r="N1095" i="6" s="1"/>
  <c r="H1917" i="6"/>
  <c r="L1917" i="6" s="1"/>
  <c r="N1917" i="6" s="1"/>
  <c r="H859" i="6"/>
  <c r="L859" i="6" s="1"/>
  <c r="N859" i="6" s="1"/>
  <c r="H1267" i="6"/>
  <c r="L1267" i="6" s="1"/>
  <c r="N1267" i="6" s="1"/>
  <c r="H271" i="6"/>
  <c r="L271" i="6" s="1"/>
  <c r="N271" i="6" s="1"/>
  <c r="H2091" i="6"/>
  <c r="L2091" i="6" s="1"/>
  <c r="N2091" i="6" s="1"/>
  <c r="H821" i="6"/>
  <c r="L821" i="6" s="1"/>
  <c r="N821" i="6" s="1"/>
  <c r="H646" i="6"/>
  <c r="L646" i="6" s="1"/>
  <c r="N646" i="6" s="1"/>
  <c r="H426" i="6"/>
  <c r="L426" i="6" s="1"/>
  <c r="N426" i="6" s="1"/>
  <c r="H692" i="6"/>
  <c r="L692" i="6" s="1"/>
  <c r="N692" i="6" s="1"/>
  <c r="H784" i="6"/>
  <c r="L784" i="6" s="1"/>
  <c r="N784" i="6" s="1"/>
  <c r="H336" i="6"/>
  <c r="L336" i="6" s="1"/>
  <c r="N336" i="6" s="1"/>
  <c r="H810" i="6"/>
  <c r="L810" i="6" s="1"/>
  <c r="N810" i="6" s="1"/>
  <c r="H1282" i="6"/>
  <c r="L1282" i="6" s="1"/>
  <c r="N1282" i="6" s="1"/>
  <c r="H503" i="6"/>
  <c r="L503" i="6" s="1"/>
  <c r="N503" i="6" s="1"/>
  <c r="H797" i="6"/>
  <c r="L797" i="6" s="1"/>
  <c r="N797" i="6" s="1"/>
  <c r="H1797" i="6"/>
  <c r="L1797" i="6" s="1"/>
  <c r="N1797" i="6" s="1"/>
  <c r="H1962" i="6"/>
  <c r="L1962" i="6" s="1"/>
  <c r="N1962" i="6" s="1"/>
  <c r="H1094" i="6"/>
  <c r="L1094" i="6" s="1"/>
  <c r="N1094" i="6" s="1"/>
  <c r="H1356" i="6"/>
  <c r="L1356" i="6" s="1"/>
  <c r="N1356" i="6" s="1"/>
  <c r="H688" i="6"/>
  <c r="L688" i="6" s="1"/>
  <c r="N688" i="6" s="1"/>
  <c r="H1806" i="6"/>
  <c r="L1806" i="6" s="1"/>
  <c r="N1806" i="6" s="1"/>
  <c r="H1678" i="6"/>
  <c r="L1678" i="6" s="1"/>
  <c r="N1678" i="6" s="1"/>
  <c r="H1332" i="6"/>
  <c r="L1332" i="6" s="1"/>
  <c r="N1332" i="6" s="1"/>
  <c r="H1976" i="6"/>
  <c r="L1976" i="6" s="1"/>
  <c r="N1976" i="6" s="1"/>
  <c r="H1006" i="6"/>
  <c r="L1006" i="6" s="1"/>
  <c r="N1006" i="6" s="1"/>
  <c r="H1556" i="6"/>
  <c r="L1556" i="6" s="1"/>
  <c r="N1556" i="6" s="1"/>
  <c r="H630" i="6"/>
  <c r="L630" i="6" s="1"/>
  <c r="N630" i="6" s="1"/>
  <c r="H1952" i="6"/>
  <c r="L1952" i="6" s="1"/>
  <c r="N1952" i="6" s="1"/>
  <c r="H1702" i="6"/>
  <c r="L1702" i="6" s="1"/>
  <c r="N1702" i="6" s="1"/>
  <c r="H1138" i="6"/>
  <c r="L1138" i="6" s="1"/>
  <c r="N1138" i="6" s="1"/>
  <c r="H306" i="6"/>
  <c r="L306" i="6" s="1"/>
  <c r="N306" i="6" s="1"/>
  <c r="H1316" i="6"/>
  <c r="L1316" i="6" s="1"/>
  <c r="N1316" i="6" s="1"/>
  <c r="H1955" i="6"/>
  <c r="L1955" i="6" s="1"/>
  <c r="N1955" i="6" s="1"/>
  <c r="H563" i="6"/>
  <c r="L563" i="6" s="1"/>
  <c r="N563" i="6" s="1"/>
  <c r="H137" i="6"/>
  <c r="L137" i="6" s="1"/>
  <c r="N137" i="6" s="1"/>
  <c r="H275" i="6"/>
  <c r="L275" i="6" s="1"/>
  <c r="N275" i="6" s="1"/>
  <c r="H1796" i="6"/>
  <c r="L1796" i="6" s="1"/>
  <c r="N1796" i="6" s="1"/>
  <c r="H345" i="6"/>
  <c r="L345" i="6" s="1"/>
  <c r="N345" i="6" s="1"/>
  <c r="H1434" i="6"/>
  <c r="L1434" i="6" s="1"/>
  <c r="N1434" i="6" s="1"/>
  <c r="H1496" i="6"/>
  <c r="L1496" i="6" s="1"/>
  <c r="N1496" i="6" s="1"/>
  <c r="H1167" i="6"/>
  <c r="L1167" i="6" s="1"/>
  <c r="N1167" i="6" s="1"/>
  <c r="H689" i="6"/>
  <c r="L689" i="6" s="1"/>
  <c r="N689" i="6" s="1"/>
  <c r="H1987" i="6"/>
  <c r="L1987" i="6" s="1"/>
  <c r="N1987" i="6" s="1"/>
  <c r="H1315" i="6"/>
  <c r="L1315" i="6" s="1"/>
  <c r="N1315" i="6" s="1"/>
  <c r="H2056" i="6"/>
  <c r="L2056" i="6" s="1"/>
  <c r="N2056" i="6" s="1"/>
  <c r="H333" i="6"/>
  <c r="L333" i="6" s="1"/>
  <c r="N333" i="6" s="1"/>
  <c r="H382" i="6"/>
  <c r="L382" i="6" s="1"/>
  <c r="N382" i="6" s="1"/>
  <c r="H351" i="6"/>
  <c r="L351" i="6" s="1"/>
  <c r="N351" i="6" s="1"/>
  <c r="H1944" i="6"/>
  <c r="L1944" i="6" s="1"/>
  <c r="N1944" i="6" s="1"/>
  <c r="H1489" i="6"/>
  <c r="L1489" i="6" s="1"/>
  <c r="N1489" i="6" s="1"/>
  <c r="H1814" i="6"/>
  <c r="L1814" i="6" s="1"/>
  <c r="N1814" i="6" s="1"/>
  <c r="H1875" i="6"/>
  <c r="L1875" i="6" s="1"/>
  <c r="N1875" i="6" s="1"/>
  <c r="H1123" i="6"/>
  <c r="L1123" i="6" s="1"/>
  <c r="N1123" i="6" s="1"/>
  <c r="H204" i="6"/>
  <c r="L204" i="6" s="1"/>
  <c r="N204" i="6" s="1"/>
  <c r="H738" i="6"/>
  <c r="L738" i="6" s="1"/>
  <c r="N738" i="6" s="1"/>
  <c r="H2221" i="6"/>
  <c r="L2221" i="6" s="1"/>
  <c r="N2221" i="6" s="1"/>
  <c r="H321" i="6"/>
  <c r="L321" i="6" s="1"/>
  <c r="N321" i="6" s="1"/>
  <c r="H1050" i="6"/>
  <c r="L1050" i="6" s="1"/>
  <c r="N1050" i="6" s="1"/>
  <c r="H1131" i="6"/>
  <c r="L1131" i="6" s="1"/>
  <c r="N1131" i="6" s="1"/>
  <c r="H1948" i="6"/>
  <c r="L1948" i="6" s="1"/>
  <c r="N1948" i="6" s="1"/>
  <c r="H1573" i="6"/>
  <c r="L1573" i="6" s="1"/>
  <c r="N1573" i="6" s="1"/>
  <c r="H1206" i="6"/>
  <c r="L1206" i="6" s="1"/>
  <c r="N1206" i="6" s="1"/>
  <c r="H1832" i="6"/>
  <c r="L1832" i="6" s="1"/>
  <c r="N1832" i="6" s="1"/>
  <c r="H469" i="6"/>
  <c r="L469" i="6" s="1"/>
  <c r="N469" i="6" s="1"/>
  <c r="H2204" i="6"/>
  <c r="L2204" i="6" s="1"/>
  <c r="N2204" i="6" s="1"/>
  <c r="H361" i="6"/>
  <c r="L361" i="6" s="1"/>
  <c r="N361" i="6" s="1"/>
  <c r="H1931" i="6"/>
  <c r="L1931" i="6" s="1"/>
  <c r="N1931" i="6" s="1"/>
  <c r="H1725" i="6"/>
  <c r="L1725" i="6" s="1"/>
  <c r="N1725" i="6" s="1"/>
  <c r="H987" i="6"/>
  <c r="L987" i="6" s="1"/>
  <c r="N987" i="6" s="1"/>
  <c r="H2093" i="6"/>
  <c r="L2093" i="6" s="1"/>
  <c r="N2093" i="6" s="1"/>
  <c r="H463" i="6"/>
  <c r="L463" i="6" s="1"/>
  <c r="N463" i="6" s="1"/>
  <c r="H216" i="6"/>
  <c r="L216" i="6" s="1"/>
  <c r="N216" i="6" s="1"/>
  <c r="H1278" i="6"/>
  <c r="L1278" i="6" s="1"/>
  <c r="N1278" i="6" s="1"/>
  <c r="H1289" i="6"/>
  <c r="L1289" i="6" s="1"/>
  <c r="N1289" i="6" s="1"/>
  <c r="H1410" i="6"/>
  <c r="L1410" i="6" s="1"/>
  <c r="N1410" i="6" s="1"/>
  <c r="H428" i="6"/>
  <c r="L428" i="6" s="1"/>
  <c r="N428" i="6" s="1"/>
  <c r="H804" i="6"/>
  <c r="L804" i="6" s="1"/>
  <c r="N804" i="6" s="1"/>
  <c r="H1399" i="6"/>
  <c r="L1399" i="6" s="1"/>
  <c r="N1399" i="6" s="1"/>
  <c r="H2044" i="6"/>
  <c r="L2044" i="6" s="1"/>
  <c r="N2044" i="6" s="1"/>
  <c r="H736" i="6"/>
  <c r="L736" i="6" s="1"/>
  <c r="N736" i="6" s="1"/>
  <c r="H219" i="6"/>
  <c r="L219" i="6" s="1"/>
  <c r="N219" i="6" s="1"/>
  <c r="H246" i="6"/>
  <c r="L246" i="6" s="1"/>
  <c r="N246" i="6" s="1"/>
  <c r="H783" i="6"/>
  <c r="L783" i="6" s="1"/>
  <c r="N783" i="6" s="1"/>
  <c r="H999" i="6"/>
  <c r="L999" i="6" s="1"/>
  <c r="N999" i="6" s="1"/>
  <c r="H1369" i="6"/>
  <c r="L1369" i="6" s="1"/>
  <c r="N1369" i="6" s="1"/>
  <c r="H1859" i="6"/>
  <c r="L1859" i="6" s="1"/>
  <c r="N1859" i="6" s="1"/>
  <c r="H1564" i="6"/>
  <c r="L1564" i="6" s="1"/>
  <c r="N1564" i="6" s="1"/>
  <c r="H500" i="6"/>
  <c r="L500" i="6" s="1"/>
  <c r="N500" i="6" s="1"/>
  <c r="H1265" i="6"/>
  <c r="L1265" i="6" s="1"/>
  <c r="N1265" i="6" s="1"/>
  <c r="H1674" i="6"/>
  <c r="L1674" i="6" s="1"/>
  <c r="N1674" i="6" s="1"/>
  <c r="H1643" i="6"/>
  <c r="L1643" i="6" s="1"/>
  <c r="N1643" i="6" s="1"/>
  <c r="H1644" i="6"/>
  <c r="L1644" i="6" s="1"/>
  <c r="N1644" i="6" s="1"/>
  <c r="H1632" i="6"/>
  <c r="L1632" i="6" s="1"/>
  <c r="N1632" i="6" s="1"/>
  <c r="H1338" i="6"/>
  <c r="L1338" i="6" s="1"/>
  <c r="N1338" i="6" s="1"/>
  <c r="H1463" i="6"/>
  <c r="L1463" i="6" s="1"/>
  <c r="N1463" i="6" s="1"/>
  <c r="H2046" i="6"/>
  <c r="L2046" i="6" s="1"/>
  <c r="N2046" i="6" s="1"/>
  <c r="H2112" i="6"/>
  <c r="L2112" i="6" s="1"/>
  <c r="N2112" i="6" s="1"/>
  <c r="H88" i="6"/>
  <c r="L88" i="6" s="1"/>
  <c r="N88" i="6" s="1"/>
  <c r="H977" i="6"/>
  <c r="L977" i="6" s="1"/>
  <c r="N977" i="6" s="1"/>
  <c r="H777" i="6"/>
  <c r="L777" i="6" s="1"/>
  <c r="N777" i="6" s="1"/>
  <c r="H1331" i="6"/>
  <c r="L1331" i="6" s="1"/>
  <c r="N1331" i="6" s="1"/>
  <c r="H747" i="6"/>
  <c r="L747" i="6" s="1"/>
  <c r="N747" i="6" s="1"/>
  <c r="H1177" i="6"/>
  <c r="L1177" i="6" s="1"/>
  <c r="N1177" i="6" s="1"/>
  <c r="H1092" i="6"/>
  <c r="L1092" i="6" s="1"/>
  <c r="N1092" i="6" s="1"/>
  <c r="H1582" i="6"/>
  <c r="L1582" i="6" s="1"/>
  <c r="N1582" i="6" s="1"/>
  <c r="H1670" i="6"/>
  <c r="L1670" i="6" s="1"/>
  <c r="N1670" i="6" s="1"/>
  <c r="H1645" i="6"/>
  <c r="L1645" i="6" s="1"/>
  <c r="N1645" i="6" s="1"/>
  <c r="H1665" i="6"/>
  <c r="L1665" i="6" s="1"/>
  <c r="N1665" i="6" s="1"/>
  <c r="H588" i="6"/>
  <c r="L588" i="6" s="1"/>
  <c r="N588" i="6" s="1"/>
  <c r="H793" i="6"/>
  <c r="L793" i="6" s="1"/>
  <c r="N793" i="6" s="1"/>
  <c r="H1395" i="6"/>
  <c r="L1395" i="6" s="1"/>
  <c r="N1395" i="6" s="1"/>
  <c r="H2036" i="6"/>
  <c r="L2036" i="6" s="1"/>
  <c r="N2036" i="6" s="1"/>
  <c r="H225" i="6"/>
  <c r="L225" i="6" s="1"/>
  <c r="N225" i="6" s="1"/>
  <c r="H1537" i="6"/>
  <c r="L1537" i="6" s="1"/>
  <c r="N1537" i="6" s="1"/>
  <c r="H206" i="6"/>
  <c r="L206" i="6" s="1"/>
  <c r="N206" i="6" s="1"/>
  <c r="H2121" i="6"/>
  <c r="L2121" i="6" s="1"/>
  <c r="N2121" i="6" s="1"/>
  <c r="H1179" i="6"/>
  <c r="L1179" i="6" s="1"/>
  <c r="N1179" i="6" s="1"/>
  <c r="H1099" i="6"/>
  <c r="L1099" i="6" s="1"/>
  <c r="N1099" i="6" s="1"/>
  <c r="H497" i="6"/>
  <c r="L497" i="6" s="1"/>
  <c r="N497" i="6" s="1"/>
  <c r="H394" i="6"/>
  <c r="L394" i="6" s="1"/>
  <c r="N394" i="6" s="1"/>
  <c r="H1668" i="6"/>
  <c r="L1668" i="6" s="1"/>
  <c r="N1668" i="6" s="1"/>
  <c r="H1627" i="6"/>
  <c r="L1627" i="6" s="1"/>
  <c r="N1627" i="6" s="1"/>
  <c r="H1658" i="6"/>
  <c r="L1658" i="6" s="1"/>
  <c r="N1658" i="6" s="1"/>
  <c r="H1652" i="6"/>
  <c r="L1652" i="6" s="1"/>
  <c r="N1652" i="6" s="1"/>
  <c r="H1340" i="6"/>
  <c r="L1340" i="6" s="1"/>
  <c r="N1340" i="6" s="1"/>
  <c r="H809" i="6"/>
  <c r="L809" i="6" s="1"/>
  <c r="N809" i="6" s="1"/>
  <c r="H1461" i="6"/>
  <c r="L1461" i="6" s="1"/>
  <c r="N1461" i="6" s="1"/>
  <c r="H2070" i="6"/>
  <c r="L2070" i="6" s="1"/>
  <c r="N2070" i="6" s="1"/>
  <c r="H558" i="6"/>
  <c r="L558" i="6" s="1"/>
  <c r="N558" i="6" s="1"/>
  <c r="H973" i="6"/>
  <c r="L973" i="6" s="1"/>
  <c r="N973" i="6" s="1"/>
  <c r="H2194" i="6"/>
  <c r="L2194" i="6" s="1"/>
  <c r="N2194" i="6" s="1"/>
  <c r="H436" i="6"/>
  <c r="L436" i="6" s="1"/>
  <c r="N436" i="6" s="1"/>
  <c r="H1352" i="6"/>
  <c r="L1352" i="6" s="1"/>
  <c r="N1352" i="6" s="1"/>
  <c r="H2081" i="6"/>
  <c r="L2081" i="6" s="1"/>
  <c r="N2081" i="6" s="1"/>
  <c r="H1759" i="6"/>
  <c r="L1759" i="6" s="1"/>
  <c r="N1759" i="6" s="1"/>
  <c r="H517" i="6"/>
  <c r="L517" i="6" s="1"/>
  <c r="N517" i="6" s="1"/>
  <c r="H1276" i="6"/>
  <c r="L1276" i="6" s="1"/>
  <c r="N1276" i="6" s="1"/>
  <c r="H1402" i="6"/>
  <c r="L1402" i="6" s="1"/>
  <c r="N1402" i="6" s="1"/>
  <c r="H1675" i="6"/>
  <c r="L1675" i="6" s="1"/>
  <c r="N1675" i="6" s="1"/>
  <c r="H1584" i="6"/>
  <c r="L1584" i="6" s="1"/>
  <c r="N1584" i="6" s="1"/>
  <c r="H1654" i="6"/>
  <c r="L1654" i="6" s="1"/>
  <c r="N1654" i="6" s="1"/>
  <c r="H1594" i="6"/>
  <c r="L1594" i="6" s="1"/>
  <c r="N1594" i="6" s="1"/>
  <c r="H617" i="6"/>
  <c r="L617" i="6" s="1"/>
  <c r="N617" i="6" s="1"/>
  <c r="H1054" i="6"/>
  <c r="L1054" i="6" s="1"/>
  <c r="N1054" i="6" s="1"/>
  <c r="H725" i="6"/>
  <c r="L725" i="6" s="1"/>
  <c r="N725" i="6" s="1"/>
  <c r="H2077" i="6"/>
  <c r="L2077" i="6" s="1"/>
  <c r="N2077" i="6" s="1"/>
  <c r="H118" i="6"/>
  <c r="L118" i="6" s="1"/>
  <c r="N118" i="6" s="1"/>
  <c r="H116" i="6"/>
  <c r="L116" i="6" s="1"/>
  <c r="N116" i="6" s="1"/>
  <c r="H46" i="6"/>
  <c r="L46" i="6" s="1"/>
  <c r="N46" i="6" s="1"/>
  <c r="H1747" i="6"/>
  <c r="L1747" i="6" s="1"/>
  <c r="N1747" i="6" s="1"/>
  <c r="H762" i="6"/>
  <c r="L762" i="6" s="1"/>
  <c r="N762" i="6" s="1"/>
  <c r="H844" i="6"/>
  <c r="L844" i="6" s="1"/>
  <c r="N844" i="6" s="1"/>
  <c r="H849" i="6"/>
  <c r="L849" i="6" s="1"/>
  <c r="N849" i="6" s="1"/>
  <c r="H259" i="6"/>
  <c r="L259" i="6" s="1"/>
  <c r="N259" i="6" s="1"/>
  <c r="H1778" i="6"/>
  <c r="L1778" i="6" s="1"/>
  <c r="N1778" i="6" s="1"/>
  <c r="H247" i="6"/>
  <c r="L247" i="6" s="1"/>
  <c r="N247" i="6" s="1"/>
  <c r="H1956" i="6"/>
  <c r="L1956" i="6" s="1"/>
  <c r="N1956" i="6" s="1"/>
  <c r="H1388" i="6"/>
  <c r="L1388" i="6" s="1"/>
  <c r="N1388" i="6" s="1"/>
  <c r="H522" i="6"/>
  <c r="L522" i="6" s="1"/>
  <c r="N522" i="6" s="1"/>
  <c r="H662" i="6"/>
  <c r="L662" i="6" s="1"/>
  <c r="N662" i="6" s="1"/>
  <c r="H148" i="6"/>
  <c r="L148" i="6" s="1"/>
  <c r="N148" i="6" s="1"/>
  <c r="H611" i="6"/>
  <c r="L611" i="6" s="1"/>
  <c r="N611" i="6" s="1"/>
  <c r="H618" i="6"/>
  <c r="L618" i="6" s="1"/>
  <c r="N618" i="6" s="1"/>
  <c r="H721" i="6"/>
  <c r="L721" i="6" s="1"/>
  <c r="N721" i="6" s="1"/>
  <c r="H106" i="6"/>
  <c r="L106" i="6" s="1"/>
  <c r="N106" i="6" s="1"/>
  <c r="H98" i="6"/>
  <c r="L98" i="6" s="1"/>
  <c r="N98" i="6" s="1"/>
  <c r="H1546" i="6"/>
  <c r="L1546" i="6" s="1"/>
  <c r="N1546" i="6" s="1"/>
  <c r="H767" i="6"/>
  <c r="L767" i="6" s="1"/>
  <c r="N767" i="6" s="1"/>
  <c r="H856" i="6"/>
  <c r="L856" i="6" s="1"/>
  <c r="N856" i="6" s="1"/>
  <c r="H1247" i="6"/>
  <c r="L1247" i="6" s="1"/>
  <c r="N1247" i="6" s="1"/>
  <c r="H1230" i="6"/>
  <c r="L1230" i="6" s="1"/>
  <c r="N1230" i="6" s="1"/>
  <c r="H254" i="6"/>
  <c r="L254" i="6" s="1"/>
  <c r="N254" i="6" s="1"/>
  <c r="H1779" i="6"/>
  <c r="L1779" i="6" s="1"/>
  <c r="N1779" i="6" s="1"/>
  <c r="H873" i="6"/>
  <c r="L873" i="6" s="1"/>
  <c r="N873" i="6" s="1"/>
  <c r="H990" i="6"/>
  <c r="L990" i="6" s="1"/>
  <c r="N990" i="6" s="1"/>
  <c r="H2181" i="6"/>
  <c r="L2181" i="6" s="1"/>
  <c r="N2181" i="6" s="1"/>
  <c r="H1922" i="6"/>
  <c r="L1922" i="6" s="1"/>
  <c r="N1922" i="6" s="1"/>
  <c r="H215" i="6"/>
  <c r="L215" i="6" s="1"/>
  <c r="N215" i="6" s="1"/>
  <c r="H1834" i="6"/>
  <c r="L1834" i="6" s="1"/>
  <c r="N1834" i="6" s="1"/>
  <c r="H606" i="6"/>
  <c r="L606" i="6" s="1"/>
  <c r="N606" i="6" s="1"/>
  <c r="H712" i="6"/>
  <c r="L712" i="6" s="1"/>
  <c r="N712" i="6" s="1"/>
  <c r="H2076" i="6"/>
  <c r="L2076" i="6" s="1"/>
  <c r="N2076" i="6" s="1"/>
  <c r="H114" i="6"/>
  <c r="L114" i="6" s="1"/>
  <c r="N114" i="6" s="1"/>
  <c r="H1549" i="6"/>
  <c r="L1549" i="6" s="1"/>
  <c r="N1549" i="6" s="1"/>
  <c r="H1753" i="6"/>
  <c r="L1753" i="6" s="1"/>
  <c r="N1753" i="6" s="1"/>
  <c r="H835" i="6"/>
  <c r="L835" i="6" s="1"/>
  <c r="N835" i="6" s="1"/>
  <c r="H1231" i="6"/>
  <c r="L1231" i="6" s="1"/>
  <c r="N1231" i="6" s="1"/>
  <c r="H253" i="6"/>
  <c r="L253" i="6" s="1"/>
  <c r="N253" i="6" s="1"/>
  <c r="H1772" i="6"/>
  <c r="L1772" i="6" s="1"/>
  <c r="N1772" i="6" s="1"/>
  <c r="H495" i="6"/>
  <c r="L495" i="6" s="1"/>
  <c r="N495" i="6" s="1"/>
  <c r="H2175" i="6"/>
  <c r="L2175" i="6" s="1"/>
  <c r="N2175" i="6" s="1"/>
  <c r="H1939" i="6"/>
  <c r="L1939" i="6" s="1"/>
  <c r="N1939" i="6" s="1"/>
  <c r="H1379" i="6"/>
  <c r="L1379" i="6" s="1"/>
  <c r="N1379" i="6" s="1"/>
  <c r="H420" i="6"/>
  <c r="L420" i="6" s="1"/>
  <c r="N420" i="6" s="1"/>
  <c r="H1295" i="6"/>
  <c r="L1295" i="6" s="1"/>
  <c r="N1295" i="6" s="1"/>
  <c r="H1647" i="6"/>
  <c r="L1647" i="6" s="1"/>
  <c r="H621" i="6"/>
  <c r="L621" i="6" s="1"/>
  <c r="N621" i="6" s="1"/>
  <c r="H622" i="6"/>
  <c r="L622" i="6" s="1"/>
  <c r="N622" i="6" s="1"/>
  <c r="H701" i="6"/>
  <c r="L701" i="6" s="1"/>
  <c r="N701" i="6" s="1"/>
  <c r="H716" i="6"/>
  <c r="L716" i="6" s="1"/>
  <c r="N716" i="6" s="1"/>
  <c r="H1490" i="6"/>
  <c r="L1490" i="6" s="1"/>
  <c r="N1490" i="6" s="1"/>
  <c r="H44" i="6"/>
  <c r="L44" i="6" s="1"/>
  <c r="N44" i="6" s="1"/>
  <c r="H1970" i="6"/>
  <c r="L1970" i="6" s="1"/>
  <c r="N1970" i="6" s="1"/>
  <c r="H759" i="6"/>
  <c r="L759" i="6" s="1"/>
  <c r="N759" i="6" s="1"/>
  <c r="H851" i="6"/>
  <c r="L851" i="6" s="1"/>
  <c r="N851" i="6" s="1"/>
  <c r="H1238" i="6"/>
  <c r="L1238" i="6" s="1"/>
  <c r="N1238" i="6" s="1"/>
  <c r="H65" i="6"/>
  <c r="L65" i="6" s="1"/>
  <c r="N65" i="6" s="1"/>
  <c r="H265" i="6"/>
  <c r="L265" i="6" s="1"/>
  <c r="N265" i="6" s="1"/>
  <c r="H1154" i="6"/>
  <c r="L1154" i="6" s="1"/>
  <c r="N1154" i="6" s="1"/>
  <c r="H417" i="6"/>
  <c r="L417" i="6" s="1"/>
  <c r="N417" i="6" s="1"/>
  <c r="H520" i="6"/>
  <c r="L520" i="6" s="1"/>
  <c r="N520" i="6" s="1"/>
  <c r="H1789" i="6"/>
  <c r="L1789" i="6" s="1"/>
  <c r="N1789" i="6" s="1"/>
  <c r="H2148" i="6"/>
  <c r="L2148" i="6" s="1"/>
  <c r="N2148" i="6" s="1"/>
  <c r="H1084" i="6"/>
  <c r="L1084" i="6" s="1"/>
  <c r="N1084" i="6" s="1"/>
  <c r="H305" i="6"/>
  <c r="L305" i="6" s="1"/>
  <c r="N305" i="6" s="1"/>
  <c r="H1705" i="6"/>
  <c r="L1705" i="6" s="1"/>
  <c r="N1705" i="6" s="1"/>
  <c r="H1159" i="6"/>
  <c r="L1159" i="6" s="1"/>
  <c r="N1159" i="6" s="1"/>
  <c r="H1437" i="6"/>
  <c r="L1437" i="6" s="1"/>
  <c r="N1437" i="6" s="1"/>
  <c r="H1929" i="6"/>
  <c r="L1929" i="6" s="1"/>
  <c r="N1929" i="6" s="1"/>
  <c r="H1957" i="6"/>
  <c r="L1957" i="6" s="1"/>
  <c r="N1957" i="6" s="1"/>
  <c r="H1896" i="6"/>
  <c r="L1896" i="6" s="1"/>
  <c r="N1896" i="6" s="1"/>
  <c r="H1375" i="6"/>
  <c r="L1375" i="6" s="1"/>
  <c r="N1375" i="6" s="1"/>
  <c r="H658" i="6"/>
  <c r="L658" i="6" s="1"/>
  <c r="N658" i="6" s="1"/>
  <c r="H638" i="6"/>
  <c r="L638" i="6" s="1"/>
  <c r="N638" i="6" s="1"/>
  <c r="H879" i="6"/>
  <c r="L879" i="6" s="1"/>
  <c r="N879" i="6" s="1"/>
  <c r="H549" i="6"/>
  <c r="L549" i="6" s="1"/>
  <c r="N549" i="6" s="1"/>
  <c r="H460" i="6"/>
  <c r="L460" i="6" s="1"/>
  <c r="N460" i="6" s="1"/>
  <c r="H1858" i="6"/>
  <c r="L1858" i="6" s="1"/>
  <c r="N1858" i="6" s="1"/>
  <c r="H1842" i="6"/>
  <c r="L1842" i="6" s="1"/>
  <c r="N1842" i="6" s="1"/>
  <c r="H294" i="6"/>
  <c r="L294" i="6" s="1"/>
  <c r="N294" i="6" s="1"/>
  <c r="H794" i="6"/>
  <c r="L794" i="6" s="1"/>
  <c r="N794" i="6" s="1"/>
  <c r="H1460" i="6"/>
  <c r="L1460" i="6" s="1"/>
  <c r="N1460" i="6" s="1"/>
  <c r="H2062" i="6"/>
  <c r="L2062" i="6" s="1"/>
  <c r="N2062" i="6" s="1"/>
  <c r="H877" i="6"/>
  <c r="L877" i="6" s="1"/>
  <c r="N877" i="6" s="1"/>
  <c r="H87" i="6"/>
  <c r="L87" i="6" s="1"/>
  <c r="N87" i="6" s="1"/>
  <c r="H208" i="6"/>
  <c r="L208" i="6" s="1"/>
  <c r="N208" i="6" s="1"/>
  <c r="H399" i="6"/>
  <c r="L399" i="6" s="1"/>
  <c r="N399" i="6" s="1"/>
  <c r="H1358" i="6"/>
  <c r="L1358" i="6" s="1"/>
  <c r="N1358" i="6" s="1"/>
  <c r="H2082" i="6"/>
  <c r="L2082" i="6" s="1"/>
  <c r="N2082" i="6" s="1"/>
  <c r="H1086" i="6"/>
  <c r="L1086" i="6" s="1"/>
  <c r="N1086" i="6" s="1"/>
  <c r="H1966" i="6"/>
  <c r="L1966" i="6" s="1"/>
  <c r="N1966" i="6" s="1"/>
  <c r="H1783" i="6"/>
  <c r="L1783" i="6" s="1"/>
  <c r="N1783" i="6" s="1"/>
  <c r="H1598" i="6"/>
  <c r="L1598" i="6" s="1"/>
  <c r="N1598" i="6" s="1"/>
  <c r="H1590" i="6"/>
  <c r="L1590" i="6" s="1"/>
  <c r="N1590" i="6" s="1"/>
  <c r="H1628" i="6"/>
  <c r="L1628" i="6" s="1"/>
  <c r="N1628" i="6" s="1"/>
  <c r="H1583" i="6"/>
  <c r="L1583" i="6" s="1"/>
  <c r="N1583" i="6" s="1"/>
  <c r="H805" i="6"/>
  <c r="L805" i="6" s="1"/>
  <c r="N805" i="6" s="1"/>
  <c r="H887" i="6"/>
  <c r="L887" i="6" s="1"/>
  <c r="N887" i="6" s="1"/>
  <c r="H2059" i="6"/>
  <c r="L2059" i="6" s="1"/>
  <c r="N2059" i="6" s="1"/>
  <c r="H2071" i="6"/>
  <c r="L2071" i="6" s="1"/>
  <c r="N2071" i="6" s="1"/>
  <c r="H555" i="6"/>
  <c r="L555" i="6" s="1"/>
  <c r="N555" i="6" s="1"/>
  <c r="H81" i="6"/>
  <c r="L81" i="6" s="1"/>
  <c r="N81" i="6" s="1"/>
  <c r="H981" i="6"/>
  <c r="L981" i="6" s="1"/>
  <c r="N981" i="6" s="1"/>
  <c r="H2197" i="6"/>
  <c r="L2197" i="6" s="1"/>
  <c r="N2197" i="6" s="1"/>
  <c r="H209" i="6"/>
  <c r="L209" i="6" s="1"/>
  <c r="N209" i="6" s="1"/>
  <c r="H1513" i="6"/>
  <c r="L1513" i="6" s="1"/>
  <c r="N1513" i="6" s="1"/>
  <c r="H1469" i="6"/>
  <c r="L1469" i="6" s="1"/>
  <c r="N1469" i="6" s="1"/>
  <c r="H1093" i="6"/>
  <c r="L1093" i="6" s="1"/>
  <c r="N1093" i="6" s="1"/>
  <c r="H1782" i="6"/>
  <c r="L1782" i="6" s="1"/>
  <c r="N1782" i="6" s="1"/>
  <c r="H1634" i="6"/>
  <c r="L1634" i="6" s="1"/>
  <c r="N1634" i="6" s="1"/>
  <c r="H1596" i="6"/>
  <c r="L1596" i="6" s="1"/>
  <c r="N1596" i="6" s="1"/>
  <c r="H1633" i="6"/>
  <c r="L1633" i="6" s="1"/>
  <c r="N1633" i="6" s="1"/>
  <c r="H1673" i="6"/>
  <c r="L1673" i="6" s="1"/>
  <c r="N1673" i="6" s="1"/>
  <c r="H608" i="6"/>
  <c r="L608" i="6" s="1"/>
  <c r="N608" i="6" s="1"/>
  <c r="H815" i="6"/>
  <c r="L815" i="6" s="1"/>
  <c r="N815" i="6" s="1"/>
  <c r="H232" i="6"/>
  <c r="L232" i="6" s="1"/>
  <c r="N232" i="6" s="1"/>
  <c r="H2043" i="6"/>
  <c r="L2043" i="6" s="1"/>
  <c r="N2043" i="6" s="1"/>
  <c r="H876" i="6"/>
  <c r="L876" i="6" s="1"/>
  <c r="N876" i="6" s="1"/>
  <c r="H93" i="6"/>
  <c r="L93" i="6" s="1"/>
  <c r="N93" i="6" s="1"/>
  <c r="H408" i="6"/>
  <c r="L408" i="6" s="1"/>
  <c r="N408" i="6" s="1"/>
  <c r="H1345" i="6"/>
  <c r="L1345" i="6" s="1"/>
  <c r="N1345" i="6" s="1"/>
  <c r="H1511" i="6"/>
  <c r="L1511" i="6" s="1"/>
  <c r="N1511" i="6" s="1"/>
  <c r="H1175" i="6"/>
  <c r="L1175" i="6" s="1"/>
  <c r="N1175" i="6" s="1"/>
  <c r="H1088" i="6"/>
  <c r="L1088" i="6" s="1"/>
  <c r="N1088" i="6" s="1"/>
  <c r="H889" i="6"/>
  <c r="L889" i="6" s="1"/>
  <c r="N889" i="6" s="1"/>
  <c r="H326" i="6"/>
  <c r="L326" i="6" s="1"/>
  <c r="N326" i="6" s="1"/>
  <c r="H1615" i="6"/>
  <c r="L1615" i="6" s="1"/>
  <c r="N1615" i="6" s="1"/>
  <c r="H1581" i="6"/>
  <c r="L1581" i="6" s="1"/>
  <c r="N1581" i="6" s="1"/>
  <c r="H1639" i="6"/>
  <c r="L1639" i="6" s="1"/>
  <c r="N1639" i="6" s="1"/>
  <c r="H601" i="6"/>
  <c r="L601" i="6" s="1"/>
  <c r="N601" i="6" s="1"/>
  <c r="H1538" i="6"/>
  <c r="L1538" i="6" s="1"/>
  <c r="N1538" i="6" s="1"/>
  <c r="H799" i="6"/>
  <c r="L799" i="6" s="1"/>
  <c r="N799" i="6" s="1"/>
  <c r="H2053" i="6"/>
  <c r="L2053" i="6" s="1"/>
  <c r="N2053" i="6" s="1"/>
  <c r="H737" i="6"/>
  <c r="L737" i="6" s="1"/>
  <c r="N737" i="6" s="1"/>
  <c r="H80" i="6"/>
  <c r="L80" i="6" s="1"/>
  <c r="N80" i="6" s="1"/>
  <c r="H244" i="6"/>
  <c r="L244" i="6" s="1"/>
  <c r="N244" i="6" s="1"/>
  <c r="H786" i="6"/>
  <c r="L786" i="6" s="1"/>
  <c r="N786" i="6" s="1"/>
  <c r="H441" i="6"/>
  <c r="L441" i="6" s="1"/>
  <c r="N441" i="6" s="1"/>
  <c r="H1370" i="6"/>
  <c r="L1370" i="6" s="1"/>
  <c r="N1370" i="6" s="1"/>
  <c r="H1473" i="6"/>
  <c r="L1473" i="6" s="1"/>
  <c r="N1473" i="6" s="1"/>
  <c r="H1565" i="6"/>
  <c r="L1565" i="6" s="1"/>
  <c r="N1565" i="6" s="1"/>
  <c r="H2185" i="6"/>
  <c r="L2185" i="6" s="1"/>
  <c r="N2185" i="6" s="1"/>
  <c r="H1264" i="6"/>
  <c r="L1264" i="6" s="1"/>
  <c r="N1264" i="6" s="1"/>
  <c r="H1602" i="6"/>
  <c r="L1602" i="6" s="1"/>
  <c r="N1602" i="6" s="1"/>
  <c r="H1593" i="6"/>
  <c r="L1593" i="6" s="1"/>
  <c r="N1593" i="6" s="1"/>
  <c r="H1599" i="6"/>
  <c r="L1599" i="6" s="1"/>
  <c r="N1599" i="6" s="1"/>
  <c r="H1635" i="6"/>
  <c r="L1635" i="6" s="1"/>
  <c r="N1635" i="6" s="1"/>
  <c r="H614" i="6"/>
  <c r="L614" i="6" s="1"/>
  <c r="N614" i="6" s="1"/>
  <c r="H590" i="6"/>
  <c r="L590" i="6" s="1"/>
  <c r="N590" i="6" s="1"/>
  <c r="H1055" i="6"/>
  <c r="L1055" i="6" s="1"/>
  <c r="N1055" i="6" s="1"/>
  <c r="H726" i="6"/>
  <c r="L726" i="6" s="1"/>
  <c r="N726" i="6" s="1"/>
  <c r="H2075" i="6"/>
  <c r="L2075" i="6" s="1"/>
  <c r="H95" i="6"/>
  <c r="L95" i="6" s="1"/>
  <c r="N95" i="6" s="1"/>
  <c r="H1554" i="6"/>
  <c r="L1554" i="6" s="1"/>
  <c r="N1554" i="6" s="1"/>
  <c r="H1968" i="6"/>
  <c r="L1968" i="6" s="1"/>
  <c r="N1968" i="6" s="1"/>
  <c r="H1756" i="6"/>
  <c r="L1756" i="6" s="1"/>
  <c r="N1756" i="6" s="1"/>
  <c r="H772" i="6"/>
  <c r="L772" i="6" s="1"/>
  <c r="N772" i="6" s="1"/>
  <c r="H855" i="6"/>
  <c r="L855" i="6" s="1"/>
  <c r="N855" i="6" s="1"/>
  <c r="H1250" i="6"/>
  <c r="L1250" i="6" s="1"/>
  <c r="N1250" i="6" s="1"/>
  <c r="H1773" i="6"/>
  <c r="L1773" i="6" s="1"/>
  <c r="N1773" i="6" s="1"/>
  <c r="H1982" i="6"/>
  <c r="L1982" i="6" s="1"/>
  <c r="N1982" i="6" s="1"/>
  <c r="H2179" i="6"/>
  <c r="L2179" i="6" s="1"/>
  <c r="N2179" i="6" s="1"/>
  <c r="H1448" i="6"/>
  <c r="L1448" i="6" s="1"/>
  <c r="N1448" i="6" s="1"/>
  <c r="H1953" i="6"/>
  <c r="L1953" i="6" s="1"/>
  <c r="N1953" i="6" s="1"/>
  <c r="H656" i="6"/>
  <c r="L656" i="6" s="1"/>
  <c r="N656" i="6" s="1"/>
  <c r="H1146" i="6"/>
  <c r="L1146" i="6" s="1"/>
  <c r="N1146" i="6" s="1"/>
  <c r="H315" i="6"/>
  <c r="L315" i="6" s="1"/>
  <c r="N315" i="6" s="1"/>
  <c r="H146" i="6"/>
  <c r="L146" i="6" s="1"/>
  <c r="N146" i="6" s="1"/>
  <c r="H589" i="6"/>
  <c r="L589" i="6" s="1"/>
  <c r="N589" i="6" s="1"/>
  <c r="H616" i="6"/>
  <c r="L616" i="6" s="1"/>
  <c r="N616" i="6" s="1"/>
  <c r="H1051" i="6"/>
  <c r="L1051" i="6" s="1"/>
  <c r="N1051" i="6" s="1"/>
  <c r="H719" i="6"/>
  <c r="L719" i="6" s="1"/>
  <c r="N719" i="6" s="1"/>
  <c r="H2073" i="6"/>
  <c r="L2073" i="6" s="1"/>
  <c r="N2073" i="6" s="1"/>
  <c r="H123" i="6"/>
  <c r="L123" i="6" s="1"/>
  <c r="N123" i="6" s="1"/>
  <c r="H100" i="6"/>
  <c r="L100" i="6" s="1"/>
  <c r="N100" i="6" s="1"/>
  <c r="H1552" i="6"/>
  <c r="L1552" i="6" s="1"/>
  <c r="N1552" i="6" s="1"/>
  <c r="H1971" i="6"/>
  <c r="L1971" i="6" s="1"/>
  <c r="N1971" i="6" s="1"/>
  <c r="H833" i="6"/>
  <c r="L833" i="6" s="1"/>
  <c r="N833" i="6" s="1"/>
  <c r="H823" i="6"/>
  <c r="L823" i="6" s="1"/>
  <c r="N823" i="6" s="1"/>
  <c r="H1258" i="6"/>
  <c r="L1258" i="6" s="1"/>
  <c r="N1258" i="6" s="1"/>
  <c r="H1251" i="6"/>
  <c r="L1251" i="6" s="1"/>
  <c r="N1251" i="6" s="1"/>
  <c r="H264" i="6"/>
  <c r="L264" i="6" s="1"/>
  <c r="N264" i="6" s="1"/>
  <c r="H403" i="6"/>
  <c r="L403" i="6" s="1"/>
  <c r="N403" i="6" s="1"/>
  <c r="H2002" i="6"/>
  <c r="L2002" i="6" s="1"/>
  <c r="N2002" i="6" s="1"/>
  <c r="H1423" i="6"/>
  <c r="L1423" i="6" s="1"/>
  <c r="N1423" i="6" s="1"/>
  <c r="H1897" i="6"/>
  <c r="L1897" i="6" s="1"/>
  <c r="N1897" i="6" s="1"/>
  <c r="H1681" i="6"/>
  <c r="L1681" i="6" s="1"/>
  <c r="N1681" i="6" s="1"/>
  <c r="H414" i="6"/>
  <c r="L414" i="6" s="1"/>
  <c r="N414" i="6" s="1"/>
  <c r="H509" i="6"/>
  <c r="L509" i="6" s="1"/>
  <c r="N509" i="6" s="1"/>
  <c r="H733" i="6"/>
  <c r="L733" i="6" s="1"/>
  <c r="N733" i="6" s="1"/>
  <c r="H1485" i="6"/>
  <c r="L1485" i="6" s="1"/>
  <c r="N1485" i="6" s="1"/>
  <c r="H108" i="6"/>
  <c r="L108" i="6" s="1"/>
  <c r="N108" i="6" s="1"/>
  <c r="H1973" i="6"/>
  <c r="L1973" i="6" s="1"/>
  <c r="N1973" i="6" s="1"/>
  <c r="H774" i="6"/>
  <c r="L774" i="6" s="1"/>
  <c r="N774" i="6" s="1"/>
  <c r="H845" i="6"/>
  <c r="L845" i="6" s="1"/>
  <c r="N845" i="6" s="1"/>
  <c r="H836" i="6"/>
  <c r="L836" i="6" s="1"/>
  <c r="N836" i="6" s="1"/>
  <c r="H1260" i="6"/>
  <c r="L1260" i="6" s="1"/>
  <c r="N1260" i="6" s="1"/>
  <c r="H252" i="6"/>
  <c r="L252" i="6" s="1"/>
  <c r="N252" i="6" s="1"/>
  <c r="H1776" i="6"/>
  <c r="L1776" i="6" s="1"/>
  <c r="N1776" i="6" s="1"/>
  <c r="H338" i="6"/>
  <c r="L338" i="6" s="1"/>
  <c r="N338" i="6" s="1"/>
  <c r="H1104" i="6"/>
  <c r="L1104" i="6" s="1"/>
  <c r="N1104" i="6" s="1"/>
  <c r="H1910" i="6"/>
  <c r="L1910" i="6" s="1"/>
  <c r="N1910" i="6" s="1"/>
  <c r="H156" i="6"/>
  <c r="L156" i="6" s="1"/>
  <c r="N156" i="6" s="1"/>
  <c r="H427" i="6"/>
  <c r="L427" i="6" s="1"/>
  <c r="N427" i="6" s="1"/>
  <c r="H1981" i="6"/>
  <c r="L1981" i="6" s="1"/>
  <c r="N1981" i="6" s="1"/>
  <c r="H624" i="6"/>
  <c r="L624" i="6" s="1"/>
  <c r="N624" i="6" s="1"/>
  <c r="H625" i="6"/>
  <c r="L625" i="6" s="1"/>
  <c r="N625" i="6" s="1"/>
  <c r="H504" i="6"/>
  <c r="L504" i="6" s="1"/>
  <c r="N504" i="6" s="1"/>
  <c r="H708" i="6"/>
  <c r="L708" i="6" s="1"/>
  <c r="N708" i="6" s="1"/>
  <c r="H704" i="6"/>
  <c r="L704" i="6" s="1"/>
  <c r="N704" i="6" s="1"/>
  <c r="H119" i="6"/>
  <c r="L119" i="6" s="1"/>
  <c r="N119" i="6" s="1"/>
  <c r="H63" i="6"/>
  <c r="L63" i="6" s="1"/>
  <c r="N63" i="6" s="1"/>
  <c r="H1755" i="6"/>
  <c r="L1755" i="6" s="1"/>
  <c r="N1755" i="6" s="1"/>
  <c r="H770" i="6"/>
  <c r="L770" i="6" s="1"/>
  <c r="N770" i="6" s="1"/>
  <c r="H842" i="6"/>
  <c r="L842" i="6" s="1"/>
  <c r="N842" i="6" s="1"/>
  <c r="H1237" i="6"/>
  <c r="L1237" i="6" s="1"/>
  <c r="N1237" i="6" s="1"/>
  <c r="H1196" i="6"/>
  <c r="L1196" i="6" s="1"/>
  <c r="N1196" i="6" s="1"/>
  <c r="H258" i="6"/>
  <c r="L258" i="6" s="1"/>
  <c r="N258" i="6" s="1"/>
  <c r="H491" i="6"/>
  <c r="L491" i="6" s="1"/>
  <c r="N491" i="6" s="1"/>
  <c r="H2183" i="6"/>
  <c r="L2183" i="6" s="1"/>
  <c r="N2183" i="6" s="1"/>
  <c r="H652" i="6"/>
  <c r="L652" i="6" s="1"/>
  <c r="N652" i="6" s="1"/>
  <c r="H525" i="6"/>
  <c r="L525" i="6" s="1"/>
  <c r="N525" i="6" s="1"/>
  <c r="H1836" i="6"/>
  <c r="L1836" i="6" s="1"/>
  <c r="N1836" i="6" s="1"/>
  <c r="H2099" i="6"/>
  <c r="L2099" i="6" s="1"/>
  <c r="N2099" i="6" s="1"/>
  <c r="H1984" i="6"/>
  <c r="L1984" i="6" s="1"/>
  <c r="N1984" i="6" s="1"/>
  <c r="H1481" i="6"/>
  <c r="L1481" i="6" s="1"/>
  <c r="N1481" i="6" s="1"/>
  <c r="H1706" i="6"/>
  <c r="L1706" i="6" s="1"/>
  <c r="N1706" i="6" s="1"/>
  <c r="H402" i="6"/>
  <c r="L402" i="6" s="1"/>
  <c r="N402" i="6" s="1"/>
  <c r="H1959" i="6"/>
  <c r="L1959" i="6" s="1"/>
  <c r="N1959" i="6" s="1"/>
  <c r="H1964" i="6"/>
  <c r="L1964" i="6" s="1"/>
  <c r="N1964" i="6" s="1"/>
  <c r="H1961" i="6"/>
  <c r="L1961" i="6" s="1"/>
  <c r="N1961" i="6" s="1"/>
  <c r="H1335" i="6"/>
  <c r="L1335" i="6" s="1"/>
  <c r="N1335" i="6" s="1"/>
  <c r="H653" i="6"/>
  <c r="L653" i="6" s="1"/>
  <c r="N653" i="6" s="1"/>
  <c r="H175" i="6"/>
  <c r="L175" i="6" s="1"/>
  <c r="N175" i="6" s="1"/>
  <c r="H1122" i="6"/>
  <c r="L1122" i="6" s="1"/>
  <c r="N1122" i="6" s="1"/>
  <c r="H545" i="6"/>
  <c r="L545" i="6" s="1"/>
  <c r="N545" i="6" s="1"/>
  <c r="H36" i="6"/>
  <c r="L36" i="6" s="1"/>
  <c r="N36" i="6" s="1"/>
  <c r="H1811" i="6"/>
  <c r="L1811" i="6" s="1"/>
  <c r="N1811" i="6" s="1"/>
  <c r="H1825" i="6"/>
  <c r="L1825" i="6" s="1"/>
  <c r="N1825" i="6" s="1"/>
  <c r="H2207" i="6"/>
  <c r="L2207" i="6" s="1"/>
  <c r="N2207" i="6" s="1"/>
  <c r="H1561" i="6"/>
  <c r="L1561" i="6" s="1"/>
  <c r="N1561" i="6" s="1"/>
  <c r="H187" i="6"/>
  <c r="L187" i="6" s="1"/>
  <c r="N187" i="6" s="1"/>
  <c r="H140" i="6"/>
  <c r="L140" i="6" s="1"/>
  <c r="N140" i="6" s="1"/>
  <c r="H1407" i="6"/>
  <c r="L1407" i="6" s="1"/>
  <c r="N1407" i="6" s="1"/>
  <c r="H2090" i="6"/>
  <c r="L2090" i="6" s="1"/>
  <c r="N2090" i="6" s="1"/>
  <c r="H1309" i="6"/>
  <c r="L1309" i="6" s="1"/>
  <c r="N1309" i="6" s="1"/>
  <c r="H2018" i="6"/>
  <c r="L2018" i="6" s="1"/>
  <c r="N2018" i="6" s="1"/>
  <c r="H1008" i="6"/>
  <c r="L1008" i="6" s="1"/>
  <c r="N1008" i="6" s="1"/>
  <c r="H1541" i="6"/>
  <c r="L1541" i="6" s="1"/>
  <c r="H422" i="6"/>
  <c r="L422" i="6" s="1"/>
  <c r="N422" i="6" s="1"/>
  <c r="H660" i="6"/>
  <c r="L660" i="6" s="1"/>
  <c r="N660" i="6" s="1"/>
  <c r="H287" i="6"/>
  <c r="L287" i="6" s="1"/>
  <c r="N287" i="6" s="1"/>
  <c r="H1828" i="6"/>
  <c r="L1828" i="6" s="1"/>
  <c r="N1828" i="6" s="1"/>
  <c r="H1818" i="6"/>
  <c r="L1818" i="6" s="1"/>
  <c r="N1818" i="6" s="1"/>
  <c r="H1849" i="6"/>
  <c r="L1849" i="6" s="1"/>
  <c r="N1849" i="6" s="1"/>
  <c r="H1729" i="6"/>
  <c r="L1729" i="6" s="1"/>
  <c r="N1729" i="6" s="1"/>
  <c r="H479" i="6"/>
  <c r="L479" i="6" s="1"/>
  <c r="N479" i="6" s="1"/>
  <c r="H2199" i="6"/>
  <c r="L2199" i="6" s="1"/>
  <c r="N2199" i="6" s="1"/>
  <c r="H501" i="6"/>
  <c r="L501" i="6" s="1"/>
  <c r="N501" i="6" s="1"/>
  <c r="H1170" i="6"/>
  <c r="L1170" i="6" s="1"/>
  <c r="N1170" i="6" s="1"/>
  <c r="H145" i="6"/>
  <c r="L145" i="6" s="1"/>
  <c r="N145" i="6" s="1"/>
  <c r="H2094" i="6"/>
  <c r="L2094" i="6" s="1"/>
  <c r="N2094" i="6" s="1"/>
  <c r="H1476" i="6"/>
  <c r="L1476" i="6" s="1"/>
  <c r="N1476" i="6" s="1"/>
  <c r="H2013" i="6"/>
  <c r="L2013" i="6" s="1"/>
  <c r="N2013" i="6" s="1"/>
  <c r="H415" i="6"/>
  <c r="L415" i="6" s="1"/>
  <c r="N415" i="6" s="1"/>
  <c r="H316" i="6"/>
  <c r="L316" i="6" s="1"/>
  <c r="N316" i="6" s="1"/>
  <c r="H285" i="6"/>
  <c r="L285" i="6" s="1"/>
  <c r="N285" i="6" s="1"/>
  <c r="H1795" i="6"/>
  <c r="L1795" i="6" s="1"/>
  <c r="N1795" i="6" s="1"/>
  <c r="H1787" i="6"/>
  <c r="L1787" i="6" s="1"/>
  <c r="N1787" i="6" s="1"/>
  <c r="H1737" i="6"/>
  <c r="L1737" i="6" s="1"/>
  <c r="N1737" i="6" s="1"/>
  <c r="H462" i="6"/>
  <c r="L462" i="6" s="1"/>
  <c r="N462" i="6" s="1"/>
  <c r="H1143" i="6"/>
  <c r="L1143" i="6" s="1"/>
  <c r="N1143" i="6" s="1"/>
  <c r="H1066" i="6"/>
  <c r="L1066" i="6" s="1"/>
  <c r="N1066" i="6" s="1"/>
  <c r="H984" i="6"/>
  <c r="L984" i="6" s="1"/>
  <c r="N984" i="6" s="1"/>
  <c r="H447" i="6"/>
  <c r="L447" i="6" s="1"/>
  <c r="N447" i="6" s="1"/>
  <c r="H173" i="6"/>
  <c r="L173" i="6" s="1"/>
  <c r="N173" i="6" s="1"/>
  <c r="H2216" i="6"/>
  <c r="L2216" i="6" s="1"/>
  <c r="N2216" i="6" s="1"/>
  <c r="H369" i="6"/>
  <c r="L369" i="6" s="1"/>
  <c r="N369" i="6" s="1"/>
  <c r="H370" i="6"/>
  <c r="L370" i="6" s="1"/>
  <c r="N370" i="6" s="1"/>
  <c r="H131" i="6"/>
  <c r="L131" i="6" s="1"/>
  <c r="N131" i="6" s="1"/>
  <c r="H2080" i="6"/>
  <c r="L2080" i="6" s="1"/>
  <c r="N2080" i="6" s="1"/>
  <c r="H1224" i="6"/>
  <c r="L1224" i="6" s="1"/>
  <c r="N1224" i="6" s="1"/>
  <c r="H380" i="6"/>
  <c r="L380" i="6" s="1"/>
  <c r="N380" i="6" s="1"/>
  <c r="H308" i="6"/>
  <c r="L308" i="6" s="1"/>
  <c r="N308" i="6" s="1"/>
  <c r="H1808" i="6"/>
  <c r="L1808" i="6" s="1"/>
  <c r="N1808" i="6" s="1"/>
  <c r="H489" i="6"/>
  <c r="L489" i="6" s="1"/>
  <c r="N489" i="6" s="1"/>
  <c r="H892" i="6"/>
  <c r="L892" i="6" s="1"/>
  <c r="N892" i="6" s="1"/>
  <c r="H1679" i="6"/>
  <c r="L1679" i="6" s="1"/>
  <c r="N1679" i="6" s="1"/>
  <c r="H153" i="6"/>
  <c r="L153" i="6" s="1"/>
  <c r="N153" i="6" s="1"/>
  <c r="H659" i="6"/>
  <c r="L659" i="6" s="1"/>
  <c r="N659" i="6" s="1"/>
  <c r="H1892" i="6"/>
  <c r="L1892" i="6" s="1"/>
  <c r="N1892" i="6" s="1"/>
  <c r="H1920" i="6"/>
  <c r="L1920" i="6" s="1"/>
  <c r="N1920" i="6" s="1"/>
  <c r="H1928" i="6"/>
  <c r="L1928" i="6" s="1"/>
  <c r="N1928" i="6" s="1"/>
  <c r="H1426" i="6"/>
  <c r="L1426" i="6" s="1"/>
  <c r="N1426" i="6" s="1"/>
  <c r="H1692" i="6"/>
  <c r="L1692" i="6" s="1"/>
  <c r="N1692" i="6" s="1"/>
  <c r="H20" i="6"/>
  <c r="L20" i="6" s="1"/>
  <c r="N20" i="6" s="1"/>
  <c r="H994" i="6"/>
  <c r="L994" i="6" s="1"/>
  <c r="N994" i="6" s="1"/>
  <c r="H372" i="6"/>
  <c r="L372" i="6" s="1"/>
  <c r="N372" i="6" s="1"/>
  <c r="H1302" i="6"/>
  <c r="L1302" i="6" s="1"/>
  <c r="N1302" i="6" s="1"/>
  <c r="H2225" i="6"/>
  <c r="L2225" i="6" s="1"/>
  <c r="N2225" i="6" s="1"/>
  <c r="H2142" i="6"/>
  <c r="L2142" i="6" s="1"/>
  <c r="N2142" i="6" s="1"/>
  <c r="H1038" i="6"/>
  <c r="L1038" i="6" s="1"/>
  <c r="N1038" i="6" s="1"/>
  <c r="H1794" i="6"/>
  <c r="L1794" i="6" s="1"/>
  <c r="N1794" i="6" s="1"/>
  <c r="H686" i="6"/>
  <c r="L686" i="6" s="1"/>
  <c r="H461" i="6"/>
  <c r="L461" i="6" s="1"/>
  <c r="N461" i="6" s="1"/>
  <c r="H1121" i="6"/>
  <c r="L1121" i="6" s="1"/>
  <c r="N1121" i="6" s="1"/>
  <c r="H2171" i="6"/>
  <c r="L2171" i="6" s="1"/>
  <c r="N2171" i="6" s="1"/>
  <c r="H178" i="6"/>
  <c r="L178" i="6" s="1"/>
  <c r="N178" i="6" s="1"/>
  <c r="H1381" i="6"/>
  <c r="L1381" i="6" s="1"/>
  <c r="N1381" i="6" s="1"/>
  <c r="H1893" i="6"/>
  <c r="L1893" i="6" s="1"/>
  <c r="N1893" i="6" s="1"/>
  <c r="H1941" i="6"/>
  <c r="L1941" i="6" s="1"/>
  <c r="N1941" i="6" s="1"/>
  <c r="H1940" i="6"/>
  <c r="L1940" i="6" s="1"/>
  <c r="N1940" i="6" s="1"/>
  <c r="H1004" i="6"/>
  <c r="L1004" i="6" s="1"/>
  <c r="N1004" i="6" s="1"/>
  <c r="H1320" i="6"/>
  <c r="L1320" i="6" s="1"/>
  <c r="N1320" i="6" s="1"/>
  <c r="H2200" i="6"/>
  <c r="L2200" i="6" s="1"/>
  <c r="N2200" i="6" s="1"/>
  <c r="H376" i="6"/>
  <c r="L376" i="6" s="1"/>
  <c r="N376" i="6" s="1"/>
  <c r="H1310" i="6"/>
  <c r="L1310" i="6" s="1"/>
  <c r="N1310" i="6" s="1"/>
  <c r="H1785" i="6"/>
  <c r="L1785" i="6" s="1"/>
  <c r="N1785" i="6" s="1"/>
  <c r="H1043" i="6"/>
  <c r="L1043" i="6" s="1"/>
  <c r="N1043" i="6" s="1"/>
  <c r="H1831" i="6"/>
  <c r="L1831" i="6" s="1"/>
  <c r="N1831" i="6" s="1"/>
  <c r="H2119" i="6"/>
  <c r="L2119" i="6" s="1"/>
  <c r="N2119" i="6" s="1"/>
  <c r="H2210" i="6"/>
  <c r="L2210" i="6" s="1"/>
  <c r="N2210" i="6" s="1"/>
  <c r="H1419" i="6"/>
  <c r="L1419" i="6" s="1"/>
  <c r="N1419" i="6" s="1"/>
  <c r="H632" i="6"/>
  <c r="L632" i="6" s="1"/>
  <c r="N632" i="6" s="1"/>
  <c r="H125" i="6"/>
  <c r="L125" i="6" s="1"/>
  <c r="N125" i="6" s="1"/>
  <c r="H2087" i="6"/>
  <c r="L2087" i="6" s="1"/>
  <c r="N2087" i="6" s="1"/>
  <c r="H2078" i="6"/>
  <c r="L2078" i="6" s="1"/>
  <c r="N2078" i="6" s="1"/>
  <c r="H1297" i="6"/>
  <c r="L1297" i="6" s="1"/>
  <c r="N1297" i="6" s="1"/>
  <c r="H2227" i="6"/>
  <c r="L2227" i="6" s="1"/>
  <c r="N2227" i="6" s="1"/>
  <c r="H379" i="6"/>
  <c r="L379" i="6" s="1"/>
  <c r="N379" i="6" s="1"/>
  <c r="H2150" i="6"/>
  <c r="L2150" i="6" s="1"/>
  <c r="N2150" i="6" s="1"/>
  <c r="H312" i="6"/>
  <c r="L312" i="6" s="1"/>
  <c r="N312" i="6" s="1"/>
  <c r="H286" i="6"/>
  <c r="L286" i="6" s="1"/>
  <c r="N286" i="6" s="1"/>
  <c r="H291" i="6"/>
  <c r="L291" i="6" s="1"/>
  <c r="N291" i="6" s="1"/>
  <c r="H1813" i="6"/>
  <c r="L1813" i="6" s="1"/>
  <c r="N1813" i="6" s="1"/>
  <c r="H1839" i="6"/>
  <c r="L1839" i="6" s="1"/>
  <c r="N1839" i="6" s="1"/>
  <c r="H1853" i="6"/>
  <c r="L1853" i="6" s="1"/>
  <c r="N1853" i="6" s="1"/>
  <c r="H32" i="6"/>
  <c r="L32" i="6" s="1"/>
  <c r="N32" i="6" s="1"/>
  <c r="H433" i="6"/>
  <c r="L433" i="6" s="1"/>
  <c r="N433" i="6" s="1"/>
  <c r="H2198" i="6"/>
  <c r="L2198" i="6" s="1"/>
  <c r="N2198" i="6" s="1"/>
  <c r="H1346" i="6"/>
  <c r="L1346" i="6" s="1"/>
  <c r="N1346" i="6" s="1"/>
  <c r="H183" i="6"/>
  <c r="L183" i="6" s="1"/>
  <c r="N183" i="6" s="1"/>
  <c r="H1406" i="6"/>
  <c r="L1406" i="6" s="1"/>
  <c r="N1406" i="6" s="1"/>
  <c r="H419" i="6"/>
  <c r="L419" i="6" s="1"/>
  <c r="N419" i="6" s="1"/>
  <c r="H1301" i="6"/>
  <c r="L1301" i="6" s="1"/>
  <c r="N1301" i="6" s="1"/>
  <c r="H2021" i="6"/>
  <c r="L2021" i="6" s="1"/>
  <c r="N2021" i="6" s="1"/>
  <c r="H864" i="6"/>
  <c r="L864" i="6" s="1"/>
  <c r="N864" i="6" s="1"/>
  <c r="H320" i="6"/>
  <c r="L320" i="6" s="1"/>
  <c r="N320" i="6" s="1"/>
  <c r="H2143" i="6"/>
  <c r="L2143" i="6" s="1"/>
  <c r="N2143" i="6" s="1"/>
  <c r="H661" i="6"/>
  <c r="L661" i="6" s="1"/>
  <c r="N661" i="6" s="1"/>
  <c r="H1039" i="6"/>
  <c r="L1039" i="6" s="1"/>
  <c r="N1039" i="6" s="1"/>
  <c r="H1830" i="6"/>
  <c r="L1830" i="6" s="1"/>
  <c r="N1830" i="6" s="1"/>
  <c r="H1819" i="6"/>
  <c r="L1819" i="6" s="1"/>
  <c r="N1819" i="6" s="1"/>
  <c r="H1743" i="6"/>
  <c r="L1743" i="6" s="1"/>
  <c r="N1743" i="6" s="1"/>
  <c r="H474" i="6"/>
  <c r="L474" i="6" s="1"/>
  <c r="N474" i="6" s="1"/>
  <c r="H1139" i="6"/>
  <c r="L1139" i="6" s="1"/>
  <c r="N1139" i="6" s="1"/>
  <c r="H1115" i="6"/>
  <c r="L1115" i="6" s="1"/>
  <c r="N1115" i="6" s="1"/>
  <c r="H640" i="6"/>
  <c r="L640" i="6" s="1"/>
  <c r="N640" i="6" s="1"/>
  <c r="H163" i="6"/>
  <c r="L163" i="6" s="1"/>
  <c r="N163" i="6" s="1"/>
  <c r="H169" i="6"/>
  <c r="L169" i="6" s="1"/>
  <c r="N169" i="6" s="1"/>
  <c r="H2202" i="6"/>
  <c r="L2202" i="6" s="1"/>
  <c r="N2202" i="6" s="1"/>
  <c r="H1418" i="6"/>
  <c r="L1418" i="6" s="1"/>
  <c r="N1418" i="6" s="1"/>
  <c r="H2215" i="6"/>
  <c r="L2215" i="6" s="1"/>
  <c r="N2215" i="6" s="1"/>
  <c r="H993" i="6"/>
  <c r="L993" i="6" s="1"/>
  <c r="N993" i="6" s="1"/>
  <c r="H147" i="6"/>
  <c r="L147" i="6" s="1"/>
  <c r="N147" i="6" s="1"/>
  <c r="H1306" i="6"/>
  <c r="L1306" i="6" s="1"/>
  <c r="N1306" i="6" s="1"/>
  <c r="H865" i="6"/>
  <c r="L865" i="6" s="1"/>
  <c r="N865" i="6" s="1"/>
  <c r="H1544" i="6"/>
  <c r="L1544" i="6" s="1"/>
  <c r="N1544" i="6" s="1"/>
  <c r="H279" i="6"/>
  <c r="L279" i="6" s="1"/>
  <c r="N279" i="6" s="1"/>
  <c r="H1855" i="6"/>
  <c r="L1855" i="6" s="1"/>
  <c r="N1855" i="6" s="1"/>
  <c r="H1128" i="6"/>
  <c r="L1128" i="6" s="1"/>
  <c r="N1128" i="6" s="1"/>
  <c r="H532" i="6"/>
  <c r="L532" i="6" s="1"/>
  <c r="N532" i="6" s="1"/>
  <c r="H28" i="6"/>
  <c r="L28" i="6" s="1"/>
  <c r="N28" i="6" s="1"/>
  <c r="H1567" i="6"/>
  <c r="L1567" i="6" s="1"/>
  <c r="N1567" i="6" s="1"/>
  <c r="H172" i="6"/>
  <c r="L172" i="6" s="1"/>
  <c r="N172" i="6" s="1"/>
  <c r="H655" i="6"/>
  <c r="L655" i="6" s="1"/>
  <c r="N655" i="6" s="1"/>
  <c r="H2023" i="6"/>
  <c r="L2023" i="6" s="1"/>
  <c r="N2023" i="6" s="1"/>
  <c r="H1927" i="6"/>
  <c r="L1927" i="6" s="1"/>
  <c r="N1927" i="6" s="1"/>
  <c r="H1932" i="6"/>
  <c r="L1932" i="6" s="1"/>
  <c r="N1932" i="6" s="1"/>
  <c r="H1454" i="6"/>
  <c r="L1454" i="6" s="1"/>
  <c r="N1454" i="6" s="1"/>
  <c r="H401" i="6"/>
  <c r="L401" i="6" s="1"/>
  <c r="N401" i="6" s="1"/>
  <c r="H1277" i="6"/>
  <c r="L1277" i="6" s="1"/>
  <c r="N1277" i="6" s="1"/>
  <c r="H1322" i="6"/>
  <c r="L1322" i="6" s="1"/>
  <c r="N1322" i="6" s="1"/>
  <c r="H2205" i="6"/>
  <c r="L2205" i="6" s="1"/>
  <c r="N2205" i="6" s="1"/>
  <c r="H631" i="6"/>
  <c r="L631" i="6" s="1"/>
  <c r="N631" i="6" s="1"/>
  <c r="H2100" i="6"/>
  <c r="L2100" i="6" s="1"/>
  <c r="N2100" i="6" s="1"/>
  <c r="H1293" i="6"/>
  <c r="L1293" i="6" s="1"/>
  <c r="N1293" i="6" s="1"/>
  <c r="H1005" i="6"/>
  <c r="L1005" i="6" s="1"/>
  <c r="N1005" i="6" s="1"/>
  <c r="H310" i="6"/>
  <c r="L310" i="6" s="1"/>
  <c r="N310" i="6" s="1"/>
  <c r="H1048" i="6"/>
  <c r="L1048" i="6" s="1"/>
  <c r="N1048" i="6" s="1"/>
  <c r="H1805" i="6"/>
  <c r="L1805" i="6" s="1"/>
  <c r="N1805" i="6" s="1"/>
  <c r="H459" i="6"/>
  <c r="L459" i="6" s="1"/>
  <c r="N459" i="6" s="1"/>
  <c r="H456" i="6"/>
  <c r="L456" i="6" s="1"/>
  <c r="N456" i="6" s="1"/>
  <c r="H1118" i="6"/>
  <c r="L1118" i="6" s="1"/>
  <c r="N1118" i="6" s="1"/>
  <c r="H449" i="6"/>
  <c r="L449" i="6" s="1"/>
  <c r="N449" i="6" s="1"/>
  <c r="H648" i="6"/>
  <c r="L648" i="6" s="1"/>
  <c r="N648" i="6" s="1"/>
  <c r="H1336" i="6"/>
  <c r="L1336" i="6" s="1"/>
  <c r="N1336" i="6" s="1"/>
  <c r="H2027" i="6"/>
  <c r="L2027" i="6" s="1"/>
  <c r="N2027" i="6" s="1"/>
  <c r="H1924" i="6"/>
  <c r="L1924" i="6" s="1"/>
  <c r="N1924" i="6" s="1"/>
  <c r="H1447" i="6"/>
  <c r="L1447" i="6" s="1"/>
  <c r="N1447" i="6" s="1"/>
  <c r="H1160" i="6"/>
  <c r="L1160" i="6" s="1"/>
  <c r="N1160" i="6" s="1"/>
  <c r="H1284" i="6"/>
  <c r="L1284" i="6" s="1"/>
  <c r="N1284" i="6" s="1"/>
  <c r="H1983" i="6"/>
  <c r="L1983" i="6" s="1"/>
  <c r="N1983" i="6" s="1"/>
  <c r="H2022" i="6"/>
  <c r="L2022" i="6" s="1"/>
  <c r="N2022" i="6" s="1"/>
  <c r="H2101" i="6"/>
  <c r="L2101" i="6" s="1"/>
  <c r="N2101" i="6" s="1"/>
  <c r="H429" i="6"/>
  <c r="L429" i="6" s="1"/>
  <c r="N429" i="6" s="1"/>
  <c r="H1151" i="6"/>
  <c r="L1151" i="6" s="1"/>
  <c r="N1151" i="6" s="1"/>
  <c r="H1416" i="6"/>
  <c r="L1416" i="6" s="1"/>
  <c r="N1416" i="6" s="1"/>
  <c r="H629" i="6"/>
  <c r="L629" i="6" s="1"/>
  <c r="N629" i="6" s="1"/>
  <c r="H138" i="6"/>
  <c r="L138" i="6" s="1"/>
  <c r="N138" i="6" s="1"/>
  <c r="H377" i="6"/>
  <c r="L377" i="6" s="1"/>
  <c r="N377" i="6" s="1"/>
  <c r="H1978" i="6"/>
  <c r="L1978" i="6" s="1"/>
  <c r="N1978" i="6" s="1"/>
  <c r="H1299" i="6"/>
  <c r="L1299" i="6" s="1"/>
  <c r="N1299" i="6" s="1"/>
  <c r="H2230" i="6"/>
  <c r="L2230" i="6" s="1"/>
  <c r="N2230" i="6" s="1"/>
  <c r="H2122" i="6"/>
  <c r="L2122" i="6" s="1"/>
  <c r="N2122" i="6" s="1"/>
  <c r="H2151" i="6"/>
  <c r="L2151" i="6" s="1"/>
  <c r="N2151" i="6" s="1"/>
  <c r="H314" i="6"/>
  <c r="L314" i="6" s="1"/>
  <c r="N314" i="6" s="1"/>
  <c r="H267" i="6"/>
  <c r="L267" i="6" s="1"/>
  <c r="N267" i="6" s="1"/>
  <c r="H277" i="6"/>
  <c r="L277" i="6" s="1"/>
  <c r="N277" i="6" s="1"/>
  <c r="H1840" i="6"/>
  <c r="L1840" i="6" s="1"/>
  <c r="N1840" i="6" s="1"/>
  <c r="H1826" i="6"/>
  <c r="L1826" i="6" s="1"/>
  <c r="N1826" i="6" s="1"/>
  <c r="H960" i="6"/>
  <c r="L960" i="6" s="1"/>
  <c r="N960" i="6" s="1"/>
  <c r="H482" i="6"/>
  <c r="L482" i="6" s="1"/>
  <c r="N482" i="6" s="1"/>
  <c r="H2203" i="6"/>
  <c r="L2203" i="6" s="1"/>
  <c r="N2203" i="6" s="1"/>
  <c r="H1150" i="6"/>
  <c r="L1150" i="6" s="1"/>
  <c r="N1150" i="6" s="1"/>
  <c r="H1415" i="6"/>
  <c r="L1415" i="6" s="1"/>
  <c r="N1415" i="6" s="1"/>
  <c r="H134" i="6"/>
  <c r="L134" i="6" s="1"/>
  <c r="N134" i="6" s="1"/>
  <c r="H1980" i="6"/>
  <c r="L1980" i="6" s="1"/>
  <c r="N1980" i="6" s="1"/>
  <c r="H1298" i="6"/>
  <c r="L1298" i="6" s="1"/>
  <c r="N1298" i="6" s="1"/>
  <c r="H1212" i="6"/>
  <c r="L1212" i="6" s="1"/>
  <c r="N1212" i="6" s="1"/>
  <c r="H1226" i="6"/>
  <c r="L1226" i="6" s="1"/>
  <c r="N1226" i="6" s="1"/>
  <c r="H1545" i="6"/>
  <c r="L1545" i="6" s="1"/>
  <c r="N1545" i="6" s="1"/>
  <c r="H2153" i="6"/>
  <c r="L2153" i="6" s="1"/>
  <c r="N2153" i="6" s="1"/>
  <c r="H280" i="6"/>
  <c r="L280" i="6" s="1"/>
  <c r="N280" i="6" s="1"/>
  <c r="H1042" i="6"/>
  <c r="L1042" i="6" s="1"/>
  <c r="N1042" i="6" s="1"/>
  <c r="H1817" i="6"/>
  <c r="L1817" i="6" s="1"/>
  <c r="N1817" i="6" s="1"/>
  <c r="H1786" i="6"/>
  <c r="L1786" i="6" s="1"/>
  <c r="N1786" i="6" s="1"/>
  <c r="H1029" i="6"/>
  <c r="L1029" i="6" s="1"/>
  <c r="N1029" i="6" s="1"/>
  <c r="H485" i="6"/>
  <c r="L485" i="6" s="1"/>
  <c r="N485" i="6" s="1"/>
  <c r="H538" i="6"/>
  <c r="L538" i="6" s="1"/>
  <c r="N538" i="6" s="1"/>
  <c r="H1683" i="6"/>
  <c r="L1683" i="6" s="1"/>
  <c r="N1683" i="6" s="1"/>
  <c r="H2173" i="6"/>
  <c r="L2173" i="6" s="1"/>
  <c r="N2173" i="6" s="1"/>
  <c r="H177" i="6"/>
  <c r="L177" i="6" s="1"/>
  <c r="N177" i="6" s="1"/>
  <c r="H432" i="6"/>
  <c r="L432" i="6" s="1"/>
  <c r="N432" i="6" s="1"/>
  <c r="H2211" i="6"/>
  <c r="L2211" i="6" s="1"/>
  <c r="N2211" i="6" s="1"/>
  <c r="H1169" i="6"/>
  <c r="L1169" i="6" s="1"/>
  <c r="N1169" i="6" s="1"/>
  <c r="H2212" i="6"/>
  <c r="L2212" i="6" s="1"/>
  <c r="N2212" i="6" s="1"/>
  <c r="H636" i="6"/>
  <c r="L636" i="6" s="1"/>
  <c r="N636" i="6" s="1"/>
  <c r="H2088" i="6"/>
  <c r="L2088" i="6" s="1"/>
  <c r="N2088" i="6" s="1"/>
  <c r="H2014" i="6"/>
  <c r="L2014" i="6" s="1"/>
  <c r="N2014" i="6" s="1"/>
  <c r="H1007" i="6"/>
  <c r="L1007" i="6" s="1"/>
  <c r="N1007" i="6" s="1"/>
  <c r="H2144" i="6"/>
  <c r="L2144" i="6" s="1"/>
  <c r="N2144" i="6" s="1"/>
  <c r="H289" i="6"/>
  <c r="L289" i="6" s="1"/>
  <c r="N289" i="6" s="1"/>
  <c r="H1018" i="6"/>
  <c r="L1018" i="6" s="1"/>
  <c r="N1018" i="6" s="1"/>
  <c r="H1149" i="6"/>
  <c r="L1149" i="6" s="1"/>
  <c r="N1149" i="6" s="1"/>
  <c r="H1873" i="6"/>
  <c r="L1873" i="6" s="1"/>
  <c r="N1873" i="6" s="1"/>
  <c r="H26" i="6"/>
  <c r="L26" i="6" s="1"/>
  <c r="N26" i="6" s="1"/>
  <c r="H643" i="6"/>
  <c r="L643" i="6" s="1"/>
  <c r="N643" i="6" s="1"/>
  <c r="H157" i="6"/>
  <c r="L157" i="6" s="1"/>
  <c r="N157" i="6" s="1"/>
  <c r="H416" i="6"/>
  <c r="L416" i="6" s="1"/>
  <c r="N416" i="6" s="1"/>
  <c r="H2029" i="6"/>
  <c r="L2029" i="6" s="1"/>
  <c r="N2029" i="6" s="1"/>
  <c r="H1933" i="6"/>
  <c r="L1933" i="6" s="1"/>
  <c r="N1933" i="6" s="1"/>
  <c r="H1427" i="6"/>
  <c r="L1427" i="6" s="1"/>
  <c r="N1427" i="6" s="1"/>
  <c r="H1158" i="6"/>
  <c r="L1158" i="6" s="1"/>
  <c r="N1158" i="6" s="1"/>
  <c r="H690" i="6"/>
  <c r="L690" i="6" s="1"/>
  <c r="N690" i="6" s="1"/>
  <c r="H1985" i="6"/>
  <c r="L1985" i="6" s="1"/>
  <c r="N1985" i="6" s="1"/>
  <c r="H1417" i="6"/>
  <c r="L1417" i="6" s="1"/>
  <c r="N1417" i="6" s="1"/>
  <c r="H130" i="6"/>
  <c r="L130" i="6" s="1"/>
  <c r="N130" i="6" s="1"/>
  <c r="H2079" i="6"/>
  <c r="L2079" i="6" s="1"/>
  <c r="N2079" i="6" s="1"/>
  <c r="H2009" i="6"/>
  <c r="L2009" i="6" s="1"/>
  <c r="N2009" i="6" s="1"/>
  <c r="H1408" i="6"/>
  <c r="L1408" i="6" s="1"/>
  <c r="N1408" i="6" s="1"/>
  <c r="H273" i="6"/>
  <c r="L273" i="6" s="1"/>
  <c r="N273" i="6" s="1"/>
  <c r="H1820" i="6"/>
  <c r="L1820" i="6" s="1"/>
  <c r="N1820" i="6" s="1"/>
  <c r="H1792" i="6"/>
  <c r="L1792" i="6" s="1"/>
  <c r="N1792" i="6" s="1"/>
  <c r="H458" i="6"/>
  <c r="L458" i="6" s="1"/>
  <c r="N458" i="6" s="1"/>
  <c r="H1134" i="6"/>
  <c r="L1134" i="6" s="1"/>
  <c r="N1134" i="6" s="1"/>
  <c r="H1685" i="6"/>
  <c r="L1685" i="6" s="1"/>
  <c r="N1685" i="6" s="1"/>
  <c r="H160" i="6"/>
  <c r="L160" i="6" s="1"/>
  <c r="N160" i="6" s="1"/>
  <c r="H649" i="6"/>
  <c r="L649" i="6" s="1"/>
  <c r="N649" i="6" s="1"/>
  <c r="H418" i="6"/>
  <c r="L418" i="6" s="1"/>
  <c r="N418" i="6" s="1"/>
  <c r="H2026" i="6"/>
  <c r="L2026" i="6" s="1"/>
  <c r="N2026" i="6" s="1"/>
  <c r="H1935" i="6"/>
  <c r="L1935" i="6" s="1"/>
  <c r="N1935" i="6" s="1"/>
  <c r="H1432" i="6"/>
  <c r="L1432" i="6" s="1"/>
  <c r="N1432" i="6" s="1"/>
  <c r="H1203" i="6"/>
  <c r="L1203" i="6" s="1"/>
  <c r="N1203" i="6" s="1"/>
  <c r="H1480" i="6"/>
  <c r="L1480" i="6" s="1"/>
  <c r="N1480" i="6" s="1"/>
  <c r="H2187" i="6"/>
  <c r="L2187" i="6" s="1"/>
  <c r="N2187" i="6" s="1"/>
  <c r="H1348" i="6"/>
  <c r="L1348" i="6" s="1"/>
  <c r="N1348" i="6" s="1"/>
  <c r="H1979" i="6"/>
  <c r="L1979" i="6" s="1"/>
  <c r="N1979" i="6" s="1"/>
  <c r="H2222" i="6"/>
  <c r="L2222" i="6" s="1"/>
  <c r="N2222" i="6" s="1"/>
  <c r="H2209" i="6"/>
  <c r="L2209" i="6" s="1"/>
  <c r="N2209" i="6" s="1"/>
  <c r="H1273" i="6"/>
  <c r="L1273" i="6" s="1"/>
  <c r="N1273" i="6" s="1"/>
  <c r="H991" i="6"/>
  <c r="L991" i="6" s="1"/>
  <c r="N991" i="6" s="1"/>
  <c r="H126" i="6"/>
  <c r="L126" i="6" s="1"/>
  <c r="N126" i="6" s="1"/>
  <c r="H133" i="6"/>
  <c r="L133" i="6" s="1"/>
  <c r="N133" i="6" s="1"/>
  <c r="H2092" i="6"/>
  <c r="L2092" i="6" s="1"/>
  <c r="N2092" i="6" s="1"/>
  <c r="H694" i="6"/>
  <c r="L694" i="6" s="1"/>
  <c r="N694" i="6" s="1"/>
  <c r="H1304" i="6"/>
  <c r="L1304" i="6" s="1"/>
  <c r="N1304" i="6" s="1"/>
  <c r="H1227" i="6"/>
  <c r="L1227" i="6" s="1"/>
  <c r="N1227" i="6" s="1"/>
  <c r="H322" i="6"/>
  <c r="L322" i="6" s="1"/>
  <c r="N322" i="6" s="1"/>
  <c r="H963" i="6"/>
  <c r="L963" i="6" s="1"/>
  <c r="N963" i="6" s="1"/>
  <c r="H309" i="6"/>
  <c r="L309" i="6" s="1"/>
  <c r="N309" i="6" s="1"/>
  <c r="H272" i="6"/>
  <c r="L272" i="6" s="1"/>
  <c r="N272" i="6" s="1"/>
  <c r="H1798" i="6"/>
  <c r="L1798" i="6" s="1"/>
  <c r="N1798" i="6" s="1"/>
  <c r="H1816" i="6"/>
  <c r="L1816" i="6" s="1"/>
  <c r="N1816" i="6" s="1"/>
  <c r="H1804" i="6"/>
  <c r="L1804" i="6" s="1"/>
  <c r="N1804" i="6" s="1"/>
  <c r="H1727" i="6"/>
  <c r="L1727" i="6" s="1"/>
  <c r="N1727" i="6" s="1"/>
  <c r="H472" i="6"/>
  <c r="L472" i="6" s="1"/>
  <c r="N472" i="6" s="1"/>
  <c r="H2217" i="6"/>
  <c r="L2217" i="6" s="1"/>
  <c r="N2217" i="6" s="1"/>
  <c r="H1274" i="6"/>
  <c r="L1274" i="6" s="1"/>
  <c r="N1274" i="6" s="1"/>
  <c r="H882" i="6"/>
  <c r="L882" i="6" s="1"/>
  <c r="N882" i="6" s="1"/>
  <c r="H142" i="6"/>
  <c r="L142" i="6" s="1"/>
  <c r="N142" i="6" s="1"/>
  <c r="H2095" i="6"/>
  <c r="L2095" i="6" s="1"/>
  <c r="N2095" i="6" s="1"/>
  <c r="H1294" i="6"/>
  <c r="L1294" i="6" s="1"/>
  <c r="N1294" i="6" s="1"/>
  <c r="H2224" i="6"/>
  <c r="L2224" i="6" s="1"/>
  <c r="N2224" i="6" s="1"/>
  <c r="H1883" i="6"/>
  <c r="L1883" i="6" s="1"/>
  <c r="N1883" i="6" s="1"/>
  <c r="H1542" i="6"/>
  <c r="L1542" i="6" s="1"/>
  <c r="N1542" i="6" s="1"/>
  <c r="H962" i="6"/>
  <c r="L962" i="6" s="1"/>
  <c r="N962" i="6" s="1"/>
  <c r="H278" i="6"/>
  <c r="L278" i="6" s="1"/>
  <c r="N278" i="6" s="1"/>
  <c r="H1833" i="6"/>
  <c r="L1833" i="6" s="1"/>
  <c r="N1833" i="6" s="1"/>
  <c r="H1850" i="6"/>
  <c r="L1850" i="6" s="1"/>
  <c r="N1850" i="6" s="1"/>
  <c r="H39" i="6"/>
  <c r="L39" i="6" s="1"/>
  <c r="N39" i="6" s="1"/>
  <c r="H1133" i="6"/>
  <c r="L1133" i="6" s="1"/>
  <c r="N1133" i="6" s="1"/>
  <c r="H521" i="6"/>
  <c r="L521" i="6" s="1"/>
  <c r="N521" i="6" s="1"/>
  <c r="H1684" i="6"/>
  <c r="L1684" i="6" s="1"/>
  <c r="N1684" i="6" s="1"/>
  <c r="H451" i="6"/>
  <c r="L451" i="6" s="1"/>
  <c r="N451" i="6" s="1"/>
  <c r="H171" i="6"/>
  <c r="L171" i="6" s="1"/>
  <c r="N171" i="6" s="1"/>
  <c r="H2208" i="6"/>
  <c r="L2208" i="6" s="1"/>
  <c r="N2208" i="6" s="1"/>
  <c r="H1152" i="6"/>
  <c r="L1152" i="6" s="1"/>
  <c r="N1152" i="6" s="1"/>
  <c r="H186" i="6"/>
  <c r="L186" i="6" s="1"/>
  <c r="N186" i="6" s="1"/>
  <c r="H1847" i="6"/>
  <c r="L1847" i="6" s="1"/>
  <c r="N1847" i="6" s="1"/>
  <c r="H144" i="6"/>
  <c r="L144" i="6" s="1"/>
  <c r="N144" i="6" s="1"/>
  <c r="H2097" i="6"/>
  <c r="L2097" i="6" s="1"/>
  <c r="N2097" i="6" s="1"/>
  <c r="H2017" i="6"/>
  <c r="L2017" i="6" s="1"/>
  <c r="N2017" i="6" s="1"/>
  <c r="H375" i="6"/>
  <c r="L375" i="6" s="1"/>
  <c r="N375" i="6" s="1"/>
  <c r="H421" i="6"/>
  <c r="L421" i="6" s="1"/>
  <c r="N421" i="6" s="1"/>
  <c r="H1812" i="6"/>
  <c r="L1812" i="6" s="1"/>
  <c r="N1812" i="6" s="1"/>
  <c r="H454" i="6"/>
  <c r="L454" i="6" s="1"/>
  <c r="N454" i="6" s="1"/>
  <c r="H1140" i="6"/>
  <c r="L1140" i="6" s="1"/>
  <c r="N1140" i="6" s="1"/>
  <c r="H1124" i="6"/>
  <c r="L1124" i="6" s="1"/>
  <c r="N1124" i="6" s="1"/>
  <c r="H1680" i="6"/>
  <c r="L1680" i="6" s="1"/>
  <c r="N1680" i="6" s="1"/>
  <c r="H450" i="6"/>
  <c r="L450" i="6" s="1"/>
  <c r="N450" i="6" s="1"/>
  <c r="H654" i="6"/>
  <c r="L654" i="6" s="1"/>
  <c r="N654" i="6" s="1"/>
  <c r="H1888" i="6"/>
  <c r="L1888" i="6" s="1"/>
  <c r="N1888" i="6" s="1"/>
  <c r="H1934" i="6"/>
  <c r="L1934" i="6" s="1"/>
  <c r="N1934" i="6" s="1"/>
  <c r="H1914" i="6"/>
  <c r="L1914" i="6" s="1"/>
  <c r="N1914" i="6" s="1"/>
  <c r="H1943" i="6"/>
  <c r="L1943" i="6" s="1"/>
  <c r="N1943" i="6" s="1"/>
  <c r="H1863" i="6"/>
  <c r="L1863" i="6" s="1"/>
  <c r="N1863" i="6" s="1"/>
  <c r="H1156" i="6"/>
  <c r="L1156" i="6" s="1"/>
  <c r="N1156" i="6" s="1"/>
  <c r="H303" i="6"/>
  <c r="L303" i="6" s="1"/>
  <c r="N303" i="6" s="1"/>
  <c r="H189" i="6"/>
  <c r="L189" i="6" s="1"/>
  <c r="N189" i="6" s="1"/>
  <c r="H2089" i="6"/>
  <c r="L2089" i="6" s="1"/>
  <c r="N2089" i="6" s="1"/>
  <c r="H1558" i="6"/>
  <c r="L1558" i="6" s="1"/>
  <c r="N1558" i="6" s="1"/>
  <c r="H2015" i="6"/>
  <c r="L2015" i="6" s="1"/>
  <c r="N2015" i="6" s="1"/>
  <c r="H413" i="6"/>
  <c r="L413" i="6" s="1"/>
  <c r="N413" i="6" s="1"/>
  <c r="H293" i="6"/>
  <c r="L293" i="6" s="1"/>
  <c r="N293" i="6" s="1"/>
  <c r="H1790" i="6"/>
  <c r="L1790" i="6" s="1"/>
  <c r="N1790" i="6" s="1"/>
  <c r="H1848" i="6"/>
  <c r="L1848" i="6" s="1"/>
  <c r="N1848" i="6" s="1"/>
  <c r="H473" i="6"/>
  <c r="L473" i="6" s="1"/>
  <c r="N473" i="6" s="1"/>
  <c r="H899" i="6"/>
  <c r="L899" i="6" s="1"/>
  <c r="N899" i="6" s="1"/>
  <c r="H642" i="6"/>
  <c r="L642" i="6" s="1"/>
  <c r="N642" i="6" s="1"/>
  <c r="H167" i="6"/>
  <c r="L167" i="6" s="1"/>
  <c r="N167" i="6" s="1"/>
  <c r="H1376" i="6"/>
  <c r="L1376" i="6" s="1"/>
  <c r="N1376" i="6" s="1"/>
  <c r="H1889" i="6"/>
  <c r="L1889" i="6" s="1"/>
  <c r="N1889" i="6" s="1"/>
  <c r="H1918" i="6"/>
  <c r="L1918" i="6" s="1"/>
  <c r="N1918" i="6" s="1"/>
  <c r="H1958" i="6"/>
  <c r="L1958" i="6" s="1"/>
  <c r="N1958" i="6" s="1"/>
  <c r="H1862" i="6"/>
  <c r="L1862" i="6" s="1"/>
  <c r="N1862" i="6" s="1"/>
  <c r="H1200" i="6"/>
  <c r="L1200" i="6" s="1"/>
  <c r="N1200" i="6" s="1"/>
  <c r="H307" i="6"/>
  <c r="L307" i="6" s="1"/>
  <c r="N307" i="6" s="1"/>
  <c r="H1085" i="6"/>
  <c r="L1085" i="6" s="1"/>
  <c r="N1085" i="6" s="1"/>
  <c r="H129" i="6"/>
  <c r="L129" i="6" s="1"/>
  <c r="H1339" i="6"/>
  <c r="L1339" i="6" s="1"/>
  <c r="N1339" i="6" s="1"/>
  <c r="Q1339" i="6" s="1"/>
  <c r="R1339" i="6" s="1"/>
  <c r="AA1339" i="6" s="1"/>
  <c r="H2129" i="6"/>
  <c r="L2129" i="6" s="1"/>
  <c r="N2129" i="6" s="1"/>
  <c r="H2041" i="6"/>
  <c r="L2041" i="6" s="1"/>
  <c r="N2041" i="6" s="1"/>
  <c r="H2055" i="6"/>
  <c r="L2055" i="6" s="1"/>
  <c r="N2055" i="6" s="1"/>
  <c r="H2113" i="6"/>
  <c r="L2113" i="6" s="1"/>
  <c r="N2113" i="6" s="1"/>
  <c r="H1536" i="6"/>
  <c r="L1536" i="6" s="1"/>
  <c r="N1536" i="6" s="1"/>
  <c r="H442" i="6"/>
  <c r="L442" i="6" s="1"/>
  <c r="N442" i="6" s="1"/>
  <c r="H1510" i="6"/>
  <c r="L1510" i="6" s="1"/>
  <c r="N1510" i="6" s="1"/>
  <c r="H1180" i="6"/>
  <c r="L1180" i="6" s="1"/>
  <c r="N1180" i="6" s="1"/>
  <c r="H390" i="6"/>
  <c r="L390" i="6" s="1"/>
  <c r="N390" i="6" s="1"/>
  <c r="H1091" i="6"/>
  <c r="L1091" i="6" s="1"/>
  <c r="N1091" i="6" s="1"/>
  <c r="H1570" i="6"/>
  <c r="L1570" i="6" s="1"/>
  <c r="N1570" i="6" s="1"/>
  <c r="H327" i="6"/>
  <c r="L327" i="6" s="1"/>
  <c r="N327" i="6" s="1"/>
  <c r="H1613" i="6"/>
  <c r="L1613" i="6" s="1"/>
  <c r="N1613" i="6" s="1"/>
  <c r="H1585" i="6"/>
  <c r="L1585" i="6" s="1"/>
  <c r="N1585" i="6" s="1"/>
  <c r="H1662" i="6"/>
  <c r="L1662" i="6" s="1"/>
  <c r="N1662" i="6" s="1"/>
  <c r="H1587" i="6"/>
  <c r="L1587" i="6" s="1"/>
  <c r="N1587" i="6" s="1"/>
  <c r="H798" i="6"/>
  <c r="L798" i="6" s="1"/>
  <c r="N798" i="6" s="1"/>
  <c r="H2126" i="6"/>
  <c r="L2126" i="6" s="1"/>
  <c r="N2126" i="6" s="1"/>
  <c r="H2038" i="6"/>
  <c r="L2038" i="6" s="1"/>
  <c r="N2038" i="6" s="1"/>
  <c r="H735" i="6"/>
  <c r="L735" i="6" s="1"/>
  <c r="N735" i="6" s="1"/>
  <c r="H565" i="6"/>
  <c r="L565" i="6" s="1"/>
  <c r="N565" i="6" s="1"/>
  <c r="H1534" i="6"/>
  <c r="L1534" i="6" s="1"/>
  <c r="N1534" i="6" s="1"/>
  <c r="H970" i="6"/>
  <c r="L970" i="6" s="1"/>
  <c r="N970" i="6" s="1"/>
  <c r="H790" i="6"/>
  <c r="L790" i="6" s="1"/>
  <c r="N790" i="6" s="1"/>
  <c r="H2120" i="6"/>
  <c r="L2120" i="6" s="1"/>
  <c r="N2120" i="6" s="1"/>
  <c r="H1359" i="6"/>
  <c r="L1359" i="6" s="1"/>
  <c r="N1359" i="6" s="1"/>
  <c r="H389" i="6"/>
  <c r="L389" i="6" s="1"/>
  <c r="N389" i="6" s="1"/>
  <c r="H1622" i="6"/>
  <c r="L1622" i="6" s="1"/>
  <c r="N1622" i="6" s="1"/>
  <c r="H1624" i="6"/>
  <c r="L1624" i="6" s="1"/>
  <c r="N1624" i="6" s="1"/>
  <c r="H1636" i="6"/>
  <c r="L1636" i="6" s="1"/>
  <c r="N1636" i="6" s="1"/>
  <c r="H1577" i="6"/>
  <c r="L1577" i="6" s="1"/>
  <c r="N1577" i="6" s="1"/>
  <c r="H1341" i="6"/>
  <c r="L1341" i="6" s="1"/>
  <c r="N1341" i="6" s="1"/>
  <c r="H802" i="6"/>
  <c r="L802" i="6" s="1"/>
  <c r="N802" i="6" s="1"/>
  <c r="H1465" i="6"/>
  <c r="L1465" i="6" s="1"/>
  <c r="N1465" i="6" s="1"/>
  <c r="H2042" i="6"/>
  <c r="L2042" i="6" s="1"/>
  <c r="N2042" i="6" s="1"/>
  <c r="H2118" i="6"/>
  <c r="L2118" i="6" s="1"/>
  <c r="N2118" i="6" s="1"/>
  <c r="H974" i="6"/>
  <c r="L974" i="6" s="1"/>
  <c r="N974" i="6" s="1"/>
  <c r="H435" i="6"/>
  <c r="L435" i="6" s="1"/>
  <c r="N435" i="6" s="1"/>
  <c r="H1362" i="6"/>
  <c r="L1362" i="6" s="1"/>
  <c r="N1362" i="6" s="1"/>
  <c r="H2110" i="6"/>
  <c r="L2110" i="6" s="1"/>
  <c r="N2110" i="6" s="1"/>
  <c r="H518" i="6"/>
  <c r="L518" i="6" s="1"/>
  <c r="N518" i="6" s="1"/>
  <c r="H1270" i="6"/>
  <c r="L1270" i="6" s="1"/>
  <c r="N1270" i="6" s="1"/>
  <c r="H1405" i="6"/>
  <c r="L1405" i="6" s="1"/>
  <c r="N1405" i="6" s="1"/>
  <c r="H1608" i="6"/>
  <c r="L1608" i="6" s="1"/>
  <c r="N1608" i="6" s="1"/>
  <c r="H1664" i="6"/>
  <c r="L1664" i="6" s="1"/>
  <c r="N1664" i="6" s="1"/>
  <c r="H1607" i="6"/>
  <c r="L1607" i="6" s="1"/>
  <c r="N1607" i="6" s="1"/>
  <c r="H619" i="6"/>
  <c r="L619" i="6" s="1"/>
  <c r="N619" i="6" s="1"/>
  <c r="H813" i="6"/>
  <c r="L813" i="6" s="1"/>
  <c r="N813" i="6" s="1"/>
  <c r="H2137" i="6"/>
  <c r="L2137" i="6" s="1"/>
  <c r="N2137" i="6" s="1"/>
  <c r="H2039" i="6"/>
  <c r="L2039" i="6" s="1"/>
  <c r="N2039" i="6" s="1"/>
  <c r="H875" i="6"/>
  <c r="L875" i="6" s="1"/>
  <c r="N875" i="6" s="1"/>
  <c r="H776" i="6"/>
  <c r="L776" i="6" s="1"/>
  <c r="N776" i="6" s="1"/>
  <c r="H782" i="6"/>
  <c r="L782" i="6" s="1"/>
  <c r="N782" i="6" s="1"/>
  <c r="H779" i="6"/>
  <c r="L779" i="6" s="1"/>
  <c r="N779" i="6" s="1"/>
  <c r="H1176" i="6"/>
  <c r="L1176" i="6" s="1"/>
  <c r="N1176" i="6" s="1"/>
  <c r="H1467" i="6"/>
  <c r="L1467" i="6" s="1"/>
  <c r="N1467" i="6" s="1"/>
  <c r="H1101" i="6"/>
  <c r="L1101" i="6" s="1"/>
  <c r="N1101" i="6" s="1"/>
  <c r="H499" i="6"/>
  <c r="L499" i="6" s="1"/>
  <c r="N499" i="6" s="1"/>
  <c r="H1456" i="6"/>
  <c r="L1456" i="6" s="1"/>
  <c r="N1456" i="6" s="1"/>
  <c r="H1625" i="6"/>
  <c r="L1625" i="6" s="1"/>
  <c r="N1625" i="6" s="1"/>
  <c r="H1606" i="6"/>
  <c r="L1606" i="6" s="1"/>
  <c r="N1606" i="6" s="1"/>
  <c r="H1601" i="6"/>
  <c r="L1601" i="6" s="1"/>
  <c r="N1601" i="6" s="1"/>
  <c r="H1648" i="6"/>
  <c r="L1648" i="6" s="1"/>
  <c r="N1648" i="6" s="1"/>
  <c r="H587" i="6"/>
  <c r="L587" i="6" s="1"/>
  <c r="N587" i="6" s="1"/>
  <c r="H598" i="6"/>
  <c r="L598" i="6" s="1"/>
  <c r="N598" i="6" s="1"/>
  <c r="H722" i="6"/>
  <c r="L722" i="6" s="1"/>
  <c r="N722" i="6" s="1"/>
  <c r="H730" i="6"/>
  <c r="L730" i="6" s="1"/>
  <c r="N730" i="6" s="1"/>
  <c r="H1493" i="6"/>
  <c r="L1493" i="6" s="1"/>
  <c r="N1493" i="6" s="1"/>
  <c r="H112" i="6"/>
  <c r="L112" i="6" s="1"/>
  <c r="N112" i="6" s="1"/>
  <c r="H62" i="6"/>
  <c r="L62" i="6" s="1"/>
  <c r="N62" i="6" s="1"/>
  <c r="H1969" i="6"/>
  <c r="L1969" i="6" s="1"/>
  <c r="N1969" i="6" s="1"/>
  <c r="H760" i="6"/>
  <c r="L760" i="6" s="1"/>
  <c r="N760" i="6" s="1"/>
  <c r="H917" i="6"/>
  <c r="L917" i="6" s="1"/>
  <c r="N917" i="6" s="1"/>
  <c r="H838" i="6"/>
  <c r="L838" i="6" s="1"/>
  <c r="N838" i="6" s="1"/>
  <c r="H201" i="6"/>
  <c r="L201" i="6" s="1"/>
  <c r="N201" i="6" s="1"/>
  <c r="H1764" i="6"/>
  <c r="L1764" i="6" s="1"/>
  <c r="N1764" i="6" s="1"/>
  <c r="H490" i="6"/>
  <c r="L490" i="6" s="1"/>
  <c r="N490" i="6" s="1"/>
  <c r="H989" i="6"/>
  <c r="L989" i="6" s="1"/>
  <c r="N989" i="6" s="1"/>
  <c r="H1449" i="6"/>
  <c r="L1449" i="6" s="1"/>
  <c r="N1449" i="6" s="1"/>
  <c r="H1887" i="6"/>
  <c r="L1887" i="6" s="1"/>
  <c r="N1887" i="6" s="1"/>
  <c r="H161" i="6"/>
  <c r="L161" i="6" s="1"/>
  <c r="N161" i="6" s="1"/>
  <c r="H1857" i="6"/>
  <c r="L1857" i="6" s="1"/>
  <c r="N1857" i="6" s="1"/>
  <c r="H423" i="6"/>
  <c r="L423" i="6" s="1"/>
  <c r="N423" i="6" s="1"/>
  <c r="H1630" i="6"/>
  <c r="L1630" i="6" s="1"/>
  <c r="N1630" i="6" s="1"/>
  <c r="H626" i="6"/>
  <c r="L626" i="6" s="1"/>
  <c r="N626" i="6" s="1"/>
  <c r="H710" i="6"/>
  <c r="L710" i="6" s="1"/>
  <c r="N710" i="6" s="1"/>
  <c r="H703" i="6"/>
  <c r="L703" i="6" s="1"/>
  <c r="N703" i="6" s="1"/>
  <c r="H1498" i="6"/>
  <c r="L1498" i="6" s="1"/>
  <c r="N1498" i="6" s="1"/>
  <c r="H122" i="6"/>
  <c r="L122" i="6" s="1"/>
  <c r="N122" i="6" s="1"/>
  <c r="H2007" i="6"/>
  <c r="L2007" i="6" s="1"/>
  <c r="N2007" i="6" s="1"/>
  <c r="H59" i="6"/>
  <c r="L59" i="6" s="1"/>
  <c r="N59" i="6" s="1"/>
  <c r="H1975" i="6"/>
  <c r="L1975" i="6" s="1"/>
  <c r="N1975" i="6" s="1"/>
  <c r="H857" i="6"/>
  <c r="L857" i="6" s="1"/>
  <c r="N857" i="6" s="1"/>
  <c r="H822" i="6"/>
  <c r="L822" i="6" s="1"/>
  <c r="N822" i="6" s="1"/>
  <c r="H1241" i="6"/>
  <c r="L1241" i="6" s="1"/>
  <c r="N1241" i="6" s="1"/>
  <c r="H1190" i="6"/>
  <c r="L1190" i="6" s="1"/>
  <c r="N1190" i="6" s="1"/>
  <c r="H261" i="6"/>
  <c r="L261" i="6" s="1"/>
  <c r="N261" i="6" s="1"/>
  <c r="H492" i="6"/>
  <c r="L492" i="6" s="1"/>
  <c r="N492" i="6" s="1"/>
  <c r="H874" i="6"/>
  <c r="L874" i="6" s="1"/>
  <c r="N874" i="6" s="1"/>
  <c r="H1947" i="6"/>
  <c r="L1947" i="6" s="1"/>
  <c r="N1947" i="6" s="1"/>
  <c r="H647" i="6"/>
  <c r="L647" i="6" s="1"/>
  <c r="N647" i="6" s="1"/>
  <c r="H1014" i="6"/>
  <c r="L1014" i="6" s="1"/>
  <c r="N1014" i="6" s="1"/>
  <c r="H983" i="6"/>
  <c r="L983" i="6" s="1"/>
  <c r="N983" i="6" s="1"/>
  <c r="H1052" i="6"/>
  <c r="L1052" i="6" s="1"/>
  <c r="N1052" i="6" s="1"/>
  <c r="H709" i="6"/>
  <c r="L709" i="6" s="1"/>
  <c r="N709" i="6" s="1"/>
  <c r="H96" i="6"/>
  <c r="L96" i="6" s="1"/>
  <c r="N96" i="6" s="1"/>
  <c r="H2005" i="6"/>
  <c r="L2005" i="6" s="1"/>
  <c r="N2005" i="6" s="1"/>
  <c r="H1746" i="6"/>
  <c r="L1746" i="6" s="1"/>
  <c r="N1746" i="6" s="1"/>
  <c r="H750" i="6"/>
  <c r="L750" i="6" s="1"/>
  <c r="N750" i="6" s="1"/>
  <c r="H825" i="6"/>
  <c r="L825" i="6" s="1"/>
  <c r="N825" i="6" s="1"/>
  <c r="H1234" i="6"/>
  <c r="L1234" i="6" s="1"/>
  <c r="N1234" i="6" s="1"/>
  <c r="H195" i="6"/>
  <c r="L195" i="6" s="1"/>
  <c r="N195" i="6" s="1"/>
  <c r="H256" i="6"/>
  <c r="L256" i="6" s="1"/>
  <c r="N256" i="6" s="1"/>
  <c r="H1765" i="6"/>
  <c r="L1765" i="6" s="1"/>
  <c r="N1765" i="6" s="1"/>
  <c r="H2192" i="6"/>
  <c r="L2192" i="6" s="1"/>
  <c r="N2192" i="6" s="1"/>
  <c r="H21" i="6"/>
  <c r="L21" i="6" s="1"/>
  <c r="N21" i="6" s="1"/>
  <c r="H1886" i="6"/>
  <c r="L1886" i="6" s="1"/>
  <c r="N1886" i="6" s="1"/>
  <c r="H1807" i="6"/>
  <c r="L1807" i="6" s="1"/>
  <c r="N1807" i="6" s="1"/>
  <c r="H2145" i="6"/>
  <c r="L2145" i="6" s="1"/>
  <c r="N2145" i="6" s="1"/>
  <c r="H141" i="6"/>
  <c r="L141" i="6" s="1"/>
  <c r="N141" i="6" s="1"/>
  <c r="H591" i="6"/>
  <c r="L591" i="6" s="1"/>
  <c r="N591" i="6" s="1"/>
  <c r="H623" i="6"/>
  <c r="L623" i="6" s="1"/>
  <c r="N623" i="6" s="1"/>
  <c r="H1056" i="6"/>
  <c r="L1056" i="6" s="1"/>
  <c r="N1056" i="6" s="1"/>
  <c r="H723" i="6"/>
  <c r="L723" i="6" s="1"/>
  <c r="N723" i="6" s="1"/>
  <c r="H711" i="6"/>
  <c r="L711" i="6" s="1"/>
  <c r="N711" i="6" s="1"/>
  <c r="H105" i="6"/>
  <c r="L105" i="6" s="1"/>
  <c r="N105" i="6" s="1"/>
  <c r="H43" i="6"/>
  <c r="L43" i="6" s="1"/>
  <c r="N43" i="6" s="1"/>
  <c r="H1745" i="6"/>
  <c r="L1745" i="6" s="1"/>
  <c r="N1745" i="6" s="1"/>
  <c r="H846" i="6"/>
  <c r="L846" i="6" s="1"/>
  <c r="N846" i="6" s="1"/>
  <c r="H834" i="6"/>
  <c r="L834" i="6" s="1"/>
  <c r="N834" i="6" s="1"/>
  <c r="H1243" i="6"/>
  <c r="L1243" i="6" s="1"/>
  <c r="N1243" i="6" s="1"/>
  <c r="H260" i="6"/>
  <c r="L260" i="6" s="1"/>
  <c r="N260" i="6" s="1"/>
  <c r="H1766" i="6"/>
  <c r="L1766" i="6" s="1"/>
  <c r="N1766" i="6" s="1"/>
  <c r="H339" i="6"/>
  <c r="L339" i="6" s="1"/>
  <c r="N339" i="6" s="1"/>
  <c r="H1420" i="6"/>
  <c r="L1420" i="6" s="1"/>
  <c r="N1420" i="6" s="1"/>
  <c r="H1682" i="6"/>
  <c r="L1682" i="6" s="1"/>
  <c r="N1682" i="6" s="1"/>
  <c r="H483" i="6"/>
  <c r="L483" i="6" s="1"/>
  <c r="N483" i="6" s="1"/>
  <c r="H1034" i="6"/>
  <c r="L1034" i="6" s="1"/>
  <c r="N1034" i="6" s="1"/>
  <c r="H2098" i="6"/>
  <c r="L2098" i="6" s="1"/>
  <c r="N2098" i="6" s="1"/>
  <c r="H1321" i="6"/>
  <c r="L1321" i="6" s="1"/>
  <c r="N1321" i="6" s="1"/>
  <c r="H398" i="6"/>
  <c r="L398" i="6" s="1"/>
  <c r="N398" i="6" s="1"/>
  <c r="H1199" i="6"/>
  <c r="L1199" i="6" s="1"/>
  <c r="N1199" i="6" s="1"/>
  <c r="H1693" i="6"/>
  <c r="L1693" i="6" s="1"/>
  <c r="N1693" i="6" s="1"/>
  <c r="H1908" i="6"/>
  <c r="L1908" i="6" s="1"/>
  <c r="N1908" i="6" s="1"/>
  <c r="H1919" i="6"/>
  <c r="L1919" i="6" s="1"/>
  <c r="N1919" i="6" s="1"/>
  <c r="H2024" i="6"/>
  <c r="L2024" i="6" s="1"/>
  <c r="N2024" i="6" s="1"/>
  <c r="H349" i="6"/>
  <c r="L349" i="6" s="1"/>
  <c r="N349" i="6" s="1"/>
  <c r="H657" i="6"/>
  <c r="L657" i="6" s="1"/>
  <c r="N657" i="6" s="1"/>
  <c r="H162" i="6"/>
  <c r="L162" i="6" s="1"/>
  <c r="N162" i="6" s="1"/>
  <c r="H986" i="6"/>
  <c r="L986" i="6" s="1"/>
  <c r="N986" i="6" s="1"/>
  <c r="H1125" i="6"/>
  <c r="L1125" i="6" s="1"/>
  <c r="N1125" i="6" s="1"/>
  <c r="H531" i="6"/>
  <c r="L531" i="6" s="1"/>
  <c r="N531" i="6" s="1"/>
  <c r="H1734" i="6"/>
  <c r="L1734" i="6" s="1"/>
  <c r="N1734" i="6" s="1"/>
  <c r="H1802" i="6"/>
  <c r="L1802" i="6" s="1"/>
  <c r="N1802" i="6" s="1"/>
  <c r="H1045" i="6"/>
  <c r="L1045" i="6" s="1"/>
  <c r="N1045" i="6" s="1"/>
  <c r="H867" i="6"/>
  <c r="L867" i="6" s="1"/>
  <c r="N867" i="6" s="1"/>
  <c r="H1342" i="6"/>
  <c r="L1342" i="6" s="1"/>
  <c r="N1342" i="6" s="1"/>
  <c r="H2135" i="6"/>
  <c r="L2135" i="6" s="1"/>
  <c r="N2135" i="6" s="1"/>
  <c r="H2061" i="6"/>
  <c r="L2061" i="6" s="1"/>
  <c r="N2061" i="6" s="1"/>
  <c r="H2045" i="6"/>
  <c r="L2045" i="6" s="1"/>
  <c r="N2045" i="6" s="1"/>
  <c r="H561" i="6"/>
  <c r="L561" i="6" s="1"/>
  <c r="N561" i="6" s="1"/>
  <c r="H971" i="6"/>
  <c r="L971" i="6" s="1"/>
  <c r="N971" i="6" s="1"/>
  <c r="H789" i="6"/>
  <c r="L789" i="6" s="1"/>
  <c r="N789" i="6" s="1"/>
  <c r="H438" i="6"/>
  <c r="L438" i="6" s="1"/>
  <c r="N438" i="6" s="1"/>
  <c r="H1365" i="6"/>
  <c r="L1365" i="6" s="1"/>
  <c r="N1365" i="6" s="1"/>
  <c r="H1178" i="6"/>
  <c r="L1178" i="6" s="1"/>
  <c r="N1178" i="6" s="1"/>
  <c r="H1760" i="6"/>
  <c r="L1760" i="6" s="1"/>
  <c r="N1760" i="6" s="1"/>
  <c r="H1173" i="6"/>
  <c r="L1173" i="6" s="1"/>
  <c r="N1173" i="6" s="1"/>
  <c r="H1263" i="6"/>
  <c r="L1263" i="6" s="1"/>
  <c r="N1263" i="6" s="1"/>
  <c r="H1614" i="6"/>
  <c r="L1614" i="6" s="1"/>
  <c r="N1614" i="6" s="1"/>
  <c r="H1637" i="6"/>
  <c r="L1637" i="6" s="1"/>
  <c r="N1637" i="6" s="1"/>
  <c r="H1672" i="6"/>
  <c r="L1672" i="6" s="1"/>
  <c r="N1672" i="6" s="1"/>
  <c r="H1661" i="6"/>
  <c r="L1661" i="6" s="1"/>
  <c r="N1661" i="6" s="1"/>
  <c r="H620" i="6"/>
  <c r="L620" i="6" s="1"/>
  <c r="N620" i="6" s="1"/>
  <c r="H807" i="6"/>
  <c r="L807" i="6" s="1"/>
  <c r="N807" i="6" s="1"/>
  <c r="H231" i="6"/>
  <c r="L231" i="6" s="1"/>
  <c r="N231" i="6" s="1"/>
  <c r="H2072" i="6"/>
  <c r="L2072" i="6" s="1"/>
  <c r="N2072" i="6" s="1"/>
  <c r="H878" i="6"/>
  <c r="L878" i="6" s="1"/>
  <c r="N878" i="6" s="1"/>
  <c r="H220" i="6"/>
  <c r="L220" i="6" s="1"/>
  <c r="N220" i="6" s="1"/>
  <c r="H409" i="6"/>
  <c r="L409" i="6" s="1"/>
  <c r="N409" i="6" s="1"/>
  <c r="H1999" i="6"/>
  <c r="L1999" i="6" s="1"/>
  <c r="N1999" i="6" s="1"/>
  <c r="H788" i="6"/>
  <c r="L788" i="6" s="1"/>
  <c r="N788" i="6" s="1"/>
  <c r="H1363" i="6"/>
  <c r="L1363" i="6" s="1"/>
  <c r="N1363" i="6" s="1"/>
  <c r="H1562" i="6"/>
  <c r="L1562" i="6" s="1"/>
  <c r="N1562" i="6" s="1"/>
  <c r="H1965" i="6"/>
  <c r="L1965" i="6" s="1"/>
  <c r="N1965" i="6" s="1"/>
  <c r="H1623" i="6"/>
  <c r="L1623" i="6" s="1"/>
  <c r="N1623" i="6" s="1"/>
  <c r="H1586" i="6"/>
  <c r="L1586" i="6" s="1"/>
  <c r="N1586" i="6" s="1"/>
  <c r="H1655" i="6"/>
  <c r="L1655" i="6" s="1"/>
  <c r="N1655" i="6" s="1"/>
  <c r="H1605" i="6"/>
  <c r="L1605" i="6" s="1"/>
  <c r="N1605" i="6" s="1"/>
  <c r="H600" i="6"/>
  <c r="L600" i="6" s="1"/>
  <c r="N600" i="6" s="1"/>
  <c r="H800" i="6"/>
  <c r="L800" i="6" s="1"/>
  <c r="N800" i="6" s="1"/>
  <c r="H1397" i="6"/>
  <c r="L1397" i="6" s="1"/>
  <c r="N1397" i="6" s="1"/>
  <c r="H1459" i="6"/>
  <c r="L1459" i="6" s="1"/>
  <c r="N1459" i="6" s="1"/>
  <c r="H583" i="6"/>
  <c r="L583" i="6" s="1"/>
  <c r="N583" i="6" s="1"/>
  <c r="H79" i="6"/>
  <c r="L79" i="6" s="1"/>
  <c r="N79" i="6" s="1"/>
  <c r="H780" i="6"/>
  <c r="L780" i="6" s="1"/>
  <c r="N780" i="6" s="1"/>
  <c r="H434" i="6"/>
  <c r="L434" i="6" s="1"/>
  <c r="N434" i="6" s="1"/>
  <c r="H1350" i="6"/>
  <c r="L1350" i="6" s="1"/>
  <c r="N1350" i="6" s="1"/>
  <c r="H1758" i="6"/>
  <c r="L1758" i="6" s="1"/>
  <c r="N1758" i="6" s="1"/>
  <c r="H744" i="6"/>
  <c r="L744" i="6" s="1"/>
  <c r="N744" i="6" s="1"/>
  <c r="H1269" i="6"/>
  <c r="L1269" i="6" s="1"/>
  <c r="N1269" i="6" s="1"/>
  <c r="H1592" i="6"/>
  <c r="L1592" i="6" s="1"/>
  <c r="N1592" i="6" s="1"/>
  <c r="H1579" i="6"/>
  <c r="L1579" i="6" s="1"/>
  <c r="N1579" i="6" s="1"/>
  <c r="H1631" i="6"/>
  <c r="L1631" i="6" s="1"/>
  <c r="N1631" i="6" s="1"/>
  <c r="H1666" i="6"/>
  <c r="L1666" i="6" s="1"/>
  <c r="N1666" i="6" s="1"/>
  <c r="H1344" i="6"/>
  <c r="L1344" i="6" s="1"/>
  <c r="N1344" i="6" s="1"/>
  <c r="H814" i="6"/>
  <c r="L814" i="6" s="1"/>
  <c r="N814" i="6" s="1"/>
  <c r="H2068" i="6"/>
  <c r="L2068" i="6" s="1"/>
  <c r="N2068" i="6" s="1"/>
  <c r="H693" i="6"/>
  <c r="L693" i="6" s="1"/>
  <c r="N693" i="6" s="1"/>
  <c r="H1535" i="6"/>
  <c r="L1535" i="6" s="1"/>
  <c r="N1535" i="6" s="1"/>
  <c r="H2195" i="6"/>
  <c r="L2195" i="6" s="1"/>
  <c r="N2195" i="6" s="1"/>
  <c r="H207" i="6"/>
  <c r="L207" i="6" s="1"/>
  <c r="N207" i="6" s="1"/>
  <c r="H1368" i="6"/>
  <c r="L1368" i="6" s="1"/>
  <c r="N1368" i="6" s="1"/>
  <c r="H1392" i="6"/>
  <c r="L1392" i="6" s="1"/>
  <c r="N1392" i="6" s="1"/>
  <c r="H2111" i="6"/>
  <c r="L2111" i="6" s="1"/>
  <c r="N2111" i="6" s="1"/>
  <c r="H1089" i="6"/>
  <c r="L1089" i="6" s="1"/>
  <c r="N1089" i="6" s="1"/>
  <c r="H388" i="6"/>
  <c r="L388" i="6" s="1"/>
  <c r="N388" i="6" s="1"/>
  <c r="H1600" i="6"/>
  <c r="L1600" i="6" s="1"/>
  <c r="N1600" i="6" s="1"/>
  <c r="H1669" i="6"/>
  <c r="L1669" i="6" s="1"/>
  <c r="N1669" i="6" s="1"/>
  <c r="H1611" i="6"/>
  <c r="L1611" i="6" s="1"/>
  <c r="N1611" i="6" s="1"/>
  <c r="H1659" i="6"/>
  <c r="L1659" i="6" s="1"/>
  <c r="N1659" i="6" s="1"/>
  <c r="H599" i="6"/>
  <c r="L599" i="6" s="1"/>
  <c r="N599" i="6" s="1"/>
  <c r="H595" i="6"/>
  <c r="L595" i="6" s="1"/>
  <c r="N595" i="6" s="1"/>
  <c r="H706" i="6"/>
  <c r="L706" i="6" s="1"/>
  <c r="N706" i="6" s="1"/>
  <c r="H718" i="6"/>
  <c r="L718" i="6" s="1"/>
  <c r="N718" i="6" s="1"/>
  <c r="H120" i="6"/>
  <c r="L120" i="6" s="1"/>
  <c r="N120" i="6" s="1"/>
  <c r="H110" i="6"/>
  <c r="L110" i="6" s="1"/>
  <c r="N110" i="6" s="1"/>
  <c r="H51" i="6"/>
  <c r="L51" i="6" s="1"/>
  <c r="N51" i="6" s="1"/>
  <c r="H1751" i="6"/>
  <c r="L1751" i="6" s="1"/>
  <c r="N1751" i="6" s="1"/>
  <c r="H763" i="6"/>
  <c r="L763" i="6" s="1"/>
  <c r="N763" i="6" s="1"/>
  <c r="H850" i="6"/>
  <c r="L850" i="6" s="1"/>
  <c r="N850" i="6" s="1"/>
  <c r="H852" i="6"/>
  <c r="L852" i="6" s="1"/>
  <c r="N852" i="6" s="1"/>
  <c r="H251" i="6"/>
  <c r="L251" i="6" s="1"/>
  <c r="N251" i="6" s="1"/>
  <c r="H1769" i="6"/>
  <c r="L1769" i="6" s="1"/>
  <c r="N1769" i="6" s="1"/>
  <c r="H337" i="6"/>
  <c r="L337" i="6" s="1"/>
  <c r="N337" i="6" s="1"/>
  <c r="H1103" i="6"/>
  <c r="L1103" i="6" s="1"/>
  <c r="N1103" i="6" s="1"/>
  <c r="H1923" i="6"/>
  <c r="L1923" i="6" s="1"/>
  <c r="N1923" i="6" s="1"/>
  <c r="H1386" i="6"/>
  <c r="L1386" i="6" s="1"/>
  <c r="N1386" i="6" s="1"/>
  <c r="H446" i="6"/>
  <c r="L446" i="6" s="1"/>
  <c r="N446" i="6" s="1"/>
  <c r="H1822" i="6"/>
  <c r="L1822" i="6" s="1"/>
  <c r="N1822" i="6" s="1"/>
  <c r="H2228" i="6"/>
  <c r="L2228" i="6" s="1"/>
  <c r="N2228" i="6" s="1"/>
  <c r="H1638" i="6"/>
  <c r="L1638" i="6" s="1"/>
  <c r="N1638" i="6" s="1"/>
  <c r="H597" i="6"/>
  <c r="L597" i="6" s="1"/>
  <c r="N597" i="6" s="1"/>
  <c r="H610" i="6"/>
  <c r="L610" i="6" s="1"/>
  <c r="N610" i="6" s="1"/>
  <c r="H713" i="6"/>
  <c r="L713" i="6" s="1"/>
  <c r="N713" i="6" s="1"/>
  <c r="H727" i="6"/>
  <c r="L727" i="6" s="1"/>
  <c r="N727" i="6" s="1"/>
  <c r="H1492" i="6"/>
  <c r="L1492" i="6" s="1"/>
  <c r="N1492" i="6" s="1"/>
  <c r="H111" i="6"/>
  <c r="L111" i="6" s="1"/>
  <c r="N111" i="6" s="1"/>
  <c r="H1548" i="6"/>
  <c r="L1548" i="6" s="1"/>
  <c r="N1548" i="6" s="1"/>
  <c r="H60" i="6"/>
  <c r="L60" i="6" s="1"/>
  <c r="N60" i="6" s="1"/>
  <c r="H1757" i="6"/>
  <c r="L1757" i="6" s="1"/>
  <c r="N1757" i="6" s="1"/>
  <c r="H837" i="6"/>
  <c r="L837" i="6" s="1"/>
  <c r="N837" i="6" s="1"/>
  <c r="H828" i="6"/>
  <c r="L828" i="6" s="1"/>
  <c r="N828" i="6" s="1"/>
  <c r="H1262" i="6"/>
  <c r="L1262" i="6" s="1"/>
  <c r="N1262" i="6" s="1"/>
  <c r="H255" i="6"/>
  <c r="L255" i="6" s="1"/>
  <c r="N255" i="6" s="1"/>
  <c r="H1777" i="6"/>
  <c r="L1777" i="6" s="1"/>
  <c r="N1777" i="6" s="1"/>
  <c r="H493" i="6"/>
  <c r="L493" i="6" s="1"/>
  <c r="N493" i="6" s="1"/>
  <c r="H668" i="6"/>
  <c r="L668" i="6" s="1"/>
  <c r="N668" i="6" s="1"/>
  <c r="H1844" i="6"/>
  <c r="L1844" i="6" s="1"/>
  <c r="N1844" i="6" s="1"/>
  <c r="H1960" i="6"/>
  <c r="L1960" i="6" s="1"/>
  <c r="N1960" i="6" s="1"/>
  <c r="H1568" i="6"/>
  <c r="L1568" i="6" s="1"/>
  <c r="N1568" i="6" s="1"/>
  <c r="H1728" i="6"/>
  <c r="L1728" i="6" s="1"/>
  <c r="N1728" i="6" s="1"/>
  <c r="H594" i="6"/>
  <c r="L594" i="6" s="1"/>
  <c r="N594" i="6" s="1"/>
  <c r="H731" i="6"/>
  <c r="L731" i="6" s="1"/>
  <c r="N731" i="6" s="1"/>
  <c r="H728" i="6"/>
  <c r="L728" i="6" s="1"/>
  <c r="N728" i="6" s="1"/>
  <c r="H99" i="6"/>
  <c r="L99" i="6" s="1"/>
  <c r="N99" i="6" s="1"/>
  <c r="H2006" i="6"/>
  <c r="L2006" i="6" s="1"/>
  <c r="N2006" i="6" s="1"/>
  <c r="H1748" i="6"/>
  <c r="L1748" i="6" s="1"/>
  <c r="N1748" i="6" s="1"/>
  <c r="H827" i="6"/>
  <c r="L827" i="6" s="1"/>
  <c r="N827" i="6" s="1"/>
  <c r="H826" i="6"/>
  <c r="L826" i="6" s="1"/>
  <c r="N826" i="6" s="1"/>
  <c r="H1242" i="6"/>
  <c r="L1242" i="6" s="1"/>
  <c r="N1242" i="6" s="1"/>
  <c r="H1195" i="6"/>
  <c r="L1195" i="6" s="1"/>
  <c r="N1195" i="6" s="1"/>
  <c r="H257" i="6"/>
  <c r="L257" i="6" s="1"/>
  <c r="N257" i="6" s="1"/>
  <c r="H443" i="6"/>
  <c r="L443" i="6" s="1"/>
  <c r="N443" i="6" s="1"/>
  <c r="H1560" i="6"/>
  <c r="L1560" i="6" s="1"/>
  <c r="N1560" i="6" s="1"/>
  <c r="H1884" i="6"/>
  <c r="L1884" i="6" s="1"/>
  <c r="N1884" i="6" s="1"/>
  <c r="H1041" i="6"/>
  <c r="L1041" i="6" s="1"/>
  <c r="N1041" i="6" s="1"/>
  <c r="H1228" i="6"/>
  <c r="L1228" i="6" s="1"/>
  <c r="N1228" i="6" s="1"/>
  <c r="H634" i="6"/>
  <c r="L634" i="6" s="1"/>
  <c r="N634" i="6" s="1"/>
  <c r="H615" i="6"/>
  <c r="L615" i="6" s="1"/>
  <c r="N615" i="6" s="1"/>
  <c r="H602" i="6"/>
  <c r="L602" i="6" s="1"/>
  <c r="N602" i="6" s="1"/>
  <c r="H715" i="6"/>
  <c r="L715" i="6" s="1"/>
  <c r="N715" i="6" s="1"/>
  <c r="H717" i="6"/>
  <c r="L717" i="6" s="1"/>
  <c r="N717" i="6" s="1"/>
  <c r="H2074" i="6"/>
  <c r="L2074" i="6" s="1"/>
  <c r="N2074" i="6" s="1"/>
  <c r="H2004" i="6"/>
  <c r="L2004" i="6" s="1"/>
  <c r="N2004" i="6" s="1"/>
  <c r="H771" i="6"/>
  <c r="L771" i="6" s="1"/>
  <c r="N771" i="6" s="1"/>
  <c r="H848" i="6"/>
  <c r="L848" i="6" s="1"/>
  <c r="N848" i="6" s="1"/>
  <c r="H1253" i="6"/>
  <c r="L1253" i="6" s="1"/>
  <c r="N1253" i="6" s="1"/>
  <c r="H1257" i="6"/>
  <c r="L1257" i="6" s="1"/>
  <c r="N1257" i="6" s="1"/>
  <c r="H262" i="6"/>
  <c r="L262" i="6" s="1"/>
  <c r="N262" i="6" s="1"/>
  <c r="H1774" i="6"/>
  <c r="L1774" i="6" s="1"/>
  <c r="N1774" i="6" s="1"/>
  <c r="H666" i="6"/>
  <c r="L666" i="6" s="1"/>
  <c r="N666" i="6" s="1"/>
  <c r="H1963" i="6"/>
  <c r="L1963" i="6" s="1"/>
  <c r="N1963" i="6" s="1"/>
  <c r="H546" i="6"/>
  <c r="L546" i="6" s="1"/>
  <c r="N546" i="6" s="1"/>
  <c r="H40" i="6"/>
  <c r="L40" i="6" s="1"/>
  <c r="N40" i="6" s="1"/>
  <c r="H290" i="6"/>
  <c r="L290" i="6" s="1"/>
  <c r="N290" i="6" s="1"/>
  <c r="H2206" i="6"/>
  <c r="L2206" i="6" s="1"/>
  <c r="N2206" i="6" s="1"/>
  <c r="H1374" i="6"/>
  <c r="L1374" i="6" s="1"/>
  <c r="N1374" i="6" s="1"/>
  <c r="H407" i="6"/>
  <c r="L407" i="6" s="1"/>
  <c r="N407" i="6" s="1"/>
  <c r="H2182" i="6"/>
  <c r="L2182" i="6" s="1"/>
  <c r="N2182" i="6" s="1"/>
  <c r="H1436" i="6"/>
  <c r="L1436" i="6" s="1"/>
  <c r="N1436" i="6" s="1"/>
  <c r="H1930" i="6"/>
  <c r="L1930" i="6" s="1"/>
  <c r="N1930" i="6" s="1"/>
  <c r="H1945" i="6"/>
  <c r="L1945" i="6" s="1"/>
  <c r="N1945" i="6" s="1"/>
  <c r="H2025" i="6"/>
  <c r="L2025" i="6" s="1"/>
  <c r="N2025" i="6" s="1"/>
  <c r="H360" i="6"/>
  <c r="L360" i="6" s="1"/>
  <c r="N360" i="6" s="1"/>
  <c r="H651" i="6"/>
  <c r="L651" i="6" s="1"/>
  <c r="N651" i="6" s="1"/>
  <c r="H164" i="6"/>
  <c r="L164" i="6" s="1"/>
  <c r="N164" i="6" s="1"/>
  <c r="H218" i="6"/>
  <c r="L218" i="6" s="1"/>
  <c r="N218" i="6" s="1"/>
  <c r="H1724" i="6"/>
  <c r="L1724" i="6" s="1"/>
  <c r="N1724" i="6" s="1"/>
  <c r="H959" i="6"/>
  <c r="L959" i="6" s="1"/>
  <c r="N959" i="6" s="1"/>
  <c r="H1824" i="6"/>
  <c r="L1824" i="6" s="1"/>
  <c r="N1824" i="6" s="1"/>
  <c r="H268" i="6"/>
  <c r="L268" i="6" s="1"/>
  <c r="N268" i="6" s="1"/>
  <c r="H1305" i="6"/>
  <c r="L1305" i="6" s="1"/>
  <c r="N1305" i="6" s="1"/>
  <c r="Y41" i="10"/>
  <c r="Z41" i="10" s="1"/>
  <c r="R41" i="10"/>
  <c r="Y317" i="10"/>
  <c r="Z317" i="10" s="1"/>
  <c r="R317" i="10"/>
  <c r="S317" i="10" s="1"/>
  <c r="W317" i="10" s="1"/>
  <c r="R215" i="10"/>
  <c r="S215" i="10" s="1"/>
  <c r="R248" i="10"/>
  <c r="S248" i="10" s="1"/>
  <c r="W248" i="10" s="1"/>
  <c r="R28" i="10"/>
  <c r="S28" i="10" s="1"/>
  <c r="R223" i="10"/>
  <c r="S223" i="10" s="1"/>
  <c r="R195" i="10"/>
  <c r="S195" i="10" s="1"/>
  <c r="R113" i="10"/>
  <c r="S113" i="10" s="1"/>
  <c r="R93" i="10"/>
  <c r="S93" i="10" s="1"/>
  <c r="R300" i="10"/>
  <c r="S300" i="10" s="1"/>
  <c r="W300" i="10" s="1"/>
  <c r="R207" i="10"/>
  <c r="S207" i="10" s="1"/>
  <c r="R118" i="10"/>
  <c r="S118" i="10" s="1"/>
  <c r="R214" i="10"/>
  <c r="S214" i="10" s="1"/>
  <c r="W214" i="10" s="1"/>
  <c r="R293" i="10"/>
  <c r="S293" i="10" s="1"/>
  <c r="R36" i="10"/>
  <c r="S36" i="10" s="1"/>
  <c r="R188" i="10"/>
  <c r="S188" i="10" s="1"/>
  <c r="R16" i="10"/>
  <c r="S16" i="10" s="1"/>
  <c r="R166" i="10"/>
  <c r="S166" i="10" s="1"/>
  <c r="R245" i="10"/>
  <c r="S245" i="10" s="1"/>
  <c r="W245" i="10" s="1"/>
  <c r="R309" i="10"/>
  <c r="S309" i="10" s="1"/>
  <c r="R52" i="10"/>
  <c r="S52" i="10" s="1"/>
  <c r="R243" i="10"/>
  <c r="S243" i="10" s="1"/>
  <c r="R246" i="10"/>
  <c r="S246" i="10" s="1"/>
  <c r="R157" i="10"/>
  <c r="S157" i="10" s="1"/>
  <c r="R220" i="10"/>
  <c r="S220" i="10" s="1"/>
  <c r="R234" i="10"/>
  <c r="R104" i="10"/>
  <c r="S104" i="10" s="1"/>
  <c r="W104" i="10" s="1"/>
  <c r="R57" i="10"/>
  <c r="S57" i="10" s="1"/>
  <c r="W57" i="10" s="1"/>
  <c r="R184" i="10"/>
  <c r="R56" i="10"/>
  <c r="S56" i="10" s="1"/>
  <c r="R112" i="10"/>
  <c r="S112" i="10" s="1"/>
  <c r="R250" i="10"/>
  <c r="S250" i="10" s="1"/>
  <c r="R222" i="10"/>
  <c r="S222" i="10" s="1"/>
  <c r="R213" i="10"/>
  <c r="S213" i="10" s="1"/>
  <c r="R199" i="10"/>
  <c r="S199" i="10" s="1"/>
  <c r="R237" i="10"/>
  <c r="S237" i="10" s="1"/>
  <c r="R71" i="10"/>
  <c r="S71" i="10" s="1"/>
  <c r="R27" i="10"/>
  <c r="S27" i="10" s="1"/>
  <c r="R211" i="10"/>
  <c r="S211" i="10" s="1"/>
  <c r="R67" i="10"/>
  <c r="S67" i="10" s="1"/>
  <c r="R107" i="10"/>
  <c r="S107" i="10" s="1"/>
  <c r="R275" i="10"/>
  <c r="S275" i="10" s="1"/>
  <c r="R148" i="10"/>
  <c r="S148" i="10" s="1"/>
  <c r="R44" i="10"/>
  <c r="S44" i="10" s="1"/>
  <c r="R143" i="10"/>
  <c r="S143" i="10" s="1"/>
  <c r="R139" i="10"/>
  <c r="S139" i="10" s="1"/>
  <c r="R312" i="10"/>
  <c r="S312" i="10" s="1"/>
  <c r="W312" i="10" s="1"/>
  <c r="R59" i="10"/>
  <c r="S59" i="10" s="1"/>
  <c r="R277" i="10"/>
  <c r="S277" i="10" s="1"/>
  <c r="W277" i="10" s="1"/>
  <c r="R194" i="10"/>
  <c r="S194" i="10" s="1"/>
  <c r="R108" i="10"/>
  <c r="S108" i="10" s="1"/>
  <c r="W108" i="10" s="1"/>
  <c r="R19" i="10"/>
  <c r="S19" i="10" s="1"/>
  <c r="R272" i="10"/>
  <c r="S272" i="10" s="1"/>
  <c r="R189" i="10"/>
  <c r="S189" i="10" s="1"/>
  <c r="R14" i="10"/>
  <c r="S14" i="10" s="1"/>
  <c r="R251" i="10"/>
  <c r="S251" i="10" s="1"/>
  <c r="R164" i="10"/>
  <c r="S164" i="10" s="1"/>
  <c r="R80" i="10"/>
  <c r="S80" i="10" s="1"/>
  <c r="R254" i="10"/>
  <c r="S254" i="10" s="1"/>
  <c r="R98" i="10"/>
  <c r="S98" i="10" s="1"/>
  <c r="R167" i="10"/>
  <c r="S167" i="10" s="1"/>
  <c r="R311" i="10"/>
  <c r="S311" i="10" s="1"/>
  <c r="W311" i="10" s="1"/>
  <c r="R230" i="10"/>
  <c r="S230" i="10" s="1"/>
  <c r="W230" i="10" s="1"/>
  <c r="R146" i="10"/>
  <c r="S146" i="10" s="1"/>
  <c r="W146" i="10" s="1"/>
  <c r="R62" i="10"/>
  <c r="S62" i="10" s="1"/>
  <c r="R310" i="10"/>
  <c r="S310" i="10" s="1"/>
  <c r="R225" i="10"/>
  <c r="S225" i="10" s="1"/>
  <c r="R141" i="10"/>
  <c r="S141" i="10" s="1"/>
  <c r="R53" i="10"/>
  <c r="S53" i="10" s="1"/>
  <c r="R287" i="10"/>
  <c r="S287" i="10" s="1"/>
  <c r="W287" i="10" s="1"/>
  <c r="R204" i="10"/>
  <c r="S204" i="10" s="1"/>
  <c r="R115" i="10"/>
  <c r="S115" i="10" s="1"/>
  <c r="R30" i="10"/>
  <c r="S30" i="10" s="1"/>
  <c r="W30" i="10" s="1"/>
  <c r="R128" i="10"/>
  <c r="S128" i="10" s="1"/>
  <c r="R255" i="10"/>
  <c r="S255" i="10" s="1"/>
  <c r="R239" i="10"/>
  <c r="S239" i="10" s="1"/>
  <c r="R282" i="10"/>
  <c r="S282" i="10" s="1"/>
  <c r="W282" i="10" s="1"/>
  <c r="R83" i="10"/>
  <c r="S83" i="10" s="1"/>
  <c r="R151" i="10"/>
  <c r="S151" i="10" s="1"/>
  <c r="R307" i="10"/>
  <c r="S307" i="10" s="1"/>
  <c r="R226" i="10"/>
  <c r="S226" i="10" s="1"/>
  <c r="R142" i="10"/>
  <c r="S142" i="10" s="1"/>
  <c r="R54" i="10"/>
  <c r="S54" i="10" s="1"/>
  <c r="R306" i="10"/>
  <c r="S306" i="10" s="1"/>
  <c r="R221" i="10"/>
  <c r="S221" i="10" s="1"/>
  <c r="R49" i="10"/>
  <c r="S49" i="10" s="1"/>
  <c r="R283" i="10"/>
  <c r="S283" i="10" s="1"/>
  <c r="R196" i="10"/>
  <c r="S196" i="10" s="1"/>
  <c r="R111" i="10"/>
  <c r="S111" i="10" s="1"/>
  <c r="R25" i="10"/>
  <c r="S25" i="10" s="1"/>
  <c r="R281" i="10"/>
  <c r="S281" i="10" s="1"/>
  <c r="R218" i="10"/>
  <c r="R154" i="10"/>
  <c r="S154" i="10" s="1"/>
  <c r="R89" i="10"/>
  <c r="S89" i="10" s="1"/>
  <c r="R23" i="10"/>
  <c r="S23" i="10" s="1"/>
  <c r="R297" i="10"/>
  <c r="S297" i="10" s="1"/>
  <c r="R233" i="10"/>
  <c r="S233" i="10" s="1"/>
  <c r="R169" i="10"/>
  <c r="S169" i="10" s="1"/>
  <c r="R103" i="10"/>
  <c r="S103" i="10" s="1"/>
  <c r="R40" i="10"/>
  <c r="S40" i="10" s="1"/>
  <c r="R296" i="10"/>
  <c r="S296" i="10" s="1"/>
  <c r="R232" i="10"/>
  <c r="S232" i="10" s="1"/>
  <c r="W232" i="10" s="1"/>
  <c r="R168" i="10"/>
  <c r="S168" i="10" s="1"/>
  <c r="R102" i="10"/>
  <c r="S102" i="10" s="1"/>
  <c r="R39" i="10"/>
  <c r="S39" i="10" s="1"/>
  <c r="W39" i="10" s="1"/>
  <c r="R291" i="10"/>
  <c r="S291" i="10" s="1"/>
  <c r="R302" i="10"/>
  <c r="S302" i="10" s="1"/>
  <c r="R158" i="10"/>
  <c r="S158" i="10" s="1"/>
  <c r="R70" i="10"/>
  <c r="S70" i="10" s="1"/>
  <c r="W70" i="10" s="1"/>
  <c r="R172" i="10"/>
  <c r="S172" i="10" s="1"/>
  <c r="R203" i="10"/>
  <c r="S203" i="10" s="1"/>
  <c r="R298" i="10"/>
  <c r="S298" i="10" s="1"/>
  <c r="R46" i="10"/>
  <c r="S46" i="10" s="1"/>
  <c r="R124" i="10"/>
  <c r="S124" i="10" s="1"/>
  <c r="R13" i="10"/>
  <c r="S13" i="10" s="1"/>
  <c r="R290" i="10"/>
  <c r="S290" i="10" s="1"/>
  <c r="W290" i="10" s="1"/>
  <c r="R82" i="10"/>
  <c r="S82" i="10" s="1"/>
  <c r="R161" i="10"/>
  <c r="S161" i="10" s="1"/>
  <c r="R140" i="10"/>
  <c r="S140" i="10" s="1"/>
  <c r="R303" i="10"/>
  <c r="S303" i="10" s="1"/>
  <c r="R8" i="10"/>
  <c r="S8" i="10" s="1"/>
  <c r="R78" i="10"/>
  <c r="S78" i="10" s="1"/>
  <c r="R69" i="10"/>
  <c r="S69" i="10" s="1"/>
  <c r="R48" i="10"/>
  <c r="S48" i="10" s="1"/>
  <c r="R42" i="10"/>
  <c r="S42" i="10" s="1"/>
  <c r="R120" i="10"/>
  <c r="S120" i="10" s="1"/>
  <c r="R63" i="10"/>
  <c r="S63" i="10" s="1"/>
  <c r="R130" i="10"/>
  <c r="R316" i="10"/>
  <c r="S316" i="10" s="1"/>
  <c r="R133" i="10"/>
  <c r="S133" i="10" s="1"/>
  <c r="R286" i="10"/>
  <c r="S286" i="10" s="1"/>
  <c r="R320" i="10"/>
  <c r="S320" i="10" s="1"/>
  <c r="R159" i="10"/>
  <c r="S159" i="10" s="1"/>
  <c r="W159" i="10" s="1"/>
  <c r="R285" i="10"/>
  <c r="S285" i="10" s="1"/>
  <c r="R276" i="10"/>
  <c r="S276" i="10" s="1"/>
  <c r="R94" i="10"/>
  <c r="S94" i="10" s="1"/>
  <c r="R261" i="10"/>
  <c r="S261" i="10" s="1"/>
  <c r="R256" i="10"/>
  <c r="S256" i="10" s="1"/>
  <c r="R65" i="10"/>
  <c r="S65" i="10" s="1"/>
  <c r="R236" i="10"/>
  <c r="S236" i="10" s="1"/>
  <c r="R127" i="10"/>
  <c r="S127" i="10" s="1"/>
  <c r="R17" i="10"/>
  <c r="S17" i="10" s="1"/>
  <c r="W17" i="10" s="1"/>
  <c r="R163" i="10"/>
  <c r="S163" i="10" s="1"/>
  <c r="R79" i="10"/>
  <c r="S79" i="10" s="1"/>
  <c r="R75" i="10"/>
  <c r="S75" i="10" s="1"/>
  <c r="R247" i="10"/>
  <c r="S247" i="10" s="1"/>
  <c r="R20" i="10"/>
  <c r="S20" i="10" s="1"/>
  <c r="R257" i="10"/>
  <c r="S257" i="10" s="1"/>
  <c r="R174" i="10"/>
  <c r="S174" i="10" s="1"/>
  <c r="R85" i="10"/>
  <c r="S85" i="10" s="1"/>
  <c r="R55" i="10"/>
  <c r="S55" i="10" s="1"/>
  <c r="R252" i="10"/>
  <c r="S252" i="10" s="1"/>
  <c r="R165" i="10"/>
  <c r="S165" i="10" s="1"/>
  <c r="R81" i="10"/>
  <c r="S81" i="10" s="1"/>
  <c r="R318" i="10"/>
  <c r="S318" i="10" s="1"/>
  <c r="W318" i="10" s="1"/>
  <c r="R228" i="10"/>
  <c r="S228" i="10" s="1"/>
  <c r="R144" i="10"/>
  <c r="S144" i="10" s="1"/>
  <c r="R60" i="10"/>
  <c r="S60" i="10" s="1"/>
  <c r="R191" i="10"/>
  <c r="S191" i="10" s="1"/>
  <c r="R187" i="10"/>
  <c r="S187" i="10" s="1"/>
  <c r="R266" i="10"/>
  <c r="S266" i="10" s="1"/>
  <c r="W266" i="10" s="1"/>
  <c r="R101" i="10"/>
  <c r="S101" i="10" s="1"/>
  <c r="R294" i="10"/>
  <c r="S294" i="10" s="1"/>
  <c r="R210" i="10"/>
  <c r="S210" i="10" s="1"/>
  <c r="R125" i="10"/>
  <c r="S125" i="10" s="1"/>
  <c r="R37" i="10"/>
  <c r="S37" i="10" s="1"/>
  <c r="R288" i="10"/>
  <c r="S288" i="10" s="1"/>
  <c r="W288" i="10" s="1"/>
  <c r="R205" i="10"/>
  <c r="S205" i="10" s="1"/>
  <c r="R116" i="10"/>
  <c r="S116" i="10" s="1"/>
  <c r="W116" i="10" s="1"/>
  <c r="R31" i="10"/>
  <c r="S31" i="10" s="1"/>
  <c r="R267" i="10"/>
  <c r="S267" i="10" s="1"/>
  <c r="W267" i="10" s="1"/>
  <c r="R180" i="10"/>
  <c r="S180" i="10" s="1"/>
  <c r="R95" i="10"/>
  <c r="S95" i="10" s="1"/>
  <c r="W95" i="10" s="1"/>
  <c r="R9" i="10"/>
  <c r="S9" i="10" s="1"/>
  <c r="R84" i="10"/>
  <c r="S84" i="10" s="1"/>
  <c r="R192" i="10"/>
  <c r="S192" i="10" s="1"/>
  <c r="R175" i="10"/>
  <c r="S175" i="10" s="1"/>
  <c r="R171" i="10"/>
  <c r="S171" i="10" s="1"/>
  <c r="R235" i="10"/>
  <c r="S235" i="10" s="1"/>
  <c r="R86" i="10"/>
  <c r="S86" i="10" s="1"/>
  <c r="R289" i="10"/>
  <c r="S289" i="10" s="1"/>
  <c r="R206" i="10"/>
  <c r="S206" i="10" s="1"/>
  <c r="R117" i="10"/>
  <c r="S117" i="10" s="1"/>
  <c r="W117" i="10" s="1"/>
  <c r="R32" i="10"/>
  <c r="S32" i="10" s="1"/>
  <c r="R284" i="10"/>
  <c r="S284" i="10" s="1"/>
  <c r="R197" i="10"/>
  <c r="S197" i="10" s="1"/>
  <c r="R26" i="10"/>
  <c r="S26" i="10" s="1"/>
  <c r="R259" i="10"/>
  <c r="S259" i="10" s="1"/>
  <c r="R176" i="10"/>
  <c r="S176" i="10" s="1"/>
  <c r="R91" i="10"/>
  <c r="S91" i="10" s="1"/>
  <c r="R265" i="10"/>
  <c r="S265" i="10" s="1"/>
  <c r="W265" i="10" s="1"/>
  <c r="R202" i="10"/>
  <c r="S202" i="10" s="1"/>
  <c r="R138" i="10"/>
  <c r="S138" i="10" s="1"/>
  <c r="W138" i="10" s="1"/>
  <c r="R74" i="10"/>
  <c r="S74" i="10" s="1"/>
  <c r="W74" i="10" s="1"/>
  <c r="R7" i="10"/>
  <c r="S7" i="10" s="1"/>
  <c r="R280" i="10"/>
  <c r="S280" i="10" s="1"/>
  <c r="R217" i="10"/>
  <c r="S217" i="10" s="1"/>
  <c r="R88" i="10"/>
  <c r="S88" i="10" s="1"/>
  <c r="R22" i="10"/>
  <c r="S22" i="10" s="1"/>
  <c r="R279" i="10"/>
  <c r="S279" i="10" s="1"/>
  <c r="R216" i="10"/>
  <c r="S216" i="10" s="1"/>
  <c r="W216" i="10" s="1"/>
  <c r="R152" i="10"/>
  <c r="S152" i="10" s="1"/>
  <c r="R87" i="10"/>
  <c r="S87" i="10" s="1"/>
  <c r="W87" i="10" s="1"/>
  <c r="R21" i="10"/>
  <c r="S21" i="10" s="1"/>
  <c r="W21" i="10" s="1"/>
  <c r="R132" i="10"/>
  <c r="R249" i="10"/>
  <c r="S249" i="10" s="1"/>
  <c r="R301" i="10"/>
  <c r="S301" i="10" s="1"/>
  <c r="R219" i="10"/>
  <c r="S219" i="10" s="1"/>
  <c r="R262" i="10"/>
  <c r="S262" i="10" s="1"/>
  <c r="R149" i="10"/>
  <c r="S149" i="10" s="1"/>
  <c r="W149" i="10" s="1"/>
  <c r="R64" i="10"/>
  <c r="S64" i="10" s="1"/>
  <c r="R299" i="10"/>
  <c r="S299" i="10" s="1"/>
  <c r="R129" i="10"/>
  <c r="S129" i="10" s="1"/>
  <c r="R209" i="10"/>
  <c r="S209" i="10" s="1"/>
  <c r="R271" i="10"/>
  <c r="S271" i="10" s="1"/>
  <c r="Y99" i="10"/>
  <c r="Z99" i="10" s="1"/>
  <c r="R99" i="10"/>
  <c r="S99" i="10" s="1"/>
  <c r="W99" i="10" s="1"/>
  <c r="R258" i="10"/>
  <c r="S258" i="10" s="1"/>
  <c r="R231" i="10"/>
  <c r="S231" i="10" s="1"/>
  <c r="R253" i="10"/>
  <c r="S253" i="10" s="1"/>
  <c r="R47" i="10"/>
  <c r="S47" i="10" s="1"/>
  <c r="R77" i="10"/>
  <c r="S77" i="10" s="1"/>
  <c r="R224" i="10"/>
  <c r="S224" i="10" s="1"/>
  <c r="R24" i="10"/>
  <c r="S24" i="10" s="1"/>
  <c r="R227" i="10"/>
  <c r="S227" i="10" s="1"/>
  <c r="R162" i="10"/>
  <c r="S162" i="10" s="1"/>
  <c r="R241" i="10"/>
  <c r="S241" i="10" s="1"/>
  <c r="R304" i="10"/>
  <c r="S304" i="10" s="1"/>
  <c r="W304" i="10" s="1"/>
  <c r="R131" i="10"/>
  <c r="S131" i="10" s="1"/>
  <c r="W131" i="10" s="1"/>
  <c r="R170" i="10"/>
  <c r="S170" i="10" s="1"/>
  <c r="R314" i="10"/>
  <c r="S314" i="10" s="1"/>
  <c r="R185" i="10"/>
  <c r="S185" i="10" s="1"/>
  <c r="R313" i="10"/>
  <c r="S313" i="10" s="1"/>
  <c r="R119" i="10"/>
  <c r="S119" i="10" s="1"/>
  <c r="R153" i="10"/>
  <c r="S153" i="10" s="1"/>
  <c r="R12" i="10"/>
  <c r="S12" i="10" s="1"/>
  <c r="R134" i="10"/>
  <c r="S134" i="10" s="1"/>
  <c r="R50" i="10"/>
  <c r="S50" i="10" s="1"/>
  <c r="R147" i="10"/>
  <c r="S147" i="10" s="1"/>
  <c r="R242" i="10"/>
  <c r="S242" i="10" s="1"/>
  <c r="R155" i="10"/>
  <c r="S155" i="10" s="1"/>
  <c r="W155" i="10" s="1"/>
  <c r="R198" i="10"/>
  <c r="S198" i="10" s="1"/>
  <c r="R193" i="10"/>
  <c r="S193" i="10" s="1"/>
  <c r="R90" i="10"/>
  <c r="S90" i="10" s="1"/>
  <c r="W90" i="10" s="1"/>
  <c r="R178" i="10"/>
  <c r="S178" i="10" s="1"/>
  <c r="W178" i="10" s="1"/>
  <c r="R173" i="10"/>
  <c r="S173" i="10" s="1"/>
  <c r="R18" i="10"/>
  <c r="S18" i="10" s="1"/>
  <c r="R212" i="10"/>
  <c r="S212" i="10" s="1"/>
  <c r="R106" i="10"/>
  <c r="S106" i="10" s="1"/>
  <c r="R270" i="10"/>
  <c r="S270" i="10" s="1"/>
  <c r="R114" i="10"/>
  <c r="S114" i="10" s="1"/>
  <c r="W114" i="10" s="1"/>
  <c r="R179" i="10"/>
  <c r="S179" i="10" s="1"/>
  <c r="R183" i="10"/>
  <c r="S183" i="10" s="1"/>
  <c r="R315" i="10"/>
  <c r="S315" i="10" s="1"/>
  <c r="R238" i="10"/>
  <c r="S238" i="10" s="1"/>
  <c r="R150" i="10"/>
  <c r="S150" i="10" s="1"/>
  <c r="R66" i="10"/>
  <c r="S66" i="10" s="1"/>
  <c r="W66" i="10" s="1"/>
  <c r="R319" i="10"/>
  <c r="S319" i="10" s="1"/>
  <c r="R229" i="10"/>
  <c r="S229" i="10" s="1"/>
  <c r="W229" i="10" s="1"/>
  <c r="R145" i="10"/>
  <c r="S145" i="10" s="1"/>
  <c r="R61" i="10"/>
  <c r="S61" i="10" s="1"/>
  <c r="W61" i="10" s="1"/>
  <c r="R292" i="10"/>
  <c r="S292" i="10" s="1"/>
  <c r="R208" i="10"/>
  <c r="S208" i="10" s="1"/>
  <c r="R123" i="10"/>
  <c r="S123" i="10" s="1"/>
  <c r="R35" i="10"/>
  <c r="S35" i="10" s="1"/>
  <c r="W35" i="10" s="1"/>
  <c r="R308" i="10"/>
  <c r="S308" i="10" s="1"/>
  <c r="R126" i="10"/>
  <c r="S126" i="10" s="1"/>
  <c r="R122" i="10"/>
  <c r="S122" i="10" s="1"/>
  <c r="R295" i="10"/>
  <c r="S295" i="10" s="1"/>
  <c r="R51" i="10"/>
  <c r="S51" i="10" s="1"/>
  <c r="W51" i="10" s="1"/>
  <c r="R273" i="10"/>
  <c r="S273" i="10" s="1"/>
  <c r="R190" i="10"/>
  <c r="S190" i="10" s="1"/>
  <c r="R100" i="10"/>
  <c r="S100" i="10" s="1"/>
  <c r="R15" i="10"/>
  <c r="S15" i="10" s="1"/>
  <c r="R268" i="10"/>
  <c r="S268" i="10" s="1"/>
  <c r="R181" i="10"/>
  <c r="S181" i="10" s="1"/>
  <c r="W181" i="10" s="1"/>
  <c r="R96" i="10"/>
  <c r="S96" i="10" s="1"/>
  <c r="R10" i="10"/>
  <c r="S10" i="10" s="1"/>
  <c r="R244" i="10"/>
  <c r="S244" i="10" s="1"/>
  <c r="R160" i="10"/>
  <c r="S160" i="10" s="1"/>
  <c r="R76" i="10"/>
  <c r="S76" i="10" s="1"/>
  <c r="R45" i="10"/>
  <c r="S45" i="10" s="1"/>
  <c r="R274" i="10"/>
  <c r="S274" i="10" s="1"/>
  <c r="W274" i="10" s="1"/>
  <c r="R110" i="10"/>
  <c r="S110" i="10" s="1"/>
  <c r="R105" i="10"/>
  <c r="S105" i="10" s="1"/>
  <c r="R278" i="10"/>
  <c r="S278" i="10" s="1"/>
  <c r="W278" i="10" s="1"/>
  <c r="R43" i="10"/>
  <c r="S43" i="10" s="1"/>
  <c r="R269" i="10"/>
  <c r="S269" i="10" s="1"/>
  <c r="R182" i="10"/>
  <c r="S182" i="10" s="1"/>
  <c r="R97" i="10"/>
  <c r="S97" i="10" s="1"/>
  <c r="W97" i="10" s="1"/>
  <c r="R11" i="10"/>
  <c r="S11" i="10" s="1"/>
  <c r="R260" i="10"/>
  <c r="S260" i="10" s="1"/>
  <c r="R177" i="10"/>
  <c r="S177" i="10" s="1"/>
  <c r="R92" i="10"/>
  <c r="S92" i="10" s="1"/>
  <c r="R240" i="10"/>
  <c r="S240" i="10" s="1"/>
  <c r="R156" i="10"/>
  <c r="S156" i="10" s="1"/>
  <c r="R68" i="10"/>
  <c r="S68" i="10" s="1"/>
  <c r="W68" i="10" s="1"/>
  <c r="R186" i="10"/>
  <c r="S186" i="10" s="1"/>
  <c r="W186" i="10" s="1"/>
  <c r="R121" i="10"/>
  <c r="S121" i="10" s="1"/>
  <c r="W121" i="10" s="1"/>
  <c r="R58" i="10"/>
  <c r="S58" i="10" s="1"/>
  <c r="R38" i="10"/>
  <c r="S38" i="10" s="1"/>
  <c r="W38" i="10" s="1"/>
  <c r="R264" i="10"/>
  <c r="S264" i="10" s="1"/>
  <c r="R201" i="10"/>
  <c r="S201" i="10" s="1"/>
  <c r="R136" i="10"/>
  <c r="S136" i="10" s="1"/>
  <c r="R73" i="10"/>
  <c r="S73" i="10" s="1"/>
  <c r="W73" i="10" s="1"/>
  <c r="R6" i="10"/>
  <c r="S6" i="10" s="1"/>
  <c r="W6" i="10" s="1"/>
  <c r="R263" i="10"/>
  <c r="S263" i="10" s="1"/>
  <c r="R200" i="10"/>
  <c r="S200" i="10" s="1"/>
  <c r="W200" i="10" s="1"/>
  <c r="R135" i="10"/>
  <c r="S135" i="10" s="1"/>
  <c r="R72" i="10"/>
  <c r="S72" i="10" s="1"/>
  <c r="I5" i="10"/>
  <c r="K5" i="10" s="1"/>
  <c r="N5" i="10" s="1"/>
  <c r="Y311" i="10"/>
  <c r="Z311" i="10" s="1"/>
  <c r="Y267" i="10"/>
  <c r="Z267" i="10" s="1"/>
  <c r="Y108" i="10"/>
  <c r="Z108" i="10" s="1"/>
  <c r="C26" i="13"/>
  <c r="D19" i="13"/>
  <c r="E40" i="13"/>
  <c r="E60" i="13"/>
  <c r="C54" i="13"/>
  <c r="E15" i="13"/>
  <c r="C22" i="13"/>
  <c r="E73" i="13"/>
  <c r="E23" i="13"/>
  <c r="C41" i="13"/>
  <c r="E25" i="13"/>
  <c r="E67" i="13"/>
  <c r="E51" i="13"/>
  <c r="C35" i="13"/>
  <c r="C19" i="13"/>
  <c r="C68" i="13"/>
  <c r="D60" i="13"/>
  <c r="E26" i="13"/>
  <c r="D38" i="13"/>
  <c r="C29" i="13"/>
  <c r="D39" i="13"/>
  <c r="C62" i="13"/>
  <c r="E69" i="13"/>
  <c r="E53" i="13"/>
  <c r="C21" i="13"/>
  <c r="E63" i="13"/>
  <c r="D31" i="13"/>
  <c r="E74" i="13"/>
  <c r="E66" i="13"/>
  <c r="C32" i="13"/>
  <c r="C50" i="13"/>
  <c r="D18" i="13"/>
  <c r="E45" i="13"/>
  <c r="E55" i="13"/>
  <c r="C70" i="13"/>
  <c r="C48" i="13"/>
  <c r="C49" i="13"/>
  <c r="D33" i="13"/>
  <c r="D59" i="13"/>
  <c r="C43" i="13"/>
  <c r="D64" i="13"/>
  <c r="D56" i="13"/>
  <c r="E42" i="13"/>
  <c r="D52" i="13"/>
  <c r="E46" i="13"/>
  <c r="C20" i="13"/>
  <c r="C30" i="13"/>
  <c r="C58" i="13"/>
  <c r="D58" i="13"/>
  <c r="D100" i="13"/>
  <c r="C100" i="13"/>
  <c r="E100" i="13"/>
  <c r="C110" i="13"/>
  <c r="E110" i="13"/>
  <c r="D110" i="13"/>
  <c r="E102" i="13"/>
  <c r="C102" i="13"/>
  <c r="D102" i="13"/>
  <c r="D71" i="13"/>
  <c r="D22" i="13"/>
  <c r="E97" i="13"/>
  <c r="C97" i="13"/>
  <c r="D97" i="13"/>
  <c r="E103" i="13"/>
  <c r="D103" i="13"/>
  <c r="C103" i="13"/>
  <c r="D120" i="13"/>
  <c r="E120" i="13"/>
  <c r="C120" i="13"/>
  <c r="D109" i="13"/>
  <c r="E109" i="13"/>
  <c r="C109" i="13"/>
  <c r="E93" i="13"/>
  <c r="C93" i="13"/>
  <c r="D93" i="13"/>
  <c r="D114" i="13"/>
  <c r="C114" i="13"/>
  <c r="E114" i="13"/>
  <c r="E99" i="13"/>
  <c r="C99" i="13"/>
  <c r="D99" i="13"/>
  <c r="E115" i="13"/>
  <c r="C115" i="13"/>
  <c r="D115" i="13"/>
  <c r="C96" i="13"/>
  <c r="D96" i="13"/>
  <c r="E96" i="13"/>
  <c r="E71" i="13"/>
  <c r="D111" i="13"/>
  <c r="C111" i="13"/>
  <c r="E111" i="13"/>
  <c r="C92" i="13"/>
  <c r="E92" i="13"/>
  <c r="D92" i="13"/>
  <c r="E98" i="13"/>
  <c r="D98" i="13"/>
  <c r="C98" i="13"/>
  <c r="D116" i="13"/>
  <c r="E116" i="13"/>
  <c r="C116" i="13"/>
  <c r="C104" i="13"/>
  <c r="D104" i="13"/>
  <c r="E104" i="13"/>
  <c r="C119" i="13"/>
  <c r="E119" i="13"/>
  <c r="D119" i="13"/>
  <c r="D113" i="13"/>
  <c r="E113" i="13"/>
  <c r="C113" i="13"/>
  <c r="E94" i="13"/>
  <c r="D94" i="13"/>
  <c r="C94" i="13"/>
  <c r="E106" i="13"/>
  <c r="C106" i="13"/>
  <c r="D106" i="13"/>
  <c r="D117" i="13"/>
  <c r="E117" i="13"/>
  <c r="C117" i="13"/>
  <c r="C44" i="13"/>
  <c r="E105" i="13"/>
  <c r="D105" i="13"/>
  <c r="C105" i="13"/>
  <c r="E108" i="13"/>
  <c r="D108" i="13"/>
  <c r="C108" i="13"/>
  <c r="E95" i="13"/>
  <c r="D95" i="13"/>
  <c r="C95" i="13"/>
  <c r="D112" i="13"/>
  <c r="E112" i="13"/>
  <c r="C112" i="13"/>
  <c r="E101" i="13"/>
  <c r="D101" i="13"/>
  <c r="C101" i="13"/>
  <c r="D118" i="13"/>
  <c r="C118" i="13"/>
  <c r="E118" i="13"/>
  <c r="E107" i="13"/>
  <c r="C107" i="13"/>
  <c r="D107" i="13"/>
  <c r="E91" i="13"/>
  <c r="D91" i="13"/>
  <c r="C91" i="13"/>
  <c r="E43" i="13"/>
  <c r="E22" i="13"/>
  <c r="D70" i="13"/>
  <c r="D16" i="13"/>
  <c r="D48" i="13"/>
  <c r="C34" i="13"/>
  <c r="E18" i="13"/>
  <c r="D50" i="13"/>
  <c r="D32" i="13"/>
  <c r="C28" i="13"/>
  <c r="E64" i="13"/>
  <c r="E56" i="13"/>
  <c r="E52" i="13"/>
  <c r="D20" i="13"/>
  <c r="E59" i="13"/>
  <c r="D43" i="13"/>
  <c r="C27" i="13"/>
  <c r="C24" i="13"/>
  <c r="E72" i="13"/>
  <c r="C64" i="13"/>
  <c r="C56" i="13"/>
  <c r="C52" i="13"/>
  <c r="D46" i="13"/>
  <c r="D42" i="13"/>
  <c r="E27" i="13"/>
  <c r="E24" i="13"/>
  <c r="D72" i="13"/>
  <c r="C17" i="13"/>
  <c r="D30" i="13"/>
  <c r="D28" i="13"/>
  <c r="E50" i="13"/>
  <c r="E30" i="13"/>
  <c r="C74" i="13"/>
  <c r="E32" i="13"/>
  <c r="E28" i="13"/>
  <c r="C18" i="13"/>
  <c r="D47" i="13"/>
  <c r="E21" i="13"/>
  <c r="E17" i="13"/>
  <c r="D62" i="13"/>
  <c r="D41" i="13"/>
  <c r="C25" i="13"/>
  <c r="C67" i="13"/>
  <c r="C37" i="13"/>
  <c r="D36" i="13"/>
  <c r="D26" i="13"/>
  <c r="D67" i="13"/>
  <c r="C57" i="13"/>
  <c r="D51" i="13"/>
  <c r="C45" i="13"/>
  <c r="E35" i="13"/>
  <c r="D25" i="13"/>
  <c r="E68" i="13"/>
  <c r="D40" i="13"/>
  <c r="C60" i="13"/>
  <c r="C38" i="13"/>
  <c r="D57" i="13"/>
  <c r="E41" i="13"/>
  <c r="E57" i="13"/>
  <c r="E16" i="13"/>
  <c r="C73" i="13"/>
  <c r="E65" i="13"/>
  <c r="E61" i="13"/>
  <c r="C59" i="13"/>
  <c r="C55" i="13"/>
  <c r="D49" i="13"/>
  <c r="D45" i="13"/>
  <c r="E39" i="13"/>
  <c r="E33" i="13"/>
  <c r="C23" i="13"/>
  <c r="E48" i="13"/>
  <c r="D44" i="13"/>
  <c r="D34" i="13"/>
  <c r="E70" i="13"/>
  <c r="D73" i="13"/>
  <c r="C65" i="13"/>
  <c r="C61" i="13"/>
  <c r="D55" i="13"/>
  <c r="C39" i="13"/>
  <c r="E29" i="13"/>
  <c r="D23" i="13"/>
  <c r="D15" i="13"/>
  <c r="E62" i="13"/>
  <c r="E44" i="13"/>
  <c r="E34" i="13"/>
  <c r="D29" i="13"/>
  <c r="C53" i="13"/>
  <c r="D37" i="13"/>
  <c r="E31" i="13"/>
  <c r="D21" i="13"/>
  <c r="D74" i="13"/>
  <c r="C66" i="13"/>
  <c r="C69" i="13"/>
  <c r="D65" i="13"/>
  <c r="D63" i="13"/>
  <c r="D53" i="13"/>
  <c r="E49" i="13"/>
  <c r="E47" i="13"/>
  <c r="E37" i="13"/>
  <c r="C33" i="13"/>
  <c r="C31" i="13"/>
  <c r="D17" i="13"/>
  <c r="E58" i="13"/>
  <c r="D66" i="13"/>
  <c r="D69" i="13"/>
  <c r="C63" i="13"/>
  <c r="C47" i="13"/>
  <c r="D61" i="13"/>
  <c r="G101" i="13"/>
  <c r="E78" i="13"/>
  <c r="D78" i="13"/>
  <c r="C78" i="13"/>
  <c r="E89" i="13"/>
  <c r="D89" i="13"/>
  <c r="C89" i="13"/>
  <c r="E85" i="13"/>
  <c r="D85" i="13"/>
  <c r="C85" i="13"/>
  <c r="E81" i="13"/>
  <c r="D81" i="13"/>
  <c r="C81" i="13"/>
  <c r="E77" i="13"/>
  <c r="D77" i="13"/>
  <c r="C77" i="13"/>
  <c r="G82" i="13"/>
  <c r="G98" i="13"/>
  <c r="G110" i="13"/>
  <c r="E90" i="13"/>
  <c r="D90" i="13"/>
  <c r="C90" i="13"/>
  <c r="E82" i="13"/>
  <c r="D82" i="13"/>
  <c r="C82" i="13"/>
  <c r="E88" i="13"/>
  <c r="D88" i="13"/>
  <c r="C88" i="13"/>
  <c r="E84" i="13"/>
  <c r="D84" i="13"/>
  <c r="C84" i="13"/>
  <c r="E80" i="13"/>
  <c r="D80" i="13"/>
  <c r="C80" i="13"/>
  <c r="E76" i="13"/>
  <c r="D76" i="13"/>
  <c r="C76" i="13"/>
  <c r="G79" i="13"/>
  <c r="G95" i="13"/>
  <c r="G111" i="13"/>
  <c r="E86" i="13"/>
  <c r="D86" i="13"/>
  <c r="C86" i="13"/>
  <c r="E87" i="13"/>
  <c r="D87" i="13"/>
  <c r="C87" i="13"/>
  <c r="E83" i="13"/>
  <c r="D83" i="13"/>
  <c r="C83" i="13"/>
  <c r="E79" i="13"/>
  <c r="D79" i="13"/>
  <c r="C79" i="13"/>
  <c r="E75" i="13"/>
  <c r="D75" i="13"/>
  <c r="C75" i="13"/>
  <c r="G96" i="13"/>
  <c r="N1435" i="6" l="1"/>
  <c r="Q1435" i="6" s="1"/>
  <c r="R1435" i="6" s="1"/>
  <c r="N2320" i="6"/>
  <c r="Q2320" i="6" s="1"/>
  <c r="R2320" i="6" s="1"/>
  <c r="S323" i="10"/>
  <c r="W323" i="10" s="1"/>
  <c r="AA323" i="10" s="1"/>
  <c r="W322" i="10"/>
  <c r="AA322" i="10" s="1"/>
  <c r="S321" i="10"/>
  <c r="W321" i="10" s="1"/>
  <c r="AA321" i="10" s="1"/>
  <c r="N1647" i="6"/>
  <c r="Q1647" i="6" s="1"/>
  <c r="G86" i="13"/>
  <c r="G97" i="13"/>
  <c r="V2297" i="6"/>
  <c r="Z2297" i="6" s="1"/>
  <c r="AA2297" i="6"/>
  <c r="AB2297" i="6" s="1"/>
  <c r="AC2297" i="6" s="1"/>
  <c r="Q1846" i="6"/>
  <c r="R1846" i="6" s="1"/>
  <c r="AA1846" i="6" s="1"/>
  <c r="G114" i="13"/>
  <c r="U2300" i="6"/>
  <c r="AA2300" i="6"/>
  <c r="AB2300" i="6" s="1"/>
  <c r="AC2300" i="6" s="1"/>
  <c r="AA2252" i="6"/>
  <c r="AB2252" i="6" s="1"/>
  <c r="AC2252" i="6" s="1"/>
  <c r="U2252" i="6"/>
  <c r="V2252" i="6" s="1"/>
  <c r="Z2252" i="6" s="1"/>
  <c r="N2305" i="6"/>
  <c r="Q2305" i="6" s="1"/>
  <c r="R2305" i="6" s="1"/>
  <c r="N2326" i="6"/>
  <c r="Q2326" i="6" s="1"/>
  <c r="R2326" i="6" s="1"/>
  <c r="U2255" i="6"/>
  <c r="V2255" i="6" s="1"/>
  <c r="Z2255" i="6" s="1"/>
  <c r="AA2255" i="6"/>
  <c r="AB2255" i="6" s="1"/>
  <c r="AC2255" i="6" s="1"/>
  <c r="AA2290" i="6"/>
  <c r="AB2290" i="6" s="1"/>
  <c r="AC2290" i="6" s="1"/>
  <c r="U2290" i="6"/>
  <c r="V2290" i="6" s="1"/>
  <c r="Z2290" i="6" s="1"/>
  <c r="AA2316" i="6"/>
  <c r="AB2316" i="6" s="1"/>
  <c r="AC2316" i="6" s="1"/>
  <c r="U2316" i="6"/>
  <c r="V2316" i="6" s="1"/>
  <c r="Z2316" i="6" s="1"/>
  <c r="N2317" i="6"/>
  <c r="Q2317" i="6" s="1"/>
  <c r="R2317" i="6" s="1"/>
  <c r="U2306" i="6"/>
  <c r="V2306" i="6" s="1"/>
  <c r="AA2306" i="6"/>
  <c r="AB2306" i="6" s="1"/>
  <c r="AC2306" i="6" s="1"/>
  <c r="N2311" i="6"/>
  <c r="Q2311" i="6" s="1"/>
  <c r="R2311" i="6" s="1"/>
  <c r="U2240" i="6"/>
  <c r="V2240" i="6" s="1"/>
  <c r="Z2240" i="6" s="1"/>
  <c r="AA2240" i="6"/>
  <c r="AB2240" i="6" s="1"/>
  <c r="AC2240" i="6" s="1"/>
  <c r="U2336" i="6"/>
  <c r="V2336" i="6" s="1"/>
  <c r="Z2336" i="6" s="1"/>
  <c r="AA2336" i="6"/>
  <c r="AB2336" i="6" s="1"/>
  <c r="AC2336" i="6" s="1"/>
  <c r="AA2340" i="6"/>
  <c r="AB2340" i="6" s="1"/>
  <c r="AC2340" i="6" s="1"/>
  <c r="U2340" i="6"/>
  <c r="V2340" i="6" s="1"/>
  <c r="U2308" i="6"/>
  <c r="V2308" i="6" s="1"/>
  <c r="Z2308" i="6" s="1"/>
  <c r="AA2308" i="6"/>
  <c r="AB2308" i="6" s="1"/>
  <c r="AC2308" i="6" s="1"/>
  <c r="N2309" i="6"/>
  <c r="Q2309" i="6" s="1"/>
  <c r="R2309" i="6" s="1"/>
  <c r="AA918" i="6"/>
  <c r="U918" i="6"/>
  <c r="V918" i="6" s="1"/>
  <c r="U2330" i="6"/>
  <c r="V2330" i="6" s="1"/>
  <c r="AA2330" i="6"/>
  <c r="AB2330" i="6" s="1"/>
  <c r="AC2330" i="6" s="1"/>
  <c r="AA2343" i="6"/>
  <c r="U2343" i="6"/>
  <c r="V2343" i="6" s="1"/>
  <c r="Z2343" i="6" s="1"/>
  <c r="AA2251" i="6"/>
  <c r="AB2251" i="6" s="1"/>
  <c r="AC2251" i="6" s="1"/>
  <c r="U2251" i="6"/>
  <c r="V2251" i="6" s="1"/>
  <c r="Z2251" i="6" s="1"/>
  <c r="AA2315" i="6"/>
  <c r="AB2315" i="6" s="1"/>
  <c r="AC2315" i="6" s="1"/>
  <c r="U2315" i="6"/>
  <c r="V2315" i="6" s="1"/>
  <c r="Z2315" i="6" s="1"/>
  <c r="N2329" i="6"/>
  <c r="Q2329" i="6" s="1"/>
  <c r="R2329" i="6" s="1"/>
  <c r="AA2341" i="6"/>
  <c r="AB2341" i="6" s="1"/>
  <c r="AC2341" i="6" s="1"/>
  <c r="U2341" i="6"/>
  <c r="V2341" i="6" s="1"/>
  <c r="Z2341" i="6" s="1"/>
  <c r="U2318" i="6"/>
  <c r="AA2318" i="6"/>
  <c r="AB2318" i="6" s="1"/>
  <c r="AC2318" i="6" s="1"/>
  <c r="U2322" i="6"/>
  <c r="V2322" i="6" s="1"/>
  <c r="AA2322" i="6"/>
  <c r="AB2322" i="6" s="1"/>
  <c r="AC2322" i="6" s="1"/>
  <c r="N2327" i="6"/>
  <c r="Q2327" i="6" s="1"/>
  <c r="R2327" i="6" s="1"/>
  <c r="N2307" i="6"/>
  <c r="Q2307" i="6" s="1"/>
  <c r="R2307" i="6" s="1"/>
  <c r="U2321" i="6"/>
  <c r="V2321" i="6" s="1"/>
  <c r="AA2321" i="6"/>
  <c r="AB2321" i="6" s="1"/>
  <c r="AC2321" i="6" s="1"/>
  <c r="AA2328" i="6"/>
  <c r="AB2328" i="6" s="1"/>
  <c r="AC2328" i="6" s="1"/>
  <c r="U2328" i="6"/>
  <c r="N2324" i="6"/>
  <c r="Q2324" i="6" s="1"/>
  <c r="R2324" i="6" s="1"/>
  <c r="N2035" i="6"/>
  <c r="Q2035" i="6" s="1"/>
  <c r="R2035" i="6" s="1"/>
  <c r="N2314" i="6"/>
  <c r="Q2314" i="6" s="1"/>
  <c r="R2314" i="6" s="1"/>
  <c r="AA2319" i="6"/>
  <c r="U2319" i="6"/>
  <c r="V2319" i="6" s="1"/>
  <c r="Z2319" i="6" s="1"/>
  <c r="U2292" i="6"/>
  <c r="V2292" i="6" s="1"/>
  <c r="Z2292" i="6" s="1"/>
  <c r="AA2292" i="6"/>
  <c r="AB2292" i="6" s="1"/>
  <c r="AC2292" i="6" s="1"/>
  <c r="AA2323" i="6"/>
  <c r="AB2323" i="6" s="1"/>
  <c r="AC2323" i="6" s="1"/>
  <c r="U2323" i="6"/>
  <c r="V2323" i="6" s="1"/>
  <c r="Z2323" i="6" s="1"/>
  <c r="N2312" i="6"/>
  <c r="Q2312" i="6" s="1"/>
  <c r="R2312" i="6" s="1"/>
  <c r="AA2313" i="6"/>
  <c r="AB2313" i="6" s="1"/>
  <c r="AC2313" i="6" s="1"/>
  <c r="U2313" i="6"/>
  <c r="AA2342" i="6"/>
  <c r="AB2342" i="6" s="1"/>
  <c r="AC2342" i="6" s="1"/>
  <c r="U2342" i="6"/>
  <c r="V2342" i="6" s="1"/>
  <c r="Z2342" i="6" s="1"/>
  <c r="N2325" i="6"/>
  <c r="Q2325" i="6" s="1"/>
  <c r="R2325" i="6" s="1"/>
  <c r="N2310" i="6"/>
  <c r="Q2310" i="6" s="1"/>
  <c r="R2310" i="6" s="1"/>
  <c r="AA109" i="10"/>
  <c r="AA33" i="10"/>
  <c r="U2260" i="6"/>
  <c r="V2260" i="6" s="1"/>
  <c r="Z2260" i="6" s="1"/>
  <c r="AA2260" i="6"/>
  <c r="AB2260" i="6" s="1"/>
  <c r="AC2260" i="6" s="1"/>
  <c r="AA2250" i="6"/>
  <c r="AB2250" i="6" s="1"/>
  <c r="AC2250" i="6" s="1"/>
  <c r="U2250" i="6"/>
  <c r="AA2246" i="6"/>
  <c r="AB2246" i="6" s="1"/>
  <c r="AC2246" i="6" s="1"/>
  <c r="U2246" i="6"/>
  <c r="V2246" i="6" s="1"/>
  <c r="Z2246" i="6" s="1"/>
  <c r="AA2157" i="6"/>
  <c r="AB2157" i="6" s="1"/>
  <c r="AC2157" i="6" s="1"/>
  <c r="U2157" i="6"/>
  <c r="V2157" i="6" s="1"/>
  <c r="Z2157" i="6" s="1"/>
  <c r="AA2000" i="6"/>
  <c r="U2000" i="6"/>
  <c r="V2000" i="6" s="1"/>
  <c r="U2269" i="6"/>
  <c r="V2269" i="6" s="1"/>
  <c r="Z2269" i="6" s="1"/>
  <c r="AA2269" i="6"/>
  <c r="AB2269" i="6" s="1"/>
  <c r="AC2269" i="6" s="1"/>
  <c r="U2281" i="6"/>
  <c r="V2281" i="6" s="1"/>
  <c r="Z2281" i="6" s="1"/>
  <c r="AA2281" i="6"/>
  <c r="AB2281" i="6" s="1"/>
  <c r="AC2281" i="6" s="1"/>
  <c r="AA2258" i="6"/>
  <c r="AB2258" i="6" s="1"/>
  <c r="AC2258" i="6" s="1"/>
  <c r="U2258" i="6"/>
  <c r="V2258" i="6" s="1"/>
  <c r="Z2258" i="6" s="1"/>
  <c r="AA2262" i="6"/>
  <c r="AB2262" i="6" s="1"/>
  <c r="AC2262" i="6" s="1"/>
  <c r="U2262" i="6"/>
  <c r="V2262" i="6" s="1"/>
  <c r="Z2262" i="6" s="1"/>
  <c r="U2273" i="6"/>
  <c r="V2273" i="6" s="1"/>
  <c r="Z2273" i="6" s="1"/>
  <c r="AA2273" i="6"/>
  <c r="AB2273" i="6" s="1"/>
  <c r="AC2273" i="6" s="1"/>
  <c r="AA1240" i="6"/>
  <c r="U1240" i="6"/>
  <c r="V1240" i="6" s="1"/>
  <c r="AA2294" i="6"/>
  <c r="AB2294" i="6" s="1"/>
  <c r="AC2294" i="6" s="1"/>
  <c r="U2294" i="6"/>
  <c r="V2294" i="6" s="1"/>
  <c r="Z2294" i="6" s="1"/>
  <c r="AA1686" i="6"/>
  <c r="AB1686" i="6" s="1"/>
  <c r="AC1686" i="6" s="1"/>
  <c r="U1686" i="6"/>
  <c r="AA2270" i="6"/>
  <c r="AB2270" i="6" s="1"/>
  <c r="AC2270" i="6" s="1"/>
  <c r="U2270" i="6"/>
  <c r="V2270" i="6" s="1"/>
  <c r="Z2270" i="6" s="1"/>
  <c r="AA2249" i="6"/>
  <c r="AB2249" i="6" s="1"/>
  <c r="AC2249" i="6" s="1"/>
  <c r="U2249" i="6"/>
  <c r="V2249" i="6" s="1"/>
  <c r="Z2249" i="6" s="1"/>
  <c r="U2278" i="6"/>
  <c r="V2278" i="6" s="1"/>
  <c r="Z2278" i="6" s="1"/>
  <c r="AA2278" i="6"/>
  <c r="AB2278" i="6" s="1"/>
  <c r="AC2278" i="6" s="1"/>
  <c r="U2165" i="6"/>
  <c r="V2165" i="6" s="1"/>
  <c r="Z2165" i="6" s="1"/>
  <c r="AA2165" i="6"/>
  <c r="AB2165" i="6" s="1"/>
  <c r="AC2165" i="6" s="1"/>
  <c r="AA2259" i="6"/>
  <c r="AB2259" i="6" s="1"/>
  <c r="AC2259" i="6" s="1"/>
  <c r="U2259" i="6"/>
  <c r="V2259" i="6" s="1"/>
  <c r="Z2259" i="6" s="1"/>
  <c r="AA2244" i="6"/>
  <c r="AB2244" i="6" s="1"/>
  <c r="AC2244" i="6" s="1"/>
  <c r="U2244" i="6"/>
  <c r="V2244" i="6" s="1"/>
  <c r="Z2244" i="6" s="1"/>
  <c r="AA2272" i="6"/>
  <c r="AB2272" i="6" s="1"/>
  <c r="AC2272" i="6" s="1"/>
  <c r="U2272" i="6"/>
  <c r="V2272" i="6" s="1"/>
  <c r="Z2272" i="6" s="1"/>
  <c r="AA2266" i="6"/>
  <c r="AB2266" i="6" s="1"/>
  <c r="AC2266" i="6" s="1"/>
  <c r="U2266" i="6"/>
  <c r="V2266" i="6" s="1"/>
  <c r="Z2266" i="6" s="1"/>
  <c r="AA1009" i="6"/>
  <c r="U1009" i="6"/>
  <c r="V1009" i="6" s="1"/>
  <c r="AA2163" i="6"/>
  <c r="AB2163" i="6" s="1"/>
  <c r="AC2163" i="6" s="1"/>
  <c r="U2163" i="6"/>
  <c r="AA29" i="10"/>
  <c r="W137" i="10"/>
  <c r="AA137" i="10" s="1"/>
  <c r="AA2236" i="6"/>
  <c r="AB2236" i="6" s="1"/>
  <c r="AC2236" i="6" s="1"/>
  <c r="U2236" i="6"/>
  <c r="V2236" i="6" s="1"/>
  <c r="Z2236" i="6" s="1"/>
  <c r="AA1997" i="6"/>
  <c r="AB1997" i="6" s="1"/>
  <c r="AC1997" i="6" s="1"/>
  <c r="U1997" i="6"/>
  <c r="V1997" i="6" s="1"/>
  <c r="Z1997" i="6" s="1"/>
  <c r="AA2245" i="6"/>
  <c r="AB2245" i="6" s="1"/>
  <c r="AC2245" i="6" s="1"/>
  <c r="U2245" i="6"/>
  <c r="V2245" i="6" s="1"/>
  <c r="Z2245" i="6" s="1"/>
  <c r="AA2275" i="6"/>
  <c r="AB2275" i="6" s="1"/>
  <c r="AC2275" i="6" s="1"/>
  <c r="U2275" i="6"/>
  <c r="V2275" i="6" s="1"/>
  <c r="Z2275" i="6" s="1"/>
  <c r="AA378" i="6"/>
  <c r="U378" i="6"/>
  <c r="V378" i="6" s="1"/>
  <c r="AA2243" i="6"/>
  <c r="AB2243" i="6" s="1"/>
  <c r="AC2243" i="6" s="1"/>
  <c r="U2243" i="6"/>
  <c r="V2243" i="6" s="1"/>
  <c r="Z2243" i="6" s="1"/>
  <c r="AA2247" i="6"/>
  <c r="AB2247" i="6" s="1"/>
  <c r="AC2247" i="6" s="1"/>
  <c r="U2247" i="6"/>
  <c r="V2247" i="6" s="1"/>
  <c r="Z2247" i="6" s="1"/>
  <c r="AA2263" i="6"/>
  <c r="AB2263" i="6" s="1"/>
  <c r="AC2263" i="6" s="1"/>
  <c r="U2263" i="6"/>
  <c r="V2263" i="6" s="1"/>
  <c r="Z2263" i="6" s="1"/>
  <c r="AA1768" i="6"/>
  <c r="U1768" i="6"/>
  <c r="V1768" i="6" s="1"/>
  <c r="U2164" i="6"/>
  <c r="V2164" i="6" s="1"/>
  <c r="Z2164" i="6" s="1"/>
  <c r="AA2164" i="6"/>
  <c r="AB2164" i="6" s="1"/>
  <c r="AC2164" i="6" s="1"/>
  <c r="AA757" i="6"/>
  <c r="U757" i="6"/>
  <c r="V757" i="6" s="1"/>
  <c r="AA1442" i="6"/>
  <c r="U1442" i="6"/>
  <c r="V1442" i="6" s="1"/>
  <c r="Y34" i="10"/>
  <c r="Z34" i="10" s="1"/>
  <c r="U2276" i="6"/>
  <c r="V2276" i="6" s="1"/>
  <c r="Z2276" i="6" s="1"/>
  <c r="AA2276" i="6"/>
  <c r="AB2276" i="6" s="1"/>
  <c r="AC2276" i="6" s="1"/>
  <c r="AA1130" i="6"/>
  <c r="U1130" i="6"/>
  <c r="V1130" i="6" s="1"/>
  <c r="AA761" i="6"/>
  <c r="U761" i="6"/>
  <c r="V761" i="6" s="1"/>
  <c r="AA1428" i="6"/>
  <c r="U1428" i="6"/>
  <c r="V1428" i="6" s="1"/>
  <c r="AA132" i="6"/>
  <c r="U132" i="6"/>
  <c r="V132" i="6" s="1"/>
  <c r="AA2280" i="6"/>
  <c r="AB2280" i="6" s="1"/>
  <c r="AC2280" i="6" s="1"/>
  <c r="U2280" i="6"/>
  <c r="V2280" i="6" s="1"/>
  <c r="Z2280" i="6" s="1"/>
  <c r="AA2279" i="6"/>
  <c r="AB2279" i="6" s="1"/>
  <c r="AC2279" i="6" s="1"/>
  <c r="U2279" i="6"/>
  <c r="V2279" i="6" s="1"/>
  <c r="Z2279" i="6" s="1"/>
  <c r="AA2295" i="6"/>
  <c r="AB2295" i="6" s="1"/>
  <c r="AC2295" i="6" s="1"/>
  <c r="U2295" i="6"/>
  <c r="V2295" i="6" s="1"/>
  <c r="Z2295" i="6" s="1"/>
  <c r="AA2289" i="6"/>
  <c r="AB2289" i="6" s="1"/>
  <c r="AC2289" i="6" s="1"/>
  <c r="U2289" i="6"/>
  <c r="V2289" i="6" s="1"/>
  <c r="Z2289" i="6" s="1"/>
  <c r="AA2274" i="6"/>
  <c r="AB2274" i="6" s="1"/>
  <c r="AC2274" i="6" s="1"/>
  <c r="U2274" i="6"/>
  <c r="V2274" i="6" s="1"/>
  <c r="Z2274" i="6" s="1"/>
  <c r="Y305" i="10"/>
  <c r="Z305" i="10" s="1"/>
  <c r="AA305" i="10" s="1"/>
  <c r="U2267" i="6"/>
  <c r="V2267" i="6" s="1"/>
  <c r="Z2267" i="6" s="1"/>
  <c r="AA2267" i="6"/>
  <c r="AB2267" i="6" s="1"/>
  <c r="AC2267" i="6" s="1"/>
  <c r="AA2161" i="6"/>
  <c r="AB2161" i="6" s="1"/>
  <c r="AC2161" i="6" s="1"/>
  <c r="U2161" i="6"/>
  <c r="AA2146" i="6"/>
  <c r="U2146" i="6"/>
  <c r="V2146" i="6" s="1"/>
  <c r="AA1233" i="6"/>
  <c r="U1233" i="6"/>
  <c r="V1233" i="6" s="1"/>
  <c r="AA2242" i="6"/>
  <c r="AB2242" i="6" s="1"/>
  <c r="AC2242" i="6" s="1"/>
  <c r="U2242" i="6"/>
  <c r="V2242" i="6" s="1"/>
  <c r="U2159" i="6"/>
  <c r="V2159" i="6" s="1"/>
  <c r="Z2159" i="6" s="1"/>
  <c r="AA2159" i="6"/>
  <c r="AB2159" i="6" s="1"/>
  <c r="AC2159" i="6" s="1"/>
  <c r="AA2265" i="6"/>
  <c r="AB2265" i="6" s="1"/>
  <c r="AC2265" i="6" s="1"/>
  <c r="U2265" i="6"/>
  <c r="V2265" i="6" s="1"/>
  <c r="Z2265" i="6" s="1"/>
  <c r="W34" i="10"/>
  <c r="U2162" i="6"/>
  <c r="V2162" i="6" s="1"/>
  <c r="Z2162" i="6" s="1"/>
  <c r="AA2162" i="6"/>
  <c r="AB2162" i="6" s="1"/>
  <c r="AC2162" i="6" s="1"/>
  <c r="AA2283" i="6"/>
  <c r="AB2283" i="6" s="1"/>
  <c r="AC2283" i="6" s="1"/>
  <c r="U2283" i="6"/>
  <c r="V2283" i="6" s="1"/>
  <c r="AA2248" i="6"/>
  <c r="AB2248" i="6" s="1"/>
  <c r="AC2248" i="6" s="1"/>
  <c r="U2248" i="6"/>
  <c r="V2248" i="6" s="1"/>
  <c r="Z2248" i="6" s="1"/>
  <c r="Q2219" i="6"/>
  <c r="R2219" i="6" s="1"/>
  <c r="AA2219" i="6" s="1"/>
  <c r="N2253" i="6"/>
  <c r="Q2253" i="6" s="1"/>
  <c r="R2253" i="6" s="1"/>
  <c r="AA2253" i="6" s="1"/>
  <c r="N2271" i="6"/>
  <c r="Q2271" i="6" s="1"/>
  <c r="R2271" i="6" s="1"/>
  <c r="AA2271" i="6" s="1"/>
  <c r="N2268" i="6"/>
  <c r="Q2268" i="6" s="1"/>
  <c r="R2268" i="6" s="1"/>
  <c r="AA2268" i="6" s="1"/>
  <c r="N2261" i="6"/>
  <c r="Q2261" i="6" s="1"/>
  <c r="R2261" i="6" s="1"/>
  <c r="AA2261" i="6" s="1"/>
  <c r="N2277" i="6"/>
  <c r="Q2277" i="6" s="1"/>
  <c r="R2277" i="6" s="1"/>
  <c r="AA2277" i="6" s="1"/>
  <c r="N2264" i="6"/>
  <c r="Q2264" i="6" s="1"/>
  <c r="R2264" i="6" s="1"/>
  <c r="AA2264" i="6" s="1"/>
  <c r="U2287" i="6"/>
  <c r="U2291" i="6"/>
  <c r="V2291" i="6" s="1"/>
  <c r="U2293" i="6"/>
  <c r="N2284" i="6"/>
  <c r="Q2284" i="6" s="1"/>
  <c r="R2284" i="6" s="1"/>
  <c r="AA2284" i="6" s="1"/>
  <c r="N2288" i="6"/>
  <c r="Q2288" i="6" s="1"/>
  <c r="R2288" i="6" s="1"/>
  <c r="AA2288" i="6" s="1"/>
  <c r="Q2199" i="6"/>
  <c r="R2199" i="6" s="1"/>
  <c r="AA2199" i="6" s="1"/>
  <c r="U1687" i="6"/>
  <c r="V1687" i="6" s="1"/>
  <c r="Z1687" i="6" s="1"/>
  <c r="AB1687" i="6"/>
  <c r="AC1687" i="6" s="1"/>
  <c r="Q2201" i="6"/>
  <c r="R2201" i="6" s="1"/>
  <c r="AA2201" i="6" s="1"/>
  <c r="Q2221" i="6"/>
  <c r="R2221" i="6" s="1"/>
  <c r="AA2221" i="6" s="1"/>
  <c r="Q2208" i="6"/>
  <c r="R2208" i="6" s="1"/>
  <c r="AA2208" i="6" s="1"/>
  <c r="Q2204" i="6"/>
  <c r="R2204" i="6" s="1"/>
  <c r="AA2204" i="6" s="1"/>
  <c r="G119" i="13"/>
  <c r="G85" i="13"/>
  <c r="G78" i="13"/>
  <c r="G120" i="13"/>
  <c r="G109" i="13"/>
  <c r="G105" i="13"/>
  <c r="G117" i="13"/>
  <c r="Q2214" i="6"/>
  <c r="R2214" i="6" s="1"/>
  <c r="AA2214" i="6" s="1"/>
  <c r="U2136" i="6"/>
  <c r="AB2136" i="6"/>
  <c r="AC2136" i="6" s="1"/>
  <c r="N792" i="6"/>
  <c r="Q792" i="6" s="1"/>
  <c r="R792" i="6" s="1"/>
  <c r="AA792" i="6" s="1"/>
  <c r="G94" i="13"/>
  <c r="G75" i="13"/>
  <c r="G118" i="13"/>
  <c r="G77" i="13"/>
  <c r="G76" i="13"/>
  <c r="G87" i="13"/>
  <c r="Q2206" i="6"/>
  <c r="R2206" i="6" s="1"/>
  <c r="AA2206" i="6" s="1"/>
  <c r="G100" i="13"/>
  <c r="G93" i="13"/>
  <c r="G92" i="13"/>
  <c r="Q2220" i="6"/>
  <c r="R2220" i="6" s="1"/>
  <c r="AA2220" i="6" s="1"/>
  <c r="U2104" i="6"/>
  <c r="V2104" i="6" s="1"/>
  <c r="AB2104" i="6"/>
  <c r="AC2104" i="6" s="1"/>
  <c r="U1689" i="6"/>
  <c r="AB1689" i="6"/>
  <c r="AC1689" i="6" s="1"/>
  <c r="U998" i="6"/>
  <c r="AB998" i="6"/>
  <c r="AC998" i="6" s="1"/>
  <c r="AB2233" i="6"/>
  <c r="AC2233" i="6" s="1"/>
  <c r="U2233" i="6"/>
  <c r="U699" i="6"/>
  <c r="AB699" i="6"/>
  <c r="AC699" i="6" s="1"/>
  <c r="N1105" i="6"/>
  <c r="Q1105" i="6" s="1"/>
  <c r="R1105" i="6" s="1"/>
  <c r="AA1105" i="6" s="1"/>
  <c r="U675" i="6"/>
  <c r="AB675" i="6"/>
  <c r="AC675" i="6" s="1"/>
  <c r="AB1995" i="6"/>
  <c r="AC1995" i="6" s="1"/>
  <c r="U1995" i="6"/>
  <c r="U2155" i="6"/>
  <c r="AB2155" i="6"/>
  <c r="AC2155" i="6" s="1"/>
  <c r="U1903" i="6"/>
  <c r="AB1903" i="6"/>
  <c r="AC1903" i="6" s="1"/>
  <c r="U2156" i="6"/>
  <c r="AB2156" i="6"/>
  <c r="AC2156" i="6" s="1"/>
  <c r="AB1904" i="6"/>
  <c r="AC1904" i="6" s="1"/>
  <c r="U1904" i="6"/>
  <c r="AB676" i="6"/>
  <c r="AC676" i="6" s="1"/>
  <c r="U676" i="6"/>
  <c r="AB1996" i="6"/>
  <c r="AC1996" i="6" s="1"/>
  <c r="U1996" i="6"/>
  <c r="V1996" i="6" s="1"/>
  <c r="Z1996" i="6" s="1"/>
  <c r="U1690" i="6"/>
  <c r="AB1690" i="6"/>
  <c r="AC1690" i="6" s="1"/>
  <c r="U1906" i="6"/>
  <c r="AB1906" i="6"/>
  <c r="AC1906" i="6" s="1"/>
  <c r="U1991" i="6"/>
  <c r="V1991" i="6" s="1"/>
  <c r="AB1991" i="6"/>
  <c r="AC1991" i="6" s="1"/>
  <c r="N2106" i="6"/>
  <c r="Q2106" i="6" s="1"/>
  <c r="R2106" i="6" s="1"/>
  <c r="AA2106" i="6" s="1"/>
  <c r="N678" i="6"/>
  <c r="Q678" i="6" s="1"/>
  <c r="R678" i="6" s="1"/>
  <c r="AA678" i="6" s="1"/>
  <c r="AB1899" i="6"/>
  <c r="AC1899" i="6" s="1"/>
  <c r="U1899" i="6"/>
  <c r="AB1994" i="6"/>
  <c r="AC1994" i="6" s="1"/>
  <c r="U1994" i="6"/>
  <c r="AB698" i="6"/>
  <c r="AC698" i="6" s="1"/>
  <c r="U698" i="6"/>
  <c r="N683" i="6"/>
  <c r="Q683" i="6" s="1"/>
  <c r="R683" i="6" s="1"/>
  <c r="AA683" i="6" s="1"/>
  <c r="U1992" i="6"/>
  <c r="AB1992" i="6"/>
  <c r="AC1992" i="6" s="1"/>
  <c r="U2154" i="6"/>
  <c r="V2154" i="6" s="1"/>
  <c r="Z2154" i="6" s="1"/>
  <c r="AB2154" i="6"/>
  <c r="AC2154" i="6" s="1"/>
  <c r="AB677" i="6"/>
  <c r="AC677" i="6" s="1"/>
  <c r="U677" i="6"/>
  <c r="V677" i="6" s="1"/>
  <c r="U430" i="6"/>
  <c r="AB430" i="6"/>
  <c r="AC430" i="6" s="1"/>
  <c r="AB1993" i="6"/>
  <c r="AC1993" i="6" s="1"/>
  <c r="U1993" i="6"/>
  <c r="V1993" i="6" s="1"/>
  <c r="Z1993" i="6" s="1"/>
  <c r="U1898" i="6"/>
  <c r="V1898" i="6" s="1"/>
  <c r="AB1898" i="6"/>
  <c r="AC1898" i="6" s="1"/>
  <c r="U2105" i="6"/>
  <c r="AB2105" i="6"/>
  <c r="AC2105" i="6" s="1"/>
  <c r="N674" i="6"/>
  <c r="Q674" i="6" s="1"/>
  <c r="R674" i="6" s="1"/>
  <c r="AA674" i="6" s="1"/>
  <c r="AB1902" i="6"/>
  <c r="AC1902" i="6" s="1"/>
  <c r="U1902" i="6"/>
  <c r="AB682" i="6"/>
  <c r="AC682" i="6" s="1"/>
  <c r="U682" i="6"/>
  <c r="AB1106" i="6"/>
  <c r="AC1106" i="6" s="1"/>
  <c r="U1106" i="6"/>
  <c r="U697" i="6"/>
  <c r="AB697" i="6"/>
  <c r="AC697" i="6" s="1"/>
  <c r="AB680" i="6"/>
  <c r="AC680" i="6" s="1"/>
  <c r="U680" i="6"/>
  <c r="N1901" i="6"/>
  <c r="Q1901" i="6" s="1"/>
  <c r="R1901" i="6" s="1"/>
  <c r="AA1901" i="6" s="1"/>
  <c r="AB681" i="6"/>
  <c r="AC681" i="6" s="1"/>
  <c r="U681" i="6"/>
  <c r="AB431" i="6"/>
  <c r="AC431" i="6" s="1"/>
  <c r="U431" i="6"/>
  <c r="U2234" i="6"/>
  <c r="AB2234" i="6"/>
  <c r="AC2234" i="6" s="1"/>
  <c r="AB1107" i="6"/>
  <c r="AC1107" i="6" s="1"/>
  <c r="U1107" i="6"/>
  <c r="U1900" i="6"/>
  <c r="AB1900" i="6"/>
  <c r="AC1900" i="6" s="1"/>
  <c r="U679" i="6"/>
  <c r="AB679" i="6"/>
  <c r="AC679" i="6" s="1"/>
  <c r="AB1990" i="6"/>
  <c r="AC1990" i="6" s="1"/>
  <c r="U1990" i="6"/>
  <c r="U2103" i="6"/>
  <c r="AB2103" i="6"/>
  <c r="AC2103" i="6" s="1"/>
  <c r="U1691" i="6"/>
  <c r="V1691" i="6" s="1"/>
  <c r="Z1691" i="6" s="1"/>
  <c r="AB1691" i="6"/>
  <c r="AC1691" i="6" s="1"/>
  <c r="U2107" i="6"/>
  <c r="AB2107" i="6"/>
  <c r="AC2107" i="6" s="1"/>
  <c r="U2235" i="6"/>
  <c r="AB2235" i="6"/>
  <c r="AC2235" i="6" s="1"/>
  <c r="AB2102" i="6"/>
  <c r="AC2102" i="6" s="1"/>
  <c r="U2102" i="6"/>
  <c r="AB997" i="6"/>
  <c r="AC997" i="6" s="1"/>
  <c r="U997" i="6"/>
  <c r="AB2158" i="6"/>
  <c r="AC2158" i="6" s="1"/>
  <c r="U2158" i="6"/>
  <c r="AB700" i="6"/>
  <c r="AC700" i="6" s="1"/>
  <c r="U700" i="6"/>
  <c r="AB2232" i="6"/>
  <c r="AC2232" i="6" s="1"/>
  <c r="U2232" i="6"/>
  <c r="V2232" i="6" s="1"/>
  <c r="Z2232" i="6" s="1"/>
  <c r="U2108" i="6"/>
  <c r="V2108" i="6" s="1"/>
  <c r="AB2108" i="6"/>
  <c r="AC2108" i="6" s="1"/>
  <c r="AB1905" i="6"/>
  <c r="AC1905" i="6" s="1"/>
  <c r="U1905" i="6"/>
  <c r="Q2213" i="6"/>
  <c r="R2213" i="6" s="1"/>
  <c r="AA2213" i="6" s="1"/>
  <c r="Q2218" i="6"/>
  <c r="R2218" i="6" s="1"/>
  <c r="AA2218" i="6" s="1"/>
  <c r="U1339" i="6"/>
  <c r="V1339" i="6" s="1"/>
  <c r="N371" i="6"/>
  <c r="Q371" i="6" s="1"/>
  <c r="R371" i="6" s="1"/>
  <c r="AA371" i="6" s="1"/>
  <c r="N2096" i="6"/>
  <c r="Q2096" i="6" s="1"/>
  <c r="R2096" i="6" s="1"/>
  <c r="AA2096" i="6" s="1"/>
  <c r="N165" i="6"/>
  <c r="Q165" i="6" s="1"/>
  <c r="R165" i="6" s="1"/>
  <c r="AA165" i="6" s="1"/>
  <c r="N533" i="6"/>
  <c r="Q533" i="6" s="1"/>
  <c r="R533" i="6" s="1"/>
  <c r="AA533" i="6" s="1"/>
  <c r="N1102" i="6"/>
  <c r="Q1102" i="6" s="1"/>
  <c r="R1102" i="6" s="1"/>
  <c r="AA1102" i="6" s="1"/>
  <c r="N362" i="6"/>
  <c r="Q362" i="6" s="1"/>
  <c r="R362" i="6" s="1"/>
  <c r="AA362" i="6" s="1"/>
  <c r="N829" i="6"/>
  <c r="Q829" i="6" s="1"/>
  <c r="R829" i="6" s="1"/>
  <c r="AA829" i="6" s="1"/>
  <c r="Q2215" i="6"/>
  <c r="R2215" i="6" s="1"/>
  <c r="AA2215" i="6" s="1"/>
  <c r="Q1274" i="6"/>
  <c r="R1274" i="6" s="1"/>
  <c r="AA1274" i="6" s="1"/>
  <c r="Q1151" i="6"/>
  <c r="R1151" i="6" s="1"/>
  <c r="AA1151" i="6" s="1"/>
  <c r="Q2200" i="6"/>
  <c r="R2200" i="6" s="1"/>
  <c r="AA2200" i="6" s="1"/>
  <c r="Q2207" i="6"/>
  <c r="R2207" i="6" s="1"/>
  <c r="AA2207" i="6" s="1"/>
  <c r="Q2216" i="6"/>
  <c r="R2216" i="6" s="1"/>
  <c r="AA2216" i="6" s="1"/>
  <c r="Q2212" i="6"/>
  <c r="R2212" i="6" s="1"/>
  <c r="AA2212" i="6" s="1"/>
  <c r="Q2209" i="6"/>
  <c r="R2209" i="6" s="1"/>
  <c r="AA2209" i="6" s="1"/>
  <c r="Q2022" i="6"/>
  <c r="R2022" i="6" s="1"/>
  <c r="AA2022" i="6" s="1"/>
  <c r="Q2205" i="6"/>
  <c r="R2205" i="6" s="1"/>
  <c r="AA2205" i="6" s="1"/>
  <c r="Q2203" i="6"/>
  <c r="R2203" i="6" s="1"/>
  <c r="AA2203" i="6" s="1"/>
  <c r="Q2198" i="6"/>
  <c r="R2198" i="6" s="1"/>
  <c r="AA2198" i="6" s="1"/>
  <c r="Q1152" i="6"/>
  <c r="R1152" i="6" s="1"/>
  <c r="AA1152" i="6" s="1"/>
  <c r="Q1150" i="6"/>
  <c r="R1150" i="6" s="1"/>
  <c r="AA1150" i="6" s="1"/>
  <c r="Q2210" i="6"/>
  <c r="R2210" i="6" s="1"/>
  <c r="AA2210" i="6" s="1"/>
  <c r="Q432" i="6"/>
  <c r="R432" i="6" s="1"/>
  <c r="AA432" i="6" s="1"/>
  <c r="Q433" i="6"/>
  <c r="R433" i="6" s="1"/>
  <c r="AA433" i="6" s="1"/>
  <c r="Q2211" i="6"/>
  <c r="R2211" i="6" s="1"/>
  <c r="AA2211" i="6" s="1"/>
  <c r="Q1273" i="6"/>
  <c r="R1273" i="6" s="1"/>
  <c r="AA1273" i="6" s="1"/>
  <c r="Q2202" i="6"/>
  <c r="R2202" i="6" s="1"/>
  <c r="AA2202" i="6" s="1"/>
  <c r="Q2217" i="6"/>
  <c r="R2217" i="6" s="1"/>
  <c r="AA2217" i="6" s="1"/>
  <c r="Q429" i="6"/>
  <c r="R429" i="6" s="1"/>
  <c r="AA429" i="6" s="1"/>
  <c r="N1541" i="6"/>
  <c r="Q1541" i="6" s="1"/>
  <c r="R1541" i="6" s="1"/>
  <c r="AA1541" i="6" s="1"/>
  <c r="N2075" i="6"/>
  <c r="Q2075" i="6" s="1"/>
  <c r="R2075" i="6" s="1"/>
  <c r="AA2075" i="6" s="1"/>
  <c r="N129" i="6"/>
  <c r="Q129" i="6" s="1"/>
  <c r="R129" i="6" s="1"/>
  <c r="AA129" i="6" s="1"/>
  <c r="N686" i="6"/>
  <c r="Q686" i="6" s="1"/>
  <c r="R686" i="6" s="1"/>
  <c r="AA686" i="6" s="1"/>
  <c r="AA317" i="10"/>
  <c r="S41" i="10"/>
  <c r="W41" i="10" s="1"/>
  <c r="AA41" i="10" s="1"/>
  <c r="W72" i="10"/>
  <c r="S132" i="10"/>
  <c r="W132" i="10" s="1"/>
  <c r="W122" i="10"/>
  <c r="W319" i="10"/>
  <c r="W293" i="10"/>
  <c r="W120" i="10"/>
  <c r="W170" i="10"/>
  <c r="W50" i="10"/>
  <c r="S130" i="10"/>
  <c r="W130" i="10" s="1"/>
  <c r="S218" i="10"/>
  <c r="W218" i="10" s="1"/>
  <c r="S184" i="10"/>
  <c r="W184" i="10" s="1"/>
  <c r="S234" i="10"/>
  <c r="W234" i="10" s="1"/>
  <c r="O5" i="10"/>
  <c r="X5" i="10" s="1"/>
  <c r="W272" i="10"/>
  <c r="W78" i="10"/>
  <c r="W10" i="10"/>
  <c r="W221" i="10"/>
  <c r="W296" i="10"/>
  <c r="W258" i="10"/>
  <c r="W129" i="10"/>
  <c r="W112" i="10"/>
  <c r="W98" i="10"/>
  <c r="W81" i="10"/>
  <c r="W59" i="10"/>
  <c r="W208" i="10"/>
  <c r="W309" i="10"/>
  <c r="W37" i="10"/>
  <c r="W48" i="10"/>
  <c r="AA311" i="10"/>
  <c r="W289" i="10"/>
  <c r="W194" i="10"/>
  <c r="W174" i="10"/>
  <c r="W227" i="10"/>
  <c r="W226" i="10"/>
  <c r="E14" i="13"/>
  <c r="AA108" i="10"/>
  <c r="AA99" i="10"/>
  <c r="AA267" i="10"/>
  <c r="Y291" i="10"/>
  <c r="Z291" i="10" s="1"/>
  <c r="Y216" i="10"/>
  <c r="Z216" i="10" s="1"/>
  <c r="AA216" i="10" s="1"/>
  <c r="Y7" i="10"/>
  <c r="Z7" i="10" s="1"/>
  <c r="Y176" i="10"/>
  <c r="Z176" i="10" s="1"/>
  <c r="Y206" i="10"/>
  <c r="Z206" i="10" s="1"/>
  <c r="Y96" i="10"/>
  <c r="Z96" i="10" s="1"/>
  <c r="Y100" i="10"/>
  <c r="Z100" i="10" s="1"/>
  <c r="Y308" i="10"/>
  <c r="Z308" i="10" s="1"/>
  <c r="Y14" i="10"/>
  <c r="Z14" i="10" s="1"/>
  <c r="Y312" i="10"/>
  <c r="Z312" i="10" s="1"/>
  <c r="AA312" i="10" s="1"/>
  <c r="Y148" i="10"/>
  <c r="Z148" i="10" s="1"/>
  <c r="Y133" i="10"/>
  <c r="Z133" i="10" s="1"/>
  <c r="Y296" i="10"/>
  <c r="Z296" i="10" s="1"/>
  <c r="Y284" i="10"/>
  <c r="Z284" i="10" s="1"/>
  <c r="Y221" i="10"/>
  <c r="Z221" i="10" s="1"/>
  <c r="Y233" i="10"/>
  <c r="Z233" i="10" s="1"/>
  <c r="Y60" i="10"/>
  <c r="Z60" i="10" s="1"/>
  <c r="Y174" i="10"/>
  <c r="Z174" i="10" s="1"/>
  <c r="Y236" i="10"/>
  <c r="Z236" i="10" s="1"/>
  <c r="Y12" i="10"/>
  <c r="Z12" i="10" s="1"/>
  <c r="Y315" i="10"/>
  <c r="Z315" i="10" s="1"/>
  <c r="Y201" i="10"/>
  <c r="Z201" i="10" s="1"/>
  <c r="Y297" i="10"/>
  <c r="Z297" i="10" s="1"/>
  <c r="Y25" i="10"/>
  <c r="Z25" i="10" s="1"/>
  <c r="Y239" i="10"/>
  <c r="Z239" i="10" s="1"/>
  <c r="Y125" i="10"/>
  <c r="Z125" i="10" s="1"/>
  <c r="Y266" i="10"/>
  <c r="Z266" i="10" s="1"/>
  <c r="AA266" i="10" s="1"/>
  <c r="Y191" i="10"/>
  <c r="Z191" i="10" s="1"/>
  <c r="Y271" i="10"/>
  <c r="Z271" i="10" s="1"/>
  <c r="Y124" i="10"/>
  <c r="Z124" i="10" s="1"/>
  <c r="Y129" i="10"/>
  <c r="Z129" i="10" s="1"/>
  <c r="Y299" i="10"/>
  <c r="Z299" i="10" s="1"/>
  <c r="Y172" i="10"/>
  <c r="Z172" i="10" s="1"/>
  <c r="Y262" i="10"/>
  <c r="Z262" i="10" s="1"/>
  <c r="Y213" i="10"/>
  <c r="Z213" i="10" s="1"/>
  <c r="Y30" i="10"/>
  <c r="Z30" i="10" s="1"/>
  <c r="AA30" i="10" s="1"/>
  <c r="Y153" i="10"/>
  <c r="Z153" i="10" s="1"/>
  <c r="Y307" i="10"/>
  <c r="Z307" i="10" s="1"/>
  <c r="Y253" i="10"/>
  <c r="Z253" i="10" s="1"/>
  <c r="Y85" i="10"/>
  <c r="Z85" i="10" s="1"/>
  <c r="Y65" i="10"/>
  <c r="Z65" i="10" s="1"/>
  <c r="Y147" i="10"/>
  <c r="Z147" i="10" s="1"/>
  <c r="Y292" i="10"/>
  <c r="Z292" i="10" s="1"/>
  <c r="Y224" i="10"/>
  <c r="Z224" i="10" s="1"/>
  <c r="Y237" i="10"/>
  <c r="Z237" i="10" s="1"/>
  <c r="Y313" i="10"/>
  <c r="Z313" i="10" s="1"/>
  <c r="Y170" i="10"/>
  <c r="Z170" i="10" s="1"/>
  <c r="Y304" i="10"/>
  <c r="Z304" i="10" s="1"/>
  <c r="AA304" i="10" s="1"/>
  <c r="Y78" i="10"/>
  <c r="Z78" i="10" s="1"/>
  <c r="Y303" i="10"/>
  <c r="Z303" i="10" s="1"/>
  <c r="Y204" i="10"/>
  <c r="Z204" i="10" s="1"/>
  <c r="Y225" i="10"/>
  <c r="Z225" i="10" s="1"/>
  <c r="Y123" i="10"/>
  <c r="Z123" i="10" s="1"/>
  <c r="Y319" i="10"/>
  <c r="Z319" i="10" s="1"/>
  <c r="Y114" i="10"/>
  <c r="Z114" i="10" s="1"/>
  <c r="AA114" i="10" s="1"/>
  <c r="Y18" i="10"/>
  <c r="Z18" i="10" s="1"/>
  <c r="Y198" i="10"/>
  <c r="Z198" i="10" s="1"/>
  <c r="Y158" i="10"/>
  <c r="Z158" i="10" s="1"/>
  <c r="Y49" i="10"/>
  <c r="Z49" i="10" s="1"/>
  <c r="Y314" i="10"/>
  <c r="Z314" i="10" s="1"/>
  <c r="Y220" i="10"/>
  <c r="Z220" i="10" s="1"/>
  <c r="Y200" i="10"/>
  <c r="Z200" i="10" s="1"/>
  <c r="AA200" i="10" s="1"/>
  <c r="Y121" i="10"/>
  <c r="Z121" i="10" s="1"/>
  <c r="AA121" i="10" s="1"/>
  <c r="Y11" i="10"/>
  <c r="Z11" i="10" s="1"/>
  <c r="Y309" i="10"/>
  <c r="Z309" i="10" s="1"/>
  <c r="Y82" i="10"/>
  <c r="Z82" i="10" s="1"/>
  <c r="Y264" i="10"/>
  <c r="Z264" i="10" s="1"/>
  <c r="Y186" i="10"/>
  <c r="Z186" i="10" s="1"/>
  <c r="AA186" i="10" s="1"/>
  <c r="Y105" i="10"/>
  <c r="Z105" i="10" s="1"/>
  <c r="W143" i="10"/>
  <c r="W176" i="10"/>
  <c r="W8" i="10"/>
  <c r="W44" i="10"/>
  <c r="Y22" i="10"/>
  <c r="Z22" i="10" s="1"/>
  <c r="Y138" i="10"/>
  <c r="Z138" i="10" s="1"/>
  <c r="AA138" i="10" s="1"/>
  <c r="Y26" i="10"/>
  <c r="Z26" i="10" s="1"/>
  <c r="Y86" i="10"/>
  <c r="Z86" i="10" s="1"/>
  <c r="Y244" i="10"/>
  <c r="Z244" i="10" s="1"/>
  <c r="Y273" i="10"/>
  <c r="Z273" i="10" s="1"/>
  <c r="Y189" i="10"/>
  <c r="Z189" i="10" s="1"/>
  <c r="Y27" i="10"/>
  <c r="Z27" i="10" s="1"/>
  <c r="Y231" i="10"/>
  <c r="Z231" i="10" s="1"/>
  <c r="Y47" i="10"/>
  <c r="Z47" i="10" s="1"/>
  <c r="W239" i="10"/>
  <c r="W47" i="10"/>
  <c r="Y21" i="10"/>
  <c r="Z21" i="10" s="1"/>
  <c r="AA21" i="10" s="1"/>
  <c r="Y152" i="10"/>
  <c r="Z152" i="10" s="1"/>
  <c r="Y279" i="10"/>
  <c r="Z279" i="10" s="1"/>
  <c r="Y88" i="10"/>
  <c r="Z88" i="10" s="1"/>
  <c r="Y280" i="10"/>
  <c r="Z280" i="10" s="1"/>
  <c r="Y74" i="10"/>
  <c r="Z74" i="10" s="1"/>
  <c r="AA74" i="10" s="1"/>
  <c r="Y202" i="10"/>
  <c r="Z202" i="10" s="1"/>
  <c r="Y91" i="10"/>
  <c r="Z91" i="10" s="1"/>
  <c r="Y259" i="10"/>
  <c r="Z259" i="10" s="1"/>
  <c r="Y197" i="10"/>
  <c r="Z197" i="10" s="1"/>
  <c r="Y117" i="10"/>
  <c r="Z117" i="10" s="1"/>
  <c r="AA117" i="10" s="1"/>
  <c r="Y289" i="10"/>
  <c r="Z289" i="10" s="1"/>
  <c r="Y235" i="10"/>
  <c r="Z235" i="10" s="1"/>
  <c r="Y175" i="10"/>
  <c r="Z175" i="10" s="1"/>
  <c r="Y45" i="10"/>
  <c r="Z45" i="10" s="1"/>
  <c r="Y160" i="10"/>
  <c r="Z160" i="10" s="1"/>
  <c r="Y10" i="10"/>
  <c r="Z10" i="10" s="1"/>
  <c r="Y181" i="10"/>
  <c r="Z181" i="10" s="1"/>
  <c r="AA181" i="10" s="1"/>
  <c r="Y15" i="10"/>
  <c r="Z15" i="10" s="1"/>
  <c r="Y190" i="10"/>
  <c r="Z190" i="10" s="1"/>
  <c r="Y51" i="10"/>
  <c r="Z51" i="10" s="1"/>
  <c r="AA51" i="10" s="1"/>
  <c r="Y126" i="10"/>
  <c r="Z126" i="10" s="1"/>
  <c r="Y80" i="10"/>
  <c r="Z80" i="10" s="1"/>
  <c r="Y251" i="10"/>
  <c r="Z251" i="10" s="1"/>
  <c r="Y272" i="10"/>
  <c r="Z272" i="10" s="1"/>
  <c r="Y194" i="10"/>
  <c r="Z194" i="10" s="1"/>
  <c r="Y59" i="10"/>
  <c r="Z59" i="10" s="1"/>
  <c r="Y139" i="10"/>
  <c r="Z139" i="10" s="1"/>
  <c r="Y44" i="10"/>
  <c r="Z44" i="10" s="1"/>
  <c r="Y275" i="10"/>
  <c r="Z275" i="10" s="1"/>
  <c r="Y67" i="10"/>
  <c r="Z67" i="10" s="1"/>
  <c r="Y211" i="10"/>
  <c r="Z211" i="10" s="1"/>
  <c r="Y71" i="10"/>
  <c r="Z71" i="10" s="1"/>
  <c r="Y286" i="10"/>
  <c r="Z286" i="10" s="1"/>
  <c r="Y316" i="10"/>
  <c r="Z316" i="10" s="1"/>
  <c r="Y254" i="10"/>
  <c r="Z254" i="10" s="1"/>
  <c r="Y154" i="10"/>
  <c r="Z154" i="10" s="1"/>
  <c r="Y232" i="10"/>
  <c r="Z232" i="10" s="1"/>
  <c r="AA232" i="10" s="1"/>
  <c r="Y169" i="10"/>
  <c r="Z169" i="10" s="1"/>
  <c r="Y116" i="10"/>
  <c r="Z116" i="10" s="1"/>
  <c r="AA116" i="10" s="1"/>
  <c r="Y39" i="10"/>
  <c r="Z39" i="10" s="1"/>
  <c r="AA39" i="10" s="1"/>
  <c r="Y16" i="10"/>
  <c r="Z16" i="10" s="1"/>
  <c r="Y228" i="10"/>
  <c r="Z228" i="10" s="1"/>
  <c r="Y55" i="10"/>
  <c r="Z55" i="10" s="1"/>
  <c r="Y247" i="10"/>
  <c r="Z247" i="10" s="1"/>
  <c r="Y17" i="10"/>
  <c r="Z17" i="10" s="1"/>
  <c r="AA17" i="10" s="1"/>
  <c r="Y256" i="10"/>
  <c r="Z256" i="10" s="1"/>
  <c r="Y285" i="10"/>
  <c r="Z285" i="10" s="1"/>
  <c r="Y50" i="10"/>
  <c r="Z50" i="10" s="1"/>
  <c r="Y69" i="10"/>
  <c r="Z69" i="10" s="1"/>
  <c r="Y103" i="10"/>
  <c r="Z103" i="10" s="1"/>
  <c r="Y168" i="10"/>
  <c r="Z168" i="10" s="1"/>
  <c r="Y230" i="10"/>
  <c r="Z230" i="10" s="1"/>
  <c r="AA230" i="10" s="1"/>
  <c r="Y132" i="10"/>
  <c r="Z132" i="10" s="1"/>
  <c r="Y269" i="10"/>
  <c r="Z269" i="10" s="1"/>
  <c r="Y102" i="10"/>
  <c r="Z102" i="10" s="1"/>
  <c r="Y23" i="10"/>
  <c r="Z23" i="10" s="1"/>
  <c r="Y281" i="10"/>
  <c r="Z281" i="10" s="1"/>
  <c r="Y142" i="10"/>
  <c r="Z142" i="10" s="1"/>
  <c r="Y282" i="10"/>
  <c r="Z282" i="10" s="1"/>
  <c r="AA282" i="10" s="1"/>
  <c r="Y192" i="10"/>
  <c r="Z192" i="10" s="1"/>
  <c r="Y9" i="10"/>
  <c r="Z9" i="10" s="1"/>
  <c r="Y180" i="10"/>
  <c r="Z180" i="10" s="1"/>
  <c r="Y31" i="10"/>
  <c r="Z31" i="10" s="1"/>
  <c r="Y37" i="10"/>
  <c r="Z37" i="10" s="1"/>
  <c r="Y210" i="10"/>
  <c r="Z210" i="10" s="1"/>
  <c r="Y101" i="10"/>
  <c r="Z101" i="10" s="1"/>
  <c r="Y187" i="10"/>
  <c r="Z187" i="10" s="1"/>
  <c r="Y13" i="10"/>
  <c r="Z13" i="10" s="1"/>
  <c r="Y188" i="10"/>
  <c r="Z188" i="10" s="1"/>
  <c r="Y36" i="10"/>
  <c r="Z36" i="10" s="1"/>
  <c r="Y209" i="10"/>
  <c r="Z209" i="10" s="1"/>
  <c r="Y46" i="10"/>
  <c r="Z46" i="10" s="1"/>
  <c r="Y214" i="10"/>
  <c r="Z214" i="10" s="1"/>
  <c r="AA214" i="10" s="1"/>
  <c r="Y118" i="10"/>
  <c r="Z118" i="10" s="1"/>
  <c r="Y203" i="10"/>
  <c r="Z203" i="10" s="1"/>
  <c r="Y64" i="10"/>
  <c r="Z64" i="10" s="1"/>
  <c r="Y300" i="10"/>
  <c r="Z300" i="10" s="1"/>
  <c r="AA300" i="10" s="1"/>
  <c r="Y93" i="10"/>
  <c r="Z93" i="10" s="1"/>
  <c r="Y70" i="10"/>
  <c r="Z70" i="10" s="1"/>
  <c r="AA70" i="10" s="1"/>
  <c r="Y219" i="10"/>
  <c r="Z219" i="10" s="1"/>
  <c r="Y222" i="10"/>
  <c r="Z222" i="10" s="1"/>
  <c r="Y40" i="10"/>
  <c r="Z40" i="10" s="1"/>
  <c r="Y199" i="10"/>
  <c r="Z199" i="10" s="1"/>
  <c r="Y66" i="10"/>
  <c r="Z66" i="10" s="1"/>
  <c r="AA66" i="10" s="1"/>
  <c r="Y112" i="10"/>
  <c r="Z112" i="10" s="1"/>
  <c r="Y229" i="10"/>
  <c r="Z229" i="10" s="1"/>
  <c r="AA229" i="10" s="1"/>
  <c r="Y246" i="10"/>
  <c r="Z246" i="10" s="1"/>
  <c r="Y52" i="10"/>
  <c r="Z52" i="10" s="1"/>
  <c r="Y144" i="10"/>
  <c r="Z144" i="10" s="1"/>
  <c r="Y252" i="10"/>
  <c r="Z252" i="10" s="1"/>
  <c r="Y20" i="10"/>
  <c r="Z20" i="10" s="1"/>
  <c r="Y127" i="10"/>
  <c r="Z127" i="10" s="1"/>
  <c r="Y261" i="10"/>
  <c r="Z261" i="10" s="1"/>
  <c r="Y159" i="10"/>
  <c r="Z159" i="10" s="1"/>
  <c r="AA159" i="10" s="1"/>
  <c r="Y134" i="10"/>
  <c r="Z134" i="10" s="1"/>
  <c r="Y151" i="10"/>
  <c r="Z151" i="10" s="1"/>
  <c r="Y249" i="10"/>
  <c r="Z249" i="10" s="1"/>
  <c r="Y119" i="10"/>
  <c r="Z119" i="10" s="1"/>
  <c r="Y263" i="10"/>
  <c r="Z263" i="10" s="1"/>
  <c r="Y165" i="10"/>
  <c r="Z165" i="10" s="1"/>
  <c r="Y162" i="10"/>
  <c r="Z162" i="10" s="1"/>
  <c r="Y184" i="10"/>
  <c r="Z184" i="10" s="1"/>
  <c r="Y57" i="10"/>
  <c r="Z57" i="10" s="1"/>
  <c r="AA57" i="10" s="1"/>
  <c r="Y185" i="10"/>
  <c r="Z185" i="10" s="1"/>
  <c r="Y234" i="10"/>
  <c r="Z234" i="10" s="1"/>
  <c r="Y131" i="10"/>
  <c r="Z131" i="10" s="1"/>
  <c r="AA131" i="10" s="1"/>
  <c r="Y157" i="10"/>
  <c r="Z157" i="10" s="1"/>
  <c r="Y28" i="10"/>
  <c r="Z28" i="10" s="1"/>
  <c r="Y8" i="10"/>
  <c r="Z8" i="10" s="1"/>
  <c r="Y227" i="10"/>
  <c r="Z227" i="10" s="1"/>
  <c r="Y255" i="10"/>
  <c r="Z255" i="10" s="1"/>
  <c r="Y115" i="10"/>
  <c r="Z115" i="10" s="1"/>
  <c r="Y287" i="10"/>
  <c r="Z287" i="10" s="1"/>
  <c r="AA287" i="10" s="1"/>
  <c r="Y141" i="10"/>
  <c r="Z141" i="10" s="1"/>
  <c r="Y310" i="10"/>
  <c r="Z310" i="10" s="1"/>
  <c r="Y146" i="10"/>
  <c r="Z146" i="10" s="1"/>
  <c r="AA146" i="10" s="1"/>
  <c r="Y167" i="10"/>
  <c r="Z167" i="10" s="1"/>
  <c r="Y35" i="10"/>
  <c r="Z35" i="10" s="1"/>
  <c r="AA35" i="10" s="1"/>
  <c r="Y208" i="10"/>
  <c r="Z208" i="10" s="1"/>
  <c r="Y145" i="10"/>
  <c r="Z145" i="10" s="1"/>
  <c r="Y150" i="10"/>
  <c r="Z150" i="10" s="1"/>
  <c r="Y183" i="10"/>
  <c r="Z183" i="10" s="1"/>
  <c r="Y270" i="10"/>
  <c r="Z270" i="10" s="1"/>
  <c r="Y212" i="10"/>
  <c r="Z212" i="10" s="1"/>
  <c r="Y173" i="10"/>
  <c r="Z173" i="10" s="1"/>
  <c r="Y90" i="10"/>
  <c r="Z90" i="10" s="1"/>
  <c r="AA90" i="10" s="1"/>
  <c r="Y155" i="10"/>
  <c r="Z155" i="10" s="1"/>
  <c r="AA155" i="10" s="1"/>
  <c r="Y195" i="10"/>
  <c r="Z195" i="10" s="1"/>
  <c r="Y223" i="10"/>
  <c r="Z223" i="10" s="1"/>
  <c r="Y130" i="10"/>
  <c r="Z130" i="10" s="1"/>
  <c r="Y283" i="10"/>
  <c r="Z283" i="10" s="1"/>
  <c r="Y226" i="10"/>
  <c r="Z226" i="10" s="1"/>
  <c r="Y111" i="10"/>
  <c r="Z111" i="10" s="1"/>
  <c r="Y248" i="10"/>
  <c r="Z248" i="10" s="1"/>
  <c r="AA248" i="10" s="1"/>
  <c r="Y72" i="10"/>
  <c r="Z72" i="10" s="1"/>
  <c r="Y6" i="10"/>
  <c r="Z6" i="10" s="1"/>
  <c r="AA6" i="10" s="1"/>
  <c r="Y38" i="10"/>
  <c r="Z38" i="10" s="1"/>
  <c r="AA38" i="10" s="1"/>
  <c r="Y68" i="10"/>
  <c r="Z68" i="10" s="1"/>
  <c r="AA68" i="10" s="1"/>
  <c r="Y177" i="10"/>
  <c r="Z177" i="10" s="1"/>
  <c r="Y182" i="10"/>
  <c r="Z182" i="10" s="1"/>
  <c r="Y110" i="10"/>
  <c r="Z110" i="10" s="1"/>
  <c r="Y161" i="10"/>
  <c r="Z161" i="10" s="1"/>
  <c r="Y166" i="10"/>
  <c r="Z166" i="10" s="1"/>
  <c r="Y257" i="10"/>
  <c r="Z257" i="10" s="1"/>
  <c r="Y73" i="10"/>
  <c r="Z73" i="10" s="1"/>
  <c r="AA73" i="10" s="1"/>
  <c r="Y58" i="10"/>
  <c r="Z58" i="10" s="1"/>
  <c r="Y156" i="10"/>
  <c r="Z156" i="10" s="1"/>
  <c r="Y260" i="10"/>
  <c r="Z260" i="10" s="1"/>
  <c r="Y43" i="10"/>
  <c r="Z43" i="10" s="1"/>
  <c r="Y274" i="10"/>
  <c r="Z274" i="10" s="1"/>
  <c r="AA274" i="10" s="1"/>
  <c r="Y77" i="10"/>
  <c r="Z77" i="10" s="1"/>
  <c r="Y290" i="10"/>
  <c r="Z290" i="10" s="1"/>
  <c r="AA290" i="10" s="1"/>
  <c r="Y75" i="10"/>
  <c r="Z75" i="10" s="1"/>
  <c r="Y87" i="10"/>
  <c r="Z87" i="10" s="1"/>
  <c r="AA87" i="10" s="1"/>
  <c r="Y217" i="10"/>
  <c r="Z217" i="10" s="1"/>
  <c r="Y265" i="10"/>
  <c r="Z265" i="10" s="1"/>
  <c r="AA265" i="10" s="1"/>
  <c r="Y32" i="10"/>
  <c r="Z32" i="10" s="1"/>
  <c r="Y171" i="10"/>
  <c r="Z171" i="10" s="1"/>
  <c r="Y76" i="10"/>
  <c r="Z76" i="10" s="1"/>
  <c r="Y268" i="10"/>
  <c r="Z268" i="10" s="1"/>
  <c r="Y295" i="10"/>
  <c r="Z295" i="10" s="1"/>
  <c r="Y164" i="10"/>
  <c r="Z164" i="10" s="1"/>
  <c r="Y277" i="10"/>
  <c r="Z277" i="10" s="1"/>
  <c r="AA277" i="10" s="1"/>
  <c r="Y143" i="10"/>
  <c r="Z143" i="10" s="1"/>
  <c r="Y107" i="10"/>
  <c r="Z107" i="10" s="1"/>
  <c r="Y320" i="10"/>
  <c r="Z320" i="10" s="1"/>
  <c r="Y179" i="10"/>
  <c r="Z179" i="10" s="1"/>
  <c r="Y196" i="10"/>
  <c r="Z196" i="10" s="1"/>
  <c r="Y302" i="10"/>
  <c r="Z302" i="10" s="1"/>
  <c r="Y245" i="10"/>
  <c r="Z245" i="10" s="1"/>
  <c r="AA245" i="10" s="1"/>
  <c r="Y81" i="10"/>
  <c r="Z81" i="10" s="1"/>
  <c r="Y79" i="10"/>
  <c r="Z79" i="10" s="1"/>
  <c r="Y94" i="10"/>
  <c r="Z94" i="10" s="1"/>
  <c r="Y242" i="10"/>
  <c r="Z242" i="10" s="1"/>
  <c r="Y89" i="10"/>
  <c r="Z89" i="10" s="1"/>
  <c r="Y24" i="10"/>
  <c r="Z24" i="10" s="1"/>
  <c r="Y19" i="10"/>
  <c r="Z19" i="10" s="1"/>
  <c r="Y218" i="10"/>
  <c r="Z218" i="10" s="1"/>
  <c r="Y83" i="10"/>
  <c r="Z83" i="10" s="1"/>
  <c r="Y84" i="10"/>
  <c r="Z84" i="10" s="1"/>
  <c r="Y95" i="10"/>
  <c r="Z95" i="10" s="1"/>
  <c r="AA95" i="10" s="1"/>
  <c r="Y205" i="10"/>
  <c r="Z205" i="10" s="1"/>
  <c r="Y294" i="10"/>
  <c r="Z294" i="10" s="1"/>
  <c r="Y293" i="10"/>
  <c r="Z293" i="10" s="1"/>
  <c r="Y298" i="10"/>
  <c r="Z298" i="10" s="1"/>
  <c r="Y207" i="10"/>
  <c r="Z207" i="10" s="1"/>
  <c r="Y149" i="10"/>
  <c r="Z149" i="10" s="1"/>
  <c r="AA149" i="10" s="1"/>
  <c r="Y113" i="10"/>
  <c r="Z113" i="10" s="1"/>
  <c r="Y250" i="10"/>
  <c r="Z250" i="10" s="1"/>
  <c r="Y122" i="10"/>
  <c r="Z122" i="10" s="1"/>
  <c r="Y288" i="10"/>
  <c r="Z288" i="10" s="1"/>
  <c r="AA288" i="10" s="1"/>
  <c r="Y193" i="10"/>
  <c r="Z193" i="10" s="1"/>
  <c r="Y318" i="10"/>
  <c r="Z318" i="10" s="1"/>
  <c r="AA318" i="10" s="1"/>
  <c r="Y163" i="10"/>
  <c r="Z163" i="10" s="1"/>
  <c r="Y276" i="10"/>
  <c r="Z276" i="10" s="1"/>
  <c r="Y104" i="10"/>
  <c r="Z104" i="10" s="1"/>
  <c r="AA104" i="10" s="1"/>
  <c r="Y54" i="10"/>
  <c r="Z54" i="10" s="1"/>
  <c r="Y63" i="10"/>
  <c r="Z63" i="10" s="1"/>
  <c r="Y56" i="10"/>
  <c r="Z56" i="10" s="1"/>
  <c r="Y120" i="10"/>
  <c r="Z120" i="10" s="1"/>
  <c r="Y48" i="10"/>
  <c r="Z48" i="10" s="1"/>
  <c r="Y241" i="10"/>
  <c r="Z241" i="10" s="1"/>
  <c r="Y243" i="10"/>
  <c r="Z243" i="10" s="1"/>
  <c r="Y128" i="10"/>
  <c r="Z128" i="10" s="1"/>
  <c r="Y53" i="10"/>
  <c r="Z53" i="10" s="1"/>
  <c r="Y62" i="10"/>
  <c r="Z62" i="10" s="1"/>
  <c r="Y98" i="10"/>
  <c r="Z98" i="10" s="1"/>
  <c r="Y61" i="10"/>
  <c r="Z61" i="10" s="1"/>
  <c r="AA61" i="10" s="1"/>
  <c r="Y238" i="10"/>
  <c r="Z238" i="10" s="1"/>
  <c r="Y106" i="10"/>
  <c r="Z106" i="10" s="1"/>
  <c r="Y178" i="10"/>
  <c r="Z178" i="10" s="1"/>
  <c r="AA178" i="10" s="1"/>
  <c r="Y301" i="10"/>
  <c r="Z301" i="10" s="1"/>
  <c r="Y215" i="10"/>
  <c r="Z215" i="10" s="1"/>
  <c r="Y42" i="10"/>
  <c r="Z42" i="10" s="1"/>
  <c r="Y306" i="10"/>
  <c r="Z306" i="10" s="1"/>
  <c r="Y136" i="10"/>
  <c r="Z136" i="10" s="1"/>
  <c r="Y240" i="10"/>
  <c r="Z240" i="10" s="1"/>
  <c r="Y278" i="10"/>
  <c r="Z278" i="10" s="1"/>
  <c r="AA278" i="10" s="1"/>
  <c r="Y258" i="10"/>
  <c r="Z258" i="10" s="1"/>
  <c r="Y135" i="10"/>
  <c r="Z135" i="10" s="1"/>
  <c r="Y92" i="10"/>
  <c r="Z92" i="10" s="1"/>
  <c r="Y97" i="10"/>
  <c r="Z97" i="10" s="1"/>
  <c r="AA97" i="10" s="1"/>
  <c r="Y140" i="10"/>
  <c r="Z140" i="10" s="1"/>
  <c r="W141" i="10"/>
  <c r="W240" i="10"/>
  <c r="W45" i="10"/>
  <c r="W85" i="10"/>
  <c r="W31" i="10"/>
  <c r="W291" i="10"/>
  <c r="W43" i="10"/>
  <c r="W118" i="10"/>
  <c r="W42" i="10"/>
  <c r="W83" i="10"/>
  <c r="W54" i="10"/>
  <c r="W154" i="10"/>
  <c r="W64" i="10"/>
  <c r="W150" i="10"/>
  <c r="W140" i="10"/>
  <c r="W53" i="10"/>
  <c r="W206" i="10"/>
  <c r="W11" i="10"/>
  <c r="W211" i="10"/>
  <c r="W284" i="10"/>
  <c r="W210" i="10"/>
  <c r="W18" i="10"/>
  <c r="W84" i="10"/>
  <c r="W58" i="10"/>
  <c r="W105" i="10"/>
  <c r="W19" i="10"/>
  <c r="W7" i="10"/>
  <c r="W60" i="10"/>
  <c r="W126" i="10"/>
  <c r="W280" i="10"/>
  <c r="W46" i="10"/>
  <c r="W107" i="10"/>
  <c r="W94" i="10"/>
  <c r="W52" i="10"/>
  <c r="W302" i="10"/>
  <c r="W202" i="10"/>
  <c r="W262" i="10"/>
  <c r="W80" i="10"/>
  <c r="W199" i="10"/>
  <c r="W9" i="10"/>
  <c r="W238" i="10"/>
  <c r="W76" i="10"/>
  <c r="W56" i="10"/>
  <c r="W163" i="10"/>
  <c r="W110" i="10"/>
  <c r="W106" i="10"/>
  <c r="D14" i="13"/>
  <c r="W151" i="10"/>
  <c r="W147" i="10"/>
  <c r="W13" i="10"/>
  <c r="W100" i="10"/>
  <c r="W167" i="10"/>
  <c r="W103" i="10"/>
  <c r="W231" i="10"/>
  <c r="W77" i="10"/>
  <c r="W270" i="10"/>
  <c r="W243" i="10"/>
  <c r="W242" i="10"/>
  <c r="W299" i="10"/>
  <c r="W179" i="10"/>
  <c r="W195" i="10"/>
  <c r="W36" i="10"/>
  <c r="W113" i="10"/>
  <c r="W96" i="10"/>
  <c r="W310" i="10"/>
  <c r="W28" i="10"/>
  <c r="W79" i="10"/>
  <c r="W224" i="10"/>
  <c r="W16" i="10"/>
  <c r="W12" i="10"/>
  <c r="W63" i="10"/>
  <c r="W308" i="10"/>
  <c r="W192" i="10"/>
  <c r="W255" i="10"/>
  <c r="W67" i="10"/>
  <c r="W115" i="10"/>
  <c r="W250" i="10"/>
  <c r="W187" i="10"/>
  <c r="W205" i="10"/>
  <c r="W259" i="10"/>
  <c r="W144" i="10"/>
  <c r="W166" i="10"/>
  <c r="W24" i="10"/>
  <c r="W125" i="10"/>
  <c r="W65" i="10"/>
  <c r="W119" i="10"/>
  <c r="W71" i="10"/>
  <c r="W152" i="10"/>
  <c r="W263" i="10"/>
  <c r="W86" i="10"/>
  <c r="W75" i="10"/>
  <c r="W123" i="10"/>
  <c r="W314" i="10"/>
  <c r="W172" i="10"/>
  <c r="W40" i="10"/>
  <c r="G63" i="13"/>
  <c r="G15" i="13"/>
  <c r="G47" i="13"/>
  <c r="G66" i="13"/>
  <c r="G54" i="13"/>
  <c r="G71" i="13"/>
  <c r="G69" i="13"/>
  <c r="G62" i="13"/>
  <c r="G23" i="13"/>
  <c r="G37" i="13"/>
  <c r="G60" i="13"/>
  <c r="G44" i="13"/>
  <c r="G39" i="13"/>
  <c r="G55" i="13"/>
  <c r="G67" i="13"/>
  <c r="G53" i="13"/>
  <c r="G21" i="13"/>
  <c r="G51" i="13"/>
  <c r="G59" i="13"/>
  <c r="G58" i="13"/>
  <c r="G65" i="13"/>
  <c r="G49" i="13"/>
  <c r="G72" i="13"/>
  <c r="G56" i="13"/>
  <c r="G40" i="13"/>
  <c r="G46" i="13"/>
  <c r="G50" i="13"/>
  <c r="G61" i="13"/>
  <c r="G45" i="13"/>
  <c r="G68" i="13"/>
  <c r="G52" i="13"/>
  <c r="G42" i="13"/>
  <c r="G41" i="13"/>
  <c r="G64" i="13"/>
  <c r="W236" i="10"/>
  <c r="G20" i="13"/>
  <c r="G33" i="13"/>
  <c r="G32" i="13"/>
  <c r="G29" i="13"/>
  <c r="G36" i="13"/>
  <c r="G28" i="13"/>
  <c r="G26" i="13"/>
  <c r="G24" i="13"/>
  <c r="W32" i="10"/>
  <c r="W297" i="10"/>
  <c r="W135" i="10"/>
  <c r="G19" i="13"/>
  <c r="G18" i="13"/>
  <c r="W69" i="10"/>
  <c r="W307" i="10"/>
  <c r="W292" i="10"/>
  <c r="W136" i="10"/>
  <c r="W55" i="10"/>
  <c r="W165" i="10"/>
  <c r="W294" i="10"/>
  <c r="G35" i="13"/>
  <c r="W268" i="10"/>
  <c r="W283" i="10"/>
  <c r="W213" i="10"/>
  <c r="W204" i="10"/>
  <c r="G22" i="13"/>
  <c r="G27" i="13"/>
  <c r="W88" i="10"/>
  <c r="W271" i="10"/>
  <c r="W295" i="10"/>
  <c r="W14" i="10"/>
  <c r="W235" i="10"/>
  <c r="W20" i="10"/>
  <c r="W237" i="10"/>
  <c r="W164" i="10"/>
  <c r="W220" i="10"/>
  <c r="W207" i="10"/>
  <c r="W49" i="10"/>
  <c r="W139" i="10"/>
  <c r="W188" i="10"/>
  <c r="W251" i="10"/>
  <c r="W316" i="10"/>
  <c r="W26" i="10"/>
  <c r="W285" i="10"/>
  <c r="G30" i="13"/>
  <c r="G34" i="13"/>
  <c r="G17" i="13"/>
  <c r="W252" i="10"/>
  <c r="W111" i="10"/>
  <c r="W162" i="10"/>
  <c r="W247" i="10"/>
  <c r="W191" i="10"/>
  <c r="W313" i="10"/>
  <c r="W124" i="10"/>
  <c r="W22" i="10"/>
  <c r="W82" i="10"/>
  <c r="W279" i="10"/>
  <c r="W275" i="10"/>
  <c r="W260" i="10"/>
  <c r="W228" i="10"/>
  <c r="W223" i="10"/>
  <c r="W189" i="10"/>
  <c r="W62" i="10"/>
  <c r="W269" i="10"/>
  <c r="W148" i="10"/>
  <c r="W196" i="10"/>
  <c r="W198" i="10"/>
  <c r="W127" i="10"/>
  <c r="W203" i="10"/>
  <c r="W23" i="10"/>
  <c r="W134" i="10"/>
  <c r="W261" i="10"/>
  <c r="W157" i="10"/>
  <c r="W160" i="10"/>
  <c r="W180" i="10"/>
  <c r="W212" i="10"/>
  <c r="W244" i="10"/>
  <c r="W276" i="10"/>
  <c r="W93" i="10"/>
  <c r="W92" i="10"/>
  <c r="W175" i="10"/>
  <c r="W246" i="10"/>
  <c r="W219" i="10"/>
  <c r="W173" i="10"/>
  <c r="W156" i="10"/>
  <c r="W15" i="10"/>
  <c r="W133" i="10"/>
  <c r="W182" i="10"/>
  <c r="W171" i="10"/>
  <c r="W89" i="10"/>
  <c r="W27" i="10"/>
  <c r="G112" i="13"/>
  <c r="G113" i="13"/>
  <c r="G81" i="13"/>
  <c r="G70" i="13"/>
  <c r="G38" i="13"/>
  <c r="G31" i="13"/>
  <c r="G43" i="13"/>
  <c r="G74" i="13"/>
  <c r="G73" i="13"/>
  <c r="G57" i="13"/>
  <c r="G25" i="13"/>
  <c r="G48" i="13"/>
  <c r="G16" i="13"/>
  <c r="G80" i="13"/>
  <c r="G91" i="13"/>
  <c r="G106" i="13"/>
  <c r="G90" i="13"/>
  <c r="G104" i="13"/>
  <c r="G88" i="13"/>
  <c r="G103" i="13"/>
  <c r="G102" i="13"/>
  <c r="G108" i="13"/>
  <c r="G107" i="13"/>
  <c r="G116" i="13"/>
  <c r="G84" i="13"/>
  <c r="G115" i="13"/>
  <c r="G99" i="13"/>
  <c r="G83" i="13"/>
  <c r="G89" i="13"/>
  <c r="W249" i="10"/>
  <c r="Q500" i="6"/>
  <c r="Q740" i="6"/>
  <c r="Q2186" i="6"/>
  <c r="Q1091" i="6"/>
  <c r="Q389" i="6"/>
  <c r="Q2085" i="6"/>
  <c r="Q1364" i="6"/>
  <c r="Q1369" i="6"/>
  <c r="Q399" i="6"/>
  <c r="Q442" i="6"/>
  <c r="Q778" i="6"/>
  <c r="Q967" i="6"/>
  <c r="Q1537" i="6"/>
  <c r="Q93" i="6"/>
  <c r="Q227" i="6"/>
  <c r="Q585" i="6"/>
  <c r="Q583" i="6"/>
  <c r="Q2118" i="6"/>
  <c r="Q2069" i="6"/>
  <c r="Q1288" i="6"/>
  <c r="Q1201" i="6"/>
  <c r="Q1705" i="6"/>
  <c r="Q1481" i="6"/>
  <c r="Q305" i="6"/>
  <c r="Q2189" i="6"/>
  <c r="Q1154" i="6"/>
  <c r="Q667" i="6"/>
  <c r="Q490" i="6"/>
  <c r="Q1769" i="6"/>
  <c r="Q251" i="6"/>
  <c r="Q1186" i="6"/>
  <c r="Q70" i="6"/>
  <c r="Q1256" i="6"/>
  <c r="Q1250" i="6"/>
  <c r="Q852" i="6"/>
  <c r="Q830" i="6"/>
  <c r="Q824" i="6"/>
  <c r="Q914" i="6"/>
  <c r="Q927" i="6"/>
  <c r="Q946" i="6"/>
  <c r="Q1723" i="6"/>
  <c r="Q772" i="6"/>
  <c r="Q763" i="6"/>
  <c r="Q1746" i="6"/>
  <c r="Q43" i="6"/>
  <c r="Q51" i="6"/>
  <c r="Q2008" i="6"/>
  <c r="Q102" i="6"/>
  <c r="Q714" i="6"/>
  <c r="Q719" i="6"/>
  <c r="Q710" i="6"/>
  <c r="Q507" i="6"/>
  <c r="Q618" i="6"/>
  <c r="Q1630" i="6"/>
  <c r="Q1577" i="6"/>
  <c r="Q1636" i="6"/>
  <c r="Q1655" i="6"/>
  <c r="Q1660" i="6"/>
  <c r="Q1626" i="6"/>
  <c r="Q1623" i="6"/>
  <c r="Q1270" i="6"/>
  <c r="Q1500" i="6"/>
  <c r="Q1488" i="6"/>
  <c r="Q707" i="6"/>
  <c r="Q810" i="6"/>
  <c r="Q396" i="6"/>
  <c r="Q807" i="6"/>
  <c r="Q1528" i="6"/>
  <c r="Q1695" i="6"/>
  <c r="Q1540" i="6"/>
  <c r="Q1519" i="6"/>
  <c r="Q2141" i="6"/>
  <c r="Q1518" i="6"/>
  <c r="Q270" i="6"/>
  <c r="Q1047" i="6"/>
  <c r="Q1791" i="6"/>
  <c r="Q1842" i="6"/>
  <c r="Q1792" i="6"/>
  <c r="Q2101" i="6"/>
  <c r="Q1556" i="6"/>
  <c r="Q1302" i="6"/>
  <c r="Q1291" i="6"/>
  <c r="Q1213" i="6"/>
  <c r="Q1221" i="6"/>
  <c r="Q586" i="6"/>
  <c r="Q2122" i="6"/>
  <c r="Q1415" i="6"/>
  <c r="Q991" i="6"/>
  <c r="Q629" i="6"/>
  <c r="Q2184" i="6"/>
  <c r="Q415" i="6"/>
  <c r="Q424" i="6"/>
  <c r="Q2153" i="6"/>
  <c r="Q1853" i="6"/>
  <c r="Q1729" i="6"/>
  <c r="Q1027" i="6"/>
  <c r="Q454" i="6"/>
  <c r="Q487" i="6"/>
  <c r="Q468" i="6"/>
  <c r="Q548" i="6"/>
  <c r="Q1117" i="6"/>
  <c r="Q881" i="6"/>
  <c r="Q1680" i="6"/>
  <c r="Q1857" i="6"/>
  <c r="Q1728" i="6"/>
  <c r="Q1013" i="6"/>
  <c r="Q1020" i="6"/>
  <c r="Q1328" i="6"/>
  <c r="Q2149" i="6"/>
  <c r="Q1019" i="6"/>
  <c r="Q1021" i="6"/>
  <c r="Q342" i="6"/>
  <c r="Q1895" i="6"/>
  <c r="Q1911" i="6"/>
  <c r="Q1920" i="6"/>
  <c r="Q1928" i="6"/>
  <c r="Q1936" i="6"/>
  <c r="Q1426" i="6"/>
  <c r="Q1453" i="6"/>
  <c r="Q1868" i="6"/>
  <c r="Q1203" i="6"/>
  <c r="Q1277" i="6"/>
  <c r="Q159" i="6"/>
  <c r="Q355" i="6"/>
  <c r="Q448" i="6"/>
  <c r="Q359" i="6"/>
  <c r="Q163" i="6"/>
  <c r="Q361" i="6"/>
  <c r="Q388" i="6"/>
  <c r="Q1171" i="6"/>
  <c r="Q19" i="6"/>
  <c r="Q1097" i="6"/>
  <c r="Q1565" i="6"/>
  <c r="Q1469" i="6"/>
  <c r="Q1181" i="6"/>
  <c r="Q1349" i="6"/>
  <c r="Q1512" i="6"/>
  <c r="Q437" i="6"/>
  <c r="Q783" i="6"/>
  <c r="Q2197" i="6"/>
  <c r="Q970" i="6"/>
  <c r="Q1860" i="6"/>
  <c r="Q82" i="6"/>
  <c r="Q222" i="6"/>
  <c r="Q562" i="6"/>
  <c r="Q584" i="6"/>
  <c r="Q572" i="6"/>
  <c r="Q735" i="6"/>
  <c r="Q2072" i="6"/>
  <c r="Q2060" i="6"/>
  <c r="Q204" i="6"/>
  <c r="Q1312" i="6"/>
  <c r="Q2181" i="6"/>
  <c r="Q296" i="6"/>
  <c r="Q2176" i="6"/>
  <c r="Q339" i="6"/>
  <c r="Q1775" i="6"/>
  <c r="Q258" i="6"/>
  <c r="Q248" i="6"/>
  <c r="Q1196" i="6"/>
  <c r="Q200" i="6"/>
  <c r="Q1257" i="6"/>
  <c r="Q1237" i="6"/>
  <c r="Q1253" i="6"/>
  <c r="Q859" i="6"/>
  <c r="Q862" i="6"/>
  <c r="Q937" i="6"/>
  <c r="Q922" i="6"/>
  <c r="Q924" i="6"/>
  <c r="Q1715" i="6"/>
  <c r="Q771" i="6"/>
  <c r="Q1756" i="6"/>
  <c r="Q1972" i="6"/>
  <c r="Q63" i="6"/>
  <c r="Q1547" i="6"/>
  <c r="Q105" i="6"/>
  <c r="Q726" i="6"/>
  <c r="Q706" i="6"/>
  <c r="Q511" i="6"/>
  <c r="Q590" i="6"/>
  <c r="Q592" i="6"/>
  <c r="Q600" i="6"/>
  <c r="Q1583" i="6"/>
  <c r="Q1662" i="6"/>
  <c r="Q1585" i="6"/>
  <c r="Q1580" i="6"/>
  <c r="Q1618" i="6"/>
  <c r="Q1403" i="6"/>
  <c r="Q1783" i="6"/>
  <c r="Q1268" i="6"/>
  <c r="Q122" i="6"/>
  <c r="Q1504" i="6"/>
  <c r="Q1482" i="6"/>
  <c r="Q331" i="6"/>
  <c r="Q1409" i="6"/>
  <c r="Q2131" i="6"/>
  <c r="Q797" i="6"/>
  <c r="Q1531" i="6"/>
  <c r="Q1394" i="6"/>
  <c r="Q644" i="6"/>
  <c r="Q235" i="6"/>
  <c r="Q2052" i="6"/>
  <c r="Q803" i="6"/>
  <c r="Q886" i="6"/>
  <c r="Q1463" i="6"/>
  <c r="Q283" i="6"/>
  <c r="Q1044" i="6"/>
  <c r="Q1046" i="6"/>
  <c r="Q1841" i="6"/>
  <c r="Q1840" i="6"/>
  <c r="Q1818" i="6"/>
  <c r="Q2098" i="6"/>
  <c r="Q1557" i="6"/>
  <c r="Q1310" i="6"/>
  <c r="Q2014" i="6"/>
  <c r="Q1218" i="6"/>
  <c r="Q1220" i="6"/>
  <c r="Q2228" i="6"/>
  <c r="Q1883" i="6"/>
  <c r="Q320" i="6"/>
  <c r="Q1847" i="6"/>
  <c r="Q1837" i="6"/>
  <c r="Q1788" i="6"/>
  <c r="Q1303" i="6"/>
  <c r="Q1005" i="6"/>
  <c r="Q1544" i="6"/>
  <c r="Q1057" i="6"/>
  <c r="Q130" i="6"/>
  <c r="Q1998" i="6"/>
  <c r="Q2144" i="6"/>
  <c r="Q293" i="6"/>
  <c r="Q39" i="6"/>
  <c r="Q486" i="6"/>
  <c r="Q543" i="6"/>
  <c r="Q1120" i="6"/>
  <c r="Q212" i="6"/>
  <c r="Q1801" i="6"/>
  <c r="Q1078" i="6"/>
  <c r="Q451" i="6"/>
  <c r="Q179" i="6"/>
  <c r="Q2030" i="6"/>
  <c r="Q1923" i="6"/>
  <c r="Q1449" i="6"/>
  <c r="Q1692" i="6"/>
  <c r="Q1065" i="6"/>
  <c r="Q1385" i="6"/>
  <c r="Q151" i="6"/>
  <c r="Q268" i="6"/>
  <c r="Q1041" i="6"/>
  <c r="Q1049" i="6"/>
  <c r="Q1820" i="6"/>
  <c r="Q1794" i="6"/>
  <c r="Q1808" i="6"/>
  <c r="Q2094" i="6"/>
  <c r="Q1301" i="6"/>
  <c r="Q1294" i="6"/>
  <c r="Q1215" i="6"/>
  <c r="Q1211" i="6"/>
  <c r="Q2230" i="6"/>
  <c r="Q375" i="6"/>
  <c r="Q2125" i="6"/>
  <c r="Q1419" i="6"/>
  <c r="Q1111" i="6"/>
  <c r="Q994" i="6"/>
  <c r="Q636" i="6"/>
  <c r="Q141" i="6"/>
  <c r="Q139" i="6"/>
  <c r="Q2095" i="6"/>
  <c r="Q2145" i="6"/>
  <c r="Q462" i="6"/>
  <c r="Q471" i="6"/>
  <c r="Q466" i="6"/>
  <c r="Q1134" i="6"/>
  <c r="Q1724" i="6"/>
  <c r="Q1681" i="6"/>
  <c r="Q1850" i="6"/>
  <c r="Q1737" i="6"/>
  <c r="Q1028" i="6"/>
  <c r="Q1569" i="6"/>
  <c r="Q449" i="6"/>
  <c r="Q1380" i="6"/>
  <c r="Q1884" i="6"/>
  <c r="Q2028" i="6"/>
  <c r="Q1922" i="6"/>
  <c r="Q1910" i="6"/>
  <c r="Q1939" i="6"/>
  <c r="Q1424" i="6"/>
  <c r="Q1423" i="6"/>
  <c r="Q1866" i="6"/>
  <c r="Q401" i="6"/>
  <c r="Q1479" i="6"/>
  <c r="Q1372" i="6"/>
  <c r="Q164" i="6"/>
  <c r="Q366" i="6"/>
  <c r="Q986" i="6"/>
  <c r="Q657" i="6"/>
  <c r="Q1890" i="6"/>
  <c r="Q1386" i="6"/>
  <c r="Q113" i="6"/>
  <c r="Q12" i="6"/>
  <c r="Q516" i="6"/>
  <c r="Q1086" i="6"/>
  <c r="Q2110" i="6"/>
  <c r="Q1393" i="6"/>
  <c r="Q1365" i="6"/>
  <c r="Q999" i="6"/>
  <c r="Q208" i="6"/>
  <c r="Q787" i="6"/>
  <c r="Q245" i="6"/>
  <c r="Q79" i="6"/>
  <c r="Q85" i="6"/>
  <c r="Q224" i="6"/>
  <c r="Q567" i="6"/>
  <c r="Q581" i="6"/>
  <c r="Q876" i="6"/>
  <c r="Q2047" i="6"/>
  <c r="Q2043" i="6"/>
  <c r="Q1319" i="6"/>
  <c r="Q1199" i="6"/>
  <c r="Q407" i="6"/>
  <c r="Q297" i="6"/>
  <c r="Q1374" i="6"/>
  <c r="Q988" i="6"/>
  <c r="Q247" i="6"/>
  <c r="Q1982" i="6"/>
  <c r="Q1764" i="6"/>
  <c r="Q263" i="6"/>
  <c r="Q1189" i="6"/>
  <c r="Q198" i="6"/>
  <c r="Q1474" i="6"/>
  <c r="Q1261" i="6"/>
  <c r="Q1232" i="6"/>
  <c r="Q855" i="6"/>
  <c r="Q850" i="6"/>
  <c r="Q916" i="6"/>
  <c r="Q906" i="6"/>
  <c r="Q902" i="6"/>
  <c r="Q1709" i="6"/>
  <c r="Q762" i="6"/>
  <c r="Q766" i="6"/>
  <c r="Q1967" i="6"/>
  <c r="Q58" i="6"/>
  <c r="Q62" i="6"/>
  <c r="Q2003" i="6"/>
  <c r="Q103" i="6"/>
  <c r="Q734" i="6"/>
  <c r="Q1051" i="6"/>
  <c r="Q610" i="6"/>
  <c r="Q607" i="6"/>
  <c r="Q589" i="6"/>
  <c r="Q1589" i="6"/>
  <c r="Q1673" i="6"/>
  <c r="Q1633" i="6"/>
  <c r="Q1624" i="6"/>
  <c r="Q1640" i="6"/>
  <c r="Q1634" i="6"/>
  <c r="Q1404" i="6"/>
  <c r="Q1782" i="6"/>
  <c r="Q1267" i="6"/>
  <c r="Q111" i="6"/>
  <c r="Q1496" i="6"/>
  <c r="Q1342" i="6"/>
  <c r="Q802" i="6"/>
  <c r="Q887" i="6"/>
  <c r="Q1460" i="6"/>
  <c r="Q1538" i="6"/>
  <c r="Q796" i="6"/>
  <c r="Q243" i="6"/>
  <c r="Q1464" i="6"/>
  <c r="Q42" i="6"/>
  <c r="Q1527" i="6"/>
  <c r="Q1397" i="6"/>
  <c r="Q112" i="6"/>
  <c r="Q1001" i="6"/>
  <c r="Q292" i="6"/>
  <c r="Q1034" i="6"/>
  <c r="Q1165" i="6"/>
  <c r="Q1838" i="6"/>
  <c r="Q1834" i="6"/>
  <c r="Q2093" i="6"/>
  <c r="Q1295" i="6"/>
  <c r="Q2009" i="6"/>
  <c r="Q1225" i="6"/>
  <c r="Q1208" i="6"/>
  <c r="Q866" i="6"/>
  <c r="Q379" i="6"/>
  <c r="Q322" i="6"/>
  <c r="Q374" i="6"/>
  <c r="Q1166" i="6"/>
  <c r="Q185" i="6"/>
  <c r="Q635" i="6"/>
  <c r="Q143" i="6"/>
  <c r="Q2089" i="6"/>
  <c r="Q2152" i="6"/>
  <c r="Q660" i="6"/>
  <c r="Q427" i="6"/>
  <c r="Q689" i="6"/>
  <c r="Q1733" i="6"/>
  <c r="Q1023" i="6"/>
  <c r="Q470" i="6"/>
  <c r="Q481" i="6"/>
  <c r="Q477" i="6"/>
  <c r="Q532" i="6"/>
  <c r="Q1121" i="6"/>
  <c r="Q30" i="6"/>
  <c r="Q1682" i="6"/>
  <c r="Q687" i="6"/>
  <c r="Q1742" i="6"/>
  <c r="Q640" i="6"/>
  <c r="Q1327" i="6"/>
  <c r="Q175" i="6"/>
  <c r="Q356" i="6"/>
  <c r="Q2023" i="6"/>
  <c r="Q1926" i="6"/>
  <c r="Q1927" i="6"/>
  <c r="Q1915" i="6"/>
  <c r="Q1943" i="6"/>
  <c r="Q1455" i="6"/>
  <c r="Q1450" i="6"/>
  <c r="Q1693" i="6"/>
  <c r="Q1155" i="6"/>
  <c r="Q1568" i="6"/>
  <c r="Q650" i="6"/>
  <c r="Q162" i="6"/>
  <c r="Q349" i="6"/>
  <c r="Q173" i="6"/>
  <c r="Q345" i="6"/>
  <c r="Q499" i="6"/>
  <c r="Q741" i="6"/>
  <c r="Q671" i="6"/>
  <c r="Q1095" i="6"/>
  <c r="Q1760" i="6"/>
  <c r="Q2086" i="6"/>
  <c r="Q1177" i="6"/>
  <c r="Q1370" i="6"/>
  <c r="Q748" i="6"/>
  <c r="Q435" i="6"/>
  <c r="Q791" i="6"/>
  <c r="Q2196" i="6"/>
  <c r="Q972" i="6"/>
  <c r="Q409" i="6"/>
  <c r="Q81" i="6"/>
  <c r="Q220" i="6"/>
  <c r="Q574" i="6"/>
  <c r="Q576" i="6"/>
  <c r="Q2112" i="6"/>
  <c r="Q2056" i="6"/>
  <c r="Q2038" i="6"/>
  <c r="Q2063" i="6"/>
  <c r="Q1290" i="6"/>
  <c r="Q739" i="6"/>
  <c r="Q1704" i="6"/>
  <c r="Q397" i="6"/>
  <c r="Q2167" i="6"/>
  <c r="Q1986" i="6"/>
  <c r="Q1104" i="6"/>
  <c r="Q669" i="6"/>
  <c r="Q1767" i="6"/>
  <c r="Q265" i="6"/>
  <c r="Q1191" i="6"/>
  <c r="Q65" i="6"/>
  <c r="Q191" i="6"/>
  <c r="Q1249" i="6"/>
  <c r="Q1238" i="6"/>
  <c r="Q834" i="6"/>
  <c r="Q851" i="6"/>
  <c r="Q848" i="6"/>
  <c r="Q929" i="6"/>
  <c r="Q912" i="6"/>
  <c r="Q905" i="6"/>
  <c r="Q1717" i="6"/>
  <c r="Q755" i="6"/>
  <c r="Q773" i="6"/>
  <c r="Q1747" i="6"/>
  <c r="Q1973" i="6"/>
  <c r="Q53" i="6"/>
  <c r="Q1550" i="6"/>
  <c r="Q119" i="6"/>
  <c r="Q725" i="6"/>
  <c r="Q722" i="6"/>
  <c r="Q506" i="6"/>
  <c r="Q617" i="6"/>
  <c r="Q587" i="6"/>
  <c r="Q1595" i="6"/>
  <c r="Q1628" i="6"/>
  <c r="Q1619" i="6"/>
  <c r="Q1637" i="6"/>
  <c r="Q1674" i="6"/>
  <c r="Q391" i="6"/>
  <c r="Q1491" i="6"/>
  <c r="Q1485" i="6"/>
  <c r="Q795" i="6"/>
  <c r="Q1532" i="6"/>
  <c r="Q1396" i="6"/>
  <c r="Q809" i="6"/>
  <c r="Q1002" i="6"/>
  <c r="Q233" i="6"/>
  <c r="Q1539" i="6"/>
  <c r="Q1520" i="6"/>
  <c r="Q2126" i="6"/>
  <c r="Q110" i="6"/>
  <c r="Q1413" i="6"/>
  <c r="Q2134" i="6"/>
  <c r="Q287" i="6"/>
  <c r="Q1040" i="6"/>
  <c r="Q1161" i="6"/>
  <c r="Q1798" i="6"/>
  <c r="Q1814" i="6"/>
  <c r="Q1832" i="6"/>
  <c r="Q2099" i="6"/>
  <c r="Q1558" i="6"/>
  <c r="Q1306" i="6"/>
  <c r="Q2012" i="6"/>
  <c r="Q1222" i="6"/>
  <c r="Q1223" i="6"/>
  <c r="Q864" i="6"/>
  <c r="Q1323" i="6"/>
  <c r="Q274" i="6"/>
  <c r="Q1825" i="6"/>
  <c r="Q2019" i="6"/>
  <c r="Q1346" i="6"/>
  <c r="Q1836" i="6"/>
  <c r="Q1824" i="6"/>
  <c r="Q1555" i="6"/>
  <c r="Q1298" i="6"/>
  <c r="Q2013" i="6"/>
  <c r="Q1219" i="6"/>
  <c r="Q1214" i="6"/>
  <c r="Q865" i="6"/>
  <c r="Q983" i="6"/>
  <c r="Q321" i="6"/>
  <c r="Q501" i="6"/>
  <c r="Q1416" i="6"/>
  <c r="Q1168" i="6"/>
  <c r="Q993" i="6"/>
  <c r="Q628" i="6"/>
  <c r="Q131" i="6"/>
  <c r="Q2088" i="6"/>
  <c r="Q2151" i="6"/>
  <c r="Q309" i="6"/>
  <c r="Q1022" i="6"/>
  <c r="Q478" i="6"/>
  <c r="Q484" i="6"/>
  <c r="Q464" i="6"/>
  <c r="Q523" i="6"/>
  <c r="Q1126" i="6"/>
  <c r="Q28" i="6"/>
  <c r="Q1678" i="6"/>
  <c r="Q1854" i="6"/>
  <c r="Q1738" i="6"/>
  <c r="Q984" i="6"/>
  <c r="Q1848" i="6"/>
  <c r="Q1881" i="6"/>
  <c r="Q1731" i="6"/>
  <c r="Q386" i="6"/>
  <c r="Q364" i="6"/>
  <c r="Q1887" i="6"/>
  <c r="Q1937" i="6"/>
  <c r="Q1956" i="6"/>
  <c r="Q1960" i="6"/>
  <c r="Q1947" i="6"/>
  <c r="Q1448" i="6"/>
  <c r="Q1431" i="6"/>
  <c r="Q1158" i="6"/>
  <c r="Q1280" i="6"/>
  <c r="Q1811" i="6"/>
  <c r="Q161" i="6"/>
  <c r="Q348" i="6"/>
  <c r="Q446" i="6"/>
  <c r="Q1384" i="6"/>
  <c r="Q1325" i="6"/>
  <c r="Q1570" i="6"/>
  <c r="Q1173" i="6"/>
  <c r="Q17" i="6"/>
  <c r="Q1100" i="6"/>
  <c r="Q1564" i="6"/>
  <c r="Q1471" i="6"/>
  <c r="Q1175" i="6"/>
  <c r="Q1357" i="6"/>
  <c r="Q1510" i="6"/>
  <c r="Q1331" i="6"/>
  <c r="Q974" i="6"/>
  <c r="Q84" i="6"/>
  <c r="Q228" i="6"/>
  <c r="Q563" i="6"/>
  <c r="Q577" i="6"/>
  <c r="Q559" i="6"/>
  <c r="Q2042" i="6"/>
  <c r="Q2036" i="6"/>
  <c r="Q1311" i="6"/>
  <c r="Q1003" i="6"/>
  <c r="Q2180" i="6"/>
  <c r="Q298" i="6"/>
  <c r="Q1321" i="6"/>
  <c r="Q1084" i="6"/>
  <c r="Q337" i="6"/>
  <c r="Q1907" i="6"/>
  <c r="Q1773" i="6"/>
  <c r="Q250" i="6"/>
  <c r="Q1187" i="6"/>
  <c r="Q196" i="6"/>
  <c r="Q1882" i="6"/>
  <c r="Q858" i="6"/>
  <c r="Q844" i="6"/>
  <c r="Q917" i="6"/>
  <c r="Q930" i="6"/>
  <c r="Q923" i="6"/>
  <c r="Q948" i="6"/>
  <c r="Q1710" i="6"/>
  <c r="Q754" i="6"/>
  <c r="Q1757" i="6"/>
  <c r="Q1970" i="6"/>
  <c r="Q52" i="6"/>
  <c r="Q1553" i="6"/>
  <c r="Q124" i="6"/>
  <c r="Q727" i="6"/>
  <c r="Q721" i="6"/>
  <c r="Q512" i="6"/>
  <c r="Q626" i="6"/>
  <c r="Q597" i="6"/>
  <c r="Q611" i="6"/>
  <c r="Q1578" i="6"/>
  <c r="Q1665" i="6"/>
  <c r="Q1645" i="6"/>
  <c r="Q1596" i="6"/>
  <c r="Q1586" i="6"/>
  <c r="Q1576" i="6"/>
  <c r="Q324" i="6"/>
  <c r="Q393" i="6"/>
  <c r="Q1494" i="6"/>
  <c r="Q1490" i="6"/>
  <c r="Q330" i="6"/>
  <c r="Q2140" i="6"/>
  <c r="Q820" i="6"/>
  <c r="Q1412" i="6"/>
  <c r="Q2129" i="6"/>
  <c r="Q813" i="6"/>
  <c r="Q503" i="6"/>
  <c r="Q1696" i="6"/>
  <c r="Q335" i="6"/>
  <c r="Q2139" i="6"/>
  <c r="Q282" i="6"/>
  <c r="Q1045" i="6"/>
  <c r="Q1162" i="6"/>
  <c r="Q1790" i="6"/>
  <c r="Q1822" i="6"/>
  <c r="Q1827" i="6"/>
  <c r="Q2080" i="6"/>
  <c r="Q1475" i="6"/>
  <c r="Q1300" i="6"/>
  <c r="Q2010" i="6"/>
  <c r="Q1205" i="6"/>
  <c r="Q2224" i="6"/>
  <c r="Q1227" i="6"/>
  <c r="Q381" i="6"/>
  <c r="Q1543" i="6"/>
  <c r="Q663" i="6"/>
  <c r="Q883" i="6"/>
  <c r="Q1060" i="6"/>
  <c r="Q187" i="6"/>
  <c r="Q126" i="6"/>
  <c r="Q147" i="6"/>
  <c r="Q308" i="6"/>
  <c r="Q311" i="6"/>
  <c r="Q1839" i="6"/>
  <c r="Q1875" i="6"/>
  <c r="Q1068" i="6"/>
  <c r="Q452" i="6"/>
  <c r="Q1132" i="6"/>
  <c r="Q535" i="6"/>
  <c r="Q1873" i="6"/>
  <c r="Q1118" i="6"/>
  <c r="Q29" i="6"/>
  <c r="Q215" i="6"/>
  <c r="Q1874" i="6"/>
  <c r="Q1079" i="6"/>
  <c r="Q1851" i="6"/>
  <c r="Q447" i="6"/>
  <c r="Q1012" i="6"/>
  <c r="Q1855" i="6"/>
  <c r="Q639" i="6"/>
  <c r="Q654" i="6"/>
  <c r="Q1888" i="6"/>
  <c r="Q2029" i="6"/>
  <c r="Q1938" i="6"/>
  <c r="Q1933" i="6"/>
  <c r="Q1932" i="6"/>
  <c r="Q1454" i="6"/>
  <c r="Q1446" i="6"/>
  <c r="Q1064" i="6"/>
  <c r="Q2169" i="6"/>
  <c r="Q1376" i="6"/>
  <c r="Q158" i="6"/>
  <c r="Q1335" i="6"/>
  <c r="Q652" i="6"/>
  <c r="Q496" i="6"/>
  <c r="Q742" i="6"/>
  <c r="Q2185" i="6"/>
  <c r="Q1089" i="6"/>
  <c r="Q390" i="6"/>
  <c r="Q2083" i="6"/>
  <c r="Q1354" i="6"/>
  <c r="Q1352" i="6"/>
  <c r="Q779" i="6"/>
  <c r="Q440" i="6"/>
  <c r="Q788" i="6"/>
  <c r="Q777" i="6"/>
  <c r="Q981" i="6"/>
  <c r="Q1534" i="6"/>
  <c r="Q88" i="6"/>
  <c r="Q221" i="6"/>
  <c r="Q569" i="6"/>
  <c r="Q555" i="6"/>
  <c r="Q2115" i="6"/>
  <c r="Q2071" i="6"/>
  <c r="Q2054" i="6"/>
  <c r="Q956" i="6"/>
  <c r="Q1286" i="6"/>
  <c r="Q1198" i="6"/>
  <c r="Q1703" i="6"/>
  <c r="Q1844" i="6"/>
  <c r="Q306" i="6"/>
  <c r="Q2188" i="6"/>
  <c r="Q666" i="6"/>
  <c r="Q491" i="6"/>
  <c r="Q1774" i="6"/>
  <c r="Q262" i="6"/>
  <c r="Q1185" i="6"/>
  <c r="Q71" i="6"/>
  <c r="Q1243" i="6"/>
  <c r="Q1255" i="6"/>
  <c r="Q842" i="6"/>
  <c r="Q839" i="6"/>
  <c r="Q949" i="6"/>
  <c r="Q934" i="6"/>
  <c r="Q947" i="6"/>
  <c r="Q1720" i="6"/>
  <c r="Q770" i="6"/>
  <c r="Q1750" i="6"/>
  <c r="Q44" i="6"/>
  <c r="Q101" i="6"/>
  <c r="Q718" i="6"/>
  <c r="Q724" i="6"/>
  <c r="Q1055" i="6"/>
  <c r="Q595" i="6"/>
  <c r="Q596" i="6"/>
  <c r="Q588" i="6"/>
  <c r="Q1657" i="6"/>
  <c r="Q1632" i="6"/>
  <c r="Q1644" i="6"/>
  <c r="Q1590" i="6"/>
  <c r="Q1642" i="6"/>
  <c r="Q1603" i="6"/>
  <c r="Q327" i="6"/>
  <c r="Q1265" i="6"/>
  <c r="Q1501" i="6"/>
  <c r="Q1489" i="6"/>
  <c r="Q2076" i="6"/>
  <c r="Q816" i="6"/>
  <c r="Q1000" i="6"/>
  <c r="Q1698" i="6"/>
  <c r="Q336" i="6"/>
  <c r="Q869" i="6"/>
  <c r="Q236" i="6"/>
  <c r="Q2049" i="6"/>
  <c r="Q811" i="6"/>
  <c r="Q1525" i="6"/>
  <c r="Q328" i="6"/>
  <c r="Q1515" i="6"/>
  <c r="Q2132" i="6"/>
  <c r="Q291" i="6"/>
  <c r="Q1032" i="6"/>
  <c r="Q691" i="6"/>
  <c r="Q1828" i="6"/>
  <c r="Q1816" i="6"/>
  <c r="Q1835" i="6"/>
  <c r="Q2079" i="6"/>
  <c r="Q1477" i="6"/>
  <c r="Q1307" i="6"/>
  <c r="Q2011" i="6"/>
  <c r="Q1210" i="6"/>
  <c r="Q2225" i="6"/>
  <c r="Q1226" i="6"/>
  <c r="Q382" i="6"/>
  <c r="Q1348" i="6"/>
  <c r="Q882" i="6"/>
  <c r="Q1059" i="6"/>
  <c r="Q183" i="6"/>
  <c r="Q134" i="6"/>
  <c r="Q133" i="6"/>
  <c r="Q315" i="6"/>
  <c r="Q1038" i="6"/>
  <c r="Q1812" i="6"/>
  <c r="Q1980" i="6"/>
  <c r="Q2226" i="6"/>
  <c r="Q2033" i="6"/>
  <c r="Q1108" i="6"/>
  <c r="Q631" i="6"/>
  <c r="Q135" i="6"/>
  <c r="Q661" i="6"/>
  <c r="Q472" i="6"/>
  <c r="Q1871" i="6"/>
  <c r="Q1676" i="6"/>
  <c r="Q958" i="6"/>
  <c r="Q1014" i="6"/>
  <c r="Q323" i="6"/>
  <c r="Q1897" i="6"/>
  <c r="Q1953" i="6"/>
  <c r="Q1916" i="6"/>
  <c r="Q1420" i="6"/>
  <c r="Q1451" i="6"/>
  <c r="Q1761" i="6"/>
  <c r="Q2170" i="6"/>
  <c r="Q341" i="6"/>
  <c r="Q656" i="6"/>
  <c r="Q288" i="6"/>
  <c r="Q1043" i="6"/>
  <c r="Q1048" i="6"/>
  <c r="Q1843" i="6"/>
  <c r="Q269" i="6"/>
  <c r="Q1163" i="6"/>
  <c r="Q1821" i="6"/>
  <c r="Q1831" i="6"/>
  <c r="Q1810" i="6"/>
  <c r="Q419" i="6"/>
  <c r="Q1476" i="6"/>
  <c r="Q1292" i="6"/>
  <c r="Q2021" i="6"/>
  <c r="Q1212" i="6"/>
  <c r="Q2227" i="6"/>
  <c r="Q1228" i="6"/>
  <c r="Q383" i="6"/>
  <c r="Q1785" i="6"/>
  <c r="Q664" i="6"/>
  <c r="Q961" i="6"/>
  <c r="Q184" i="6"/>
  <c r="Q146" i="6"/>
  <c r="Q127" i="6"/>
  <c r="Q376" i="6"/>
  <c r="Q425" i="6"/>
  <c r="Q272" i="6"/>
  <c r="Q318" i="6"/>
  <c r="Q465" i="6"/>
  <c r="Q479" i="6"/>
  <c r="Q529" i="6"/>
  <c r="Q534" i="6"/>
  <c r="Q1124" i="6"/>
  <c r="Q26" i="6"/>
  <c r="Q218" i="6"/>
  <c r="Q405" i="6"/>
  <c r="Q1080" i="6"/>
  <c r="Q31" i="6"/>
  <c r="Q641" i="6"/>
  <c r="Q413" i="6"/>
  <c r="Q1735" i="6"/>
  <c r="Q290" i="6"/>
  <c r="Q33" i="6"/>
  <c r="Q1567" i="6"/>
  <c r="Q155" i="6"/>
  <c r="Q353" i="6"/>
  <c r="Q1886" i="6"/>
  <c r="Q1909" i="6"/>
  <c r="Q1952" i="6"/>
  <c r="Q1963" i="6"/>
  <c r="Q1950" i="6"/>
  <c r="Q1444" i="6"/>
  <c r="Q1862" i="6"/>
  <c r="Q1156" i="6"/>
  <c r="Q1989" i="6"/>
  <c r="Q1025" i="6"/>
  <c r="Q648" i="6"/>
  <c r="Q170" i="6"/>
  <c r="Q360" i="6"/>
  <c r="Q171" i="6"/>
  <c r="Q1966" i="6"/>
  <c r="Q743" i="6"/>
  <c r="Q13" i="6"/>
  <c r="Q1096" i="6"/>
  <c r="Q1562" i="6"/>
  <c r="Q1472" i="6"/>
  <c r="Q1179" i="6"/>
  <c r="Q1353" i="6"/>
  <c r="Q746" i="6"/>
  <c r="Q780" i="6"/>
  <c r="Q2193" i="6"/>
  <c r="Q979" i="6"/>
  <c r="Q408" i="6"/>
  <c r="Q225" i="6"/>
  <c r="Q566" i="6"/>
  <c r="Q575" i="6"/>
  <c r="Q2116" i="6"/>
  <c r="Q2058" i="6"/>
  <c r="Q2034" i="6"/>
  <c r="Q205" i="6"/>
  <c r="Q1157" i="6"/>
  <c r="Q1706" i="6"/>
  <c r="Q398" i="6"/>
  <c r="Q2166" i="6"/>
  <c r="Q1984" i="6"/>
  <c r="Q670" i="6"/>
  <c r="Q872" i="6"/>
  <c r="Q1778" i="6"/>
  <c r="Q259" i="6"/>
  <c r="Q1193" i="6"/>
  <c r="Q72" i="6"/>
  <c r="Q201" i="6"/>
  <c r="Q1236" i="6"/>
  <c r="Q1259" i="6"/>
  <c r="Q849" i="6"/>
  <c r="Q838" i="6"/>
  <c r="Q854" i="6"/>
  <c r="Q942" i="6"/>
  <c r="Q915" i="6"/>
  <c r="Q907" i="6"/>
  <c r="Q1722" i="6"/>
  <c r="Q753" i="6"/>
  <c r="Q765" i="6"/>
  <c r="Q1754" i="6"/>
  <c r="Q57" i="6"/>
  <c r="Q1554" i="6"/>
  <c r="Q116" i="6"/>
  <c r="Q703" i="6"/>
  <c r="Q713" i="6"/>
  <c r="Q616" i="6"/>
  <c r="Q612" i="6"/>
  <c r="Q1638" i="6"/>
  <c r="Q1573" i="6"/>
  <c r="Q1605" i="6"/>
  <c r="Q1616" i="6"/>
  <c r="Q1670" i="6"/>
  <c r="Q1622" i="6"/>
  <c r="Q1582" i="6"/>
  <c r="Q325" i="6"/>
  <c r="Q662" i="6"/>
  <c r="Q1725" i="6"/>
  <c r="Q1503" i="6"/>
  <c r="Q2074" i="6"/>
  <c r="Q819" i="6"/>
  <c r="Q1523" i="6"/>
  <c r="Q2138" i="6"/>
  <c r="Q800" i="6"/>
  <c r="Q1517" i="6"/>
  <c r="Q1400" i="6"/>
  <c r="Q646" i="6"/>
  <c r="Q237" i="6"/>
  <c r="Q2065" i="6"/>
  <c r="Q95" i="6"/>
  <c r="Q821" i="6"/>
  <c r="Q1697" i="6"/>
  <c r="Q271" i="6"/>
  <c r="Q1035" i="6"/>
  <c r="Q1809" i="6"/>
  <c r="Q1793" i="6"/>
  <c r="Q1805" i="6"/>
  <c r="Q1802" i="6"/>
  <c r="Q2097" i="6"/>
  <c r="Q1979" i="6"/>
  <c r="Q1293" i="6"/>
  <c r="Q2017" i="6"/>
  <c r="Q1216" i="6"/>
  <c r="Q2231" i="6"/>
  <c r="Q1008" i="6"/>
  <c r="Q2031" i="6"/>
  <c r="Q369" i="6"/>
  <c r="Q1110" i="6"/>
  <c r="Q1058" i="6"/>
  <c r="Q632" i="6"/>
  <c r="Q140" i="6"/>
  <c r="Q148" i="6"/>
  <c r="Q372" i="6"/>
  <c r="Q280" i="6"/>
  <c r="Q2148" i="6"/>
  <c r="Q1804" i="6"/>
  <c r="Q960" i="6"/>
  <c r="Q749" i="6"/>
  <c r="Q36" i="6"/>
  <c r="Q474" i="6"/>
  <c r="Q485" i="6"/>
  <c r="Q1131" i="6"/>
  <c r="Q530" i="6"/>
  <c r="Q1067" i="6"/>
  <c r="Q1119" i="6"/>
  <c r="Q217" i="6"/>
  <c r="Q1789" i="6"/>
  <c r="Q959" i="6"/>
  <c r="Q1075" i="6"/>
  <c r="Q1734" i="6"/>
  <c r="Q985" i="6"/>
  <c r="Q1741" i="6"/>
  <c r="Q444" i="6"/>
  <c r="Q1387" i="6"/>
  <c r="Q1892" i="6"/>
  <c r="Q234" i="6"/>
  <c r="Q1934" i="6"/>
  <c r="Q1914" i="6"/>
  <c r="Q1441" i="6"/>
  <c r="Q1427" i="6"/>
  <c r="Q1865" i="6"/>
  <c r="Q1160" i="6"/>
  <c r="Q1279" i="6"/>
  <c r="Q1371" i="6"/>
  <c r="Q166" i="6"/>
  <c r="Q352" i="6"/>
  <c r="Q642" i="6"/>
  <c r="Q653" i="6"/>
  <c r="Q117" i="6"/>
  <c r="Q1389" i="6"/>
  <c r="Q1083" i="6"/>
  <c r="Q10" i="6"/>
  <c r="Q517" i="6"/>
  <c r="Q1101" i="6"/>
  <c r="Q2109" i="6"/>
  <c r="Q775" i="6"/>
  <c r="Q1366" i="6"/>
  <c r="Q1368" i="6"/>
  <c r="Q441" i="6"/>
  <c r="Q207" i="6"/>
  <c r="Q790" i="6"/>
  <c r="Q1999" i="6"/>
  <c r="Q90" i="6"/>
  <c r="Q75" i="6"/>
  <c r="Q580" i="6"/>
  <c r="Q565" i="6"/>
  <c r="Q878" i="6"/>
  <c r="Q2046" i="6"/>
  <c r="Q2059" i="6"/>
  <c r="Q1317" i="6"/>
  <c r="Q1390" i="6"/>
  <c r="Q406" i="6"/>
  <c r="Q300" i="6"/>
  <c r="Q21" i="6"/>
  <c r="Q2178" i="6"/>
  <c r="Q181" i="6"/>
  <c r="Q1766" i="6"/>
  <c r="Q260" i="6"/>
  <c r="Q1192" i="6"/>
  <c r="Q192" i="6"/>
  <c r="Q1229" i="6"/>
  <c r="Q1235" i="6"/>
  <c r="Q861" i="6"/>
  <c r="Q860" i="6"/>
  <c r="Q846" i="6"/>
  <c r="Q919" i="6"/>
  <c r="Q945" i="6"/>
  <c r="Q933" i="6"/>
  <c r="Q1716" i="6"/>
  <c r="Q759" i="6"/>
  <c r="Q760" i="6"/>
  <c r="Q50" i="6"/>
  <c r="Q64" i="6"/>
  <c r="Q2004" i="6"/>
  <c r="Q99" i="6"/>
  <c r="Q730" i="6"/>
  <c r="Q705" i="6"/>
  <c r="Q1054" i="6"/>
  <c r="Q598" i="6"/>
  <c r="Q593" i="6"/>
  <c r="Q614" i="6"/>
  <c r="Q1572" i="6"/>
  <c r="Q1661" i="6"/>
  <c r="Q1672" i="6"/>
  <c r="Q1643" i="6"/>
  <c r="Q1598" i="6"/>
  <c r="Q1597" i="6"/>
  <c r="Q210" i="6"/>
  <c r="Q1272" i="6"/>
  <c r="Q1509" i="6"/>
  <c r="Q1499" i="6"/>
  <c r="Q964" i="6"/>
  <c r="Q1373" i="6"/>
  <c r="Q241" i="6"/>
  <c r="Q1462" i="6"/>
  <c r="Q806" i="6"/>
  <c r="Q1410" i="6"/>
  <c r="Q2137" i="6"/>
  <c r="Q793" i="6"/>
  <c r="Q885" i="6"/>
  <c r="Q232" i="6"/>
  <c r="Q805" i="6"/>
  <c r="Q1529" i="6"/>
  <c r="Q1398" i="6"/>
  <c r="Q277" i="6"/>
  <c r="Q1036" i="6"/>
  <c r="Q1797" i="6"/>
  <c r="Q1813" i="6"/>
  <c r="Q1799" i="6"/>
  <c r="Q2100" i="6"/>
  <c r="Q1981" i="6"/>
  <c r="Q1308" i="6"/>
  <c r="Q1305" i="6"/>
  <c r="Q2015" i="6"/>
  <c r="Q1207" i="6"/>
  <c r="Q2229" i="6"/>
  <c r="Q1006" i="6"/>
  <c r="Q2124" i="6"/>
  <c r="Q1113" i="6"/>
  <c r="Q996" i="6"/>
  <c r="Q637" i="6"/>
  <c r="Q142" i="6"/>
  <c r="Q136" i="6"/>
  <c r="Q278" i="6"/>
  <c r="Q2142" i="6"/>
  <c r="Q414" i="6"/>
  <c r="Q40" i="6"/>
  <c r="Q458" i="6"/>
  <c r="Q475" i="6"/>
  <c r="Q1146" i="6"/>
  <c r="Q545" i="6"/>
  <c r="Q1066" i="6"/>
  <c r="Q1123" i="6"/>
  <c r="Q1677" i="6"/>
  <c r="Q216" i="6"/>
  <c r="Q1418" i="6"/>
  <c r="Q1109" i="6"/>
  <c r="Q995" i="6"/>
  <c r="Q633" i="6"/>
  <c r="Q125" i="6"/>
  <c r="Q1407" i="6"/>
  <c r="Q2150" i="6"/>
  <c r="Q316" i="6"/>
  <c r="Q459" i="6"/>
  <c r="Q473" i="6"/>
  <c r="Q483" i="6"/>
  <c r="Q879" i="6"/>
  <c r="Q1685" i="6"/>
  <c r="Q1743" i="6"/>
  <c r="Q1029" i="6"/>
  <c r="Q1807" i="6"/>
  <c r="Q1326" i="6"/>
  <c r="Q1378" i="6"/>
  <c r="Q1889" i="6"/>
  <c r="Q1946" i="6"/>
  <c r="Q1918" i="6"/>
  <c r="Q1924" i="6"/>
  <c r="Q1958" i="6"/>
  <c r="Q1439" i="6"/>
  <c r="Q1430" i="6"/>
  <c r="Q1863" i="6"/>
  <c r="Q1159" i="6"/>
  <c r="Q1281" i="6"/>
  <c r="Q422" i="6"/>
  <c r="Q176" i="6"/>
  <c r="Q354" i="6"/>
  <c r="Q643" i="6"/>
  <c r="Q1377" i="6"/>
  <c r="Q94" i="6"/>
  <c r="Q1379" i="6"/>
  <c r="Q118" i="6"/>
  <c r="Q2191" i="6"/>
  <c r="Q1031" i="6"/>
  <c r="Q11" i="6"/>
  <c r="Q515" i="6"/>
  <c r="Q1099" i="6"/>
  <c r="Q1468" i="6"/>
  <c r="Q1859" i="6"/>
  <c r="Q1356" i="6"/>
  <c r="Q1367" i="6"/>
  <c r="Q789" i="6"/>
  <c r="Q977" i="6"/>
  <c r="Q89" i="6"/>
  <c r="Q77" i="6"/>
  <c r="Q568" i="6"/>
  <c r="Q578" i="6"/>
  <c r="Q877" i="6"/>
  <c r="Q2062" i="6"/>
  <c r="Q2041" i="6"/>
  <c r="Q1315" i="6"/>
  <c r="Q1391" i="6"/>
  <c r="Q696" i="6"/>
  <c r="Q1322" i="6"/>
  <c r="Q20" i="6"/>
  <c r="Q2177" i="6"/>
  <c r="Q2192" i="6"/>
  <c r="Q443" i="6"/>
  <c r="Q1772" i="6"/>
  <c r="Q253" i="6"/>
  <c r="Q1195" i="6"/>
  <c r="Q193" i="6"/>
  <c r="Q1880" i="6"/>
  <c r="Q1248" i="6"/>
  <c r="Q1242" i="6"/>
  <c r="Q853" i="6"/>
  <c r="Q825" i="6"/>
  <c r="Q943" i="6"/>
  <c r="Q910" i="6"/>
  <c r="Q908" i="6"/>
  <c r="Q953" i="6"/>
  <c r="Q1708" i="6"/>
  <c r="Q750" i="6"/>
  <c r="Q1745" i="6"/>
  <c r="Q1975" i="6"/>
  <c r="Q49" i="6"/>
  <c r="Q55" i="6"/>
  <c r="Q2005" i="6"/>
  <c r="Q97" i="6"/>
  <c r="Q704" i="6"/>
  <c r="Q708" i="6"/>
  <c r="Q1053" i="6"/>
  <c r="Q622" i="6"/>
  <c r="Q621" i="6"/>
  <c r="Q624" i="6"/>
  <c r="Q1594" i="6"/>
  <c r="Q1641" i="6"/>
  <c r="Q1601" i="6"/>
  <c r="Q1584" i="6"/>
  <c r="Q1593" i="6"/>
  <c r="Q1625" i="6"/>
  <c r="Q1402" i="6"/>
  <c r="Q1780" i="6"/>
  <c r="Q1275" i="6"/>
  <c r="Q123" i="6"/>
  <c r="Q1483" i="6"/>
  <c r="Q1492" i="6"/>
  <c r="Q41" i="6"/>
  <c r="Q1414" i="6"/>
  <c r="Q2135" i="6"/>
  <c r="Q817" i="6"/>
  <c r="Q1526" i="6"/>
  <c r="Q2133" i="6"/>
  <c r="Q1516" i="6"/>
  <c r="Q275" i="6"/>
  <c r="Q1039" i="6"/>
  <c r="Q1050" i="6"/>
  <c r="Q1796" i="6"/>
  <c r="Q1795" i="6"/>
  <c r="Q1833" i="6"/>
  <c r="Q2091" i="6"/>
  <c r="Q1559" i="6"/>
  <c r="Q1309" i="6"/>
  <c r="Q2018" i="6"/>
  <c r="Q1204" i="6"/>
  <c r="Q982" i="6"/>
  <c r="Q319" i="6"/>
  <c r="Q1561" i="6"/>
  <c r="Q1417" i="6"/>
  <c r="Q1167" i="6"/>
  <c r="Q630" i="6"/>
  <c r="Q145" i="6"/>
  <c r="Q1406" i="6"/>
  <c r="Q2147" i="6"/>
  <c r="Q317" i="6"/>
  <c r="Q963" i="6"/>
  <c r="Q1856" i="6"/>
  <c r="Q1732" i="6"/>
  <c r="Q1030" i="6"/>
  <c r="Q469" i="6"/>
  <c r="Q460" i="6"/>
  <c r="Q476" i="6"/>
  <c r="Q549" i="6"/>
  <c r="Q1115" i="6"/>
  <c r="Q880" i="6"/>
  <c r="Q1684" i="6"/>
  <c r="Q1858" i="6"/>
  <c r="Q1744" i="6"/>
  <c r="Q1018" i="6"/>
  <c r="Q1074" i="6"/>
  <c r="Q1566" i="6"/>
  <c r="Q420" i="6"/>
  <c r="Q385" i="6"/>
  <c r="Q172" i="6"/>
  <c r="Q357" i="6"/>
  <c r="Q1896" i="6"/>
  <c r="Q1949" i="6"/>
  <c r="Q1945" i="6"/>
  <c r="Q1929" i="6"/>
  <c r="Q1913" i="6"/>
  <c r="Q1437" i="6"/>
  <c r="Q1425" i="6"/>
  <c r="Q1864" i="6"/>
  <c r="Q2183" i="6"/>
  <c r="Q1332" i="6"/>
  <c r="Q178" i="6"/>
  <c r="Q152" i="6"/>
  <c r="Q344" i="6"/>
  <c r="Q177" i="6"/>
  <c r="Q350" i="6"/>
  <c r="Q498" i="6"/>
  <c r="Q673" i="6"/>
  <c r="Q1094" i="6"/>
  <c r="Q1758" i="6"/>
  <c r="Q2081" i="6"/>
  <c r="Q1360" i="6"/>
  <c r="Q1359" i="6"/>
  <c r="Q439" i="6"/>
  <c r="Q786" i="6"/>
  <c r="Q776" i="6"/>
  <c r="Q975" i="6"/>
  <c r="Q1535" i="6"/>
  <c r="Q80" i="6"/>
  <c r="Q226" i="6"/>
  <c r="Q554" i="6"/>
  <c r="Q552" i="6"/>
  <c r="Q2070" i="6"/>
  <c r="Q2048" i="6"/>
  <c r="Q2067" i="6"/>
  <c r="Q1202" i="6"/>
  <c r="Q1701" i="6"/>
  <c r="Q1480" i="6"/>
  <c r="Q307" i="6"/>
  <c r="Q2187" i="6"/>
  <c r="Q1153" i="6"/>
  <c r="Q874" i="6"/>
  <c r="Q493" i="6"/>
  <c r="Q1779" i="6"/>
  <c r="Q264" i="6"/>
  <c r="Q1194" i="6"/>
  <c r="Q67" i="6"/>
  <c r="Q197" i="6"/>
  <c r="Q1251" i="6"/>
  <c r="Q1241" i="6"/>
  <c r="Q828" i="6"/>
  <c r="Q843" i="6"/>
  <c r="Q857" i="6"/>
  <c r="Q928" i="6"/>
  <c r="Q935" i="6"/>
  <c r="Q954" i="6"/>
  <c r="Q1719" i="6"/>
  <c r="Q751" i="6"/>
  <c r="Q1749" i="6"/>
  <c r="Q46" i="6"/>
  <c r="Q48" i="6"/>
  <c r="Q1548" i="6"/>
  <c r="Q104" i="6"/>
  <c r="Q729" i="6"/>
  <c r="Q709" i="6"/>
  <c r="Q731" i="6"/>
  <c r="Q505" i="6"/>
  <c r="Q608" i="6"/>
  <c r="Q619" i="6"/>
  <c r="Q1620" i="6"/>
  <c r="Q1666" i="6"/>
  <c r="Q1631" i="6"/>
  <c r="Q1667" i="6"/>
  <c r="Q1663" i="6"/>
  <c r="Q1668" i="6"/>
  <c r="Q326" i="6"/>
  <c r="Q1269" i="6"/>
  <c r="Q1283" i="6"/>
  <c r="Q1726" i="6"/>
  <c r="Q1497" i="6"/>
  <c r="Q804" i="6"/>
  <c r="Q1514" i="6"/>
  <c r="Q1401" i="6"/>
  <c r="Q814" i="6"/>
  <c r="Q1530" i="6"/>
  <c r="Q395" i="6"/>
  <c r="Q1341" i="6"/>
  <c r="Q1869" i="6"/>
  <c r="Q1977" i="6"/>
  <c r="Q1170" i="6"/>
  <c r="Q188" i="6"/>
  <c r="Q627" i="6"/>
  <c r="Q138" i="6"/>
  <c r="Q2087" i="6"/>
  <c r="Q421" i="6"/>
  <c r="Q286" i="6"/>
  <c r="Q312" i="6"/>
  <c r="Q1026" i="6"/>
  <c r="Q488" i="6"/>
  <c r="Q461" i="6"/>
  <c r="Q1142" i="6"/>
  <c r="Q542" i="6"/>
  <c r="Q537" i="6"/>
  <c r="Q1125" i="6"/>
  <c r="Q25" i="6"/>
  <c r="Q1679" i="6"/>
  <c r="Q685" i="6"/>
  <c r="Q1740" i="6"/>
  <c r="Q2143" i="6"/>
  <c r="Q1010" i="6"/>
  <c r="Q1700" i="6"/>
  <c r="Q1879" i="6"/>
  <c r="Q962" i="6"/>
  <c r="Q1024" i="6"/>
  <c r="Q153" i="6"/>
  <c r="Q365" i="6"/>
  <c r="Q1893" i="6"/>
  <c r="Q1944" i="6"/>
  <c r="Q1948" i="6"/>
  <c r="Q1942" i="6"/>
  <c r="Q1954" i="6"/>
  <c r="Q1447" i="6"/>
  <c r="Q1433" i="6"/>
  <c r="Q1867" i="6"/>
  <c r="Q2182" i="6"/>
  <c r="Q1333" i="6"/>
  <c r="Q1073" i="6"/>
  <c r="Q167" i="6"/>
  <c r="Q1336" i="6"/>
  <c r="Q160" i="6"/>
  <c r="Q343" i="6"/>
  <c r="Q180" i="6"/>
  <c r="Q347" i="6"/>
  <c r="Q889" i="6"/>
  <c r="Q1174" i="6"/>
  <c r="Q1087" i="6"/>
  <c r="Q1563" i="6"/>
  <c r="Q1470" i="6"/>
  <c r="Q1178" i="6"/>
  <c r="Q1363" i="6"/>
  <c r="Q1511" i="6"/>
  <c r="Q438" i="6"/>
  <c r="Q971" i="6"/>
  <c r="Q83" i="6"/>
  <c r="Q223" i="6"/>
  <c r="Q556" i="6"/>
  <c r="Q570" i="6"/>
  <c r="Q550" i="6"/>
  <c r="Q736" i="6"/>
  <c r="Q2044" i="6"/>
  <c r="Q2040" i="6"/>
  <c r="Q202" i="6"/>
  <c r="Q1316" i="6"/>
  <c r="Q1702" i="6"/>
  <c r="Q1285" i="6"/>
  <c r="Q301" i="6"/>
  <c r="Q1985" i="6"/>
  <c r="Q2175" i="6"/>
  <c r="Q338" i="6"/>
  <c r="Q1765" i="6"/>
  <c r="Q257" i="6"/>
  <c r="Q249" i="6"/>
  <c r="Q73" i="6"/>
  <c r="Q199" i="6"/>
  <c r="Q1252" i="6"/>
  <c r="Q1239" i="6"/>
  <c r="Q1234" i="6"/>
  <c r="Q826" i="6"/>
  <c r="Q845" i="6"/>
  <c r="Q952" i="6"/>
  <c r="Q944" i="6"/>
  <c r="Q904" i="6"/>
  <c r="Q921" i="6"/>
  <c r="Q1713" i="6"/>
  <c r="Q774" i="6"/>
  <c r="Q1755" i="6"/>
  <c r="Q1971" i="6"/>
  <c r="Q56" i="6"/>
  <c r="Q1549" i="6"/>
  <c r="Q108" i="6"/>
  <c r="Q716" i="6"/>
  <c r="Q701" i="6"/>
  <c r="Q504" i="6"/>
  <c r="Q602" i="6"/>
  <c r="Q603" i="6"/>
  <c r="Q1659" i="6"/>
  <c r="Q1574" i="6"/>
  <c r="Q1612" i="6"/>
  <c r="Q1669" i="6"/>
  <c r="Q1646" i="6"/>
  <c r="Q1602" i="6"/>
  <c r="Q392" i="6"/>
  <c r="Q1282" i="6"/>
  <c r="Q115" i="6"/>
  <c r="Q1498" i="6"/>
  <c r="Q798" i="6"/>
  <c r="Q1521" i="6"/>
  <c r="Q1399" i="6"/>
  <c r="Q794" i="6"/>
  <c r="Q1522" i="6"/>
  <c r="Q1395" i="6"/>
  <c r="Q242" i="6"/>
  <c r="Q281" i="6"/>
  <c r="Q1042" i="6"/>
  <c r="Q1164" i="6"/>
  <c r="Q1823" i="6"/>
  <c r="Q1830" i="6"/>
  <c r="Q1800" i="6"/>
  <c r="Q2090" i="6"/>
  <c r="Q694" i="6"/>
  <c r="Q1297" i="6"/>
  <c r="Q2016" i="6"/>
  <c r="Q1217" i="6"/>
  <c r="Q1224" i="6"/>
  <c r="Q867" i="6"/>
  <c r="Q380" i="6"/>
  <c r="Q1408" i="6"/>
  <c r="Q665" i="6"/>
  <c r="Q1976" i="6"/>
  <c r="Q1169" i="6"/>
  <c r="Q186" i="6"/>
  <c r="Q428" i="6"/>
  <c r="Q267" i="6"/>
  <c r="Q310" i="6"/>
  <c r="Q404" i="6"/>
  <c r="Q1069" i="6"/>
  <c r="Q1016" i="6"/>
  <c r="Q482" i="6"/>
  <c r="Q457" i="6"/>
  <c r="Q1128" i="6"/>
  <c r="Q526" i="6"/>
  <c r="Q544" i="6"/>
  <c r="Q1116" i="6"/>
  <c r="Q27" i="6"/>
  <c r="Q214" i="6"/>
  <c r="Q688" i="6"/>
  <c r="Q1071" i="6"/>
  <c r="Q426" i="6"/>
  <c r="Q279" i="6"/>
  <c r="Q1334" i="6"/>
  <c r="Q2025" i="6"/>
  <c r="Q1912" i="6"/>
  <c r="Q1921" i="6"/>
  <c r="Q1962" i="6"/>
  <c r="Q1959" i="6"/>
  <c r="Q1443" i="6"/>
  <c r="Q1429" i="6"/>
  <c r="Q1988" i="6"/>
  <c r="Q638" i="6"/>
  <c r="Q1382" i="6"/>
  <c r="Q157" i="6"/>
  <c r="Q368" i="6"/>
  <c r="Q156" i="6"/>
  <c r="Q417" i="6"/>
  <c r="Q1081" i="6"/>
  <c r="Q14" i="6"/>
  <c r="Q513" i="6"/>
  <c r="Q1093" i="6"/>
  <c r="Q1392" i="6"/>
  <c r="Q1361" i="6"/>
  <c r="Q1355" i="6"/>
  <c r="Q2120" i="6"/>
  <c r="Q209" i="6"/>
  <c r="Q785" i="6"/>
  <c r="Q244" i="6"/>
  <c r="Q91" i="6"/>
  <c r="Q558" i="6"/>
  <c r="Q557" i="6"/>
  <c r="Q693" i="6"/>
  <c r="Q2068" i="6"/>
  <c r="Q2039" i="6"/>
  <c r="Q1318" i="6"/>
  <c r="Q1200" i="6"/>
  <c r="Q1784" i="6"/>
  <c r="Q299" i="6"/>
  <c r="Q304" i="6"/>
  <c r="Q989" i="6"/>
  <c r="Q2002" i="6"/>
  <c r="Q492" i="6"/>
  <c r="Q1777" i="6"/>
  <c r="Q254" i="6"/>
  <c r="Q1190" i="6"/>
  <c r="Q69" i="6"/>
  <c r="Q692" i="6"/>
  <c r="Q1230" i="6"/>
  <c r="Q1258" i="6"/>
  <c r="Q831" i="6"/>
  <c r="Q823" i="6"/>
  <c r="Q833" i="6"/>
  <c r="Q950" i="6"/>
  <c r="Q913" i="6"/>
  <c r="Q936" i="6"/>
  <c r="Q1718" i="6"/>
  <c r="Q758" i="6"/>
  <c r="Q756" i="6"/>
  <c r="Q1752" i="6"/>
  <c r="Q61" i="6"/>
  <c r="Q2007" i="6"/>
  <c r="Q728" i="6"/>
  <c r="Q733" i="6"/>
  <c r="Q1052" i="6"/>
  <c r="Q604" i="6"/>
  <c r="Q599" i="6"/>
  <c r="Q620" i="6"/>
  <c r="Q1621" i="6"/>
  <c r="Q1607" i="6"/>
  <c r="Q1571" i="6"/>
  <c r="Q1617" i="6"/>
  <c r="Q1579" i="6"/>
  <c r="Q1671" i="6"/>
  <c r="Q1458" i="6"/>
  <c r="Q1502" i="6"/>
  <c r="Q1505" i="6"/>
  <c r="Q2077" i="6"/>
  <c r="Q815" i="6"/>
  <c r="Q888" i="6"/>
  <c r="Q231" i="6"/>
  <c r="Q966" i="6"/>
  <c r="Q799" i="6"/>
  <c r="Q884" i="6"/>
  <c r="Q1465" i="6"/>
  <c r="Q1338" i="6"/>
  <c r="Q150" i="6"/>
  <c r="Q411" i="6"/>
  <c r="Q273" i="6"/>
  <c r="Q34" i="6"/>
  <c r="Q463" i="6"/>
  <c r="Q489" i="6"/>
  <c r="Q1135" i="6"/>
  <c r="Q527" i="6"/>
  <c r="Q1872" i="6"/>
  <c r="Q1122" i="6"/>
  <c r="Q24" i="6"/>
  <c r="Q213" i="6"/>
  <c r="Q1819" i="6"/>
  <c r="Q1878" i="6"/>
  <c r="Q1076" i="6"/>
  <c r="Q2173" i="6"/>
  <c r="Q314" i="6"/>
  <c r="Q1072" i="6"/>
  <c r="Q1324" i="6"/>
  <c r="Q154" i="6"/>
  <c r="Q358" i="6"/>
  <c r="Q2027" i="6"/>
  <c r="Q1925" i="6"/>
  <c r="Q1941" i="6"/>
  <c r="Q1955" i="6"/>
  <c r="Q1940" i="6"/>
  <c r="Q1421" i="6"/>
  <c r="Q1452" i="6"/>
  <c r="Q1694" i="6"/>
  <c r="Q1763" i="6"/>
  <c r="Q1987" i="6"/>
  <c r="Q649" i="6"/>
  <c r="Q289" i="6"/>
  <c r="Q168" i="6"/>
  <c r="Q367" i="6"/>
  <c r="Q169" i="6"/>
  <c r="Q1337" i="6"/>
  <c r="Q497" i="6"/>
  <c r="Q744" i="6"/>
  <c r="Q672" i="6"/>
  <c r="Q1090" i="6"/>
  <c r="Q1759" i="6"/>
  <c r="Q2084" i="6"/>
  <c r="Q1180" i="6"/>
  <c r="Q1350" i="6"/>
  <c r="Q1330" i="6"/>
  <c r="Q781" i="6"/>
  <c r="Q978" i="6"/>
  <c r="Q1536" i="6"/>
  <c r="Q76" i="6"/>
  <c r="Q219" i="6"/>
  <c r="Q571" i="6"/>
  <c r="Q564" i="6"/>
  <c r="Q2113" i="6"/>
  <c r="Q2045" i="6"/>
  <c r="Q2061" i="6"/>
  <c r="Q2057" i="6"/>
  <c r="Q1287" i="6"/>
  <c r="Q738" i="6"/>
  <c r="Q22" i="6"/>
  <c r="Q303" i="6"/>
  <c r="Q189" i="6"/>
  <c r="Q519" i="6"/>
  <c r="Q1560" i="6"/>
  <c r="Q494" i="6"/>
  <c r="Q256" i="6"/>
  <c r="Q1183" i="6"/>
  <c r="Q66" i="6"/>
  <c r="Q195" i="6"/>
  <c r="Q1260" i="6"/>
  <c r="Q1231" i="6"/>
  <c r="Q836" i="6"/>
  <c r="Q840" i="6"/>
  <c r="Q835" i="6"/>
  <c r="Q926" i="6"/>
  <c r="Q911" i="6"/>
  <c r="Q932" i="6"/>
  <c r="Q1712" i="6"/>
  <c r="Q768" i="6"/>
  <c r="Q764" i="6"/>
  <c r="Q1974" i="6"/>
  <c r="Q54" i="6"/>
  <c r="Q1551" i="6"/>
  <c r="Q107" i="6"/>
  <c r="Q717" i="6"/>
  <c r="Q715" i="6"/>
  <c r="Q510" i="6"/>
  <c r="Q623" i="6"/>
  <c r="Q615" i="6"/>
  <c r="Q1604" i="6"/>
  <c r="Q1648" i="6"/>
  <c r="Q1654" i="6"/>
  <c r="Q1649" i="6"/>
  <c r="Q1606" i="6"/>
  <c r="Q1675" i="6"/>
  <c r="Q1609" i="6"/>
  <c r="Q1457" i="6"/>
  <c r="Q1264" i="6"/>
  <c r="Q1506" i="6"/>
  <c r="Q1487" i="6"/>
  <c r="Q2073" i="6"/>
  <c r="Q818" i="6"/>
  <c r="Q1861" i="6"/>
  <c r="Q1699" i="6"/>
  <c r="Q1343" i="6"/>
  <c r="Q808" i="6"/>
  <c r="Q502" i="6"/>
  <c r="Q1461" i="6"/>
  <c r="Q965" i="6"/>
  <c r="Q2127" i="6"/>
  <c r="Q284" i="6"/>
  <c r="Q1329" i="6"/>
  <c r="Q1817" i="6"/>
  <c r="Q1787" i="6"/>
  <c r="Q2078" i="6"/>
  <c r="Q1299" i="6"/>
  <c r="Q1206" i="6"/>
  <c r="Q2222" i="6"/>
  <c r="Q1007" i="6"/>
  <c r="Q2032" i="6"/>
  <c r="Q1545" i="6"/>
  <c r="Q1347" i="6"/>
  <c r="Q987" i="6"/>
  <c r="Q1061" i="6"/>
  <c r="Q182" i="6"/>
  <c r="Q144" i="6"/>
  <c r="Q137" i="6"/>
  <c r="Q377" i="6"/>
  <c r="Q313" i="6"/>
  <c r="Q412" i="6"/>
  <c r="Q294" i="6"/>
  <c r="Q1826" i="6"/>
  <c r="Q957" i="6"/>
  <c r="Q1077" i="6"/>
  <c r="Q38" i="6"/>
  <c r="Q467" i="6"/>
  <c r="Q456" i="6"/>
  <c r="Q1148" i="6"/>
  <c r="Q546" i="6"/>
  <c r="Q1870" i="6"/>
  <c r="Q23" i="6"/>
  <c r="Q211" i="6"/>
  <c r="Q1803" i="6"/>
  <c r="Q1877" i="6"/>
  <c r="Q1070" i="6"/>
  <c r="Q2168" i="6"/>
  <c r="Q35" i="6"/>
  <c r="Q684" i="6"/>
  <c r="Q2171" i="6"/>
  <c r="Q655" i="6"/>
  <c r="Q1894" i="6"/>
  <c r="Q2024" i="6"/>
  <c r="Q1961" i="6"/>
  <c r="Q1919" i="6"/>
  <c r="Q1930" i="6"/>
  <c r="Q1445" i="6"/>
  <c r="Q1436" i="6"/>
  <c r="Q1432" i="6"/>
  <c r="Q400" i="6"/>
  <c r="Q1478" i="6"/>
  <c r="Q1062" i="6"/>
  <c r="Q445" i="6"/>
  <c r="Q346" i="6"/>
  <c r="Q37" i="6"/>
  <c r="Q651" i="6"/>
  <c r="Q418" i="6"/>
  <c r="Q1388" i="6"/>
  <c r="Q1172" i="6"/>
  <c r="Q16" i="6"/>
  <c r="Q514" i="6"/>
  <c r="Q1092" i="6"/>
  <c r="Q1467" i="6"/>
  <c r="Q1176" i="6"/>
  <c r="Q1351" i="6"/>
  <c r="Q1513" i="6"/>
  <c r="Q434" i="6"/>
  <c r="Q206" i="6"/>
  <c r="Q2194" i="6"/>
  <c r="Q969" i="6"/>
  <c r="Q86" i="6"/>
  <c r="Q78" i="6"/>
  <c r="Q582" i="6"/>
  <c r="Q551" i="6"/>
  <c r="Q560" i="6"/>
  <c r="Q875" i="6"/>
  <c r="Q2066" i="6"/>
  <c r="Q2053" i="6"/>
  <c r="Q1314" i="6"/>
  <c r="Q1004" i="6"/>
  <c r="Q695" i="6"/>
  <c r="Q302" i="6"/>
  <c r="Q1320" i="6"/>
  <c r="Q1085" i="6"/>
  <c r="Q2179" i="6"/>
  <c r="Q340" i="6"/>
  <c r="Q403" i="6"/>
  <c r="Q1771" i="6"/>
  <c r="Q255" i="6"/>
  <c r="Q1188" i="6"/>
  <c r="Q190" i="6"/>
  <c r="Q1127" i="6"/>
  <c r="Q1262" i="6"/>
  <c r="Q1247" i="6"/>
  <c r="Q847" i="6"/>
  <c r="Q856" i="6"/>
  <c r="Q955" i="6"/>
  <c r="Q940" i="6"/>
  <c r="Q925" i="6"/>
  <c r="Q951" i="6"/>
  <c r="Q1714" i="6"/>
  <c r="Q752" i="6"/>
  <c r="Q1753" i="6"/>
  <c r="Q1969" i="6"/>
  <c r="Q60" i="6"/>
  <c r="Q1552" i="6"/>
  <c r="Q100" i="6"/>
  <c r="Q121" i="6"/>
  <c r="Q732" i="6"/>
  <c r="Q712" i="6"/>
  <c r="Q508" i="6"/>
  <c r="Q606" i="6"/>
  <c r="Q609" i="6"/>
  <c r="Q601" i="6"/>
  <c r="Q1656" i="6"/>
  <c r="Q1639" i="6"/>
  <c r="Q1664" i="6"/>
  <c r="Q1627" i="6"/>
  <c r="Q1588" i="6"/>
  <c r="Q1592" i="6"/>
  <c r="Q1781" i="6"/>
  <c r="Q1271" i="6"/>
  <c r="Q1486" i="6"/>
  <c r="Q1484" i="6"/>
  <c r="Q332" i="6"/>
  <c r="Q871" i="6"/>
  <c r="Q238" i="6"/>
  <c r="Q2064" i="6"/>
  <c r="Q334" i="6"/>
  <c r="Q645" i="6"/>
  <c r="Q2130" i="6"/>
  <c r="Q1344" i="6"/>
  <c r="Q1786" i="6"/>
  <c r="Q1736" i="6"/>
  <c r="Q1015" i="6"/>
  <c r="Q2174" i="6"/>
  <c r="Q659" i="6"/>
  <c r="Q1885" i="6"/>
  <c r="Q2026" i="6"/>
  <c r="Q1917" i="6"/>
  <c r="Q1931" i="6"/>
  <c r="Q1935" i="6"/>
  <c r="Q1434" i="6"/>
  <c r="Q1440" i="6"/>
  <c r="Q1438" i="6"/>
  <c r="Q402" i="6"/>
  <c r="Q1762" i="6"/>
  <c r="Q1063" i="6"/>
  <c r="Q450" i="6"/>
  <c r="Q1381" i="6"/>
  <c r="Q658" i="6"/>
  <c r="Q416" i="6"/>
  <c r="Q647" i="6"/>
  <c r="Q1082" i="6"/>
  <c r="Q18" i="6"/>
  <c r="Q518" i="6"/>
  <c r="Q1088" i="6"/>
  <c r="Q2111" i="6"/>
  <c r="Q2082" i="6"/>
  <c r="Q1358" i="6"/>
  <c r="Q1362" i="6"/>
  <c r="Q2121" i="6"/>
  <c r="Q1345" i="6"/>
  <c r="Q784" i="6"/>
  <c r="Q246" i="6"/>
  <c r="Q980" i="6"/>
  <c r="Q1533" i="6"/>
  <c r="Q87" i="6"/>
  <c r="Q229" i="6"/>
  <c r="Q553" i="6"/>
  <c r="Q561" i="6"/>
  <c r="Q2117" i="6"/>
  <c r="Q2055" i="6"/>
  <c r="Q2050" i="6"/>
  <c r="Q1289" i="6"/>
  <c r="Q1197" i="6"/>
  <c r="Q690" i="6"/>
  <c r="Q1845" i="6"/>
  <c r="Q2190" i="6"/>
  <c r="Q990" i="6"/>
  <c r="Q2001" i="6"/>
  <c r="Q495" i="6"/>
  <c r="Q1776" i="6"/>
  <c r="Q252" i="6"/>
  <c r="Q1184" i="6"/>
  <c r="Q68" i="6"/>
  <c r="Q745" i="6"/>
  <c r="Q1246" i="6"/>
  <c r="Q1254" i="6"/>
  <c r="Q832" i="6"/>
  <c r="Q827" i="6"/>
  <c r="Q938" i="6"/>
  <c r="Q931" i="6"/>
  <c r="Q903" i="6"/>
  <c r="Q1711" i="6"/>
  <c r="Q769" i="6"/>
  <c r="Q1751" i="6"/>
  <c r="Q45" i="6"/>
  <c r="Q47" i="6"/>
  <c r="Q2006" i="6"/>
  <c r="Q114" i="6"/>
  <c r="Q711" i="6"/>
  <c r="Q723" i="6"/>
  <c r="Q1056" i="6"/>
  <c r="Q605" i="6"/>
  <c r="Q625" i="6"/>
  <c r="Q591" i="6"/>
  <c r="Q1629" i="6"/>
  <c r="Q1635" i="6"/>
  <c r="Q1611" i="6"/>
  <c r="Q1599" i="6"/>
  <c r="Q1591" i="6"/>
  <c r="Q1600" i="6"/>
  <c r="Q1651" i="6"/>
  <c r="Q1456" i="6"/>
  <c r="Q1263" i="6"/>
  <c r="Q1508" i="6"/>
  <c r="Q1495" i="6"/>
  <c r="Q329" i="6"/>
  <c r="Q870" i="6"/>
  <c r="Q239" i="6"/>
  <c r="Q1459" i="6"/>
  <c r="Q333" i="6"/>
  <c r="Q868" i="6"/>
  <c r="Q240" i="6"/>
  <c r="Q106" i="6"/>
  <c r="Q1466" i="6"/>
  <c r="Q276" i="6"/>
  <c r="Q1037" i="6"/>
  <c r="Q1806" i="6"/>
  <c r="Q1815" i="6"/>
  <c r="Q1829" i="6"/>
  <c r="Q2092" i="6"/>
  <c r="Q1978" i="6"/>
  <c r="Q1296" i="6"/>
  <c r="Q1304" i="6"/>
  <c r="Q2020" i="6"/>
  <c r="Q1209" i="6"/>
  <c r="Q2223" i="6"/>
  <c r="Q2123" i="6"/>
  <c r="Q1542" i="6"/>
  <c r="Q370" i="6"/>
  <c r="Q1112" i="6"/>
  <c r="Q992" i="6"/>
  <c r="Q634" i="6"/>
  <c r="Q128" i="6"/>
  <c r="Q149" i="6"/>
  <c r="Q373" i="6"/>
  <c r="Q285" i="6"/>
  <c r="Q423" i="6"/>
  <c r="Q1849" i="6"/>
  <c r="Q1727" i="6"/>
  <c r="Q1011" i="6"/>
  <c r="Q32" i="6"/>
  <c r="Q455" i="6"/>
  <c r="Q453" i="6"/>
  <c r="Q1149" i="6"/>
  <c r="Q522" i="6"/>
  <c r="Q1114" i="6"/>
  <c r="Q387" i="6"/>
  <c r="Q1683" i="6"/>
  <c r="Q384" i="6"/>
  <c r="Q1852" i="6"/>
  <c r="Q1730" i="6"/>
  <c r="Q1017" i="6"/>
  <c r="Q1876" i="6"/>
  <c r="Q1739" i="6"/>
  <c r="Q1383" i="6"/>
  <c r="Q1891" i="6"/>
  <c r="Q1951" i="6"/>
  <c r="Q1957" i="6"/>
  <c r="Q1964" i="6"/>
  <c r="Q1908" i="6"/>
  <c r="Q1422" i="6"/>
  <c r="Q1278" i="6"/>
  <c r="Q174" i="6"/>
  <c r="Q363" i="6"/>
  <c r="Q2172" i="6"/>
  <c r="Q1375" i="6"/>
  <c r="Q120" i="6"/>
  <c r="Q351" i="6"/>
  <c r="Q1965" i="6"/>
  <c r="Q15" i="6"/>
  <c r="Q1098" i="6"/>
  <c r="Q1473" i="6"/>
  <c r="Q1182" i="6"/>
  <c r="Q747" i="6"/>
  <c r="Q436" i="6"/>
  <c r="Q782" i="6"/>
  <c r="Q2195" i="6"/>
  <c r="Q973" i="6"/>
  <c r="Q92" i="6"/>
  <c r="Q230" i="6"/>
  <c r="Q579" i="6"/>
  <c r="Q573" i="6"/>
  <c r="Q2114" i="6"/>
  <c r="Q737" i="6"/>
  <c r="Q2051" i="6"/>
  <c r="Q2037" i="6"/>
  <c r="Q203" i="6"/>
  <c r="Q1313" i="6"/>
  <c r="Q1707" i="6"/>
  <c r="Q1284" i="6"/>
  <c r="Q295" i="6"/>
  <c r="Q1983" i="6"/>
  <c r="Q1103" i="6"/>
  <c r="Q668" i="6"/>
  <c r="Q873" i="6"/>
  <c r="Q1770" i="6"/>
  <c r="Q261" i="6"/>
  <c r="Q266" i="6"/>
  <c r="Q74" i="6"/>
  <c r="Q194" i="6"/>
  <c r="Q1244" i="6"/>
  <c r="Q1245" i="6"/>
  <c r="Q863" i="6"/>
  <c r="Q822" i="6"/>
  <c r="Q837" i="6"/>
  <c r="Q909" i="6"/>
  <c r="Q920" i="6"/>
  <c r="Q939" i="6"/>
  <c r="Q941" i="6"/>
  <c r="Q1721" i="6"/>
  <c r="Q767" i="6"/>
  <c r="Q1748" i="6"/>
  <c r="Q1968" i="6"/>
  <c r="Q59" i="6"/>
  <c r="Q1546" i="6"/>
  <c r="Q98" i="6"/>
  <c r="Q702" i="6"/>
  <c r="Q720" i="6"/>
  <c r="Q509" i="6"/>
  <c r="Q594" i="6"/>
  <c r="Q613" i="6"/>
  <c r="Q1587" i="6"/>
  <c r="Q1652" i="6"/>
  <c r="Q1658" i="6"/>
  <c r="Q1581" i="6"/>
  <c r="Q1575" i="6"/>
  <c r="Q1653" i="6"/>
  <c r="Q1405" i="6"/>
  <c r="Q394" i="6"/>
  <c r="Q1276" i="6"/>
  <c r="Q96" i="6"/>
  <c r="Q1507" i="6"/>
  <c r="Q1493" i="6"/>
  <c r="Q812" i="6"/>
  <c r="Q1411" i="6"/>
  <c r="Q801" i="6"/>
  <c r="Q1524" i="6"/>
  <c r="Q2128" i="6"/>
  <c r="Q1340" i="6"/>
  <c r="Q1137" i="6"/>
  <c r="Q531" i="6"/>
  <c r="Q1133" i="6"/>
  <c r="Q896" i="6"/>
  <c r="Q521" i="6"/>
  <c r="Q1147" i="6"/>
  <c r="Q892" i="6"/>
  <c r="Q547" i="6"/>
  <c r="Q1144" i="6"/>
  <c r="Q891" i="6"/>
  <c r="Q520" i="6"/>
  <c r="Q540" i="6"/>
  <c r="Q1143" i="6"/>
  <c r="Q890" i="6"/>
  <c r="Q536" i="6"/>
  <c r="Q1129" i="6"/>
  <c r="Q893" i="6"/>
  <c r="Q1136" i="6"/>
  <c r="Q899" i="6"/>
  <c r="Q1141" i="6"/>
  <c r="Q894" i="6"/>
  <c r="Q524" i="6"/>
  <c r="Q1139" i="6"/>
  <c r="Q900" i="6"/>
  <c r="Q1140" i="6"/>
  <c r="Q539" i="6"/>
  <c r="Q1138" i="6"/>
  <c r="Q528" i="6"/>
  <c r="Q1145" i="6"/>
  <c r="Q897" i="6"/>
  <c r="Q895" i="6"/>
  <c r="Q538" i="6"/>
  <c r="Q901" i="6"/>
  <c r="Q525" i="6"/>
  <c r="Q898" i="6"/>
  <c r="Q541" i="6"/>
  <c r="W102" i="10"/>
  <c r="W303" i="10"/>
  <c r="W168" i="10"/>
  <c r="W25" i="10"/>
  <c r="W298" i="10"/>
  <c r="W101" i="10"/>
  <c r="W254" i="10"/>
  <c r="W142" i="10"/>
  <c r="W183" i="10"/>
  <c r="W222" i="10"/>
  <c r="W253" i="10"/>
  <c r="W286" i="10"/>
  <c r="W197" i="10"/>
  <c r="W158" i="10"/>
  <c r="W190" i="10"/>
  <c r="W128" i="10"/>
  <c r="W91" i="10"/>
  <c r="W215" i="10"/>
  <c r="W257" i="10"/>
  <c r="W153" i="10"/>
  <c r="W315" i="10"/>
  <c r="W209" i="10"/>
  <c r="W241" i="10"/>
  <c r="W193" i="10"/>
  <c r="W225" i="10"/>
  <c r="W264" i="10"/>
  <c r="W169" i="10"/>
  <c r="W145" i="10"/>
  <c r="W281" i="10"/>
  <c r="W185" i="10"/>
  <c r="W217" i="10"/>
  <c r="W320" i="10"/>
  <c r="W301" i="10"/>
  <c r="W177" i="10"/>
  <c r="W273" i="10"/>
  <c r="W161" i="10"/>
  <c r="W256" i="10"/>
  <c r="W233" i="10"/>
  <c r="W201" i="10"/>
  <c r="W306" i="10"/>
  <c r="AA1435" i="6" l="1"/>
  <c r="U1435" i="6"/>
  <c r="U2320" i="6"/>
  <c r="V2320" i="6" s="1"/>
  <c r="AA2320" i="6"/>
  <c r="G14" i="13"/>
  <c r="AD2297" i="6"/>
  <c r="AD2316" i="6"/>
  <c r="AD2290" i="6"/>
  <c r="AD2252" i="6"/>
  <c r="AD2341" i="6"/>
  <c r="AD2342" i="6"/>
  <c r="AD2323" i="6"/>
  <c r="AD2315" i="6"/>
  <c r="AD2308" i="6"/>
  <c r="AA2310" i="6"/>
  <c r="U2310" i="6"/>
  <c r="V2310" i="6" s="1"/>
  <c r="Z2310" i="6" s="1"/>
  <c r="AA2312" i="6"/>
  <c r="AB2312" i="6" s="1"/>
  <c r="AC2312" i="6" s="1"/>
  <c r="U2312" i="6"/>
  <c r="AA2035" i="6"/>
  <c r="AB2035" i="6" s="1"/>
  <c r="AC2035" i="6" s="1"/>
  <c r="U2035" i="6"/>
  <c r="V2035" i="6" s="1"/>
  <c r="AA2307" i="6"/>
  <c r="AB2307" i="6" s="1"/>
  <c r="AC2307" i="6" s="1"/>
  <c r="U2307" i="6"/>
  <c r="V2307" i="6" s="1"/>
  <c r="Z2307" i="6" s="1"/>
  <c r="AA2324" i="6"/>
  <c r="AB2324" i="6" s="1"/>
  <c r="AC2324" i="6" s="1"/>
  <c r="U2324" i="6"/>
  <c r="U2327" i="6"/>
  <c r="V2327" i="6" s="1"/>
  <c r="Z2327" i="6" s="1"/>
  <c r="AA2327" i="6"/>
  <c r="AB2327" i="6" s="1"/>
  <c r="AC2327" i="6" s="1"/>
  <c r="AA2329" i="6"/>
  <c r="AB2329" i="6" s="1"/>
  <c r="AC2329" i="6" s="1"/>
  <c r="U2329" i="6"/>
  <c r="V2329" i="6" s="1"/>
  <c r="Z2329" i="6" s="1"/>
  <c r="AA2309" i="6"/>
  <c r="AB2309" i="6" s="1"/>
  <c r="AC2309" i="6" s="1"/>
  <c r="U2309" i="6"/>
  <c r="V2309" i="6" s="1"/>
  <c r="U2317" i="6"/>
  <c r="V2317" i="6" s="1"/>
  <c r="Z2317" i="6" s="1"/>
  <c r="AA2317" i="6"/>
  <c r="AB2317" i="6" s="1"/>
  <c r="AC2317" i="6" s="1"/>
  <c r="U2325" i="6"/>
  <c r="AA2325" i="6"/>
  <c r="AB2325" i="6" s="1"/>
  <c r="AC2325" i="6" s="1"/>
  <c r="AB2319" i="6"/>
  <c r="AC2319" i="6" s="1"/>
  <c r="AD2319" i="6" s="1"/>
  <c r="U2326" i="6"/>
  <c r="AA2326" i="6"/>
  <c r="AB2326" i="6" s="1"/>
  <c r="AC2326" i="6" s="1"/>
  <c r="V2313" i="6"/>
  <c r="Z2313" i="6" s="1"/>
  <c r="AD2313" i="6" s="1"/>
  <c r="AD2292" i="6"/>
  <c r="Z2322" i="6"/>
  <c r="AD2322" i="6" s="1"/>
  <c r="AD2336" i="6"/>
  <c r="AD2240" i="6"/>
  <c r="AA2314" i="6"/>
  <c r="AB2314" i="6" s="1"/>
  <c r="AC2314" i="6" s="1"/>
  <c r="U2314" i="6"/>
  <c r="V2328" i="6"/>
  <c r="Z2328" i="6" s="1"/>
  <c r="AD2328" i="6" s="1"/>
  <c r="Z2321" i="6"/>
  <c r="AD2321" i="6" s="1"/>
  <c r="V2318" i="6"/>
  <c r="Z2318" i="6" s="1"/>
  <c r="AD2318" i="6" s="1"/>
  <c r="AD2251" i="6"/>
  <c r="Z2330" i="6"/>
  <c r="AD2330" i="6" s="1"/>
  <c r="U2311" i="6"/>
  <c r="V2311" i="6" s="1"/>
  <c r="AA2311" i="6"/>
  <c r="AB2311" i="6" s="1"/>
  <c r="AC2311" i="6" s="1"/>
  <c r="Z2306" i="6"/>
  <c r="AD2306" i="6" s="1"/>
  <c r="U2305" i="6"/>
  <c r="V2305" i="6" s="1"/>
  <c r="Z2305" i="6" s="1"/>
  <c r="AA2305" i="6"/>
  <c r="AB2305" i="6" s="1"/>
  <c r="AC2305" i="6" s="1"/>
  <c r="AB2343" i="6"/>
  <c r="AC2343" i="6" s="1"/>
  <c r="AD2343" i="6" s="1"/>
  <c r="Z2340" i="6"/>
  <c r="AD2340" i="6" s="1"/>
  <c r="AD2255" i="6"/>
  <c r="V2300" i="6"/>
  <c r="Z2300" i="6" s="1"/>
  <c r="AD2300" i="6" s="1"/>
  <c r="AA122" i="10"/>
  <c r="AD2246" i="6"/>
  <c r="AD2272" i="6"/>
  <c r="AD2245" i="6"/>
  <c r="AD2259" i="6"/>
  <c r="AD2278" i="6"/>
  <c r="AD2273" i="6"/>
  <c r="AD2274" i="6"/>
  <c r="AD2295" i="6"/>
  <c r="AD2165" i="6"/>
  <c r="AD2164" i="6"/>
  <c r="AA34" i="10"/>
  <c r="AD2247" i="6"/>
  <c r="AD2248" i="6"/>
  <c r="AD2279" i="6"/>
  <c r="AD2276" i="6"/>
  <c r="AD2249" i="6"/>
  <c r="AD2162" i="6"/>
  <c r="AD1997" i="6"/>
  <c r="AD2236" i="6"/>
  <c r="AD2260" i="6"/>
  <c r="AD2244" i="6"/>
  <c r="AD2294" i="6"/>
  <c r="AD2258" i="6"/>
  <c r="AD2269" i="6"/>
  <c r="AD2157" i="6"/>
  <c r="AD2289" i="6"/>
  <c r="Z2283" i="6"/>
  <c r="AD2283" i="6" s="1"/>
  <c r="Z2242" i="6"/>
  <c r="AD2242" i="6" s="1"/>
  <c r="V1686" i="6"/>
  <c r="Z1686" i="6" s="1"/>
  <c r="AD1686" i="6" s="1"/>
  <c r="AD2159" i="6"/>
  <c r="AD2267" i="6"/>
  <c r="AD2263" i="6"/>
  <c r="V2163" i="6"/>
  <c r="Z2163" i="6" s="1"/>
  <c r="AD2163" i="6" s="1"/>
  <c r="AD2266" i="6"/>
  <c r="AD2270" i="6"/>
  <c r="AD2265" i="6"/>
  <c r="V2161" i="6"/>
  <c r="Z2161" i="6" s="1"/>
  <c r="AD2161" i="6" s="1"/>
  <c r="AD2280" i="6"/>
  <c r="AD2243" i="6"/>
  <c r="AD2275" i="6"/>
  <c r="AD2262" i="6"/>
  <c r="AD2281" i="6"/>
  <c r="V2250" i="6"/>
  <c r="Z2250" i="6" s="1"/>
  <c r="AD2250" i="6" s="1"/>
  <c r="AA309" i="10"/>
  <c r="U2261" i="6"/>
  <c r="V2261" i="6" s="1"/>
  <c r="U2277" i="6"/>
  <c r="V2277" i="6" s="1"/>
  <c r="U2271" i="6"/>
  <c r="V2271" i="6" s="1"/>
  <c r="U2268" i="6"/>
  <c r="V2268" i="6" s="1"/>
  <c r="U2253" i="6"/>
  <c r="V2253" i="6" s="1"/>
  <c r="U2264" i="6"/>
  <c r="V2264" i="6" s="1"/>
  <c r="AB2284" i="6"/>
  <c r="AC2284" i="6" s="1"/>
  <c r="U2284" i="6"/>
  <c r="U2288" i="6"/>
  <c r="V2288" i="6" s="1"/>
  <c r="V2293" i="6"/>
  <c r="Z2293" i="6" s="1"/>
  <c r="AB2291" i="6"/>
  <c r="AC2291" i="6" s="1"/>
  <c r="V2287" i="6"/>
  <c r="Z2287" i="6" s="1"/>
  <c r="AB2293" i="6"/>
  <c r="AC2293" i="6" s="1"/>
  <c r="AB2287" i="6"/>
  <c r="AC2287" i="6" s="1"/>
  <c r="Z2291" i="6"/>
  <c r="AD1687" i="6"/>
  <c r="AA293" i="10"/>
  <c r="U792" i="6"/>
  <c r="AB792" i="6"/>
  <c r="AC792" i="6" s="1"/>
  <c r="V2136" i="6"/>
  <c r="Z2136" i="6" s="1"/>
  <c r="AD2136" i="6" s="1"/>
  <c r="AA50" i="10"/>
  <c r="AD1691" i="6"/>
  <c r="AA170" i="10"/>
  <c r="AD2232" i="6"/>
  <c r="AD1993" i="6"/>
  <c r="AB1105" i="6"/>
  <c r="AC1105" i="6" s="1"/>
  <c r="U1105" i="6"/>
  <c r="U678" i="6"/>
  <c r="AB678" i="6"/>
  <c r="AC678" i="6" s="1"/>
  <c r="U683" i="6"/>
  <c r="AB683" i="6"/>
  <c r="AC683" i="6" s="1"/>
  <c r="AB2106" i="6"/>
  <c r="AC2106" i="6" s="1"/>
  <c r="U2106" i="6"/>
  <c r="V2106" i="6" s="1"/>
  <c r="Z2106" i="6" s="1"/>
  <c r="V2103" i="6"/>
  <c r="Z2103" i="6" s="1"/>
  <c r="AD2103" i="6" s="1"/>
  <c r="V1107" i="6"/>
  <c r="Z1107" i="6" s="1"/>
  <c r="AD1107" i="6" s="1"/>
  <c r="V431" i="6"/>
  <c r="Z431" i="6" s="1"/>
  <c r="AD431" i="6" s="1"/>
  <c r="AB1901" i="6"/>
  <c r="AC1901" i="6" s="1"/>
  <c r="U1901" i="6"/>
  <c r="V682" i="6"/>
  <c r="Z682" i="6" s="1"/>
  <c r="AD682" i="6" s="1"/>
  <c r="U674" i="6"/>
  <c r="V674" i="6" s="1"/>
  <c r="Z674" i="6" s="1"/>
  <c r="AB674" i="6"/>
  <c r="AC674" i="6" s="1"/>
  <c r="V1903" i="6"/>
  <c r="Z1903" i="6" s="1"/>
  <c r="AD1903" i="6" s="1"/>
  <c r="V1689" i="6"/>
  <c r="Z1689" i="6" s="1"/>
  <c r="AD1689" i="6" s="1"/>
  <c r="V2158" i="6"/>
  <c r="Z2158" i="6" s="1"/>
  <c r="AD2158" i="6" s="1"/>
  <c r="V2235" i="6"/>
  <c r="Z2235" i="6" s="1"/>
  <c r="AD2235" i="6" s="1"/>
  <c r="V679" i="6"/>
  <c r="Z679" i="6" s="1"/>
  <c r="AD679" i="6" s="1"/>
  <c r="V697" i="6"/>
  <c r="Z697" i="6" s="1"/>
  <c r="AD697" i="6" s="1"/>
  <c r="Z677" i="6"/>
  <c r="AD677" i="6" s="1"/>
  <c r="V698" i="6"/>
  <c r="Z698" i="6" s="1"/>
  <c r="AD698" i="6" s="1"/>
  <c r="V1899" i="6"/>
  <c r="Z1899" i="6" s="1"/>
  <c r="AD1899" i="6" s="1"/>
  <c r="Z1991" i="6"/>
  <c r="AD1991" i="6" s="1"/>
  <c r="V1690" i="6"/>
  <c r="Z1690" i="6" s="1"/>
  <c r="AD1690" i="6" s="1"/>
  <c r="V676" i="6"/>
  <c r="Z676" i="6" s="1"/>
  <c r="AD676" i="6" s="1"/>
  <c r="V681" i="6"/>
  <c r="Z681" i="6" s="1"/>
  <c r="AD681" i="6" s="1"/>
  <c r="V680" i="6"/>
  <c r="Z680" i="6" s="1"/>
  <c r="AD680" i="6" s="1"/>
  <c r="V1106" i="6"/>
  <c r="Z1106" i="6" s="1"/>
  <c r="AD1106" i="6" s="1"/>
  <c r="V1902" i="6"/>
  <c r="Z1902" i="6" s="1"/>
  <c r="AD1902" i="6" s="1"/>
  <c r="Z1898" i="6"/>
  <c r="AD1898" i="6" s="1"/>
  <c r="V1992" i="6"/>
  <c r="Z1992" i="6" s="1"/>
  <c r="AD1992" i="6" s="1"/>
  <c r="AD1996" i="6"/>
  <c r="V2156" i="6"/>
  <c r="Z2156" i="6" s="1"/>
  <c r="AD2156" i="6" s="1"/>
  <c r="V2155" i="6"/>
  <c r="Z2155" i="6" s="1"/>
  <c r="AD2155" i="6" s="1"/>
  <c r="V675" i="6"/>
  <c r="Z675" i="6" s="1"/>
  <c r="AD675" i="6" s="1"/>
  <c r="V699" i="6"/>
  <c r="Z699" i="6" s="1"/>
  <c r="AD699" i="6" s="1"/>
  <c r="V998" i="6"/>
  <c r="Z998" i="6" s="1"/>
  <c r="AD998" i="6" s="1"/>
  <c r="V1905" i="6"/>
  <c r="Z1905" i="6" s="1"/>
  <c r="AD1905" i="6" s="1"/>
  <c r="Z2108" i="6"/>
  <c r="AD2108" i="6" s="1"/>
  <c r="V700" i="6"/>
  <c r="Z700" i="6" s="1"/>
  <c r="AD700" i="6" s="1"/>
  <c r="V997" i="6"/>
  <c r="Z997" i="6" s="1"/>
  <c r="AD997" i="6" s="1"/>
  <c r="V2102" i="6"/>
  <c r="Z2102" i="6" s="1"/>
  <c r="AD2102" i="6" s="1"/>
  <c r="V2107" i="6"/>
  <c r="Z2107" i="6" s="1"/>
  <c r="AD2107" i="6" s="1"/>
  <c r="V1990" i="6"/>
  <c r="Z1990" i="6" s="1"/>
  <c r="AD1990" i="6" s="1"/>
  <c r="V1900" i="6"/>
  <c r="Z1900" i="6" s="1"/>
  <c r="AD1900" i="6" s="1"/>
  <c r="V2234" i="6"/>
  <c r="Z2234" i="6" s="1"/>
  <c r="AD2234" i="6" s="1"/>
  <c r="V2105" i="6"/>
  <c r="Z2105" i="6" s="1"/>
  <c r="AD2105" i="6" s="1"/>
  <c r="V430" i="6"/>
  <c r="Z430" i="6" s="1"/>
  <c r="AD430" i="6" s="1"/>
  <c r="AD2154" i="6"/>
  <c r="V1994" i="6"/>
  <c r="Z1994" i="6" s="1"/>
  <c r="AD1994" i="6" s="1"/>
  <c r="V1906" i="6"/>
  <c r="Z1906" i="6" s="1"/>
  <c r="AD1906" i="6" s="1"/>
  <c r="V1904" i="6"/>
  <c r="Z1904" i="6" s="1"/>
  <c r="AD1904" i="6" s="1"/>
  <c r="V1995" i="6"/>
  <c r="Z1995" i="6" s="1"/>
  <c r="AD1995" i="6" s="1"/>
  <c r="V2233" i="6"/>
  <c r="Z2233" i="6" s="1"/>
  <c r="AD2233" i="6" s="1"/>
  <c r="Z2104" i="6"/>
  <c r="AD2104" i="6" s="1"/>
  <c r="AB1102" i="6"/>
  <c r="AC1102" i="6" s="1"/>
  <c r="U1102" i="6"/>
  <c r="V1102" i="6" s="1"/>
  <c r="AB165" i="6"/>
  <c r="AC165" i="6" s="1"/>
  <c r="U165" i="6"/>
  <c r="V165" i="6" s="1"/>
  <c r="Z165" i="6" s="1"/>
  <c r="AB2206" i="6"/>
  <c r="AC2206" i="6" s="1"/>
  <c r="U2206" i="6"/>
  <c r="V2206" i="6" s="1"/>
  <c r="Z2206" i="6" s="1"/>
  <c r="AB2219" i="6"/>
  <c r="AC2219" i="6" s="1"/>
  <c r="U2219" i="6"/>
  <c r="V2219" i="6" s="1"/>
  <c r="Z2219" i="6" s="1"/>
  <c r="AB1150" i="6"/>
  <c r="AC1150" i="6" s="1"/>
  <c r="U1150" i="6"/>
  <c r="V1150" i="6" s="1"/>
  <c r="Z1150" i="6" s="1"/>
  <c r="AB2218" i="6"/>
  <c r="AC2218" i="6" s="1"/>
  <c r="U2218" i="6"/>
  <c r="U2022" i="6"/>
  <c r="V2022" i="6" s="1"/>
  <c r="AB2075" i="6"/>
  <c r="AC2075" i="6" s="1"/>
  <c r="U2075" i="6"/>
  <c r="V2075" i="6" s="1"/>
  <c r="Z2075" i="6" s="1"/>
  <c r="U2217" i="6"/>
  <c r="V2217" i="6" s="1"/>
  <c r="U433" i="6"/>
  <c r="V433" i="6" s="1"/>
  <c r="AB1152" i="6"/>
  <c r="AC1152" i="6" s="1"/>
  <c r="U1152" i="6"/>
  <c r="V1152" i="6" s="1"/>
  <c r="Z1152" i="6" s="1"/>
  <c r="AB2207" i="6"/>
  <c r="AC2207" i="6" s="1"/>
  <c r="U2207" i="6"/>
  <c r="V2207" i="6" s="1"/>
  <c r="Z2207" i="6" s="1"/>
  <c r="AB2096" i="6"/>
  <c r="AC2096" i="6" s="1"/>
  <c r="U2096" i="6"/>
  <c r="V2096" i="6" s="1"/>
  <c r="AB1846" i="6"/>
  <c r="AC1846" i="6" s="1"/>
  <c r="U1846" i="6"/>
  <c r="V1846" i="6" s="1"/>
  <c r="Z1846" i="6" s="1"/>
  <c r="U2221" i="6"/>
  <c r="V2221" i="6" s="1"/>
  <c r="AB2216" i="6"/>
  <c r="AC2216" i="6" s="1"/>
  <c r="U2216" i="6"/>
  <c r="V2216" i="6" s="1"/>
  <c r="Z2216" i="6" s="1"/>
  <c r="U2213" i="6"/>
  <c r="V2213" i="6" s="1"/>
  <c r="U2200" i="6"/>
  <c r="V2200" i="6" s="1"/>
  <c r="AB2214" i="6"/>
  <c r="AC2214" i="6" s="1"/>
  <c r="U2214" i="6"/>
  <c r="V2214" i="6" s="1"/>
  <c r="Z2214" i="6" s="1"/>
  <c r="AB1541" i="6"/>
  <c r="AC1541" i="6" s="1"/>
  <c r="U1541" i="6"/>
  <c r="V1541" i="6" s="1"/>
  <c r="U2202" i="6"/>
  <c r="V2202" i="6" s="1"/>
  <c r="Z2202" i="6" s="1"/>
  <c r="AB432" i="6"/>
  <c r="AC432" i="6" s="1"/>
  <c r="U432" i="6"/>
  <c r="V432" i="6" s="1"/>
  <c r="AB2198" i="6"/>
  <c r="AC2198" i="6" s="1"/>
  <c r="U2198" i="6"/>
  <c r="V2198" i="6" s="1"/>
  <c r="AB2209" i="6"/>
  <c r="AC2209" i="6" s="1"/>
  <c r="U2209" i="6"/>
  <c r="V2209" i="6" s="1"/>
  <c r="AB829" i="6"/>
  <c r="AC829" i="6" s="1"/>
  <c r="U829" i="6"/>
  <c r="V829" i="6" s="1"/>
  <c r="Z829" i="6" s="1"/>
  <c r="AB533" i="6"/>
  <c r="AC533" i="6" s="1"/>
  <c r="U533" i="6"/>
  <c r="V533" i="6" s="1"/>
  <c r="Z533" i="6" s="1"/>
  <c r="AB371" i="6"/>
  <c r="AC371" i="6" s="1"/>
  <c r="U371" i="6"/>
  <c r="V371" i="6" s="1"/>
  <c r="Z371" i="6" s="1"/>
  <c r="AB2201" i="6"/>
  <c r="AC2201" i="6" s="1"/>
  <c r="U2201" i="6"/>
  <c r="V2201" i="6" s="1"/>
  <c r="Z2201" i="6" s="1"/>
  <c r="AB2220" i="6"/>
  <c r="AC2220" i="6" s="1"/>
  <c r="U2220" i="6"/>
  <c r="U1151" i="6"/>
  <c r="V1151" i="6" s="1"/>
  <c r="AB2215" i="6"/>
  <c r="AC2215" i="6" s="1"/>
  <c r="U2215" i="6"/>
  <c r="V2215" i="6" s="1"/>
  <c r="AB2205" i="6"/>
  <c r="AC2205" i="6" s="1"/>
  <c r="U2205" i="6"/>
  <c r="V2205" i="6" s="1"/>
  <c r="Z2205" i="6" s="1"/>
  <c r="AB686" i="6"/>
  <c r="AC686" i="6" s="1"/>
  <c r="U686" i="6"/>
  <c r="V686" i="6" s="1"/>
  <c r="Z686" i="6" s="1"/>
  <c r="AB429" i="6"/>
  <c r="AC429" i="6" s="1"/>
  <c r="U429" i="6"/>
  <c r="V429" i="6" s="1"/>
  <c r="AB1273" i="6"/>
  <c r="AC1273" i="6" s="1"/>
  <c r="U1273" i="6"/>
  <c r="V1273" i="6" s="1"/>
  <c r="Z1273" i="6" s="1"/>
  <c r="AB2203" i="6"/>
  <c r="AC2203" i="6" s="1"/>
  <c r="U2203" i="6"/>
  <c r="V2203" i="6" s="1"/>
  <c r="Z2203" i="6" s="1"/>
  <c r="AB2212" i="6"/>
  <c r="AC2212" i="6" s="1"/>
  <c r="U2212" i="6"/>
  <c r="V2212" i="6" s="1"/>
  <c r="AB362" i="6"/>
  <c r="AC362" i="6" s="1"/>
  <c r="U362" i="6"/>
  <c r="V362" i="6" s="1"/>
  <c r="AB2199" i="6"/>
  <c r="AC2199" i="6" s="1"/>
  <c r="U2199" i="6"/>
  <c r="V2199" i="6" s="1"/>
  <c r="Z2199" i="6" s="1"/>
  <c r="AB2210" i="6"/>
  <c r="AC2210" i="6" s="1"/>
  <c r="U2210" i="6"/>
  <c r="V2210" i="6" s="1"/>
  <c r="Z2210" i="6" s="1"/>
  <c r="AB2204" i="6"/>
  <c r="AC2204" i="6" s="1"/>
  <c r="U2204" i="6"/>
  <c r="V2204" i="6" s="1"/>
  <c r="Z2204" i="6" s="1"/>
  <c r="AB2208" i="6"/>
  <c r="AC2208" i="6" s="1"/>
  <c r="U2208" i="6"/>
  <c r="V2208" i="6" s="1"/>
  <c r="Z2208" i="6" s="1"/>
  <c r="AB1274" i="6"/>
  <c r="AC1274" i="6" s="1"/>
  <c r="U1274" i="6"/>
  <c r="V1274" i="6" s="1"/>
  <c r="Z1274" i="6" s="1"/>
  <c r="U129" i="6"/>
  <c r="V129" i="6" s="1"/>
  <c r="Z129" i="6" s="1"/>
  <c r="AB2211" i="6"/>
  <c r="AC2211" i="6" s="1"/>
  <c r="U2211" i="6"/>
  <c r="AA150" i="10"/>
  <c r="AA272" i="10"/>
  <c r="AB433" i="6"/>
  <c r="AC433" i="6" s="1"/>
  <c r="AB2202" i="6"/>
  <c r="AC2202" i="6" s="1"/>
  <c r="Q2119" i="6"/>
  <c r="R2119" i="6" s="1"/>
  <c r="AA2119" i="6" s="1"/>
  <c r="R1953" i="6"/>
  <c r="AA1953" i="6" s="1"/>
  <c r="R528" i="6"/>
  <c r="AA528" i="6" s="1"/>
  <c r="R1137" i="6"/>
  <c r="AA1137" i="6" s="1"/>
  <c r="R59" i="6"/>
  <c r="AA59" i="6" s="1"/>
  <c r="R387" i="6"/>
  <c r="AA387" i="6" s="1"/>
  <c r="R2123" i="6"/>
  <c r="AA2123" i="6" s="1"/>
  <c r="R1459" i="6"/>
  <c r="AA1459" i="6" s="1"/>
  <c r="R711" i="6"/>
  <c r="AA711" i="6" s="1"/>
  <c r="R252" i="6"/>
  <c r="AA252" i="6" s="1"/>
  <c r="R246" i="6"/>
  <c r="AA246" i="6" s="1"/>
  <c r="R1438" i="6"/>
  <c r="AA1438" i="6" s="1"/>
  <c r="R332" i="6"/>
  <c r="AA332" i="6" s="1"/>
  <c r="R609" i="6"/>
  <c r="AA609" i="6" s="1"/>
  <c r="R955" i="6"/>
  <c r="AA955" i="6" s="1"/>
  <c r="R2066" i="6"/>
  <c r="AA2066" i="6" s="1"/>
  <c r="R1388" i="6"/>
  <c r="AA1388" i="6" s="1"/>
  <c r="R313" i="6"/>
  <c r="AA313" i="6" s="1"/>
  <c r="R2078" i="6"/>
  <c r="AA2078" i="6" s="1"/>
  <c r="R1457" i="6"/>
  <c r="AA1457" i="6" s="1"/>
  <c r="R717" i="6"/>
  <c r="AA717" i="6" s="1"/>
  <c r="R840" i="6"/>
  <c r="AA840" i="6" s="1"/>
  <c r="R738" i="6"/>
  <c r="AA738" i="6" s="1"/>
  <c r="R1180" i="6"/>
  <c r="AA1180" i="6" s="1"/>
  <c r="R1694" i="6"/>
  <c r="AA1694" i="6" s="1"/>
  <c r="R1819" i="6"/>
  <c r="AA1819" i="6" s="1"/>
  <c r="R815" i="6"/>
  <c r="AA815" i="6" s="1"/>
  <c r="R599" i="6"/>
  <c r="AA599" i="6" s="1"/>
  <c r="R936" i="6"/>
  <c r="AA936" i="6" s="1"/>
  <c r="R1777" i="6"/>
  <c r="AA1777" i="6" s="1"/>
  <c r="R785" i="6"/>
  <c r="AA785" i="6" s="1"/>
  <c r="R1959" i="6"/>
  <c r="AA1959" i="6" s="1"/>
  <c r="R688" i="6"/>
  <c r="AA688" i="6" s="1"/>
  <c r="R482" i="6"/>
  <c r="AA482" i="6" s="1"/>
  <c r="R1976" i="6"/>
  <c r="AA1976" i="6" s="1"/>
  <c r="R794" i="6"/>
  <c r="AA794" i="6" s="1"/>
  <c r="R716" i="6"/>
  <c r="AA716" i="6" s="1"/>
  <c r="R257" i="6"/>
  <c r="AA257" i="6" s="1"/>
  <c r="R438" i="6"/>
  <c r="AA438" i="6" s="1"/>
  <c r="R1073" i="6"/>
  <c r="AA1073" i="6" s="1"/>
  <c r="R685" i="6"/>
  <c r="AA685" i="6" s="1"/>
  <c r="R1341" i="6"/>
  <c r="AA1341" i="6" s="1"/>
  <c r="R1631" i="6"/>
  <c r="AA1631" i="6" s="1"/>
  <c r="R857" i="6"/>
  <c r="AA857" i="6" s="1"/>
  <c r="R1701" i="6"/>
  <c r="AA1701" i="6" s="1"/>
  <c r="R1359" i="6"/>
  <c r="AA1359" i="6" s="1"/>
  <c r="R1425" i="6"/>
  <c r="AA1425" i="6" s="1"/>
  <c r="R1684" i="6"/>
  <c r="AA1684" i="6" s="1"/>
  <c r="R2147" i="6"/>
  <c r="AA2147" i="6" s="1"/>
  <c r="R1039" i="6"/>
  <c r="AA1039" i="6" s="1"/>
  <c r="R1593" i="6"/>
  <c r="AA1593" i="6" s="1"/>
  <c r="R908" i="6"/>
  <c r="AA908" i="6" s="1"/>
  <c r="R443" i="6"/>
  <c r="AA443" i="6" s="1"/>
  <c r="R1367" i="6"/>
  <c r="AA1367" i="6" s="1"/>
  <c r="R1430" i="6"/>
  <c r="AA1430" i="6" s="1"/>
  <c r="R633" i="6"/>
  <c r="AA633" i="6" s="1"/>
  <c r="R40" i="6"/>
  <c r="AA40" i="6" s="1"/>
  <c r="R1006" i="6"/>
  <c r="AA1006" i="6" s="1"/>
  <c r="R1410" i="6"/>
  <c r="AA1410" i="6" s="1"/>
  <c r="R705" i="6"/>
  <c r="AA705" i="6" s="1"/>
  <c r="R260" i="6"/>
  <c r="AA260" i="6" s="1"/>
  <c r="R580" i="6"/>
  <c r="AA580" i="6" s="1"/>
  <c r="R352" i="6"/>
  <c r="AA352" i="6" s="1"/>
  <c r="R985" i="6"/>
  <c r="AA985" i="6" s="1"/>
  <c r="R1804" i="6"/>
  <c r="AA1804" i="6" s="1"/>
  <c r="R1008" i="6"/>
  <c r="AA1008" i="6" s="1"/>
  <c r="R1400" i="6"/>
  <c r="AA1400" i="6" s="1"/>
  <c r="R116" i="6"/>
  <c r="AA116" i="6" s="1"/>
  <c r="R1157" i="6"/>
  <c r="AA1157" i="6" s="1"/>
  <c r="R1952" i="6"/>
  <c r="AA1952" i="6" s="1"/>
  <c r="R958" i="6"/>
  <c r="AA958" i="6" s="1"/>
  <c r="R1108" i="6"/>
  <c r="AA1108" i="6" s="1"/>
  <c r="R1059" i="6"/>
  <c r="AA1059" i="6" s="1"/>
  <c r="R1307" i="6"/>
  <c r="AA1307" i="6" s="1"/>
  <c r="R1000" i="6"/>
  <c r="AA1000" i="6" s="1"/>
  <c r="R1657" i="6"/>
  <c r="AA1657" i="6" s="1"/>
  <c r="R1720" i="6"/>
  <c r="AA1720" i="6" s="1"/>
  <c r="R839" i="6"/>
  <c r="AA839" i="6" s="1"/>
  <c r="R569" i="6"/>
  <c r="AA569" i="6" s="1"/>
  <c r="R779" i="6"/>
  <c r="AA779" i="6" s="1"/>
  <c r="R1376" i="6"/>
  <c r="AA1376" i="6" s="1"/>
  <c r="R1932" i="6"/>
  <c r="AA1932" i="6" s="1"/>
  <c r="R1012" i="6"/>
  <c r="AA1012" i="6" s="1"/>
  <c r="R1068" i="6"/>
  <c r="AA1068" i="6" s="1"/>
  <c r="R1060" i="6"/>
  <c r="AA1060" i="6" s="1"/>
  <c r="R1827" i="6"/>
  <c r="AA1827" i="6" s="1"/>
  <c r="R1645" i="6"/>
  <c r="AA1645" i="6" s="1"/>
  <c r="R1825" i="6"/>
  <c r="AA1825" i="6" s="1"/>
  <c r="R117" i="6"/>
  <c r="AA117" i="6" s="1"/>
  <c r="AB2022" i="6"/>
  <c r="AC2022" i="6" s="1"/>
  <c r="R538" i="6"/>
  <c r="AA538" i="6" s="1"/>
  <c r="R1141" i="6"/>
  <c r="AA1141" i="6" s="1"/>
  <c r="R540" i="6"/>
  <c r="AA540" i="6" s="1"/>
  <c r="R521" i="6"/>
  <c r="AA521" i="6" s="1"/>
  <c r="R812" i="6"/>
  <c r="AA812" i="6" s="1"/>
  <c r="R1575" i="6"/>
  <c r="AA1575" i="6" s="1"/>
  <c r="R720" i="6"/>
  <c r="AA720" i="6" s="1"/>
  <c r="R909" i="6"/>
  <c r="AA909" i="6" s="1"/>
  <c r="R266" i="6"/>
  <c r="AA266" i="6" s="1"/>
  <c r="R1284" i="6"/>
  <c r="AA1284" i="6" s="1"/>
  <c r="R573" i="6"/>
  <c r="AA573" i="6" s="1"/>
  <c r="R1098" i="6"/>
  <c r="AA1098" i="6" s="1"/>
  <c r="R363" i="6"/>
  <c r="AA363" i="6" s="1"/>
  <c r="R1739" i="6"/>
  <c r="AA1739" i="6" s="1"/>
  <c r="R453" i="6"/>
  <c r="AA453" i="6" s="1"/>
  <c r="R373" i="6"/>
  <c r="AA373" i="6" s="1"/>
  <c r="R2020" i="6"/>
  <c r="AA2020" i="6" s="1"/>
  <c r="R106" i="6"/>
  <c r="AA106" i="6" s="1"/>
  <c r="R1495" i="6"/>
  <c r="AA1495" i="6" s="1"/>
  <c r="R1611" i="6"/>
  <c r="AA1611" i="6" s="1"/>
  <c r="R45" i="6"/>
  <c r="AA45" i="6" s="1"/>
  <c r="R1246" i="6"/>
  <c r="AA1246" i="6" s="1"/>
  <c r="R990" i="6"/>
  <c r="AA990" i="6" s="1"/>
  <c r="R2055" i="6"/>
  <c r="AA2055" i="6" s="1"/>
  <c r="R1362" i="6"/>
  <c r="AA1362" i="6" s="1"/>
  <c r="R647" i="6"/>
  <c r="AA647" i="6" s="1"/>
  <c r="R659" i="6"/>
  <c r="AA659" i="6" s="1"/>
  <c r="R334" i="6"/>
  <c r="AA334" i="6" s="1"/>
  <c r="R1781" i="6"/>
  <c r="AA1781" i="6" s="1"/>
  <c r="R732" i="6"/>
  <c r="AA732" i="6" s="1"/>
  <c r="R1714" i="6"/>
  <c r="AA1714" i="6" s="1"/>
  <c r="R1262" i="6"/>
  <c r="AA1262" i="6" s="1"/>
  <c r="R2179" i="6"/>
  <c r="AA2179" i="6" s="1"/>
  <c r="R582" i="6"/>
  <c r="AA582" i="6" s="1"/>
  <c r="R514" i="6"/>
  <c r="AA514" i="6" s="1"/>
  <c r="R400" i="6"/>
  <c r="AA400" i="6" s="1"/>
  <c r="R1894" i="6"/>
  <c r="AA1894" i="6" s="1"/>
  <c r="R957" i="6"/>
  <c r="AA957" i="6" s="1"/>
  <c r="R1545" i="6"/>
  <c r="AA1545" i="6" s="1"/>
  <c r="R1329" i="6"/>
  <c r="AA1329" i="6" s="1"/>
  <c r="R1343" i="6"/>
  <c r="AA1343" i="6" s="1"/>
  <c r="R1649" i="6"/>
  <c r="AA1649" i="6" s="1"/>
  <c r="R2045" i="6"/>
  <c r="AA2045" i="6" s="1"/>
  <c r="R649" i="6"/>
  <c r="AA649" i="6" s="1"/>
  <c r="R358" i="6"/>
  <c r="AA358" i="6" s="1"/>
  <c r="R1872" i="6"/>
  <c r="AA1872" i="6" s="1"/>
  <c r="R463" i="6"/>
  <c r="AA463" i="6" s="1"/>
  <c r="R1458" i="6"/>
  <c r="AA1458" i="6" s="1"/>
  <c r="R1752" i="6"/>
  <c r="AA1752" i="6" s="1"/>
  <c r="R692" i="6"/>
  <c r="AA692" i="6" s="1"/>
  <c r="R1200" i="6"/>
  <c r="AA1200" i="6" s="1"/>
  <c r="R91" i="6"/>
  <c r="AA91" i="6" s="1"/>
  <c r="R14" i="6"/>
  <c r="AA14" i="6" s="1"/>
  <c r="R156" i="6"/>
  <c r="AA156" i="6" s="1"/>
  <c r="R2025" i="6"/>
  <c r="AA2025" i="6" s="1"/>
  <c r="R544" i="6"/>
  <c r="AA544" i="6" s="1"/>
  <c r="R310" i="6"/>
  <c r="AA310" i="6" s="1"/>
  <c r="R1297" i="6"/>
  <c r="AA1297" i="6" s="1"/>
  <c r="R281" i="6"/>
  <c r="AA281" i="6" s="1"/>
  <c r="R603" i="6"/>
  <c r="AA603" i="6" s="1"/>
  <c r="R921" i="6"/>
  <c r="AA921" i="6" s="1"/>
  <c r="R845" i="6"/>
  <c r="AA845" i="6" s="1"/>
  <c r="R1985" i="6"/>
  <c r="AA1985" i="6" s="1"/>
  <c r="R736" i="6"/>
  <c r="AA736" i="6" s="1"/>
  <c r="R1470" i="6"/>
  <c r="AA1470" i="6" s="1"/>
  <c r="R1174" i="6"/>
  <c r="AA1174" i="6" s="1"/>
  <c r="R1433" i="6"/>
  <c r="AA1433" i="6" s="1"/>
  <c r="R153" i="6"/>
  <c r="AA153" i="6" s="1"/>
  <c r="R537" i="6"/>
  <c r="AA537" i="6" s="1"/>
  <c r="R421" i="6"/>
  <c r="AA421" i="6" s="1"/>
  <c r="R1401" i="6"/>
  <c r="AA1401" i="6" s="1"/>
  <c r="R326" i="6"/>
  <c r="AA326" i="6" s="1"/>
  <c r="R729" i="6"/>
  <c r="AA729" i="6" s="1"/>
  <c r="R1719" i="6"/>
  <c r="AA1719" i="6" s="1"/>
  <c r="R264" i="6"/>
  <c r="AA264" i="6" s="1"/>
  <c r="R2070" i="6"/>
  <c r="AA2070" i="6" s="1"/>
  <c r="R776" i="6"/>
  <c r="AA776" i="6" s="1"/>
  <c r="R350" i="6"/>
  <c r="AA350" i="6" s="1"/>
  <c r="R1945" i="6"/>
  <c r="AA1945" i="6" s="1"/>
  <c r="R1074" i="6"/>
  <c r="AA1074" i="6" s="1"/>
  <c r="R1732" i="6"/>
  <c r="AA1732" i="6" s="1"/>
  <c r="R319" i="6"/>
  <c r="AA319" i="6" s="1"/>
  <c r="R1833" i="6"/>
  <c r="AA1833" i="6" s="1"/>
  <c r="R41" i="6"/>
  <c r="AA41" i="6" s="1"/>
  <c r="R1594" i="6"/>
  <c r="AA1594" i="6" s="1"/>
  <c r="R2005" i="6"/>
  <c r="AA2005" i="6" s="1"/>
  <c r="R853" i="6"/>
  <c r="AA853" i="6" s="1"/>
  <c r="R1322" i="6"/>
  <c r="AA1322" i="6" s="1"/>
  <c r="R89" i="6"/>
  <c r="AA89" i="6" s="1"/>
  <c r="R2191" i="6"/>
  <c r="AA2191" i="6" s="1"/>
  <c r="R422" i="6"/>
  <c r="AA422" i="6" s="1"/>
  <c r="R1326" i="6"/>
  <c r="AA1326" i="6" s="1"/>
  <c r="R483" i="6"/>
  <c r="AA483" i="6" s="1"/>
  <c r="R216" i="6"/>
  <c r="AA216" i="6" s="1"/>
  <c r="R545" i="6"/>
  <c r="AA545" i="6" s="1"/>
  <c r="R996" i="6"/>
  <c r="AA996" i="6" s="1"/>
  <c r="R1305" i="6"/>
  <c r="AA1305" i="6" s="1"/>
  <c r="R277" i="6"/>
  <c r="AA277" i="6" s="1"/>
  <c r="R1373" i="6"/>
  <c r="AA1373" i="6" s="1"/>
  <c r="R1643" i="6"/>
  <c r="AA1643" i="6" s="1"/>
  <c r="R1716" i="6"/>
  <c r="AA1716" i="6" s="1"/>
  <c r="R1229" i="6"/>
  <c r="AA1229" i="6" s="1"/>
  <c r="R406" i="6"/>
  <c r="AA406" i="6" s="1"/>
  <c r="R790" i="6"/>
  <c r="AA790" i="6" s="1"/>
  <c r="R1389" i="6"/>
  <c r="AA1389" i="6" s="1"/>
  <c r="R1789" i="6"/>
  <c r="AA1789" i="6" s="1"/>
  <c r="R474" i="6"/>
  <c r="AA474" i="6" s="1"/>
  <c r="R1110" i="6"/>
  <c r="AA1110" i="6" s="1"/>
  <c r="R1802" i="6"/>
  <c r="AA1802" i="6" s="1"/>
  <c r="R95" i="6"/>
  <c r="AA95" i="6" s="1"/>
  <c r="R1725" i="6"/>
  <c r="AA1725" i="6" s="1"/>
  <c r="R1605" i="6"/>
  <c r="AA1605" i="6" s="1"/>
  <c r="R1754" i="6"/>
  <c r="AA1754" i="6" s="1"/>
  <c r="R838" i="6"/>
  <c r="AA838" i="6" s="1"/>
  <c r="R1778" i="6"/>
  <c r="AA1778" i="6" s="1"/>
  <c r="R2193" i="6"/>
  <c r="AA2193" i="6" s="1"/>
  <c r="R13" i="6"/>
  <c r="AA13" i="6" s="1"/>
  <c r="R1025" i="6"/>
  <c r="AA1025" i="6" s="1"/>
  <c r="R1735" i="6"/>
  <c r="AA1735" i="6" s="1"/>
  <c r="R1124" i="6"/>
  <c r="AA1124" i="6" s="1"/>
  <c r="R272" i="6"/>
  <c r="AA272" i="6" s="1"/>
  <c r="R664" i="6"/>
  <c r="AA664" i="6" s="1"/>
  <c r="R1476" i="6"/>
  <c r="AA1476" i="6" s="1"/>
  <c r="R291" i="6"/>
  <c r="AA291" i="6" s="1"/>
  <c r="R1501" i="6"/>
  <c r="AA1501" i="6" s="1"/>
  <c r="R262" i="6"/>
  <c r="AA262" i="6" s="1"/>
  <c r="R2054" i="6"/>
  <c r="AA2054" i="6" s="1"/>
  <c r="R496" i="6"/>
  <c r="AA496" i="6" s="1"/>
  <c r="R1888" i="6"/>
  <c r="AA1888" i="6" s="1"/>
  <c r="R1873" i="6"/>
  <c r="AA1873" i="6" s="1"/>
  <c r="R2010" i="6"/>
  <c r="AA2010" i="6" s="1"/>
  <c r="R1412" i="6"/>
  <c r="AA1412" i="6" s="1"/>
  <c r="R324" i="6"/>
  <c r="AA324" i="6" s="1"/>
  <c r="R597" i="6"/>
  <c r="AA597" i="6" s="1"/>
  <c r="R1970" i="6"/>
  <c r="AA1970" i="6" s="1"/>
  <c r="R1882" i="6"/>
  <c r="AA1882" i="6" s="1"/>
  <c r="R1321" i="6"/>
  <c r="AA1321" i="6" s="1"/>
  <c r="R84" i="6"/>
  <c r="AA84" i="6" s="1"/>
  <c r="R1564" i="6"/>
  <c r="AA1564" i="6" s="1"/>
  <c r="R446" i="6"/>
  <c r="AA446" i="6" s="1"/>
  <c r="R1947" i="6"/>
  <c r="AA1947" i="6" s="1"/>
  <c r="R1881" i="6"/>
  <c r="AA1881" i="6" s="1"/>
  <c r="R523" i="6"/>
  <c r="AA523" i="6" s="1"/>
  <c r="R2088" i="6"/>
  <c r="AA2088" i="6" s="1"/>
  <c r="R2013" i="6"/>
  <c r="AA2013" i="6" s="1"/>
  <c r="R864" i="6"/>
  <c r="AA864" i="6" s="1"/>
  <c r="R1814" i="6"/>
  <c r="AA1814" i="6" s="1"/>
  <c r="R1002" i="6"/>
  <c r="AA1002" i="6" s="1"/>
  <c r="R391" i="6"/>
  <c r="AA391" i="6" s="1"/>
  <c r="R725" i="6"/>
  <c r="AA725" i="6" s="1"/>
  <c r="R1717" i="6"/>
  <c r="AA1717" i="6" s="1"/>
  <c r="R1249" i="6"/>
  <c r="AA1249" i="6" s="1"/>
  <c r="R1104" i="6"/>
  <c r="AA1104" i="6" s="1"/>
  <c r="R2038" i="6"/>
  <c r="AA2038" i="6" s="1"/>
  <c r="R748" i="6"/>
  <c r="AA748" i="6" s="1"/>
  <c r="R499" i="6"/>
  <c r="AA499" i="6" s="1"/>
  <c r="R1915" i="6"/>
  <c r="AA1915" i="6" s="1"/>
  <c r="R1742" i="6"/>
  <c r="AA1742" i="6" s="1"/>
  <c r="R470" i="6"/>
  <c r="AA470" i="6" s="1"/>
  <c r="R143" i="6"/>
  <c r="AA143" i="6" s="1"/>
  <c r="R1001" i="6"/>
  <c r="AA1001" i="6" s="1"/>
  <c r="R1342" i="6"/>
  <c r="AA1342" i="6" s="1"/>
  <c r="R1624" i="6"/>
  <c r="AA1624" i="6" s="1"/>
  <c r="R734" i="6"/>
  <c r="AA734" i="6" s="1"/>
  <c r="R762" i="6"/>
  <c r="AA762" i="6" s="1"/>
  <c r="R1232" i="6"/>
  <c r="AA1232" i="6" s="1"/>
  <c r="R1189" i="6"/>
  <c r="AA1189" i="6" s="1"/>
  <c r="R297" i="6"/>
  <c r="AA297" i="6" s="1"/>
  <c r="R2043" i="6"/>
  <c r="AA2043" i="6" s="1"/>
  <c r="R567" i="6"/>
  <c r="AA567" i="6" s="1"/>
  <c r="R999" i="6"/>
  <c r="AA999" i="6" s="1"/>
  <c r="R113" i="6"/>
  <c r="AA113" i="6" s="1"/>
  <c r="R1424" i="6"/>
  <c r="AA1424" i="6" s="1"/>
  <c r="R1569" i="6"/>
  <c r="AA1569" i="6" s="1"/>
  <c r="R466" i="6"/>
  <c r="AA466" i="6" s="1"/>
  <c r="R994" i="6"/>
  <c r="AA994" i="6" s="1"/>
  <c r="R1215" i="6"/>
  <c r="AA1215" i="6" s="1"/>
  <c r="R1385" i="6"/>
  <c r="AA1385" i="6" s="1"/>
  <c r="R1078" i="6"/>
  <c r="AA1078" i="6" s="1"/>
  <c r="R2144" i="6"/>
  <c r="AA2144" i="6" s="1"/>
  <c r="R1837" i="6"/>
  <c r="AA1837" i="6" s="1"/>
  <c r="R1840" i="6"/>
  <c r="AA1840" i="6" s="1"/>
  <c r="R1531" i="6"/>
  <c r="AA1531" i="6" s="1"/>
  <c r="R1268" i="6"/>
  <c r="AA1268" i="6" s="1"/>
  <c r="R600" i="6"/>
  <c r="AA600" i="6" s="1"/>
  <c r="R248" i="6"/>
  <c r="AA248" i="6" s="1"/>
  <c r="R2181" i="6"/>
  <c r="AA2181" i="6" s="1"/>
  <c r="R584" i="6"/>
  <c r="AA584" i="6" s="1"/>
  <c r="R437" i="6"/>
  <c r="AA437" i="6" s="1"/>
  <c r="R1171" i="6"/>
  <c r="AA1171" i="6" s="1"/>
  <c r="R359" i="6"/>
  <c r="AA359" i="6" s="1"/>
  <c r="R1426" i="6"/>
  <c r="AA1426" i="6" s="1"/>
  <c r="R1911" i="6"/>
  <c r="AA1911" i="6" s="1"/>
  <c r="R1021" i="6"/>
  <c r="AA1021" i="6" s="1"/>
  <c r="R1020" i="6"/>
  <c r="AA1020" i="6" s="1"/>
  <c r="R1680" i="6"/>
  <c r="AA1680" i="6" s="1"/>
  <c r="R468" i="6"/>
  <c r="AA468" i="6" s="1"/>
  <c r="R415" i="6"/>
  <c r="AA415" i="6" s="1"/>
  <c r="R1302" i="6"/>
  <c r="AA1302" i="6" s="1"/>
  <c r="R1842" i="6"/>
  <c r="AA1842" i="6" s="1"/>
  <c r="R270" i="6"/>
  <c r="AA270" i="6" s="1"/>
  <c r="R1540" i="6"/>
  <c r="AA1540" i="6" s="1"/>
  <c r="R396" i="6"/>
  <c r="AA396" i="6" s="1"/>
  <c r="R1488" i="6"/>
  <c r="AA1488" i="6" s="1"/>
  <c r="R1623" i="6"/>
  <c r="AA1623" i="6" s="1"/>
  <c r="R1636" i="6"/>
  <c r="AA1636" i="6" s="1"/>
  <c r="R618" i="6"/>
  <c r="AA618" i="6" s="1"/>
  <c r="R714" i="6"/>
  <c r="AA714" i="6" s="1"/>
  <c r="R43" i="6"/>
  <c r="AA43" i="6" s="1"/>
  <c r="R1723" i="6"/>
  <c r="AA1723" i="6" s="1"/>
  <c r="R824" i="6"/>
  <c r="AA824" i="6" s="1"/>
  <c r="R1256" i="6"/>
  <c r="AA1256" i="6" s="1"/>
  <c r="R251" i="6"/>
  <c r="AA251" i="6" s="1"/>
  <c r="R1154" i="6"/>
  <c r="AA1154" i="6" s="1"/>
  <c r="R1705" i="6"/>
  <c r="AA1705" i="6" s="1"/>
  <c r="R227" i="6"/>
  <c r="AA227" i="6" s="1"/>
  <c r="R778" i="6"/>
  <c r="AA778" i="6" s="1"/>
  <c r="R1369" i="6"/>
  <c r="AA1369" i="6" s="1"/>
  <c r="R1091" i="6"/>
  <c r="AA1091" i="6" s="1"/>
  <c r="R898" i="6"/>
  <c r="AA898" i="6" s="1"/>
  <c r="R1138" i="6"/>
  <c r="AA1138" i="6" s="1"/>
  <c r="R899" i="6"/>
  <c r="AA899" i="6" s="1"/>
  <c r="R896" i="6"/>
  <c r="AA896" i="6" s="1"/>
  <c r="R801" i="6"/>
  <c r="AA801" i="6" s="1"/>
  <c r="R394" i="6"/>
  <c r="AA394" i="6" s="1"/>
  <c r="R613" i="6"/>
  <c r="AA613" i="6" s="1"/>
  <c r="R1968" i="6"/>
  <c r="AA1968" i="6" s="1"/>
  <c r="R837" i="6"/>
  <c r="AA837" i="6" s="1"/>
  <c r="R261" i="6"/>
  <c r="AA261" i="6" s="1"/>
  <c r="R1707" i="6"/>
  <c r="AA1707" i="6" s="1"/>
  <c r="R579" i="6"/>
  <c r="AA579" i="6" s="1"/>
  <c r="R747" i="6"/>
  <c r="AA747" i="6" s="1"/>
  <c r="R120" i="6"/>
  <c r="AA120" i="6" s="1"/>
  <c r="R1422" i="6"/>
  <c r="AA1422" i="6" s="1"/>
  <c r="R1114" i="6"/>
  <c r="AA1114" i="6" s="1"/>
  <c r="R455" i="6"/>
  <c r="AA455" i="6" s="1"/>
  <c r="R1112" i="6"/>
  <c r="AA1112" i="6" s="1"/>
  <c r="R1304" i="6"/>
  <c r="AA1304" i="6" s="1"/>
  <c r="R1829" i="6"/>
  <c r="AA1829" i="6" s="1"/>
  <c r="R240" i="6"/>
  <c r="AA240" i="6" s="1"/>
  <c r="R1508" i="6"/>
  <c r="AA1508" i="6" s="1"/>
  <c r="R1635" i="6"/>
  <c r="AA1635" i="6" s="1"/>
  <c r="R114" i="6"/>
  <c r="AA114" i="6" s="1"/>
  <c r="R903" i="6"/>
  <c r="AA903" i="6" s="1"/>
  <c r="R745" i="6"/>
  <c r="AA745" i="6" s="1"/>
  <c r="R2190" i="6"/>
  <c r="AA2190" i="6" s="1"/>
  <c r="R2117" i="6"/>
  <c r="AA2117" i="6" s="1"/>
  <c r="R87" i="6"/>
  <c r="AA87" i="6" s="1"/>
  <c r="R1358" i="6"/>
  <c r="AA1358" i="6" s="1"/>
  <c r="R416" i="6"/>
  <c r="AA416" i="6" s="1"/>
  <c r="R1440" i="6"/>
  <c r="AA1440" i="6" s="1"/>
  <c r="R2174" i="6"/>
  <c r="AA2174" i="6" s="1"/>
  <c r="R2064" i="6"/>
  <c r="AA2064" i="6" s="1"/>
  <c r="R1592" i="6"/>
  <c r="AA1592" i="6" s="1"/>
  <c r="R606" i="6"/>
  <c r="AA606" i="6" s="1"/>
  <c r="R1969" i="6"/>
  <c r="AA1969" i="6" s="1"/>
  <c r="R856" i="6"/>
  <c r="AA856" i="6" s="1"/>
  <c r="R1771" i="6"/>
  <c r="AA1771" i="6" s="1"/>
  <c r="R1004" i="6"/>
  <c r="AA1004" i="6" s="1"/>
  <c r="R78" i="6"/>
  <c r="AA78" i="6" s="1"/>
  <c r="R1176" i="6"/>
  <c r="AA1176" i="6" s="1"/>
  <c r="R418" i="6"/>
  <c r="AA418" i="6" s="1"/>
  <c r="R1432" i="6"/>
  <c r="AA1432" i="6" s="1"/>
  <c r="R655" i="6"/>
  <c r="AA655" i="6" s="1"/>
  <c r="R1803" i="6"/>
  <c r="AA1803" i="6" s="1"/>
  <c r="R467" i="6"/>
  <c r="AA467" i="6" s="1"/>
  <c r="R377" i="6"/>
  <c r="AA377" i="6" s="1"/>
  <c r="R2032" i="6"/>
  <c r="AA2032" i="6" s="1"/>
  <c r="R1787" i="6"/>
  <c r="AA1787" i="6" s="1"/>
  <c r="R1461" i="6"/>
  <c r="AA1461" i="6" s="1"/>
  <c r="R1609" i="6"/>
  <c r="AA1609" i="6" s="1"/>
  <c r="R1654" i="6"/>
  <c r="AA1654" i="6" s="1"/>
  <c r="R107" i="6"/>
  <c r="AA107" i="6" s="1"/>
  <c r="R911" i="6"/>
  <c r="AA911" i="6" s="1"/>
  <c r="R66" i="6"/>
  <c r="AA66" i="6" s="1"/>
  <c r="R303" i="6"/>
  <c r="AA303" i="6" s="1"/>
  <c r="R2113" i="6"/>
  <c r="AA2113" i="6" s="1"/>
  <c r="R781" i="6"/>
  <c r="AA781" i="6" s="1"/>
  <c r="R744" i="6"/>
  <c r="AA744" i="6" s="1"/>
  <c r="R367" i="6"/>
  <c r="AA367" i="6" s="1"/>
  <c r="R1452" i="6"/>
  <c r="AA1452" i="6" s="1"/>
  <c r="R154" i="6"/>
  <c r="AA154" i="6" s="1"/>
  <c r="R527" i="6"/>
  <c r="AA527" i="6" s="1"/>
  <c r="R1338" i="6"/>
  <c r="AA1338" i="6" s="1"/>
  <c r="R2077" i="6"/>
  <c r="AA2077" i="6" s="1"/>
  <c r="R1671" i="6"/>
  <c r="AA1671" i="6" s="1"/>
  <c r="R604" i="6"/>
  <c r="AA604" i="6" s="1"/>
  <c r="R756" i="6"/>
  <c r="AA756" i="6" s="1"/>
  <c r="R831" i="6"/>
  <c r="AA831" i="6" s="1"/>
  <c r="R492" i="6"/>
  <c r="AA492" i="6" s="1"/>
  <c r="R1318" i="6"/>
  <c r="AA1318" i="6" s="1"/>
  <c r="R1392" i="6"/>
  <c r="AA1392" i="6" s="1"/>
  <c r="R368" i="6"/>
  <c r="AA368" i="6" s="1"/>
  <c r="R1962" i="6"/>
  <c r="AA1962" i="6" s="1"/>
  <c r="R526" i="6"/>
  <c r="AA526" i="6" s="1"/>
  <c r="R1224" i="6"/>
  <c r="AA1224" i="6" s="1"/>
  <c r="R1823" i="6"/>
  <c r="AA1823" i="6" s="1"/>
  <c r="R1399" i="6"/>
  <c r="AA1399" i="6" s="1"/>
  <c r="R1602" i="6"/>
  <c r="AA1602" i="6" s="1"/>
  <c r="R602" i="6"/>
  <c r="AA602" i="6" s="1"/>
  <c r="R1755" i="6"/>
  <c r="AA1755" i="6" s="1"/>
  <c r="R826" i="6"/>
  <c r="AA826" i="6" s="1"/>
  <c r="R1765" i="6"/>
  <c r="AA1765" i="6" s="1"/>
  <c r="R202" i="6"/>
  <c r="AA202" i="6" s="1"/>
  <c r="R83" i="6"/>
  <c r="AA83" i="6" s="1"/>
  <c r="R1563" i="6"/>
  <c r="AA1563" i="6" s="1"/>
  <c r="R160" i="6"/>
  <c r="AA160" i="6" s="1"/>
  <c r="R1944" i="6"/>
  <c r="AA1944" i="6" s="1"/>
  <c r="R1010" i="6"/>
  <c r="AA1010" i="6" s="1"/>
  <c r="R1679" i="6"/>
  <c r="AA1679" i="6" s="1"/>
  <c r="R1026" i="6"/>
  <c r="AA1026" i="6" s="1"/>
  <c r="R1170" i="6"/>
  <c r="AA1170" i="6" s="1"/>
  <c r="R1514" i="6"/>
  <c r="AA1514" i="6" s="1"/>
  <c r="R1668" i="6"/>
  <c r="AA1668" i="6" s="1"/>
  <c r="R505" i="6"/>
  <c r="AA505" i="6" s="1"/>
  <c r="R1749" i="6"/>
  <c r="AA1749" i="6" s="1"/>
  <c r="R843" i="6"/>
  <c r="AA843" i="6" s="1"/>
  <c r="R1779" i="6"/>
  <c r="AA1779" i="6" s="1"/>
  <c r="R1202" i="6"/>
  <c r="AA1202" i="6" s="1"/>
  <c r="R80" i="6"/>
  <c r="AA80" i="6" s="1"/>
  <c r="R1360" i="6"/>
  <c r="AA1360" i="6" s="1"/>
  <c r="R177" i="6"/>
  <c r="AA177" i="6" s="1"/>
  <c r="R1437" i="6"/>
  <c r="AA1437" i="6" s="1"/>
  <c r="R385" i="6"/>
  <c r="AA385" i="6" s="1"/>
  <c r="R880" i="6"/>
  <c r="AA880" i="6" s="1"/>
  <c r="R1856" i="6"/>
  <c r="AA1856" i="6" s="1"/>
  <c r="R1167" i="6"/>
  <c r="AA1167" i="6" s="1"/>
  <c r="R1309" i="6"/>
  <c r="AA1309" i="6" s="1"/>
  <c r="R275" i="6"/>
  <c r="AA275" i="6" s="1"/>
  <c r="R1492" i="6"/>
  <c r="AA1492" i="6" s="1"/>
  <c r="R1584" i="6"/>
  <c r="AA1584" i="6" s="1"/>
  <c r="R624" i="6"/>
  <c r="AA624" i="6" s="1"/>
  <c r="R55" i="6"/>
  <c r="AA55" i="6" s="1"/>
  <c r="R910" i="6"/>
  <c r="AA910" i="6" s="1"/>
  <c r="R2192" i="6"/>
  <c r="AA2192" i="6" s="1"/>
  <c r="R2041" i="6"/>
  <c r="AA2041" i="6" s="1"/>
  <c r="R977" i="6"/>
  <c r="AA977" i="6" s="1"/>
  <c r="R515" i="6"/>
  <c r="AA515" i="6" s="1"/>
  <c r="R643" i="6"/>
  <c r="AA643" i="6" s="1"/>
  <c r="R1439" i="6"/>
  <c r="AA1439" i="6" s="1"/>
  <c r="R1807" i="6"/>
  <c r="AA1807" i="6" s="1"/>
  <c r="R473" i="6"/>
  <c r="AA473" i="6" s="1"/>
  <c r="R995" i="6"/>
  <c r="AA995" i="6" s="1"/>
  <c r="R1146" i="6"/>
  <c r="AA1146" i="6" s="1"/>
  <c r="R136" i="6"/>
  <c r="AA136" i="6" s="1"/>
  <c r="R2229" i="6"/>
  <c r="AA2229" i="6" s="1"/>
  <c r="R1813" i="6"/>
  <c r="AA1813" i="6" s="1"/>
  <c r="R885" i="6"/>
  <c r="AA885" i="6" s="1"/>
  <c r="R806" i="6"/>
  <c r="AA806" i="6" s="1"/>
  <c r="R210" i="6"/>
  <c r="AA210" i="6" s="1"/>
  <c r="R593" i="6"/>
  <c r="AA593" i="6" s="1"/>
  <c r="R50" i="6"/>
  <c r="AA50" i="6" s="1"/>
  <c r="R860" i="6"/>
  <c r="AA860" i="6" s="1"/>
  <c r="R1766" i="6"/>
  <c r="AA1766" i="6" s="1"/>
  <c r="R1390" i="6"/>
  <c r="AA1390" i="6" s="1"/>
  <c r="R1865" i="6"/>
  <c r="AA1865" i="6" s="1"/>
  <c r="R1734" i="6"/>
  <c r="AA1734" i="6" s="1"/>
  <c r="R217" i="6"/>
  <c r="AA217" i="6" s="1"/>
  <c r="R36" i="6"/>
  <c r="AA36" i="6" s="1"/>
  <c r="R140" i="6"/>
  <c r="AA140" i="6" s="1"/>
  <c r="R2231" i="6"/>
  <c r="AA2231" i="6" s="1"/>
  <c r="R1805" i="6"/>
  <c r="AA1805" i="6" s="1"/>
  <c r="R2065" i="6"/>
  <c r="AA2065" i="6" s="1"/>
  <c r="R819" i="6"/>
  <c r="AA819" i="6" s="1"/>
  <c r="R1622" i="6"/>
  <c r="AA1622" i="6" s="1"/>
  <c r="R765" i="6"/>
  <c r="AA765" i="6" s="1"/>
  <c r="R849" i="6"/>
  <c r="AA849" i="6" s="1"/>
  <c r="R872" i="6"/>
  <c r="AA872" i="6" s="1"/>
  <c r="R205" i="6"/>
  <c r="AA205" i="6" s="1"/>
  <c r="R1472" i="6"/>
  <c r="AA1472" i="6" s="1"/>
  <c r="R1567" i="6"/>
  <c r="AA1567" i="6" s="1"/>
  <c r="R405" i="6"/>
  <c r="AA405" i="6" s="1"/>
  <c r="R465" i="6"/>
  <c r="AA465" i="6" s="1"/>
  <c r="R184" i="6"/>
  <c r="AA184" i="6" s="1"/>
  <c r="R1212" i="6"/>
  <c r="AA1212" i="6" s="1"/>
  <c r="R1163" i="6"/>
  <c r="AA1163" i="6" s="1"/>
  <c r="R341" i="6"/>
  <c r="AA341" i="6" s="1"/>
  <c r="R1897" i="6"/>
  <c r="AA1897" i="6" s="1"/>
  <c r="R661" i="6"/>
  <c r="AA661" i="6" s="1"/>
  <c r="R1812" i="6"/>
  <c r="AA1812" i="6" s="1"/>
  <c r="R882" i="6"/>
  <c r="AA882" i="6" s="1"/>
  <c r="R1477" i="6"/>
  <c r="AA1477" i="6" s="1"/>
  <c r="R2132" i="6"/>
  <c r="AA2132" i="6" s="1"/>
  <c r="R869" i="6"/>
  <c r="AA869" i="6" s="1"/>
  <c r="R1265" i="6"/>
  <c r="AA1265" i="6" s="1"/>
  <c r="R588" i="6"/>
  <c r="AA588" i="6" s="1"/>
  <c r="R1774" i="6"/>
  <c r="AA1774" i="6" s="1"/>
  <c r="R1198" i="6"/>
  <c r="AA1198" i="6" s="1"/>
  <c r="R221" i="6"/>
  <c r="AA221" i="6" s="1"/>
  <c r="R1352" i="6"/>
  <c r="AA1352" i="6" s="1"/>
  <c r="R652" i="6"/>
  <c r="AA652" i="6" s="1"/>
  <c r="R1446" i="6"/>
  <c r="AA1446" i="6" s="1"/>
  <c r="R654" i="6"/>
  <c r="AA654" i="6" s="1"/>
  <c r="R215" i="6"/>
  <c r="AA215" i="6" s="1"/>
  <c r="R535" i="6"/>
  <c r="AA535" i="6" s="1"/>
  <c r="R147" i="6"/>
  <c r="AA147" i="6" s="1"/>
  <c r="R1300" i="6"/>
  <c r="AA1300" i="6" s="1"/>
  <c r="R282" i="6"/>
  <c r="AA282" i="6" s="1"/>
  <c r="R820" i="6"/>
  <c r="AA820" i="6" s="1"/>
  <c r="R1576" i="6"/>
  <c r="AA1576" i="6" s="1"/>
  <c r="R626" i="6"/>
  <c r="AA626" i="6" s="1"/>
  <c r="R1757" i="6"/>
  <c r="AA1757" i="6" s="1"/>
  <c r="R858" i="6"/>
  <c r="AA858" i="6" s="1"/>
  <c r="R1907" i="6"/>
  <c r="AA1907" i="6" s="1"/>
  <c r="R2036" i="6"/>
  <c r="AA2036" i="6" s="1"/>
  <c r="R974" i="6"/>
  <c r="AA974" i="6" s="1"/>
  <c r="R1100" i="6"/>
  <c r="AA1100" i="6" s="1"/>
  <c r="R348" i="6"/>
  <c r="AA348" i="6" s="1"/>
  <c r="R1960" i="6"/>
  <c r="AA1960" i="6" s="1"/>
  <c r="R1848" i="6"/>
  <c r="AA1848" i="6" s="1"/>
  <c r="R1416" i="6"/>
  <c r="AA1416" i="6" s="1"/>
  <c r="R1298" i="6"/>
  <c r="AA1298" i="6" s="1"/>
  <c r="R274" i="6"/>
  <c r="AA274" i="6" s="1"/>
  <c r="R1558" i="6"/>
  <c r="AA1558" i="6" s="1"/>
  <c r="R2134" i="6"/>
  <c r="AA2134" i="6" s="1"/>
  <c r="R809" i="6"/>
  <c r="AA809" i="6" s="1"/>
  <c r="R617" i="6"/>
  <c r="AA617" i="6" s="1"/>
  <c r="R1747" i="6"/>
  <c r="AA1747" i="6" s="1"/>
  <c r="R905" i="6"/>
  <c r="AA905" i="6" s="1"/>
  <c r="R191" i="6"/>
  <c r="AA191" i="6" s="1"/>
  <c r="R1986" i="6"/>
  <c r="AA1986" i="6" s="1"/>
  <c r="R2056" i="6"/>
  <c r="AA2056" i="6" s="1"/>
  <c r="R2196" i="6"/>
  <c r="AA2196" i="6" s="1"/>
  <c r="R1095" i="6"/>
  <c r="AA1095" i="6" s="1"/>
  <c r="R650" i="6"/>
  <c r="AA650" i="6" s="1"/>
  <c r="R1450" i="6"/>
  <c r="AA1450" i="6" s="1"/>
  <c r="R175" i="6"/>
  <c r="AA175" i="6" s="1"/>
  <c r="R532" i="6"/>
  <c r="AA532" i="6" s="1"/>
  <c r="R660" i="6"/>
  <c r="AA660" i="6" s="1"/>
  <c r="R322" i="6"/>
  <c r="AA322" i="6" s="1"/>
  <c r="R2093" i="6"/>
  <c r="AA2093" i="6" s="1"/>
  <c r="R112" i="6"/>
  <c r="AA112" i="6" s="1"/>
  <c r="R1460" i="6"/>
  <c r="AA1460" i="6" s="1"/>
  <c r="R1404" i="6"/>
  <c r="AA1404" i="6" s="1"/>
  <c r="R607" i="6"/>
  <c r="AA607" i="6" s="1"/>
  <c r="R58" i="6"/>
  <c r="AA58" i="6" s="1"/>
  <c r="R850" i="6"/>
  <c r="AA850" i="6" s="1"/>
  <c r="R263" i="6"/>
  <c r="AA263" i="6" s="1"/>
  <c r="R407" i="6"/>
  <c r="AA407" i="6" s="1"/>
  <c r="R224" i="6"/>
  <c r="AA224" i="6" s="1"/>
  <c r="R516" i="6"/>
  <c r="AA516" i="6" s="1"/>
  <c r="R366" i="6"/>
  <c r="AA366" i="6" s="1"/>
  <c r="R1939" i="6"/>
  <c r="AA1939" i="6" s="1"/>
  <c r="R1028" i="6"/>
  <c r="AA1028" i="6" s="1"/>
  <c r="R471" i="6"/>
  <c r="AA471" i="6" s="1"/>
  <c r="R1111" i="6"/>
  <c r="AA1111" i="6" s="1"/>
  <c r="R375" i="6"/>
  <c r="AA375" i="6" s="1"/>
  <c r="R1294" i="6"/>
  <c r="AA1294" i="6" s="1"/>
  <c r="R1808" i="6"/>
  <c r="AA1808" i="6" s="1"/>
  <c r="R1041" i="6"/>
  <c r="AA1041" i="6" s="1"/>
  <c r="R1065" i="6"/>
  <c r="AA1065" i="6" s="1"/>
  <c r="R2030" i="6"/>
  <c r="AA2030" i="6" s="1"/>
  <c r="R1801" i="6"/>
  <c r="AA1801" i="6" s="1"/>
  <c r="R486" i="6"/>
  <c r="AA486" i="6" s="1"/>
  <c r="R1005" i="6"/>
  <c r="AA1005" i="6" s="1"/>
  <c r="R1847" i="6"/>
  <c r="AA1847" i="6" s="1"/>
  <c r="R1220" i="6"/>
  <c r="AA1220" i="6" s="1"/>
  <c r="R1557" i="6"/>
  <c r="AA1557" i="6" s="1"/>
  <c r="R1841" i="6"/>
  <c r="AA1841" i="6" s="1"/>
  <c r="R1463" i="6"/>
  <c r="AA1463" i="6" s="1"/>
  <c r="R235" i="6"/>
  <c r="AA235" i="6" s="1"/>
  <c r="R797" i="6"/>
  <c r="AA797" i="6" s="1"/>
  <c r="R1482" i="6"/>
  <c r="AA1482" i="6" s="1"/>
  <c r="R1783" i="6"/>
  <c r="AA1783" i="6" s="1"/>
  <c r="R1585" i="6"/>
  <c r="AA1585" i="6" s="1"/>
  <c r="R592" i="6"/>
  <c r="AA592" i="6" s="1"/>
  <c r="R726" i="6"/>
  <c r="AA726" i="6" s="1"/>
  <c r="R1972" i="6"/>
  <c r="AA1972" i="6" s="1"/>
  <c r="R924" i="6"/>
  <c r="AA924" i="6" s="1"/>
  <c r="R862" i="6"/>
  <c r="AA862" i="6" s="1"/>
  <c r="R1257" i="6"/>
  <c r="AA1257" i="6" s="1"/>
  <c r="R258" i="6"/>
  <c r="AA258" i="6" s="1"/>
  <c r="R2072" i="6"/>
  <c r="AA2072" i="6" s="1"/>
  <c r="R562" i="6"/>
  <c r="AA562" i="6" s="1"/>
  <c r="R970" i="6"/>
  <c r="AA970" i="6" s="1"/>
  <c r="R1512" i="6"/>
  <c r="AA1512" i="6" s="1"/>
  <c r="R1565" i="6"/>
  <c r="AA1565" i="6" s="1"/>
  <c r="R388" i="6"/>
  <c r="AA388" i="6" s="1"/>
  <c r="R448" i="6"/>
  <c r="AA448" i="6" s="1"/>
  <c r="R1203" i="6"/>
  <c r="AA1203" i="6" s="1"/>
  <c r="R1936" i="6"/>
  <c r="AA1936" i="6" s="1"/>
  <c r="R1895" i="6"/>
  <c r="AA1895" i="6" s="1"/>
  <c r="R1019" i="6"/>
  <c r="AA1019" i="6" s="1"/>
  <c r="R1013" i="6"/>
  <c r="AA1013" i="6" s="1"/>
  <c r="R881" i="6"/>
  <c r="AA881" i="6" s="1"/>
  <c r="R487" i="6"/>
  <c r="AA487" i="6" s="1"/>
  <c r="R1853" i="6"/>
  <c r="AA1853" i="6" s="1"/>
  <c r="R2184" i="6"/>
  <c r="AA2184" i="6" s="1"/>
  <c r="R1415" i="6"/>
  <c r="AA1415" i="6" s="1"/>
  <c r="R1221" i="6"/>
  <c r="AA1221" i="6" s="1"/>
  <c r="R1556" i="6"/>
  <c r="AA1556" i="6" s="1"/>
  <c r="R1791" i="6"/>
  <c r="AA1791" i="6" s="1"/>
  <c r="R1518" i="6"/>
  <c r="AA1518" i="6" s="1"/>
  <c r="R1695" i="6"/>
  <c r="AA1695" i="6" s="1"/>
  <c r="R1500" i="6"/>
  <c r="AA1500" i="6" s="1"/>
  <c r="R1626" i="6"/>
  <c r="AA1626" i="6" s="1"/>
  <c r="R1577" i="6"/>
  <c r="AA1577" i="6" s="1"/>
  <c r="R507" i="6"/>
  <c r="AA507" i="6" s="1"/>
  <c r="R102" i="6"/>
  <c r="AA102" i="6" s="1"/>
  <c r="R1746" i="6"/>
  <c r="AA1746" i="6" s="1"/>
  <c r="R946" i="6"/>
  <c r="AA946" i="6" s="1"/>
  <c r="R830" i="6"/>
  <c r="AA830" i="6" s="1"/>
  <c r="R1769" i="6"/>
  <c r="AA1769" i="6" s="1"/>
  <c r="R2189" i="6"/>
  <c r="AA2189" i="6" s="1"/>
  <c r="R1201" i="6"/>
  <c r="AA1201" i="6" s="1"/>
  <c r="R2118" i="6"/>
  <c r="AA2118" i="6" s="1"/>
  <c r="R93" i="6"/>
  <c r="AA93" i="6" s="1"/>
  <c r="R1364" i="6"/>
  <c r="AA1364" i="6" s="1"/>
  <c r="R2186" i="6"/>
  <c r="AA2186" i="6" s="1"/>
  <c r="AB2221" i="6"/>
  <c r="AC2221" i="6" s="1"/>
  <c r="AB2217" i="6"/>
  <c r="AC2217" i="6" s="1"/>
  <c r="AB1151" i="6"/>
  <c r="AC1151" i="6" s="1"/>
  <c r="AB2213" i="6"/>
  <c r="AC2213" i="6" s="1"/>
  <c r="AB2200" i="6"/>
  <c r="AC2200" i="6" s="1"/>
  <c r="R525" i="6"/>
  <c r="AA525" i="6" s="1"/>
  <c r="R539" i="6"/>
  <c r="AA539" i="6" s="1"/>
  <c r="R1136" i="6"/>
  <c r="AA1136" i="6" s="1"/>
  <c r="R520" i="6"/>
  <c r="AA520" i="6" s="1"/>
  <c r="R1133" i="6"/>
  <c r="AA1133" i="6" s="1"/>
  <c r="R1405" i="6"/>
  <c r="AA1405" i="6" s="1"/>
  <c r="R594" i="6"/>
  <c r="AA594" i="6" s="1"/>
  <c r="R1748" i="6"/>
  <c r="AA1748" i="6" s="1"/>
  <c r="R822" i="6"/>
  <c r="AA822" i="6" s="1"/>
  <c r="R1770" i="6"/>
  <c r="AA1770" i="6" s="1"/>
  <c r="R1313" i="6"/>
  <c r="AA1313" i="6" s="1"/>
  <c r="R230" i="6"/>
  <c r="AA230" i="6" s="1"/>
  <c r="R1182" i="6"/>
  <c r="AA1182" i="6" s="1"/>
  <c r="R1278" i="6"/>
  <c r="AA1278" i="6" s="1"/>
  <c r="R1891" i="6"/>
  <c r="AA1891" i="6" s="1"/>
  <c r="R384" i="6"/>
  <c r="AA384" i="6" s="1"/>
  <c r="R32" i="6"/>
  <c r="AA32" i="6" s="1"/>
  <c r="R128" i="6"/>
  <c r="AA128" i="6" s="1"/>
  <c r="R2223" i="6"/>
  <c r="AA2223" i="6" s="1"/>
  <c r="R1815" i="6"/>
  <c r="AA1815" i="6" s="1"/>
  <c r="R870" i="6"/>
  <c r="AA870" i="6" s="1"/>
  <c r="R1591" i="6"/>
  <c r="AA1591" i="6" s="1"/>
  <c r="R1056" i="6"/>
  <c r="AA1056" i="6" s="1"/>
  <c r="R769" i="6"/>
  <c r="AA769" i="6" s="1"/>
  <c r="R495" i="6"/>
  <c r="AA495" i="6" s="1"/>
  <c r="R1289" i="6"/>
  <c r="AA1289" i="6" s="1"/>
  <c r="R1533" i="6"/>
  <c r="AA1533" i="6" s="1"/>
  <c r="R2082" i="6"/>
  <c r="AA2082" i="6" s="1"/>
  <c r="R658" i="6"/>
  <c r="AA658" i="6" s="1"/>
  <c r="R1434" i="6"/>
  <c r="AA1434" i="6" s="1"/>
  <c r="R1015" i="6"/>
  <c r="AA1015" i="6" s="1"/>
  <c r="R238" i="6"/>
  <c r="AA238" i="6" s="1"/>
  <c r="R1588" i="6"/>
  <c r="AA1588" i="6" s="1"/>
  <c r="R508" i="6"/>
  <c r="AA508" i="6" s="1"/>
  <c r="R1753" i="6"/>
  <c r="AA1753" i="6" s="1"/>
  <c r="R847" i="6"/>
  <c r="AA847" i="6" s="1"/>
  <c r="R403" i="6"/>
  <c r="AA403" i="6" s="1"/>
  <c r="R1314" i="6"/>
  <c r="AA1314" i="6" s="1"/>
  <c r="R86" i="6"/>
  <c r="AA86" i="6" s="1"/>
  <c r="R434" i="6"/>
  <c r="AA434" i="6" s="1"/>
  <c r="R1172" i="6"/>
  <c r="AA1172" i="6" s="1"/>
  <c r="R1062" i="6"/>
  <c r="AA1062" i="6" s="1"/>
  <c r="R1961" i="6"/>
  <c r="AA1961" i="6" s="1"/>
  <c r="R2171" i="6"/>
  <c r="AA2171" i="6" s="1"/>
  <c r="R211" i="6"/>
  <c r="AA211" i="6" s="1"/>
  <c r="R38" i="6"/>
  <c r="AA38" i="6" s="1"/>
  <c r="R987" i="6"/>
  <c r="AA987" i="6" s="1"/>
  <c r="R1299" i="6"/>
  <c r="AA1299" i="6" s="1"/>
  <c r="R284" i="6"/>
  <c r="AA284" i="6" s="1"/>
  <c r="R1861" i="6"/>
  <c r="AA1861" i="6" s="1"/>
  <c r="R1675" i="6"/>
  <c r="AA1675" i="6" s="1"/>
  <c r="R510" i="6"/>
  <c r="AA510" i="6" s="1"/>
  <c r="R768" i="6"/>
  <c r="AA768" i="6" s="1"/>
  <c r="R926" i="6"/>
  <c r="AA926" i="6" s="1"/>
  <c r="R1183" i="6"/>
  <c r="AA1183" i="6" s="1"/>
  <c r="R22" i="6"/>
  <c r="AA22" i="6" s="1"/>
  <c r="R564" i="6"/>
  <c r="AA564" i="6" s="1"/>
  <c r="R1330" i="6"/>
  <c r="AA1330" i="6" s="1"/>
  <c r="R497" i="6"/>
  <c r="AA497" i="6" s="1"/>
  <c r="R1987" i="6"/>
  <c r="AA1987" i="6" s="1"/>
  <c r="R1925" i="6"/>
  <c r="AA1925" i="6" s="1"/>
  <c r="R1076" i="6"/>
  <c r="AA1076" i="6" s="1"/>
  <c r="R273" i="6"/>
  <c r="AA273" i="6" s="1"/>
  <c r="R231" i="6"/>
  <c r="AA231" i="6" s="1"/>
  <c r="R1579" i="6"/>
  <c r="AA1579" i="6" s="1"/>
  <c r="R1052" i="6"/>
  <c r="AA1052" i="6" s="1"/>
  <c r="R758" i="6"/>
  <c r="AA758" i="6" s="1"/>
  <c r="R1258" i="6"/>
  <c r="AA1258" i="6" s="1"/>
  <c r="R2002" i="6"/>
  <c r="AA2002" i="6" s="1"/>
  <c r="R2039" i="6"/>
  <c r="AA2039" i="6" s="1"/>
  <c r="R558" i="6"/>
  <c r="AA558" i="6" s="1"/>
  <c r="R157" i="6"/>
  <c r="AA157" i="6" s="1"/>
  <c r="R1429" i="6"/>
  <c r="AA1429" i="6" s="1"/>
  <c r="R1921" i="6"/>
  <c r="AA1921" i="6" s="1"/>
  <c r="R27" i="6"/>
  <c r="AA27" i="6" s="1"/>
  <c r="R1069" i="6"/>
  <c r="AA1069" i="6" s="1"/>
  <c r="R186" i="6"/>
  <c r="AA186" i="6" s="1"/>
  <c r="R1217" i="6"/>
  <c r="AA1217" i="6" s="1"/>
  <c r="R1164" i="6"/>
  <c r="AA1164" i="6" s="1"/>
  <c r="R1521" i="6"/>
  <c r="AA1521" i="6" s="1"/>
  <c r="R1646" i="6"/>
  <c r="AA1646" i="6" s="1"/>
  <c r="R504" i="6"/>
  <c r="AA504" i="6" s="1"/>
  <c r="R944" i="6"/>
  <c r="AA944" i="6" s="1"/>
  <c r="R73" i="6"/>
  <c r="AA73" i="6" s="1"/>
  <c r="R1285" i="6"/>
  <c r="AA1285" i="6" s="1"/>
  <c r="R971" i="6"/>
  <c r="AA971" i="6" s="1"/>
  <c r="R25" i="6"/>
  <c r="AA25" i="6" s="1"/>
  <c r="R312" i="6"/>
  <c r="AA312" i="6" s="1"/>
  <c r="R1977" i="6"/>
  <c r="AA1977" i="6" s="1"/>
  <c r="R804" i="6"/>
  <c r="AA804" i="6" s="1"/>
  <c r="R1663" i="6"/>
  <c r="AA1663" i="6" s="1"/>
  <c r="R1548" i="6"/>
  <c r="AA1548" i="6" s="1"/>
  <c r="R935" i="6"/>
  <c r="AA935" i="6" s="1"/>
  <c r="R67" i="6"/>
  <c r="AA67" i="6" s="1"/>
  <c r="R307" i="6"/>
  <c r="AA307" i="6" s="1"/>
  <c r="R552" i="6"/>
  <c r="AA552" i="6" s="1"/>
  <c r="R439" i="6"/>
  <c r="AA439" i="6" s="1"/>
  <c r="R344" i="6"/>
  <c r="AA344" i="6" s="1"/>
  <c r="R1913" i="6"/>
  <c r="AA1913" i="6" s="1"/>
  <c r="R420" i="6"/>
  <c r="AA420" i="6" s="1"/>
  <c r="R1115" i="6"/>
  <c r="AA1115" i="6" s="1"/>
  <c r="R963" i="6"/>
  <c r="AA963" i="6" s="1"/>
  <c r="R1417" i="6"/>
  <c r="AA1417" i="6" s="1"/>
  <c r="R1559" i="6"/>
  <c r="AA1559" i="6" s="1"/>
  <c r="R1516" i="6"/>
  <c r="AA1516" i="6" s="1"/>
  <c r="R1483" i="6"/>
  <c r="AA1483" i="6" s="1"/>
  <c r="R1601" i="6"/>
  <c r="AA1601" i="6" s="1"/>
  <c r="R704" i="6"/>
  <c r="AA704" i="6" s="1"/>
  <c r="R1708" i="6"/>
  <c r="AA1708" i="6" s="1"/>
  <c r="R1248" i="6"/>
  <c r="AA1248" i="6" s="1"/>
  <c r="R2177" i="6"/>
  <c r="AA2177" i="6" s="1"/>
  <c r="R11" i="6"/>
  <c r="AA11" i="6" s="1"/>
  <c r="R354" i="6"/>
  <c r="AA354" i="6" s="1"/>
  <c r="R1958" i="6"/>
  <c r="AA1958" i="6" s="1"/>
  <c r="R1029" i="6"/>
  <c r="AA1029" i="6" s="1"/>
  <c r="R459" i="6"/>
  <c r="AA459" i="6" s="1"/>
  <c r="R1123" i="6"/>
  <c r="AA1123" i="6" s="1"/>
  <c r="R2142" i="6"/>
  <c r="AA2142" i="6" s="1"/>
  <c r="R142" i="6"/>
  <c r="AA142" i="6" s="1"/>
  <c r="R1207" i="6"/>
  <c r="AA1207" i="6" s="1"/>
  <c r="R1797" i="6"/>
  <c r="AA1797" i="6" s="1"/>
  <c r="R1462" i="6"/>
  <c r="AA1462" i="6" s="1"/>
  <c r="R1597" i="6"/>
  <c r="AA1597" i="6" s="1"/>
  <c r="R598" i="6"/>
  <c r="AA598" i="6" s="1"/>
  <c r="R760" i="6"/>
  <c r="AA760" i="6" s="1"/>
  <c r="R861" i="6"/>
  <c r="AA861" i="6" s="1"/>
  <c r="R1317" i="6"/>
  <c r="AA1317" i="6" s="1"/>
  <c r="R90" i="6"/>
  <c r="AA90" i="6" s="1"/>
  <c r="R2109" i="6"/>
  <c r="AA2109" i="6" s="1"/>
  <c r="R653" i="6"/>
  <c r="AA653" i="6" s="1"/>
  <c r="R1427" i="6"/>
  <c r="AA1427" i="6" s="1"/>
  <c r="R444" i="6"/>
  <c r="AA444" i="6" s="1"/>
  <c r="R749" i="6"/>
  <c r="AA749" i="6" s="1"/>
  <c r="R1979" i="6"/>
  <c r="AA1979" i="6" s="1"/>
  <c r="R1697" i="6"/>
  <c r="AA1697" i="6" s="1"/>
  <c r="R1638" i="6"/>
  <c r="AA1638" i="6" s="1"/>
  <c r="R57" i="6"/>
  <c r="AA57" i="6" s="1"/>
  <c r="R942" i="6"/>
  <c r="AA942" i="6" s="1"/>
  <c r="R1193" i="6"/>
  <c r="AA1193" i="6" s="1"/>
  <c r="R398" i="6"/>
  <c r="AA398" i="6" s="1"/>
  <c r="R575" i="6"/>
  <c r="AA575" i="6" s="1"/>
  <c r="R746" i="6"/>
  <c r="AA746" i="6" s="1"/>
  <c r="R1966" i="6"/>
  <c r="AA1966" i="6" s="1"/>
  <c r="R1950" i="6"/>
  <c r="AA1950" i="6" s="1"/>
  <c r="R33" i="6"/>
  <c r="AA33" i="6" s="1"/>
  <c r="R2021" i="6"/>
  <c r="AA2021" i="6" s="1"/>
  <c r="R1043" i="6"/>
  <c r="AA1043" i="6" s="1"/>
  <c r="R323" i="6"/>
  <c r="AA323" i="6" s="1"/>
  <c r="R1871" i="6"/>
  <c r="AA1871" i="6" s="1"/>
  <c r="R2226" i="6"/>
  <c r="AA2226" i="6" s="1"/>
  <c r="R134" i="6"/>
  <c r="AA134" i="6" s="1"/>
  <c r="R1210" i="6"/>
  <c r="AA1210" i="6" s="1"/>
  <c r="R2079" i="6"/>
  <c r="AA2079" i="6" s="1"/>
  <c r="R1515" i="6"/>
  <c r="AA1515" i="6" s="1"/>
  <c r="R336" i="6"/>
  <c r="AA336" i="6" s="1"/>
  <c r="R327" i="6"/>
  <c r="AA327" i="6" s="1"/>
  <c r="R596" i="6"/>
  <c r="AA596" i="6" s="1"/>
  <c r="R1750" i="6"/>
  <c r="AA1750" i="6" s="1"/>
  <c r="R842" i="6"/>
  <c r="AA842" i="6" s="1"/>
  <c r="R491" i="6"/>
  <c r="AA491" i="6" s="1"/>
  <c r="R1286" i="6"/>
  <c r="AA1286" i="6" s="1"/>
  <c r="R88" i="6"/>
  <c r="AA88" i="6" s="1"/>
  <c r="R1354" i="6"/>
  <c r="AA1354" i="6" s="1"/>
  <c r="R1335" i="6"/>
  <c r="AA1335" i="6" s="1"/>
  <c r="R1454" i="6"/>
  <c r="AA1454" i="6" s="1"/>
  <c r="R1938" i="6"/>
  <c r="AA1938" i="6" s="1"/>
  <c r="R1851" i="6"/>
  <c r="AA1851" i="6" s="1"/>
  <c r="R1132" i="6"/>
  <c r="AA1132" i="6" s="1"/>
  <c r="R126" i="6"/>
  <c r="AA126" i="6" s="1"/>
  <c r="R2224" i="6"/>
  <c r="AA2224" i="6" s="1"/>
  <c r="R1790" i="6"/>
  <c r="AA1790" i="6" s="1"/>
  <c r="R813" i="6"/>
  <c r="AA813" i="6" s="1"/>
  <c r="R1494" i="6"/>
  <c r="AA1494" i="6" s="1"/>
  <c r="R1578" i="6"/>
  <c r="AA1578" i="6" s="1"/>
  <c r="R1187" i="6"/>
  <c r="AA1187" i="6" s="1"/>
  <c r="R337" i="6"/>
  <c r="AA337" i="6" s="1"/>
  <c r="R2180" i="6"/>
  <c r="AA2180" i="6" s="1"/>
  <c r="R2042" i="6"/>
  <c r="AA2042" i="6" s="1"/>
  <c r="R563" i="6"/>
  <c r="AA563" i="6" s="1"/>
  <c r="R1175" i="6"/>
  <c r="AA1175" i="6" s="1"/>
  <c r="R1325" i="6"/>
  <c r="AA1325" i="6" s="1"/>
  <c r="R161" i="6"/>
  <c r="AA161" i="6" s="1"/>
  <c r="R1431" i="6"/>
  <c r="AA1431" i="6" s="1"/>
  <c r="R1956" i="6"/>
  <c r="AA1956" i="6" s="1"/>
  <c r="R386" i="6"/>
  <c r="AA386" i="6" s="1"/>
  <c r="R984" i="6"/>
  <c r="AA984" i="6" s="1"/>
  <c r="R28" i="6"/>
  <c r="AA28" i="6" s="1"/>
  <c r="R484" i="6"/>
  <c r="AA484" i="6" s="1"/>
  <c r="R309" i="6"/>
  <c r="AA309" i="6" s="1"/>
  <c r="R628" i="6"/>
  <c r="AA628" i="6" s="1"/>
  <c r="R501" i="6"/>
  <c r="AA501" i="6" s="1"/>
  <c r="R1214" i="6"/>
  <c r="AA1214" i="6" s="1"/>
  <c r="R1555" i="6"/>
  <c r="AA1555" i="6" s="1"/>
  <c r="R1346" i="6"/>
  <c r="AA1346" i="6" s="1"/>
  <c r="R1323" i="6"/>
  <c r="AA1323" i="6" s="1"/>
  <c r="R1222" i="6"/>
  <c r="AA1222" i="6" s="1"/>
  <c r="R2099" i="6"/>
  <c r="AA2099" i="6" s="1"/>
  <c r="R1161" i="6"/>
  <c r="AA1161" i="6" s="1"/>
  <c r="R1413" i="6"/>
  <c r="AA1413" i="6" s="1"/>
  <c r="R1539" i="6"/>
  <c r="AA1539" i="6" s="1"/>
  <c r="R1396" i="6"/>
  <c r="AA1396" i="6" s="1"/>
  <c r="R1491" i="6"/>
  <c r="AA1491" i="6" s="1"/>
  <c r="R1674" i="6"/>
  <c r="AA1674" i="6" s="1"/>
  <c r="R506" i="6"/>
  <c r="AA506" i="6" s="1"/>
  <c r="R1550" i="6"/>
  <c r="AA1550" i="6" s="1"/>
  <c r="R773" i="6"/>
  <c r="AA773" i="6" s="1"/>
  <c r="R912" i="6"/>
  <c r="AA912" i="6" s="1"/>
  <c r="R834" i="6"/>
  <c r="AA834" i="6" s="1"/>
  <c r="R65" i="6"/>
  <c r="AA65" i="6" s="1"/>
  <c r="R2167" i="6"/>
  <c r="AA2167" i="6" s="1"/>
  <c r="R1290" i="6"/>
  <c r="AA1290" i="6" s="1"/>
  <c r="R2112" i="6"/>
  <c r="AA2112" i="6" s="1"/>
  <c r="R81" i="6"/>
  <c r="AA81" i="6" s="1"/>
  <c r="R791" i="6"/>
  <c r="AA791" i="6" s="1"/>
  <c r="R1177" i="6"/>
  <c r="AA1177" i="6" s="1"/>
  <c r="R671" i="6"/>
  <c r="AA671" i="6" s="1"/>
  <c r="R173" i="6"/>
  <c r="AA173" i="6" s="1"/>
  <c r="R1568" i="6"/>
  <c r="AA1568" i="6" s="1"/>
  <c r="R1455" i="6"/>
  <c r="AA1455" i="6" s="1"/>
  <c r="R1926" i="6"/>
  <c r="AA1926" i="6" s="1"/>
  <c r="R1327" i="6"/>
  <c r="AA1327" i="6" s="1"/>
  <c r="R1682" i="6"/>
  <c r="AA1682" i="6" s="1"/>
  <c r="R477" i="6"/>
  <c r="AA477" i="6" s="1"/>
  <c r="R1733" i="6"/>
  <c r="AA1733" i="6" s="1"/>
  <c r="R2152" i="6"/>
  <c r="AA2152" i="6" s="1"/>
  <c r="R185" i="6"/>
  <c r="AA185" i="6" s="1"/>
  <c r="R379" i="6"/>
  <c r="AA379" i="6" s="1"/>
  <c r="R2009" i="6"/>
  <c r="AA2009" i="6" s="1"/>
  <c r="R1834" i="6"/>
  <c r="AA1834" i="6" s="1"/>
  <c r="R1034" i="6"/>
  <c r="AA1034" i="6" s="1"/>
  <c r="R1397" i="6"/>
  <c r="AA1397" i="6" s="1"/>
  <c r="R243" i="6"/>
  <c r="AA243" i="6" s="1"/>
  <c r="R887" i="6"/>
  <c r="AA887" i="6" s="1"/>
  <c r="R111" i="6"/>
  <c r="AA111" i="6" s="1"/>
  <c r="R1634" i="6"/>
  <c r="AA1634" i="6" s="1"/>
  <c r="R1673" i="6"/>
  <c r="AA1673" i="6" s="1"/>
  <c r="R610" i="6"/>
  <c r="AA610" i="6" s="1"/>
  <c r="R103" i="6"/>
  <c r="AA103" i="6" s="1"/>
  <c r="R1967" i="6"/>
  <c r="AA1967" i="6" s="1"/>
  <c r="R902" i="6"/>
  <c r="AA902" i="6" s="1"/>
  <c r="R855" i="6"/>
  <c r="AA855" i="6" s="1"/>
  <c r="R1474" i="6"/>
  <c r="AA1474" i="6" s="1"/>
  <c r="R1764" i="6"/>
  <c r="AA1764" i="6" s="1"/>
  <c r="R1199" i="6"/>
  <c r="AA1199" i="6" s="1"/>
  <c r="R876" i="6"/>
  <c r="AA876" i="6" s="1"/>
  <c r="R85" i="6"/>
  <c r="AA85" i="6" s="1"/>
  <c r="R787" i="6"/>
  <c r="AA787" i="6" s="1"/>
  <c r="R1393" i="6"/>
  <c r="AA1393" i="6" s="1"/>
  <c r="R12" i="6"/>
  <c r="AA12" i="6" s="1"/>
  <c r="R1890" i="6"/>
  <c r="AA1890" i="6" s="1"/>
  <c r="R164" i="6"/>
  <c r="AA164" i="6" s="1"/>
  <c r="R1866" i="6"/>
  <c r="AA1866" i="6" s="1"/>
  <c r="R1910" i="6"/>
  <c r="AA1910" i="6" s="1"/>
  <c r="R1380" i="6"/>
  <c r="AA1380" i="6" s="1"/>
  <c r="R1737" i="6"/>
  <c r="AA1737" i="6" s="1"/>
  <c r="R1724" i="6"/>
  <c r="AA1724" i="6" s="1"/>
  <c r="R462" i="6"/>
  <c r="AA462" i="6" s="1"/>
  <c r="R141" i="6"/>
  <c r="AA141" i="6" s="1"/>
  <c r="R1419" i="6"/>
  <c r="AA1419" i="6" s="1"/>
  <c r="R2230" i="6"/>
  <c r="AA2230" i="6" s="1"/>
  <c r="R1301" i="6"/>
  <c r="AA1301" i="6" s="1"/>
  <c r="R1794" i="6"/>
  <c r="AA1794" i="6" s="1"/>
  <c r="R268" i="6"/>
  <c r="AA268" i="6" s="1"/>
  <c r="R1692" i="6"/>
  <c r="AA1692" i="6" s="1"/>
  <c r="R179" i="6"/>
  <c r="AA179" i="6" s="1"/>
  <c r="R212" i="6"/>
  <c r="AA212" i="6" s="1"/>
  <c r="R39" i="6"/>
  <c r="AA39" i="6" s="1"/>
  <c r="R130" i="6"/>
  <c r="AA130" i="6" s="1"/>
  <c r="R1303" i="6"/>
  <c r="AA1303" i="6" s="1"/>
  <c r="R320" i="6"/>
  <c r="AA320" i="6" s="1"/>
  <c r="R1218" i="6"/>
  <c r="AA1218" i="6" s="1"/>
  <c r="R2098" i="6"/>
  <c r="AA2098" i="6" s="1"/>
  <c r="R1046" i="6"/>
  <c r="AA1046" i="6" s="1"/>
  <c r="R886" i="6"/>
  <c r="AA886" i="6" s="1"/>
  <c r="R644" i="6"/>
  <c r="AA644" i="6" s="1"/>
  <c r="R2131" i="6"/>
  <c r="AA2131" i="6" s="1"/>
  <c r="R1504" i="6"/>
  <c r="AA1504" i="6" s="1"/>
  <c r="R1662" i="6"/>
  <c r="AA1662" i="6" s="1"/>
  <c r="R590" i="6"/>
  <c r="AA590" i="6" s="1"/>
  <c r="R105" i="6"/>
  <c r="AA105" i="6" s="1"/>
  <c r="R1756" i="6"/>
  <c r="AA1756" i="6" s="1"/>
  <c r="R922" i="6"/>
  <c r="AA922" i="6" s="1"/>
  <c r="R859" i="6"/>
  <c r="AA859" i="6" s="1"/>
  <c r="R200" i="6"/>
  <c r="AA200" i="6" s="1"/>
  <c r="R1775" i="6"/>
  <c r="AA1775" i="6" s="1"/>
  <c r="R1312" i="6"/>
  <c r="AA1312" i="6" s="1"/>
  <c r="R735" i="6"/>
  <c r="AA735" i="6" s="1"/>
  <c r="R222" i="6"/>
  <c r="AA222" i="6" s="1"/>
  <c r="R2197" i="6"/>
  <c r="AA2197" i="6" s="1"/>
  <c r="R1349" i="6"/>
  <c r="AA1349" i="6" s="1"/>
  <c r="R1097" i="6"/>
  <c r="AA1097" i="6" s="1"/>
  <c r="R361" i="6"/>
  <c r="AA361" i="6" s="1"/>
  <c r="R355" i="6"/>
  <c r="AA355" i="6" s="1"/>
  <c r="R1868" i="6"/>
  <c r="AA1868" i="6" s="1"/>
  <c r="R1928" i="6"/>
  <c r="AA1928" i="6" s="1"/>
  <c r="R342" i="6"/>
  <c r="AA342" i="6" s="1"/>
  <c r="R2149" i="6"/>
  <c r="AA2149" i="6" s="1"/>
  <c r="R1728" i="6"/>
  <c r="AA1728" i="6" s="1"/>
  <c r="R1117" i="6"/>
  <c r="AA1117" i="6" s="1"/>
  <c r="R454" i="6"/>
  <c r="AA454" i="6" s="1"/>
  <c r="R2153" i="6"/>
  <c r="AA2153" i="6" s="1"/>
  <c r="R629" i="6"/>
  <c r="AA629" i="6" s="1"/>
  <c r="R2122" i="6"/>
  <c r="AA2122" i="6" s="1"/>
  <c r="R1213" i="6"/>
  <c r="AA1213" i="6" s="1"/>
  <c r="R2101" i="6"/>
  <c r="AA2101" i="6" s="1"/>
  <c r="R1047" i="6"/>
  <c r="AA1047" i="6" s="1"/>
  <c r="R2141" i="6"/>
  <c r="AA2141" i="6" s="1"/>
  <c r="R1528" i="6"/>
  <c r="AA1528" i="6" s="1"/>
  <c r="R810" i="6"/>
  <c r="AA810" i="6" s="1"/>
  <c r="R1270" i="6"/>
  <c r="AA1270" i="6" s="1"/>
  <c r="R1660" i="6"/>
  <c r="AA1660" i="6" s="1"/>
  <c r="R1630" i="6"/>
  <c r="AA1630" i="6" s="1"/>
  <c r="R710" i="6"/>
  <c r="AA710" i="6" s="1"/>
  <c r="R2008" i="6"/>
  <c r="AA2008" i="6" s="1"/>
  <c r="R763" i="6"/>
  <c r="AA763" i="6" s="1"/>
  <c r="R927" i="6"/>
  <c r="AA927" i="6" s="1"/>
  <c r="R852" i="6"/>
  <c r="AA852" i="6" s="1"/>
  <c r="R70" i="6"/>
  <c r="AA70" i="6" s="1"/>
  <c r="R490" i="6"/>
  <c r="AA490" i="6" s="1"/>
  <c r="R305" i="6"/>
  <c r="AA305" i="6" s="1"/>
  <c r="R1288" i="6"/>
  <c r="AA1288" i="6" s="1"/>
  <c r="R583" i="6"/>
  <c r="AA583" i="6" s="1"/>
  <c r="R1537" i="6"/>
  <c r="AA1537" i="6" s="1"/>
  <c r="R442" i="6"/>
  <c r="AA442" i="6" s="1"/>
  <c r="R2085" i="6"/>
  <c r="AA2085" i="6" s="1"/>
  <c r="R740" i="6"/>
  <c r="AA740" i="6" s="1"/>
  <c r="R541" i="6"/>
  <c r="AA541" i="6" s="1"/>
  <c r="R900" i="6"/>
  <c r="AA900" i="6" s="1"/>
  <c r="R1129" i="6"/>
  <c r="AA1129" i="6" s="1"/>
  <c r="R1144" i="6"/>
  <c r="AA1144" i="6" s="1"/>
  <c r="R1524" i="6"/>
  <c r="AA1524" i="6" s="1"/>
  <c r="R1276" i="6"/>
  <c r="AA1276" i="6" s="1"/>
  <c r="R1587" i="6"/>
  <c r="AA1587" i="6" s="1"/>
  <c r="R1721" i="6"/>
  <c r="AA1721" i="6" s="1"/>
  <c r="R1245" i="6"/>
  <c r="AA1245" i="6" s="1"/>
  <c r="R668" i="6"/>
  <c r="AA668" i="6" s="1"/>
  <c r="R2037" i="6"/>
  <c r="AA2037" i="6" s="1"/>
  <c r="R436" i="6"/>
  <c r="AA436" i="6" s="1"/>
  <c r="R351" i="6"/>
  <c r="AA351" i="6" s="1"/>
  <c r="R1957" i="6"/>
  <c r="AA1957" i="6" s="1"/>
  <c r="R1730" i="6"/>
  <c r="AA1730" i="6" s="1"/>
  <c r="R1727" i="6"/>
  <c r="AA1727" i="6" s="1"/>
  <c r="R992" i="6"/>
  <c r="AA992" i="6" s="1"/>
  <c r="R2092" i="6"/>
  <c r="AA2092" i="6" s="1"/>
  <c r="R1037" i="6"/>
  <c r="AA1037" i="6" s="1"/>
  <c r="R1651" i="6"/>
  <c r="AA1651" i="6" s="1"/>
  <c r="R625" i="6"/>
  <c r="AA625" i="6" s="1"/>
  <c r="R1711" i="6"/>
  <c r="AA1711" i="6" s="1"/>
  <c r="R827" i="6"/>
  <c r="AA827" i="6" s="1"/>
  <c r="R690" i="6"/>
  <c r="AA690" i="6" s="1"/>
  <c r="R229" i="6"/>
  <c r="AA229" i="6" s="1"/>
  <c r="R1088" i="6"/>
  <c r="AA1088" i="6" s="1"/>
  <c r="R450" i="6"/>
  <c r="AA450" i="6" s="1"/>
  <c r="R1931" i="6"/>
  <c r="AA1931" i="6" s="1"/>
  <c r="R1786" i="6"/>
  <c r="AA1786" i="6" s="1"/>
  <c r="R1664" i="6"/>
  <c r="AA1664" i="6" s="1"/>
  <c r="R60" i="6"/>
  <c r="AA60" i="6" s="1"/>
  <c r="R255" i="6"/>
  <c r="AA255" i="6" s="1"/>
  <c r="R695" i="6"/>
  <c r="AA695" i="6" s="1"/>
  <c r="R2194" i="6"/>
  <c r="AA2194" i="6" s="1"/>
  <c r="R1351" i="6"/>
  <c r="AA1351" i="6" s="1"/>
  <c r="R346" i="6"/>
  <c r="AA346" i="6" s="1"/>
  <c r="R1930" i="6"/>
  <c r="AA1930" i="6" s="1"/>
  <c r="R1877" i="6"/>
  <c r="AA1877" i="6" s="1"/>
  <c r="R456" i="6"/>
  <c r="AA456" i="6" s="1"/>
  <c r="R182" i="6"/>
  <c r="AA182" i="6" s="1"/>
  <c r="R1206" i="6"/>
  <c r="AA1206" i="6" s="1"/>
  <c r="R965" i="6"/>
  <c r="AA965" i="6" s="1"/>
  <c r="R2073" i="6"/>
  <c r="AA2073" i="6" s="1"/>
  <c r="R615" i="6"/>
  <c r="AA615" i="6" s="1"/>
  <c r="R1974" i="6"/>
  <c r="AA1974" i="6" s="1"/>
  <c r="R932" i="6"/>
  <c r="AA932" i="6" s="1"/>
  <c r="R195" i="6"/>
  <c r="AA195" i="6" s="1"/>
  <c r="R189" i="6"/>
  <c r="AA189" i="6" s="1"/>
  <c r="R219" i="6"/>
  <c r="AA219" i="6" s="1"/>
  <c r="R672" i="6"/>
  <c r="AA672" i="6" s="1"/>
  <c r="R169" i="6"/>
  <c r="AA169" i="6" s="1"/>
  <c r="R1955" i="6"/>
  <c r="AA1955" i="6" s="1"/>
  <c r="R314" i="6"/>
  <c r="AA314" i="6" s="1"/>
  <c r="R799" i="6"/>
  <c r="AA799" i="6" s="1"/>
  <c r="R1571" i="6"/>
  <c r="AA1571" i="6" s="1"/>
  <c r="R728" i="6"/>
  <c r="AA728" i="6" s="1"/>
  <c r="R823" i="6"/>
  <c r="AA823" i="6" s="1"/>
  <c r="R693" i="6"/>
  <c r="AA693" i="6" s="1"/>
  <c r="R1361" i="6"/>
  <c r="AA1361" i="6" s="1"/>
  <c r="R638" i="6"/>
  <c r="AA638" i="6" s="1"/>
  <c r="R279" i="6"/>
  <c r="AA279" i="6" s="1"/>
  <c r="R867" i="6"/>
  <c r="AA867" i="6" s="1"/>
  <c r="R1830" i="6"/>
  <c r="AA1830" i="6" s="1"/>
  <c r="R1498" i="6"/>
  <c r="AA1498" i="6" s="1"/>
  <c r="R1612" i="6"/>
  <c r="AA1612" i="6" s="1"/>
  <c r="R1971" i="6"/>
  <c r="AA1971" i="6" s="1"/>
  <c r="R1252" i="6"/>
  <c r="AA1252" i="6" s="1"/>
  <c r="R1316" i="6"/>
  <c r="AA1316" i="6" s="1"/>
  <c r="R223" i="6"/>
  <c r="AA223" i="6" s="1"/>
  <c r="R343" i="6"/>
  <c r="AA343" i="6" s="1"/>
  <c r="R1948" i="6"/>
  <c r="AA1948" i="6" s="1"/>
  <c r="R1700" i="6"/>
  <c r="AA1700" i="6" s="1"/>
  <c r="R488" i="6"/>
  <c r="AA488" i="6" s="1"/>
  <c r="R188" i="6"/>
  <c r="AA188" i="6" s="1"/>
  <c r="R1497" i="6"/>
  <c r="AA1497" i="6" s="1"/>
  <c r="R608" i="6"/>
  <c r="AA608" i="6" s="1"/>
  <c r="R46" i="6"/>
  <c r="AA46" i="6" s="1"/>
  <c r="R1251" i="6"/>
  <c r="AA1251" i="6" s="1"/>
  <c r="R1153" i="6"/>
  <c r="AA1153" i="6" s="1"/>
  <c r="R226" i="6"/>
  <c r="AA226" i="6" s="1"/>
  <c r="R1094" i="6"/>
  <c r="AA1094" i="6" s="1"/>
  <c r="R178" i="6"/>
  <c r="AA178" i="6" s="1"/>
  <c r="R172" i="6"/>
  <c r="AA172" i="6" s="1"/>
  <c r="R476" i="6"/>
  <c r="AA476" i="6" s="1"/>
  <c r="R2018" i="6"/>
  <c r="AA2018" i="6" s="1"/>
  <c r="R1526" i="6"/>
  <c r="AA1526" i="6" s="1"/>
  <c r="R1275" i="6"/>
  <c r="AA1275" i="6" s="1"/>
  <c r="R1053" i="6"/>
  <c r="AA1053" i="6" s="1"/>
  <c r="R1745" i="6"/>
  <c r="AA1745" i="6" s="1"/>
  <c r="R193" i="6"/>
  <c r="AA193" i="6" s="1"/>
  <c r="R1315" i="6"/>
  <c r="AA1315" i="6" s="1"/>
  <c r="R1099" i="6"/>
  <c r="AA1099" i="6" s="1"/>
  <c r="R1377" i="6"/>
  <c r="AA1377" i="6" s="1"/>
  <c r="R1918" i="6"/>
  <c r="AA1918" i="6" s="1"/>
  <c r="R316" i="6"/>
  <c r="AA316" i="6" s="1"/>
  <c r="R1799" i="6"/>
  <c r="AA1799" i="6" s="1"/>
  <c r="R232" i="6"/>
  <c r="AA232" i="6" s="1"/>
  <c r="R1272" i="6"/>
  <c r="AA1272" i="6" s="1"/>
  <c r="R614" i="6"/>
  <c r="AA614" i="6" s="1"/>
  <c r="R64" i="6"/>
  <c r="AA64" i="6" s="1"/>
  <c r="R846" i="6"/>
  <c r="AA846" i="6" s="1"/>
  <c r="R2178" i="6"/>
  <c r="AA2178" i="6" s="1"/>
  <c r="R2046" i="6"/>
  <c r="AA2046" i="6" s="1"/>
  <c r="R1366" i="6"/>
  <c r="AA1366" i="6" s="1"/>
  <c r="R517" i="6"/>
  <c r="AA517" i="6" s="1"/>
  <c r="R1160" i="6"/>
  <c r="AA1160" i="6" s="1"/>
  <c r="R1892" i="6"/>
  <c r="AA1892" i="6" s="1"/>
  <c r="R1067" i="6"/>
  <c r="AA1067" i="6" s="1"/>
  <c r="R148" i="6"/>
  <c r="AA148" i="6" s="1"/>
  <c r="R1293" i="6"/>
  <c r="AA1293" i="6" s="1"/>
  <c r="R1035" i="6"/>
  <c r="AA1035" i="6" s="1"/>
  <c r="R1523" i="6"/>
  <c r="AA1523" i="6" s="1"/>
  <c r="R1582" i="6"/>
  <c r="AA1582" i="6" s="1"/>
  <c r="R616" i="6"/>
  <c r="AA616" i="6" s="1"/>
  <c r="R907" i="6"/>
  <c r="AA907" i="6" s="1"/>
  <c r="R201" i="6"/>
  <c r="AA201" i="6" s="1"/>
  <c r="R1984" i="6"/>
  <c r="AA1984" i="6" s="1"/>
  <c r="R225" i="6"/>
  <c r="AA225" i="6" s="1"/>
  <c r="R1179" i="6"/>
  <c r="AA1179" i="6" s="1"/>
  <c r="R171" i="6"/>
  <c r="AA171" i="6" s="1"/>
  <c r="R1444" i="6"/>
  <c r="AA1444" i="6" s="1"/>
  <c r="R155" i="6"/>
  <c r="AA155" i="6" s="1"/>
  <c r="R1080" i="6"/>
  <c r="AA1080" i="6" s="1"/>
  <c r="R479" i="6"/>
  <c r="AA479" i="6" s="1"/>
  <c r="R146" i="6"/>
  <c r="AA146" i="6" s="1"/>
  <c r="R2227" i="6"/>
  <c r="AA2227" i="6" s="1"/>
  <c r="R1821" i="6"/>
  <c r="AA1821" i="6" s="1"/>
  <c r="R1843" i="6"/>
  <c r="AA1843" i="6" s="1"/>
  <c r="R656" i="6"/>
  <c r="AA656" i="6" s="1"/>
  <c r="R1761" i="6"/>
  <c r="AA1761" i="6" s="1"/>
  <c r="R472" i="6"/>
  <c r="AA472" i="6" s="1"/>
  <c r="R1980" i="6"/>
  <c r="AA1980" i="6" s="1"/>
  <c r="R1226" i="6"/>
  <c r="AA1226" i="6" s="1"/>
  <c r="R1816" i="6"/>
  <c r="AA1816" i="6" s="1"/>
  <c r="R236" i="6"/>
  <c r="AA236" i="6" s="1"/>
  <c r="R1642" i="6"/>
  <c r="AA1642" i="6" s="1"/>
  <c r="R1055" i="6"/>
  <c r="AA1055" i="6" s="1"/>
  <c r="R1243" i="6"/>
  <c r="AA1243" i="6" s="1"/>
  <c r="R1703" i="6"/>
  <c r="AA1703" i="6" s="1"/>
  <c r="R981" i="6"/>
  <c r="AA981" i="6" s="1"/>
  <c r="R390" i="6"/>
  <c r="AA390" i="6" s="1"/>
  <c r="R1874" i="6"/>
  <c r="AA1874" i="6" s="1"/>
  <c r="R308" i="6"/>
  <c r="AA308" i="6" s="1"/>
  <c r="R381" i="6"/>
  <c r="AA381" i="6" s="1"/>
  <c r="R1045" i="6"/>
  <c r="AA1045" i="6" s="1"/>
  <c r="R1696" i="6"/>
  <c r="AA1696" i="6" s="1"/>
  <c r="R330" i="6"/>
  <c r="AA330" i="6" s="1"/>
  <c r="R727" i="6"/>
  <c r="AA727" i="6" s="1"/>
  <c r="R948" i="6"/>
  <c r="AA948" i="6" s="1"/>
  <c r="R844" i="6"/>
  <c r="AA844" i="6" s="1"/>
  <c r="R1773" i="6"/>
  <c r="AA1773" i="6" s="1"/>
  <c r="R1311" i="6"/>
  <c r="AA1311" i="6" s="1"/>
  <c r="R559" i="6"/>
  <c r="AA559" i="6" s="1"/>
  <c r="R1510" i="6"/>
  <c r="AA1510" i="6" s="1"/>
  <c r="R1570" i="6"/>
  <c r="AA1570" i="6" s="1"/>
  <c r="R1280" i="6"/>
  <c r="AA1280" i="6" s="1"/>
  <c r="R1887" i="6"/>
  <c r="AA1887" i="6" s="1"/>
  <c r="R1854" i="6"/>
  <c r="AA1854" i="6" s="1"/>
  <c r="R1022" i="6"/>
  <c r="AA1022" i="6" s="1"/>
  <c r="R1168" i="6"/>
  <c r="AA1168" i="6" s="1"/>
  <c r="R983" i="6"/>
  <c r="AA983" i="6" s="1"/>
  <c r="R1824" i="6"/>
  <c r="AA1824" i="6" s="1"/>
  <c r="R1306" i="6"/>
  <c r="AA1306" i="6" s="1"/>
  <c r="R287" i="6"/>
  <c r="AA287" i="6" s="1"/>
  <c r="R2126" i="6"/>
  <c r="AA2126" i="6" s="1"/>
  <c r="R795" i="6"/>
  <c r="AA795" i="6" s="1"/>
  <c r="R1619" i="6"/>
  <c r="AA1619" i="6" s="1"/>
  <c r="R587" i="6"/>
  <c r="AA587" i="6" s="1"/>
  <c r="R1973" i="6"/>
  <c r="AA1973" i="6" s="1"/>
  <c r="R848" i="6"/>
  <c r="AA848" i="6" s="1"/>
  <c r="R265" i="6"/>
  <c r="AA265" i="6" s="1"/>
  <c r="R1704" i="6"/>
  <c r="AA1704" i="6" s="1"/>
  <c r="R574" i="6"/>
  <c r="AA574" i="6" s="1"/>
  <c r="R972" i="6"/>
  <c r="AA972" i="6" s="1"/>
  <c r="R1760" i="6"/>
  <c r="AA1760" i="6" s="1"/>
  <c r="R162" i="6"/>
  <c r="AA162" i="6" s="1"/>
  <c r="R1693" i="6"/>
  <c r="AA1693" i="6" s="1"/>
  <c r="R356" i="6"/>
  <c r="AA356" i="6" s="1"/>
  <c r="R1121" i="6"/>
  <c r="AA1121" i="6" s="1"/>
  <c r="R427" i="6"/>
  <c r="AA427" i="6" s="1"/>
  <c r="R374" i="6"/>
  <c r="AA374" i="6" s="1"/>
  <c r="R1208" i="6"/>
  <c r="AA1208" i="6" s="1"/>
  <c r="R42" i="6"/>
  <c r="AA42" i="6" s="1"/>
  <c r="R1538" i="6"/>
  <c r="AA1538" i="6" s="1"/>
  <c r="R1782" i="6"/>
  <c r="AA1782" i="6" s="1"/>
  <c r="R589" i="6"/>
  <c r="AA589" i="6" s="1"/>
  <c r="R62" i="6"/>
  <c r="AA62" i="6" s="1"/>
  <c r="R916" i="6"/>
  <c r="AA916" i="6" s="1"/>
  <c r="R247" i="6"/>
  <c r="AA247" i="6" s="1"/>
  <c r="R1086" i="6"/>
  <c r="AA1086" i="6" s="1"/>
  <c r="R986" i="6"/>
  <c r="AA986" i="6" s="1"/>
  <c r="R1479" i="6"/>
  <c r="AA1479" i="6" s="1"/>
  <c r="R2028" i="6"/>
  <c r="AA2028" i="6" s="1"/>
  <c r="R1681" i="6"/>
  <c r="AA1681" i="6" s="1"/>
  <c r="R2095" i="6"/>
  <c r="AA2095" i="6" s="1"/>
  <c r="R2125" i="6"/>
  <c r="AA2125" i="6" s="1"/>
  <c r="R2094" i="6"/>
  <c r="AA2094" i="6" s="1"/>
  <c r="R1049" i="6"/>
  <c r="AA1049" i="6" s="1"/>
  <c r="R1923" i="6"/>
  <c r="AA1923" i="6" s="1"/>
  <c r="R543" i="6"/>
  <c r="AA543" i="6" s="1"/>
  <c r="R1544" i="6"/>
  <c r="AA1544" i="6" s="1"/>
  <c r="R2228" i="6"/>
  <c r="AA2228" i="6" s="1"/>
  <c r="R1310" i="6"/>
  <c r="AA1310" i="6" s="1"/>
  <c r="R283" i="6"/>
  <c r="AA283" i="6" s="1"/>
  <c r="R2052" i="6"/>
  <c r="AA2052" i="6" s="1"/>
  <c r="R331" i="6"/>
  <c r="AA331" i="6" s="1"/>
  <c r="R1580" i="6"/>
  <c r="AA1580" i="6" s="1"/>
  <c r="R706" i="6"/>
  <c r="AA706" i="6" s="1"/>
  <c r="R63" i="6"/>
  <c r="AA63" i="6" s="1"/>
  <c r="R1715" i="6"/>
  <c r="AA1715" i="6" s="1"/>
  <c r="R1237" i="6"/>
  <c r="AA1237" i="6" s="1"/>
  <c r="R2176" i="6"/>
  <c r="AA2176" i="6" s="1"/>
  <c r="R2060" i="6"/>
  <c r="AA2060" i="6" s="1"/>
  <c r="R1860" i="6"/>
  <c r="AA1860" i="6" s="1"/>
  <c r="R1469" i="6"/>
  <c r="AA1469" i="6" s="1"/>
  <c r="R1277" i="6"/>
  <c r="AA1277" i="6" s="1"/>
  <c r="R1729" i="6"/>
  <c r="AA1729" i="6" s="1"/>
  <c r="R895" i="6"/>
  <c r="AA895" i="6" s="1"/>
  <c r="R1139" i="6"/>
  <c r="AA1139" i="6" s="1"/>
  <c r="R536" i="6"/>
  <c r="AA536" i="6" s="1"/>
  <c r="R547" i="6"/>
  <c r="AA547" i="6" s="1"/>
  <c r="R1493" i="6"/>
  <c r="AA1493" i="6" s="1"/>
  <c r="R1581" i="6"/>
  <c r="AA1581" i="6" s="1"/>
  <c r="R702" i="6"/>
  <c r="AA702" i="6" s="1"/>
  <c r="R941" i="6"/>
  <c r="AA941" i="6" s="1"/>
  <c r="R1244" i="6"/>
  <c r="AA1244" i="6" s="1"/>
  <c r="R1103" i="6"/>
  <c r="AA1103" i="6" s="1"/>
  <c r="R2051" i="6"/>
  <c r="AA2051" i="6" s="1"/>
  <c r="R973" i="6"/>
  <c r="AA973" i="6" s="1"/>
  <c r="R15" i="6"/>
  <c r="AA15" i="6" s="1"/>
  <c r="R174" i="6"/>
  <c r="AA174" i="6" s="1"/>
  <c r="R1951" i="6"/>
  <c r="AA1951" i="6" s="1"/>
  <c r="R1852" i="6"/>
  <c r="AA1852" i="6" s="1"/>
  <c r="R1849" i="6"/>
  <c r="AA1849" i="6" s="1"/>
  <c r="R149" i="6"/>
  <c r="AA149" i="6" s="1"/>
  <c r="R276" i="6"/>
  <c r="AA276" i="6" s="1"/>
  <c r="R239" i="6"/>
  <c r="AA239" i="6" s="1"/>
  <c r="R1600" i="6"/>
  <c r="AA1600" i="6" s="1"/>
  <c r="R605" i="6"/>
  <c r="AA605" i="6" s="1"/>
  <c r="R1751" i="6"/>
  <c r="AA1751" i="6" s="1"/>
  <c r="R832" i="6"/>
  <c r="AA832" i="6" s="1"/>
  <c r="R1776" i="6"/>
  <c r="AA1776" i="6" s="1"/>
  <c r="R1197" i="6"/>
  <c r="AA1197" i="6" s="1"/>
  <c r="R784" i="6"/>
  <c r="AA784" i="6" s="1"/>
  <c r="R518" i="6"/>
  <c r="AA518" i="6" s="1"/>
  <c r="R1063" i="6"/>
  <c r="AA1063" i="6" s="1"/>
  <c r="R1917" i="6"/>
  <c r="AA1917" i="6" s="1"/>
  <c r="R1484" i="6"/>
  <c r="AA1484" i="6" s="1"/>
  <c r="R1639" i="6"/>
  <c r="AA1639" i="6" s="1"/>
  <c r="R121" i="6"/>
  <c r="AA121" i="6" s="1"/>
  <c r="R951" i="6"/>
  <c r="AA951" i="6" s="1"/>
  <c r="R1127" i="6"/>
  <c r="AA1127" i="6" s="1"/>
  <c r="R1085" i="6"/>
  <c r="AA1085" i="6" s="1"/>
  <c r="R875" i="6"/>
  <c r="AA875" i="6" s="1"/>
  <c r="R206" i="6"/>
  <c r="AA206" i="6" s="1"/>
  <c r="R16" i="6"/>
  <c r="AA16" i="6" s="1"/>
  <c r="R445" i="6"/>
  <c r="AA445" i="6" s="1"/>
  <c r="R1919" i="6"/>
  <c r="AA1919" i="6" s="1"/>
  <c r="R35" i="6"/>
  <c r="AA35" i="6" s="1"/>
  <c r="R1870" i="6"/>
  <c r="AA1870" i="6" s="1"/>
  <c r="R1826" i="6"/>
  <c r="AA1826" i="6" s="1"/>
  <c r="R1061" i="6"/>
  <c r="AA1061" i="6" s="1"/>
  <c r="R1699" i="6"/>
  <c r="AA1699" i="6" s="1"/>
  <c r="R1487" i="6"/>
  <c r="AA1487" i="6" s="1"/>
  <c r="R623" i="6"/>
  <c r="AA623" i="6" s="1"/>
  <c r="R764" i="6"/>
  <c r="AA764" i="6" s="1"/>
  <c r="R836" i="6"/>
  <c r="AA836" i="6" s="1"/>
  <c r="R494" i="6"/>
  <c r="AA494" i="6" s="1"/>
  <c r="R1287" i="6"/>
  <c r="AA1287" i="6" s="1"/>
  <c r="R76" i="6"/>
  <c r="AA76" i="6" s="1"/>
  <c r="R2084" i="6"/>
  <c r="AA2084" i="6" s="1"/>
  <c r="R1941" i="6"/>
  <c r="AA1941" i="6" s="1"/>
  <c r="R2173" i="6"/>
  <c r="AA2173" i="6" s="1"/>
  <c r="R213" i="6"/>
  <c r="AA213" i="6" s="1"/>
  <c r="R34" i="6"/>
  <c r="AA34" i="6" s="1"/>
  <c r="R966" i="6"/>
  <c r="AA966" i="6" s="1"/>
  <c r="R1607" i="6"/>
  <c r="AA1607" i="6" s="1"/>
  <c r="R2007" i="6"/>
  <c r="AA2007" i="6" s="1"/>
  <c r="R913" i="6"/>
  <c r="AA913" i="6" s="1"/>
  <c r="R69" i="6"/>
  <c r="AA69" i="6" s="1"/>
  <c r="R304" i="6"/>
  <c r="AA304" i="6" s="1"/>
  <c r="R557" i="6"/>
  <c r="AA557" i="6" s="1"/>
  <c r="R209" i="6"/>
  <c r="AA209" i="6" s="1"/>
  <c r="R1081" i="6"/>
  <c r="AA1081" i="6" s="1"/>
  <c r="R1988" i="6"/>
  <c r="AA1988" i="6" s="1"/>
  <c r="R1334" i="6"/>
  <c r="AA1334" i="6" s="1"/>
  <c r="R214" i="6"/>
  <c r="AA214" i="6" s="1"/>
  <c r="R1016" i="6"/>
  <c r="AA1016" i="6" s="1"/>
  <c r="R267" i="6"/>
  <c r="AA267" i="6" s="1"/>
  <c r="R665" i="6"/>
  <c r="AA665" i="6" s="1"/>
  <c r="R694" i="6"/>
  <c r="AA694" i="6" s="1"/>
  <c r="R242" i="6"/>
  <c r="AA242" i="6" s="1"/>
  <c r="R115" i="6"/>
  <c r="AA115" i="6" s="1"/>
  <c r="R1574" i="6"/>
  <c r="AA1574" i="6" s="1"/>
  <c r="R108" i="6"/>
  <c r="AA108" i="6" s="1"/>
  <c r="R904" i="6"/>
  <c r="AA904" i="6" s="1"/>
  <c r="R199" i="6"/>
  <c r="AA199" i="6" s="1"/>
  <c r="R301" i="6"/>
  <c r="AA301" i="6" s="1"/>
  <c r="R550" i="6"/>
  <c r="AA550" i="6" s="1"/>
  <c r="R1511" i="6"/>
  <c r="AA1511" i="6" s="1"/>
  <c r="R889" i="6"/>
  <c r="AA889" i="6" s="1"/>
  <c r="R1333" i="6"/>
  <c r="AA1333" i="6" s="1"/>
  <c r="R1447" i="6"/>
  <c r="AA1447" i="6" s="1"/>
  <c r="R1024" i="6"/>
  <c r="AA1024" i="6" s="1"/>
  <c r="R542" i="6"/>
  <c r="AA542" i="6" s="1"/>
  <c r="R2087" i="6"/>
  <c r="AA2087" i="6" s="1"/>
  <c r="R395" i="6"/>
  <c r="AA395" i="6" s="1"/>
  <c r="R1726" i="6"/>
  <c r="AA1726" i="6" s="1"/>
  <c r="R1666" i="6"/>
  <c r="AA1666" i="6" s="1"/>
  <c r="R104" i="6"/>
  <c r="AA104" i="6" s="1"/>
  <c r="R954" i="6"/>
  <c r="AA954" i="6" s="1"/>
  <c r="R197" i="6"/>
  <c r="AA197" i="6" s="1"/>
  <c r="R2187" i="6"/>
  <c r="AA2187" i="6" s="1"/>
  <c r="R786" i="6"/>
  <c r="AA786" i="6" s="1"/>
  <c r="R673" i="6"/>
  <c r="AA673" i="6" s="1"/>
  <c r="R1332" i="6"/>
  <c r="AA1332" i="6" s="1"/>
  <c r="R1949" i="6"/>
  <c r="AA1949" i="6" s="1"/>
  <c r="R1018" i="6"/>
  <c r="AA1018" i="6" s="1"/>
  <c r="R460" i="6"/>
  <c r="AA460" i="6" s="1"/>
  <c r="R1406" i="6"/>
  <c r="AA1406" i="6" s="1"/>
  <c r="R982" i="6"/>
  <c r="AA982" i="6" s="1"/>
  <c r="R1795" i="6"/>
  <c r="AA1795" i="6" s="1"/>
  <c r="R817" i="6"/>
  <c r="AA817" i="6" s="1"/>
  <c r="R1780" i="6"/>
  <c r="AA1780" i="6" s="1"/>
  <c r="R708" i="6"/>
  <c r="AA708" i="6" s="1"/>
  <c r="R750" i="6"/>
  <c r="AA750" i="6" s="1"/>
  <c r="R1242" i="6"/>
  <c r="AA1242" i="6" s="1"/>
  <c r="R1195" i="6"/>
  <c r="AA1195" i="6" s="1"/>
  <c r="R578" i="6"/>
  <c r="AA578" i="6" s="1"/>
  <c r="R1356" i="6"/>
  <c r="AA1356" i="6" s="1"/>
  <c r="R118" i="6"/>
  <c r="AA118" i="6" s="1"/>
  <c r="R1281" i="6"/>
  <c r="AA1281" i="6" s="1"/>
  <c r="R1946" i="6"/>
  <c r="AA1946" i="6" s="1"/>
  <c r="R1685" i="6"/>
  <c r="AA1685" i="6" s="1"/>
  <c r="R2150" i="6"/>
  <c r="AA2150" i="6" s="1"/>
  <c r="R1677" i="6"/>
  <c r="AA1677" i="6" s="1"/>
  <c r="R414" i="6"/>
  <c r="AA414" i="6" s="1"/>
  <c r="R1113" i="6"/>
  <c r="AA1113" i="6" s="1"/>
  <c r="R1308" i="6"/>
  <c r="AA1308" i="6" s="1"/>
  <c r="R1398" i="6"/>
  <c r="AA1398" i="6" s="1"/>
  <c r="R964" i="6"/>
  <c r="AA964" i="6" s="1"/>
  <c r="R1672" i="6"/>
  <c r="AA1672" i="6" s="1"/>
  <c r="R730" i="6"/>
  <c r="AA730" i="6" s="1"/>
  <c r="R933" i="6"/>
  <c r="AA933" i="6" s="1"/>
  <c r="R21" i="6"/>
  <c r="AA21" i="6" s="1"/>
  <c r="R878" i="6"/>
  <c r="AA878" i="6" s="1"/>
  <c r="R75" i="6"/>
  <c r="AA75" i="6" s="1"/>
  <c r="R207" i="6"/>
  <c r="AA207" i="6" s="1"/>
  <c r="R775" i="6"/>
  <c r="AA775" i="6" s="1"/>
  <c r="R10" i="6"/>
  <c r="AA10" i="6" s="1"/>
  <c r="R166" i="6"/>
  <c r="AA166" i="6" s="1"/>
  <c r="R1914" i="6"/>
  <c r="AA1914" i="6" s="1"/>
  <c r="R1387" i="6"/>
  <c r="AA1387" i="6" s="1"/>
  <c r="R530" i="6"/>
  <c r="AA530" i="6" s="1"/>
  <c r="R2148" i="6"/>
  <c r="AA2148" i="6" s="1"/>
  <c r="R369" i="6"/>
  <c r="AA369" i="6" s="1"/>
  <c r="R271" i="6"/>
  <c r="AA271" i="6" s="1"/>
  <c r="R1517" i="6"/>
  <c r="AA1517" i="6" s="1"/>
  <c r="R662" i="6"/>
  <c r="AA662" i="6" s="1"/>
  <c r="R1573" i="6"/>
  <c r="AA1573" i="6" s="1"/>
  <c r="R1554" i="6"/>
  <c r="AA1554" i="6" s="1"/>
  <c r="R915" i="6"/>
  <c r="AA915" i="6" s="1"/>
  <c r="R72" i="6"/>
  <c r="AA72" i="6" s="1"/>
  <c r="R2166" i="6"/>
  <c r="AA2166" i="6" s="1"/>
  <c r="R2116" i="6"/>
  <c r="AA2116" i="6" s="1"/>
  <c r="R780" i="6"/>
  <c r="AA780" i="6" s="1"/>
  <c r="R743" i="6"/>
  <c r="AA743" i="6" s="1"/>
  <c r="R360" i="6"/>
  <c r="AA360" i="6" s="1"/>
  <c r="R1989" i="6"/>
  <c r="AA1989" i="6" s="1"/>
  <c r="R1909" i="6"/>
  <c r="AA1909" i="6" s="1"/>
  <c r="R413" i="6"/>
  <c r="AA413" i="6" s="1"/>
  <c r="R534" i="6"/>
  <c r="AA534" i="6" s="1"/>
  <c r="R425" i="6"/>
  <c r="AA425" i="6" s="1"/>
  <c r="R1785" i="6"/>
  <c r="AA1785" i="6" s="1"/>
  <c r="R419" i="6"/>
  <c r="AA419" i="6" s="1"/>
  <c r="R1048" i="6"/>
  <c r="AA1048" i="6" s="1"/>
  <c r="R1451" i="6"/>
  <c r="AA1451" i="6" s="1"/>
  <c r="R1676" i="6"/>
  <c r="AA1676" i="6" s="1"/>
  <c r="R2033" i="6"/>
  <c r="AA2033" i="6" s="1"/>
  <c r="R133" i="6"/>
  <c r="AA133" i="6" s="1"/>
  <c r="R2225" i="6"/>
  <c r="AA2225" i="6" s="1"/>
  <c r="R1828" i="6"/>
  <c r="AA1828" i="6" s="1"/>
  <c r="R1525" i="6"/>
  <c r="AA1525" i="6" s="1"/>
  <c r="R816" i="6"/>
  <c r="AA816" i="6" s="1"/>
  <c r="R1590" i="6"/>
  <c r="AA1590" i="6" s="1"/>
  <c r="R724" i="6"/>
  <c r="AA724" i="6" s="1"/>
  <c r="R44" i="6"/>
  <c r="AA44" i="6" s="1"/>
  <c r="R947" i="6"/>
  <c r="AA947" i="6" s="1"/>
  <c r="R2188" i="6"/>
  <c r="AA2188" i="6" s="1"/>
  <c r="R2071" i="6"/>
  <c r="AA2071" i="6" s="1"/>
  <c r="R777" i="6"/>
  <c r="AA777" i="6" s="1"/>
  <c r="R1089" i="6"/>
  <c r="AA1089" i="6" s="1"/>
  <c r="R2169" i="6"/>
  <c r="AA2169" i="6" s="1"/>
  <c r="R1933" i="6"/>
  <c r="AA1933" i="6" s="1"/>
  <c r="R447" i="6"/>
  <c r="AA447" i="6" s="1"/>
  <c r="R1875" i="6"/>
  <c r="AA1875" i="6" s="1"/>
  <c r="R883" i="6"/>
  <c r="AA883" i="6" s="1"/>
  <c r="R1227" i="6"/>
  <c r="AA1227" i="6" s="1"/>
  <c r="R1822" i="6"/>
  <c r="AA1822" i="6" s="1"/>
  <c r="R503" i="6"/>
  <c r="AA503" i="6" s="1"/>
  <c r="R1490" i="6"/>
  <c r="AA1490" i="6" s="1"/>
  <c r="R1665" i="6"/>
  <c r="AA1665" i="6" s="1"/>
  <c r="R124" i="6"/>
  <c r="AA124" i="6" s="1"/>
  <c r="R923" i="6"/>
  <c r="AA923" i="6" s="1"/>
  <c r="R196" i="6"/>
  <c r="AA196" i="6" s="1"/>
  <c r="R298" i="6"/>
  <c r="AA298" i="6" s="1"/>
  <c r="R577" i="6"/>
  <c r="AA577" i="6" s="1"/>
  <c r="R1357" i="6"/>
  <c r="AA1357" i="6" s="1"/>
  <c r="R1158" i="6"/>
  <c r="AA1158" i="6" s="1"/>
  <c r="R364" i="6"/>
  <c r="AA364" i="6" s="1"/>
  <c r="R1678" i="6"/>
  <c r="AA1678" i="6" s="1"/>
  <c r="R464" i="6"/>
  <c r="AA464" i="6" s="1"/>
  <c r="R131" i="6"/>
  <c r="AA131" i="6" s="1"/>
  <c r="R865" i="6"/>
  <c r="AA865" i="6" s="1"/>
  <c r="R1836" i="6"/>
  <c r="AA1836" i="6" s="1"/>
  <c r="R1223" i="6"/>
  <c r="AA1223" i="6" s="1"/>
  <c r="R1798" i="6"/>
  <c r="AA1798" i="6" s="1"/>
  <c r="R1520" i="6"/>
  <c r="AA1520" i="6" s="1"/>
  <c r="R1485" i="6"/>
  <c r="AA1485" i="6" s="1"/>
  <c r="R1628" i="6"/>
  <c r="AA1628" i="6" s="1"/>
  <c r="R119" i="6"/>
  <c r="AA119" i="6" s="1"/>
  <c r="R851" i="6"/>
  <c r="AA851" i="6" s="1"/>
  <c r="R1767" i="6"/>
  <c r="AA1767" i="6" s="1"/>
  <c r="R739" i="6"/>
  <c r="AA739" i="6" s="1"/>
  <c r="R220" i="6"/>
  <c r="AA220" i="6" s="1"/>
  <c r="R1370" i="6"/>
  <c r="AA1370" i="6" s="1"/>
  <c r="R345" i="6"/>
  <c r="AA345" i="6" s="1"/>
  <c r="R1927" i="6"/>
  <c r="AA1927" i="6" s="1"/>
  <c r="R687" i="6"/>
  <c r="AA687" i="6" s="1"/>
  <c r="R1023" i="6"/>
  <c r="AA1023" i="6" s="1"/>
  <c r="R635" i="6"/>
  <c r="AA635" i="6" s="1"/>
  <c r="R1225" i="6"/>
  <c r="AA1225" i="6" s="1"/>
  <c r="R1165" i="6"/>
  <c r="AA1165" i="6" s="1"/>
  <c r="R1464" i="6"/>
  <c r="AA1464" i="6" s="1"/>
  <c r="R1496" i="6"/>
  <c r="AA1496" i="6" s="1"/>
  <c r="R1633" i="6"/>
  <c r="AA1633" i="6" s="1"/>
  <c r="R1709" i="6"/>
  <c r="AA1709" i="6" s="1"/>
  <c r="R1261" i="6"/>
  <c r="AA1261" i="6" s="1"/>
  <c r="R988" i="6"/>
  <c r="AA988" i="6" s="1"/>
  <c r="R2047" i="6"/>
  <c r="AA2047" i="6" s="1"/>
  <c r="R245" i="6"/>
  <c r="AA245" i="6" s="1"/>
  <c r="R1365" i="6"/>
  <c r="AA1365" i="6" s="1"/>
  <c r="R1386" i="6"/>
  <c r="AA1386" i="6" s="1"/>
  <c r="R401" i="6"/>
  <c r="AA401" i="6" s="1"/>
  <c r="R1884" i="6"/>
  <c r="AA1884" i="6" s="1"/>
  <c r="R139" i="6"/>
  <c r="AA139" i="6" s="1"/>
  <c r="R1998" i="6"/>
  <c r="AA1998" i="6" s="1"/>
  <c r="R897" i="6"/>
  <c r="AA897" i="6" s="1"/>
  <c r="R524" i="6"/>
  <c r="AA524" i="6" s="1"/>
  <c r="R890" i="6"/>
  <c r="AA890" i="6" s="1"/>
  <c r="R892" i="6"/>
  <c r="AA892" i="6" s="1"/>
  <c r="R1340" i="6"/>
  <c r="AA1340" i="6" s="1"/>
  <c r="R1507" i="6"/>
  <c r="AA1507" i="6" s="1"/>
  <c r="R1658" i="6"/>
  <c r="AA1658" i="6" s="1"/>
  <c r="R98" i="6"/>
  <c r="AA98" i="6" s="1"/>
  <c r="R939" i="6"/>
  <c r="AA939" i="6" s="1"/>
  <c r="R194" i="6"/>
  <c r="AA194" i="6" s="1"/>
  <c r="R1983" i="6"/>
  <c r="AA1983" i="6" s="1"/>
  <c r="R737" i="6"/>
  <c r="AA737" i="6" s="1"/>
  <c r="R2195" i="6"/>
  <c r="AA2195" i="6" s="1"/>
  <c r="R1375" i="6"/>
  <c r="AA1375" i="6" s="1"/>
  <c r="R1908" i="6"/>
  <c r="AA1908" i="6" s="1"/>
  <c r="R1876" i="6"/>
  <c r="AA1876" i="6" s="1"/>
  <c r="R522" i="6"/>
  <c r="AA522" i="6" s="1"/>
  <c r="R423" i="6"/>
  <c r="AA423" i="6" s="1"/>
  <c r="R370" i="6"/>
  <c r="AA370" i="6" s="1"/>
  <c r="R1296" i="6"/>
  <c r="AA1296" i="6" s="1"/>
  <c r="R1466" i="6"/>
  <c r="AA1466" i="6" s="1"/>
  <c r="R868" i="6"/>
  <c r="AA868" i="6" s="1"/>
  <c r="R1263" i="6"/>
  <c r="AA1263" i="6" s="1"/>
  <c r="R1629" i="6"/>
  <c r="AA1629" i="6" s="1"/>
  <c r="R2006" i="6"/>
  <c r="AA2006" i="6" s="1"/>
  <c r="R931" i="6"/>
  <c r="AA931" i="6" s="1"/>
  <c r="R68" i="6"/>
  <c r="AA68" i="6" s="1"/>
  <c r="R561" i="6"/>
  <c r="AA561" i="6" s="1"/>
  <c r="R1345" i="6"/>
  <c r="AA1345" i="6" s="1"/>
  <c r="R18" i="6"/>
  <c r="AA18" i="6" s="1"/>
  <c r="R1762" i="6"/>
  <c r="AA1762" i="6" s="1"/>
  <c r="R2026" i="6"/>
  <c r="AA2026" i="6" s="1"/>
  <c r="R2130" i="6"/>
  <c r="AA2130" i="6" s="1"/>
  <c r="R1486" i="6"/>
  <c r="AA1486" i="6" s="1"/>
  <c r="R1656" i="6"/>
  <c r="AA1656" i="6" s="1"/>
  <c r="R100" i="6"/>
  <c r="AA100" i="6" s="1"/>
  <c r="R925" i="6"/>
  <c r="AA925" i="6" s="1"/>
  <c r="R190" i="6"/>
  <c r="AA190" i="6" s="1"/>
  <c r="R1320" i="6"/>
  <c r="AA1320" i="6" s="1"/>
  <c r="R560" i="6"/>
  <c r="AA560" i="6" s="1"/>
  <c r="R1467" i="6"/>
  <c r="AA1467" i="6" s="1"/>
  <c r="R651" i="6"/>
  <c r="AA651" i="6" s="1"/>
  <c r="R1436" i="6"/>
  <c r="AA1436" i="6" s="1"/>
  <c r="R2168" i="6"/>
  <c r="AA2168" i="6" s="1"/>
  <c r="R546" i="6"/>
  <c r="AA546" i="6" s="1"/>
  <c r="R294" i="6"/>
  <c r="AA294" i="6" s="1"/>
  <c r="R137" i="6"/>
  <c r="AA137" i="6" s="1"/>
  <c r="R1007" i="6"/>
  <c r="AA1007" i="6" s="1"/>
  <c r="R1817" i="6"/>
  <c r="AA1817" i="6" s="1"/>
  <c r="R502" i="6"/>
  <c r="AA502" i="6" s="1"/>
  <c r="R1506" i="6"/>
  <c r="AA1506" i="6" s="1"/>
  <c r="R1648" i="6"/>
  <c r="AA1648" i="6" s="1"/>
  <c r="R1551" i="6"/>
  <c r="AA1551" i="6" s="1"/>
  <c r="R1231" i="6"/>
  <c r="AA1231" i="6" s="1"/>
  <c r="R1560" i="6"/>
  <c r="AA1560" i="6" s="1"/>
  <c r="R2057" i="6"/>
  <c r="AA2057" i="6" s="1"/>
  <c r="R1536" i="6"/>
  <c r="AA1536" i="6" s="1"/>
  <c r="R1759" i="6"/>
  <c r="AA1759" i="6" s="1"/>
  <c r="R168" i="6"/>
  <c r="AA168" i="6" s="1"/>
  <c r="R1421" i="6"/>
  <c r="AA1421" i="6" s="1"/>
  <c r="R1324" i="6"/>
  <c r="AA1324" i="6" s="1"/>
  <c r="R24" i="6"/>
  <c r="AA24" i="6" s="1"/>
  <c r="R1135" i="6"/>
  <c r="AA1135" i="6" s="1"/>
  <c r="R1465" i="6"/>
  <c r="AA1465" i="6" s="1"/>
  <c r="R1505" i="6"/>
  <c r="AA1505" i="6" s="1"/>
  <c r="R1621" i="6"/>
  <c r="AA1621" i="6" s="1"/>
  <c r="R61" i="6"/>
  <c r="AA61" i="6" s="1"/>
  <c r="R950" i="6"/>
  <c r="AA950" i="6" s="1"/>
  <c r="R1190" i="6"/>
  <c r="AA1190" i="6" s="1"/>
  <c r="R299" i="6"/>
  <c r="AA299" i="6" s="1"/>
  <c r="R2120" i="6"/>
  <c r="AA2120" i="6" s="1"/>
  <c r="R1093" i="6"/>
  <c r="AA1093" i="6" s="1"/>
  <c r="R426" i="6"/>
  <c r="AA426" i="6" s="1"/>
  <c r="R1128" i="6"/>
  <c r="AA1128" i="6" s="1"/>
  <c r="R428" i="6"/>
  <c r="AA428" i="6" s="1"/>
  <c r="R1408" i="6"/>
  <c r="AA1408" i="6" s="1"/>
  <c r="R2090" i="6"/>
  <c r="AA2090" i="6" s="1"/>
  <c r="R1395" i="6"/>
  <c r="AA1395" i="6" s="1"/>
  <c r="R1282" i="6"/>
  <c r="AA1282" i="6" s="1"/>
  <c r="R1659" i="6"/>
  <c r="AA1659" i="6" s="1"/>
  <c r="R1549" i="6"/>
  <c r="AA1549" i="6" s="1"/>
  <c r="R774" i="6"/>
  <c r="AA774" i="6" s="1"/>
  <c r="R1234" i="6"/>
  <c r="AA1234" i="6" s="1"/>
  <c r="R338" i="6"/>
  <c r="AA338" i="6" s="1"/>
  <c r="R2040" i="6"/>
  <c r="AA2040" i="6" s="1"/>
  <c r="R570" i="6"/>
  <c r="AA570" i="6" s="1"/>
  <c r="R1363" i="6"/>
  <c r="AA1363" i="6" s="1"/>
  <c r="R1087" i="6"/>
  <c r="AA1087" i="6" s="1"/>
  <c r="R347" i="6"/>
  <c r="AA347" i="6" s="1"/>
  <c r="R1336" i="6"/>
  <c r="AA1336" i="6" s="1"/>
  <c r="R2182" i="6"/>
  <c r="AA2182" i="6" s="1"/>
  <c r="R1954" i="6"/>
  <c r="AA1954" i="6" s="1"/>
  <c r="R1893" i="6"/>
  <c r="AA1893" i="6" s="1"/>
  <c r="R962" i="6"/>
  <c r="AA962" i="6" s="1"/>
  <c r="R2143" i="6"/>
  <c r="AA2143" i="6" s="1"/>
  <c r="R1142" i="6"/>
  <c r="AA1142" i="6" s="1"/>
  <c r="R138" i="6"/>
  <c r="AA138" i="6" s="1"/>
  <c r="R1530" i="6"/>
  <c r="AA1530" i="6" s="1"/>
  <c r="R1283" i="6"/>
  <c r="AA1283" i="6" s="1"/>
  <c r="R1620" i="6"/>
  <c r="AA1620" i="6" s="1"/>
  <c r="R731" i="6"/>
  <c r="AA731" i="6" s="1"/>
  <c r="R751" i="6"/>
  <c r="AA751" i="6" s="1"/>
  <c r="R828" i="6"/>
  <c r="AA828" i="6" s="1"/>
  <c r="R493" i="6"/>
  <c r="AA493" i="6" s="1"/>
  <c r="R2067" i="6"/>
  <c r="AA2067" i="6" s="1"/>
  <c r="R1535" i="6"/>
  <c r="AA1535" i="6" s="1"/>
  <c r="R2081" i="6"/>
  <c r="AA2081" i="6" s="1"/>
  <c r="R2183" i="6"/>
  <c r="AA2183" i="6" s="1"/>
  <c r="R1896" i="6"/>
  <c r="AA1896" i="6" s="1"/>
  <c r="R1744" i="6"/>
  <c r="AA1744" i="6" s="1"/>
  <c r="R469" i="6"/>
  <c r="AA469" i="6" s="1"/>
  <c r="R145" i="6"/>
  <c r="AA145" i="6" s="1"/>
  <c r="R1796" i="6"/>
  <c r="AA1796" i="6" s="1"/>
  <c r="R2135" i="6"/>
  <c r="AA2135" i="6" s="1"/>
  <c r="R1402" i="6"/>
  <c r="AA1402" i="6" s="1"/>
  <c r="R621" i="6"/>
  <c r="AA621" i="6" s="1"/>
  <c r="R49" i="6"/>
  <c r="AA49" i="6" s="1"/>
  <c r="R943" i="6"/>
  <c r="AA943" i="6" s="1"/>
  <c r="R253" i="6"/>
  <c r="AA253" i="6" s="1"/>
  <c r="R696" i="6"/>
  <c r="AA696" i="6" s="1"/>
  <c r="R2062" i="6"/>
  <c r="AA2062" i="6" s="1"/>
  <c r="R568" i="6"/>
  <c r="AA568" i="6" s="1"/>
  <c r="R1859" i="6"/>
  <c r="AA1859" i="6" s="1"/>
  <c r="R1379" i="6"/>
  <c r="AA1379" i="6" s="1"/>
  <c r="R1159" i="6"/>
  <c r="AA1159" i="6" s="1"/>
  <c r="R1889" i="6"/>
  <c r="AA1889" i="6" s="1"/>
  <c r="R879" i="6"/>
  <c r="AA879" i="6" s="1"/>
  <c r="R1407" i="6"/>
  <c r="AA1407" i="6" s="1"/>
  <c r="R1109" i="6"/>
  <c r="AA1109" i="6" s="1"/>
  <c r="R475" i="6"/>
  <c r="AA475" i="6" s="1"/>
  <c r="R1981" i="6"/>
  <c r="AA1981" i="6" s="1"/>
  <c r="R1529" i="6"/>
  <c r="AA1529" i="6" s="1"/>
  <c r="R793" i="6"/>
  <c r="AA793" i="6" s="1"/>
  <c r="R1499" i="6"/>
  <c r="AA1499" i="6" s="1"/>
  <c r="R1661" i="6"/>
  <c r="AA1661" i="6" s="1"/>
  <c r="R99" i="6"/>
  <c r="AA99" i="6" s="1"/>
  <c r="R945" i="6"/>
  <c r="AA945" i="6" s="1"/>
  <c r="R192" i="6"/>
  <c r="AA192" i="6" s="1"/>
  <c r="R441" i="6"/>
  <c r="AA441" i="6" s="1"/>
  <c r="R1083" i="6"/>
  <c r="AA1083" i="6" s="1"/>
  <c r="R1371" i="6"/>
  <c r="AA1371" i="6" s="1"/>
  <c r="R1934" i="6"/>
  <c r="AA1934" i="6" s="1"/>
  <c r="R1075" i="6"/>
  <c r="AA1075" i="6" s="1"/>
  <c r="R1131" i="6"/>
  <c r="AA1131" i="6" s="1"/>
  <c r="R280" i="6"/>
  <c r="AA280" i="6" s="1"/>
  <c r="R632" i="6"/>
  <c r="AA632" i="6" s="1"/>
  <c r="R1216" i="6"/>
  <c r="AA1216" i="6" s="1"/>
  <c r="R1793" i="6"/>
  <c r="AA1793" i="6" s="1"/>
  <c r="R237" i="6"/>
  <c r="AA237" i="6" s="1"/>
  <c r="R800" i="6"/>
  <c r="AA800" i="6" s="1"/>
  <c r="R2074" i="6"/>
  <c r="AA2074" i="6" s="1"/>
  <c r="R1670" i="6"/>
  <c r="AA1670" i="6" s="1"/>
  <c r="R713" i="6"/>
  <c r="AA713" i="6" s="1"/>
  <c r="R753" i="6"/>
  <c r="AA753" i="6" s="1"/>
  <c r="R1259" i="6"/>
  <c r="AA1259" i="6" s="1"/>
  <c r="R670" i="6"/>
  <c r="AA670" i="6" s="1"/>
  <c r="R2034" i="6"/>
  <c r="AA2034" i="6" s="1"/>
  <c r="R408" i="6"/>
  <c r="AA408" i="6" s="1"/>
  <c r="R1562" i="6"/>
  <c r="AA1562" i="6" s="1"/>
  <c r="R170" i="6"/>
  <c r="AA170" i="6" s="1"/>
  <c r="R1156" i="6"/>
  <c r="AA1156" i="6" s="1"/>
  <c r="R1886" i="6"/>
  <c r="AA1886" i="6" s="1"/>
  <c r="R641" i="6"/>
  <c r="AA641" i="6" s="1"/>
  <c r="R218" i="6"/>
  <c r="AA218" i="6" s="1"/>
  <c r="R529" i="6"/>
  <c r="AA529" i="6" s="1"/>
  <c r="R376" i="6"/>
  <c r="AA376" i="6" s="1"/>
  <c r="R383" i="6"/>
  <c r="AA383" i="6" s="1"/>
  <c r="R1810" i="6"/>
  <c r="AA1810" i="6" s="1"/>
  <c r="R1420" i="6"/>
  <c r="AA1420" i="6" s="1"/>
  <c r="R135" i="6"/>
  <c r="AA135" i="6" s="1"/>
  <c r="R1038" i="6"/>
  <c r="AA1038" i="6" s="1"/>
  <c r="R1348" i="6"/>
  <c r="AA1348" i="6" s="1"/>
  <c r="R691" i="6"/>
  <c r="AA691" i="6" s="1"/>
  <c r="R811" i="6"/>
  <c r="AA811" i="6" s="1"/>
  <c r="R2076" i="6"/>
  <c r="AA2076" i="6" s="1"/>
  <c r="R1644" i="6"/>
  <c r="AA1644" i="6" s="1"/>
  <c r="R718" i="6"/>
  <c r="AA718" i="6" s="1"/>
  <c r="R934" i="6"/>
  <c r="AA934" i="6" s="1"/>
  <c r="R71" i="6"/>
  <c r="AA71" i="6" s="1"/>
  <c r="R306" i="6"/>
  <c r="AA306" i="6" s="1"/>
  <c r="R2115" i="6"/>
  <c r="AA2115" i="6" s="1"/>
  <c r="R788" i="6"/>
  <c r="AA788" i="6" s="1"/>
  <c r="R2185" i="6"/>
  <c r="AA2185" i="6" s="1"/>
  <c r="R1064" i="6"/>
  <c r="AA1064" i="6" s="1"/>
  <c r="R639" i="6"/>
  <c r="AA639" i="6" s="1"/>
  <c r="R29" i="6"/>
  <c r="AA29" i="6" s="1"/>
  <c r="R1839" i="6"/>
  <c r="AA1839" i="6" s="1"/>
  <c r="R663" i="6"/>
  <c r="AA663" i="6" s="1"/>
  <c r="R1475" i="6"/>
  <c r="AA1475" i="6" s="1"/>
  <c r="R2139" i="6"/>
  <c r="AA2139" i="6" s="1"/>
  <c r="R2140" i="6"/>
  <c r="AA2140" i="6" s="1"/>
  <c r="R1586" i="6"/>
  <c r="AA1586" i="6" s="1"/>
  <c r="R512" i="6"/>
  <c r="AA512" i="6" s="1"/>
  <c r="R1553" i="6"/>
  <c r="AA1553" i="6" s="1"/>
  <c r="R754" i="6"/>
  <c r="AA754" i="6" s="1"/>
  <c r="R930" i="6"/>
  <c r="AA930" i="6" s="1"/>
  <c r="R17" i="6"/>
  <c r="AA17" i="6" s="1"/>
  <c r="R1403" i="6"/>
  <c r="AA1403" i="6" s="1"/>
  <c r="R901" i="6"/>
  <c r="AA901" i="6" s="1"/>
  <c r="R1145" i="6"/>
  <c r="AA1145" i="6" s="1"/>
  <c r="R1140" i="6"/>
  <c r="AA1140" i="6" s="1"/>
  <c r="R894" i="6"/>
  <c r="AA894" i="6" s="1"/>
  <c r="R893" i="6"/>
  <c r="AA893" i="6" s="1"/>
  <c r="R1143" i="6"/>
  <c r="AA1143" i="6" s="1"/>
  <c r="R891" i="6"/>
  <c r="AA891" i="6" s="1"/>
  <c r="R1147" i="6"/>
  <c r="AA1147" i="6" s="1"/>
  <c r="R531" i="6"/>
  <c r="AA531" i="6" s="1"/>
  <c r="R2128" i="6"/>
  <c r="AA2128" i="6" s="1"/>
  <c r="R1411" i="6"/>
  <c r="AA1411" i="6" s="1"/>
  <c r="R96" i="6"/>
  <c r="AA96" i="6" s="1"/>
  <c r="R1653" i="6"/>
  <c r="AA1653" i="6" s="1"/>
  <c r="R1652" i="6"/>
  <c r="AA1652" i="6" s="1"/>
  <c r="R509" i="6"/>
  <c r="AA509" i="6" s="1"/>
  <c r="R1546" i="6"/>
  <c r="AA1546" i="6" s="1"/>
  <c r="R767" i="6"/>
  <c r="AA767" i="6" s="1"/>
  <c r="R920" i="6"/>
  <c r="AA920" i="6" s="1"/>
  <c r="R863" i="6"/>
  <c r="AA863" i="6" s="1"/>
  <c r="R74" i="6"/>
  <c r="AA74" i="6" s="1"/>
  <c r="R873" i="6"/>
  <c r="AA873" i="6" s="1"/>
  <c r="R295" i="6"/>
  <c r="AA295" i="6" s="1"/>
  <c r="R203" i="6"/>
  <c r="AA203" i="6" s="1"/>
  <c r="R2114" i="6"/>
  <c r="AA2114" i="6" s="1"/>
  <c r="R92" i="6"/>
  <c r="AA92" i="6" s="1"/>
  <c r="R782" i="6"/>
  <c r="AA782" i="6" s="1"/>
  <c r="R1473" i="6"/>
  <c r="AA1473" i="6" s="1"/>
  <c r="R1965" i="6"/>
  <c r="AA1965" i="6" s="1"/>
  <c r="R2172" i="6"/>
  <c r="AA2172" i="6" s="1"/>
  <c r="R1964" i="6"/>
  <c r="AA1964" i="6" s="1"/>
  <c r="R1383" i="6"/>
  <c r="AA1383" i="6" s="1"/>
  <c r="R1017" i="6"/>
  <c r="AA1017" i="6" s="1"/>
  <c r="R1683" i="6"/>
  <c r="AA1683" i="6" s="1"/>
  <c r="R1149" i="6"/>
  <c r="AA1149" i="6" s="1"/>
  <c r="R1011" i="6"/>
  <c r="AA1011" i="6" s="1"/>
  <c r="R285" i="6"/>
  <c r="AA285" i="6" s="1"/>
  <c r="R634" i="6"/>
  <c r="AA634" i="6" s="1"/>
  <c r="R1542" i="6"/>
  <c r="AA1542" i="6" s="1"/>
  <c r="R1209" i="6"/>
  <c r="AA1209" i="6" s="1"/>
  <c r="R1978" i="6"/>
  <c r="AA1978" i="6" s="1"/>
  <c r="R1806" i="6"/>
  <c r="AA1806" i="6" s="1"/>
  <c r="R333" i="6"/>
  <c r="AA333" i="6" s="1"/>
  <c r="R329" i="6"/>
  <c r="AA329" i="6" s="1"/>
  <c r="R1456" i="6"/>
  <c r="AA1456" i="6" s="1"/>
  <c r="R1599" i="6"/>
  <c r="AA1599" i="6" s="1"/>
  <c r="R591" i="6"/>
  <c r="AA591" i="6" s="1"/>
  <c r="R723" i="6"/>
  <c r="AA723" i="6" s="1"/>
  <c r="R47" i="6"/>
  <c r="AA47" i="6" s="1"/>
  <c r="R938" i="6"/>
  <c r="AA938" i="6" s="1"/>
  <c r="R1254" i="6"/>
  <c r="AA1254" i="6" s="1"/>
  <c r="R1184" i="6"/>
  <c r="AA1184" i="6" s="1"/>
  <c r="R2001" i="6"/>
  <c r="AA2001" i="6" s="1"/>
  <c r="R1845" i="6"/>
  <c r="AA1845" i="6" s="1"/>
  <c r="R2050" i="6"/>
  <c r="AA2050" i="6" s="1"/>
  <c r="R553" i="6"/>
  <c r="AA553" i="6" s="1"/>
  <c r="R980" i="6"/>
  <c r="AA980" i="6" s="1"/>
  <c r="R2121" i="6"/>
  <c r="AA2121" i="6" s="1"/>
  <c r="R2111" i="6"/>
  <c r="AA2111" i="6" s="1"/>
  <c r="R1082" i="6"/>
  <c r="AA1082" i="6" s="1"/>
  <c r="R1381" i="6"/>
  <c r="AA1381" i="6" s="1"/>
  <c r="R402" i="6"/>
  <c r="AA402" i="6" s="1"/>
  <c r="R1935" i="6"/>
  <c r="AA1935" i="6" s="1"/>
  <c r="R1885" i="6"/>
  <c r="AA1885" i="6" s="1"/>
  <c r="R1736" i="6"/>
  <c r="AA1736" i="6" s="1"/>
  <c r="R645" i="6"/>
  <c r="AA645" i="6" s="1"/>
  <c r="R871" i="6"/>
  <c r="AA871" i="6" s="1"/>
  <c r="R1271" i="6"/>
  <c r="AA1271" i="6" s="1"/>
  <c r="R1627" i="6"/>
  <c r="AA1627" i="6" s="1"/>
  <c r="R601" i="6"/>
  <c r="AA601" i="6" s="1"/>
  <c r="R712" i="6"/>
  <c r="AA712" i="6" s="1"/>
  <c r="R1552" i="6"/>
  <c r="AA1552" i="6" s="1"/>
  <c r="R752" i="6"/>
  <c r="AA752" i="6" s="1"/>
  <c r="R940" i="6"/>
  <c r="AA940" i="6" s="1"/>
  <c r="R1247" i="6"/>
  <c r="AA1247" i="6" s="1"/>
  <c r="R1188" i="6"/>
  <c r="AA1188" i="6" s="1"/>
  <c r="R340" i="6"/>
  <c r="AA340" i="6" s="1"/>
  <c r="R302" i="6"/>
  <c r="AA302" i="6" s="1"/>
  <c r="R2053" i="6"/>
  <c r="AA2053" i="6" s="1"/>
  <c r="R551" i="6"/>
  <c r="AA551" i="6" s="1"/>
  <c r="R969" i="6"/>
  <c r="AA969" i="6" s="1"/>
  <c r="R1513" i="6"/>
  <c r="AA1513" i="6" s="1"/>
  <c r="R1092" i="6"/>
  <c r="AA1092" i="6" s="1"/>
  <c r="R37" i="6"/>
  <c r="AA37" i="6" s="1"/>
  <c r="R1478" i="6"/>
  <c r="AA1478" i="6" s="1"/>
  <c r="R1445" i="6"/>
  <c r="AA1445" i="6" s="1"/>
  <c r="R2024" i="6"/>
  <c r="AA2024" i="6" s="1"/>
  <c r="R684" i="6"/>
  <c r="AA684" i="6" s="1"/>
  <c r="R1070" i="6"/>
  <c r="AA1070" i="6" s="1"/>
  <c r="R23" i="6"/>
  <c r="AA23" i="6" s="1"/>
  <c r="R1148" i="6"/>
  <c r="AA1148" i="6" s="1"/>
  <c r="R1077" i="6"/>
  <c r="AA1077" i="6" s="1"/>
  <c r="R412" i="6"/>
  <c r="AA412" i="6" s="1"/>
  <c r="R144" i="6"/>
  <c r="AA144" i="6" s="1"/>
  <c r="R1347" i="6"/>
  <c r="AA1347" i="6" s="1"/>
  <c r="R2222" i="6"/>
  <c r="AA2222" i="6" s="1"/>
  <c r="R2127" i="6"/>
  <c r="AA2127" i="6" s="1"/>
  <c r="R808" i="6"/>
  <c r="AA808" i="6" s="1"/>
  <c r="R818" i="6"/>
  <c r="AA818" i="6" s="1"/>
  <c r="R1264" i="6"/>
  <c r="AA1264" i="6" s="1"/>
  <c r="R1606" i="6"/>
  <c r="AA1606" i="6" s="1"/>
  <c r="R1604" i="6"/>
  <c r="AA1604" i="6" s="1"/>
  <c r="R715" i="6"/>
  <c r="AA715" i="6" s="1"/>
  <c r="R54" i="6"/>
  <c r="AA54" i="6" s="1"/>
  <c r="R1712" i="6"/>
  <c r="AA1712" i="6" s="1"/>
  <c r="R835" i="6"/>
  <c r="AA835" i="6" s="1"/>
  <c r="R1260" i="6"/>
  <c r="AA1260" i="6" s="1"/>
  <c r="R256" i="6"/>
  <c r="AA256" i="6" s="1"/>
  <c r="R519" i="6"/>
  <c r="AA519" i="6" s="1"/>
  <c r="R2061" i="6"/>
  <c r="AA2061" i="6" s="1"/>
  <c r="R571" i="6"/>
  <c r="AA571" i="6" s="1"/>
  <c r="R978" i="6"/>
  <c r="AA978" i="6" s="1"/>
  <c r="R1350" i="6"/>
  <c r="AA1350" i="6" s="1"/>
  <c r="R1090" i="6"/>
  <c r="AA1090" i="6" s="1"/>
  <c r="R1337" i="6"/>
  <c r="AA1337" i="6" s="1"/>
  <c r="R289" i="6"/>
  <c r="AA289" i="6" s="1"/>
  <c r="R1763" i="6"/>
  <c r="AA1763" i="6" s="1"/>
  <c r="R1940" i="6"/>
  <c r="AA1940" i="6" s="1"/>
  <c r="R2027" i="6"/>
  <c r="AA2027" i="6" s="1"/>
  <c r="R1072" i="6"/>
  <c r="AA1072" i="6" s="1"/>
  <c r="R1878" i="6"/>
  <c r="AA1878" i="6" s="1"/>
  <c r="R1122" i="6"/>
  <c r="AA1122" i="6" s="1"/>
  <c r="R489" i="6"/>
  <c r="AA489" i="6" s="1"/>
  <c r="R411" i="6"/>
  <c r="AA411" i="6" s="1"/>
  <c r="R884" i="6"/>
  <c r="AA884" i="6" s="1"/>
  <c r="R888" i="6"/>
  <c r="AA888" i="6" s="1"/>
  <c r="R1502" i="6"/>
  <c r="AA1502" i="6" s="1"/>
  <c r="R1617" i="6"/>
  <c r="AA1617" i="6" s="1"/>
  <c r="R620" i="6"/>
  <c r="AA620" i="6" s="1"/>
  <c r="R733" i="6"/>
  <c r="AA733" i="6" s="1"/>
  <c r="R1718" i="6"/>
  <c r="AA1718" i="6" s="1"/>
  <c r="R833" i="6"/>
  <c r="AA833" i="6" s="1"/>
  <c r="R1230" i="6"/>
  <c r="AA1230" i="6" s="1"/>
  <c r="R254" i="6"/>
  <c r="AA254" i="6" s="1"/>
  <c r="R989" i="6"/>
  <c r="AA989" i="6" s="1"/>
  <c r="R1784" i="6"/>
  <c r="AA1784" i="6" s="1"/>
  <c r="R2068" i="6"/>
  <c r="AA2068" i="6" s="1"/>
  <c r="R244" i="6"/>
  <c r="AA244" i="6" s="1"/>
  <c r="R1355" i="6"/>
  <c r="AA1355" i="6" s="1"/>
  <c r="R513" i="6"/>
  <c r="AA513" i="6" s="1"/>
  <c r="R417" i="6"/>
  <c r="AA417" i="6" s="1"/>
  <c r="R1382" i="6"/>
  <c r="AA1382" i="6" s="1"/>
  <c r="R1443" i="6"/>
  <c r="AA1443" i="6" s="1"/>
  <c r="R1912" i="6"/>
  <c r="AA1912" i="6" s="1"/>
  <c r="R1071" i="6"/>
  <c r="AA1071" i="6" s="1"/>
  <c r="R1116" i="6"/>
  <c r="AA1116" i="6" s="1"/>
  <c r="R457" i="6"/>
  <c r="AA457" i="6" s="1"/>
  <c r="R404" i="6"/>
  <c r="AA404" i="6" s="1"/>
  <c r="R1169" i="6"/>
  <c r="AA1169" i="6" s="1"/>
  <c r="R380" i="6"/>
  <c r="AA380" i="6" s="1"/>
  <c r="R2016" i="6"/>
  <c r="AA2016" i="6" s="1"/>
  <c r="R1800" i="6"/>
  <c r="AA1800" i="6" s="1"/>
  <c r="R1042" i="6"/>
  <c r="AA1042" i="6" s="1"/>
  <c r="R1522" i="6"/>
  <c r="AA1522" i="6" s="1"/>
  <c r="R798" i="6"/>
  <c r="AA798" i="6" s="1"/>
  <c r="R392" i="6"/>
  <c r="AA392" i="6" s="1"/>
  <c r="R1669" i="6"/>
  <c r="AA1669" i="6" s="1"/>
  <c r="R1647" i="6"/>
  <c r="AA1647" i="6" s="1"/>
  <c r="R701" i="6"/>
  <c r="AA701" i="6" s="1"/>
  <c r="R56" i="6"/>
  <c r="AA56" i="6" s="1"/>
  <c r="R1713" i="6"/>
  <c r="AA1713" i="6" s="1"/>
  <c r="R952" i="6"/>
  <c r="AA952" i="6" s="1"/>
  <c r="R1239" i="6"/>
  <c r="AA1239" i="6" s="1"/>
  <c r="R249" i="6"/>
  <c r="AA249" i="6" s="1"/>
  <c r="R2175" i="6"/>
  <c r="AA2175" i="6" s="1"/>
  <c r="R1702" i="6"/>
  <c r="AA1702" i="6" s="1"/>
  <c r="R2044" i="6"/>
  <c r="AA2044" i="6" s="1"/>
  <c r="R556" i="6"/>
  <c r="AA556" i="6" s="1"/>
  <c r="R1178" i="6"/>
  <c r="AA1178" i="6" s="1"/>
  <c r="R180" i="6"/>
  <c r="AA180" i="6" s="1"/>
  <c r="R167" i="6"/>
  <c r="AA167" i="6" s="1"/>
  <c r="R1867" i="6"/>
  <c r="AA1867" i="6" s="1"/>
  <c r="R1942" i="6"/>
  <c r="AA1942" i="6" s="1"/>
  <c r="R365" i="6"/>
  <c r="AA365" i="6" s="1"/>
  <c r="R1879" i="6"/>
  <c r="AA1879" i="6" s="1"/>
  <c r="R1740" i="6"/>
  <c r="AA1740" i="6" s="1"/>
  <c r="R1125" i="6"/>
  <c r="AA1125" i="6" s="1"/>
  <c r="R461" i="6"/>
  <c r="AA461" i="6" s="1"/>
  <c r="R286" i="6"/>
  <c r="AA286" i="6" s="1"/>
  <c r="R627" i="6"/>
  <c r="AA627" i="6" s="1"/>
  <c r="R1869" i="6"/>
  <c r="AA1869" i="6" s="1"/>
  <c r="R814" i="6"/>
  <c r="AA814" i="6" s="1"/>
  <c r="R1269" i="6"/>
  <c r="AA1269" i="6" s="1"/>
  <c r="R1667" i="6"/>
  <c r="AA1667" i="6" s="1"/>
  <c r="R619" i="6"/>
  <c r="AA619" i="6" s="1"/>
  <c r="R709" i="6"/>
  <c r="AA709" i="6" s="1"/>
  <c r="R48" i="6"/>
  <c r="AA48" i="6" s="1"/>
  <c r="R928" i="6"/>
  <c r="AA928" i="6" s="1"/>
  <c r="R1241" i="6"/>
  <c r="AA1241" i="6" s="1"/>
  <c r="R1194" i="6"/>
  <c r="AA1194" i="6" s="1"/>
  <c r="R874" i="6"/>
  <c r="AA874" i="6" s="1"/>
  <c r="R1480" i="6"/>
  <c r="AA1480" i="6" s="1"/>
  <c r="R2048" i="6"/>
  <c r="AA2048" i="6" s="1"/>
  <c r="R554" i="6"/>
  <c r="AA554" i="6" s="1"/>
  <c r="R975" i="6"/>
  <c r="AA975" i="6" s="1"/>
  <c r="R1758" i="6"/>
  <c r="AA1758" i="6" s="1"/>
  <c r="R498" i="6"/>
  <c r="AA498" i="6" s="1"/>
  <c r="R152" i="6"/>
  <c r="AA152" i="6" s="1"/>
  <c r="R1864" i="6"/>
  <c r="AA1864" i="6" s="1"/>
  <c r="R1929" i="6"/>
  <c r="AA1929" i="6" s="1"/>
  <c r="R357" i="6"/>
  <c r="AA357" i="6" s="1"/>
  <c r="R1566" i="6"/>
  <c r="AA1566" i="6" s="1"/>
  <c r="R1858" i="6"/>
  <c r="AA1858" i="6" s="1"/>
  <c r="R549" i="6"/>
  <c r="AA549" i="6" s="1"/>
  <c r="R1030" i="6"/>
  <c r="AA1030" i="6" s="1"/>
  <c r="R317" i="6"/>
  <c r="AA317" i="6" s="1"/>
  <c r="R630" i="6"/>
  <c r="AA630" i="6" s="1"/>
  <c r="R1561" i="6"/>
  <c r="AA1561" i="6" s="1"/>
  <c r="R1204" i="6"/>
  <c r="AA1204" i="6" s="1"/>
  <c r="R2091" i="6"/>
  <c r="AA2091" i="6" s="1"/>
  <c r="R1050" i="6"/>
  <c r="AA1050" i="6" s="1"/>
  <c r="R2133" i="6"/>
  <c r="AA2133" i="6" s="1"/>
  <c r="R1414" i="6"/>
  <c r="AA1414" i="6" s="1"/>
  <c r="R123" i="6"/>
  <c r="AA123" i="6" s="1"/>
  <c r="R1625" i="6"/>
  <c r="AA1625" i="6" s="1"/>
  <c r="R1641" i="6"/>
  <c r="AA1641" i="6" s="1"/>
  <c r="R622" i="6"/>
  <c r="AA622" i="6" s="1"/>
  <c r="R97" i="6"/>
  <c r="AA97" i="6" s="1"/>
  <c r="R1975" i="6"/>
  <c r="AA1975" i="6" s="1"/>
  <c r="R953" i="6"/>
  <c r="AA953" i="6" s="1"/>
  <c r="R825" i="6"/>
  <c r="AA825" i="6" s="1"/>
  <c r="R1880" i="6"/>
  <c r="AA1880" i="6" s="1"/>
  <c r="R1772" i="6"/>
  <c r="AA1772" i="6" s="1"/>
  <c r="R20" i="6"/>
  <c r="AA20" i="6" s="1"/>
  <c r="R1391" i="6"/>
  <c r="AA1391" i="6" s="1"/>
  <c r="R877" i="6"/>
  <c r="AA877" i="6" s="1"/>
  <c r="R77" i="6"/>
  <c r="AA77" i="6" s="1"/>
  <c r="R789" i="6"/>
  <c r="AA789" i="6" s="1"/>
  <c r="R1468" i="6"/>
  <c r="AA1468" i="6" s="1"/>
  <c r="R1031" i="6"/>
  <c r="AA1031" i="6" s="1"/>
  <c r="R94" i="6"/>
  <c r="AA94" i="6" s="1"/>
  <c r="R176" i="6"/>
  <c r="AA176" i="6" s="1"/>
  <c r="R1863" i="6"/>
  <c r="AA1863" i="6" s="1"/>
  <c r="R1924" i="6"/>
  <c r="AA1924" i="6" s="1"/>
  <c r="R1378" i="6"/>
  <c r="AA1378" i="6" s="1"/>
  <c r="R1743" i="6"/>
  <c r="AA1743" i="6" s="1"/>
  <c r="R125" i="6"/>
  <c r="AA125" i="6" s="1"/>
  <c r="R1418" i="6"/>
  <c r="AA1418" i="6" s="1"/>
  <c r="R1066" i="6"/>
  <c r="AA1066" i="6" s="1"/>
  <c r="R458" i="6"/>
  <c r="AA458" i="6" s="1"/>
  <c r="R278" i="6"/>
  <c r="AA278" i="6" s="1"/>
  <c r="R637" i="6"/>
  <c r="AA637" i="6" s="1"/>
  <c r="R2124" i="6"/>
  <c r="AA2124" i="6" s="1"/>
  <c r="R2015" i="6"/>
  <c r="AA2015" i="6" s="1"/>
  <c r="R2100" i="6"/>
  <c r="AA2100" i="6" s="1"/>
  <c r="R1036" i="6"/>
  <c r="AA1036" i="6" s="1"/>
  <c r="R805" i="6"/>
  <c r="AA805" i="6" s="1"/>
  <c r="R2137" i="6"/>
  <c r="AA2137" i="6" s="1"/>
  <c r="R241" i="6"/>
  <c r="AA241" i="6" s="1"/>
  <c r="R1509" i="6"/>
  <c r="AA1509" i="6" s="1"/>
  <c r="R1598" i="6"/>
  <c r="AA1598" i="6" s="1"/>
  <c r="R1572" i="6"/>
  <c r="AA1572" i="6" s="1"/>
  <c r="R1054" i="6"/>
  <c r="AA1054" i="6" s="1"/>
  <c r="R2004" i="6"/>
  <c r="AA2004" i="6" s="1"/>
  <c r="R759" i="6"/>
  <c r="AA759" i="6" s="1"/>
  <c r="R919" i="6"/>
  <c r="AA919" i="6" s="1"/>
  <c r="R1235" i="6"/>
  <c r="AA1235" i="6" s="1"/>
  <c r="R1192" i="6"/>
  <c r="AA1192" i="6" s="1"/>
  <c r="R181" i="6"/>
  <c r="AA181" i="6" s="1"/>
  <c r="R300" i="6"/>
  <c r="AA300" i="6" s="1"/>
  <c r="R2059" i="6"/>
  <c r="AA2059" i="6" s="1"/>
  <c r="R565" i="6"/>
  <c r="AA565" i="6" s="1"/>
  <c r="R1999" i="6"/>
  <c r="AA1999" i="6" s="1"/>
  <c r="R1368" i="6"/>
  <c r="AA1368" i="6" s="1"/>
  <c r="R1101" i="6"/>
  <c r="AA1101" i="6" s="1"/>
  <c r="R642" i="6"/>
  <c r="AA642" i="6" s="1"/>
  <c r="R1279" i="6"/>
  <c r="AA1279" i="6" s="1"/>
  <c r="R1441" i="6"/>
  <c r="AA1441" i="6" s="1"/>
  <c r="R234" i="6"/>
  <c r="AA234" i="6" s="1"/>
  <c r="R1741" i="6"/>
  <c r="AA1741" i="6" s="1"/>
  <c r="R959" i="6"/>
  <c r="AA959" i="6" s="1"/>
  <c r="R1119" i="6"/>
  <c r="AA1119" i="6" s="1"/>
  <c r="R485" i="6"/>
  <c r="AA485" i="6" s="1"/>
  <c r="R960" i="6"/>
  <c r="AA960" i="6" s="1"/>
  <c r="R372" i="6"/>
  <c r="AA372" i="6" s="1"/>
  <c r="R1058" i="6"/>
  <c r="AA1058" i="6" s="1"/>
  <c r="R2031" i="6"/>
  <c r="AA2031" i="6" s="1"/>
  <c r="R2017" i="6"/>
  <c r="AA2017" i="6" s="1"/>
  <c r="R2097" i="6"/>
  <c r="AA2097" i="6" s="1"/>
  <c r="R1809" i="6"/>
  <c r="AA1809" i="6" s="1"/>
  <c r="R821" i="6"/>
  <c r="AA821" i="6" s="1"/>
  <c r="R646" i="6"/>
  <c r="AA646" i="6" s="1"/>
  <c r="R2138" i="6"/>
  <c r="AA2138" i="6" s="1"/>
  <c r="R1503" i="6"/>
  <c r="AA1503" i="6" s="1"/>
  <c r="R325" i="6"/>
  <c r="AA325" i="6" s="1"/>
  <c r="R1616" i="6"/>
  <c r="AA1616" i="6" s="1"/>
  <c r="R612" i="6"/>
  <c r="AA612" i="6" s="1"/>
  <c r="R703" i="6"/>
  <c r="AA703" i="6" s="1"/>
  <c r="R1722" i="6"/>
  <c r="AA1722" i="6" s="1"/>
  <c r="R854" i="6"/>
  <c r="AA854" i="6" s="1"/>
  <c r="R1236" i="6"/>
  <c r="AA1236" i="6" s="1"/>
  <c r="R259" i="6"/>
  <c r="AA259" i="6" s="1"/>
  <c r="R1706" i="6"/>
  <c r="AA1706" i="6" s="1"/>
  <c r="R2058" i="6"/>
  <c r="AA2058" i="6" s="1"/>
  <c r="R566" i="6"/>
  <c r="AA566" i="6" s="1"/>
  <c r="R979" i="6"/>
  <c r="AA979" i="6" s="1"/>
  <c r="R1353" i="6"/>
  <c r="AA1353" i="6" s="1"/>
  <c r="R1096" i="6"/>
  <c r="AA1096" i="6" s="1"/>
  <c r="R648" i="6"/>
  <c r="AA648" i="6" s="1"/>
  <c r="R1862" i="6"/>
  <c r="AA1862" i="6" s="1"/>
  <c r="R1963" i="6"/>
  <c r="AA1963" i="6" s="1"/>
  <c r="R353" i="6"/>
  <c r="AA353" i="6" s="1"/>
  <c r="R290" i="6"/>
  <c r="AA290" i="6" s="1"/>
  <c r="R31" i="6"/>
  <c r="AA31" i="6" s="1"/>
  <c r="R26" i="6"/>
  <c r="AA26" i="6" s="1"/>
  <c r="R318" i="6"/>
  <c r="AA318" i="6" s="1"/>
  <c r="R127" i="6"/>
  <c r="AA127" i="6" s="1"/>
  <c r="R961" i="6"/>
  <c r="AA961" i="6" s="1"/>
  <c r="R1228" i="6"/>
  <c r="AA1228" i="6" s="1"/>
  <c r="R1292" i="6"/>
  <c r="AA1292" i="6" s="1"/>
  <c r="R1831" i="6"/>
  <c r="AA1831" i="6" s="1"/>
  <c r="R269" i="6"/>
  <c r="AA269" i="6" s="1"/>
  <c r="R288" i="6"/>
  <c r="AA288" i="6" s="1"/>
  <c r="R2170" i="6"/>
  <c r="AA2170" i="6" s="1"/>
  <c r="R1916" i="6"/>
  <c r="AA1916" i="6" s="1"/>
  <c r="R1014" i="6"/>
  <c r="AA1014" i="6" s="1"/>
  <c r="R631" i="6"/>
  <c r="AA631" i="6" s="1"/>
  <c r="R315" i="6"/>
  <c r="AA315" i="6" s="1"/>
  <c r="R183" i="6"/>
  <c r="AA183" i="6" s="1"/>
  <c r="R382" i="6"/>
  <c r="AA382" i="6" s="1"/>
  <c r="R2011" i="6"/>
  <c r="AA2011" i="6" s="1"/>
  <c r="R1835" i="6"/>
  <c r="AA1835" i="6" s="1"/>
  <c r="R1032" i="6"/>
  <c r="AA1032" i="6" s="1"/>
  <c r="R328" i="6"/>
  <c r="AA328" i="6" s="1"/>
  <c r="R2049" i="6"/>
  <c r="AA2049" i="6" s="1"/>
  <c r="R1698" i="6"/>
  <c r="AA1698" i="6" s="1"/>
  <c r="R1489" i="6"/>
  <c r="AA1489" i="6" s="1"/>
  <c r="R1603" i="6"/>
  <c r="AA1603" i="6" s="1"/>
  <c r="R1632" i="6"/>
  <c r="AA1632" i="6" s="1"/>
  <c r="R595" i="6"/>
  <c r="AA595" i="6" s="1"/>
  <c r="R101" i="6"/>
  <c r="AA101" i="6" s="1"/>
  <c r="R770" i="6"/>
  <c r="AA770" i="6" s="1"/>
  <c r="R949" i="6"/>
  <c r="AA949" i="6" s="1"/>
  <c r="R1255" i="6"/>
  <c r="AA1255" i="6" s="1"/>
  <c r="R1185" i="6"/>
  <c r="AA1185" i="6" s="1"/>
  <c r="R666" i="6"/>
  <c r="AA666" i="6" s="1"/>
  <c r="R1844" i="6"/>
  <c r="AA1844" i="6" s="1"/>
  <c r="R956" i="6"/>
  <c r="AA956" i="6" s="1"/>
  <c r="R555" i="6"/>
  <c r="AA555" i="6" s="1"/>
  <c r="R1534" i="6"/>
  <c r="AA1534" i="6" s="1"/>
  <c r="R440" i="6"/>
  <c r="AA440" i="6" s="1"/>
  <c r="R2083" i="6"/>
  <c r="AA2083" i="6" s="1"/>
  <c r="R742" i="6"/>
  <c r="AA742" i="6" s="1"/>
  <c r="R158" i="6"/>
  <c r="AA158" i="6" s="1"/>
  <c r="R2029" i="6"/>
  <c r="AA2029" i="6" s="1"/>
  <c r="R1855" i="6"/>
  <c r="AA1855" i="6" s="1"/>
  <c r="R1079" i="6"/>
  <c r="AA1079" i="6" s="1"/>
  <c r="R1118" i="6"/>
  <c r="AA1118" i="6" s="1"/>
  <c r="R452" i="6"/>
  <c r="AA452" i="6" s="1"/>
  <c r="R311" i="6"/>
  <c r="AA311" i="6" s="1"/>
  <c r="R187" i="6"/>
  <c r="AA187" i="6" s="1"/>
  <c r="R1543" i="6"/>
  <c r="AA1543" i="6" s="1"/>
  <c r="R1205" i="6"/>
  <c r="AA1205" i="6" s="1"/>
  <c r="R2080" i="6"/>
  <c r="AA2080" i="6" s="1"/>
  <c r="R1162" i="6"/>
  <c r="AA1162" i="6" s="1"/>
  <c r="R335" i="6"/>
  <c r="AA335" i="6" s="1"/>
  <c r="R2129" i="6"/>
  <c r="AA2129" i="6" s="1"/>
  <c r="R393" i="6"/>
  <c r="AA393" i="6" s="1"/>
  <c r="R1596" i="6"/>
  <c r="AA1596" i="6" s="1"/>
  <c r="R611" i="6"/>
  <c r="AA611" i="6" s="1"/>
  <c r="R721" i="6"/>
  <c r="AA721" i="6" s="1"/>
  <c r="R52" i="6"/>
  <c r="AA52" i="6" s="1"/>
  <c r="R1710" i="6"/>
  <c r="AA1710" i="6" s="1"/>
  <c r="R917" i="6"/>
  <c r="AA917" i="6" s="1"/>
  <c r="R250" i="6"/>
  <c r="AA250" i="6" s="1"/>
  <c r="R1084" i="6"/>
  <c r="AA1084" i="6" s="1"/>
  <c r="R1003" i="6"/>
  <c r="AA1003" i="6" s="1"/>
  <c r="R228" i="6"/>
  <c r="AA228" i="6" s="1"/>
  <c r="R1331" i="6"/>
  <c r="AA1331" i="6" s="1"/>
  <c r="R1471" i="6"/>
  <c r="AA1471" i="6" s="1"/>
  <c r="R1173" i="6"/>
  <c r="AA1173" i="6" s="1"/>
  <c r="R1384" i="6"/>
  <c r="AA1384" i="6" s="1"/>
  <c r="R1811" i="6"/>
  <c r="AA1811" i="6" s="1"/>
  <c r="R1448" i="6"/>
  <c r="AA1448" i="6" s="1"/>
  <c r="R1937" i="6"/>
  <c r="AA1937" i="6" s="1"/>
  <c r="R1731" i="6"/>
  <c r="AA1731" i="6" s="1"/>
  <c r="R1738" i="6"/>
  <c r="AA1738" i="6" s="1"/>
  <c r="R1126" i="6"/>
  <c r="AA1126" i="6" s="1"/>
  <c r="R478" i="6"/>
  <c r="AA478" i="6" s="1"/>
  <c r="R2151" i="6"/>
  <c r="AA2151" i="6" s="1"/>
  <c r="R993" i="6"/>
  <c r="AA993" i="6" s="1"/>
  <c r="R321" i="6"/>
  <c r="AA321" i="6" s="1"/>
  <c r="R1219" i="6"/>
  <c r="AA1219" i="6" s="1"/>
  <c r="R2019" i="6"/>
  <c r="AA2019" i="6" s="1"/>
  <c r="R2012" i="6"/>
  <c r="AA2012" i="6" s="1"/>
  <c r="R1832" i="6"/>
  <c r="AA1832" i="6" s="1"/>
  <c r="R1040" i="6"/>
  <c r="AA1040" i="6" s="1"/>
  <c r="R110" i="6"/>
  <c r="AA110" i="6" s="1"/>
  <c r="R233" i="6"/>
  <c r="AA233" i="6" s="1"/>
  <c r="R1532" i="6"/>
  <c r="AA1532" i="6" s="1"/>
  <c r="R1637" i="6"/>
  <c r="AA1637" i="6" s="1"/>
  <c r="R1595" i="6"/>
  <c r="AA1595" i="6" s="1"/>
  <c r="R722" i="6"/>
  <c r="AA722" i="6" s="1"/>
  <c r="R53" i="6"/>
  <c r="AA53" i="6" s="1"/>
  <c r="R755" i="6"/>
  <c r="AA755" i="6" s="1"/>
  <c r="R929" i="6"/>
  <c r="AA929" i="6" s="1"/>
  <c r="R1238" i="6"/>
  <c r="AA1238" i="6" s="1"/>
  <c r="R1191" i="6"/>
  <c r="AA1191" i="6" s="1"/>
  <c r="R669" i="6"/>
  <c r="AA669" i="6" s="1"/>
  <c r="R397" i="6"/>
  <c r="AA397" i="6" s="1"/>
  <c r="R2063" i="6"/>
  <c r="AA2063" i="6" s="1"/>
  <c r="R576" i="6"/>
  <c r="AA576" i="6" s="1"/>
  <c r="R409" i="6"/>
  <c r="AA409" i="6" s="1"/>
  <c r="R435" i="6"/>
  <c r="AA435" i="6" s="1"/>
  <c r="R2086" i="6"/>
  <c r="AA2086" i="6" s="1"/>
  <c r="R741" i="6"/>
  <c r="AA741" i="6" s="1"/>
  <c r="R349" i="6"/>
  <c r="AA349" i="6" s="1"/>
  <c r="R1155" i="6"/>
  <c r="AA1155" i="6" s="1"/>
  <c r="R1943" i="6"/>
  <c r="AA1943" i="6" s="1"/>
  <c r="R2023" i="6"/>
  <c r="AA2023" i="6" s="1"/>
  <c r="R640" i="6"/>
  <c r="AA640" i="6" s="1"/>
  <c r="R30" i="6"/>
  <c r="AA30" i="6" s="1"/>
  <c r="R481" i="6"/>
  <c r="AA481" i="6" s="1"/>
  <c r="R689" i="6"/>
  <c r="AA689" i="6" s="1"/>
  <c r="R2089" i="6"/>
  <c r="AA2089" i="6" s="1"/>
  <c r="R1166" i="6"/>
  <c r="AA1166" i="6" s="1"/>
  <c r="R866" i="6"/>
  <c r="AA866" i="6" s="1"/>
  <c r="R1295" i="6"/>
  <c r="AA1295" i="6" s="1"/>
  <c r="R1838" i="6"/>
  <c r="AA1838" i="6" s="1"/>
  <c r="R292" i="6"/>
  <c r="AA292" i="6" s="1"/>
  <c r="R1527" i="6"/>
  <c r="AA1527" i="6" s="1"/>
  <c r="R796" i="6"/>
  <c r="AA796" i="6" s="1"/>
  <c r="R802" i="6"/>
  <c r="AA802" i="6" s="1"/>
  <c r="R1267" i="6"/>
  <c r="AA1267" i="6" s="1"/>
  <c r="R1640" i="6"/>
  <c r="AA1640" i="6" s="1"/>
  <c r="R1589" i="6"/>
  <c r="AA1589" i="6" s="1"/>
  <c r="R1051" i="6"/>
  <c r="AA1051" i="6" s="1"/>
  <c r="R2003" i="6"/>
  <c r="AA2003" i="6" s="1"/>
  <c r="R766" i="6"/>
  <c r="AA766" i="6" s="1"/>
  <c r="R906" i="6"/>
  <c r="AA906" i="6" s="1"/>
  <c r="R198" i="6"/>
  <c r="AA198" i="6" s="1"/>
  <c r="R1982" i="6"/>
  <c r="AA1982" i="6" s="1"/>
  <c r="R1374" i="6"/>
  <c r="AA1374" i="6" s="1"/>
  <c r="R1319" i="6"/>
  <c r="AA1319" i="6" s="1"/>
  <c r="R581" i="6"/>
  <c r="AA581" i="6" s="1"/>
  <c r="R79" i="6"/>
  <c r="AA79" i="6" s="1"/>
  <c r="R208" i="6"/>
  <c r="AA208" i="6" s="1"/>
  <c r="R2110" i="6"/>
  <c r="AA2110" i="6" s="1"/>
  <c r="R657" i="6"/>
  <c r="AA657" i="6" s="1"/>
  <c r="R1372" i="6"/>
  <c r="AA1372" i="6" s="1"/>
  <c r="R1423" i="6"/>
  <c r="AA1423" i="6" s="1"/>
  <c r="R1922" i="6"/>
  <c r="AA1922" i="6" s="1"/>
  <c r="R449" i="6"/>
  <c r="AA449" i="6" s="1"/>
  <c r="R1850" i="6"/>
  <c r="AA1850" i="6" s="1"/>
  <c r="R1134" i="6"/>
  <c r="AA1134" i="6" s="1"/>
  <c r="R2145" i="6"/>
  <c r="AA2145" i="6" s="1"/>
  <c r="R636" i="6"/>
  <c r="AA636" i="6" s="1"/>
  <c r="R1211" i="6"/>
  <c r="AA1211" i="6" s="1"/>
  <c r="R1820" i="6"/>
  <c r="AA1820" i="6" s="1"/>
  <c r="R151" i="6"/>
  <c r="AA151" i="6" s="1"/>
  <c r="R1449" i="6"/>
  <c r="AA1449" i="6" s="1"/>
  <c r="R451" i="6"/>
  <c r="AA451" i="6" s="1"/>
  <c r="R1120" i="6"/>
  <c r="AA1120" i="6" s="1"/>
  <c r="R293" i="6"/>
  <c r="AA293" i="6" s="1"/>
  <c r="R1057" i="6"/>
  <c r="AA1057" i="6" s="1"/>
  <c r="R1788" i="6"/>
  <c r="AA1788" i="6" s="1"/>
  <c r="R1883" i="6"/>
  <c r="AA1883" i="6" s="1"/>
  <c r="R2014" i="6"/>
  <c r="AA2014" i="6" s="1"/>
  <c r="R1818" i="6"/>
  <c r="AA1818" i="6" s="1"/>
  <c r="R1044" i="6"/>
  <c r="AA1044" i="6" s="1"/>
  <c r="R803" i="6"/>
  <c r="AA803" i="6" s="1"/>
  <c r="R1394" i="6"/>
  <c r="AA1394" i="6" s="1"/>
  <c r="R1409" i="6"/>
  <c r="AA1409" i="6" s="1"/>
  <c r="R122" i="6"/>
  <c r="AA122" i="6" s="1"/>
  <c r="R1618" i="6"/>
  <c r="AA1618" i="6" s="1"/>
  <c r="R1583" i="6"/>
  <c r="AA1583" i="6" s="1"/>
  <c r="R511" i="6"/>
  <c r="AA511" i="6" s="1"/>
  <c r="R1547" i="6"/>
  <c r="AA1547" i="6" s="1"/>
  <c r="R771" i="6"/>
  <c r="AA771" i="6" s="1"/>
  <c r="R937" i="6"/>
  <c r="AA937" i="6" s="1"/>
  <c r="R1253" i="6"/>
  <c r="AA1253" i="6" s="1"/>
  <c r="R1196" i="6"/>
  <c r="AA1196" i="6" s="1"/>
  <c r="R339" i="6"/>
  <c r="AA339" i="6" s="1"/>
  <c r="R296" i="6"/>
  <c r="AA296" i="6" s="1"/>
  <c r="R204" i="6"/>
  <c r="AA204" i="6" s="1"/>
  <c r="R572" i="6"/>
  <c r="AA572" i="6" s="1"/>
  <c r="R82" i="6"/>
  <c r="AA82" i="6" s="1"/>
  <c r="R783" i="6"/>
  <c r="AA783" i="6" s="1"/>
  <c r="R1181" i="6"/>
  <c r="AA1181" i="6" s="1"/>
  <c r="R19" i="6"/>
  <c r="AA19" i="6" s="1"/>
  <c r="R163" i="6"/>
  <c r="AA163" i="6" s="1"/>
  <c r="R159" i="6"/>
  <c r="AA159" i="6" s="1"/>
  <c r="R1453" i="6"/>
  <c r="AA1453" i="6" s="1"/>
  <c r="R1920" i="6"/>
  <c r="AA1920" i="6" s="1"/>
  <c r="R1328" i="6"/>
  <c r="AA1328" i="6" s="1"/>
  <c r="R1857" i="6"/>
  <c r="AA1857" i="6" s="1"/>
  <c r="R548" i="6"/>
  <c r="AA548" i="6" s="1"/>
  <c r="R1027" i="6"/>
  <c r="AA1027" i="6" s="1"/>
  <c r="R424" i="6"/>
  <c r="AA424" i="6" s="1"/>
  <c r="R991" i="6"/>
  <c r="AA991" i="6" s="1"/>
  <c r="R586" i="6"/>
  <c r="AA586" i="6" s="1"/>
  <c r="R1291" i="6"/>
  <c r="AA1291" i="6" s="1"/>
  <c r="R1792" i="6"/>
  <c r="AA1792" i="6" s="1"/>
  <c r="R1519" i="6"/>
  <c r="AA1519" i="6" s="1"/>
  <c r="R807" i="6"/>
  <c r="AA807" i="6" s="1"/>
  <c r="R707" i="6"/>
  <c r="AA707" i="6" s="1"/>
  <c r="R1655" i="6"/>
  <c r="AA1655" i="6" s="1"/>
  <c r="R719" i="6"/>
  <c r="AA719" i="6" s="1"/>
  <c r="R51" i="6"/>
  <c r="AA51" i="6" s="1"/>
  <c r="R772" i="6"/>
  <c r="AA772" i="6" s="1"/>
  <c r="R914" i="6"/>
  <c r="AA914" i="6" s="1"/>
  <c r="R1250" i="6"/>
  <c r="AA1250" i="6" s="1"/>
  <c r="R1186" i="6"/>
  <c r="AA1186" i="6" s="1"/>
  <c r="R667" i="6"/>
  <c r="AA667" i="6" s="1"/>
  <c r="R1481" i="6"/>
  <c r="AA1481" i="6" s="1"/>
  <c r="R2069" i="6"/>
  <c r="AA2069" i="6" s="1"/>
  <c r="R585" i="6"/>
  <c r="AA585" i="6" s="1"/>
  <c r="R967" i="6"/>
  <c r="AA967" i="6" s="1"/>
  <c r="R399" i="6"/>
  <c r="AA399" i="6" s="1"/>
  <c r="R389" i="6"/>
  <c r="AA389" i="6" s="1"/>
  <c r="R500" i="6"/>
  <c r="AA500" i="6" s="1"/>
  <c r="R150" i="6"/>
  <c r="AA150" i="6" s="1"/>
  <c r="R1344" i="6"/>
  <c r="AA1344" i="6" s="1"/>
  <c r="AB1442" i="6"/>
  <c r="AC1442" i="6" s="1"/>
  <c r="AB841" i="6"/>
  <c r="AC841" i="6" s="1"/>
  <c r="AB2000" i="6"/>
  <c r="AC2000" i="6" s="1"/>
  <c r="AB1266" i="6"/>
  <c r="AC1266" i="6" s="1"/>
  <c r="AB1009" i="6"/>
  <c r="AC1009" i="6" s="1"/>
  <c r="AB1033" i="6"/>
  <c r="AC1033" i="6" s="1"/>
  <c r="AB1233" i="6"/>
  <c r="AC1233" i="6" s="1"/>
  <c r="AB757" i="6"/>
  <c r="AC757" i="6" s="1"/>
  <c r="AB761" i="6"/>
  <c r="AC761" i="6" s="1"/>
  <c r="AB2146" i="6"/>
  <c r="AC2146" i="6" s="1"/>
  <c r="AB1130" i="6"/>
  <c r="AC1130" i="6" s="1"/>
  <c r="AB1428" i="6"/>
  <c r="AC1428" i="6" s="1"/>
  <c r="AB1240" i="6"/>
  <c r="AC1240" i="6" s="1"/>
  <c r="AB1339" i="6"/>
  <c r="AC1339" i="6" s="1"/>
  <c r="AB968" i="6"/>
  <c r="AC968" i="6" s="1"/>
  <c r="AB109" i="6"/>
  <c r="AC109" i="6" s="1"/>
  <c r="AB410" i="6"/>
  <c r="AC410" i="6" s="1"/>
  <c r="AB1768" i="6"/>
  <c r="AC1768" i="6" s="1"/>
  <c r="AB132" i="6"/>
  <c r="AC132" i="6" s="1"/>
  <c r="AB378" i="6"/>
  <c r="AC378" i="6" s="1"/>
  <c r="AB976" i="6"/>
  <c r="AC976" i="6" s="1"/>
  <c r="AB918" i="6"/>
  <c r="AC918" i="6" s="1"/>
  <c r="AA319" i="10"/>
  <c r="AA72" i="10"/>
  <c r="Y5" i="10"/>
  <c r="Z5" i="10" s="1"/>
  <c r="AA132" i="10"/>
  <c r="AA218" i="10"/>
  <c r="AA130" i="10"/>
  <c r="AA184" i="10"/>
  <c r="R5" i="10"/>
  <c r="S5" i="10" s="1"/>
  <c r="AA234" i="10"/>
  <c r="AA120" i="10"/>
  <c r="AA194" i="10"/>
  <c r="AA174" i="10"/>
  <c r="AA78" i="10"/>
  <c r="AA98" i="10"/>
  <c r="AA227" i="10"/>
  <c r="AA258" i="10"/>
  <c r="AA164" i="10"/>
  <c r="AA76" i="10"/>
  <c r="AA281" i="10"/>
  <c r="AA221" i="10"/>
  <c r="AA167" i="10"/>
  <c r="AA213" i="10"/>
  <c r="AA253" i="10"/>
  <c r="AA208" i="10"/>
  <c r="AA89" i="10"/>
  <c r="AA246" i="10"/>
  <c r="AA20" i="10"/>
  <c r="AA55" i="10"/>
  <c r="AA187" i="10"/>
  <c r="AA255" i="10"/>
  <c r="AA112" i="10"/>
  <c r="AA296" i="10"/>
  <c r="AA10" i="10"/>
  <c r="AA315" i="10"/>
  <c r="AA65" i="10"/>
  <c r="AA153" i="10"/>
  <c r="AA198" i="10"/>
  <c r="AA81" i="10"/>
  <c r="AA185" i="10"/>
  <c r="AA189" i="10"/>
  <c r="AA26" i="10"/>
  <c r="AA129" i="10"/>
  <c r="AA190" i="10"/>
  <c r="AA251" i="10"/>
  <c r="AA69" i="10"/>
  <c r="AA86" i="10"/>
  <c r="AA67" i="10"/>
  <c r="AA306" i="10"/>
  <c r="AA197" i="10"/>
  <c r="AA283" i="10"/>
  <c r="AA294" i="10"/>
  <c r="AA152" i="10"/>
  <c r="AA285" i="10"/>
  <c r="AA77" i="10"/>
  <c r="AA56" i="10"/>
  <c r="AA156" i="10"/>
  <c r="AA157" i="10"/>
  <c r="AA148" i="10"/>
  <c r="AA192" i="10"/>
  <c r="AA28" i="10"/>
  <c r="AA176" i="10"/>
  <c r="AA301" i="10"/>
  <c r="AA212" i="10"/>
  <c r="AA127" i="10"/>
  <c r="AA303" i="10"/>
  <c r="AA286" i="10"/>
  <c r="AA307" i="10"/>
  <c r="AA135" i="10"/>
  <c r="AA179" i="10"/>
  <c r="AA48" i="10"/>
  <c r="AA59" i="10"/>
  <c r="AA289" i="10"/>
  <c r="AA215" i="10"/>
  <c r="AA222" i="10"/>
  <c r="AA250" i="10"/>
  <c r="AA53" i="10"/>
  <c r="AA226" i="10"/>
  <c r="AA37" i="10"/>
  <c r="AA169" i="10"/>
  <c r="AA298" i="10"/>
  <c r="AA182" i="10"/>
  <c r="AA173" i="10"/>
  <c r="AA269" i="10"/>
  <c r="AA228" i="10"/>
  <c r="AA252" i="10"/>
  <c r="AA139" i="10"/>
  <c r="AA75" i="10"/>
  <c r="AA308" i="10"/>
  <c r="AA238" i="10"/>
  <c r="AA210" i="10"/>
  <c r="AA154" i="10"/>
  <c r="AA207" i="10"/>
  <c r="AA241" i="10"/>
  <c r="AA142" i="10"/>
  <c r="AA180" i="10"/>
  <c r="AA22" i="10"/>
  <c r="AA49" i="10"/>
  <c r="AA63" i="10"/>
  <c r="AA47" i="10"/>
  <c r="AA225" i="10"/>
  <c r="AA276" i="10"/>
  <c r="AA196" i="10"/>
  <c r="AA79" i="10"/>
  <c r="AA299" i="10"/>
  <c r="AA42" i="10"/>
  <c r="AA101" i="10"/>
  <c r="AA12" i="10"/>
  <c r="AA231" i="10"/>
  <c r="AA280" i="10"/>
  <c r="AA118" i="10"/>
  <c r="AA235" i="10"/>
  <c r="AA191" i="10"/>
  <c r="AA125" i="10"/>
  <c r="AA16" i="10"/>
  <c r="AA195" i="10"/>
  <c r="AA147" i="10"/>
  <c r="AA106" i="10"/>
  <c r="AA141" i="10"/>
  <c r="AA145" i="10"/>
  <c r="AA91" i="10"/>
  <c r="AA183" i="10"/>
  <c r="AA102" i="10"/>
  <c r="AA244" i="10"/>
  <c r="AA188" i="10"/>
  <c r="AA88" i="10"/>
  <c r="AA52" i="10"/>
  <c r="AA19" i="10"/>
  <c r="AA161" i="10"/>
  <c r="AA217" i="10"/>
  <c r="AA233" i="10"/>
  <c r="AA264" i="10"/>
  <c r="AA25" i="10"/>
  <c r="AA92" i="10"/>
  <c r="AA261" i="10"/>
  <c r="AA14" i="10"/>
  <c r="AA204" i="10"/>
  <c r="AA292" i="10"/>
  <c r="AA172" i="10"/>
  <c r="AA115" i="10"/>
  <c r="AA310" i="10"/>
  <c r="AA243" i="10"/>
  <c r="AA110" i="10"/>
  <c r="AA94" i="10"/>
  <c r="AA126" i="10"/>
  <c r="AA206" i="10"/>
  <c r="AA64" i="10"/>
  <c r="AA31" i="10"/>
  <c r="AA240" i="10"/>
  <c r="AA211" i="10"/>
  <c r="AA256" i="10"/>
  <c r="AA209" i="10"/>
  <c r="AA168" i="10"/>
  <c r="AA260" i="10"/>
  <c r="AA316" i="10"/>
  <c r="AA237" i="10"/>
  <c r="AA295" i="10"/>
  <c r="AA96" i="10"/>
  <c r="AA107" i="10"/>
  <c r="AA8" i="10"/>
  <c r="AA320" i="10"/>
  <c r="AA201" i="10"/>
  <c r="AA273" i="10"/>
  <c r="AA177" i="10"/>
  <c r="AA128" i="10"/>
  <c r="AA82" i="10"/>
  <c r="AA236" i="10"/>
  <c r="AA259" i="10"/>
  <c r="AA103" i="10"/>
  <c r="AA262" i="10"/>
  <c r="AA105" i="10"/>
  <c r="AA257" i="10"/>
  <c r="AA254" i="10"/>
  <c r="AA27" i="10"/>
  <c r="AA133" i="10"/>
  <c r="AA219" i="10"/>
  <c r="AA93" i="10"/>
  <c r="AA134" i="10"/>
  <c r="AA62" i="10"/>
  <c r="AA247" i="10"/>
  <c r="AA268" i="10"/>
  <c r="AA165" i="10"/>
  <c r="AA314" i="10"/>
  <c r="AA71" i="10"/>
  <c r="AA24" i="10"/>
  <c r="AA205" i="10"/>
  <c r="AA224" i="10"/>
  <c r="AA270" i="10"/>
  <c r="AA151" i="10"/>
  <c r="AA163" i="10"/>
  <c r="AA9" i="10"/>
  <c r="AA202" i="10"/>
  <c r="AA60" i="10"/>
  <c r="AA58" i="10"/>
  <c r="AA284" i="10"/>
  <c r="AA239" i="10"/>
  <c r="AA193" i="10"/>
  <c r="AA158" i="10"/>
  <c r="AA15" i="10"/>
  <c r="AA160" i="10"/>
  <c r="AA23" i="10"/>
  <c r="AA275" i="10"/>
  <c r="AA124" i="10"/>
  <c r="AA162" i="10"/>
  <c r="AA271" i="10"/>
  <c r="AA297" i="10"/>
  <c r="AA123" i="10"/>
  <c r="AA119" i="10"/>
  <c r="AA166" i="10"/>
  <c r="AA113" i="10"/>
  <c r="AA100" i="10"/>
  <c r="AA199" i="10"/>
  <c r="AA302" i="10"/>
  <c r="AA46" i="10"/>
  <c r="AA7" i="10"/>
  <c r="AA84" i="10"/>
  <c r="AA140" i="10"/>
  <c r="AA54" i="10"/>
  <c r="AA43" i="10"/>
  <c r="AA85" i="10"/>
  <c r="AA143" i="10"/>
  <c r="AA249" i="10"/>
  <c r="AA171" i="10"/>
  <c r="AA175" i="10"/>
  <c r="AA203" i="10"/>
  <c r="AA223" i="10"/>
  <c r="AA279" i="10"/>
  <c r="AA313" i="10"/>
  <c r="AA111" i="10"/>
  <c r="AA220" i="10"/>
  <c r="AA136" i="10"/>
  <c r="AA32" i="10"/>
  <c r="AA40" i="10"/>
  <c r="AA263" i="10"/>
  <c r="AA144" i="10"/>
  <c r="AA36" i="10"/>
  <c r="AA242" i="10"/>
  <c r="AA13" i="10"/>
  <c r="AA80" i="10"/>
  <c r="AA18" i="10"/>
  <c r="AA11" i="10"/>
  <c r="AA83" i="10"/>
  <c r="AA291" i="10"/>
  <c r="AA45" i="10"/>
  <c r="AA44" i="10"/>
  <c r="Z2000" i="6"/>
  <c r="Z2146" i="6"/>
  <c r="Z1266" i="6"/>
  <c r="Z1442" i="6"/>
  <c r="Z378" i="6"/>
  <c r="Z841" i="6"/>
  <c r="Z1339" i="6"/>
  <c r="Z968" i="6"/>
  <c r="Z1033" i="6"/>
  <c r="Z1428" i="6"/>
  <c r="Z410" i="6"/>
  <c r="Z109" i="6"/>
  <c r="Z132" i="6"/>
  <c r="Z761" i="6"/>
  <c r="Z1130" i="6"/>
  <c r="Z976" i="6"/>
  <c r="Z918" i="6"/>
  <c r="AB1435" i="6" l="1"/>
  <c r="AC1435" i="6" s="1"/>
  <c r="V1435" i="6"/>
  <c r="Z1435" i="6" s="1"/>
  <c r="AB2320" i="6"/>
  <c r="AC2320" i="6" s="1"/>
  <c r="Z2320" i="6"/>
  <c r="Z2035" i="6"/>
  <c r="AD2307" i="6"/>
  <c r="AD2327" i="6"/>
  <c r="AD2329" i="6"/>
  <c r="AD2317" i="6"/>
  <c r="AD2305" i="6"/>
  <c r="V2326" i="6"/>
  <c r="Z2326" i="6" s="1"/>
  <c r="AD2326" i="6" s="1"/>
  <c r="V2325" i="6"/>
  <c r="Z2325" i="6" s="1"/>
  <c r="AD2325" i="6" s="1"/>
  <c r="Z2311" i="6"/>
  <c r="AD2311" i="6" s="1"/>
  <c r="V2314" i="6"/>
  <c r="Z2314" i="6" s="1"/>
  <c r="AD2314" i="6" s="1"/>
  <c r="Z2309" i="6"/>
  <c r="AD2309" i="6" s="1"/>
  <c r="V2324" i="6"/>
  <c r="Z2324" i="6" s="1"/>
  <c r="AD2324" i="6" s="1"/>
  <c r="V2312" i="6"/>
  <c r="Z2312" i="6" s="1"/>
  <c r="AD2312" i="6" s="1"/>
  <c r="AB2310" i="6"/>
  <c r="AC2310" i="6" s="1"/>
  <c r="AD2310" i="6" s="1"/>
  <c r="AB2268" i="6"/>
  <c r="AC2268" i="6" s="1"/>
  <c r="Z2268" i="6"/>
  <c r="AB2277" i="6"/>
  <c r="AC2277" i="6" s="1"/>
  <c r="AB2264" i="6"/>
  <c r="AC2264" i="6" s="1"/>
  <c r="AB2253" i="6"/>
  <c r="AC2253" i="6" s="1"/>
  <c r="AB2271" i="6"/>
  <c r="AC2271" i="6" s="1"/>
  <c r="Z2277" i="6"/>
  <c r="AB2261" i="6"/>
  <c r="AC2261" i="6" s="1"/>
  <c r="Z2264" i="6"/>
  <c r="Z2253" i="6"/>
  <c r="Z2271" i="6"/>
  <c r="Z2261" i="6"/>
  <c r="AD2287" i="6"/>
  <c r="AD2293" i="6"/>
  <c r="AB2288" i="6"/>
  <c r="AC2288" i="6" s="1"/>
  <c r="AD2291" i="6"/>
  <c r="Z2288" i="6"/>
  <c r="V2284" i="6"/>
  <c r="Z2284" i="6" s="1"/>
  <c r="AD2284" i="6" s="1"/>
  <c r="V792" i="6"/>
  <c r="Z792" i="6" s="1"/>
  <c r="AD792" i="6" s="1"/>
  <c r="AD2208" i="6"/>
  <c r="AD2106" i="6"/>
  <c r="AD1150" i="6"/>
  <c r="AD2206" i="6"/>
  <c r="AD1274" i="6"/>
  <c r="AD2204" i="6"/>
  <c r="AD674" i="6"/>
  <c r="AD2219" i="6"/>
  <c r="AD2205" i="6"/>
  <c r="AD2210" i="6"/>
  <c r="AD2201" i="6"/>
  <c r="V678" i="6"/>
  <c r="Z678" i="6" s="1"/>
  <c r="AD678" i="6" s="1"/>
  <c r="AD2216" i="6"/>
  <c r="AD1846" i="6"/>
  <c r="V683" i="6"/>
  <c r="Z683" i="6" s="1"/>
  <c r="AD683" i="6" s="1"/>
  <c r="AD2199" i="6"/>
  <c r="AD2203" i="6"/>
  <c r="V1901" i="6"/>
  <c r="Z1901" i="6" s="1"/>
  <c r="AD1901" i="6" s="1"/>
  <c r="V1105" i="6"/>
  <c r="Z1105" i="6" s="1"/>
  <c r="AD1105" i="6" s="1"/>
  <c r="AD1273" i="6"/>
  <c r="Z2198" i="6"/>
  <c r="AD2198" i="6" s="1"/>
  <c r="AD2214" i="6"/>
  <c r="Z2209" i="6"/>
  <c r="AD2209" i="6" s="1"/>
  <c r="Z2213" i="6"/>
  <c r="AD2213" i="6" s="1"/>
  <c r="AD1152" i="6"/>
  <c r="AD2207" i="6"/>
  <c r="Z429" i="6"/>
  <c r="AD429" i="6" s="1"/>
  <c r="Z2215" i="6"/>
  <c r="AD2215" i="6" s="1"/>
  <c r="Z2217" i="6"/>
  <c r="AD2217" i="6" s="1"/>
  <c r="Z2096" i="6"/>
  <c r="AD2096" i="6" s="1"/>
  <c r="Z1151" i="6"/>
  <c r="AD1151" i="6" s="1"/>
  <c r="Z2221" i="6"/>
  <c r="AD2221" i="6" s="1"/>
  <c r="AB914" i="6"/>
  <c r="AC914" i="6" s="1"/>
  <c r="U914" i="6"/>
  <c r="V914" i="6" s="1"/>
  <c r="AB1027" i="6"/>
  <c r="AC1027" i="6" s="1"/>
  <c r="U1027" i="6"/>
  <c r="AB82" i="6"/>
  <c r="AC82" i="6" s="1"/>
  <c r="U82" i="6"/>
  <c r="V82" i="6" s="1"/>
  <c r="AB1618" i="6"/>
  <c r="AC1618" i="6" s="1"/>
  <c r="U1618" i="6"/>
  <c r="AB1883" i="6"/>
  <c r="AC1883" i="6" s="1"/>
  <c r="U1883" i="6"/>
  <c r="V1883" i="6" s="1"/>
  <c r="U636" i="6"/>
  <c r="V636" i="6" s="1"/>
  <c r="U79" i="6"/>
  <c r="AB1267" i="6"/>
  <c r="AC1267" i="6" s="1"/>
  <c r="U1267" i="6"/>
  <c r="V1267" i="6" s="1"/>
  <c r="Z1267" i="6" s="1"/>
  <c r="U30" i="6"/>
  <c r="V30" i="6" s="1"/>
  <c r="AB397" i="6"/>
  <c r="AC397" i="6" s="1"/>
  <c r="U397" i="6"/>
  <c r="V397" i="6" s="1"/>
  <c r="AB233" i="6"/>
  <c r="AC233" i="6" s="1"/>
  <c r="U233" i="6"/>
  <c r="AB321" i="6"/>
  <c r="AC321" i="6" s="1"/>
  <c r="U321" i="6"/>
  <c r="V321" i="6" s="1"/>
  <c r="Z321" i="6" s="1"/>
  <c r="AB1471" i="6"/>
  <c r="AC1471" i="6" s="1"/>
  <c r="U1471" i="6"/>
  <c r="AB1710" i="6"/>
  <c r="AC1710" i="6" s="1"/>
  <c r="U1710" i="6"/>
  <c r="V1710" i="6" s="1"/>
  <c r="U1543" i="6"/>
  <c r="V1543" i="6" s="1"/>
  <c r="U1844" i="6"/>
  <c r="V1844" i="6" s="1"/>
  <c r="Z1844" i="6" s="1"/>
  <c r="AB2049" i="6"/>
  <c r="AC2049" i="6" s="1"/>
  <c r="U2049" i="6"/>
  <c r="V2049" i="6" s="1"/>
  <c r="AB2170" i="6"/>
  <c r="AC2170" i="6" s="1"/>
  <c r="U2170" i="6"/>
  <c r="AB318" i="6"/>
  <c r="AC318" i="6" s="1"/>
  <c r="U318" i="6"/>
  <c r="V318" i="6" s="1"/>
  <c r="Z318" i="6" s="1"/>
  <c r="U566" i="6"/>
  <c r="V566" i="6" s="1"/>
  <c r="U1503" i="6"/>
  <c r="V1503" i="6" s="1"/>
  <c r="U1058" i="6"/>
  <c r="V1058" i="6" s="1"/>
  <c r="AB1101" i="6"/>
  <c r="AC1101" i="6" s="1"/>
  <c r="U1101" i="6"/>
  <c r="AB1235" i="6"/>
  <c r="AC1235" i="6" s="1"/>
  <c r="U1235" i="6"/>
  <c r="V1235" i="6" s="1"/>
  <c r="Z1235" i="6" s="1"/>
  <c r="U2100" i="6"/>
  <c r="V2100" i="6" s="1"/>
  <c r="U125" i="6"/>
  <c r="U1391" i="6"/>
  <c r="V1391" i="6" s="1"/>
  <c r="Z1391" i="6" s="1"/>
  <c r="U1414" i="6"/>
  <c r="V1414" i="6" s="1"/>
  <c r="AB357" i="6"/>
  <c r="AC357" i="6" s="1"/>
  <c r="U357" i="6"/>
  <c r="U498" i="6"/>
  <c r="V498" i="6" s="1"/>
  <c r="AB709" i="6"/>
  <c r="AC709" i="6" s="1"/>
  <c r="U709" i="6"/>
  <c r="V709" i="6" s="1"/>
  <c r="U461" i="6"/>
  <c r="V461" i="6" s="1"/>
  <c r="Z461" i="6" s="1"/>
  <c r="U365" i="6"/>
  <c r="V365" i="6" s="1"/>
  <c r="U249" i="6"/>
  <c r="V249" i="6" s="1"/>
  <c r="Z249" i="6" s="1"/>
  <c r="AB392" i="6"/>
  <c r="AC392" i="6" s="1"/>
  <c r="U392" i="6"/>
  <c r="U1071" i="6"/>
  <c r="V1071" i="6" s="1"/>
  <c r="Z1071" i="6" s="1"/>
  <c r="U244" i="6"/>
  <c r="V244" i="6" s="1"/>
  <c r="AB1718" i="6"/>
  <c r="AC1718" i="6" s="1"/>
  <c r="U1718" i="6"/>
  <c r="V1718" i="6" s="1"/>
  <c r="U1072" i="6"/>
  <c r="V1072" i="6" s="1"/>
  <c r="AB978" i="6"/>
  <c r="AC978" i="6" s="1"/>
  <c r="U978" i="6"/>
  <c r="V978" i="6" s="1"/>
  <c r="Z978" i="6" s="1"/>
  <c r="AB1606" i="6"/>
  <c r="AC1606" i="6" s="1"/>
  <c r="U1606" i="6"/>
  <c r="V1606" i="6" s="1"/>
  <c r="Z1606" i="6" s="1"/>
  <c r="AB1347" i="6"/>
  <c r="AC1347" i="6" s="1"/>
  <c r="U1347" i="6"/>
  <c r="V1347" i="6" s="1"/>
  <c r="AB1552" i="6"/>
  <c r="AC1552" i="6" s="1"/>
  <c r="U1552" i="6"/>
  <c r="V1552" i="6" s="1"/>
  <c r="Z1552" i="6" s="1"/>
  <c r="AB1885" i="6"/>
  <c r="AC1885" i="6" s="1"/>
  <c r="U1885" i="6"/>
  <c r="V1885" i="6" s="1"/>
  <c r="AB1184" i="6"/>
  <c r="AC1184" i="6" s="1"/>
  <c r="U1184" i="6"/>
  <c r="V1184" i="6" s="1"/>
  <c r="U329" i="6"/>
  <c r="V329" i="6" s="1"/>
  <c r="U1017" i="6"/>
  <c r="V1017" i="6" s="1"/>
  <c r="Z1017" i="6" s="1"/>
  <c r="U92" i="6"/>
  <c r="V92" i="6" s="1"/>
  <c r="U1653" i="6"/>
  <c r="V1653" i="6" s="1"/>
  <c r="AB893" i="6"/>
  <c r="AC893" i="6" s="1"/>
  <c r="U893" i="6"/>
  <c r="V893" i="6" s="1"/>
  <c r="U2140" i="6"/>
  <c r="V2140" i="6" s="1"/>
  <c r="U71" i="6"/>
  <c r="V71" i="6" s="1"/>
  <c r="AB1038" i="6"/>
  <c r="AC1038" i="6" s="1"/>
  <c r="U1038" i="6"/>
  <c r="V1038" i="6" s="1"/>
  <c r="Z1038" i="6" s="1"/>
  <c r="AB1562" i="6"/>
  <c r="AC1562" i="6" s="1"/>
  <c r="U1562" i="6"/>
  <c r="V1562" i="6" s="1"/>
  <c r="Z1562" i="6" s="1"/>
  <c r="U2074" i="6"/>
  <c r="U441" i="6"/>
  <c r="V441" i="6" s="1"/>
  <c r="Z441" i="6" s="1"/>
  <c r="U945" i="6"/>
  <c r="V945" i="6" s="1"/>
  <c r="AB1159" i="6"/>
  <c r="AC1159" i="6" s="1"/>
  <c r="U1159" i="6"/>
  <c r="V1159" i="6" s="1"/>
  <c r="U49" i="6"/>
  <c r="AB2081" i="6"/>
  <c r="AC2081" i="6" s="1"/>
  <c r="U2081" i="6"/>
  <c r="V2081" i="6" s="1"/>
  <c r="Z2081" i="6" s="1"/>
  <c r="U2143" i="6"/>
  <c r="V2143" i="6" s="1"/>
  <c r="U1363" i="6"/>
  <c r="AB428" i="6"/>
  <c r="AC428" i="6" s="1"/>
  <c r="U428" i="6"/>
  <c r="V428" i="6" s="1"/>
  <c r="AB61" i="6"/>
  <c r="AC61" i="6" s="1"/>
  <c r="U61" i="6"/>
  <c r="U1560" i="6"/>
  <c r="V1560" i="6" s="1"/>
  <c r="Z1560" i="6" s="1"/>
  <c r="AB137" i="6"/>
  <c r="AC137" i="6" s="1"/>
  <c r="U137" i="6"/>
  <c r="V137" i="6" s="1"/>
  <c r="Z137" i="6" s="1"/>
  <c r="AB1320" i="6"/>
  <c r="AC1320" i="6" s="1"/>
  <c r="U1320" i="6"/>
  <c r="V1320" i="6" s="1"/>
  <c r="AB1876" i="6"/>
  <c r="AC1876" i="6" s="1"/>
  <c r="U1876" i="6"/>
  <c r="V1876" i="6" s="1"/>
  <c r="AB2195" i="6"/>
  <c r="AC2195" i="6" s="1"/>
  <c r="U2195" i="6"/>
  <c r="V2195" i="6" s="1"/>
  <c r="Z2195" i="6" s="1"/>
  <c r="U897" i="6"/>
  <c r="V897" i="6" s="1"/>
  <c r="AB139" i="6"/>
  <c r="AC139" i="6" s="1"/>
  <c r="U139" i="6"/>
  <c r="V139" i="6" s="1"/>
  <c r="AB988" i="6"/>
  <c r="AC988" i="6" s="1"/>
  <c r="U988" i="6"/>
  <c r="V988" i="6" s="1"/>
  <c r="Z988" i="6" s="1"/>
  <c r="AB1633" i="6"/>
  <c r="AC1633" i="6" s="1"/>
  <c r="U1633" i="6"/>
  <c r="V1633" i="6" s="1"/>
  <c r="Z1633" i="6" s="1"/>
  <c r="U1927" i="6"/>
  <c r="V1927" i="6" s="1"/>
  <c r="U1628" i="6"/>
  <c r="U464" i="6"/>
  <c r="V464" i="6" s="1"/>
  <c r="AB1490" i="6"/>
  <c r="AC1490" i="6" s="1"/>
  <c r="U1490" i="6"/>
  <c r="U2188" i="6"/>
  <c r="V2188" i="6" s="1"/>
  <c r="Z2188" i="6" s="1"/>
  <c r="U1828" i="6"/>
  <c r="V1828" i="6" s="1"/>
  <c r="U1909" i="6"/>
  <c r="V1909" i="6" s="1"/>
  <c r="Z1909" i="6" s="1"/>
  <c r="U915" i="6"/>
  <c r="V915" i="6" s="1"/>
  <c r="AB2148" i="6"/>
  <c r="AC2148" i="6" s="1"/>
  <c r="U2148" i="6"/>
  <c r="V2148" i="6" s="1"/>
  <c r="Z2148" i="6" s="1"/>
  <c r="AB75" i="6"/>
  <c r="AC75" i="6" s="1"/>
  <c r="U75" i="6"/>
  <c r="V75" i="6" s="1"/>
  <c r="U1398" i="6"/>
  <c r="U982" i="6"/>
  <c r="V982" i="6" s="1"/>
  <c r="AB104" i="6"/>
  <c r="AC104" i="6" s="1"/>
  <c r="U104" i="6"/>
  <c r="V104" i="6" s="1"/>
  <c r="Z104" i="6" s="1"/>
  <c r="U1333" i="6"/>
  <c r="V1333" i="6" s="1"/>
  <c r="U665" i="6"/>
  <c r="V665" i="6" s="1"/>
  <c r="Z665" i="6" s="1"/>
  <c r="AB557" i="6"/>
  <c r="AC557" i="6" s="1"/>
  <c r="U557" i="6"/>
  <c r="V557" i="6" s="1"/>
  <c r="Z557" i="6" s="1"/>
  <c r="U2084" i="6"/>
  <c r="V2084" i="6" s="1"/>
  <c r="U1699" i="6"/>
  <c r="V1699" i="6" s="1"/>
  <c r="U1639" i="6"/>
  <c r="U1121" i="6"/>
  <c r="V1121" i="6" s="1"/>
  <c r="Z1121" i="6" s="1"/>
  <c r="U596" i="6"/>
  <c r="V596" i="6" s="1"/>
  <c r="AB1871" i="6"/>
  <c r="AC1871" i="6" s="1"/>
  <c r="U1871" i="6"/>
  <c r="V1871" i="6" s="1"/>
  <c r="U942" i="6"/>
  <c r="V942" i="6" s="1"/>
  <c r="Z942" i="6" s="1"/>
  <c r="U444" i="6"/>
  <c r="V444" i="6" s="1"/>
  <c r="Z444" i="6" s="1"/>
  <c r="U1797" i="6"/>
  <c r="V1797" i="6" s="1"/>
  <c r="U1708" i="6"/>
  <c r="V1708" i="6" s="1"/>
  <c r="Z1708" i="6" s="1"/>
  <c r="U1115" i="6"/>
  <c r="V1115" i="6" s="1"/>
  <c r="AB1977" i="6"/>
  <c r="AC1977" i="6" s="1"/>
  <c r="U1977" i="6"/>
  <c r="V1977" i="6" s="1"/>
  <c r="U1646" i="6"/>
  <c r="V1646" i="6" s="1"/>
  <c r="Z1646" i="6" s="1"/>
  <c r="U2002" i="6"/>
  <c r="AB1925" i="6"/>
  <c r="AC1925" i="6" s="1"/>
  <c r="U1925" i="6"/>
  <c r="V1925" i="6" s="1"/>
  <c r="Z1925" i="6" s="1"/>
  <c r="U284" i="6"/>
  <c r="AB1172" i="6"/>
  <c r="AC1172" i="6" s="1"/>
  <c r="U1172" i="6"/>
  <c r="V1172" i="6" s="1"/>
  <c r="U658" i="6"/>
  <c r="V658" i="6" s="1"/>
  <c r="U1591" i="6"/>
  <c r="V1591" i="6" s="1"/>
  <c r="U1278" i="6"/>
  <c r="U1405" i="6"/>
  <c r="V1405" i="6" s="1"/>
  <c r="Z1405" i="6" s="1"/>
  <c r="U1791" i="6"/>
  <c r="V1791" i="6" s="1"/>
  <c r="U1512" i="6"/>
  <c r="V1512" i="6" s="1"/>
  <c r="Z1512" i="6" s="1"/>
  <c r="U592" i="6"/>
  <c r="U486" i="6"/>
  <c r="V486" i="6" s="1"/>
  <c r="U366" i="6"/>
  <c r="V366" i="6" s="1"/>
  <c r="U2056" i="6"/>
  <c r="V2056" i="6" s="1"/>
  <c r="Z2056" i="6" s="1"/>
  <c r="U1907" i="6"/>
  <c r="V1907" i="6" s="1"/>
  <c r="Z1907" i="6" s="1"/>
  <c r="U210" i="6"/>
  <c r="V210" i="6" s="1"/>
  <c r="Z210" i="6" s="1"/>
  <c r="AB297" i="6"/>
  <c r="AC297" i="6" s="1"/>
  <c r="U297" i="6"/>
  <c r="V297" i="6" s="1"/>
  <c r="Z297" i="6" s="1"/>
  <c r="AB967" i="6"/>
  <c r="AC967" i="6" s="1"/>
  <c r="U967" i="6"/>
  <c r="V967" i="6" s="1"/>
  <c r="AB667" i="6"/>
  <c r="AC667" i="6" s="1"/>
  <c r="U667" i="6"/>
  <c r="V667" i="6" s="1"/>
  <c r="Z667" i="6" s="1"/>
  <c r="AB772" i="6"/>
  <c r="AC772" i="6" s="1"/>
  <c r="U772" i="6"/>
  <c r="V772" i="6" s="1"/>
  <c r="AB1655" i="6"/>
  <c r="AC1655" i="6" s="1"/>
  <c r="U1655" i="6"/>
  <c r="AB1519" i="6"/>
  <c r="AC1519" i="6" s="1"/>
  <c r="U1519" i="6"/>
  <c r="V1519" i="6" s="1"/>
  <c r="AB586" i="6"/>
  <c r="AC586" i="6" s="1"/>
  <c r="U586" i="6"/>
  <c r="V586" i="6" s="1"/>
  <c r="Z586" i="6" s="1"/>
  <c r="AB548" i="6"/>
  <c r="AC548" i="6" s="1"/>
  <c r="U548" i="6"/>
  <c r="V548" i="6" s="1"/>
  <c r="AB1920" i="6"/>
  <c r="AC1920" i="6" s="1"/>
  <c r="U1920" i="6"/>
  <c r="V1920" i="6" s="1"/>
  <c r="AB19" i="6"/>
  <c r="AC19" i="6" s="1"/>
  <c r="U19" i="6"/>
  <c r="V19" i="6" s="1"/>
  <c r="AB572" i="6"/>
  <c r="AC572" i="6" s="1"/>
  <c r="U572" i="6"/>
  <c r="V572" i="6" s="1"/>
  <c r="AB1196" i="6"/>
  <c r="AC1196" i="6" s="1"/>
  <c r="U1196" i="6"/>
  <c r="V1196" i="6" s="1"/>
  <c r="Z1196" i="6" s="1"/>
  <c r="AB1547" i="6"/>
  <c r="AC1547" i="6" s="1"/>
  <c r="U1547" i="6"/>
  <c r="V1547" i="6" s="1"/>
  <c r="AB122" i="6"/>
  <c r="AC122" i="6" s="1"/>
  <c r="U122" i="6"/>
  <c r="V122" i="6" s="1"/>
  <c r="U1044" i="6"/>
  <c r="V1044" i="6" s="1"/>
  <c r="Z1044" i="6" s="1"/>
  <c r="U1788" i="6"/>
  <c r="V1788" i="6" s="1"/>
  <c r="Z1788" i="6" s="1"/>
  <c r="AB451" i="6"/>
  <c r="AC451" i="6" s="1"/>
  <c r="U451" i="6"/>
  <c r="V451" i="6" s="1"/>
  <c r="Z451" i="6" s="1"/>
  <c r="AB2145" i="6"/>
  <c r="AC2145" i="6" s="1"/>
  <c r="U2145" i="6"/>
  <c r="V2145" i="6" s="1"/>
  <c r="Z2145" i="6" s="1"/>
  <c r="AB1922" i="6"/>
  <c r="AC1922" i="6" s="1"/>
  <c r="U1922" i="6"/>
  <c r="V1922" i="6" s="1"/>
  <c r="Z1922" i="6" s="1"/>
  <c r="AB581" i="6"/>
  <c r="AC581" i="6" s="1"/>
  <c r="U581" i="6"/>
  <c r="AB198" i="6"/>
  <c r="AC198" i="6" s="1"/>
  <c r="U198" i="6"/>
  <c r="V198" i="6" s="1"/>
  <c r="Z198" i="6" s="1"/>
  <c r="U1051" i="6"/>
  <c r="V1051" i="6" s="1"/>
  <c r="AB802" i="6"/>
  <c r="AC802" i="6" s="1"/>
  <c r="U802" i="6"/>
  <c r="V802" i="6" s="1"/>
  <c r="Z802" i="6" s="1"/>
  <c r="AB1838" i="6"/>
  <c r="AC1838" i="6" s="1"/>
  <c r="U1838" i="6"/>
  <c r="V1838" i="6" s="1"/>
  <c r="AB2089" i="6"/>
  <c r="AC2089" i="6" s="1"/>
  <c r="U2089" i="6"/>
  <c r="AB640" i="6"/>
  <c r="AC640" i="6" s="1"/>
  <c r="U640" i="6"/>
  <c r="V640" i="6" s="1"/>
  <c r="Z640" i="6" s="1"/>
  <c r="AB349" i="6"/>
  <c r="AC349" i="6" s="1"/>
  <c r="U349" i="6"/>
  <c r="V349" i="6" s="1"/>
  <c r="Z349" i="6" s="1"/>
  <c r="AB409" i="6"/>
  <c r="AC409" i="6" s="1"/>
  <c r="U409" i="6"/>
  <c r="V409" i="6" s="1"/>
  <c r="AB669" i="6"/>
  <c r="AC669" i="6" s="1"/>
  <c r="U669" i="6"/>
  <c r="U755" i="6"/>
  <c r="V755" i="6" s="1"/>
  <c r="AB1637" i="6"/>
  <c r="AC1637" i="6" s="1"/>
  <c r="U1637" i="6"/>
  <c r="V1637" i="6" s="1"/>
  <c r="AB110" i="6"/>
  <c r="AC110" i="6" s="1"/>
  <c r="U110" i="6"/>
  <c r="V110" i="6" s="1"/>
  <c r="AB993" i="6"/>
  <c r="AC993" i="6" s="1"/>
  <c r="U993" i="6"/>
  <c r="V993" i="6" s="1"/>
  <c r="AB1738" i="6"/>
  <c r="AC1738" i="6" s="1"/>
  <c r="U1738" i="6"/>
  <c r="V1738" i="6" s="1"/>
  <c r="Z1738" i="6" s="1"/>
  <c r="AB1811" i="6"/>
  <c r="AC1811" i="6" s="1"/>
  <c r="U1811" i="6"/>
  <c r="V1811" i="6" s="1"/>
  <c r="AB1331" i="6"/>
  <c r="AC1331" i="6" s="1"/>
  <c r="U1331" i="6"/>
  <c r="V1331" i="6" s="1"/>
  <c r="U1084" i="6"/>
  <c r="V1084" i="6" s="1"/>
  <c r="Z1084" i="6" s="1"/>
  <c r="AB52" i="6"/>
  <c r="AC52" i="6" s="1"/>
  <c r="U52" i="6"/>
  <c r="V52" i="6" s="1"/>
  <c r="AB393" i="6"/>
  <c r="AC393" i="6" s="1"/>
  <c r="U393" i="6"/>
  <c r="V393" i="6" s="1"/>
  <c r="AB1162" i="6"/>
  <c r="AC1162" i="6" s="1"/>
  <c r="U1162" i="6"/>
  <c r="V1162" i="6" s="1"/>
  <c r="AB187" i="6"/>
  <c r="AC187" i="6" s="1"/>
  <c r="U187" i="6"/>
  <c r="V187" i="6" s="1"/>
  <c r="AB1079" i="6"/>
  <c r="AC1079" i="6" s="1"/>
  <c r="U1079" i="6"/>
  <c r="V1079" i="6" s="1"/>
  <c r="AB158" i="6"/>
  <c r="AC158" i="6" s="1"/>
  <c r="U158" i="6"/>
  <c r="AB1534" i="6"/>
  <c r="AC1534" i="6" s="1"/>
  <c r="U1534" i="6"/>
  <c r="V1534" i="6" s="1"/>
  <c r="U666" i="6"/>
  <c r="V666" i="6" s="1"/>
  <c r="AB770" i="6"/>
  <c r="AC770" i="6" s="1"/>
  <c r="U770" i="6"/>
  <c r="V770" i="6" s="1"/>
  <c r="AB1603" i="6"/>
  <c r="AC1603" i="6" s="1"/>
  <c r="U1603" i="6"/>
  <c r="V1603" i="6" s="1"/>
  <c r="AB328" i="6"/>
  <c r="AC328" i="6" s="1"/>
  <c r="U328" i="6"/>
  <c r="V328" i="6" s="1"/>
  <c r="AB382" i="6"/>
  <c r="AC382" i="6" s="1"/>
  <c r="U382" i="6"/>
  <c r="V382" i="6" s="1"/>
  <c r="Z382" i="6" s="1"/>
  <c r="AB631" i="6"/>
  <c r="AC631" i="6" s="1"/>
  <c r="U631" i="6"/>
  <c r="V631" i="6" s="1"/>
  <c r="AB288" i="6"/>
  <c r="AC288" i="6" s="1"/>
  <c r="U288" i="6"/>
  <c r="V288" i="6" s="1"/>
  <c r="Z288" i="6" s="1"/>
  <c r="AB1228" i="6"/>
  <c r="AC1228" i="6" s="1"/>
  <c r="U1228" i="6"/>
  <c r="V1228" i="6" s="1"/>
  <c r="AB353" i="6"/>
  <c r="AC353" i="6" s="1"/>
  <c r="U353" i="6"/>
  <c r="V353" i="6" s="1"/>
  <c r="AB1096" i="6"/>
  <c r="AC1096" i="6" s="1"/>
  <c r="U1096" i="6"/>
  <c r="AB2058" i="6"/>
  <c r="AC2058" i="6" s="1"/>
  <c r="U2058" i="6"/>
  <c r="V2058" i="6" s="1"/>
  <c r="Z2058" i="6" s="1"/>
  <c r="AB854" i="6"/>
  <c r="AC854" i="6" s="1"/>
  <c r="U854" i="6"/>
  <c r="V854" i="6" s="1"/>
  <c r="AB612" i="6"/>
  <c r="AC612" i="6" s="1"/>
  <c r="U612" i="6"/>
  <c r="V612" i="6" s="1"/>
  <c r="AB2138" i="6"/>
  <c r="AC2138" i="6" s="1"/>
  <c r="U2138" i="6"/>
  <c r="V2138" i="6" s="1"/>
  <c r="AB2097" i="6"/>
  <c r="AC2097" i="6" s="1"/>
  <c r="U2097" i="6"/>
  <c r="V2097" i="6" s="1"/>
  <c r="U372" i="6"/>
  <c r="AB959" i="6"/>
  <c r="AC959" i="6" s="1"/>
  <c r="U959" i="6"/>
  <c r="V959" i="6" s="1"/>
  <c r="AB1279" i="6"/>
  <c r="AC1279" i="6" s="1"/>
  <c r="U1279" i="6"/>
  <c r="AB1368" i="6"/>
  <c r="AC1368" i="6" s="1"/>
  <c r="U1368" i="6"/>
  <c r="V1368" i="6" s="1"/>
  <c r="Z1368" i="6" s="1"/>
  <c r="AB300" i="6"/>
  <c r="AC300" i="6" s="1"/>
  <c r="U300" i="6"/>
  <c r="V300" i="6" s="1"/>
  <c r="AB919" i="6"/>
  <c r="AC919" i="6" s="1"/>
  <c r="U919" i="6"/>
  <c r="AB1572" i="6"/>
  <c r="AC1572" i="6" s="1"/>
  <c r="U1572" i="6"/>
  <c r="V1572" i="6" s="1"/>
  <c r="AB2137" i="6"/>
  <c r="AC2137" i="6" s="1"/>
  <c r="U2137" i="6"/>
  <c r="V2137" i="6" s="1"/>
  <c r="U2015" i="6"/>
  <c r="V2015" i="6" s="1"/>
  <c r="AB458" i="6"/>
  <c r="AC458" i="6" s="1"/>
  <c r="U458" i="6"/>
  <c r="V458" i="6" s="1"/>
  <c r="Z458" i="6" s="1"/>
  <c r="AB1743" i="6"/>
  <c r="AC1743" i="6" s="1"/>
  <c r="U1743" i="6"/>
  <c r="V1743" i="6" s="1"/>
  <c r="Z1743" i="6" s="1"/>
  <c r="AB176" i="6"/>
  <c r="AC176" i="6" s="1"/>
  <c r="U176" i="6"/>
  <c r="V176" i="6" s="1"/>
  <c r="AB789" i="6"/>
  <c r="AC789" i="6" s="1"/>
  <c r="U789" i="6"/>
  <c r="AB20" i="6"/>
  <c r="AC20" i="6" s="1"/>
  <c r="U20" i="6"/>
  <c r="AB953" i="6"/>
  <c r="AC953" i="6" s="1"/>
  <c r="U953" i="6"/>
  <c r="V953" i="6" s="1"/>
  <c r="AB1641" i="6"/>
  <c r="AC1641" i="6" s="1"/>
  <c r="U1641" i="6"/>
  <c r="V1641" i="6" s="1"/>
  <c r="U2133" i="6"/>
  <c r="V2133" i="6" s="1"/>
  <c r="AB1561" i="6"/>
  <c r="AC1561" i="6" s="1"/>
  <c r="U1561" i="6"/>
  <c r="V1561" i="6" s="1"/>
  <c r="AB549" i="6"/>
  <c r="AC549" i="6" s="1"/>
  <c r="U549" i="6"/>
  <c r="AB1929" i="6"/>
  <c r="AC1929" i="6" s="1"/>
  <c r="U1929" i="6"/>
  <c r="V1929" i="6" s="1"/>
  <c r="Z1929" i="6" s="1"/>
  <c r="AB1758" i="6"/>
  <c r="AC1758" i="6" s="1"/>
  <c r="U1758" i="6"/>
  <c r="V1758" i="6" s="1"/>
  <c r="Z1758" i="6" s="1"/>
  <c r="AB2048" i="6"/>
  <c r="AC2048" i="6" s="1"/>
  <c r="U2048" i="6"/>
  <c r="V2048" i="6" s="1"/>
  <c r="AB1241" i="6"/>
  <c r="AC1241" i="6" s="1"/>
  <c r="U1241" i="6"/>
  <c r="V1241" i="6" s="1"/>
  <c r="Z1241" i="6" s="1"/>
  <c r="AB619" i="6"/>
  <c r="AC619" i="6" s="1"/>
  <c r="U619" i="6"/>
  <c r="V619" i="6" s="1"/>
  <c r="Z619" i="6" s="1"/>
  <c r="AB1869" i="6"/>
  <c r="AC1869" i="6" s="1"/>
  <c r="U1869" i="6"/>
  <c r="AB1125" i="6"/>
  <c r="AC1125" i="6" s="1"/>
  <c r="U1125" i="6"/>
  <c r="V1125" i="6" s="1"/>
  <c r="AB1942" i="6"/>
  <c r="AC1942" i="6" s="1"/>
  <c r="U1942" i="6"/>
  <c r="V1942" i="6" s="1"/>
  <c r="Z1942" i="6" s="1"/>
  <c r="AB2044" i="6"/>
  <c r="AC2044" i="6" s="1"/>
  <c r="U2044" i="6"/>
  <c r="V2044" i="6" s="1"/>
  <c r="Z2044" i="6" s="1"/>
  <c r="AB1239" i="6"/>
  <c r="AC1239" i="6" s="1"/>
  <c r="U1239" i="6"/>
  <c r="V1239" i="6" s="1"/>
  <c r="Z1239" i="6" s="1"/>
  <c r="AB701" i="6"/>
  <c r="AC701" i="6" s="1"/>
  <c r="U701" i="6"/>
  <c r="V701" i="6" s="1"/>
  <c r="AB798" i="6"/>
  <c r="AC798" i="6" s="1"/>
  <c r="U798" i="6"/>
  <c r="V798" i="6" s="1"/>
  <c r="AB2016" i="6"/>
  <c r="AC2016" i="6" s="1"/>
  <c r="U2016" i="6"/>
  <c r="V2016" i="6" s="1"/>
  <c r="AB404" i="6"/>
  <c r="AC404" i="6" s="1"/>
  <c r="U404" i="6"/>
  <c r="V404" i="6" s="1"/>
  <c r="Z404" i="6" s="1"/>
  <c r="AB417" i="6"/>
  <c r="AC417" i="6" s="1"/>
  <c r="U417" i="6"/>
  <c r="V417" i="6" s="1"/>
  <c r="AB254" i="6"/>
  <c r="AC254" i="6" s="1"/>
  <c r="U254" i="6"/>
  <c r="V254" i="6" s="1"/>
  <c r="AB1502" i="6"/>
  <c r="AC1502" i="6" s="1"/>
  <c r="U1502" i="6"/>
  <c r="V1502" i="6" s="1"/>
  <c r="AB489" i="6"/>
  <c r="AC489" i="6" s="1"/>
  <c r="U489" i="6"/>
  <c r="V489" i="6" s="1"/>
  <c r="AB2027" i="6"/>
  <c r="AC2027" i="6" s="1"/>
  <c r="U2027" i="6"/>
  <c r="V2027" i="6" s="1"/>
  <c r="AB1337" i="6"/>
  <c r="AC1337" i="6" s="1"/>
  <c r="U1337" i="6"/>
  <c r="V1337" i="6" s="1"/>
  <c r="AB571" i="6"/>
  <c r="AC571" i="6" s="1"/>
  <c r="U571" i="6"/>
  <c r="V571" i="6" s="1"/>
  <c r="Z571" i="6" s="1"/>
  <c r="AB256" i="6"/>
  <c r="AC256" i="6" s="1"/>
  <c r="U256" i="6"/>
  <c r="V256" i="6" s="1"/>
  <c r="AB54" i="6"/>
  <c r="AC54" i="6" s="1"/>
  <c r="U54" i="6"/>
  <c r="V54" i="6" s="1"/>
  <c r="AB1264" i="6"/>
  <c r="AC1264" i="6" s="1"/>
  <c r="U1264" i="6"/>
  <c r="V1264" i="6" s="1"/>
  <c r="AB144" i="6"/>
  <c r="AC144" i="6" s="1"/>
  <c r="U144" i="6"/>
  <c r="V144" i="6" s="1"/>
  <c r="AB23" i="6"/>
  <c r="AC23" i="6" s="1"/>
  <c r="U23" i="6"/>
  <c r="AB1445" i="6"/>
  <c r="AC1445" i="6" s="1"/>
  <c r="U1445" i="6"/>
  <c r="V1445" i="6" s="1"/>
  <c r="AB1092" i="6"/>
  <c r="AC1092" i="6" s="1"/>
  <c r="U1092" i="6"/>
  <c r="V1092" i="6" s="1"/>
  <c r="AB2053" i="6"/>
  <c r="AC2053" i="6" s="1"/>
  <c r="U2053" i="6"/>
  <c r="V2053" i="6" s="1"/>
  <c r="Z2053" i="6" s="1"/>
  <c r="AB1247" i="6"/>
  <c r="AC1247" i="6" s="1"/>
  <c r="U1247" i="6"/>
  <c r="V1247" i="6" s="1"/>
  <c r="AB712" i="6"/>
  <c r="AC712" i="6" s="1"/>
  <c r="U712" i="6"/>
  <c r="V712" i="6" s="1"/>
  <c r="Z712" i="6" s="1"/>
  <c r="AB871" i="6"/>
  <c r="AC871" i="6" s="1"/>
  <c r="U871" i="6"/>
  <c r="AB1935" i="6"/>
  <c r="AC1935" i="6" s="1"/>
  <c r="U1935" i="6"/>
  <c r="V1935" i="6" s="1"/>
  <c r="AB2111" i="6"/>
  <c r="AC2111" i="6" s="1"/>
  <c r="U2111" i="6"/>
  <c r="AB2050" i="6"/>
  <c r="AC2050" i="6" s="1"/>
  <c r="U2050" i="6"/>
  <c r="V2050" i="6" s="1"/>
  <c r="Z2050" i="6" s="1"/>
  <c r="AB1254" i="6"/>
  <c r="AC1254" i="6" s="1"/>
  <c r="U1254" i="6"/>
  <c r="V1254" i="6" s="1"/>
  <c r="Z1254" i="6" s="1"/>
  <c r="AB591" i="6"/>
  <c r="AC591" i="6" s="1"/>
  <c r="U591" i="6"/>
  <c r="V591" i="6" s="1"/>
  <c r="AB333" i="6"/>
  <c r="AC333" i="6" s="1"/>
  <c r="U333" i="6"/>
  <c r="V333" i="6" s="1"/>
  <c r="AB1209" i="6"/>
  <c r="AC1209" i="6" s="1"/>
  <c r="U1209" i="6"/>
  <c r="V1209" i="6" s="1"/>
  <c r="Z1209" i="6" s="1"/>
  <c r="AB1011" i="6"/>
  <c r="AC1011" i="6" s="1"/>
  <c r="U1011" i="6"/>
  <c r="V1011" i="6" s="1"/>
  <c r="Z1011" i="6" s="1"/>
  <c r="AB1383" i="6"/>
  <c r="AC1383" i="6" s="1"/>
  <c r="U1383" i="6"/>
  <c r="V1383" i="6" s="1"/>
  <c r="AB1965" i="6"/>
  <c r="AC1965" i="6" s="1"/>
  <c r="U1965" i="6"/>
  <c r="AB2114" i="6"/>
  <c r="AC2114" i="6" s="1"/>
  <c r="U2114" i="6"/>
  <c r="V2114" i="6" s="1"/>
  <c r="Z2114" i="6" s="1"/>
  <c r="AB74" i="6"/>
  <c r="AC74" i="6" s="1"/>
  <c r="U74" i="6"/>
  <c r="V74" i="6" s="1"/>
  <c r="AB1546" i="6"/>
  <c r="AC1546" i="6" s="1"/>
  <c r="U1546" i="6"/>
  <c r="V1546" i="6" s="1"/>
  <c r="Z1546" i="6" s="1"/>
  <c r="AB96" i="6"/>
  <c r="AC96" i="6" s="1"/>
  <c r="U96" i="6"/>
  <c r="V96" i="6" s="1"/>
  <c r="U1147" i="6"/>
  <c r="V1147" i="6" s="1"/>
  <c r="AB894" i="6"/>
  <c r="AC894" i="6" s="1"/>
  <c r="U894" i="6"/>
  <c r="V894" i="6" s="1"/>
  <c r="AB1403" i="6"/>
  <c r="AC1403" i="6" s="1"/>
  <c r="U1403" i="6"/>
  <c r="V1403" i="6" s="1"/>
  <c r="AB1553" i="6"/>
  <c r="AC1553" i="6" s="1"/>
  <c r="U1553" i="6"/>
  <c r="AB2139" i="6"/>
  <c r="AC2139" i="6" s="1"/>
  <c r="U2139" i="6"/>
  <c r="V2139" i="6" s="1"/>
  <c r="AB29" i="6"/>
  <c r="AC29" i="6" s="1"/>
  <c r="U29" i="6"/>
  <c r="V29" i="6" s="1"/>
  <c r="AB788" i="6"/>
  <c r="AC788" i="6" s="1"/>
  <c r="U788" i="6"/>
  <c r="V788" i="6" s="1"/>
  <c r="AB934" i="6"/>
  <c r="AC934" i="6" s="1"/>
  <c r="U934" i="6"/>
  <c r="V934" i="6" s="1"/>
  <c r="AB811" i="6"/>
  <c r="AC811" i="6" s="1"/>
  <c r="U811" i="6"/>
  <c r="V811" i="6" s="1"/>
  <c r="Z811" i="6" s="1"/>
  <c r="U135" i="6"/>
  <c r="V135" i="6" s="1"/>
  <c r="U376" i="6"/>
  <c r="AB1886" i="6"/>
  <c r="AC1886" i="6" s="1"/>
  <c r="U1886" i="6"/>
  <c r="V1886" i="6" s="1"/>
  <c r="AB408" i="6"/>
  <c r="AC408" i="6" s="1"/>
  <c r="U408" i="6"/>
  <c r="V408" i="6" s="1"/>
  <c r="Z408" i="6" s="1"/>
  <c r="AB753" i="6"/>
  <c r="AC753" i="6" s="1"/>
  <c r="U753" i="6"/>
  <c r="V753" i="6" s="1"/>
  <c r="Z753" i="6" s="1"/>
  <c r="U800" i="6"/>
  <c r="V800" i="6" s="1"/>
  <c r="Z800" i="6" s="1"/>
  <c r="AB632" i="6"/>
  <c r="AC632" i="6" s="1"/>
  <c r="U632" i="6"/>
  <c r="V632" i="6" s="1"/>
  <c r="Z632" i="6" s="1"/>
  <c r="AB1934" i="6"/>
  <c r="AC1934" i="6" s="1"/>
  <c r="U1934" i="6"/>
  <c r="V1934" i="6" s="1"/>
  <c r="Z1934" i="6" s="1"/>
  <c r="U99" i="6"/>
  <c r="V99" i="6" s="1"/>
  <c r="Z99" i="6" s="1"/>
  <c r="U1529" i="6"/>
  <c r="V1529" i="6" s="1"/>
  <c r="AB1407" i="6"/>
  <c r="AC1407" i="6" s="1"/>
  <c r="U1407" i="6"/>
  <c r="V1407" i="6" s="1"/>
  <c r="Z1407" i="6" s="1"/>
  <c r="AB1379" i="6"/>
  <c r="AC1379" i="6" s="1"/>
  <c r="U1379" i="6"/>
  <c r="V1379" i="6" s="1"/>
  <c r="U696" i="6"/>
  <c r="V696" i="6" s="1"/>
  <c r="Z696" i="6" s="1"/>
  <c r="U621" i="6"/>
  <c r="V621" i="6" s="1"/>
  <c r="AB1896" i="6"/>
  <c r="AC1896" i="6" s="1"/>
  <c r="U1896" i="6"/>
  <c r="V1896" i="6" s="1"/>
  <c r="Z1896" i="6" s="1"/>
  <c r="AB1535" i="6"/>
  <c r="AC1535" i="6" s="1"/>
  <c r="U1535" i="6"/>
  <c r="V1535" i="6" s="1"/>
  <c r="Z1535" i="6" s="1"/>
  <c r="U751" i="6"/>
  <c r="V751" i="6" s="1"/>
  <c r="AB1530" i="6"/>
  <c r="AC1530" i="6" s="1"/>
  <c r="U1530" i="6"/>
  <c r="V1530" i="6" s="1"/>
  <c r="Z1530" i="6" s="1"/>
  <c r="AB962" i="6"/>
  <c r="AC962" i="6" s="1"/>
  <c r="U962" i="6"/>
  <c r="V962" i="6" s="1"/>
  <c r="AB1336" i="6"/>
  <c r="AC1336" i="6" s="1"/>
  <c r="U1336" i="6"/>
  <c r="V1336" i="6" s="1"/>
  <c r="Z1336" i="6" s="1"/>
  <c r="AB570" i="6"/>
  <c r="AC570" i="6" s="1"/>
  <c r="U570" i="6"/>
  <c r="V570" i="6" s="1"/>
  <c r="U774" i="6"/>
  <c r="V774" i="6" s="1"/>
  <c r="U1395" i="6"/>
  <c r="V1395" i="6" s="1"/>
  <c r="Z1395" i="6" s="1"/>
  <c r="AB1128" i="6"/>
  <c r="AC1128" i="6" s="1"/>
  <c r="U1128" i="6"/>
  <c r="V1128" i="6" s="1"/>
  <c r="Z1128" i="6" s="1"/>
  <c r="AB299" i="6"/>
  <c r="AC299" i="6" s="1"/>
  <c r="U299" i="6"/>
  <c r="V299" i="6" s="1"/>
  <c r="AB1621" i="6"/>
  <c r="AC1621" i="6" s="1"/>
  <c r="U1621" i="6"/>
  <c r="V1621" i="6" s="1"/>
  <c r="U24" i="6"/>
  <c r="V24" i="6" s="1"/>
  <c r="Z24" i="6" s="1"/>
  <c r="AB1759" i="6"/>
  <c r="AC1759" i="6" s="1"/>
  <c r="U1759" i="6"/>
  <c r="V1759" i="6" s="1"/>
  <c r="U1231" i="6"/>
  <c r="V1231" i="6" s="1"/>
  <c r="AB502" i="6"/>
  <c r="AC502" i="6" s="1"/>
  <c r="U502" i="6"/>
  <c r="V502" i="6" s="1"/>
  <c r="Z502" i="6" s="1"/>
  <c r="AB294" i="6"/>
  <c r="AC294" i="6" s="1"/>
  <c r="U294" i="6"/>
  <c r="V294" i="6" s="1"/>
  <c r="AB651" i="6"/>
  <c r="AC651" i="6" s="1"/>
  <c r="U651" i="6"/>
  <c r="V651" i="6" s="1"/>
  <c r="AB190" i="6"/>
  <c r="AC190" i="6" s="1"/>
  <c r="U190" i="6"/>
  <c r="V190" i="6" s="1"/>
  <c r="AB1486" i="6"/>
  <c r="AC1486" i="6" s="1"/>
  <c r="U1486" i="6"/>
  <c r="V1486" i="6" s="1"/>
  <c r="Z1486" i="6" s="1"/>
  <c r="AB18" i="6"/>
  <c r="AC18" i="6" s="1"/>
  <c r="U18" i="6"/>
  <c r="V18" i="6" s="1"/>
  <c r="AB68" i="6"/>
  <c r="AC68" i="6" s="1"/>
  <c r="U68" i="6"/>
  <c r="AB1263" i="6"/>
  <c r="AC1263" i="6" s="1"/>
  <c r="U1263" i="6"/>
  <c r="V1263" i="6" s="1"/>
  <c r="U370" i="6"/>
  <c r="V370" i="6" s="1"/>
  <c r="AB1908" i="6"/>
  <c r="AC1908" i="6" s="1"/>
  <c r="U1908" i="6"/>
  <c r="V1908" i="6" s="1"/>
  <c r="AB737" i="6"/>
  <c r="AC737" i="6" s="1"/>
  <c r="U737" i="6"/>
  <c r="AB98" i="6"/>
  <c r="AC98" i="6" s="1"/>
  <c r="U98" i="6"/>
  <c r="V98" i="6" s="1"/>
  <c r="Z98" i="6" s="1"/>
  <c r="AB892" i="6"/>
  <c r="AC892" i="6" s="1"/>
  <c r="U892" i="6"/>
  <c r="V892" i="6" s="1"/>
  <c r="AB1365" i="6"/>
  <c r="AC1365" i="6" s="1"/>
  <c r="U1365" i="6"/>
  <c r="V1365" i="6" s="1"/>
  <c r="AB1261" i="6"/>
  <c r="AC1261" i="6" s="1"/>
  <c r="U1261" i="6"/>
  <c r="V1261" i="6" s="1"/>
  <c r="U1496" i="6"/>
  <c r="V1496" i="6" s="1"/>
  <c r="AB635" i="6"/>
  <c r="AC635" i="6" s="1"/>
  <c r="U635" i="6"/>
  <c r="V635" i="6" s="1"/>
  <c r="U345" i="6"/>
  <c r="V345" i="6" s="1"/>
  <c r="AB1767" i="6"/>
  <c r="AC1767" i="6" s="1"/>
  <c r="U1767" i="6"/>
  <c r="V1767" i="6" s="1"/>
  <c r="Z1767" i="6" s="1"/>
  <c r="U1485" i="6"/>
  <c r="V1485" i="6" s="1"/>
  <c r="Z1485" i="6" s="1"/>
  <c r="AB1836" i="6"/>
  <c r="AC1836" i="6" s="1"/>
  <c r="U1836" i="6"/>
  <c r="V1836" i="6" s="1"/>
  <c r="AB1678" i="6"/>
  <c r="AC1678" i="6" s="1"/>
  <c r="U1678" i="6"/>
  <c r="AB1357" i="6"/>
  <c r="AC1357" i="6" s="1"/>
  <c r="U1357" i="6"/>
  <c r="V1357" i="6" s="1"/>
  <c r="AB923" i="6"/>
  <c r="AC923" i="6" s="1"/>
  <c r="U923" i="6"/>
  <c r="V923" i="6" s="1"/>
  <c r="AB503" i="6"/>
  <c r="AC503" i="6" s="1"/>
  <c r="U503" i="6"/>
  <c r="V503" i="6" s="1"/>
  <c r="Z503" i="6" s="1"/>
  <c r="AB1875" i="6"/>
  <c r="AC1875" i="6" s="1"/>
  <c r="U1875" i="6"/>
  <c r="V1875" i="6" s="1"/>
  <c r="AB1089" i="6"/>
  <c r="AC1089" i="6" s="1"/>
  <c r="U1089" i="6"/>
  <c r="V1089" i="6" s="1"/>
  <c r="AB1590" i="6"/>
  <c r="AC1590" i="6" s="1"/>
  <c r="U1590" i="6"/>
  <c r="V1590" i="6" s="1"/>
  <c r="AB2225" i="6"/>
  <c r="AC2225" i="6" s="1"/>
  <c r="U2225" i="6"/>
  <c r="V2225" i="6" s="1"/>
  <c r="AB1451" i="6"/>
  <c r="AC1451" i="6" s="1"/>
  <c r="U1451" i="6"/>
  <c r="V1451" i="6" s="1"/>
  <c r="AB425" i="6"/>
  <c r="AC425" i="6" s="1"/>
  <c r="U425" i="6"/>
  <c r="V425" i="6" s="1"/>
  <c r="U1989" i="6"/>
  <c r="AB2116" i="6"/>
  <c r="AC2116" i="6" s="1"/>
  <c r="U2116" i="6"/>
  <c r="V2116" i="6" s="1"/>
  <c r="AB1554" i="6"/>
  <c r="AC1554" i="6" s="1"/>
  <c r="U1554" i="6"/>
  <c r="V1554" i="6" s="1"/>
  <c r="AB271" i="6"/>
  <c r="AC271" i="6" s="1"/>
  <c r="U271" i="6"/>
  <c r="V271" i="6" s="1"/>
  <c r="AB530" i="6"/>
  <c r="AC530" i="6" s="1"/>
  <c r="U530" i="6"/>
  <c r="V530" i="6" s="1"/>
  <c r="Z530" i="6" s="1"/>
  <c r="U10" i="6"/>
  <c r="AB878" i="6"/>
  <c r="AC878" i="6" s="1"/>
  <c r="U878" i="6"/>
  <c r="V878" i="6" s="1"/>
  <c r="AB730" i="6"/>
  <c r="AC730" i="6" s="1"/>
  <c r="U730" i="6"/>
  <c r="V730" i="6" s="1"/>
  <c r="U1308" i="6"/>
  <c r="V1308" i="6" s="1"/>
  <c r="AB2150" i="6"/>
  <c r="AC2150" i="6" s="1"/>
  <c r="U2150" i="6"/>
  <c r="V2150" i="6" s="1"/>
  <c r="AB118" i="6"/>
  <c r="AC118" i="6" s="1"/>
  <c r="U118" i="6"/>
  <c r="V118" i="6" s="1"/>
  <c r="AB1195" i="6"/>
  <c r="AC1195" i="6" s="1"/>
  <c r="U1195" i="6"/>
  <c r="V1195" i="6" s="1"/>
  <c r="AB1780" i="6"/>
  <c r="AC1780" i="6" s="1"/>
  <c r="U1780" i="6"/>
  <c r="V1780" i="6" s="1"/>
  <c r="AB1406" i="6"/>
  <c r="AC1406" i="6" s="1"/>
  <c r="U1406" i="6"/>
  <c r="V1406" i="6" s="1"/>
  <c r="AB1332" i="6"/>
  <c r="AC1332" i="6" s="1"/>
  <c r="U1332" i="6"/>
  <c r="V1332" i="6" s="1"/>
  <c r="AB2187" i="6"/>
  <c r="AC2187" i="6" s="1"/>
  <c r="U2187" i="6"/>
  <c r="AB1666" i="6"/>
  <c r="AC1666" i="6" s="1"/>
  <c r="U1666" i="6"/>
  <c r="V1666" i="6" s="1"/>
  <c r="Z1666" i="6" s="1"/>
  <c r="AB542" i="6"/>
  <c r="AC542" i="6" s="1"/>
  <c r="U542" i="6"/>
  <c r="V542" i="6" s="1"/>
  <c r="Z542" i="6" s="1"/>
  <c r="U889" i="6"/>
  <c r="V889" i="6" s="1"/>
  <c r="AB199" i="6"/>
  <c r="AC199" i="6" s="1"/>
  <c r="U199" i="6"/>
  <c r="V199" i="6" s="1"/>
  <c r="AB115" i="6"/>
  <c r="AC115" i="6" s="1"/>
  <c r="U115" i="6"/>
  <c r="V115" i="6" s="1"/>
  <c r="Z115" i="6" s="1"/>
  <c r="U267" i="6"/>
  <c r="V267" i="6" s="1"/>
  <c r="U1988" i="6"/>
  <c r="V1988" i="6" s="1"/>
  <c r="U304" i="6"/>
  <c r="V304" i="6" s="1"/>
  <c r="U1607" i="6"/>
  <c r="V1607" i="6" s="1"/>
  <c r="Z1607" i="6" s="1"/>
  <c r="AB2173" i="6"/>
  <c r="AC2173" i="6" s="1"/>
  <c r="U2173" i="6"/>
  <c r="V2173" i="6" s="1"/>
  <c r="Z2173" i="6" s="1"/>
  <c r="AB76" i="6"/>
  <c r="AC76" i="6" s="1"/>
  <c r="U76" i="6"/>
  <c r="AB764" i="6"/>
  <c r="AC764" i="6" s="1"/>
  <c r="U764" i="6"/>
  <c r="V764" i="6" s="1"/>
  <c r="U1870" i="6"/>
  <c r="V1870" i="6" s="1"/>
  <c r="AB16" i="6"/>
  <c r="AC16" i="6" s="1"/>
  <c r="U16" i="6"/>
  <c r="V16" i="6" s="1"/>
  <c r="AB1127" i="6"/>
  <c r="AC1127" i="6" s="1"/>
  <c r="U1127" i="6"/>
  <c r="V1127" i="6" s="1"/>
  <c r="Z1127" i="6" s="1"/>
  <c r="AB1484" i="6"/>
  <c r="AC1484" i="6" s="1"/>
  <c r="U1484" i="6"/>
  <c r="V1484" i="6" s="1"/>
  <c r="U784" i="6"/>
  <c r="U1751" i="6"/>
  <c r="U276" i="6"/>
  <c r="V276" i="6" s="1"/>
  <c r="AB1852" i="6"/>
  <c r="AC1852" i="6" s="1"/>
  <c r="U1852" i="6"/>
  <c r="U973" i="6"/>
  <c r="V973" i="6" s="1"/>
  <c r="AB941" i="6"/>
  <c r="AC941" i="6" s="1"/>
  <c r="U941" i="6"/>
  <c r="V941" i="6" s="1"/>
  <c r="U547" i="6"/>
  <c r="V547" i="6" s="1"/>
  <c r="AB1729" i="6"/>
  <c r="AC1729" i="6" s="1"/>
  <c r="U1729" i="6"/>
  <c r="V1729" i="6" s="1"/>
  <c r="AB2060" i="6"/>
  <c r="AC2060" i="6" s="1"/>
  <c r="U2060" i="6"/>
  <c r="AB63" i="6"/>
  <c r="AC63" i="6" s="1"/>
  <c r="U63" i="6"/>
  <c r="V63" i="6" s="1"/>
  <c r="Z63" i="6" s="1"/>
  <c r="AB2052" i="6"/>
  <c r="AC2052" i="6" s="1"/>
  <c r="U2052" i="6"/>
  <c r="V2052" i="6" s="1"/>
  <c r="Z2052" i="6" s="1"/>
  <c r="AB1544" i="6"/>
  <c r="AC1544" i="6" s="1"/>
  <c r="U1544" i="6"/>
  <c r="V1544" i="6" s="1"/>
  <c r="U2094" i="6"/>
  <c r="V2094" i="6" s="1"/>
  <c r="AB2028" i="6"/>
  <c r="AC2028" i="6" s="1"/>
  <c r="U2028" i="6"/>
  <c r="AB247" i="6"/>
  <c r="AC247" i="6" s="1"/>
  <c r="U247" i="6"/>
  <c r="V247" i="6" s="1"/>
  <c r="AB1782" i="6"/>
  <c r="AC1782" i="6" s="1"/>
  <c r="U1782" i="6"/>
  <c r="V1782" i="6" s="1"/>
  <c r="Z1782" i="6" s="1"/>
  <c r="AB1208" i="6"/>
  <c r="AC1208" i="6" s="1"/>
  <c r="U1208" i="6"/>
  <c r="V1208" i="6" s="1"/>
  <c r="Z1208" i="6" s="1"/>
  <c r="U356" i="6"/>
  <c r="V356" i="6" s="1"/>
  <c r="AB972" i="6"/>
  <c r="AC972" i="6" s="1"/>
  <c r="U972" i="6"/>
  <c r="V972" i="6" s="1"/>
  <c r="AB848" i="6"/>
  <c r="AC848" i="6" s="1"/>
  <c r="U848" i="6"/>
  <c r="V848" i="6" s="1"/>
  <c r="Z848" i="6" s="1"/>
  <c r="AB795" i="6"/>
  <c r="AC795" i="6" s="1"/>
  <c r="U795" i="6"/>
  <c r="V795" i="6" s="1"/>
  <c r="AB1824" i="6"/>
  <c r="AC1824" i="6" s="1"/>
  <c r="U1824" i="6"/>
  <c r="V1824" i="6" s="1"/>
  <c r="AB1854" i="6"/>
  <c r="AC1854" i="6" s="1"/>
  <c r="U1854" i="6"/>
  <c r="V1854" i="6" s="1"/>
  <c r="AB1510" i="6"/>
  <c r="AC1510" i="6" s="1"/>
  <c r="U1510" i="6"/>
  <c r="V1510" i="6" s="1"/>
  <c r="Z1510" i="6" s="1"/>
  <c r="AB844" i="6"/>
  <c r="AC844" i="6" s="1"/>
  <c r="U844" i="6"/>
  <c r="V844" i="6" s="1"/>
  <c r="Z844" i="6" s="1"/>
  <c r="U1696" i="6"/>
  <c r="V1696" i="6" s="1"/>
  <c r="AB1874" i="6"/>
  <c r="AC1874" i="6" s="1"/>
  <c r="U1874" i="6"/>
  <c r="V1874" i="6" s="1"/>
  <c r="Z1874" i="6" s="1"/>
  <c r="AB1703" i="6"/>
  <c r="AC1703" i="6" s="1"/>
  <c r="U1703" i="6"/>
  <c r="V1703" i="6" s="1"/>
  <c r="AB236" i="6"/>
  <c r="AC236" i="6" s="1"/>
  <c r="U236" i="6"/>
  <c r="V236" i="6" s="1"/>
  <c r="Z236" i="6" s="1"/>
  <c r="U472" i="6"/>
  <c r="V472" i="6" s="1"/>
  <c r="U1821" i="6"/>
  <c r="V1821" i="6" s="1"/>
  <c r="AB1080" i="6"/>
  <c r="AC1080" i="6" s="1"/>
  <c r="U1080" i="6"/>
  <c r="U1179" i="6"/>
  <c r="V1179" i="6" s="1"/>
  <c r="U907" i="6"/>
  <c r="V907" i="6" s="1"/>
  <c r="Z907" i="6" s="1"/>
  <c r="U1035" i="6"/>
  <c r="U1892" i="6"/>
  <c r="V1892" i="6" s="1"/>
  <c r="AB2046" i="6"/>
  <c r="AC2046" i="6" s="1"/>
  <c r="U2046" i="6"/>
  <c r="V2046" i="6" s="1"/>
  <c r="Z2046" i="6" s="1"/>
  <c r="U614" i="6"/>
  <c r="V614" i="6" s="1"/>
  <c r="AB316" i="6"/>
  <c r="AC316" i="6" s="1"/>
  <c r="U316" i="6"/>
  <c r="V316" i="6" s="1"/>
  <c r="U1053" i="6"/>
  <c r="U1094" i="6"/>
  <c r="V1094" i="6" s="1"/>
  <c r="U46" i="6"/>
  <c r="U488" i="6"/>
  <c r="U223" i="6"/>
  <c r="V223" i="6" s="1"/>
  <c r="AB1612" i="6"/>
  <c r="AC1612" i="6" s="1"/>
  <c r="U1612" i="6"/>
  <c r="V1612" i="6" s="1"/>
  <c r="U279" i="6"/>
  <c r="V279" i="6" s="1"/>
  <c r="U799" i="6"/>
  <c r="V799" i="6" s="1"/>
  <c r="U672" i="6"/>
  <c r="V672" i="6" s="1"/>
  <c r="U932" i="6"/>
  <c r="AB965" i="6"/>
  <c r="AC965" i="6" s="1"/>
  <c r="U965" i="6"/>
  <c r="V965" i="6" s="1"/>
  <c r="U1877" i="6"/>
  <c r="AB2194" i="6"/>
  <c r="AC2194" i="6" s="1"/>
  <c r="U2194" i="6"/>
  <c r="V2194" i="6" s="1"/>
  <c r="U1664" i="6"/>
  <c r="V1664" i="6" s="1"/>
  <c r="AB1088" i="6"/>
  <c r="AC1088" i="6" s="1"/>
  <c r="U1088" i="6"/>
  <c r="U1711" i="6"/>
  <c r="V1711" i="6" s="1"/>
  <c r="U2092" i="6"/>
  <c r="V2092" i="6" s="1"/>
  <c r="AB1957" i="6"/>
  <c r="AC1957" i="6" s="1"/>
  <c r="U1957" i="6"/>
  <c r="AB668" i="6"/>
  <c r="AC668" i="6" s="1"/>
  <c r="U668" i="6"/>
  <c r="V668" i="6" s="1"/>
  <c r="Z668" i="6" s="1"/>
  <c r="U1276" i="6"/>
  <c r="V1276" i="6" s="1"/>
  <c r="AB900" i="6"/>
  <c r="AC900" i="6" s="1"/>
  <c r="U900" i="6"/>
  <c r="V900" i="6" s="1"/>
  <c r="Z432" i="6"/>
  <c r="AD432" i="6" s="1"/>
  <c r="AB1537" i="6"/>
  <c r="AC1537" i="6" s="1"/>
  <c r="U1537" i="6"/>
  <c r="V1537" i="6" s="1"/>
  <c r="AB490" i="6"/>
  <c r="AC490" i="6" s="1"/>
  <c r="U490" i="6"/>
  <c r="V490" i="6" s="1"/>
  <c r="AB763" i="6"/>
  <c r="AC763" i="6" s="1"/>
  <c r="U763" i="6"/>
  <c r="V763" i="6" s="1"/>
  <c r="AB1660" i="6"/>
  <c r="AC1660" i="6" s="1"/>
  <c r="U1660" i="6"/>
  <c r="V1660" i="6" s="1"/>
  <c r="AB2141" i="6"/>
  <c r="AC2141" i="6" s="1"/>
  <c r="U2141" i="6"/>
  <c r="V2141" i="6" s="1"/>
  <c r="AB2122" i="6"/>
  <c r="AC2122" i="6" s="1"/>
  <c r="U2122" i="6"/>
  <c r="V2122" i="6" s="1"/>
  <c r="Z2122" i="6" s="1"/>
  <c r="U1117" i="6"/>
  <c r="V1117" i="6" s="1"/>
  <c r="U1928" i="6"/>
  <c r="V1928" i="6" s="1"/>
  <c r="U1097" i="6"/>
  <c r="V1097" i="6" s="1"/>
  <c r="U735" i="6"/>
  <c r="V735" i="6" s="1"/>
  <c r="Z735" i="6" s="1"/>
  <c r="U200" i="6"/>
  <c r="U105" i="6"/>
  <c r="V105" i="6" s="1"/>
  <c r="U2131" i="6"/>
  <c r="V2131" i="6" s="1"/>
  <c r="U2098" i="6"/>
  <c r="V2098" i="6" s="1"/>
  <c r="U130" i="6"/>
  <c r="U1692" i="6"/>
  <c r="V1692" i="6" s="1"/>
  <c r="U2230" i="6"/>
  <c r="V2230" i="6" s="1"/>
  <c r="U1724" i="6"/>
  <c r="V1724" i="6" s="1"/>
  <c r="U1866" i="6"/>
  <c r="U1393" i="6"/>
  <c r="V1393" i="6" s="1"/>
  <c r="Z1393" i="6" s="1"/>
  <c r="AB1199" i="6"/>
  <c r="AC1199" i="6" s="1"/>
  <c r="U1199" i="6"/>
  <c r="V1199" i="6" s="1"/>
  <c r="Z1199" i="6" s="1"/>
  <c r="AB855" i="6"/>
  <c r="AC855" i="6" s="1"/>
  <c r="U855" i="6"/>
  <c r="AB610" i="6"/>
  <c r="AC610" i="6" s="1"/>
  <c r="U610" i="6"/>
  <c r="V610" i="6" s="1"/>
  <c r="Z610" i="6" s="1"/>
  <c r="AB887" i="6"/>
  <c r="AC887" i="6" s="1"/>
  <c r="U887" i="6"/>
  <c r="V887" i="6" s="1"/>
  <c r="Z887" i="6" s="1"/>
  <c r="AB1834" i="6"/>
  <c r="AC1834" i="6" s="1"/>
  <c r="U1834" i="6"/>
  <c r="V1834" i="6" s="1"/>
  <c r="AB2152" i="6"/>
  <c r="AC2152" i="6" s="1"/>
  <c r="U2152" i="6"/>
  <c r="V2152" i="6" s="1"/>
  <c r="Z2152" i="6" s="1"/>
  <c r="U1327" i="6"/>
  <c r="V1327" i="6" s="1"/>
  <c r="AB173" i="6"/>
  <c r="AC173" i="6" s="1"/>
  <c r="U173" i="6"/>
  <c r="V173" i="6" s="1"/>
  <c r="U81" i="6"/>
  <c r="V81" i="6" s="1"/>
  <c r="AB773" i="6"/>
  <c r="AC773" i="6" s="1"/>
  <c r="U773" i="6"/>
  <c r="V773" i="6" s="1"/>
  <c r="U1674" i="6"/>
  <c r="V1674" i="6" s="1"/>
  <c r="Z1674" i="6" s="1"/>
  <c r="U1413" i="6"/>
  <c r="V1413" i="6" s="1"/>
  <c r="U1323" i="6"/>
  <c r="V1323" i="6" s="1"/>
  <c r="U501" i="6"/>
  <c r="V501" i="6" s="1"/>
  <c r="U28" i="6"/>
  <c r="V28" i="6" s="1"/>
  <c r="AB1431" i="6"/>
  <c r="AC1431" i="6" s="1"/>
  <c r="U1431" i="6"/>
  <c r="V1431" i="6" s="1"/>
  <c r="U337" i="6"/>
  <c r="V337" i="6" s="1"/>
  <c r="U813" i="6"/>
  <c r="V813" i="6" s="1"/>
  <c r="Z813" i="6" s="1"/>
  <c r="U1132" i="6"/>
  <c r="V1132" i="6" s="1"/>
  <c r="AB1335" i="6"/>
  <c r="AC1335" i="6" s="1"/>
  <c r="U1335" i="6"/>
  <c r="V1335" i="6" s="1"/>
  <c r="Z1335" i="6" s="1"/>
  <c r="U491" i="6"/>
  <c r="V491" i="6" s="1"/>
  <c r="AB327" i="6"/>
  <c r="AC327" i="6" s="1"/>
  <c r="U327" i="6"/>
  <c r="AB1210" i="6"/>
  <c r="AC1210" i="6" s="1"/>
  <c r="U1210" i="6"/>
  <c r="V1210" i="6" s="1"/>
  <c r="AB323" i="6"/>
  <c r="AC323" i="6" s="1"/>
  <c r="U323" i="6"/>
  <c r="V323" i="6" s="1"/>
  <c r="Z323" i="6" s="1"/>
  <c r="U33" i="6"/>
  <c r="V33" i="6" s="1"/>
  <c r="AB575" i="6"/>
  <c r="AC575" i="6" s="1"/>
  <c r="U575" i="6"/>
  <c r="AB57" i="6"/>
  <c r="AC57" i="6" s="1"/>
  <c r="U57" i="6"/>
  <c r="V57" i="6" s="1"/>
  <c r="Z57" i="6" s="1"/>
  <c r="U1427" i="6"/>
  <c r="AB1317" i="6"/>
  <c r="AC1317" i="6" s="1"/>
  <c r="U1317" i="6"/>
  <c r="V1317" i="6" s="1"/>
  <c r="U598" i="6"/>
  <c r="V598" i="6" s="1"/>
  <c r="AB1207" i="6"/>
  <c r="AC1207" i="6" s="1"/>
  <c r="U1207" i="6"/>
  <c r="V1207" i="6" s="1"/>
  <c r="U459" i="6"/>
  <c r="V459" i="6" s="1"/>
  <c r="Z459" i="6" s="1"/>
  <c r="AB11" i="6"/>
  <c r="AC11" i="6" s="1"/>
  <c r="U11" i="6"/>
  <c r="V11" i="6" s="1"/>
  <c r="U704" i="6"/>
  <c r="V704" i="6" s="1"/>
  <c r="Z704" i="6" s="1"/>
  <c r="U1559" i="6"/>
  <c r="V1559" i="6" s="1"/>
  <c r="AB420" i="6"/>
  <c r="AC420" i="6" s="1"/>
  <c r="U420" i="6"/>
  <c r="V420" i="6" s="1"/>
  <c r="Z420" i="6" s="1"/>
  <c r="U552" i="6"/>
  <c r="U1548" i="6"/>
  <c r="V1548" i="6" s="1"/>
  <c r="U312" i="6"/>
  <c r="V312" i="6" s="1"/>
  <c r="AB73" i="6"/>
  <c r="AC73" i="6" s="1"/>
  <c r="U73" i="6"/>
  <c r="V73" i="6" s="1"/>
  <c r="AB1521" i="6"/>
  <c r="AC1521" i="6" s="1"/>
  <c r="U1521" i="6"/>
  <c r="V1521" i="6" s="1"/>
  <c r="AB1069" i="6"/>
  <c r="AC1069" i="6" s="1"/>
  <c r="U1069" i="6"/>
  <c r="V1069" i="6" s="1"/>
  <c r="AB157" i="6"/>
  <c r="AC157" i="6" s="1"/>
  <c r="U157" i="6"/>
  <c r="U1258" i="6"/>
  <c r="V1258" i="6" s="1"/>
  <c r="U231" i="6"/>
  <c r="V231" i="6" s="1"/>
  <c r="Z231" i="6" s="1"/>
  <c r="U1987" i="6"/>
  <c r="V1987" i="6" s="1"/>
  <c r="Z1987" i="6" s="1"/>
  <c r="AB22" i="6"/>
  <c r="AC22" i="6" s="1"/>
  <c r="U22" i="6"/>
  <c r="V22" i="6" s="1"/>
  <c r="Z22" i="6" s="1"/>
  <c r="U510" i="6"/>
  <c r="V510" i="6" s="1"/>
  <c r="AB1299" i="6"/>
  <c r="AC1299" i="6" s="1"/>
  <c r="U1299" i="6"/>
  <c r="V1299" i="6" s="1"/>
  <c r="Z1299" i="6" s="1"/>
  <c r="AB2171" i="6"/>
  <c r="AC2171" i="6" s="1"/>
  <c r="U2171" i="6"/>
  <c r="U434" i="6"/>
  <c r="V434" i="6" s="1"/>
  <c r="AB847" i="6"/>
  <c r="AC847" i="6" s="1"/>
  <c r="U847" i="6"/>
  <c r="V847" i="6" s="1"/>
  <c r="Z847" i="6" s="1"/>
  <c r="AB238" i="6"/>
  <c r="AC238" i="6" s="1"/>
  <c r="U238" i="6"/>
  <c r="V238" i="6" s="1"/>
  <c r="U2082" i="6"/>
  <c r="V2082" i="6" s="1"/>
  <c r="AB870" i="6"/>
  <c r="AC870" i="6" s="1"/>
  <c r="U870" i="6"/>
  <c r="V870" i="6" s="1"/>
  <c r="Z870" i="6" s="1"/>
  <c r="U32" i="6"/>
  <c r="V32" i="6" s="1"/>
  <c r="U1182" i="6"/>
  <c r="V1182" i="6" s="1"/>
  <c r="AB822" i="6"/>
  <c r="AC822" i="6" s="1"/>
  <c r="U822" i="6"/>
  <c r="V822" i="6" s="1"/>
  <c r="Z822" i="6" s="1"/>
  <c r="U539" i="6"/>
  <c r="V539" i="6" s="1"/>
  <c r="U1364" i="6"/>
  <c r="V1364" i="6" s="1"/>
  <c r="U1201" i="6"/>
  <c r="V1201" i="6" s="1"/>
  <c r="Z1201" i="6" s="1"/>
  <c r="U830" i="6"/>
  <c r="V830" i="6" s="1"/>
  <c r="U507" i="6"/>
  <c r="V507" i="6" s="1"/>
  <c r="Z507" i="6" s="1"/>
  <c r="U1556" i="6"/>
  <c r="V1556" i="6" s="1"/>
  <c r="Z1556" i="6" s="1"/>
  <c r="AB1853" i="6"/>
  <c r="AC1853" i="6" s="1"/>
  <c r="U1853" i="6"/>
  <c r="V1853" i="6" s="1"/>
  <c r="Z1853" i="6" s="1"/>
  <c r="AB1019" i="6"/>
  <c r="AC1019" i="6" s="1"/>
  <c r="U1019" i="6"/>
  <c r="V1019" i="6" s="1"/>
  <c r="AB448" i="6"/>
  <c r="AC448" i="6" s="1"/>
  <c r="U448" i="6"/>
  <c r="V448" i="6" s="1"/>
  <c r="Z448" i="6" s="1"/>
  <c r="AB970" i="6"/>
  <c r="AC970" i="6" s="1"/>
  <c r="U970" i="6"/>
  <c r="U924" i="6"/>
  <c r="V924" i="6" s="1"/>
  <c r="Z924" i="6" s="1"/>
  <c r="U1585" i="6"/>
  <c r="V1585" i="6" s="1"/>
  <c r="U235" i="6"/>
  <c r="V235" i="6" s="1"/>
  <c r="Z235" i="6" s="1"/>
  <c r="U1220" i="6"/>
  <c r="V1220" i="6" s="1"/>
  <c r="AB1801" i="6"/>
  <c r="AC1801" i="6" s="1"/>
  <c r="U1801" i="6"/>
  <c r="AB1808" i="6"/>
  <c r="AC1808" i="6" s="1"/>
  <c r="U1808" i="6"/>
  <c r="V1808" i="6" s="1"/>
  <c r="AB471" i="6"/>
  <c r="AC471" i="6" s="1"/>
  <c r="U471" i="6"/>
  <c r="V471" i="6" s="1"/>
  <c r="AB516" i="6"/>
  <c r="AC516" i="6" s="1"/>
  <c r="U516" i="6"/>
  <c r="V516" i="6" s="1"/>
  <c r="U850" i="6"/>
  <c r="V850" i="6" s="1"/>
  <c r="Z850" i="6" s="1"/>
  <c r="AB1460" i="6"/>
  <c r="AC1460" i="6" s="1"/>
  <c r="U1460" i="6"/>
  <c r="V1460" i="6" s="1"/>
  <c r="Z1460" i="6" s="1"/>
  <c r="U660" i="6"/>
  <c r="V660" i="6" s="1"/>
  <c r="AB650" i="6"/>
  <c r="AC650" i="6" s="1"/>
  <c r="U650" i="6"/>
  <c r="V650" i="6" s="1"/>
  <c r="Z650" i="6" s="1"/>
  <c r="AB1986" i="6"/>
  <c r="AC1986" i="6" s="1"/>
  <c r="U1986" i="6"/>
  <c r="V1986" i="6" s="1"/>
  <c r="U617" i="6"/>
  <c r="V617" i="6" s="1"/>
  <c r="U1558" i="6"/>
  <c r="AB1100" i="6"/>
  <c r="AC1100" i="6" s="1"/>
  <c r="U1100" i="6"/>
  <c r="V1100" i="6" s="1"/>
  <c r="Z1100" i="6" s="1"/>
  <c r="AB858" i="6"/>
  <c r="AC858" i="6" s="1"/>
  <c r="U858" i="6"/>
  <c r="AB820" i="6"/>
  <c r="AC820" i="6" s="1"/>
  <c r="U820" i="6"/>
  <c r="AB535" i="6"/>
  <c r="AC535" i="6" s="1"/>
  <c r="U535" i="6"/>
  <c r="U652" i="6"/>
  <c r="V652" i="6" s="1"/>
  <c r="AB1774" i="6"/>
  <c r="AC1774" i="6" s="1"/>
  <c r="U1774" i="6"/>
  <c r="V1774" i="6" s="1"/>
  <c r="Z1774" i="6" s="1"/>
  <c r="U2132" i="6"/>
  <c r="AB661" i="6"/>
  <c r="AC661" i="6" s="1"/>
  <c r="U661" i="6"/>
  <c r="AB1212" i="6"/>
  <c r="AC1212" i="6" s="1"/>
  <c r="U1212" i="6"/>
  <c r="V1212" i="6" s="1"/>
  <c r="U1567" i="6"/>
  <c r="V1567" i="6" s="1"/>
  <c r="Z1567" i="6" s="1"/>
  <c r="AB872" i="6"/>
  <c r="AC872" i="6" s="1"/>
  <c r="U872" i="6"/>
  <c r="AB1622" i="6"/>
  <c r="AC1622" i="6" s="1"/>
  <c r="U1622" i="6"/>
  <c r="V1622" i="6" s="1"/>
  <c r="Z1622" i="6" s="1"/>
  <c r="AB2231" i="6"/>
  <c r="AC2231" i="6" s="1"/>
  <c r="U2231" i="6"/>
  <c r="AB1734" i="6"/>
  <c r="AC1734" i="6" s="1"/>
  <c r="U1734" i="6"/>
  <c r="V1734" i="6" s="1"/>
  <c r="U860" i="6"/>
  <c r="V860" i="6" s="1"/>
  <c r="Z860" i="6" s="1"/>
  <c r="U806" i="6"/>
  <c r="V806" i="6" s="1"/>
  <c r="AB136" i="6"/>
  <c r="AC136" i="6" s="1"/>
  <c r="U136" i="6"/>
  <c r="V136" i="6" s="1"/>
  <c r="AB1807" i="6"/>
  <c r="AC1807" i="6" s="1"/>
  <c r="U1807" i="6"/>
  <c r="V1807" i="6" s="1"/>
  <c r="Z1807" i="6" s="1"/>
  <c r="U977" i="6"/>
  <c r="U55" i="6"/>
  <c r="V55" i="6" s="1"/>
  <c r="AB275" i="6"/>
  <c r="AC275" i="6" s="1"/>
  <c r="U275" i="6"/>
  <c r="V275" i="6" s="1"/>
  <c r="U880" i="6"/>
  <c r="U1360" i="6"/>
  <c r="V1360" i="6" s="1"/>
  <c r="U843" i="6"/>
  <c r="AB1514" i="6"/>
  <c r="AC1514" i="6" s="1"/>
  <c r="U1514" i="6"/>
  <c r="V1514" i="6" s="1"/>
  <c r="U1010" i="6"/>
  <c r="V1010" i="6" s="1"/>
  <c r="U83" i="6"/>
  <c r="V83" i="6" s="1"/>
  <c r="AB1755" i="6"/>
  <c r="AC1755" i="6" s="1"/>
  <c r="U1755" i="6"/>
  <c r="V1755" i="6" s="1"/>
  <c r="U1823" i="6"/>
  <c r="V1823" i="6" s="1"/>
  <c r="U1962" i="6"/>
  <c r="V1962" i="6" s="1"/>
  <c r="Z1962" i="6" s="1"/>
  <c r="AB1318" i="6"/>
  <c r="AC1318" i="6" s="1"/>
  <c r="U1318" i="6"/>
  <c r="U604" i="6"/>
  <c r="V604" i="6" s="1"/>
  <c r="U527" i="6"/>
  <c r="V527" i="6" s="1"/>
  <c r="U744" i="6"/>
  <c r="V744" i="6" s="1"/>
  <c r="AB66" i="6"/>
  <c r="AC66" i="6" s="1"/>
  <c r="U66" i="6"/>
  <c r="V66" i="6" s="1"/>
  <c r="U1609" i="6"/>
  <c r="V1609" i="6" s="1"/>
  <c r="U377" i="6"/>
  <c r="V377" i="6" s="1"/>
  <c r="U1432" i="6"/>
  <c r="V1432" i="6" s="1"/>
  <c r="U1004" i="6"/>
  <c r="V1004" i="6" s="1"/>
  <c r="AB606" i="6"/>
  <c r="AC606" i="6" s="1"/>
  <c r="U606" i="6"/>
  <c r="V606" i="6" s="1"/>
  <c r="Z606" i="6" s="1"/>
  <c r="U1440" i="6"/>
  <c r="V1440" i="6" s="1"/>
  <c r="Z1440" i="6" s="1"/>
  <c r="U2117" i="6"/>
  <c r="V2117" i="6" s="1"/>
  <c r="Z2117" i="6" s="1"/>
  <c r="AB114" i="6"/>
  <c r="AC114" i="6" s="1"/>
  <c r="U114" i="6"/>
  <c r="V114" i="6" s="1"/>
  <c r="AB1829" i="6"/>
  <c r="AC1829" i="6" s="1"/>
  <c r="U1829" i="6"/>
  <c r="V1829" i="6" s="1"/>
  <c r="AB1114" i="6"/>
  <c r="AC1114" i="6" s="1"/>
  <c r="U1114" i="6"/>
  <c r="V1114" i="6" s="1"/>
  <c r="Z1114" i="6" s="1"/>
  <c r="AB747" i="6"/>
  <c r="AC747" i="6" s="1"/>
  <c r="U747" i="6"/>
  <c r="V747" i="6" s="1"/>
  <c r="U837" i="6"/>
  <c r="V837" i="6" s="1"/>
  <c r="AB801" i="6"/>
  <c r="AC801" i="6" s="1"/>
  <c r="U801" i="6"/>
  <c r="AB1138" i="6"/>
  <c r="AC1138" i="6" s="1"/>
  <c r="U1138" i="6"/>
  <c r="V1138" i="6" s="1"/>
  <c r="Z1138" i="6" s="1"/>
  <c r="U778" i="6"/>
  <c r="V778" i="6" s="1"/>
  <c r="U251" i="6"/>
  <c r="V251" i="6" s="1"/>
  <c r="Z251" i="6" s="1"/>
  <c r="U43" i="6"/>
  <c r="V43" i="6" s="1"/>
  <c r="Z43" i="6" s="1"/>
  <c r="U1623" i="6"/>
  <c r="U270" i="6"/>
  <c r="V270" i="6" s="1"/>
  <c r="AB1020" i="6"/>
  <c r="AC1020" i="6" s="1"/>
  <c r="U1020" i="6"/>
  <c r="V1020" i="6" s="1"/>
  <c r="Z1020" i="6" s="1"/>
  <c r="AB359" i="6"/>
  <c r="AC359" i="6" s="1"/>
  <c r="U359" i="6"/>
  <c r="AB2181" i="6"/>
  <c r="AC2181" i="6" s="1"/>
  <c r="U2181" i="6"/>
  <c r="AB1531" i="6"/>
  <c r="AC1531" i="6" s="1"/>
  <c r="U1531" i="6"/>
  <c r="V1531" i="6" s="1"/>
  <c r="Z1531" i="6" s="1"/>
  <c r="AB1078" i="6"/>
  <c r="AC1078" i="6" s="1"/>
  <c r="U1078" i="6"/>
  <c r="V1078" i="6" s="1"/>
  <c r="Z1078" i="6" s="1"/>
  <c r="AB466" i="6"/>
  <c r="AC466" i="6" s="1"/>
  <c r="U466" i="6"/>
  <c r="V466" i="6" s="1"/>
  <c r="Z466" i="6" s="1"/>
  <c r="AB999" i="6"/>
  <c r="AC999" i="6" s="1"/>
  <c r="U999" i="6"/>
  <c r="V999" i="6" s="1"/>
  <c r="AB1189" i="6"/>
  <c r="AC1189" i="6" s="1"/>
  <c r="U1189" i="6"/>
  <c r="AB1624" i="6"/>
  <c r="AC1624" i="6" s="1"/>
  <c r="U1624" i="6"/>
  <c r="V1624" i="6" s="1"/>
  <c r="Z1624" i="6" s="1"/>
  <c r="AB143" i="6"/>
  <c r="AC143" i="6" s="1"/>
  <c r="U143" i="6"/>
  <c r="V143" i="6" s="1"/>
  <c r="AB499" i="6"/>
  <c r="AC499" i="6" s="1"/>
  <c r="U499" i="6"/>
  <c r="V499" i="6" s="1"/>
  <c r="AB1249" i="6"/>
  <c r="AC1249" i="6" s="1"/>
  <c r="U1249" i="6"/>
  <c r="V1249" i="6" s="1"/>
  <c r="AB1002" i="6"/>
  <c r="AC1002" i="6" s="1"/>
  <c r="U1002" i="6"/>
  <c r="V1002" i="6" s="1"/>
  <c r="Z1002" i="6" s="1"/>
  <c r="AB2088" i="6"/>
  <c r="AC2088" i="6" s="1"/>
  <c r="U2088" i="6"/>
  <c r="U446" i="6"/>
  <c r="V446" i="6" s="1"/>
  <c r="Z446" i="6" s="1"/>
  <c r="AB1882" i="6"/>
  <c r="AC1882" i="6" s="1"/>
  <c r="U1882" i="6"/>
  <c r="V1882" i="6" s="1"/>
  <c r="AB1412" i="6"/>
  <c r="AC1412" i="6" s="1"/>
  <c r="U1412" i="6"/>
  <c r="V1412" i="6" s="1"/>
  <c r="AB496" i="6"/>
  <c r="AC496" i="6" s="1"/>
  <c r="U496" i="6"/>
  <c r="V496" i="6" s="1"/>
  <c r="U1501" i="6"/>
  <c r="V1501" i="6" s="1"/>
  <c r="Z1501" i="6" s="1"/>
  <c r="U272" i="6"/>
  <c r="AB13" i="6"/>
  <c r="AC13" i="6" s="1"/>
  <c r="U13" i="6"/>
  <c r="V13" i="6" s="1"/>
  <c r="AB838" i="6"/>
  <c r="AC838" i="6" s="1"/>
  <c r="U838" i="6"/>
  <c r="V838" i="6" s="1"/>
  <c r="AB95" i="6"/>
  <c r="AC95" i="6" s="1"/>
  <c r="U95" i="6"/>
  <c r="V95" i="6" s="1"/>
  <c r="AB1789" i="6"/>
  <c r="AC1789" i="6" s="1"/>
  <c r="U1789" i="6"/>
  <c r="AB406" i="6"/>
  <c r="AC406" i="6" s="1"/>
  <c r="U406" i="6"/>
  <c r="V406" i="6" s="1"/>
  <c r="U1373" i="6"/>
  <c r="V1373" i="6" s="1"/>
  <c r="U545" i="6"/>
  <c r="V545" i="6" s="1"/>
  <c r="U422" i="6"/>
  <c r="V422" i="6" s="1"/>
  <c r="AB853" i="6"/>
  <c r="AC853" i="6" s="1"/>
  <c r="U853" i="6"/>
  <c r="V853" i="6" s="1"/>
  <c r="U1833" i="6"/>
  <c r="V1833" i="6" s="1"/>
  <c r="U1945" i="6"/>
  <c r="V1945" i="6" s="1"/>
  <c r="U264" i="6"/>
  <c r="V264" i="6" s="1"/>
  <c r="U1401" i="6"/>
  <c r="V1401" i="6" s="1"/>
  <c r="U1433" i="6"/>
  <c r="AB1985" i="6"/>
  <c r="AC1985" i="6" s="1"/>
  <c r="U1985" i="6"/>
  <c r="V1985" i="6" s="1"/>
  <c r="AB544" i="6"/>
  <c r="AC544" i="6" s="1"/>
  <c r="U544" i="6"/>
  <c r="V544" i="6" s="1"/>
  <c r="U91" i="6"/>
  <c r="V91" i="6" s="1"/>
  <c r="Z91" i="6" s="1"/>
  <c r="U1458" i="6"/>
  <c r="V1458" i="6" s="1"/>
  <c r="Z1458" i="6" s="1"/>
  <c r="AB649" i="6"/>
  <c r="AC649" i="6" s="1"/>
  <c r="U649" i="6"/>
  <c r="V649" i="6" s="1"/>
  <c r="AB1343" i="6"/>
  <c r="AC1343" i="6" s="1"/>
  <c r="U1343" i="6"/>
  <c r="V1343" i="6" s="1"/>
  <c r="Z1343" i="6" s="1"/>
  <c r="U582" i="6"/>
  <c r="V582" i="6" s="1"/>
  <c r="Z582" i="6" s="1"/>
  <c r="AB732" i="6"/>
  <c r="AC732" i="6" s="1"/>
  <c r="U732" i="6"/>
  <c r="V732" i="6" s="1"/>
  <c r="AB647" i="6"/>
  <c r="AC647" i="6" s="1"/>
  <c r="U647" i="6"/>
  <c r="AB1246" i="6"/>
  <c r="AC1246" i="6" s="1"/>
  <c r="U1246" i="6"/>
  <c r="V1246" i="6" s="1"/>
  <c r="Z1246" i="6" s="1"/>
  <c r="AB106" i="6"/>
  <c r="AC106" i="6" s="1"/>
  <c r="U106" i="6"/>
  <c r="V106" i="6" s="1"/>
  <c r="Z106" i="6" s="1"/>
  <c r="AB1739" i="6"/>
  <c r="AC1739" i="6" s="1"/>
  <c r="U1739" i="6"/>
  <c r="V1739" i="6" s="1"/>
  <c r="AB1284" i="6"/>
  <c r="AC1284" i="6" s="1"/>
  <c r="U1284" i="6"/>
  <c r="V1284" i="6" s="1"/>
  <c r="AB1575" i="6"/>
  <c r="AC1575" i="6" s="1"/>
  <c r="U1575" i="6"/>
  <c r="V1575" i="6" s="1"/>
  <c r="Z1575" i="6" s="1"/>
  <c r="AB1141" i="6"/>
  <c r="AC1141" i="6" s="1"/>
  <c r="U1141" i="6"/>
  <c r="V1141" i="6" s="1"/>
  <c r="AB1825" i="6"/>
  <c r="AC1825" i="6" s="1"/>
  <c r="U1825" i="6"/>
  <c r="V1825" i="6" s="1"/>
  <c r="AB1068" i="6"/>
  <c r="AC1068" i="6" s="1"/>
  <c r="U1068" i="6"/>
  <c r="AB779" i="6"/>
  <c r="AC779" i="6" s="1"/>
  <c r="U779" i="6"/>
  <c r="V779" i="6" s="1"/>
  <c r="Z779" i="6" s="1"/>
  <c r="AB1720" i="6"/>
  <c r="AC1720" i="6" s="1"/>
  <c r="U1720" i="6"/>
  <c r="V1720" i="6" s="1"/>
  <c r="Z1720" i="6" s="1"/>
  <c r="AB1307" i="6"/>
  <c r="AC1307" i="6" s="1"/>
  <c r="U1307" i="6"/>
  <c r="V1307" i="6" s="1"/>
  <c r="AB1952" i="6"/>
  <c r="AC1952" i="6" s="1"/>
  <c r="U1952" i="6"/>
  <c r="V1952" i="6" s="1"/>
  <c r="AB1008" i="6"/>
  <c r="AC1008" i="6" s="1"/>
  <c r="U1008" i="6"/>
  <c r="V1008" i="6" s="1"/>
  <c r="Z1008" i="6" s="1"/>
  <c r="AB580" i="6"/>
  <c r="AC580" i="6" s="1"/>
  <c r="U580" i="6"/>
  <c r="AB1006" i="6"/>
  <c r="AC1006" i="6" s="1"/>
  <c r="U1006" i="6"/>
  <c r="U1430" i="6"/>
  <c r="V1430" i="6" s="1"/>
  <c r="Z1430" i="6" s="1"/>
  <c r="AB1593" i="6"/>
  <c r="AC1593" i="6" s="1"/>
  <c r="U1593" i="6"/>
  <c r="V1593" i="6" s="1"/>
  <c r="AB1425" i="6"/>
  <c r="AC1425" i="6" s="1"/>
  <c r="U1425" i="6"/>
  <c r="V1425" i="6" s="1"/>
  <c r="U1631" i="6"/>
  <c r="AB438" i="6"/>
  <c r="AC438" i="6" s="1"/>
  <c r="U438" i="6"/>
  <c r="V438" i="6" s="1"/>
  <c r="AB1976" i="6"/>
  <c r="AC1976" i="6" s="1"/>
  <c r="U1976" i="6"/>
  <c r="U785" i="6"/>
  <c r="V785" i="6" s="1"/>
  <c r="Z785" i="6" s="1"/>
  <c r="AB815" i="6"/>
  <c r="AC815" i="6" s="1"/>
  <c r="U815" i="6"/>
  <c r="V815" i="6" s="1"/>
  <c r="Z815" i="6" s="1"/>
  <c r="AB738" i="6"/>
  <c r="AC738" i="6" s="1"/>
  <c r="U738" i="6"/>
  <c r="U2078" i="6"/>
  <c r="V2078" i="6" s="1"/>
  <c r="U2066" i="6"/>
  <c r="V2066" i="6" s="1"/>
  <c r="AB1438" i="6"/>
  <c r="AC1438" i="6" s="1"/>
  <c r="U1438" i="6"/>
  <c r="V1438" i="6" s="1"/>
  <c r="AB1459" i="6"/>
  <c r="AC1459" i="6" s="1"/>
  <c r="U1459" i="6"/>
  <c r="V1459" i="6" s="1"/>
  <c r="Z1459" i="6" s="1"/>
  <c r="AB59" i="6"/>
  <c r="AC59" i="6" s="1"/>
  <c r="U59" i="6"/>
  <c r="V59" i="6" s="1"/>
  <c r="Z433" i="6"/>
  <c r="AD433" i="6" s="1"/>
  <c r="V2211" i="6"/>
  <c r="Z2211" i="6" s="1"/>
  <c r="AD2211" i="6" s="1"/>
  <c r="Z2200" i="6"/>
  <c r="AD2200" i="6" s="1"/>
  <c r="Z2022" i="6"/>
  <c r="AD2022" i="6" s="1"/>
  <c r="U150" i="6"/>
  <c r="V150" i="6" s="1"/>
  <c r="Z150" i="6" s="1"/>
  <c r="AB399" i="6"/>
  <c r="AC399" i="6" s="1"/>
  <c r="U399" i="6"/>
  <c r="V399" i="6" s="1"/>
  <c r="Z399" i="6" s="1"/>
  <c r="AB807" i="6"/>
  <c r="AC807" i="6" s="1"/>
  <c r="U807" i="6"/>
  <c r="V807" i="6" s="1"/>
  <c r="AB339" i="6"/>
  <c r="AC339" i="6" s="1"/>
  <c r="U339" i="6"/>
  <c r="V339" i="6" s="1"/>
  <c r="Z339" i="6" s="1"/>
  <c r="U803" i="6"/>
  <c r="V803" i="6" s="1"/>
  <c r="U1820" i="6"/>
  <c r="V1820" i="6" s="1"/>
  <c r="Z1820" i="6" s="1"/>
  <c r="AB657" i="6"/>
  <c r="AC657" i="6" s="1"/>
  <c r="U657" i="6"/>
  <c r="V657" i="6" s="1"/>
  <c r="U2003" i="6"/>
  <c r="V2003" i="6" s="1"/>
  <c r="AB1166" i="6"/>
  <c r="AC1166" i="6" s="1"/>
  <c r="U1166" i="6"/>
  <c r="V1166" i="6" s="1"/>
  <c r="Z1166" i="6" s="1"/>
  <c r="U435" i="6"/>
  <c r="V435" i="6" s="1"/>
  <c r="Z435" i="6" s="1"/>
  <c r="U929" i="6"/>
  <c r="V929" i="6" s="1"/>
  <c r="Z929" i="6" s="1"/>
  <c r="AB2012" i="6"/>
  <c r="AC2012" i="6" s="1"/>
  <c r="U2012" i="6"/>
  <c r="V2012" i="6" s="1"/>
  <c r="Z2012" i="6" s="1"/>
  <c r="U1126" i="6"/>
  <c r="V1126" i="6" s="1"/>
  <c r="U1003" i="6"/>
  <c r="V1003" i="6" s="1"/>
  <c r="Z1003" i="6" s="1"/>
  <c r="AB335" i="6"/>
  <c r="AC335" i="6" s="1"/>
  <c r="U335" i="6"/>
  <c r="V335" i="6" s="1"/>
  <c r="AB440" i="6"/>
  <c r="AC440" i="6" s="1"/>
  <c r="U440" i="6"/>
  <c r="U1632" i="6"/>
  <c r="V1632" i="6" s="1"/>
  <c r="AB1292" i="6"/>
  <c r="AC1292" i="6" s="1"/>
  <c r="U1292" i="6"/>
  <c r="V1292" i="6" s="1"/>
  <c r="Z1292" i="6" s="1"/>
  <c r="AB648" i="6"/>
  <c r="AC648" i="6" s="1"/>
  <c r="U648" i="6"/>
  <c r="V648" i="6" s="1"/>
  <c r="U1236" i="6"/>
  <c r="V1236" i="6" s="1"/>
  <c r="U1809" i="6"/>
  <c r="U1119" i="6"/>
  <c r="V1119" i="6" s="1"/>
  <c r="AB2059" i="6"/>
  <c r="AC2059" i="6" s="1"/>
  <c r="U2059" i="6"/>
  <c r="V2059" i="6" s="1"/>
  <c r="Z2059" i="6" s="1"/>
  <c r="AB1054" i="6"/>
  <c r="AC1054" i="6" s="1"/>
  <c r="U1054" i="6"/>
  <c r="V1054" i="6" s="1"/>
  <c r="U278" i="6"/>
  <c r="V278" i="6" s="1"/>
  <c r="AB1863" i="6"/>
  <c r="AC1863" i="6" s="1"/>
  <c r="U1863" i="6"/>
  <c r="V1863" i="6" s="1"/>
  <c r="U825" i="6"/>
  <c r="AB622" i="6"/>
  <c r="AC622" i="6" s="1"/>
  <c r="U622" i="6"/>
  <c r="V622" i="6" s="1"/>
  <c r="Z622" i="6" s="1"/>
  <c r="U1030" i="6"/>
  <c r="V1030" i="6" s="1"/>
  <c r="Z1030" i="6" s="1"/>
  <c r="U554" i="6"/>
  <c r="AB814" i="6"/>
  <c r="AC814" i="6" s="1"/>
  <c r="U814" i="6"/>
  <c r="U556" i="6"/>
  <c r="AB56" i="6"/>
  <c r="AC56" i="6" s="1"/>
  <c r="U56" i="6"/>
  <c r="V56" i="6" s="1"/>
  <c r="Z56" i="6" s="1"/>
  <c r="U1800" i="6"/>
  <c r="AB1382" i="6"/>
  <c r="AC1382" i="6" s="1"/>
  <c r="U1382" i="6"/>
  <c r="V1382" i="6" s="1"/>
  <c r="AB989" i="6"/>
  <c r="AC989" i="6" s="1"/>
  <c r="U989" i="6"/>
  <c r="V989" i="6" s="1"/>
  <c r="AB411" i="6"/>
  <c r="AC411" i="6" s="1"/>
  <c r="U411" i="6"/>
  <c r="V411" i="6" s="1"/>
  <c r="AB289" i="6"/>
  <c r="AC289" i="6" s="1"/>
  <c r="U289" i="6"/>
  <c r="U519" i="6"/>
  <c r="V519" i="6" s="1"/>
  <c r="U2127" i="6"/>
  <c r="V2127" i="6" s="1"/>
  <c r="U1148" i="6"/>
  <c r="V1148" i="6" s="1"/>
  <c r="AB551" i="6"/>
  <c r="AC551" i="6" s="1"/>
  <c r="U551" i="6"/>
  <c r="V551" i="6" s="1"/>
  <c r="U1271" i="6"/>
  <c r="V1271" i="6" s="1"/>
  <c r="Z1271" i="6" s="1"/>
  <c r="U553" i="6"/>
  <c r="V553" i="6" s="1"/>
  <c r="U723" i="6"/>
  <c r="V723" i="6" s="1"/>
  <c r="U285" i="6"/>
  <c r="V285" i="6" s="1"/>
  <c r="U2172" i="6"/>
  <c r="V2172" i="6" s="1"/>
  <c r="U767" i="6"/>
  <c r="V767" i="6" s="1"/>
  <c r="U531" i="6"/>
  <c r="V531" i="6" s="1"/>
  <c r="AB754" i="6"/>
  <c r="AC754" i="6" s="1"/>
  <c r="U754" i="6"/>
  <c r="V754" i="6" s="1"/>
  <c r="AB1839" i="6"/>
  <c r="AC1839" i="6" s="1"/>
  <c r="U1839" i="6"/>
  <c r="U2076" i="6"/>
  <c r="V2076" i="6" s="1"/>
  <c r="AB641" i="6"/>
  <c r="AC641" i="6" s="1"/>
  <c r="U641" i="6"/>
  <c r="V641" i="6" s="1"/>
  <c r="AB1259" i="6"/>
  <c r="AC1259" i="6" s="1"/>
  <c r="U1259" i="6"/>
  <c r="AB1075" i="6"/>
  <c r="AC1075" i="6" s="1"/>
  <c r="U1075" i="6"/>
  <c r="V1075" i="6" s="1"/>
  <c r="AB793" i="6"/>
  <c r="AC793" i="6" s="1"/>
  <c r="U793" i="6"/>
  <c r="V793" i="6" s="1"/>
  <c r="Z793" i="6" s="1"/>
  <c r="AB2062" i="6"/>
  <c r="AC2062" i="6" s="1"/>
  <c r="U2062" i="6"/>
  <c r="V2062" i="6" s="1"/>
  <c r="Z2062" i="6" s="1"/>
  <c r="AB1744" i="6"/>
  <c r="AC1744" i="6" s="1"/>
  <c r="U1744" i="6"/>
  <c r="V1744" i="6" s="1"/>
  <c r="U828" i="6"/>
  <c r="V828" i="6" s="1"/>
  <c r="U2182" i="6"/>
  <c r="V2182" i="6" s="1"/>
  <c r="U1234" i="6"/>
  <c r="V1234" i="6" s="1"/>
  <c r="Z1234" i="6" s="1"/>
  <c r="AB2120" i="6"/>
  <c r="AC2120" i="6" s="1"/>
  <c r="U2120" i="6"/>
  <c r="V2120" i="6" s="1"/>
  <c r="U1135" i="6"/>
  <c r="V1135" i="6" s="1"/>
  <c r="Z1135" i="6" s="1"/>
  <c r="U1506" i="6"/>
  <c r="U1436" i="6"/>
  <c r="V1436" i="6" s="1"/>
  <c r="Z1436" i="6" s="1"/>
  <c r="U1762" i="6"/>
  <c r="V1762" i="6" s="1"/>
  <c r="AB1629" i="6"/>
  <c r="AC1629" i="6" s="1"/>
  <c r="U1629" i="6"/>
  <c r="V1629" i="6" s="1"/>
  <c r="Z1629" i="6" s="1"/>
  <c r="U939" i="6"/>
  <c r="V939" i="6" s="1"/>
  <c r="Z939" i="6" s="1"/>
  <c r="U883" i="6"/>
  <c r="V883" i="6" s="1"/>
  <c r="Z883" i="6" s="1"/>
  <c r="AB330" i="6"/>
  <c r="AC330" i="6" s="1"/>
  <c r="U330" i="6"/>
  <c r="V330" i="6" s="1"/>
  <c r="AB1351" i="6"/>
  <c r="AC1351" i="6" s="1"/>
  <c r="U1351" i="6"/>
  <c r="V1351" i="6" s="1"/>
  <c r="U450" i="6"/>
  <c r="V450" i="6" s="1"/>
  <c r="U1037" i="6"/>
  <c r="V1037" i="6" s="1"/>
  <c r="AB2037" i="6"/>
  <c r="AC2037" i="6" s="1"/>
  <c r="U2037" i="6"/>
  <c r="V2037" i="6" s="1"/>
  <c r="Z2037" i="6" s="1"/>
  <c r="U305" i="6"/>
  <c r="V305" i="6" s="1"/>
  <c r="Z305" i="6" s="1"/>
  <c r="U1630" i="6"/>
  <c r="V1630" i="6" s="1"/>
  <c r="U1213" i="6"/>
  <c r="V1213" i="6" s="1"/>
  <c r="U342" i="6"/>
  <c r="V342" i="6" s="1"/>
  <c r="Z342" i="6" s="1"/>
  <c r="AB222" i="6"/>
  <c r="AC222" i="6" s="1"/>
  <c r="U222" i="6"/>
  <c r="V222" i="6" s="1"/>
  <c r="Z222" i="6" s="1"/>
  <c r="U1775" i="6"/>
  <c r="U1504" i="6"/>
  <c r="V1504" i="6" s="1"/>
  <c r="U1303" i="6"/>
  <c r="V1303" i="6" s="1"/>
  <c r="U1301" i="6"/>
  <c r="AB1910" i="6"/>
  <c r="AC1910" i="6" s="1"/>
  <c r="U1910" i="6"/>
  <c r="AB876" i="6"/>
  <c r="AC876" i="6" s="1"/>
  <c r="U876" i="6"/>
  <c r="AB103" i="6"/>
  <c r="AC103" i="6" s="1"/>
  <c r="U103" i="6"/>
  <c r="U111" i="6"/>
  <c r="V111" i="6" s="1"/>
  <c r="U185" i="6"/>
  <c r="AB1568" i="6"/>
  <c r="AC1568" i="6" s="1"/>
  <c r="U1568" i="6"/>
  <c r="V1568" i="6" s="1"/>
  <c r="AB2167" i="6"/>
  <c r="AC2167" i="6" s="1"/>
  <c r="U2167" i="6"/>
  <c r="U1539" i="6"/>
  <c r="V1539" i="6" s="1"/>
  <c r="U1175" i="6"/>
  <c r="U1494" i="6"/>
  <c r="V1494" i="6" s="1"/>
  <c r="U1454" i="6"/>
  <c r="V1454" i="6" s="1"/>
  <c r="AB2079" i="6"/>
  <c r="AC2079" i="6" s="1"/>
  <c r="U2079" i="6"/>
  <c r="V2079" i="6" s="1"/>
  <c r="AB746" i="6"/>
  <c r="AC746" i="6" s="1"/>
  <c r="U746" i="6"/>
  <c r="U1979" i="6"/>
  <c r="U760" i="6"/>
  <c r="V760" i="6" s="1"/>
  <c r="U1123" i="6"/>
  <c r="V1123" i="6" s="1"/>
  <c r="U1516" i="6"/>
  <c r="U935" i="6"/>
  <c r="U1285" i="6"/>
  <c r="V1285" i="6" s="1"/>
  <c r="Z1285" i="6" s="1"/>
  <c r="U1429" i="6"/>
  <c r="V1429" i="6" s="1"/>
  <c r="U1579" i="6"/>
  <c r="V1579" i="6" s="1"/>
  <c r="Z1579" i="6" s="1"/>
  <c r="U564" i="6"/>
  <c r="V564" i="6" s="1"/>
  <c r="U211" i="6"/>
  <c r="V211" i="6" s="1"/>
  <c r="U403" i="6"/>
  <c r="V403" i="6" s="1"/>
  <c r="U495" i="6"/>
  <c r="V495" i="6" s="1"/>
  <c r="Z495" i="6" s="1"/>
  <c r="U128" i="6"/>
  <c r="V128" i="6" s="1"/>
  <c r="Z128" i="6" s="1"/>
  <c r="U1770" i="6"/>
  <c r="U1136" i="6"/>
  <c r="V1136" i="6" s="1"/>
  <c r="AB2186" i="6"/>
  <c r="AC2186" i="6" s="1"/>
  <c r="U2186" i="6"/>
  <c r="V2186" i="6" s="1"/>
  <c r="U102" i="6"/>
  <c r="V102" i="6" s="1"/>
  <c r="U2184" i="6"/>
  <c r="V2184" i="6" s="1"/>
  <c r="Z2184" i="6" s="1"/>
  <c r="AB1203" i="6"/>
  <c r="AC1203" i="6" s="1"/>
  <c r="U1203" i="6"/>
  <c r="U862" i="6"/>
  <c r="AB1557" i="6"/>
  <c r="AC1557" i="6" s="1"/>
  <c r="U1557" i="6"/>
  <c r="V1557" i="6" s="1"/>
  <c r="U1111" i="6"/>
  <c r="V1111" i="6" s="1"/>
  <c r="Z1111" i="6" s="1"/>
  <c r="U1404" i="6"/>
  <c r="V1404" i="6" s="1"/>
  <c r="U1450" i="6"/>
  <c r="V1450" i="6" s="1"/>
  <c r="U1747" i="6"/>
  <c r="U1416" i="6"/>
  <c r="V1416" i="6" s="1"/>
  <c r="Z1416" i="6" s="1"/>
  <c r="U1576" i="6"/>
  <c r="V1576" i="6" s="1"/>
  <c r="Z1576" i="6" s="1"/>
  <c r="U1446" i="6"/>
  <c r="V1446" i="6" s="1"/>
  <c r="Z1446" i="6" s="1"/>
  <c r="U869" i="6"/>
  <c r="V869" i="6" s="1"/>
  <c r="Z869" i="6" s="1"/>
  <c r="AB1163" i="6"/>
  <c r="AC1163" i="6" s="1"/>
  <c r="U1163" i="6"/>
  <c r="U205" i="6"/>
  <c r="V205" i="6" s="1"/>
  <c r="U1805" i="6"/>
  <c r="U217" i="6"/>
  <c r="V217" i="6" s="1"/>
  <c r="U2229" i="6"/>
  <c r="V2229" i="6" s="1"/>
  <c r="U515" i="6"/>
  <c r="V515" i="6" s="1"/>
  <c r="AB1492" i="6"/>
  <c r="AC1492" i="6" s="1"/>
  <c r="U1492" i="6"/>
  <c r="V1492" i="6" s="1"/>
  <c r="Z1492" i="6" s="1"/>
  <c r="U177" i="6"/>
  <c r="V177" i="6" s="1"/>
  <c r="U1668" i="6"/>
  <c r="V1668" i="6" s="1"/>
  <c r="Z1668" i="6" s="1"/>
  <c r="U1563" i="6"/>
  <c r="V1563" i="6" s="1"/>
  <c r="Z1563" i="6" s="1"/>
  <c r="U756" i="6"/>
  <c r="V756" i="6" s="1"/>
  <c r="U367" i="6"/>
  <c r="V367" i="6" s="1"/>
  <c r="U1654" i="6"/>
  <c r="U655" i="6"/>
  <c r="U1969" i="6"/>
  <c r="V1969" i="6" s="1"/>
  <c r="Z1969" i="6" s="1"/>
  <c r="U903" i="6"/>
  <c r="V903" i="6" s="1"/>
  <c r="AB455" i="6"/>
  <c r="AC455" i="6" s="1"/>
  <c r="U455" i="6"/>
  <c r="U261" i="6"/>
  <c r="V261" i="6" s="1"/>
  <c r="Z261" i="6" s="1"/>
  <c r="U1369" i="6"/>
  <c r="V1369" i="6" s="1"/>
  <c r="AB1426" i="6"/>
  <c r="AC1426" i="6" s="1"/>
  <c r="U1426" i="6"/>
  <c r="AB1268" i="6"/>
  <c r="AC1268" i="6" s="1"/>
  <c r="U1268" i="6"/>
  <c r="V1268" i="6" s="1"/>
  <c r="U2144" i="6"/>
  <c r="U994" i="6"/>
  <c r="V994" i="6" s="1"/>
  <c r="Z994" i="6" s="1"/>
  <c r="U113" i="6"/>
  <c r="V113" i="6" s="1"/>
  <c r="AB734" i="6"/>
  <c r="AC734" i="6" s="1"/>
  <c r="U734" i="6"/>
  <c r="V734" i="6" s="1"/>
  <c r="Z734" i="6" s="1"/>
  <c r="AB1104" i="6"/>
  <c r="AC1104" i="6" s="1"/>
  <c r="U1104" i="6"/>
  <c r="V1104" i="6" s="1"/>
  <c r="Z1104" i="6" s="1"/>
  <c r="U2013" i="6"/>
  <c r="V2013" i="6" s="1"/>
  <c r="U1321" i="6"/>
  <c r="V1321" i="6" s="1"/>
  <c r="Z1321" i="6" s="1"/>
  <c r="AB1888" i="6"/>
  <c r="AC1888" i="6" s="1"/>
  <c r="U1888" i="6"/>
  <c r="AB1778" i="6"/>
  <c r="AC1778" i="6" s="1"/>
  <c r="U1778" i="6"/>
  <c r="V1778" i="6" s="1"/>
  <c r="AB474" i="6"/>
  <c r="AC474" i="6" s="1"/>
  <c r="U474" i="6"/>
  <c r="V474" i="6" s="1"/>
  <c r="U1643" i="6"/>
  <c r="V1643" i="6" s="1"/>
  <c r="Z1643" i="6" s="1"/>
  <c r="U1326" i="6"/>
  <c r="V1326" i="6" s="1"/>
  <c r="U41" i="6"/>
  <c r="V41" i="6" s="1"/>
  <c r="U2070" i="6"/>
  <c r="V2070" i="6" s="1"/>
  <c r="Z2070" i="6" s="1"/>
  <c r="AB153" i="6"/>
  <c r="AC153" i="6" s="1"/>
  <c r="U153" i="6"/>
  <c r="V153" i="6" s="1"/>
  <c r="Z153" i="6" s="1"/>
  <c r="U603" i="6"/>
  <c r="U310" i="6"/>
  <c r="AB1752" i="6"/>
  <c r="AC1752" i="6" s="1"/>
  <c r="U1752" i="6"/>
  <c r="V1752" i="6" s="1"/>
  <c r="U1649" i="6"/>
  <c r="V1649" i="6" s="1"/>
  <c r="Z1649" i="6" s="1"/>
  <c r="U514" i="6"/>
  <c r="V514" i="6" s="1"/>
  <c r="Z514" i="6" s="1"/>
  <c r="U659" i="6"/>
  <c r="V659" i="6" s="1"/>
  <c r="AB1495" i="6"/>
  <c r="AC1495" i="6" s="1"/>
  <c r="U1495" i="6"/>
  <c r="V1495" i="6" s="1"/>
  <c r="U573" i="6"/>
  <c r="V573" i="6" s="1"/>
  <c r="AB117" i="6"/>
  <c r="AC117" i="6" s="1"/>
  <c r="U117" i="6"/>
  <c r="V117" i="6" s="1"/>
  <c r="AB1376" i="6"/>
  <c r="AC1376" i="6" s="1"/>
  <c r="U1376" i="6"/>
  <c r="AB1400" i="6"/>
  <c r="AC1400" i="6" s="1"/>
  <c r="U1400" i="6"/>
  <c r="V1400" i="6" s="1"/>
  <c r="AB1410" i="6"/>
  <c r="AC1410" i="6" s="1"/>
  <c r="U1410" i="6"/>
  <c r="V1410" i="6" s="1"/>
  <c r="AB908" i="6"/>
  <c r="AC908" i="6" s="1"/>
  <c r="U908" i="6"/>
  <c r="V908" i="6" s="1"/>
  <c r="Z908" i="6" s="1"/>
  <c r="U1073" i="6"/>
  <c r="V1073" i="6" s="1"/>
  <c r="Z1073" i="6" s="1"/>
  <c r="AB1180" i="6"/>
  <c r="AC1180" i="6" s="1"/>
  <c r="U1180" i="6"/>
  <c r="V1180" i="6" s="1"/>
  <c r="Z1180" i="6" s="1"/>
  <c r="AB129" i="6"/>
  <c r="AC129" i="6" s="1"/>
  <c r="AD129" i="6" s="1"/>
  <c r="AB500" i="6"/>
  <c r="AC500" i="6" s="1"/>
  <c r="U500" i="6"/>
  <c r="V500" i="6" s="1"/>
  <c r="Z500" i="6" s="1"/>
  <c r="AB585" i="6"/>
  <c r="AC585" i="6" s="1"/>
  <c r="U585" i="6"/>
  <c r="AB1186" i="6"/>
  <c r="AC1186" i="6" s="1"/>
  <c r="U1186" i="6"/>
  <c r="V1186" i="6" s="1"/>
  <c r="AB51" i="6"/>
  <c r="AC51" i="6" s="1"/>
  <c r="U51" i="6"/>
  <c r="V51" i="6" s="1"/>
  <c r="Z51" i="6" s="1"/>
  <c r="AB991" i="6"/>
  <c r="AC991" i="6" s="1"/>
  <c r="U991" i="6"/>
  <c r="V991" i="6" s="1"/>
  <c r="AB1857" i="6"/>
  <c r="AC1857" i="6" s="1"/>
  <c r="U1857" i="6"/>
  <c r="AB1453" i="6"/>
  <c r="AC1453" i="6" s="1"/>
  <c r="U1453" i="6"/>
  <c r="V1453" i="6" s="1"/>
  <c r="AB1181" i="6"/>
  <c r="AC1181" i="6" s="1"/>
  <c r="U1181" i="6"/>
  <c r="V1181" i="6" s="1"/>
  <c r="AB204" i="6"/>
  <c r="AC204" i="6" s="1"/>
  <c r="U204" i="6"/>
  <c r="V204" i="6" s="1"/>
  <c r="AB1253" i="6"/>
  <c r="AC1253" i="6" s="1"/>
  <c r="U1253" i="6"/>
  <c r="AB511" i="6"/>
  <c r="AC511" i="6" s="1"/>
  <c r="U511" i="6"/>
  <c r="V511" i="6" s="1"/>
  <c r="Z511" i="6" s="1"/>
  <c r="AB1409" i="6"/>
  <c r="AC1409" i="6" s="1"/>
  <c r="U1409" i="6"/>
  <c r="V1409" i="6" s="1"/>
  <c r="AB1818" i="6"/>
  <c r="AC1818" i="6" s="1"/>
  <c r="U1818" i="6"/>
  <c r="V1818" i="6" s="1"/>
  <c r="AB1057" i="6"/>
  <c r="AC1057" i="6" s="1"/>
  <c r="U1057" i="6"/>
  <c r="V1057" i="6" s="1"/>
  <c r="AB1449" i="6"/>
  <c r="AC1449" i="6" s="1"/>
  <c r="U1449" i="6"/>
  <c r="V1449" i="6" s="1"/>
  <c r="AB1211" i="6"/>
  <c r="AC1211" i="6" s="1"/>
  <c r="U1211" i="6"/>
  <c r="V1211" i="6" s="1"/>
  <c r="AB1134" i="6"/>
  <c r="AC1134" i="6" s="1"/>
  <c r="U1134" i="6"/>
  <c r="V1134" i="6" s="1"/>
  <c r="AB1423" i="6"/>
  <c r="AC1423" i="6" s="1"/>
  <c r="U1423" i="6"/>
  <c r="AB2110" i="6"/>
  <c r="AC2110" i="6" s="1"/>
  <c r="U2110" i="6"/>
  <c r="V2110" i="6" s="1"/>
  <c r="Z2110" i="6" s="1"/>
  <c r="AB1319" i="6"/>
  <c r="AC1319" i="6" s="1"/>
  <c r="U1319" i="6"/>
  <c r="V1319" i="6" s="1"/>
  <c r="Z1319" i="6" s="1"/>
  <c r="U906" i="6"/>
  <c r="V906" i="6" s="1"/>
  <c r="AB1589" i="6"/>
  <c r="AC1589" i="6" s="1"/>
  <c r="U1589" i="6"/>
  <c r="V1589" i="6" s="1"/>
  <c r="Z1589" i="6" s="1"/>
  <c r="AB796" i="6"/>
  <c r="AC796" i="6" s="1"/>
  <c r="U796" i="6"/>
  <c r="V796" i="6" s="1"/>
  <c r="AB1295" i="6"/>
  <c r="AC1295" i="6" s="1"/>
  <c r="U1295" i="6"/>
  <c r="AB689" i="6"/>
  <c r="AC689" i="6" s="1"/>
  <c r="U689" i="6"/>
  <c r="V689" i="6" s="1"/>
  <c r="AB2023" i="6"/>
  <c r="AC2023" i="6" s="1"/>
  <c r="U2023" i="6"/>
  <c r="V2023" i="6" s="1"/>
  <c r="AB741" i="6"/>
  <c r="AC741" i="6" s="1"/>
  <c r="U741" i="6"/>
  <c r="V741" i="6" s="1"/>
  <c r="AB576" i="6"/>
  <c r="AC576" i="6" s="1"/>
  <c r="U576" i="6"/>
  <c r="AB1191" i="6"/>
  <c r="AC1191" i="6" s="1"/>
  <c r="U1191" i="6"/>
  <c r="V1191" i="6" s="1"/>
  <c r="AB53" i="6"/>
  <c r="AC53" i="6" s="1"/>
  <c r="U53" i="6"/>
  <c r="V53" i="6" s="1"/>
  <c r="Z53" i="6" s="1"/>
  <c r="AB1040" i="6"/>
  <c r="AC1040" i="6" s="1"/>
  <c r="U1040" i="6"/>
  <c r="U2019" i="6"/>
  <c r="V2019" i="6" s="1"/>
  <c r="Z2019" i="6" s="1"/>
  <c r="U2151" i="6"/>
  <c r="V2151" i="6" s="1"/>
  <c r="Z2151" i="6" s="1"/>
  <c r="U1731" i="6"/>
  <c r="V1731" i="6" s="1"/>
  <c r="AB1384" i="6"/>
  <c r="AC1384" i="6" s="1"/>
  <c r="U1384" i="6"/>
  <c r="V1384" i="6" s="1"/>
  <c r="AB228" i="6"/>
  <c r="AC228" i="6" s="1"/>
  <c r="U228" i="6"/>
  <c r="V228" i="6" s="1"/>
  <c r="Z228" i="6" s="1"/>
  <c r="AB250" i="6"/>
  <c r="AC250" i="6" s="1"/>
  <c r="U250" i="6"/>
  <c r="AB721" i="6"/>
  <c r="AC721" i="6" s="1"/>
  <c r="U721" i="6"/>
  <c r="V721" i="6" s="1"/>
  <c r="Z721" i="6" s="1"/>
  <c r="U2080" i="6"/>
  <c r="AB311" i="6"/>
  <c r="AC311" i="6" s="1"/>
  <c r="U311" i="6"/>
  <c r="V311" i="6" s="1"/>
  <c r="AB1855" i="6"/>
  <c r="AC1855" i="6" s="1"/>
  <c r="U1855" i="6"/>
  <c r="V1855" i="6" s="1"/>
  <c r="Z1855" i="6" s="1"/>
  <c r="AB742" i="6"/>
  <c r="AC742" i="6" s="1"/>
  <c r="U742" i="6"/>
  <c r="V742" i="6" s="1"/>
  <c r="Z742" i="6" s="1"/>
  <c r="AB555" i="6"/>
  <c r="AC555" i="6" s="1"/>
  <c r="U555" i="6"/>
  <c r="V555" i="6" s="1"/>
  <c r="Z555" i="6" s="1"/>
  <c r="AB1185" i="6"/>
  <c r="AC1185" i="6" s="1"/>
  <c r="U1185" i="6"/>
  <c r="V1185" i="6" s="1"/>
  <c r="AB101" i="6"/>
  <c r="AC101" i="6" s="1"/>
  <c r="U101" i="6"/>
  <c r="V101" i="6" s="1"/>
  <c r="Z101" i="6" s="1"/>
  <c r="U1489" i="6"/>
  <c r="V1489" i="6" s="1"/>
  <c r="Z1489" i="6" s="1"/>
  <c r="AB1032" i="6"/>
  <c r="AC1032" i="6" s="1"/>
  <c r="U1032" i="6"/>
  <c r="AB183" i="6"/>
  <c r="AC183" i="6" s="1"/>
  <c r="U183" i="6"/>
  <c r="AB1014" i="6"/>
  <c r="AC1014" i="6" s="1"/>
  <c r="U1014" i="6"/>
  <c r="V1014" i="6" s="1"/>
  <c r="Z1014" i="6" s="1"/>
  <c r="AB269" i="6"/>
  <c r="AC269" i="6" s="1"/>
  <c r="U269" i="6"/>
  <c r="AB961" i="6"/>
  <c r="AC961" i="6" s="1"/>
  <c r="U961" i="6"/>
  <c r="V961" i="6" s="1"/>
  <c r="AB26" i="6"/>
  <c r="AC26" i="6" s="1"/>
  <c r="U26" i="6"/>
  <c r="V26" i="6" s="1"/>
  <c r="Z26" i="6" s="1"/>
  <c r="AB1963" i="6"/>
  <c r="AC1963" i="6" s="1"/>
  <c r="U1963" i="6"/>
  <c r="V1963" i="6" s="1"/>
  <c r="AB1353" i="6"/>
  <c r="AC1353" i="6" s="1"/>
  <c r="U1353" i="6"/>
  <c r="V1353" i="6" s="1"/>
  <c r="Z1353" i="6" s="1"/>
  <c r="AB1706" i="6"/>
  <c r="AC1706" i="6" s="1"/>
  <c r="U1706" i="6"/>
  <c r="V1706" i="6" s="1"/>
  <c r="U1722" i="6"/>
  <c r="V1722" i="6" s="1"/>
  <c r="Z1722" i="6" s="1"/>
  <c r="U1616" i="6"/>
  <c r="V1616" i="6" s="1"/>
  <c r="U646" i="6"/>
  <c r="V646" i="6" s="1"/>
  <c r="Z646" i="6" s="1"/>
  <c r="U2017" i="6"/>
  <c r="AB960" i="6"/>
  <c r="AC960" i="6" s="1"/>
  <c r="U960" i="6"/>
  <c r="AB1741" i="6"/>
  <c r="AC1741" i="6" s="1"/>
  <c r="U1741" i="6"/>
  <c r="V1741" i="6" s="1"/>
  <c r="Z1741" i="6" s="1"/>
  <c r="AB642" i="6"/>
  <c r="AC642" i="6" s="1"/>
  <c r="U642" i="6"/>
  <c r="AB1999" i="6"/>
  <c r="AC1999" i="6" s="1"/>
  <c r="U1999" i="6"/>
  <c r="AB181" i="6"/>
  <c r="AC181" i="6" s="1"/>
  <c r="U181" i="6"/>
  <c r="AB759" i="6"/>
  <c r="AC759" i="6" s="1"/>
  <c r="U759" i="6"/>
  <c r="AB1598" i="6"/>
  <c r="AC1598" i="6" s="1"/>
  <c r="U1598" i="6"/>
  <c r="V1598" i="6" s="1"/>
  <c r="AB805" i="6"/>
  <c r="AC805" i="6" s="1"/>
  <c r="U805" i="6"/>
  <c r="V805" i="6" s="1"/>
  <c r="AB2124" i="6"/>
  <c r="AC2124" i="6" s="1"/>
  <c r="U2124" i="6"/>
  <c r="AB1066" i="6"/>
  <c r="AC1066" i="6" s="1"/>
  <c r="U1066" i="6"/>
  <c r="AB1378" i="6"/>
  <c r="AC1378" i="6" s="1"/>
  <c r="U1378" i="6"/>
  <c r="V1378" i="6" s="1"/>
  <c r="AB94" i="6"/>
  <c r="AC94" i="6" s="1"/>
  <c r="U94" i="6"/>
  <c r="V94" i="6" s="1"/>
  <c r="Z94" i="6" s="1"/>
  <c r="AB77" i="6"/>
  <c r="AC77" i="6" s="1"/>
  <c r="U77" i="6"/>
  <c r="V77" i="6" s="1"/>
  <c r="Z77" i="6" s="1"/>
  <c r="AB1772" i="6"/>
  <c r="AC1772" i="6" s="1"/>
  <c r="U1772" i="6"/>
  <c r="V1772" i="6" s="1"/>
  <c r="Z1772" i="6" s="1"/>
  <c r="AB1975" i="6"/>
  <c r="AC1975" i="6" s="1"/>
  <c r="U1975" i="6"/>
  <c r="V1975" i="6" s="1"/>
  <c r="AB1625" i="6"/>
  <c r="AC1625" i="6" s="1"/>
  <c r="U1625" i="6"/>
  <c r="AB1050" i="6"/>
  <c r="AC1050" i="6" s="1"/>
  <c r="U1050" i="6"/>
  <c r="V1050" i="6" s="1"/>
  <c r="Z1050" i="6" s="1"/>
  <c r="AB630" i="6"/>
  <c r="AC630" i="6" s="1"/>
  <c r="U630" i="6"/>
  <c r="V630" i="6" s="1"/>
  <c r="Z630" i="6" s="1"/>
  <c r="U1858" i="6"/>
  <c r="V1858" i="6" s="1"/>
  <c r="U1864" i="6"/>
  <c r="V1864" i="6" s="1"/>
  <c r="Z1864" i="6" s="1"/>
  <c r="AB1480" i="6"/>
  <c r="AC1480" i="6" s="1"/>
  <c r="U1480" i="6"/>
  <c r="V1480" i="6" s="1"/>
  <c r="Z1480" i="6" s="1"/>
  <c r="AB928" i="6"/>
  <c r="AC928" i="6" s="1"/>
  <c r="U928" i="6"/>
  <c r="V928" i="6" s="1"/>
  <c r="AB1667" i="6"/>
  <c r="AC1667" i="6" s="1"/>
  <c r="U1667" i="6"/>
  <c r="V1667" i="6" s="1"/>
  <c r="Z1667" i="6" s="1"/>
  <c r="AB627" i="6"/>
  <c r="AC627" i="6" s="1"/>
  <c r="U627" i="6"/>
  <c r="V627" i="6" s="1"/>
  <c r="AB1740" i="6"/>
  <c r="AC1740" i="6" s="1"/>
  <c r="U1740" i="6"/>
  <c r="V1740" i="6" s="1"/>
  <c r="Z1740" i="6" s="1"/>
  <c r="AB1867" i="6"/>
  <c r="AC1867" i="6" s="1"/>
  <c r="U1867" i="6"/>
  <c r="V1867" i="6" s="1"/>
  <c r="AB1178" i="6"/>
  <c r="AC1178" i="6" s="1"/>
  <c r="U1178" i="6"/>
  <c r="V1178" i="6" s="1"/>
  <c r="U1702" i="6"/>
  <c r="AB952" i="6"/>
  <c r="AC952" i="6" s="1"/>
  <c r="U952" i="6"/>
  <c r="V952" i="6" s="1"/>
  <c r="Z952" i="6" s="1"/>
  <c r="AB1647" i="6"/>
  <c r="AC1647" i="6" s="1"/>
  <c r="U1647" i="6"/>
  <c r="V1647" i="6" s="1"/>
  <c r="Z1647" i="6" s="1"/>
  <c r="AB1522" i="6"/>
  <c r="AC1522" i="6" s="1"/>
  <c r="U1522" i="6"/>
  <c r="V1522" i="6" s="1"/>
  <c r="AB380" i="6"/>
  <c r="AC380" i="6" s="1"/>
  <c r="U380" i="6"/>
  <c r="V380" i="6" s="1"/>
  <c r="Z380" i="6" s="1"/>
  <c r="AB457" i="6"/>
  <c r="AC457" i="6" s="1"/>
  <c r="U457" i="6"/>
  <c r="AB1912" i="6"/>
  <c r="AC1912" i="6" s="1"/>
  <c r="U1912" i="6"/>
  <c r="AB513" i="6"/>
  <c r="AC513" i="6" s="1"/>
  <c r="U513" i="6"/>
  <c r="AB2068" i="6"/>
  <c r="AC2068" i="6" s="1"/>
  <c r="U2068" i="6"/>
  <c r="V2068" i="6" s="1"/>
  <c r="Z2068" i="6" s="1"/>
  <c r="AB1230" i="6"/>
  <c r="AC1230" i="6" s="1"/>
  <c r="U1230" i="6"/>
  <c r="AB733" i="6"/>
  <c r="AC733" i="6" s="1"/>
  <c r="U733" i="6"/>
  <c r="V733" i="6" s="1"/>
  <c r="Z733" i="6" s="1"/>
  <c r="U888" i="6"/>
  <c r="V888" i="6" s="1"/>
  <c r="AB1122" i="6"/>
  <c r="AC1122" i="6" s="1"/>
  <c r="U1122" i="6"/>
  <c r="V1122" i="6" s="1"/>
  <c r="AB1940" i="6"/>
  <c r="AC1940" i="6" s="1"/>
  <c r="U1940" i="6"/>
  <c r="V1940" i="6" s="1"/>
  <c r="AB1090" i="6"/>
  <c r="AC1090" i="6" s="1"/>
  <c r="U1090" i="6"/>
  <c r="V1090" i="6" s="1"/>
  <c r="AB2061" i="6"/>
  <c r="AC2061" i="6" s="1"/>
  <c r="U2061" i="6"/>
  <c r="V2061" i="6" s="1"/>
  <c r="Z2061" i="6" s="1"/>
  <c r="AB1260" i="6"/>
  <c r="AC1260" i="6" s="1"/>
  <c r="U1260" i="6"/>
  <c r="V1260" i="6" s="1"/>
  <c r="AB715" i="6"/>
  <c r="AC715" i="6" s="1"/>
  <c r="U715" i="6"/>
  <c r="V715" i="6" s="1"/>
  <c r="AB818" i="6"/>
  <c r="AC818" i="6" s="1"/>
  <c r="U818" i="6"/>
  <c r="V818" i="6" s="1"/>
  <c r="AB412" i="6"/>
  <c r="AC412" i="6" s="1"/>
  <c r="U412" i="6"/>
  <c r="V412" i="6" s="1"/>
  <c r="Z412" i="6" s="1"/>
  <c r="AB1070" i="6"/>
  <c r="AC1070" i="6" s="1"/>
  <c r="U1070" i="6"/>
  <c r="V1070" i="6" s="1"/>
  <c r="U1478" i="6"/>
  <c r="U1513" i="6"/>
  <c r="V1513" i="6" s="1"/>
  <c r="Z1513" i="6" s="1"/>
  <c r="AB302" i="6"/>
  <c r="AC302" i="6" s="1"/>
  <c r="U302" i="6"/>
  <c r="V302" i="6" s="1"/>
  <c r="AB940" i="6"/>
  <c r="AC940" i="6" s="1"/>
  <c r="U940" i="6"/>
  <c r="V940" i="6" s="1"/>
  <c r="Z940" i="6" s="1"/>
  <c r="AB601" i="6"/>
  <c r="AC601" i="6" s="1"/>
  <c r="U601" i="6"/>
  <c r="V601" i="6" s="1"/>
  <c r="U645" i="6"/>
  <c r="AB402" i="6"/>
  <c r="AC402" i="6" s="1"/>
  <c r="U402" i="6"/>
  <c r="V402" i="6" s="1"/>
  <c r="AB2121" i="6"/>
  <c r="AC2121" i="6" s="1"/>
  <c r="U2121" i="6"/>
  <c r="V2121" i="6" s="1"/>
  <c r="U1845" i="6"/>
  <c r="V1845" i="6" s="1"/>
  <c r="AB938" i="6"/>
  <c r="AC938" i="6" s="1"/>
  <c r="U938" i="6"/>
  <c r="V938" i="6" s="1"/>
  <c r="AB1599" i="6"/>
  <c r="AC1599" i="6" s="1"/>
  <c r="U1599" i="6"/>
  <c r="AB1542" i="6"/>
  <c r="AC1542" i="6" s="1"/>
  <c r="U1542" i="6"/>
  <c r="V1542" i="6" s="1"/>
  <c r="AB1149" i="6"/>
  <c r="AC1149" i="6" s="1"/>
  <c r="U1149" i="6"/>
  <c r="V1149" i="6" s="1"/>
  <c r="Z1149" i="6" s="1"/>
  <c r="AB1964" i="6"/>
  <c r="AC1964" i="6" s="1"/>
  <c r="U1964" i="6"/>
  <c r="V1964" i="6" s="1"/>
  <c r="Z1964" i="6" s="1"/>
  <c r="AB1473" i="6"/>
  <c r="AC1473" i="6" s="1"/>
  <c r="U1473" i="6"/>
  <c r="V1473" i="6" s="1"/>
  <c r="Z1473" i="6" s="1"/>
  <c r="U203" i="6"/>
  <c r="AB863" i="6"/>
  <c r="AC863" i="6" s="1"/>
  <c r="U863" i="6"/>
  <c r="V863" i="6" s="1"/>
  <c r="U509" i="6"/>
  <c r="V509" i="6" s="1"/>
  <c r="U1411" i="6"/>
  <c r="AB891" i="6"/>
  <c r="AC891" i="6" s="1"/>
  <c r="U891" i="6"/>
  <c r="V891" i="6" s="1"/>
  <c r="U1140" i="6"/>
  <c r="V1140" i="6" s="1"/>
  <c r="AB17" i="6"/>
  <c r="AC17" i="6" s="1"/>
  <c r="U17" i="6"/>
  <c r="V17" i="6" s="1"/>
  <c r="AB512" i="6"/>
  <c r="AC512" i="6" s="1"/>
  <c r="U512" i="6"/>
  <c r="V512" i="6" s="1"/>
  <c r="AB1475" i="6"/>
  <c r="AC1475" i="6" s="1"/>
  <c r="U1475" i="6"/>
  <c r="V1475" i="6" s="1"/>
  <c r="AB639" i="6"/>
  <c r="AC639" i="6" s="1"/>
  <c r="U639" i="6"/>
  <c r="V639" i="6" s="1"/>
  <c r="AB2115" i="6"/>
  <c r="AC2115" i="6" s="1"/>
  <c r="U2115" i="6"/>
  <c r="V2115" i="6" s="1"/>
  <c r="AB718" i="6"/>
  <c r="AC718" i="6" s="1"/>
  <c r="U718" i="6"/>
  <c r="V718" i="6" s="1"/>
  <c r="AB691" i="6"/>
  <c r="AC691" i="6" s="1"/>
  <c r="U691" i="6"/>
  <c r="AB1420" i="6"/>
  <c r="AC1420" i="6" s="1"/>
  <c r="U1420" i="6"/>
  <c r="V1420" i="6" s="1"/>
  <c r="U529" i="6"/>
  <c r="AB1156" i="6"/>
  <c r="AC1156" i="6" s="1"/>
  <c r="U1156" i="6"/>
  <c r="V1156" i="6" s="1"/>
  <c r="U2034" i="6"/>
  <c r="V2034" i="6" s="1"/>
  <c r="U713" i="6"/>
  <c r="U237" i="6"/>
  <c r="AB280" i="6"/>
  <c r="AC280" i="6" s="1"/>
  <c r="U280" i="6"/>
  <c r="V280" i="6" s="1"/>
  <c r="U1371" i="6"/>
  <c r="V1371" i="6" s="1"/>
  <c r="Z1371" i="6" s="1"/>
  <c r="U1661" i="6"/>
  <c r="V1661" i="6" s="1"/>
  <c r="Z1661" i="6" s="1"/>
  <c r="U1981" i="6"/>
  <c r="V1981" i="6" s="1"/>
  <c r="Z1981" i="6" s="1"/>
  <c r="AB879" i="6"/>
  <c r="AC879" i="6" s="1"/>
  <c r="U879" i="6"/>
  <c r="V879" i="6" s="1"/>
  <c r="AB1859" i="6"/>
  <c r="AC1859" i="6" s="1"/>
  <c r="U1859" i="6"/>
  <c r="V1859" i="6" s="1"/>
  <c r="AB253" i="6"/>
  <c r="AC253" i="6" s="1"/>
  <c r="U253" i="6"/>
  <c r="U1402" i="6"/>
  <c r="V1402" i="6" s="1"/>
  <c r="AB145" i="6"/>
  <c r="AC145" i="6" s="1"/>
  <c r="U145" i="6"/>
  <c r="V145" i="6" s="1"/>
  <c r="U2183" i="6"/>
  <c r="V2183" i="6" s="1"/>
  <c r="Z2183" i="6" s="1"/>
  <c r="U2067" i="6"/>
  <c r="V2067" i="6" s="1"/>
  <c r="Z2067" i="6" s="1"/>
  <c r="AB731" i="6"/>
  <c r="AC731" i="6" s="1"/>
  <c r="U731" i="6"/>
  <c r="V731" i="6" s="1"/>
  <c r="AB138" i="6"/>
  <c r="AC138" i="6" s="1"/>
  <c r="U138" i="6"/>
  <c r="V138" i="6" s="1"/>
  <c r="U1893" i="6"/>
  <c r="V1893" i="6" s="1"/>
  <c r="AB347" i="6"/>
  <c r="AC347" i="6" s="1"/>
  <c r="U347" i="6"/>
  <c r="V347" i="6" s="1"/>
  <c r="AB2040" i="6"/>
  <c r="AC2040" i="6" s="1"/>
  <c r="U2040" i="6"/>
  <c r="AB1549" i="6"/>
  <c r="AC1549" i="6" s="1"/>
  <c r="U1549" i="6"/>
  <c r="V1549" i="6" s="1"/>
  <c r="U2090" i="6"/>
  <c r="V2090" i="6" s="1"/>
  <c r="U426" i="6"/>
  <c r="V426" i="6" s="1"/>
  <c r="U1190" i="6"/>
  <c r="V1190" i="6" s="1"/>
  <c r="AB1505" i="6"/>
  <c r="AC1505" i="6" s="1"/>
  <c r="U1505" i="6"/>
  <c r="V1505" i="6" s="1"/>
  <c r="Z1505" i="6" s="1"/>
  <c r="AB1324" i="6"/>
  <c r="AC1324" i="6" s="1"/>
  <c r="U1324" i="6"/>
  <c r="V1324" i="6" s="1"/>
  <c r="Z1324" i="6" s="1"/>
  <c r="AB1536" i="6"/>
  <c r="AC1536" i="6" s="1"/>
  <c r="U1536" i="6"/>
  <c r="V1536" i="6" s="1"/>
  <c r="Z1536" i="6" s="1"/>
  <c r="AB1551" i="6"/>
  <c r="AC1551" i="6" s="1"/>
  <c r="U1551" i="6"/>
  <c r="AB1817" i="6"/>
  <c r="AC1817" i="6" s="1"/>
  <c r="U1817" i="6"/>
  <c r="V1817" i="6" s="1"/>
  <c r="AB546" i="6"/>
  <c r="AC546" i="6" s="1"/>
  <c r="U546" i="6"/>
  <c r="V546" i="6" s="1"/>
  <c r="U1467" i="6"/>
  <c r="U925" i="6"/>
  <c r="AB2130" i="6"/>
  <c r="AC2130" i="6" s="1"/>
  <c r="U2130" i="6"/>
  <c r="V2130" i="6" s="1"/>
  <c r="Z2130" i="6" s="1"/>
  <c r="U1345" i="6"/>
  <c r="V1345" i="6" s="1"/>
  <c r="Z1345" i="6" s="1"/>
  <c r="U931" i="6"/>
  <c r="U868" i="6"/>
  <c r="V868" i="6" s="1"/>
  <c r="AB423" i="6"/>
  <c r="AC423" i="6" s="1"/>
  <c r="U423" i="6"/>
  <c r="V423" i="6" s="1"/>
  <c r="U1375" i="6"/>
  <c r="U1983" i="6"/>
  <c r="V1983" i="6" s="1"/>
  <c r="AB1658" i="6"/>
  <c r="AC1658" i="6" s="1"/>
  <c r="U1658" i="6"/>
  <c r="V1658" i="6" s="1"/>
  <c r="AB890" i="6"/>
  <c r="AC890" i="6" s="1"/>
  <c r="U890" i="6"/>
  <c r="V890" i="6" s="1"/>
  <c r="U1884" i="6"/>
  <c r="V1884" i="6" s="1"/>
  <c r="U245" i="6"/>
  <c r="AB1709" i="6"/>
  <c r="AC1709" i="6" s="1"/>
  <c r="U1709" i="6"/>
  <c r="V1709" i="6" s="1"/>
  <c r="AB1464" i="6"/>
  <c r="AC1464" i="6" s="1"/>
  <c r="U1464" i="6"/>
  <c r="V1464" i="6" s="1"/>
  <c r="U1023" i="6"/>
  <c r="V1023" i="6" s="1"/>
  <c r="U1370" i="6"/>
  <c r="V1370" i="6" s="1"/>
  <c r="U851" i="6"/>
  <c r="AB1520" i="6"/>
  <c r="AC1520" i="6" s="1"/>
  <c r="U1520" i="6"/>
  <c r="V1520" i="6" s="1"/>
  <c r="Z1520" i="6" s="1"/>
  <c r="U865" i="6"/>
  <c r="V865" i="6" s="1"/>
  <c r="Z865" i="6" s="1"/>
  <c r="AB364" i="6"/>
  <c r="AC364" i="6" s="1"/>
  <c r="U364" i="6"/>
  <c r="V364" i="6" s="1"/>
  <c r="Z364" i="6" s="1"/>
  <c r="AB577" i="6"/>
  <c r="AC577" i="6" s="1"/>
  <c r="U577" i="6"/>
  <c r="V577" i="6" s="1"/>
  <c r="AB124" i="6"/>
  <c r="AC124" i="6" s="1"/>
  <c r="U124" i="6"/>
  <c r="V124" i="6" s="1"/>
  <c r="Z124" i="6" s="1"/>
  <c r="AB1822" i="6"/>
  <c r="AC1822" i="6" s="1"/>
  <c r="U1822" i="6"/>
  <c r="V1822" i="6" s="1"/>
  <c r="U447" i="6"/>
  <c r="V447" i="6" s="1"/>
  <c r="Z447" i="6" s="1"/>
  <c r="AB777" i="6"/>
  <c r="AC777" i="6" s="1"/>
  <c r="U777" i="6"/>
  <c r="V777" i="6" s="1"/>
  <c r="AB947" i="6"/>
  <c r="AC947" i="6" s="1"/>
  <c r="U947" i="6"/>
  <c r="V947" i="6" s="1"/>
  <c r="Z947" i="6" s="1"/>
  <c r="AB816" i="6"/>
  <c r="AC816" i="6" s="1"/>
  <c r="U816" i="6"/>
  <c r="U133" i="6"/>
  <c r="V133" i="6" s="1"/>
  <c r="AB1048" i="6"/>
  <c r="AC1048" i="6" s="1"/>
  <c r="U1048" i="6"/>
  <c r="V1048" i="6" s="1"/>
  <c r="U534" i="6"/>
  <c r="V534" i="6" s="1"/>
  <c r="U360" i="6"/>
  <c r="V360" i="6" s="1"/>
  <c r="AB2166" i="6"/>
  <c r="AC2166" i="6" s="1"/>
  <c r="U2166" i="6"/>
  <c r="V2166" i="6" s="1"/>
  <c r="Z2166" i="6" s="1"/>
  <c r="AB1573" i="6"/>
  <c r="AC1573" i="6" s="1"/>
  <c r="U1573" i="6"/>
  <c r="V1573" i="6" s="1"/>
  <c r="Z1573" i="6" s="1"/>
  <c r="AB1387" i="6"/>
  <c r="AC1387" i="6" s="1"/>
  <c r="U1387" i="6"/>
  <c r="V1387" i="6" s="1"/>
  <c r="AB775" i="6"/>
  <c r="AC775" i="6" s="1"/>
  <c r="U775" i="6"/>
  <c r="U21" i="6"/>
  <c r="V21" i="6" s="1"/>
  <c r="AB1672" i="6"/>
  <c r="AC1672" i="6" s="1"/>
  <c r="U1672" i="6"/>
  <c r="V1672" i="6" s="1"/>
  <c r="U1113" i="6"/>
  <c r="V1113" i="6" s="1"/>
  <c r="U1685" i="6"/>
  <c r="V1685" i="6" s="1"/>
  <c r="AB1356" i="6"/>
  <c r="AC1356" i="6" s="1"/>
  <c r="U1356" i="6"/>
  <c r="V1356" i="6" s="1"/>
  <c r="U1242" i="6"/>
  <c r="V1242" i="6" s="1"/>
  <c r="Z1242" i="6" s="1"/>
  <c r="U817" i="6"/>
  <c r="V817" i="6" s="1"/>
  <c r="Z817" i="6" s="1"/>
  <c r="AB460" i="6"/>
  <c r="AC460" i="6" s="1"/>
  <c r="U460" i="6"/>
  <c r="V460" i="6" s="1"/>
  <c r="AB673" i="6"/>
  <c r="AC673" i="6" s="1"/>
  <c r="U673" i="6"/>
  <c r="V673" i="6" s="1"/>
  <c r="U197" i="6"/>
  <c r="V197" i="6" s="1"/>
  <c r="U1726" i="6"/>
  <c r="V1726" i="6" s="1"/>
  <c r="U1024" i="6"/>
  <c r="U1511" i="6"/>
  <c r="AB904" i="6"/>
  <c r="AC904" i="6" s="1"/>
  <c r="U904" i="6"/>
  <c r="U242" i="6"/>
  <c r="V242" i="6" s="1"/>
  <c r="Z242" i="6" s="1"/>
  <c r="U1016" i="6"/>
  <c r="AB1081" i="6"/>
  <c r="AC1081" i="6" s="1"/>
  <c r="U1081" i="6"/>
  <c r="V1081" i="6" s="1"/>
  <c r="U69" i="6"/>
  <c r="U966" i="6"/>
  <c r="V966" i="6" s="1"/>
  <c r="Z966" i="6" s="1"/>
  <c r="AB1941" i="6"/>
  <c r="AC1941" i="6" s="1"/>
  <c r="U1941" i="6"/>
  <c r="V1941" i="6" s="1"/>
  <c r="U1287" i="6"/>
  <c r="V1287" i="6" s="1"/>
  <c r="Z1287" i="6" s="1"/>
  <c r="AB623" i="6"/>
  <c r="AC623" i="6" s="1"/>
  <c r="U623" i="6"/>
  <c r="V623" i="6" s="1"/>
  <c r="U35" i="6"/>
  <c r="V35" i="6" s="1"/>
  <c r="Z35" i="6" s="1"/>
  <c r="U206" i="6"/>
  <c r="V206" i="6" s="1"/>
  <c r="Z206" i="6" s="1"/>
  <c r="U951" i="6"/>
  <c r="V951" i="6" s="1"/>
  <c r="U1917" i="6"/>
  <c r="V1917" i="6" s="1"/>
  <c r="Z1917" i="6" s="1"/>
  <c r="AB1197" i="6"/>
  <c r="AC1197" i="6" s="1"/>
  <c r="U1197" i="6"/>
  <c r="V1197" i="6" s="1"/>
  <c r="AB605" i="6"/>
  <c r="AC605" i="6" s="1"/>
  <c r="U605" i="6"/>
  <c r="V605" i="6" s="1"/>
  <c r="Z605" i="6" s="1"/>
  <c r="U1951" i="6"/>
  <c r="V1951" i="6" s="1"/>
  <c r="Z1951" i="6" s="1"/>
  <c r="U2051" i="6"/>
  <c r="U702" i="6"/>
  <c r="V702" i="6" s="1"/>
  <c r="Z702" i="6" s="1"/>
  <c r="AB536" i="6"/>
  <c r="AC536" i="6" s="1"/>
  <c r="U536" i="6"/>
  <c r="V536" i="6" s="1"/>
  <c r="Z536" i="6" s="1"/>
  <c r="AB1277" i="6"/>
  <c r="AC1277" i="6" s="1"/>
  <c r="U1277" i="6"/>
  <c r="V1277" i="6" s="1"/>
  <c r="AB2176" i="6"/>
  <c r="AC2176" i="6" s="1"/>
  <c r="U2176" i="6"/>
  <c r="V2176" i="6" s="1"/>
  <c r="AB706" i="6"/>
  <c r="AC706" i="6" s="1"/>
  <c r="U706" i="6"/>
  <c r="AB283" i="6"/>
  <c r="AC283" i="6" s="1"/>
  <c r="U283" i="6"/>
  <c r="V283" i="6" s="1"/>
  <c r="Z283" i="6" s="1"/>
  <c r="U543" i="6"/>
  <c r="V543" i="6" s="1"/>
  <c r="AB2125" i="6"/>
  <c r="AC2125" i="6" s="1"/>
  <c r="U2125" i="6"/>
  <c r="V2125" i="6" s="1"/>
  <c r="U1479" i="6"/>
  <c r="V1479" i="6" s="1"/>
  <c r="Z1479" i="6" s="1"/>
  <c r="AB916" i="6"/>
  <c r="AC916" i="6" s="1"/>
  <c r="U916" i="6"/>
  <c r="AB1538" i="6"/>
  <c r="AC1538" i="6" s="1"/>
  <c r="U1538" i="6"/>
  <c r="V1538" i="6" s="1"/>
  <c r="AB374" i="6"/>
  <c r="AC374" i="6" s="1"/>
  <c r="U374" i="6"/>
  <c r="V374" i="6" s="1"/>
  <c r="Z374" i="6" s="1"/>
  <c r="AB1693" i="6"/>
  <c r="AC1693" i="6" s="1"/>
  <c r="U1693" i="6"/>
  <c r="V1693" i="6" s="1"/>
  <c r="Z1693" i="6" s="1"/>
  <c r="AB574" i="6"/>
  <c r="AC574" i="6" s="1"/>
  <c r="U574" i="6"/>
  <c r="V574" i="6" s="1"/>
  <c r="AB1973" i="6"/>
  <c r="AC1973" i="6" s="1"/>
  <c r="U1973" i="6"/>
  <c r="V1973" i="6" s="1"/>
  <c r="AB2126" i="6"/>
  <c r="AC2126" i="6" s="1"/>
  <c r="U2126" i="6"/>
  <c r="AB983" i="6"/>
  <c r="AC983" i="6" s="1"/>
  <c r="U983" i="6"/>
  <c r="V983" i="6" s="1"/>
  <c r="Z983" i="6" s="1"/>
  <c r="AB1887" i="6"/>
  <c r="AC1887" i="6" s="1"/>
  <c r="U1887" i="6"/>
  <c r="V1887" i="6" s="1"/>
  <c r="Z1887" i="6" s="1"/>
  <c r="AB559" i="6"/>
  <c r="AC559" i="6" s="1"/>
  <c r="U559" i="6"/>
  <c r="V559" i="6" s="1"/>
  <c r="AB948" i="6"/>
  <c r="AC948" i="6" s="1"/>
  <c r="U948" i="6"/>
  <c r="U1045" i="6"/>
  <c r="V1045" i="6" s="1"/>
  <c r="Z1045" i="6" s="1"/>
  <c r="AB1243" i="6"/>
  <c r="AC1243" i="6" s="1"/>
  <c r="U1243" i="6"/>
  <c r="U1816" i="6"/>
  <c r="V1816" i="6" s="1"/>
  <c r="AB1761" i="6"/>
  <c r="AC1761" i="6" s="1"/>
  <c r="U1761" i="6"/>
  <c r="V1761" i="6" s="1"/>
  <c r="Z1761" i="6" s="1"/>
  <c r="AB2227" i="6"/>
  <c r="AC2227" i="6" s="1"/>
  <c r="U2227" i="6"/>
  <c r="V2227" i="6" s="1"/>
  <c r="Z2227" i="6" s="1"/>
  <c r="AB155" i="6"/>
  <c r="AC155" i="6" s="1"/>
  <c r="U155" i="6"/>
  <c r="V155" i="6" s="1"/>
  <c r="Z155" i="6" s="1"/>
  <c r="AB225" i="6"/>
  <c r="AC225" i="6" s="1"/>
  <c r="U225" i="6"/>
  <c r="V225" i="6" s="1"/>
  <c r="AB616" i="6"/>
  <c r="AC616" i="6" s="1"/>
  <c r="U616" i="6"/>
  <c r="V616" i="6" s="1"/>
  <c r="Z616" i="6" s="1"/>
  <c r="U1293" i="6"/>
  <c r="V1293" i="6" s="1"/>
  <c r="Z1293" i="6" s="1"/>
  <c r="AB1160" i="6"/>
  <c r="AC1160" i="6" s="1"/>
  <c r="U1160" i="6"/>
  <c r="AB2178" i="6"/>
  <c r="AC2178" i="6" s="1"/>
  <c r="U2178" i="6"/>
  <c r="V2178" i="6" s="1"/>
  <c r="Z2178" i="6" s="1"/>
  <c r="AB1272" i="6"/>
  <c r="AC1272" i="6" s="1"/>
  <c r="U1272" i="6"/>
  <c r="V1272" i="6" s="1"/>
  <c r="Z1272" i="6" s="1"/>
  <c r="AB1918" i="6"/>
  <c r="AC1918" i="6" s="1"/>
  <c r="U1918" i="6"/>
  <c r="AB1315" i="6"/>
  <c r="AC1315" i="6" s="1"/>
  <c r="U1315" i="6"/>
  <c r="V1315" i="6" s="1"/>
  <c r="U1275" i="6"/>
  <c r="V1275" i="6" s="1"/>
  <c r="U476" i="6"/>
  <c r="V476" i="6" s="1"/>
  <c r="Z476" i="6" s="1"/>
  <c r="AB226" i="6"/>
  <c r="AC226" i="6" s="1"/>
  <c r="U226" i="6"/>
  <c r="U608" i="6"/>
  <c r="AB1700" i="6"/>
  <c r="AC1700" i="6" s="1"/>
  <c r="U1700" i="6"/>
  <c r="V1700" i="6" s="1"/>
  <c r="Z1700" i="6" s="1"/>
  <c r="AB1316" i="6"/>
  <c r="AC1316" i="6" s="1"/>
  <c r="U1316" i="6"/>
  <c r="V1316" i="6" s="1"/>
  <c r="U1498" i="6"/>
  <c r="V1498" i="6" s="1"/>
  <c r="Z1498" i="6" s="1"/>
  <c r="U638" i="6"/>
  <c r="V638" i="6" s="1"/>
  <c r="Z638" i="6" s="1"/>
  <c r="U823" i="6"/>
  <c r="V823" i="6" s="1"/>
  <c r="U314" i="6"/>
  <c r="V314" i="6" s="1"/>
  <c r="Z314" i="6" s="1"/>
  <c r="AB219" i="6"/>
  <c r="AC219" i="6" s="1"/>
  <c r="U219" i="6"/>
  <c r="V219" i="6" s="1"/>
  <c r="U1974" i="6"/>
  <c r="V1974" i="6" s="1"/>
  <c r="Z1974" i="6" s="1"/>
  <c r="AB1206" i="6"/>
  <c r="AC1206" i="6" s="1"/>
  <c r="U1206" i="6"/>
  <c r="V1206" i="6" s="1"/>
  <c r="Z1206" i="6" s="1"/>
  <c r="AB1930" i="6"/>
  <c r="AC1930" i="6" s="1"/>
  <c r="U1930" i="6"/>
  <c r="V1930" i="6" s="1"/>
  <c r="AB695" i="6"/>
  <c r="AC695" i="6" s="1"/>
  <c r="U695" i="6"/>
  <c r="V695" i="6" s="1"/>
  <c r="U1786" i="6"/>
  <c r="V1786" i="6" s="1"/>
  <c r="Z1786" i="6" s="1"/>
  <c r="AB229" i="6"/>
  <c r="AC229" i="6" s="1"/>
  <c r="U229" i="6"/>
  <c r="V229" i="6" s="1"/>
  <c r="AB625" i="6"/>
  <c r="AC625" i="6" s="1"/>
  <c r="U625" i="6"/>
  <c r="V625" i="6" s="1"/>
  <c r="Z625" i="6" s="1"/>
  <c r="AB992" i="6"/>
  <c r="AC992" i="6" s="1"/>
  <c r="U992" i="6"/>
  <c r="V992" i="6" s="1"/>
  <c r="Z992" i="6" s="1"/>
  <c r="U351" i="6"/>
  <c r="V351" i="6" s="1"/>
  <c r="Z351" i="6" s="1"/>
  <c r="AB1245" i="6"/>
  <c r="AC1245" i="6" s="1"/>
  <c r="U1245" i="6"/>
  <c r="V1245" i="6" s="1"/>
  <c r="Z1245" i="6" s="1"/>
  <c r="AB1524" i="6"/>
  <c r="AC1524" i="6" s="1"/>
  <c r="U1524" i="6"/>
  <c r="V1524" i="6" s="1"/>
  <c r="Z1524" i="6" s="1"/>
  <c r="U541" i="6"/>
  <c r="V541" i="6" s="1"/>
  <c r="Z541" i="6" s="1"/>
  <c r="U740" i="6"/>
  <c r="V740" i="6" s="1"/>
  <c r="Z740" i="6" s="1"/>
  <c r="AB583" i="6"/>
  <c r="AC583" i="6" s="1"/>
  <c r="U583" i="6"/>
  <c r="V583" i="6" s="1"/>
  <c r="Z583" i="6" s="1"/>
  <c r="AB70" i="6"/>
  <c r="AC70" i="6" s="1"/>
  <c r="U70" i="6"/>
  <c r="V70" i="6" s="1"/>
  <c r="Z70" i="6" s="1"/>
  <c r="U2008" i="6"/>
  <c r="V2008" i="6" s="1"/>
  <c r="Z2008" i="6" s="1"/>
  <c r="U1270" i="6"/>
  <c r="V1270" i="6" s="1"/>
  <c r="Z1270" i="6" s="1"/>
  <c r="AB1047" i="6"/>
  <c r="AC1047" i="6" s="1"/>
  <c r="U1047" i="6"/>
  <c r="V1047" i="6" s="1"/>
  <c r="Z1047" i="6" s="1"/>
  <c r="AB629" i="6"/>
  <c r="AC629" i="6" s="1"/>
  <c r="U629" i="6"/>
  <c r="V629" i="6" s="1"/>
  <c r="Z629" i="6" s="1"/>
  <c r="AB1728" i="6"/>
  <c r="AC1728" i="6" s="1"/>
  <c r="U1728" i="6"/>
  <c r="V1728" i="6" s="1"/>
  <c r="AB1868" i="6"/>
  <c r="AC1868" i="6" s="1"/>
  <c r="U1868" i="6"/>
  <c r="V1868" i="6" s="1"/>
  <c r="Z1868" i="6" s="1"/>
  <c r="AB1349" i="6"/>
  <c r="AC1349" i="6" s="1"/>
  <c r="U1349" i="6"/>
  <c r="V1349" i="6" s="1"/>
  <c r="AB1312" i="6"/>
  <c r="AC1312" i="6" s="1"/>
  <c r="U1312" i="6"/>
  <c r="V1312" i="6" s="1"/>
  <c r="AB859" i="6"/>
  <c r="AC859" i="6" s="1"/>
  <c r="U859" i="6"/>
  <c r="V859" i="6" s="1"/>
  <c r="AB590" i="6"/>
  <c r="AC590" i="6" s="1"/>
  <c r="U590" i="6"/>
  <c r="AB644" i="6"/>
  <c r="AC644" i="6" s="1"/>
  <c r="U644" i="6"/>
  <c r="V644" i="6" s="1"/>
  <c r="AB1218" i="6"/>
  <c r="AC1218" i="6" s="1"/>
  <c r="U1218" i="6"/>
  <c r="V1218" i="6" s="1"/>
  <c r="AB39" i="6"/>
  <c r="AC39" i="6" s="1"/>
  <c r="U39" i="6"/>
  <c r="V39" i="6" s="1"/>
  <c r="Z39" i="6" s="1"/>
  <c r="AB268" i="6"/>
  <c r="AC268" i="6" s="1"/>
  <c r="U268" i="6"/>
  <c r="V268" i="6" s="1"/>
  <c r="AB1419" i="6"/>
  <c r="AC1419" i="6" s="1"/>
  <c r="U1419" i="6"/>
  <c r="V1419" i="6" s="1"/>
  <c r="Z1419" i="6" s="1"/>
  <c r="AB1737" i="6"/>
  <c r="AC1737" i="6" s="1"/>
  <c r="U1737" i="6"/>
  <c r="V1737" i="6" s="1"/>
  <c r="AB164" i="6"/>
  <c r="AC164" i="6" s="1"/>
  <c r="U164" i="6"/>
  <c r="V164" i="6" s="1"/>
  <c r="Z164" i="6" s="1"/>
  <c r="AB787" i="6"/>
  <c r="AC787" i="6" s="1"/>
  <c r="U787" i="6"/>
  <c r="V787" i="6" s="1"/>
  <c r="AB902" i="6"/>
  <c r="AC902" i="6" s="1"/>
  <c r="U902" i="6"/>
  <c r="V902" i="6" s="1"/>
  <c r="Z902" i="6" s="1"/>
  <c r="AB1673" i="6"/>
  <c r="AC1673" i="6" s="1"/>
  <c r="U1673" i="6"/>
  <c r="V1673" i="6" s="1"/>
  <c r="AB243" i="6"/>
  <c r="AC243" i="6" s="1"/>
  <c r="U243" i="6"/>
  <c r="V243" i="6" s="1"/>
  <c r="Z243" i="6" s="1"/>
  <c r="AB2009" i="6"/>
  <c r="AC2009" i="6" s="1"/>
  <c r="U2009" i="6"/>
  <c r="V2009" i="6" s="1"/>
  <c r="Z2009" i="6" s="1"/>
  <c r="AB1733" i="6"/>
  <c r="AC1733" i="6" s="1"/>
  <c r="U1733" i="6"/>
  <c r="V1733" i="6" s="1"/>
  <c r="AB1926" i="6"/>
  <c r="AC1926" i="6" s="1"/>
  <c r="U1926" i="6"/>
  <c r="V1926" i="6" s="1"/>
  <c r="Z1926" i="6" s="1"/>
  <c r="AB671" i="6"/>
  <c r="AC671" i="6" s="1"/>
  <c r="U671" i="6"/>
  <c r="V671" i="6" s="1"/>
  <c r="AB2112" i="6"/>
  <c r="AC2112" i="6" s="1"/>
  <c r="U2112" i="6"/>
  <c r="V2112" i="6" s="1"/>
  <c r="Z2112" i="6" s="1"/>
  <c r="AB65" i="6"/>
  <c r="AC65" i="6" s="1"/>
  <c r="U65" i="6"/>
  <c r="V65" i="6" s="1"/>
  <c r="AB1550" i="6"/>
  <c r="AC1550" i="6" s="1"/>
  <c r="U1550" i="6"/>
  <c r="V1550" i="6" s="1"/>
  <c r="AB1491" i="6"/>
  <c r="AC1491" i="6" s="1"/>
  <c r="U1491" i="6"/>
  <c r="V1491" i="6" s="1"/>
  <c r="Z1491" i="6" s="1"/>
  <c r="AB1161" i="6"/>
  <c r="AC1161" i="6" s="1"/>
  <c r="U1161" i="6"/>
  <c r="V1161" i="6" s="1"/>
  <c r="AB1346" i="6"/>
  <c r="AC1346" i="6" s="1"/>
  <c r="U1346" i="6"/>
  <c r="V1346" i="6" s="1"/>
  <c r="Z1346" i="6" s="1"/>
  <c r="AB628" i="6"/>
  <c r="AC628" i="6" s="1"/>
  <c r="U628" i="6"/>
  <c r="V628" i="6" s="1"/>
  <c r="AB984" i="6"/>
  <c r="AC984" i="6" s="1"/>
  <c r="U984" i="6"/>
  <c r="V984" i="6" s="1"/>
  <c r="AB161" i="6"/>
  <c r="AC161" i="6" s="1"/>
  <c r="U161" i="6"/>
  <c r="V161" i="6" s="1"/>
  <c r="Z161" i="6" s="1"/>
  <c r="AB563" i="6"/>
  <c r="AC563" i="6" s="1"/>
  <c r="U563" i="6"/>
  <c r="V563" i="6" s="1"/>
  <c r="Z563" i="6" s="1"/>
  <c r="AB1187" i="6"/>
  <c r="AC1187" i="6" s="1"/>
  <c r="U1187" i="6"/>
  <c r="V1187" i="6" s="1"/>
  <c r="Z1187" i="6" s="1"/>
  <c r="AB1790" i="6"/>
  <c r="AC1790" i="6" s="1"/>
  <c r="U1790" i="6"/>
  <c r="V1790" i="6" s="1"/>
  <c r="Z1790" i="6" s="1"/>
  <c r="AB1851" i="6"/>
  <c r="AC1851" i="6" s="1"/>
  <c r="U1851" i="6"/>
  <c r="V1851" i="6" s="1"/>
  <c r="AB1354" i="6"/>
  <c r="AC1354" i="6" s="1"/>
  <c r="U1354" i="6"/>
  <c r="V1354" i="6" s="1"/>
  <c r="AB842" i="6"/>
  <c r="AC842" i="6" s="1"/>
  <c r="U842" i="6"/>
  <c r="V842" i="6" s="1"/>
  <c r="Z842" i="6" s="1"/>
  <c r="AB336" i="6"/>
  <c r="AC336" i="6" s="1"/>
  <c r="U336" i="6"/>
  <c r="V336" i="6" s="1"/>
  <c r="AB134" i="6"/>
  <c r="AC134" i="6" s="1"/>
  <c r="U134" i="6"/>
  <c r="AB1043" i="6"/>
  <c r="AC1043" i="6" s="1"/>
  <c r="U1043" i="6"/>
  <c r="V1043" i="6" s="1"/>
  <c r="AB1950" i="6"/>
  <c r="AC1950" i="6" s="1"/>
  <c r="U1950" i="6"/>
  <c r="V1950" i="6" s="1"/>
  <c r="AB398" i="6"/>
  <c r="AC398" i="6" s="1"/>
  <c r="U398" i="6"/>
  <c r="V398" i="6" s="1"/>
  <c r="Z398" i="6" s="1"/>
  <c r="AB1638" i="6"/>
  <c r="AC1638" i="6" s="1"/>
  <c r="U1638" i="6"/>
  <c r="AB749" i="6"/>
  <c r="AC749" i="6" s="1"/>
  <c r="U749" i="6"/>
  <c r="V749" i="6" s="1"/>
  <c r="AB653" i="6"/>
  <c r="AC653" i="6" s="1"/>
  <c r="U653" i="6"/>
  <c r="AB1597" i="6"/>
  <c r="AC1597" i="6" s="1"/>
  <c r="U1597" i="6"/>
  <c r="V1597" i="6" s="1"/>
  <c r="Z1597" i="6" s="1"/>
  <c r="AB142" i="6"/>
  <c r="AC142" i="6" s="1"/>
  <c r="U142" i="6"/>
  <c r="V142" i="6" s="1"/>
  <c r="AB1029" i="6"/>
  <c r="AC1029" i="6" s="1"/>
  <c r="U1029" i="6"/>
  <c r="U2177" i="6"/>
  <c r="V2177" i="6" s="1"/>
  <c r="Z2177" i="6" s="1"/>
  <c r="U1601" i="6"/>
  <c r="V1601" i="6" s="1"/>
  <c r="Z1601" i="6" s="1"/>
  <c r="AB1417" i="6"/>
  <c r="AC1417" i="6" s="1"/>
  <c r="U1417" i="6"/>
  <c r="V1417" i="6" s="1"/>
  <c r="Z1417" i="6" s="1"/>
  <c r="AB1913" i="6"/>
  <c r="AC1913" i="6" s="1"/>
  <c r="U1913" i="6"/>
  <c r="V1913" i="6" s="1"/>
  <c r="AB307" i="6"/>
  <c r="AC307" i="6" s="1"/>
  <c r="U307" i="6"/>
  <c r="V307" i="6" s="1"/>
  <c r="AB1663" i="6"/>
  <c r="AC1663" i="6" s="1"/>
  <c r="U1663" i="6"/>
  <c r="V1663" i="6" s="1"/>
  <c r="Z1663" i="6" s="1"/>
  <c r="AB25" i="6"/>
  <c r="AC25" i="6" s="1"/>
  <c r="U25" i="6"/>
  <c r="V25" i="6" s="1"/>
  <c r="AB944" i="6"/>
  <c r="AC944" i="6" s="1"/>
  <c r="U944" i="6"/>
  <c r="V944" i="6" s="1"/>
  <c r="U1164" i="6"/>
  <c r="V1164" i="6" s="1"/>
  <c r="U27" i="6"/>
  <c r="V27" i="6" s="1"/>
  <c r="AB558" i="6"/>
  <c r="AC558" i="6" s="1"/>
  <c r="U558" i="6"/>
  <c r="V558" i="6" s="1"/>
  <c r="AB758" i="6"/>
  <c r="AC758" i="6" s="1"/>
  <c r="U758" i="6"/>
  <c r="V758" i="6" s="1"/>
  <c r="Z758" i="6" s="1"/>
  <c r="AB273" i="6"/>
  <c r="AC273" i="6" s="1"/>
  <c r="U273" i="6"/>
  <c r="V273" i="6" s="1"/>
  <c r="AB497" i="6"/>
  <c r="AC497" i="6" s="1"/>
  <c r="U497" i="6"/>
  <c r="V497" i="6" s="1"/>
  <c r="U1183" i="6"/>
  <c r="V1183" i="6" s="1"/>
  <c r="AB1675" i="6"/>
  <c r="AC1675" i="6" s="1"/>
  <c r="U1675" i="6"/>
  <c r="V1675" i="6" s="1"/>
  <c r="Z1675" i="6" s="1"/>
  <c r="AB987" i="6"/>
  <c r="AC987" i="6" s="1"/>
  <c r="U987" i="6"/>
  <c r="V987" i="6" s="1"/>
  <c r="Z987" i="6" s="1"/>
  <c r="AB1961" i="6"/>
  <c r="AC1961" i="6" s="1"/>
  <c r="U1961" i="6"/>
  <c r="AB86" i="6"/>
  <c r="AC86" i="6" s="1"/>
  <c r="U86" i="6"/>
  <c r="V86" i="6" s="1"/>
  <c r="AB1753" i="6"/>
  <c r="AC1753" i="6" s="1"/>
  <c r="U1753" i="6"/>
  <c r="V1753" i="6" s="1"/>
  <c r="AB1015" i="6"/>
  <c r="AC1015" i="6" s="1"/>
  <c r="U1015" i="6"/>
  <c r="V1015" i="6" s="1"/>
  <c r="AB1533" i="6"/>
  <c r="AC1533" i="6" s="1"/>
  <c r="U1533" i="6"/>
  <c r="V1533" i="6" s="1"/>
  <c r="AB769" i="6"/>
  <c r="AC769" i="6" s="1"/>
  <c r="U769" i="6"/>
  <c r="V769" i="6" s="1"/>
  <c r="Z769" i="6" s="1"/>
  <c r="U1815" i="6"/>
  <c r="V1815" i="6" s="1"/>
  <c r="AB384" i="6"/>
  <c r="AC384" i="6" s="1"/>
  <c r="U384" i="6"/>
  <c r="V384" i="6" s="1"/>
  <c r="AB230" i="6"/>
  <c r="AC230" i="6" s="1"/>
  <c r="U230" i="6"/>
  <c r="V230" i="6" s="1"/>
  <c r="Z230" i="6" s="1"/>
  <c r="AB1748" i="6"/>
  <c r="AC1748" i="6" s="1"/>
  <c r="U1748" i="6"/>
  <c r="V1748" i="6" s="1"/>
  <c r="Z1748" i="6" s="1"/>
  <c r="U1133" i="6"/>
  <c r="V1133" i="6" s="1"/>
  <c r="U525" i="6"/>
  <c r="V525" i="6" s="1"/>
  <c r="AB2189" i="6"/>
  <c r="AC2189" i="6" s="1"/>
  <c r="U2189" i="6"/>
  <c r="V2189" i="6" s="1"/>
  <c r="Z2189" i="6" s="1"/>
  <c r="AB946" i="6"/>
  <c r="AC946" i="6" s="1"/>
  <c r="U946" i="6"/>
  <c r="V946" i="6" s="1"/>
  <c r="Z946" i="6" s="1"/>
  <c r="AB1577" i="6"/>
  <c r="AC1577" i="6" s="1"/>
  <c r="U1577" i="6"/>
  <c r="V1577" i="6" s="1"/>
  <c r="Z1577" i="6" s="1"/>
  <c r="AB1695" i="6"/>
  <c r="AC1695" i="6" s="1"/>
  <c r="U1695" i="6"/>
  <c r="AB1221" i="6"/>
  <c r="AC1221" i="6" s="1"/>
  <c r="U1221" i="6"/>
  <c r="V1221" i="6" s="1"/>
  <c r="AB487" i="6"/>
  <c r="AC487" i="6" s="1"/>
  <c r="U487" i="6"/>
  <c r="AB1895" i="6"/>
  <c r="AC1895" i="6" s="1"/>
  <c r="U1895" i="6"/>
  <c r="AB388" i="6"/>
  <c r="AC388" i="6" s="1"/>
  <c r="U388" i="6"/>
  <c r="V388" i="6" s="1"/>
  <c r="AB562" i="6"/>
  <c r="AC562" i="6" s="1"/>
  <c r="U562" i="6"/>
  <c r="V562" i="6" s="1"/>
  <c r="Z562" i="6" s="1"/>
  <c r="AB258" i="6"/>
  <c r="AC258" i="6" s="1"/>
  <c r="U258" i="6"/>
  <c r="AB1972" i="6"/>
  <c r="AC1972" i="6" s="1"/>
  <c r="U1972" i="6"/>
  <c r="AB1783" i="6"/>
  <c r="AC1783" i="6" s="1"/>
  <c r="U1783" i="6"/>
  <c r="V1783" i="6" s="1"/>
  <c r="AB1463" i="6"/>
  <c r="AC1463" i="6" s="1"/>
  <c r="U1463" i="6"/>
  <c r="V1463" i="6" s="1"/>
  <c r="U1847" i="6"/>
  <c r="V1847" i="6" s="1"/>
  <c r="Z1847" i="6" s="1"/>
  <c r="AB2030" i="6"/>
  <c r="AC2030" i="6" s="1"/>
  <c r="U2030" i="6"/>
  <c r="V2030" i="6" s="1"/>
  <c r="AB1294" i="6"/>
  <c r="AC1294" i="6" s="1"/>
  <c r="U1294" i="6"/>
  <c r="V1294" i="6" s="1"/>
  <c r="Z1294" i="6" s="1"/>
  <c r="AB1028" i="6"/>
  <c r="AC1028" i="6" s="1"/>
  <c r="U1028" i="6"/>
  <c r="V1028" i="6" s="1"/>
  <c r="Z1028" i="6" s="1"/>
  <c r="AB224" i="6"/>
  <c r="AC224" i="6" s="1"/>
  <c r="U224" i="6"/>
  <c r="V224" i="6" s="1"/>
  <c r="Z224" i="6" s="1"/>
  <c r="U58" i="6"/>
  <c r="V58" i="6" s="1"/>
  <c r="AB112" i="6"/>
  <c r="AC112" i="6" s="1"/>
  <c r="U112" i="6"/>
  <c r="V112" i="6" s="1"/>
  <c r="Z112" i="6" s="1"/>
  <c r="AB532" i="6"/>
  <c r="AC532" i="6" s="1"/>
  <c r="U532" i="6"/>
  <c r="V532" i="6" s="1"/>
  <c r="Z532" i="6" s="1"/>
  <c r="U1095" i="6"/>
  <c r="U191" i="6"/>
  <c r="V191" i="6" s="1"/>
  <c r="Z191" i="6" s="1"/>
  <c r="AB274" i="6"/>
  <c r="AC274" i="6" s="1"/>
  <c r="U274" i="6"/>
  <c r="U1848" i="6"/>
  <c r="V1848" i="6" s="1"/>
  <c r="Z1848" i="6" s="1"/>
  <c r="AB974" i="6"/>
  <c r="AC974" i="6" s="1"/>
  <c r="U974" i="6"/>
  <c r="AB1757" i="6"/>
  <c r="AC1757" i="6" s="1"/>
  <c r="U1757" i="6"/>
  <c r="V1757" i="6" s="1"/>
  <c r="AB282" i="6"/>
  <c r="AC282" i="6" s="1"/>
  <c r="U282" i="6"/>
  <c r="V282" i="6" s="1"/>
  <c r="AB215" i="6"/>
  <c r="AC215" i="6" s="1"/>
  <c r="U215" i="6"/>
  <c r="V215" i="6" s="1"/>
  <c r="Z215" i="6" s="1"/>
  <c r="AB1352" i="6"/>
  <c r="AC1352" i="6" s="1"/>
  <c r="U1352" i="6"/>
  <c r="V1352" i="6" s="1"/>
  <c r="Z1352" i="6" s="1"/>
  <c r="AB588" i="6"/>
  <c r="AC588" i="6" s="1"/>
  <c r="U588" i="6"/>
  <c r="V588" i="6" s="1"/>
  <c r="Z588" i="6" s="1"/>
  <c r="AB1477" i="6"/>
  <c r="AC1477" i="6" s="1"/>
  <c r="U1477" i="6"/>
  <c r="V1477" i="6" s="1"/>
  <c r="AB1897" i="6"/>
  <c r="AC1897" i="6" s="1"/>
  <c r="U1897" i="6"/>
  <c r="V1897" i="6" s="1"/>
  <c r="AB184" i="6"/>
  <c r="AC184" i="6" s="1"/>
  <c r="U184" i="6"/>
  <c r="V184" i="6" s="1"/>
  <c r="AB1472" i="6"/>
  <c r="AC1472" i="6" s="1"/>
  <c r="U1472" i="6"/>
  <c r="V1472" i="6" s="1"/>
  <c r="AB849" i="6"/>
  <c r="AC849" i="6" s="1"/>
  <c r="U849" i="6"/>
  <c r="V849" i="6" s="1"/>
  <c r="Z849" i="6" s="1"/>
  <c r="AB819" i="6"/>
  <c r="AC819" i="6" s="1"/>
  <c r="U819" i="6"/>
  <c r="V819" i="6" s="1"/>
  <c r="AB140" i="6"/>
  <c r="AC140" i="6" s="1"/>
  <c r="U140" i="6"/>
  <c r="V140" i="6" s="1"/>
  <c r="Z140" i="6" s="1"/>
  <c r="AB1865" i="6"/>
  <c r="AC1865" i="6" s="1"/>
  <c r="U1865" i="6"/>
  <c r="V1865" i="6" s="1"/>
  <c r="Z1865" i="6" s="1"/>
  <c r="AB50" i="6"/>
  <c r="AC50" i="6" s="1"/>
  <c r="U50" i="6"/>
  <c r="V50" i="6" s="1"/>
  <c r="AB885" i="6"/>
  <c r="AC885" i="6" s="1"/>
  <c r="U885" i="6"/>
  <c r="V885" i="6" s="1"/>
  <c r="AB1146" i="6"/>
  <c r="AC1146" i="6" s="1"/>
  <c r="U1146" i="6"/>
  <c r="AB1439" i="6"/>
  <c r="AC1439" i="6" s="1"/>
  <c r="U1439" i="6"/>
  <c r="V1439" i="6" s="1"/>
  <c r="Z1439" i="6" s="1"/>
  <c r="AB2041" i="6"/>
  <c r="AC2041" i="6" s="1"/>
  <c r="U2041" i="6"/>
  <c r="AB624" i="6"/>
  <c r="AC624" i="6" s="1"/>
  <c r="U624" i="6"/>
  <c r="V624" i="6" s="1"/>
  <c r="AB1309" i="6"/>
  <c r="AC1309" i="6" s="1"/>
  <c r="U1309" i="6"/>
  <c r="V1309" i="6" s="1"/>
  <c r="AB385" i="6"/>
  <c r="AC385" i="6" s="1"/>
  <c r="U385" i="6"/>
  <c r="V385" i="6" s="1"/>
  <c r="AB80" i="6"/>
  <c r="AC80" i="6" s="1"/>
  <c r="U80" i="6"/>
  <c r="V80" i="6" s="1"/>
  <c r="AB1749" i="6"/>
  <c r="AC1749" i="6" s="1"/>
  <c r="U1749" i="6"/>
  <c r="V1749" i="6" s="1"/>
  <c r="AB1170" i="6"/>
  <c r="AC1170" i="6" s="1"/>
  <c r="U1170" i="6"/>
  <c r="V1170" i="6" s="1"/>
  <c r="U1944" i="6"/>
  <c r="V1944" i="6" s="1"/>
  <c r="Z1944" i="6" s="1"/>
  <c r="AB202" i="6"/>
  <c r="AC202" i="6" s="1"/>
  <c r="U202" i="6"/>
  <c r="AB602" i="6"/>
  <c r="AC602" i="6" s="1"/>
  <c r="U602" i="6"/>
  <c r="V602" i="6" s="1"/>
  <c r="Z602" i="6" s="1"/>
  <c r="AB1224" i="6"/>
  <c r="AC1224" i="6" s="1"/>
  <c r="U1224" i="6"/>
  <c r="V1224" i="6" s="1"/>
  <c r="Z1224" i="6" s="1"/>
  <c r="AB368" i="6"/>
  <c r="AC368" i="6" s="1"/>
  <c r="U368" i="6"/>
  <c r="V368" i="6" s="1"/>
  <c r="AB492" i="6"/>
  <c r="AC492" i="6" s="1"/>
  <c r="U492" i="6"/>
  <c r="V492" i="6" s="1"/>
  <c r="Z492" i="6" s="1"/>
  <c r="AB1671" i="6"/>
  <c r="AC1671" i="6" s="1"/>
  <c r="U1671" i="6"/>
  <c r="V1671" i="6" s="1"/>
  <c r="AB154" i="6"/>
  <c r="AC154" i="6" s="1"/>
  <c r="U154" i="6"/>
  <c r="V154" i="6" s="1"/>
  <c r="AB781" i="6"/>
  <c r="AC781" i="6" s="1"/>
  <c r="U781" i="6"/>
  <c r="V781" i="6" s="1"/>
  <c r="Z781" i="6" s="1"/>
  <c r="AB911" i="6"/>
  <c r="AC911" i="6" s="1"/>
  <c r="U911" i="6"/>
  <c r="V911" i="6" s="1"/>
  <c r="Z911" i="6" s="1"/>
  <c r="AB1461" i="6"/>
  <c r="AC1461" i="6" s="1"/>
  <c r="U1461" i="6"/>
  <c r="V1461" i="6" s="1"/>
  <c r="AB467" i="6"/>
  <c r="AC467" i="6" s="1"/>
  <c r="U467" i="6"/>
  <c r="V467" i="6" s="1"/>
  <c r="AB418" i="6"/>
  <c r="AC418" i="6" s="1"/>
  <c r="U418" i="6"/>
  <c r="V418" i="6" s="1"/>
  <c r="AB1771" i="6"/>
  <c r="AC1771" i="6" s="1"/>
  <c r="U1771" i="6"/>
  <c r="AB1592" i="6"/>
  <c r="AC1592" i="6" s="1"/>
  <c r="U1592" i="6"/>
  <c r="V1592" i="6" s="1"/>
  <c r="Z1592" i="6" s="1"/>
  <c r="AB416" i="6"/>
  <c r="AC416" i="6" s="1"/>
  <c r="U416" i="6"/>
  <c r="V416" i="6" s="1"/>
  <c r="Z416" i="6" s="1"/>
  <c r="U2190" i="6"/>
  <c r="V2190" i="6" s="1"/>
  <c r="Z2190" i="6" s="1"/>
  <c r="AB1635" i="6"/>
  <c r="AC1635" i="6" s="1"/>
  <c r="U1635" i="6"/>
  <c r="V1635" i="6" s="1"/>
  <c r="Z1635" i="6" s="1"/>
  <c r="U1304" i="6"/>
  <c r="V1304" i="6" s="1"/>
  <c r="Z1304" i="6" s="1"/>
  <c r="AB579" i="6"/>
  <c r="AC579" i="6" s="1"/>
  <c r="U579" i="6"/>
  <c r="V579" i="6" s="1"/>
  <c r="U1968" i="6"/>
  <c r="V1968" i="6" s="1"/>
  <c r="AB896" i="6"/>
  <c r="AC896" i="6" s="1"/>
  <c r="U896" i="6"/>
  <c r="V896" i="6" s="1"/>
  <c r="AB898" i="6"/>
  <c r="AC898" i="6" s="1"/>
  <c r="U898" i="6"/>
  <c r="V898" i="6" s="1"/>
  <c r="U227" i="6"/>
  <c r="V227" i="6" s="1"/>
  <c r="Z227" i="6" s="1"/>
  <c r="AB1256" i="6"/>
  <c r="AC1256" i="6" s="1"/>
  <c r="U1256" i="6"/>
  <c r="V1256" i="6" s="1"/>
  <c r="Z1256" i="6" s="1"/>
  <c r="AB714" i="6"/>
  <c r="AC714" i="6" s="1"/>
  <c r="U714" i="6"/>
  <c r="V714" i="6" s="1"/>
  <c r="Z714" i="6" s="1"/>
  <c r="AB1488" i="6"/>
  <c r="AC1488" i="6" s="1"/>
  <c r="U1488" i="6"/>
  <c r="AB1842" i="6"/>
  <c r="AC1842" i="6" s="1"/>
  <c r="U1842" i="6"/>
  <c r="V1842" i="6" s="1"/>
  <c r="Z1842" i="6" s="1"/>
  <c r="AB415" i="6"/>
  <c r="AC415" i="6" s="1"/>
  <c r="U415" i="6"/>
  <c r="V415" i="6" s="1"/>
  <c r="AB1021" i="6"/>
  <c r="AC1021" i="6" s="1"/>
  <c r="U1021" i="6"/>
  <c r="V1021" i="6" s="1"/>
  <c r="AB1171" i="6"/>
  <c r="AC1171" i="6" s="1"/>
  <c r="U1171" i="6"/>
  <c r="V1171" i="6" s="1"/>
  <c r="Z1171" i="6" s="1"/>
  <c r="AB248" i="6"/>
  <c r="AC248" i="6" s="1"/>
  <c r="U248" i="6"/>
  <c r="V248" i="6" s="1"/>
  <c r="Z248" i="6" s="1"/>
  <c r="AB1840" i="6"/>
  <c r="AC1840" i="6" s="1"/>
  <c r="U1840" i="6"/>
  <c r="V1840" i="6" s="1"/>
  <c r="Z1840" i="6" s="1"/>
  <c r="AB1385" i="6"/>
  <c r="AC1385" i="6" s="1"/>
  <c r="U1385" i="6"/>
  <c r="V1385" i="6" s="1"/>
  <c r="AB1569" i="6"/>
  <c r="AC1569" i="6" s="1"/>
  <c r="U1569" i="6"/>
  <c r="V1569" i="6" s="1"/>
  <c r="AB567" i="6"/>
  <c r="AC567" i="6" s="1"/>
  <c r="U567" i="6"/>
  <c r="V567" i="6" s="1"/>
  <c r="Z567" i="6" s="1"/>
  <c r="AB1232" i="6"/>
  <c r="AC1232" i="6" s="1"/>
  <c r="U1232" i="6"/>
  <c r="V1232" i="6" s="1"/>
  <c r="AB1342" i="6"/>
  <c r="AC1342" i="6" s="1"/>
  <c r="U1342" i="6"/>
  <c r="V1342" i="6" s="1"/>
  <c r="AB470" i="6"/>
  <c r="AC470" i="6" s="1"/>
  <c r="U470" i="6"/>
  <c r="V470" i="6" s="1"/>
  <c r="AB748" i="6"/>
  <c r="AC748" i="6" s="1"/>
  <c r="U748" i="6"/>
  <c r="V748" i="6" s="1"/>
  <c r="AB1717" i="6"/>
  <c r="AC1717" i="6" s="1"/>
  <c r="U1717" i="6"/>
  <c r="V1717" i="6" s="1"/>
  <c r="Z1717" i="6" s="1"/>
  <c r="AB1814" i="6"/>
  <c r="AC1814" i="6" s="1"/>
  <c r="U1814" i="6"/>
  <c r="AB523" i="6"/>
  <c r="AC523" i="6" s="1"/>
  <c r="U523" i="6"/>
  <c r="V523" i="6" s="1"/>
  <c r="Z523" i="6" s="1"/>
  <c r="AB1564" i="6"/>
  <c r="AC1564" i="6" s="1"/>
  <c r="U1564" i="6"/>
  <c r="AB1970" i="6"/>
  <c r="AC1970" i="6" s="1"/>
  <c r="U1970" i="6"/>
  <c r="V1970" i="6" s="1"/>
  <c r="AB2010" i="6"/>
  <c r="AC2010" i="6" s="1"/>
  <c r="U2010" i="6"/>
  <c r="V2010" i="6" s="1"/>
  <c r="AB2054" i="6"/>
  <c r="AC2054" i="6" s="1"/>
  <c r="U2054" i="6"/>
  <c r="V2054" i="6" s="1"/>
  <c r="Z2054" i="6" s="1"/>
  <c r="AB291" i="6"/>
  <c r="AC291" i="6" s="1"/>
  <c r="U291" i="6"/>
  <c r="AB1124" i="6"/>
  <c r="AC1124" i="6" s="1"/>
  <c r="U1124" i="6"/>
  <c r="V1124" i="6" s="1"/>
  <c r="Z1124" i="6" s="1"/>
  <c r="AB2193" i="6"/>
  <c r="AC2193" i="6" s="1"/>
  <c r="U2193" i="6"/>
  <c r="V2193" i="6" s="1"/>
  <c r="AB1754" i="6"/>
  <c r="AC1754" i="6" s="1"/>
  <c r="U1754" i="6"/>
  <c r="V1754" i="6" s="1"/>
  <c r="AB1802" i="6"/>
  <c r="AC1802" i="6" s="1"/>
  <c r="U1802" i="6"/>
  <c r="V1802" i="6" s="1"/>
  <c r="Z1802" i="6" s="1"/>
  <c r="AB1229" i="6"/>
  <c r="AC1229" i="6" s="1"/>
  <c r="U1229" i="6"/>
  <c r="AB277" i="6"/>
  <c r="AC277" i="6" s="1"/>
  <c r="U277" i="6"/>
  <c r="V277" i="6" s="1"/>
  <c r="Z277" i="6" s="1"/>
  <c r="AB216" i="6"/>
  <c r="AC216" i="6" s="1"/>
  <c r="U216" i="6"/>
  <c r="V216" i="6" s="1"/>
  <c r="Z216" i="6" s="1"/>
  <c r="AB2191" i="6"/>
  <c r="AC2191" i="6" s="1"/>
  <c r="U2191" i="6"/>
  <c r="AB2005" i="6"/>
  <c r="AC2005" i="6" s="1"/>
  <c r="U2005" i="6"/>
  <c r="AB319" i="6"/>
  <c r="AC319" i="6" s="1"/>
  <c r="U319" i="6"/>
  <c r="V319" i="6" s="1"/>
  <c r="AB350" i="6"/>
  <c r="AC350" i="6" s="1"/>
  <c r="U350" i="6"/>
  <c r="V350" i="6" s="1"/>
  <c r="U1719" i="6"/>
  <c r="V1719" i="6" s="1"/>
  <c r="AB421" i="6"/>
  <c r="AC421" i="6" s="1"/>
  <c r="U421" i="6"/>
  <c r="V421" i="6" s="1"/>
  <c r="Z421" i="6" s="1"/>
  <c r="AB1174" i="6"/>
  <c r="AC1174" i="6" s="1"/>
  <c r="U1174" i="6"/>
  <c r="V1174" i="6" s="1"/>
  <c r="Z1174" i="6" s="1"/>
  <c r="U845" i="6"/>
  <c r="V845" i="6" s="1"/>
  <c r="Z845" i="6" s="1"/>
  <c r="AB281" i="6"/>
  <c r="AC281" i="6" s="1"/>
  <c r="U281" i="6"/>
  <c r="V281" i="6" s="1"/>
  <c r="AB2025" i="6"/>
  <c r="AC2025" i="6" s="1"/>
  <c r="U2025" i="6"/>
  <c r="V2025" i="6" s="1"/>
  <c r="U1200" i="6"/>
  <c r="V1200" i="6" s="1"/>
  <c r="Z1200" i="6" s="1"/>
  <c r="AB463" i="6"/>
  <c r="AC463" i="6" s="1"/>
  <c r="U463" i="6"/>
  <c r="V463" i="6" s="1"/>
  <c r="AB1329" i="6"/>
  <c r="AC1329" i="6" s="1"/>
  <c r="U1329" i="6"/>
  <c r="V1329" i="6" s="1"/>
  <c r="Z1329" i="6" s="1"/>
  <c r="U1894" i="6"/>
  <c r="V1894" i="6" s="1"/>
  <c r="Z1894" i="6" s="1"/>
  <c r="U2179" i="6"/>
  <c r="V2179" i="6" s="1"/>
  <c r="AB1781" i="6"/>
  <c r="AC1781" i="6" s="1"/>
  <c r="U1781" i="6"/>
  <c r="V1781" i="6" s="1"/>
  <c r="AB1362" i="6"/>
  <c r="AC1362" i="6" s="1"/>
  <c r="U1362" i="6"/>
  <c r="V1362" i="6" s="1"/>
  <c r="AB45" i="6"/>
  <c r="AC45" i="6" s="1"/>
  <c r="U45" i="6"/>
  <c r="AB2020" i="6"/>
  <c r="AC2020" i="6" s="1"/>
  <c r="U2020" i="6"/>
  <c r="V2020" i="6" s="1"/>
  <c r="AB363" i="6"/>
  <c r="AC363" i="6" s="1"/>
  <c r="U363" i="6"/>
  <c r="V363" i="6" s="1"/>
  <c r="Z363" i="6" s="1"/>
  <c r="AB266" i="6"/>
  <c r="AC266" i="6" s="1"/>
  <c r="U266" i="6"/>
  <c r="V266" i="6" s="1"/>
  <c r="AB812" i="6"/>
  <c r="AC812" i="6" s="1"/>
  <c r="U812" i="6"/>
  <c r="V812" i="6" s="1"/>
  <c r="AB538" i="6"/>
  <c r="AC538" i="6" s="1"/>
  <c r="U538" i="6"/>
  <c r="V538" i="6" s="1"/>
  <c r="AB1645" i="6"/>
  <c r="AC1645" i="6" s="1"/>
  <c r="U1645" i="6"/>
  <c r="AB1012" i="6"/>
  <c r="AC1012" i="6" s="1"/>
  <c r="U1012" i="6"/>
  <c r="V1012" i="6" s="1"/>
  <c r="AB569" i="6"/>
  <c r="AC569" i="6" s="1"/>
  <c r="U569" i="6"/>
  <c r="V569" i="6" s="1"/>
  <c r="AB1657" i="6"/>
  <c r="AC1657" i="6" s="1"/>
  <c r="U1657" i="6"/>
  <c r="V1657" i="6" s="1"/>
  <c r="AB1059" i="6"/>
  <c r="AC1059" i="6" s="1"/>
  <c r="U1059" i="6"/>
  <c r="AB1157" i="6"/>
  <c r="AC1157" i="6" s="1"/>
  <c r="U1157" i="6"/>
  <c r="V1157" i="6" s="1"/>
  <c r="Z1157" i="6" s="1"/>
  <c r="AB1804" i="6"/>
  <c r="AC1804" i="6" s="1"/>
  <c r="U1804" i="6"/>
  <c r="V1804" i="6" s="1"/>
  <c r="AB260" i="6"/>
  <c r="AC260" i="6" s="1"/>
  <c r="U260" i="6"/>
  <c r="V260" i="6" s="1"/>
  <c r="AB40" i="6"/>
  <c r="AC40" i="6" s="1"/>
  <c r="U40" i="6"/>
  <c r="AB1367" i="6"/>
  <c r="AC1367" i="6" s="1"/>
  <c r="U1367" i="6"/>
  <c r="V1367" i="6" s="1"/>
  <c r="AB1039" i="6"/>
  <c r="AC1039" i="6" s="1"/>
  <c r="U1039" i="6"/>
  <c r="V1039" i="6" s="1"/>
  <c r="AB1359" i="6"/>
  <c r="AC1359" i="6" s="1"/>
  <c r="U1359" i="6"/>
  <c r="V1359" i="6" s="1"/>
  <c r="AB1341" i="6"/>
  <c r="AC1341" i="6" s="1"/>
  <c r="U1341" i="6"/>
  <c r="V1341" i="6" s="1"/>
  <c r="Z1341" i="6" s="1"/>
  <c r="AB257" i="6"/>
  <c r="AC257" i="6" s="1"/>
  <c r="U257" i="6"/>
  <c r="AB482" i="6"/>
  <c r="AC482" i="6" s="1"/>
  <c r="U482" i="6"/>
  <c r="V482" i="6" s="1"/>
  <c r="AB1777" i="6"/>
  <c r="AC1777" i="6" s="1"/>
  <c r="U1777" i="6"/>
  <c r="V1777" i="6" s="1"/>
  <c r="AB1819" i="6"/>
  <c r="AC1819" i="6" s="1"/>
  <c r="U1819" i="6"/>
  <c r="AB840" i="6"/>
  <c r="AC840" i="6" s="1"/>
  <c r="U840" i="6"/>
  <c r="V840" i="6" s="1"/>
  <c r="AB313" i="6"/>
  <c r="AC313" i="6" s="1"/>
  <c r="U313" i="6"/>
  <c r="V313" i="6" s="1"/>
  <c r="AB955" i="6"/>
  <c r="AC955" i="6" s="1"/>
  <c r="U955" i="6"/>
  <c r="V955" i="6" s="1"/>
  <c r="Z955" i="6" s="1"/>
  <c r="AB246" i="6"/>
  <c r="AC246" i="6" s="1"/>
  <c r="U246" i="6"/>
  <c r="AB2123" i="6"/>
  <c r="AC2123" i="6" s="1"/>
  <c r="U2123" i="6"/>
  <c r="V2123" i="6" s="1"/>
  <c r="Z2123" i="6" s="1"/>
  <c r="AB1137" i="6"/>
  <c r="AC1137" i="6" s="1"/>
  <c r="U1137" i="6"/>
  <c r="V1137" i="6" s="1"/>
  <c r="AB2119" i="6"/>
  <c r="AC2119" i="6" s="1"/>
  <c r="U2119" i="6"/>
  <c r="V2119" i="6" s="1"/>
  <c r="AB1481" i="6"/>
  <c r="AC1481" i="6" s="1"/>
  <c r="U1481" i="6"/>
  <c r="V1481" i="6" s="1"/>
  <c r="U1291" i="6"/>
  <c r="AB163" i="6"/>
  <c r="AC163" i="6" s="1"/>
  <c r="U163" i="6"/>
  <c r="V163" i="6" s="1"/>
  <c r="Z163" i="6" s="1"/>
  <c r="U771" i="6"/>
  <c r="V771" i="6" s="1"/>
  <c r="U1120" i="6"/>
  <c r="V1120" i="6" s="1"/>
  <c r="AB449" i="6"/>
  <c r="AC449" i="6" s="1"/>
  <c r="U449" i="6"/>
  <c r="AB1982" i="6"/>
  <c r="AC1982" i="6" s="1"/>
  <c r="U1982" i="6"/>
  <c r="U292" i="6"/>
  <c r="V292" i="6" s="1"/>
  <c r="AB1155" i="6"/>
  <c r="AC1155" i="6" s="1"/>
  <c r="U1155" i="6"/>
  <c r="V1155" i="6" s="1"/>
  <c r="Z1155" i="6" s="1"/>
  <c r="U1595" i="6"/>
  <c r="V1595" i="6" s="1"/>
  <c r="Z1595" i="6" s="1"/>
  <c r="AB1448" i="6"/>
  <c r="AC1448" i="6" s="1"/>
  <c r="U1448" i="6"/>
  <c r="V1448" i="6" s="1"/>
  <c r="Z1448" i="6" s="1"/>
  <c r="AB1596" i="6"/>
  <c r="AC1596" i="6" s="1"/>
  <c r="U1596" i="6"/>
  <c r="AB1118" i="6"/>
  <c r="AC1118" i="6" s="1"/>
  <c r="U1118" i="6"/>
  <c r="V1118" i="6" s="1"/>
  <c r="U949" i="6"/>
  <c r="V949" i="6" s="1"/>
  <c r="Z949" i="6" s="1"/>
  <c r="U2011" i="6"/>
  <c r="V2011" i="6" s="1"/>
  <c r="U290" i="6"/>
  <c r="V290" i="6" s="1"/>
  <c r="Z290" i="6" s="1"/>
  <c r="AB703" i="6"/>
  <c r="AC703" i="6" s="1"/>
  <c r="U703" i="6"/>
  <c r="V703" i="6" s="1"/>
  <c r="Z703" i="6" s="1"/>
  <c r="U1441" i="6"/>
  <c r="U241" i="6"/>
  <c r="V241" i="6" s="1"/>
  <c r="Z241" i="6" s="1"/>
  <c r="AB1468" i="6"/>
  <c r="AC1468" i="6" s="1"/>
  <c r="U1468" i="6"/>
  <c r="V1468" i="6" s="1"/>
  <c r="AB1204" i="6"/>
  <c r="AC1204" i="6" s="1"/>
  <c r="U1204" i="6"/>
  <c r="V1204" i="6" s="1"/>
  <c r="U1194" i="6"/>
  <c r="V1194" i="6" s="1"/>
  <c r="Z1194" i="6" s="1"/>
  <c r="U180" i="6"/>
  <c r="V180" i="6" s="1"/>
  <c r="AB1617" i="6"/>
  <c r="AC1617" i="6" s="1"/>
  <c r="U1617" i="6"/>
  <c r="V1617" i="6" s="1"/>
  <c r="Z1617" i="6" s="1"/>
  <c r="AB1712" i="6"/>
  <c r="AC1712" i="6" s="1"/>
  <c r="U1712" i="6"/>
  <c r="V1712" i="6" s="1"/>
  <c r="Z1712" i="6" s="1"/>
  <c r="U2024" i="6"/>
  <c r="V2024" i="6" s="1"/>
  <c r="U1188" i="6"/>
  <c r="V1188" i="6" s="1"/>
  <c r="U1082" i="6"/>
  <c r="V1082" i="6" s="1"/>
  <c r="AB1978" i="6"/>
  <c r="AC1978" i="6" s="1"/>
  <c r="U1978" i="6"/>
  <c r="V1978" i="6" s="1"/>
  <c r="AB873" i="6"/>
  <c r="AC873" i="6" s="1"/>
  <c r="U873" i="6"/>
  <c r="V873" i="6" s="1"/>
  <c r="U901" i="6"/>
  <c r="V901" i="6" s="1"/>
  <c r="U2185" i="6"/>
  <c r="V2185" i="6" s="1"/>
  <c r="AB383" i="6"/>
  <c r="AC383" i="6" s="1"/>
  <c r="U383" i="6"/>
  <c r="V383" i="6" s="1"/>
  <c r="Z383" i="6" s="1"/>
  <c r="AB1216" i="6"/>
  <c r="AC1216" i="6" s="1"/>
  <c r="U1216" i="6"/>
  <c r="V1216" i="6" s="1"/>
  <c r="AB1109" i="6"/>
  <c r="AC1109" i="6" s="1"/>
  <c r="U1109" i="6"/>
  <c r="V1109" i="6" s="1"/>
  <c r="Z1109" i="6" s="1"/>
  <c r="U1796" i="6"/>
  <c r="V1796" i="6" s="1"/>
  <c r="AB1283" i="6"/>
  <c r="AC1283" i="6" s="1"/>
  <c r="U1283" i="6"/>
  <c r="V1283" i="6" s="1"/>
  <c r="Z1283" i="6" s="1"/>
  <c r="U1282" i="6"/>
  <c r="V1282" i="6" s="1"/>
  <c r="U168" i="6"/>
  <c r="V168" i="6" s="1"/>
  <c r="AB1656" i="6"/>
  <c r="AC1656" i="6" s="1"/>
  <c r="U1656" i="6"/>
  <c r="V1656" i="6" s="1"/>
  <c r="Z1656" i="6" s="1"/>
  <c r="U1296" i="6"/>
  <c r="V1296" i="6" s="1"/>
  <c r="Z1296" i="6" s="1"/>
  <c r="U1340" i="6"/>
  <c r="V1340" i="6" s="1"/>
  <c r="U1386" i="6"/>
  <c r="V1386" i="6" s="1"/>
  <c r="Z1386" i="6" s="1"/>
  <c r="AB1225" i="6"/>
  <c r="AC1225" i="6" s="1"/>
  <c r="U1225" i="6"/>
  <c r="AB739" i="6"/>
  <c r="AC739" i="6" s="1"/>
  <c r="U739" i="6"/>
  <c r="V739" i="6" s="1"/>
  <c r="U1223" i="6"/>
  <c r="V1223" i="6" s="1"/>
  <c r="U196" i="6"/>
  <c r="AB2169" i="6"/>
  <c r="AC2169" i="6" s="1"/>
  <c r="U2169" i="6"/>
  <c r="V2169" i="6" s="1"/>
  <c r="Z2169" i="6" s="1"/>
  <c r="AB724" i="6"/>
  <c r="AC724" i="6" s="1"/>
  <c r="U724" i="6"/>
  <c r="V724" i="6" s="1"/>
  <c r="Z724" i="6" s="1"/>
  <c r="U1676" i="6"/>
  <c r="U1785" i="6"/>
  <c r="V1785" i="6" s="1"/>
  <c r="U780" i="6"/>
  <c r="V780" i="6" s="1"/>
  <c r="AB1517" i="6"/>
  <c r="AC1517" i="6" s="1"/>
  <c r="U1517" i="6"/>
  <c r="V1517" i="6" s="1"/>
  <c r="AB166" i="6"/>
  <c r="AC166" i="6" s="1"/>
  <c r="U166" i="6"/>
  <c r="V166" i="6" s="1"/>
  <c r="AB933" i="6"/>
  <c r="AC933" i="6" s="1"/>
  <c r="U933" i="6"/>
  <c r="V933" i="6" s="1"/>
  <c r="AB1677" i="6"/>
  <c r="AC1677" i="6" s="1"/>
  <c r="U1677" i="6"/>
  <c r="V1677" i="6" s="1"/>
  <c r="Z1677" i="6" s="1"/>
  <c r="U1281" i="6"/>
  <c r="V1281" i="6" s="1"/>
  <c r="U708" i="6"/>
  <c r="V708" i="6" s="1"/>
  <c r="Z708" i="6" s="1"/>
  <c r="U1949" i="6"/>
  <c r="V1949" i="6" s="1"/>
  <c r="Z1949" i="6" s="1"/>
  <c r="U2087" i="6"/>
  <c r="V2087" i="6" s="1"/>
  <c r="Z2087" i="6" s="1"/>
  <c r="U301" i="6"/>
  <c r="V301" i="6" s="1"/>
  <c r="Z301" i="6" s="1"/>
  <c r="U1574" i="6"/>
  <c r="V1574" i="6" s="1"/>
  <c r="Z1574" i="6" s="1"/>
  <c r="U1334" i="6"/>
  <c r="AB2007" i="6"/>
  <c r="AC2007" i="6" s="1"/>
  <c r="U2007" i="6"/>
  <c r="V2007" i="6" s="1"/>
  <c r="U213" i="6"/>
  <c r="V213" i="6" s="1"/>
  <c r="AB836" i="6"/>
  <c r="AC836" i="6" s="1"/>
  <c r="U836" i="6"/>
  <c r="U1826" i="6"/>
  <c r="V1826" i="6" s="1"/>
  <c r="AB445" i="6"/>
  <c r="AC445" i="6" s="1"/>
  <c r="U445" i="6"/>
  <c r="V445" i="6" s="1"/>
  <c r="U1085" i="6"/>
  <c r="V1085" i="6" s="1"/>
  <c r="Z1085" i="6" s="1"/>
  <c r="U518" i="6"/>
  <c r="V518" i="6" s="1"/>
  <c r="Z518" i="6" s="1"/>
  <c r="U832" i="6"/>
  <c r="V832" i="6" s="1"/>
  <c r="AB239" i="6"/>
  <c r="AC239" i="6" s="1"/>
  <c r="U239" i="6"/>
  <c r="V239" i="6" s="1"/>
  <c r="Z239" i="6" s="1"/>
  <c r="AB1849" i="6"/>
  <c r="AC1849" i="6" s="1"/>
  <c r="U1849" i="6"/>
  <c r="V1849" i="6" s="1"/>
  <c r="Z1849" i="6" s="1"/>
  <c r="U15" i="6"/>
  <c r="V15" i="6" s="1"/>
  <c r="Z15" i="6" s="1"/>
  <c r="U1244" i="6"/>
  <c r="V1244" i="6" s="1"/>
  <c r="Z1244" i="6" s="1"/>
  <c r="AB1493" i="6"/>
  <c r="AC1493" i="6" s="1"/>
  <c r="U1493" i="6"/>
  <c r="V1493" i="6" s="1"/>
  <c r="Z1493" i="6" s="1"/>
  <c r="AB895" i="6"/>
  <c r="AC895" i="6" s="1"/>
  <c r="U895" i="6"/>
  <c r="V895" i="6" s="1"/>
  <c r="Z895" i="6" s="1"/>
  <c r="U1860" i="6"/>
  <c r="V1860" i="6" s="1"/>
  <c r="U1715" i="6"/>
  <c r="U331" i="6"/>
  <c r="V331" i="6" s="1"/>
  <c r="AB2228" i="6"/>
  <c r="AC2228" i="6" s="1"/>
  <c r="U2228" i="6"/>
  <c r="V2228" i="6" s="1"/>
  <c r="U1049" i="6"/>
  <c r="V1049" i="6" s="1"/>
  <c r="U1681" i="6"/>
  <c r="U1086" i="6"/>
  <c r="V1086" i="6" s="1"/>
  <c r="U589" i="6"/>
  <c r="V589" i="6" s="1"/>
  <c r="Z589" i="6" s="1"/>
  <c r="U1760" i="6"/>
  <c r="V1760" i="6" s="1"/>
  <c r="AB265" i="6"/>
  <c r="AC265" i="6" s="1"/>
  <c r="U265" i="6"/>
  <c r="V265" i="6" s="1"/>
  <c r="Z265" i="6" s="1"/>
  <c r="AB1619" i="6"/>
  <c r="AC1619" i="6" s="1"/>
  <c r="U1619" i="6"/>
  <c r="V1619" i="6" s="1"/>
  <c r="AB1306" i="6"/>
  <c r="AC1306" i="6" s="1"/>
  <c r="U1306" i="6"/>
  <c r="V1306" i="6" s="1"/>
  <c r="Z1306" i="6" s="1"/>
  <c r="AB1022" i="6"/>
  <c r="AC1022" i="6" s="1"/>
  <c r="U1022" i="6"/>
  <c r="V1022" i="6" s="1"/>
  <c r="Z1022" i="6" s="1"/>
  <c r="U1570" i="6"/>
  <c r="V1570" i="6" s="1"/>
  <c r="Z1570" i="6" s="1"/>
  <c r="AB1773" i="6"/>
  <c r="AC1773" i="6" s="1"/>
  <c r="U1773" i="6"/>
  <c r="V1773" i="6" s="1"/>
  <c r="Z1773" i="6" s="1"/>
  <c r="U308" i="6"/>
  <c r="V308" i="6" s="1"/>
  <c r="U981" i="6"/>
  <c r="V981" i="6" s="1"/>
  <c r="Z981" i="6" s="1"/>
  <c r="U1642" i="6"/>
  <c r="V1642" i="6" s="1"/>
  <c r="Z1642" i="6" s="1"/>
  <c r="U1980" i="6"/>
  <c r="V1980" i="6" s="1"/>
  <c r="Z1980" i="6" s="1"/>
  <c r="U1843" i="6"/>
  <c r="V1843" i="6" s="1"/>
  <c r="U479" i="6"/>
  <c r="V479" i="6" s="1"/>
  <c r="Z479" i="6" s="1"/>
  <c r="AB171" i="6"/>
  <c r="AC171" i="6" s="1"/>
  <c r="U171" i="6"/>
  <c r="V171" i="6" s="1"/>
  <c r="U201" i="6"/>
  <c r="V201" i="6" s="1"/>
  <c r="Z201" i="6" s="1"/>
  <c r="AB1523" i="6"/>
  <c r="AC1523" i="6" s="1"/>
  <c r="U1523" i="6"/>
  <c r="V1523" i="6" s="1"/>
  <c r="Z1523" i="6" s="1"/>
  <c r="U1067" i="6"/>
  <c r="U1366" i="6"/>
  <c r="V1366" i="6" s="1"/>
  <c r="AB64" i="6"/>
  <c r="AC64" i="6" s="1"/>
  <c r="U64" i="6"/>
  <c r="V64" i="6" s="1"/>
  <c r="AB1799" i="6"/>
  <c r="AC1799" i="6" s="1"/>
  <c r="U1799" i="6"/>
  <c r="V1799" i="6" s="1"/>
  <c r="U1099" i="6"/>
  <c r="V1099" i="6" s="1"/>
  <c r="Z1099" i="6" s="1"/>
  <c r="U1745" i="6"/>
  <c r="V1745" i="6" s="1"/>
  <c r="AB2018" i="6"/>
  <c r="AC2018" i="6" s="1"/>
  <c r="U2018" i="6"/>
  <c r="V2018" i="6" s="1"/>
  <c r="Z2018" i="6" s="1"/>
  <c r="U178" i="6"/>
  <c r="AB1251" i="6"/>
  <c r="AC1251" i="6" s="1"/>
  <c r="U1251" i="6"/>
  <c r="V1251" i="6" s="1"/>
  <c r="Z1251" i="6" s="1"/>
  <c r="U188" i="6"/>
  <c r="V188" i="6" s="1"/>
  <c r="U343" i="6"/>
  <c r="U1971" i="6"/>
  <c r="V1971" i="6" s="1"/>
  <c r="Z1971" i="6" s="1"/>
  <c r="AB867" i="6"/>
  <c r="AC867" i="6" s="1"/>
  <c r="U867" i="6"/>
  <c r="V867" i="6" s="1"/>
  <c r="U693" i="6"/>
  <c r="V693" i="6" s="1"/>
  <c r="U1571" i="6"/>
  <c r="V1571" i="6" s="1"/>
  <c r="AB169" i="6"/>
  <c r="AC169" i="6" s="1"/>
  <c r="U169" i="6"/>
  <c r="V169" i="6" s="1"/>
  <c r="Z169" i="6" s="1"/>
  <c r="U195" i="6"/>
  <c r="V195" i="6" s="1"/>
  <c r="Z195" i="6" s="1"/>
  <c r="U2073" i="6"/>
  <c r="V2073" i="6" s="1"/>
  <c r="Z2073" i="6" s="1"/>
  <c r="U456" i="6"/>
  <c r="V456" i="6" s="1"/>
  <c r="Z456" i="6" s="1"/>
  <c r="U60" i="6"/>
  <c r="V60" i="6" s="1"/>
  <c r="Z60" i="6" s="1"/>
  <c r="U827" i="6"/>
  <c r="V827" i="6" s="1"/>
  <c r="Z827" i="6" s="1"/>
  <c r="U1730" i="6"/>
  <c r="V1730" i="6" s="1"/>
  <c r="U1587" i="6"/>
  <c r="V1587" i="6" s="1"/>
  <c r="Z1587" i="6" s="1"/>
  <c r="U1129" i="6"/>
  <c r="V1129" i="6" s="1"/>
  <c r="AB442" i="6"/>
  <c r="AC442" i="6" s="1"/>
  <c r="U442" i="6"/>
  <c r="V442" i="6" s="1"/>
  <c r="AB927" i="6"/>
  <c r="AC927" i="6" s="1"/>
  <c r="U927" i="6"/>
  <c r="V927" i="6" s="1"/>
  <c r="Z927" i="6" s="1"/>
  <c r="AB1528" i="6"/>
  <c r="AC1528" i="6" s="1"/>
  <c r="U1528" i="6"/>
  <c r="V1528" i="6" s="1"/>
  <c r="U454" i="6"/>
  <c r="V454" i="6" s="1"/>
  <c r="Z454" i="6" s="1"/>
  <c r="U361" i="6"/>
  <c r="V361" i="6" s="1"/>
  <c r="AB1756" i="6"/>
  <c r="AC1756" i="6" s="1"/>
  <c r="U1756" i="6"/>
  <c r="V1756" i="6" s="1"/>
  <c r="U1046" i="6"/>
  <c r="V1046" i="6" s="1"/>
  <c r="Z1046" i="6" s="1"/>
  <c r="AB179" i="6"/>
  <c r="AC179" i="6" s="1"/>
  <c r="U179" i="6"/>
  <c r="V179" i="6" s="1"/>
  <c r="Z179" i="6" s="1"/>
  <c r="U462" i="6"/>
  <c r="V462" i="6" s="1"/>
  <c r="Z462" i="6" s="1"/>
  <c r="AB12" i="6"/>
  <c r="AC12" i="6" s="1"/>
  <c r="U12" i="6"/>
  <c r="V12" i="6" s="1"/>
  <c r="Z12" i="6" s="1"/>
  <c r="U1474" i="6"/>
  <c r="U1034" i="6"/>
  <c r="AB1682" i="6"/>
  <c r="AC1682" i="6" s="1"/>
  <c r="U1682" i="6"/>
  <c r="V1682" i="6" s="1"/>
  <c r="U791" i="6"/>
  <c r="V791" i="6" s="1"/>
  <c r="U912" i="6"/>
  <c r="V912" i="6" s="1"/>
  <c r="U1222" i="6"/>
  <c r="U1214" i="6"/>
  <c r="V1214" i="6" s="1"/>
  <c r="Z1214" i="6" s="1"/>
  <c r="AB484" i="6"/>
  <c r="AC484" i="6" s="1"/>
  <c r="U484" i="6"/>
  <c r="V484" i="6" s="1"/>
  <c r="U1956" i="6"/>
  <c r="V1956" i="6" s="1"/>
  <c r="U2180" i="6"/>
  <c r="V2180" i="6" s="1"/>
  <c r="AB126" i="6"/>
  <c r="AC126" i="6" s="1"/>
  <c r="U126" i="6"/>
  <c r="V126" i="6" s="1"/>
  <c r="Z126" i="6" s="1"/>
  <c r="AB1286" i="6"/>
  <c r="AC1286" i="6" s="1"/>
  <c r="U1286" i="6"/>
  <c r="V1286" i="6" s="1"/>
  <c r="U90" i="6"/>
  <c r="V90" i="6" s="1"/>
  <c r="U354" i="6"/>
  <c r="V354" i="6" s="1"/>
  <c r="AB439" i="6"/>
  <c r="AC439" i="6" s="1"/>
  <c r="U439" i="6"/>
  <c r="V439" i="6" s="1"/>
  <c r="U186" i="6"/>
  <c r="V186" i="6" s="1"/>
  <c r="Z186" i="6" s="1"/>
  <c r="U768" i="6"/>
  <c r="V768" i="6" s="1"/>
  <c r="Z768" i="6" s="1"/>
  <c r="U1588" i="6"/>
  <c r="V1588" i="6" s="1"/>
  <c r="AB2118" i="6"/>
  <c r="AC2118" i="6" s="1"/>
  <c r="U2118" i="6"/>
  <c r="V2118" i="6" s="1"/>
  <c r="Z2118" i="6" s="1"/>
  <c r="AB1500" i="6"/>
  <c r="AC1500" i="6" s="1"/>
  <c r="U1500" i="6"/>
  <c r="V1500" i="6" s="1"/>
  <c r="U1013" i="6"/>
  <c r="V1013" i="6" s="1"/>
  <c r="U797" i="6"/>
  <c r="V797" i="6" s="1"/>
  <c r="AB1041" i="6"/>
  <c r="AC1041" i="6" s="1"/>
  <c r="U1041" i="6"/>
  <c r="V1041" i="6" s="1"/>
  <c r="Z1041" i="6" s="1"/>
  <c r="U263" i="6"/>
  <c r="V263" i="6" s="1"/>
  <c r="Z263" i="6" s="1"/>
  <c r="AB322" i="6"/>
  <c r="AC322" i="6" s="1"/>
  <c r="U322" i="6"/>
  <c r="V322" i="6" s="1"/>
  <c r="U2134" i="6"/>
  <c r="V2134" i="6" s="1"/>
  <c r="Z2134" i="6" s="1"/>
  <c r="AB348" i="6"/>
  <c r="AC348" i="6" s="1"/>
  <c r="U348" i="6"/>
  <c r="V348" i="6" s="1"/>
  <c r="U147" i="6"/>
  <c r="V147" i="6" s="1"/>
  <c r="Z147" i="6" s="1"/>
  <c r="U1198" i="6"/>
  <c r="V1198" i="6" s="1"/>
  <c r="Z1198" i="6" s="1"/>
  <c r="U1812" i="6"/>
  <c r="V1812" i="6" s="1"/>
  <c r="U405" i="6"/>
  <c r="V405" i="6" s="1"/>
  <c r="Z405" i="6" s="1"/>
  <c r="U1766" i="6"/>
  <c r="V1766" i="6" s="1"/>
  <c r="Z1766" i="6" s="1"/>
  <c r="AB473" i="6"/>
  <c r="AC473" i="6" s="1"/>
  <c r="U473" i="6"/>
  <c r="V473" i="6" s="1"/>
  <c r="AB910" i="6"/>
  <c r="AC910" i="6" s="1"/>
  <c r="U910" i="6"/>
  <c r="U1856" i="6"/>
  <c r="V1856" i="6" s="1"/>
  <c r="U1779" i="6"/>
  <c r="AB1679" i="6"/>
  <c r="AC1679" i="6" s="1"/>
  <c r="U1679" i="6"/>
  <c r="V1679" i="6" s="1"/>
  <c r="U826" i="6"/>
  <c r="V826" i="6" s="1"/>
  <c r="Z826" i="6" s="1"/>
  <c r="U1399" i="6"/>
  <c r="V1399" i="6" s="1"/>
  <c r="Z1399" i="6" s="1"/>
  <c r="U1338" i="6"/>
  <c r="V1338" i="6" s="1"/>
  <c r="Z1338" i="6" s="1"/>
  <c r="AB303" i="6"/>
  <c r="AC303" i="6" s="1"/>
  <c r="U303" i="6"/>
  <c r="V303" i="6" s="1"/>
  <c r="U2032" i="6"/>
  <c r="V2032" i="6" s="1"/>
  <c r="U78" i="6"/>
  <c r="V78" i="6" s="1"/>
  <c r="U2174" i="6"/>
  <c r="U87" i="6"/>
  <c r="V87" i="6" s="1"/>
  <c r="U240" i="6"/>
  <c r="V240" i="6" s="1"/>
  <c r="Z240" i="6" s="1"/>
  <c r="U120" i="6"/>
  <c r="V120" i="6" s="1"/>
  <c r="U394" i="6"/>
  <c r="V394" i="6" s="1"/>
  <c r="Z394" i="6" s="1"/>
  <c r="U899" i="6"/>
  <c r="V899" i="6" s="1"/>
  <c r="Z899" i="6" s="1"/>
  <c r="U1154" i="6"/>
  <c r="V1154" i="6" s="1"/>
  <c r="Z1154" i="6" s="1"/>
  <c r="U1723" i="6"/>
  <c r="V1723" i="6" s="1"/>
  <c r="Z1723" i="6" s="1"/>
  <c r="U1636" i="6"/>
  <c r="U1540" i="6"/>
  <c r="V1540" i="6" s="1"/>
  <c r="Z1540" i="6" s="1"/>
  <c r="U1680" i="6"/>
  <c r="V1680" i="6" s="1"/>
  <c r="U584" i="6"/>
  <c r="V584" i="6" s="1"/>
  <c r="Z584" i="6" s="1"/>
  <c r="U1915" i="6"/>
  <c r="V1915" i="6" s="1"/>
  <c r="U391" i="6"/>
  <c r="V391" i="6" s="1"/>
  <c r="Z391" i="6" s="1"/>
  <c r="U1947" i="6"/>
  <c r="V1947" i="6" s="1"/>
  <c r="U324" i="6"/>
  <c r="V324" i="6" s="1"/>
  <c r="Z324" i="6" s="1"/>
  <c r="U664" i="6"/>
  <c r="V664" i="6" s="1"/>
  <c r="Z664" i="6" s="1"/>
  <c r="AB1025" i="6"/>
  <c r="AC1025" i="6" s="1"/>
  <c r="U1025" i="6"/>
  <c r="V1025" i="6" s="1"/>
  <c r="U1725" i="6"/>
  <c r="V1725" i="6" s="1"/>
  <c r="U790" i="6"/>
  <c r="AB996" i="6"/>
  <c r="AC996" i="6" s="1"/>
  <c r="U996" i="6"/>
  <c r="V996" i="6" s="1"/>
  <c r="U1322" i="6"/>
  <c r="U1074" i="6"/>
  <c r="U326" i="6"/>
  <c r="V326" i="6" s="1"/>
  <c r="U736" i="6"/>
  <c r="V736" i="6" s="1"/>
  <c r="Z736" i="6" s="1"/>
  <c r="AB14" i="6"/>
  <c r="AC14" i="6" s="1"/>
  <c r="U14" i="6"/>
  <c r="V14" i="6" s="1"/>
  <c r="U358" i="6"/>
  <c r="V358" i="6" s="1"/>
  <c r="Z358" i="6" s="1"/>
  <c r="U957" i="6"/>
  <c r="V957" i="6" s="1"/>
  <c r="Z957" i="6" s="1"/>
  <c r="U1714" i="6"/>
  <c r="V1714" i="6" s="1"/>
  <c r="AB990" i="6"/>
  <c r="AC990" i="6" s="1"/>
  <c r="U990" i="6"/>
  <c r="V990" i="6" s="1"/>
  <c r="U453" i="6"/>
  <c r="V453" i="6" s="1"/>
  <c r="Z453" i="6" s="1"/>
  <c r="U720" i="6"/>
  <c r="V720" i="6" s="1"/>
  <c r="Z720" i="6" s="1"/>
  <c r="U540" i="6"/>
  <c r="V540" i="6" s="1"/>
  <c r="AB1060" i="6"/>
  <c r="AC1060" i="6" s="1"/>
  <c r="U1060" i="6"/>
  <c r="V1060" i="6" s="1"/>
  <c r="Z1060" i="6" s="1"/>
  <c r="AB839" i="6"/>
  <c r="AC839" i="6" s="1"/>
  <c r="U839" i="6"/>
  <c r="V839" i="6" s="1"/>
  <c r="AB958" i="6"/>
  <c r="AC958" i="6" s="1"/>
  <c r="U958" i="6"/>
  <c r="V958" i="6" s="1"/>
  <c r="AB352" i="6"/>
  <c r="AC352" i="6" s="1"/>
  <c r="U352" i="6"/>
  <c r="V352" i="6" s="1"/>
  <c r="AB1684" i="6"/>
  <c r="AC1684" i="6" s="1"/>
  <c r="U1684" i="6"/>
  <c r="V1684" i="6" s="1"/>
  <c r="AB857" i="6"/>
  <c r="AC857" i="6" s="1"/>
  <c r="U857" i="6"/>
  <c r="V857" i="6" s="1"/>
  <c r="Z857" i="6" s="1"/>
  <c r="AB794" i="6"/>
  <c r="AC794" i="6" s="1"/>
  <c r="U794" i="6"/>
  <c r="V794" i="6" s="1"/>
  <c r="Z794" i="6" s="1"/>
  <c r="AB1959" i="6"/>
  <c r="AC1959" i="6" s="1"/>
  <c r="U1959" i="6"/>
  <c r="V1959" i="6" s="1"/>
  <c r="Z1959" i="6" s="1"/>
  <c r="AB599" i="6"/>
  <c r="AC599" i="6" s="1"/>
  <c r="U599" i="6"/>
  <c r="V599" i="6" s="1"/>
  <c r="U1457" i="6"/>
  <c r="V1457" i="6" s="1"/>
  <c r="AB1388" i="6"/>
  <c r="AC1388" i="6" s="1"/>
  <c r="U1388" i="6"/>
  <c r="V1388" i="6" s="1"/>
  <c r="Z1388" i="6" s="1"/>
  <c r="AB332" i="6"/>
  <c r="AC332" i="6" s="1"/>
  <c r="U332" i="6"/>
  <c r="AB711" i="6"/>
  <c r="AC711" i="6" s="1"/>
  <c r="U711" i="6"/>
  <c r="V711" i="6" s="1"/>
  <c r="Z711" i="6" s="1"/>
  <c r="U1953" i="6"/>
  <c r="V1953" i="6" s="1"/>
  <c r="U1344" i="6"/>
  <c r="V1344" i="6" s="1"/>
  <c r="Z1344" i="6" s="1"/>
  <c r="AB389" i="6"/>
  <c r="AC389" i="6" s="1"/>
  <c r="U389" i="6"/>
  <c r="V389" i="6" s="1"/>
  <c r="AB2069" i="6"/>
  <c r="AC2069" i="6" s="1"/>
  <c r="U2069" i="6"/>
  <c r="V2069" i="6" s="1"/>
  <c r="Z2069" i="6" s="1"/>
  <c r="AB1250" i="6"/>
  <c r="AC1250" i="6" s="1"/>
  <c r="U1250" i="6"/>
  <c r="V1250" i="6" s="1"/>
  <c r="Z1250" i="6" s="1"/>
  <c r="AB719" i="6"/>
  <c r="AC719" i="6" s="1"/>
  <c r="U719" i="6"/>
  <c r="V719" i="6" s="1"/>
  <c r="Z719" i="6" s="1"/>
  <c r="AB707" i="6"/>
  <c r="AC707" i="6" s="1"/>
  <c r="U707" i="6"/>
  <c r="V707" i="6" s="1"/>
  <c r="Z707" i="6" s="1"/>
  <c r="U1792" i="6"/>
  <c r="V1792" i="6" s="1"/>
  <c r="Z1792" i="6" s="1"/>
  <c r="U424" i="6"/>
  <c r="V424" i="6" s="1"/>
  <c r="Z424" i="6" s="1"/>
  <c r="AB1328" i="6"/>
  <c r="AC1328" i="6" s="1"/>
  <c r="U1328" i="6"/>
  <c r="V1328" i="6" s="1"/>
  <c r="Z1328" i="6" s="1"/>
  <c r="AB159" i="6"/>
  <c r="AC159" i="6" s="1"/>
  <c r="U159" i="6"/>
  <c r="V159" i="6" s="1"/>
  <c r="U783" i="6"/>
  <c r="V783" i="6" s="1"/>
  <c r="Z783" i="6" s="1"/>
  <c r="AB296" i="6"/>
  <c r="AC296" i="6" s="1"/>
  <c r="U296" i="6"/>
  <c r="V296" i="6" s="1"/>
  <c r="AB937" i="6"/>
  <c r="AC937" i="6" s="1"/>
  <c r="U937" i="6"/>
  <c r="V937" i="6" s="1"/>
  <c r="U1583" i="6"/>
  <c r="V1583" i="6" s="1"/>
  <c r="Z1583" i="6" s="1"/>
  <c r="U1394" i="6"/>
  <c r="V1394" i="6" s="1"/>
  <c r="Z1394" i="6" s="1"/>
  <c r="U2014" i="6"/>
  <c r="V2014" i="6" s="1"/>
  <c r="U293" i="6"/>
  <c r="V293" i="6" s="1"/>
  <c r="U151" i="6"/>
  <c r="V151" i="6" s="1"/>
  <c r="AB1850" i="6"/>
  <c r="AC1850" i="6" s="1"/>
  <c r="U1850" i="6"/>
  <c r="V1850" i="6" s="1"/>
  <c r="Z1850" i="6" s="1"/>
  <c r="AB1372" i="6"/>
  <c r="AC1372" i="6" s="1"/>
  <c r="U1372" i="6"/>
  <c r="V1372" i="6" s="1"/>
  <c r="U208" i="6"/>
  <c r="V208" i="6" s="1"/>
  <c r="U1374" i="6"/>
  <c r="V1374" i="6" s="1"/>
  <c r="U766" i="6"/>
  <c r="V766" i="6" s="1"/>
  <c r="Z766" i="6" s="1"/>
  <c r="AB1640" i="6"/>
  <c r="AC1640" i="6" s="1"/>
  <c r="U1640" i="6"/>
  <c r="V1640" i="6" s="1"/>
  <c r="AB1527" i="6"/>
  <c r="AC1527" i="6" s="1"/>
  <c r="U1527" i="6"/>
  <c r="V1527" i="6" s="1"/>
  <c r="U866" i="6"/>
  <c r="V866" i="6" s="1"/>
  <c r="Z866" i="6" s="1"/>
  <c r="AB481" i="6"/>
  <c r="AC481" i="6" s="1"/>
  <c r="U481" i="6"/>
  <c r="V481" i="6" s="1"/>
  <c r="Z481" i="6" s="1"/>
  <c r="AB1943" i="6"/>
  <c r="AC1943" i="6" s="1"/>
  <c r="U1943" i="6"/>
  <c r="V1943" i="6" s="1"/>
  <c r="U2086" i="6"/>
  <c r="V2086" i="6" s="1"/>
  <c r="Z2086" i="6" s="1"/>
  <c r="AB2063" i="6"/>
  <c r="AC2063" i="6" s="1"/>
  <c r="U2063" i="6"/>
  <c r="AB1238" i="6"/>
  <c r="AC1238" i="6" s="1"/>
  <c r="U1238" i="6"/>
  <c r="V1238" i="6" s="1"/>
  <c r="U722" i="6"/>
  <c r="V722" i="6" s="1"/>
  <c r="Z722" i="6" s="1"/>
  <c r="AB1532" i="6"/>
  <c r="AC1532" i="6" s="1"/>
  <c r="U1532" i="6"/>
  <c r="V1532" i="6" s="1"/>
  <c r="Z1532" i="6" s="1"/>
  <c r="AB1832" i="6"/>
  <c r="AC1832" i="6" s="1"/>
  <c r="U1832" i="6"/>
  <c r="V1832" i="6" s="1"/>
  <c r="Z1832" i="6" s="1"/>
  <c r="AB1219" i="6"/>
  <c r="AC1219" i="6" s="1"/>
  <c r="U1219" i="6"/>
  <c r="V1219" i="6" s="1"/>
  <c r="U478" i="6"/>
  <c r="V478" i="6" s="1"/>
  <c r="Z478" i="6" s="1"/>
  <c r="U1937" i="6"/>
  <c r="V1937" i="6" s="1"/>
  <c r="U1173" i="6"/>
  <c r="V1173" i="6" s="1"/>
  <c r="Z1173" i="6" s="1"/>
  <c r="U917" i="6"/>
  <c r="V917" i="6" s="1"/>
  <c r="Z917" i="6" s="1"/>
  <c r="AB611" i="6"/>
  <c r="AC611" i="6" s="1"/>
  <c r="U611" i="6"/>
  <c r="U2129" i="6"/>
  <c r="V2129" i="6" s="1"/>
  <c r="Z2129" i="6" s="1"/>
  <c r="AB1205" i="6"/>
  <c r="AC1205" i="6" s="1"/>
  <c r="U1205" i="6"/>
  <c r="V1205" i="6" s="1"/>
  <c r="Z1205" i="6" s="1"/>
  <c r="U452" i="6"/>
  <c r="V452" i="6" s="1"/>
  <c r="AB2029" i="6"/>
  <c r="AC2029" i="6" s="1"/>
  <c r="U2029" i="6"/>
  <c r="AB2083" i="6"/>
  <c r="AC2083" i="6" s="1"/>
  <c r="U2083" i="6"/>
  <c r="V2083" i="6" s="1"/>
  <c r="Z2083" i="6" s="1"/>
  <c r="AB956" i="6"/>
  <c r="AC956" i="6" s="1"/>
  <c r="U956" i="6"/>
  <c r="V956" i="6" s="1"/>
  <c r="Z956" i="6" s="1"/>
  <c r="U1255" i="6"/>
  <c r="V1255" i="6" s="1"/>
  <c r="Z1255" i="6" s="1"/>
  <c r="AB595" i="6"/>
  <c r="AC595" i="6" s="1"/>
  <c r="U595" i="6"/>
  <c r="V595" i="6" s="1"/>
  <c r="Z595" i="6" s="1"/>
  <c r="AB1698" i="6"/>
  <c r="AC1698" i="6" s="1"/>
  <c r="U1698" i="6"/>
  <c r="V1698" i="6" s="1"/>
  <c r="Z1698" i="6" s="1"/>
  <c r="AB1835" i="6"/>
  <c r="AC1835" i="6" s="1"/>
  <c r="U1835" i="6"/>
  <c r="V1835" i="6" s="1"/>
  <c r="Z1835" i="6" s="1"/>
  <c r="AB315" i="6"/>
  <c r="AC315" i="6" s="1"/>
  <c r="U315" i="6"/>
  <c r="AB1916" i="6"/>
  <c r="AC1916" i="6" s="1"/>
  <c r="U1916" i="6"/>
  <c r="V1916" i="6" s="1"/>
  <c r="Z1916" i="6" s="1"/>
  <c r="U1831" i="6"/>
  <c r="V1831" i="6" s="1"/>
  <c r="AB127" i="6"/>
  <c r="AC127" i="6" s="1"/>
  <c r="U127" i="6"/>
  <c r="V127" i="6" s="1"/>
  <c r="Z127" i="6" s="1"/>
  <c r="AB31" i="6"/>
  <c r="AC31" i="6" s="1"/>
  <c r="U31" i="6"/>
  <c r="V31" i="6" s="1"/>
  <c r="U1862" i="6"/>
  <c r="AB979" i="6"/>
  <c r="AC979" i="6" s="1"/>
  <c r="U979" i="6"/>
  <c r="V979" i="6" s="1"/>
  <c r="AB259" i="6"/>
  <c r="AC259" i="6" s="1"/>
  <c r="U259" i="6"/>
  <c r="AB325" i="6"/>
  <c r="AC325" i="6" s="1"/>
  <c r="U325" i="6"/>
  <c r="V325" i="6" s="1"/>
  <c r="AB821" i="6"/>
  <c r="AC821" i="6" s="1"/>
  <c r="U821" i="6"/>
  <c r="V821" i="6" s="1"/>
  <c r="AB2031" i="6"/>
  <c r="AC2031" i="6" s="1"/>
  <c r="U2031" i="6"/>
  <c r="V2031" i="6" s="1"/>
  <c r="Z2031" i="6" s="1"/>
  <c r="AB485" i="6"/>
  <c r="AC485" i="6" s="1"/>
  <c r="U485" i="6"/>
  <c r="V485" i="6" s="1"/>
  <c r="U234" i="6"/>
  <c r="V234" i="6" s="1"/>
  <c r="AB565" i="6"/>
  <c r="AC565" i="6" s="1"/>
  <c r="U565" i="6"/>
  <c r="V565" i="6" s="1"/>
  <c r="Z565" i="6" s="1"/>
  <c r="U1192" i="6"/>
  <c r="AB2004" i="6"/>
  <c r="AC2004" i="6" s="1"/>
  <c r="U2004" i="6"/>
  <c r="V2004" i="6" s="1"/>
  <c r="Z2004" i="6" s="1"/>
  <c r="U1509" i="6"/>
  <c r="V1509" i="6" s="1"/>
  <c r="Z1509" i="6" s="1"/>
  <c r="U1036" i="6"/>
  <c r="U637" i="6"/>
  <c r="V637" i="6" s="1"/>
  <c r="Z637" i="6" s="1"/>
  <c r="U1418" i="6"/>
  <c r="AB1924" i="6"/>
  <c r="AC1924" i="6" s="1"/>
  <c r="U1924" i="6"/>
  <c r="V1924" i="6" s="1"/>
  <c r="AB1031" i="6"/>
  <c r="AC1031" i="6" s="1"/>
  <c r="U1031" i="6"/>
  <c r="U877" i="6"/>
  <c r="V877" i="6" s="1"/>
  <c r="U1880" i="6"/>
  <c r="V1880" i="6" s="1"/>
  <c r="AB97" i="6"/>
  <c r="AC97" i="6" s="1"/>
  <c r="U97" i="6"/>
  <c r="V97" i="6" s="1"/>
  <c r="AB123" i="6"/>
  <c r="AC123" i="6" s="1"/>
  <c r="U123" i="6"/>
  <c r="U2091" i="6"/>
  <c r="V2091" i="6" s="1"/>
  <c r="Z2091" i="6" s="1"/>
  <c r="U317" i="6"/>
  <c r="V317" i="6" s="1"/>
  <c r="U1566" i="6"/>
  <c r="V1566" i="6" s="1"/>
  <c r="AB152" i="6"/>
  <c r="AC152" i="6" s="1"/>
  <c r="U152" i="6"/>
  <c r="V152" i="6" s="1"/>
  <c r="Z152" i="6" s="1"/>
  <c r="U975" i="6"/>
  <c r="V975" i="6" s="1"/>
  <c r="Z975" i="6" s="1"/>
  <c r="AB874" i="6"/>
  <c r="AC874" i="6" s="1"/>
  <c r="U874" i="6"/>
  <c r="V874" i="6" s="1"/>
  <c r="U48" i="6"/>
  <c r="V48" i="6" s="1"/>
  <c r="Z48" i="6" s="1"/>
  <c r="AB1269" i="6"/>
  <c r="AC1269" i="6" s="1"/>
  <c r="U1269" i="6"/>
  <c r="V1269" i="6" s="1"/>
  <c r="U286" i="6"/>
  <c r="V286" i="6" s="1"/>
  <c r="AB1879" i="6"/>
  <c r="AC1879" i="6" s="1"/>
  <c r="U1879" i="6"/>
  <c r="V1879" i="6" s="1"/>
  <c r="AB167" i="6"/>
  <c r="AC167" i="6" s="1"/>
  <c r="U167" i="6"/>
  <c r="V167" i="6" s="1"/>
  <c r="U2175" i="6"/>
  <c r="AB1713" i="6"/>
  <c r="AC1713" i="6" s="1"/>
  <c r="U1713" i="6"/>
  <c r="V1713" i="6" s="1"/>
  <c r="Z1713" i="6" s="1"/>
  <c r="AB1669" i="6"/>
  <c r="AC1669" i="6" s="1"/>
  <c r="U1669" i="6"/>
  <c r="V1669" i="6" s="1"/>
  <c r="Z1669" i="6" s="1"/>
  <c r="U1042" i="6"/>
  <c r="V1042" i="6" s="1"/>
  <c r="Z1042" i="6" s="1"/>
  <c r="AB1169" i="6"/>
  <c r="AC1169" i="6" s="1"/>
  <c r="U1169" i="6"/>
  <c r="V1169" i="6" s="1"/>
  <c r="U1116" i="6"/>
  <c r="V1116" i="6" s="1"/>
  <c r="U1443" i="6"/>
  <c r="V1443" i="6" s="1"/>
  <c r="AB1355" i="6"/>
  <c r="AC1355" i="6" s="1"/>
  <c r="U1355" i="6"/>
  <c r="V1355" i="6" s="1"/>
  <c r="AB1784" i="6"/>
  <c r="AC1784" i="6" s="1"/>
  <c r="U1784" i="6"/>
  <c r="V1784" i="6" s="1"/>
  <c r="AB833" i="6"/>
  <c r="AC833" i="6" s="1"/>
  <c r="U833" i="6"/>
  <c r="V833" i="6" s="1"/>
  <c r="U620" i="6"/>
  <c r="V620" i="6" s="1"/>
  <c r="U884" i="6"/>
  <c r="V884" i="6" s="1"/>
  <c r="Z884" i="6" s="1"/>
  <c r="AB1878" i="6"/>
  <c r="AC1878" i="6" s="1"/>
  <c r="U1878" i="6"/>
  <c r="AB1763" i="6"/>
  <c r="AC1763" i="6" s="1"/>
  <c r="U1763" i="6"/>
  <c r="U1350" i="6"/>
  <c r="V1350" i="6" s="1"/>
  <c r="U835" i="6"/>
  <c r="V835" i="6" s="1"/>
  <c r="U1604" i="6"/>
  <c r="U808" i="6"/>
  <c r="V808" i="6" s="1"/>
  <c r="AB2222" i="6"/>
  <c r="AC2222" i="6" s="1"/>
  <c r="U2222" i="6"/>
  <c r="V2222" i="6" s="1"/>
  <c r="U1077" i="6"/>
  <c r="V1077" i="6" s="1"/>
  <c r="U684" i="6"/>
  <c r="V684" i="6" s="1"/>
  <c r="U37" i="6"/>
  <c r="V37" i="6" s="1"/>
  <c r="AB969" i="6"/>
  <c r="AC969" i="6" s="1"/>
  <c r="U969" i="6"/>
  <c r="V969" i="6" s="1"/>
  <c r="U340" i="6"/>
  <c r="V340" i="6" s="1"/>
  <c r="Z340" i="6" s="1"/>
  <c r="AB752" i="6"/>
  <c r="AC752" i="6" s="1"/>
  <c r="U752" i="6"/>
  <c r="V752" i="6" s="1"/>
  <c r="AB1627" i="6"/>
  <c r="AC1627" i="6" s="1"/>
  <c r="U1627" i="6"/>
  <c r="AB1736" i="6"/>
  <c r="AC1736" i="6" s="1"/>
  <c r="U1736" i="6"/>
  <c r="V1736" i="6" s="1"/>
  <c r="AB1381" i="6"/>
  <c r="AC1381" i="6" s="1"/>
  <c r="U1381" i="6"/>
  <c r="V1381" i="6" s="1"/>
  <c r="AB980" i="6"/>
  <c r="AC980" i="6" s="1"/>
  <c r="U980" i="6"/>
  <c r="V980" i="6" s="1"/>
  <c r="Z980" i="6" s="1"/>
  <c r="AB2001" i="6"/>
  <c r="AC2001" i="6" s="1"/>
  <c r="U2001" i="6"/>
  <c r="V2001" i="6" s="1"/>
  <c r="Z2001" i="6" s="1"/>
  <c r="AB47" i="6"/>
  <c r="AC47" i="6" s="1"/>
  <c r="U47" i="6"/>
  <c r="V47" i="6" s="1"/>
  <c r="AB1456" i="6"/>
  <c r="AC1456" i="6" s="1"/>
  <c r="U1456" i="6"/>
  <c r="V1456" i="6" s="1"/>
  <c r="AB1806" i="6"/>
  <c r="AC1806" i="6" s="1"/>
  <c r="U1806" i="6"/>
  <c r="V1806" i="6" s="1"/>
  <c r="AB634" i="6"/>
  <c r="AC634" i="6" s="1"/>
  <c r="U634" i="6"/>
  <c r="AB1683" i="6"/>
  <c r="AC1683" i="6" s="1"/>
  <c r="U1683" i="6"/>
  <c r="AB782" i="6"/>
  <c r="AC782" i="6" s="1"/>
  <c r="U782" i="6"/>
  <c r="AB295" i="6"/>
  <c r="AC295" i="6" s="1"/>
  <c r="U295" i="6"/>
  <c r="V295" i="6" s="1"/>
  <c r="AB920" i="6"/>
  <c r="AC920" i="6" s="1"/>
  <c r="U920" i="6"/>
  <c r="V920" i="6" s="1"/>
  <c r="AB1652" i="6"/>
  <c r="AC1652" i="6" s="1"/>
  <c r="U1652" i="6"/>
  <c r="V1652" i="6" s="1"/>
  <c r="AB2128" i="6"/>
  <c r="AC2128" i="6" s="1"/>
  <c r="U2128" i="6"/>
  <c r="AB1143" i="6"/>
  <c r="AC1143" i="6" s="1"/>
  <c r="U1143" i="6"/>
  <c r="V1143" i="6" s="1"/>
  <c r="AB1145" i="6"/>
  <c r="AC1145" i="6" s="1"/>
  <c r="U1145" i="6"/>
  <c r="AB930" i="6"/>
  <c r="AC930" i="6" s="1"/>
  <c r="U930" i="6"/>
  <c r="V930" i="6" s="1"/>
  <c r="AB1586" i="6"/>
  <c r="AC1586" i="6" s="1"/>
  <c r="U1586" i="6"/>
  <c r="V1586" i="6" s="1"/>
  <c r="AB663" i="6"/>
  <c r="AC663" i="6" s="1"/>
  <c r="U663" i="6"/>
  <c r="V663" i="6" s="1"/>
  <c r="Z663" i="6" s="1"/>
  <c r="AB1064" i="6"/>
  <c r="AC1064" i="6" s="1"/>
  <c r="U1064" i="6"/>
  <c r="AB306" i="6"/>
  <c r="AC306" i="6" s="1"/>
  <c r="U306" i="6"/>
  <c r="V306" i="6" s="1"/>
  <c r="Z306" i="6" s="1"/>
  <c r="AB1644" i="6"/>
  <c r="AC1644" i="6" s="1"/>
  <c r="U1644" i="6"/>
  <c r="V1644" i="6" s="1"/>
  <c r="AB1348" i="6"/>
  <c r="AC1348" i="6" s="1"/>
  <c r="U1348" i="6"/>
  <c r="V1348" i="6" s="1"/>
  <c r="AB1810" i="6"/>
  <c r="AC1810" i="6" s="1"/>
  <c r="U1810" i="6"/>
  <c r="AB218" i="6"/>
  <c r="AC218" i="6" s="1"/>
  <c r="U218" i="6"/>
  <c r="V218" i="6" s="1"/>
  <c r="AB170" i="6"/>
  <c r="AC170" i="6" s="1"/>
  <c r="U170" i="6"/>
  <c r="AB670" i="6"/>
  <c r="AC670" i="6" s="1"/>
  <c r="U670" i="6"/>
  <c r="V670" i="6" s="1"/>
  <c r="AB1670" i="6"/>
  <c r="AC1670" i="6" s="1"/>
  <c r="U1670" i="6"/>
  <c r="V1670" i="6" s="1"/>
  <c r="Z1670" i="6" s="1"/>
  <c r="AB1793" i="6"/>
  <c r="AC1793" i="6" s="1"/>
  <c r="U1793" i="6"/>
  <c r="V1793" i="6" s="1"/>
  <c r="AB1131" i="6"/>
  <c r="AC1131" i="6" s="1"/>
  <c r="U1131" i="6"/>
  <c r="V1131" i="6" s="1"/>
  <c r="AB1083" i="6"/>
  <c r="AC1083" i="6" s="1"/>
  <c r="U1083" i="6"/>
  <c r="V1083" i="6" s="1"/>
  <c r="AB192" i="6"/>
  <c r="AC192" i="6" s="1"/>
  <c r="U192" i="6"/>
  <c r="V192" i="6" s="1"/>
  <c r="Z192" i="6" s="1"/>
  <c r="AB1499" i="6"/>
  <c r="AC1499" i="6" s="1"/>
  <c r="U1499" i="6"/>
  <c r="V1499" i="6" s="1"/>
  <c r="AB475" i="6"/>
  <c r="AC475" i="6" s="1"/>
  <c r="U475" i="6"/>
  <c r="V475" i="6" s="1"/>
  <c r="AB1889" i="6"/>
  <c r="AC1889" i="6" s="1"/>
  <c r="U1889" i="6"/>
  <c r="V1889" i="6" s="1"/>
  <c r="AB568" i="6"/>
  <c r="AC568" i="6" s="1"/>
  <c r="U568" i="6"/>
  <c r="V568" i="6" s="1"/>
  <c r="AB943" i="6"/>
  <c r="AC943" i="6" s="1"/>
  <c r="U943" i="6"/>
  <c r="V943" i="6" s="1"/>
  <c r="Z943" i="6" s="1"/>
  <c r="AB2135" i="6"/>
  <c r="AC2135" i="6" s="1"/>
  <c r="U2135" i="6"/>
  <c r="AB469" i="6"/>
  <c r="AC469" i="6" s="1"/>
  <c r="U469" i="6"/>
  <c r="V469" i="6" s="1"/>
  <c r="AB493" i="6"/>
  <c r="AC493" i="6" s="1"/>
  <c r="U493" i="6"/>
  <c r="V493" i="6" s="1"/>
  <c r="AB1620" i="6"/>
  <c r="AC1620" i="6" s="1"/>
  <c r="U1620" i="6"/>
  <c r="V1620" i="6" s="1"/>
  <c r="Z1620" i="6" s="1"/>
  <c r="AB1142" i="6"/>
  <c r="AC1142" i="6" s="1"/>
  <c r="U1142" i="6"/>
  <c r="V1142" i="6" s="1"/>
  <c r="AB1954" i="6"/>
  <c r="AC1954" i="6" s="1"/>
  <c r="U1954" i="6"/>
  <c r="V1954" i="6" s="1"/>
  <c r="Z1954" i="6" s="1"/>
  <c r="AB1087" i="6"/>
  <c r="AC1087" i="6" s="1"/>
  <c r="U1087" i="6"/>
  <c r="V1087" i="6" s="1"/>
  <c r="AB338" i="6"/>
  <c r="AC338" i="6" s="1"/>
  <c r="U338" i="6"/>
  <c r="AB1659" i="6"/>
  <c r="AC1659" i="6" s="1"/>
  <c r="U1659" i="6"/>
  <c r="AB1408" i="6"/>
  <c r="AC1408" i="6" s="1"/>
  <c r="U1408" i="6"/>
  <c r="V1408" i="6" s="1"/>
  <c r="AB1093" i="6"/>
  <c r="AC1093" i="6" s="1"/>
  <c r="U1093" i="6"/>
  <c r="V1093" i="6" s="1"/>
  <c r="Z1093" i="6" s="1"/>
  <c r="AB950" i="6"/>
  <c r="AC950" i="6" s="1"/>
  <c r="U950" i="6"/>
  <c r="AB1465" i="6"/>
  <c r="AC1465" i="6" s="1"/>
  <c r="U1465" i="6"/>
  <c r="V1465" i="6" s="1"/>
  <c r="AB1421" i="6"/>
  <c r="AC1421" i="6" s="1"/>
  <c r="U1421" i="6"/>
  <c r="V1421" i="6" s="1"/>
  <c r="AB2057" i="6"/>
  <c r="AC2057" i="6" s="1"/>
  <c r="U2057" i="6"/>
  <c r="V2057" i="6" s="1"/>
  <c r="Z2057" i="6" s="1"/>
  <c r="AB1648" i="6"/>
  <c r="AC1648" i="6" s="1"/>
  <c r="U1648" i="6"/>
  <c r="V1648" i="6" s="1"/>
  <c r="AB1007" i="6"/>
  <c r="AC1007" i="6" s="1"/>
  <c r="U1007" i="6"/>
  <c r="V1007" i="6" s="1"/>
  <c r="Z1007" i="6" s="1"/>
  <c r="AB2168" i="6"/>
  <c r="AC2168" i="6" s="1"/>
  <c r="U2168" i="6"/>
  <c r="V2168" i="6" s="1"/>
  <c r="AB560" i="6"/>
  <c r="AC560" i="6" s="1"/>
  <c r="U560" i="6"/>
  <c r="V560" i="6" s="1"/>
  <c r="AB100" i="6"/>
  <c r="AC100" i="6" s="1"/>
  <c r="U100" i="6"/>
  <c r="AB2026" i="6"/>
  <c r="AC2026" i="6" s="1"/>
  <c r="U2026" i="6"/>
  <c r="AB561" i="6"/>
  <c r="AC561" i="6" s="1"/>
  <c r="U561" i="6"/>
  <c r="V561" i="6" s="1"/>
  <c r="AB2006" i="6"/>
  <c r="AC2006" i="6" s="1"/>
  <c r="U2006" i="6"/>
  <c r="AB1466" i="6"/>
  <c r="AC1466" i="6" s="1"/>
  <c r="U1466" i="6"/>
  <c r="V1466" i="6" s="1"/>
  <c r="AB522" i="6"/>
  <c r="AC522" i="6" s="1"/>
  <c r="U522" i="6"/>
  <c r="AB194" i="6"/>
  <c r="AC194" i="6" s="1"/>
  <c r="U194" i="6"/>
  <c r="V194" i="6" s="1"/>
  <c r="AB1507" i="6"/>
  <c r="AC1507" i="6" s="1"/>
  <c r="U1507" i="6"/>
  <c r="V1507" i="6" s="1"/>
  <c r="AB524" i="6"/>
  <c r="AC524" i="6" s="1"/>
  <c r="U524" i="6"/>
  <c r="V524" i="6" s="1"/>
  <c r="AB1998" i="6"/>
  <c r="AC1998" i="6" s="1"/>
  <c r="U1998" i="6"/>
  <c r="V1998" i="6" s="1"/>
  <c r="AB401" i="6"/>
  <c r="AC401" i="6" s="1"/>
  <c r="U401" i="6"/>
  <c r="V401" i="6" s="1"/>
  <c r="Z401" i="6" s="1"/>
  <c r="AB2047" i="6"/>
  <c r="AC2047" i="6" s="1"/>
  <c r="U2047" i="6"/>
  <c r="V2047" i="6" s="1"/>
  <c r="AB1165" i="6"/>
  <c r="AC1165" i="6" s="1"/>
  <c r="U1165" i="6"/>
  <c r="V1165" i="6" s="1"/>
  <c r="AB687" i="6"/>
  <c r="AC687" i="6" s="1"/>
  <c r="U687" i="6"/>
  <c r="V687" i="6" s="1"/>
  <c r="AB220" i="6"/>
  <c r="AC220" i="6" s="1"/>
  <c r="U220" i="6"/>
  <c r="V220" i="6" s="1"/>
  <c r="AB119" i="6"/>
  <c r="AC119" i="6" s="1"/>
  <c r="U119" i="6"/>
  <c r="AB1798" i="6"/>
  <c r="AC1798" i="6" s="1"/>
  <c r="U1798" i="6"/>
  <c r="V1798" i="6" s="1"/>
  <c r="Z1798" i="6" s="1"/>
  <c r="AB131" i="6"/>
  <c r="AC131" i="6" s="1"/>
  <c r="U131" i="6"/>
  <c r="AB1158" i="6"/>
  <c r="AC1158" i="6" s="1"/>
  <c r="U1158" i="6"/>
  <c r="V1158" i="6" s="1"/>
  <c r="AB298" i="6"/>
  <c r="AC298" i="6" s="1"/>
  <c r="U298" i="6"/>
  <c r="V298" i="6" s="1"/>
  <c r="AB1665" i="6"/>
  <c r="AC1665" i="6" s="1"/>
  <c r="U1665" i="6"/>
  <c r="V1665" i="6" s="1"/>
  <c r="AB1227" i="6"/>
  <c r="AC1227" i="6" s="1"/>
  <c r="U1227" i="6"/>
  <c r="V1227" i="6" s="1"/>
  <c r="AB1933" i="6"/>
  <c r="AC1933" i="6" s="1"/>
  <c r="U1933" i="6"/>
  <c r="V1933" i="6" s="1"/>
  <c r="AB2071" i="6"/>
  <c r="AC2071" i="6" s="1"/>
  <c r="U2071" i="6"/>
  <c r="V2071" i="6" s="1"/>
  <c r="AB44" i="6"/>
  <c r="AC44" i="6" s="1"/>
  <c r="U44" i="6"/>
  <c r="V44" i="6" s="1"/>
  <c r="AB1525" i="6"/>
  <c r="AC1525" i="6" s="1"/>
  <c r="U1525" i="6"/>
  <c r="V1525" i="6" s="1"/>
  <c r="AB2033" i="6"/>
  <c r="AC2033" i="6" s="1"/>
  <c r="U2033" i="6"/>
  <c r="V2033" i="6" s="1"/>
  <c r="Z2033" i="6" s="1"/>
  <c r="AB419" i="6"/>
  <c r="AC419" i="6" s="1"/>
  <c r="U419" i="6"/>
  <c r="AB413" i="6"/>
  <c r="AC413" i="6" s="1"/>
  <c r="U413" i="6"/>
  <c r="AB743" i="6"/>
  <c r="AC743" i="6" s="1"/>
  <c r="U743" i="6"/>
  <c r="V743" i="6" s="1"/>
  <c r="AB72" i="6"/>
  <c r="AC72" i="6" s="1"/>
  <c r="U72" i="6"/>
  <c r="V72" i="6" s="1"/>
  <c r="AB662" i="6"/>
  <c r="AC662" i="6" s="1"/>
  <c r="U662" i="6"/>
  <c r="AB369" i="6"/>
  <c r="AC369" i="6" s="1"/>
  <c r="U369" i="6"/>
  <c r="V369" i="6" s="1"/>
  <c r="AB1914" i="6"/>
  <c r="AC1914" i="6" s="1"/>
  <c r="U1914" i="6"/>
  <c r="V1914" i="6" s="1"/>
  <c r="AB207" i="6"/>
  <c r="AC207" i="6" s="1"/>
  <c r="U207" i="6"/>
  <c r="V207" i="6" s="1"/>
  <c r="AB964" i="6"/>
  <c r="AC964" i="6" s="1"/>
  <c r="U964" i="6"/>
  <c r="V964" i="6" s="1"/>
  <c r="AB414" i="6"/>
  <c r="AC414" i="6" s="1"/>
  <c r="U414" i="6"/>
  <c r="V414" i="6" s="1"/>
  <c r="Z414" i="6" s="1"/>
  <c r="AB1946" i="6"/>
  <c r="AC1946" i="6" s="1"/>
  <c r="U1946" i="6"/>
  <c r="AB578" i="6"/>
  <c r="AC578" i="6" s="1"/>
  <c r="U578" i="6"/>
  <c r="AB750" i="6"/>
  <c r="AC750" i="6" s="1"/>
  <c r="U750" i="6"/>
  <c r="AB1795" i="6"/>
  <c r="AC1795" i="6" s="1"/>
  <c r="U1795" i="6"/>
  <c r="V1795" i="6" s="1"/>
  <c r="AB1018" i="6"/>
  <c r="AC1018" i="6" s="1"/>
  <c r="U1018" i="6"/>
  <c r="V1018" i="6" s="1"/>
  <c r="AB786" i="6"/>
  <c r="AC786" i="6" s="1"/>
  <c r="U786" i="6"/>
  <c r="V786" i="6" s="1"/>
  <c r="AB954" i="6"/>
  <c r="AC954" i="6" s="1"/>
  <c r="U954" i="6"/>
  <c r="V954" i="6" s="1"/>
  <c r="AB395" i="6"/>
  <c r="AC395" i="6" s="1"/>
  <c r="U395" i="6"/>
  <c r="V395" i="6" s="1"/>
  <c r="AB1447" i="6"/>
  <c r="AC1447" i="6" s="1"/>
  <c r="U1447" i="6"/>
  <c r="V1447" i="6" s="1"/>
  <c r="AB550" i="6"/>
  <c r="AC550" i="6" s="1"/>
  <c r="U550" i="6"/>
  <c r="V550" i="6" s="1"/>
  <c r="AB108" i="6"/>
  <c r="AC108" i="6" s="1"/>
  <c r="U108" i="6"/>
  <c r="AB694" i="6"/>
  <c r="AC694" i="6" s="1"/>
  <c r="U694" i="6"/>
  <c r="V694" i="6" s="1"/>
  <c r="U214" i="6"/>
  <c r="V214" i="6" s="1"/>
  <c r="AB209" i="6"/>
  <c r="AC209" i="6" s="1"/>
  <c r="U209" i="6"/>
  <c r="V209" i="6" s="1"/>
  <c r="Z209" i="6" s="1"/>
  <c r="AB913" i="6"/>
  <c r="AC913" i="6" s="1"/>
  <c r="U913" i="6"/>
  <c r="V913" i="6" s="1"/>
  <c r="U34" i="6"/>
  <c r="AB494" i="6"/>
  <c r="AC494" i="6" s="1"/>
  <c r="U494" i="6"/>
  <c r="AB1487" i="6"/>
  <c r="AC1487" i="6" s="1"/>
  <c r="U1487" i="6"/>
  <c r="V1487" i="6" s="1"/>
  <c r="Z1487" i="6" s="1"/>
  <c r="AB1061" i="6"/>
  <c r="AC1061" i="6" s="1"/>
  <c r="U1061" i="6"/>
  <c r="V1061" i="6" s="1"/>
  <c r="AB1919" i="6"/>
  <c r="AC1919" i="6" s="1"/>
  <c r="U1919" i="6"/>
  <c r="V1919" i="6" s="1"/>
  <c r="AB875" i="6"/>
  <c r="AC875" i="6" s="1"/>
  <c r="U875" i="6"/>
  <c r="V875" i="6" s="1"/>
  <c r="Z875" i="6" s="1"/>
  <c r="AB121" i="6"/>
  <c r="AC121" i="6" s="1"/>
  <c r="U121" i="6"/>
  <c r="U1063" i="6"/>
  <c r="V1063" i="6" s="1"/>
  <c r="Z1063" i="6" s="1"/>
  <c r="U1776" i="6"/>
  <c r="V1776" i="6" s="1"/>
  <c r="Z1776" i="6" s="1"/>
  <c r="U1600" i="6"/>
  <c r="V1600" i="6" s="1"/>
  <c r="Z1600" i="6" s="1"/>
  <c r="AB149" i="6"/>
  <c r="AC149" i="6" s="1"/>
  <c r="U149" i="6"/>
  <c r="V149" i="6" s="1"/>
  <c r="AB174" i="6"/>
  <c r="AC174" i="6" s="1"/>
  <c r="U174" i="6"/>
  <c r="AB1103" i="6"/>
  <c r="AC1103" i="6" s="1"/>
  <c r="U1103" i="6"/>
  <c r="AB1581" i="6"/>
  <c r="AC1581" i="6" s="1"/>
  <c r="U1581" i="6"/>
  <c r="V1581" i="6" s="1"/>
  <c r="AB1139" i="6"/>
  <c r="AC1139" i="6" s="1"/>
  <c r="U1139" i="6"/>
  <c r="V1139" i="6" s="1"/>
  <c r="Z1139" i="6" s="1"/>
  <c r="AB1469" i="6"/>
  <c r="AC1469" i="6" s="1"/>
  <c r="U1469" i="6"/>
  <c r="AB1237" i="6"/>
  <c r="AC1237" i="6" s="1"/>
  <c r="U1237" i="6"/>
  <c r="V1237" i="6" s="1"/>
  <c r="AB1580" i="6"/>
  <c r="AC1580" i="6" s="1"/>
  <c r="U1580" i="6"/>
  <c r="V1580" i="6" s="1"/>
  <c r="Z1580" i="6" s="1"/>
  <c r="AB1310" i="6"/>
  <c r="AC1310" i="6" s="1"/>
  <c r="U1310" i="6"/>
  <c r="V1310" i="6" s="1"/>
  <c r="AB1923" i="6"/>
  <c r="AC1923" i="6" s="1"/>
  <c r="U1923" i="6"/>
  <c r="AB2095" i="6"/>
  <c r="AC2095" i="6" s="1"/>
  <c r="U2095" i="6"/>
  <c r="V2095" i="6" s="1"/>
  <c r="AB986" i="6"/>
  <c r="AC986" i="6" s="1"/>
  <c r="U986" i="6"/>
  <c r="V986" i="6" s="1"/>
  <c r="Z986" i="6" s="1"/>
  <c r="AB62" i="6"/>
  <c r="AC62" i="6" s="1"/>
  <c r="U62" i="6"/>
  <c r="AB42" i="6"/>
  <c r="AC42" i="6" s="1"/>
  <c r="U42" i="6"/>
  <c r="AB427" i="6"/>
  <c r="AC427" i="6" s="1"/>
  <c r="U427" i="6"/>
  <c r="V427" i="6" s="1"/>
  <c r="AB162" i="6"/>
  <c r="AC162" i="6" s="1"/>
  <c r="U162" i="6"/>
  <c r="V162" i="6" s="1"/>
  <c r="AB1704" i="6"/>
  <c r="AC1704" i="6" s="1"/>
  <c r="U1704" i="6"/>
  <c r="V1704" i="6" s="1"/>
  <c r="AB587" i="6"/>
  <c r="AC587" i="6" s="1"/>
  <c r="U587" i="6"/>
  <c r="AB287" i="6"/>
  <c r="AC287" i="6" s="1"/>
  <c r="U287" i="6"/>
  <c r="V287" i="6" s="1"/>
  <c r="AB1168" i="6"/>
  <c r="AC1168" i="6" s="1"/>
  <c r="U1168" i="6"/>
  <c r="V1168" i="6" s="1"/>
  <c r="AB1280" i="6"/>
  <c r="AC1280" i="6" s="1"/>
  <c r="U1280" i="6"/>
  <c r="V1280" i="6" s="1"/>
  <c r="AB1311" i="6"/>
  <c r="AC1311" i="6" s="1"/>
  <c r="U1311" i="6"/>
  <c r="V1311" i="6" s="1"/>
  <c r="AB727" i="6"/>
  <c r="AC727" i="6" s="1"/>
  <c r="U727" i="6"/>
  <c r="V727" i="6" s="1"/>
  <c r="AB381" i="6"/>
  <c r="AC381" i="6" s="1"/>
  <c r="U381" i="6"/>
  <c r="V381" i="6" s="1"/>
  <c r="AB390" i="6"/>
  <c r="AC390" i="6" s="1"/>
  <c r="U390" i="6"/>
  <c r="V390" i="6" s="1"/>
  <c r="AB1055" i="6"/>
  <c r="AC1055" i="6" s="1"/>
  <c r="U1055" i="6"/>
  <c r="AB1226" i="6"/>
  <c r="AC1226" i="6" s="1"/>
  <c r="U1226" i="6"/>
  <c r="V1226" i="6" s="1"/>
  <c r="Z1226" i="6" s="1"/>
  <c r="AB656" i="6"/>
  <c r="AC656" i="6" s="1"/>
  <c r="U656" i="6"/>
  <c r="V656" i="6" s="1"/>
  <c r="AB146" i="6"/>
  <c r="AC146" i="6" s="1"/>
  <c r="U146" i="6"/>
  <c r="V146" i="6" s="1"/>
  <c r="AB1444" i="6"/>
  <c r="AC1444" i="6" s="1"/>
  <c r="U1444" i="6"/>
  <c r="V1444" i="6" s="1"/>
  <c r="AB1984" i="6"/>
  <c r="AC1984" i="6" s="1"/>
  <c r="U1984" i="6"/>
  <c r="AB1582" i="6"/>
  <c r="AC1582" i="6" s="1"/>
  <c r="U1582" i="6"/>
  <c r="V1582" i="6" s="1"/>
  <c r="AB148" i="6"/>
  <c r="AC148" i="6" s="1"/>
  <c r="U148" i="6"/>
  <c r="V148" i="6" s="1"/>
  <c r="Z148" i="6" s="1"/>
  <c r="AB517" i="6"/>
  <c r="AC517" i="6" s="1"/>
  <c r="U517" i="6"/>
  <c r="AB846" i="6"/>
  <c r="AC846" i="6" s="1"/>
  <c r="U846" i="6"/>
  <c r="V846" i="6" s="1"/>
  <c r="AB232" i="6"/>
  <c r="AC232" i="6" s="1"/>
  <c r="U232" i="6"/>
  <c r="V232" i="6" s="1"/>
  <c r="Z232" i="6" s="1"/>
  <c r="U1377" i="6"/>
  <c r="V1377" i="6" s="1"/>
  <c r="Z1377" i="6" s="1"/>
  <c r="AB193" i="6"/>
  <c r="AC193" i="6" s="1"/>
  <c r="U193" i="6"/>
  <c r="AB1526" i="6"/>
  <c r="AC1526" i="6" s="1"/>
  <c r="U1526" i="6"/>
  <c r="V1526" i="6" s="1"/>
  <c r="AB172" i="6"/>
  <c r="AC172" i="6" s="1"/>
  <c r="U172" i="6"/>
  <c r="V172" i="6" s="1"/>
  <c r="Z172" i="6" s="1"/>
  <c r="U1153" i="6"/>
  <c r="AB1497" i="6"/>
  <c r="AC1497" i="6" s="1"/>
  <c r="U1497" i="6"/>
  <c r="V1497" i="6" s="1"/>
  <c r="Z1497" i="6" s="1"/>
  <c r="AB1948" i="6"/>
  <c r="AC1948" i="6" s="1"/>
  <c r="U1948" i="6"/>
  <c r="V1948" i="6" s="1"/>
  <c r="AB1252" i="6"/>
  <c r="AC1252" i="6" s="1"/>
  <c r="U1252" i="6"/>
  <c r="V1252" i="6" s="1"/>
  <c r="Z1252" i="6" s="1"/>
  <c r="AB1830" i="6"/>
  <c r="AC1830" i="6" s="1"/>
  <c r="U1830" i="6"/>
  <c r="V1830" i="6" s="1"/>
  <c r="AB1361" i="6"/>
  <c r="AC1361" i="6" s="1"/>
  <c r="U1361" i="6"/>
  <c r="V1361" i="6" s="1"/>
  <c r="Z1361" i="6" s="1"/>
  <c r="U728" i="6"/>
  <c r="V728" i="6" s="1"/>
  <c r="Z728" i="6" s="1"/>
  <c r="AB1955" i="6"/>
  <c r="AC1955" i="6" s="1"/>
  <c r="U1955" i="6"/>
  <c r="V1955" i="6" s="1"/>
  <c r="AB189" i="6"/>
  <c r="AC189" i="6" s="1"/>
  <c r="U189" i="6"/>
  <c r="V189" i="6" s="1"/>
  <c r="Z189" i="6" s="1"/>
  <c r="AB615" i="6"/>
  <c r="AC615" i="6" s="1"/>
  <c r="U615" i="6"/>
  <c r="V615" i="6" s="1"/>
  <c r="Z615" i="6" s="1"/>
  <c r="AB182" i="6"/>
  <c r="AC182" i="6" s="1"/>
  <c r="U182" i="6"/>
  <c r="V182" i="6" s="1"/>
  <c r="AB346" i="6"/>
  <c r="AC346" i="6" s="1"/>
  <c r="U346" i="6"/>
  <c r="V346" i="6" s="1"/>
  <c r="U255" i="6"/>
  <c r="V255" i="6" s="1"/>
  <c r="AB1931" i="6"/>
  <c r="AC1931" i="6" s="1"/>
  <c r="U1931" i="6"/>
  <c r="AB690" i="6"/>
  <c r="AC690" i="6" s="1"/>
  <c r="U690" i="6"/>
  <c r="AB1651" i="6"/>
  <c r="AC1651" i="6" s="1"/>
  <c r="U1651" i="6"/>
  <c r="V1651" i="6" s="1"/>
  <c r="Z1651" i="6" s="1"/>
  <c r="AB1727" i="6"/>
  <c r="AC1727" i="6" s="1"/>
  <c r="U1727" i="6"/>
  <c r="V1727" i="6" s="1"/>
  <c r="AB436" i="6"/>
  <c r="AC436" i="6" s="1"/>
  <c r="U436" i="6"/>
  <c r="AB1721" i="6"/>
  <c r="AC1721" i="6" s="1"/>
  <c r="U1721" i="6"/>
  <c r="V1721" i="6" s="1"/>
  <c r="AB1144" i="6"/>
  <c r="AC1144" i="6" s="1"/>
  <c r="U1144" i="6"/>
  <c r="V1144" i="6" s="1"/>
  <c r="AB2085" i="6"/>
  <c r="AC2085" i="6" s="1"/>
  <c r="U2085" i="6"/>
  <c r="V2085" i="6" s="1"/>
  <c r="AB1288" i="6"/>
  <c r="AC1288" i="6" s="1"/>
  <c r="U1288" i="6"/>
  <c r="AB852" i="6"/>
  <c r="AC852" i="6" s="1"/>
  <c r="U852" i="6"/>
  <c r="V852" i="6" s="1"/>
  <c r="AB710" i="6"/>
  <c r="AC710" i="6" s="1"/>
  <c r="U710" i="6"/>
  <c r="V710" i="6" s="1"/>
  <c r="AB810" i="6"/>
  <c r="AC810" i="6" s="1"/>
  <c r="U810" i="6"/>
  <c r="V810" i="6" s="1"/>
  <c r="AB2101" i="6"/>
  <c r="AC2101" i="6" s="1"/>
  <c r="U2101" i="6"/>
  <c r="V2101" i="6" s="1"/>
  <c r="AB2153" i="6"/>
  <c r="AC2153" i="6" s="1"/>
  <c r="U2153" i="6"/>
  <c r="V2153" i="6" s="1"/>
  <c r="AB2149" i="6"/>
  <c r="AC2149" i="6" s="1"/>
  <c r="U2149" i="6"/>
  <c r="AB355" i="6"/>
  <c r="AC355" i="6" s="1"/>
  <c r="U355" i="6"/>
  <c r="V355" i="6" s="1"/>
  <c r="AB2197" i="6"/>
  <c r="AC2197" i="6" s="1"/>
  <c r="U2197" i="6"/>
  <c r="V2197" i="6" s="1"/>
  <c r="AB922" i="6"/>
  <c r="AC922" i="6" s="1"/>
  <c r="U922" i="6"/>
  <c r="AB1662" i="6"/>
  <c r="AC1662" i="6" s="1"/>
  <c r="U1662" i="6"/>
  <c r="V1662" i="6" s="1"/>
  <c r="AB886" i="6"/>
  <c r="AC886" i="6" s="1"/>
  <c r="U886" i="6"/>
  <c r="AB320" i="6"/>
  <c r="AC320" i="6" s="1"/>
  <c r="U320" i="6"/>
  <c r="V320" i="6" s="1"/>
  <c r="AB212" i="6"/>
  <c r="AC212" i="6" s="1"/>
  <c r="U212" i="6"/>
  <c r="V212" i="6" s="1"/>
  <c r="AB1794" i="6"/>
  <c r="AC1794" i="6" s="1"/>
  <c r="U1794" i="6"/>
  <c r="V1794" i="6" s="1"/>
  <c r="AB141" i="6"/>
  <c r="AC141" i="6" s="1"/>
  <c r="U141" i="6"/>
  <c r="AB1380" i="6"/>
  <c r="AC1380" i="6" s="1"/>
  <c r="U1380" i="6"/>
  <c r="AB1890" i="6"/>
  <c r="AC1890" i="6" s="1"/>
  <c r="U1890" i="6"/>
  <c r="V1890" i="6" s="1"/>
  <c r="AB85" i="6"/>
  <c r="AC85" i="6" s="1"/>
  <c r="U85" i="6"/>
  <c r="V85" i="6" s="1"/>
  <c r="AB1764" i="6"/>
  <c r="AC1764" i="6" s="1"/>
  <c r="U1764" i="6"/>
  <c r="V1764" i="6" s="1"/>
  <c r="Z1764" i="6" s="1"/>
  <c r="AB1967" i="6"/>
  <c r="AC1967" i="6" s="1"/>
  <c r="U1967" i="6"/>
  <c r="V1967" i="6" s="1"/>
  <c r="AB1634" i="6"/>
  <c r="AC1634" i="6" s="1"/>
  <c r="U1634" i="6"/>
  <c r="V1634" i="6" s="1"/>
  <c r="AB1397" i="6"/>
  <c r="AC1397" i="6" s="1"/>
  <c r="U1397" i="6"/>
  <c r="V1397" i="6" s="1"/>
  <c r="AB379" i="6"/>
  <c r="AC379" i="6" s="1"/>
  <c r="U379" i="6"/>
  <c r="AB477" i="6"/>
  <c r="AC477" i="6" s="1"/>
  <c r="U477" i="6"/>
  <c r="V477" i="6" s="1"/>
  <c r="AB1455" i="6"/>
  <c r="AC1455" i="6" s="1"/>
  <c r="U1455" i="6"/>
  <c r="V1455" i="6" s="1"/>
  <c r="AB1177" i="6"/>
  <c r="AC1177" i="6" s="1"/>
  <c r="U1177" i="6"/>
  <c r="V1177" i="6" s="1"/>
  <c r="AB1290" i="6"/>
  <c r="AC1290" i="6" s="1"/>
  <c r="U1290" i="6"/>
  <c r="V1290" i="6" s="1"/>
  <c r="AB834" i="6"/>
  <c r="AC834" i="6" s="1"/>
  <c r="U834" i="6"/>
  <c r="V834" i="6" s="1"/>
  <c r="AB506" i="6"/>
  <c r="AC506" i="6" s="1"/>
  <c r="U506" i="6"/>
  <c r="V506" i="6" s="1"/>
  <c r="AB1396" i="6"/>
  <c r="AC1396" i="6" s="1"/>
  <c r="U1396" i="6"/>
  <c r="V1396" i="6" s="1"/>
  <c r="AB2099" i="6"/>
  <c r="AC2099" i="6" s="1"/>
  <c r="U2099" i="6"/>
  <c r="AB1555" i="6"/>
  <c r="AC1555" i="6" s="1"/>
  <c r="U1555" i="6"/>
  <c r="V1555" i="6" s="1"/>
  <c r="AB309" i="6"/>
  <c r="AC309" i="6" s="1"/>
  <c r="U309" i="6"/>
  <c r="V309" i="6" s="1"/>
  <c r="AB386" i="6"/>
  <c r="AC386" i="6" s="1"/>
  <c r="U386" i="6"/>
  <c r="V386" i="6" s="1"/>
  <c r="AB1325" i="6"/>
  <c r="AC1325" i="6" s="1"/>
  <c r="U1325" i="6"/>
  <c r="AB2042" i="6"/>
  <c r="AC2042" i="6" s="1"/>
  <c r="U2042" i="6"/>
  <c r="V2042" i="6" s="1"/>
  <c r="AB1578" i="6"/>
  <c r="AC1578" i="6" s="1"/>
  <c r="U1578" i="6"/>
  <c r="V1578" i="6" s="1"/>
  <c r="AB2224" i="6"/>
  <c r="AC2224" i="6" s="1"/>
  <c r="U2224" i="6"/>
  <c r="V2224" i="6" s="1"/>
  <c r="AB1938" i="6"/>
  <c r="AC1938" i="6" s="1"/>
  <c r="U1938" i="6"/>
  <c r="AB88" i="6"/>
  <c r="AC88" i="6" s="1"/>
  <c r="U88" i="6"/>
  <c r="V88" i="6" s="1"/>
  <c r="AB1750" i="6"/>
  <c r="AC1750" i="6" s="1"/>
  <c r="U1750" i="6"/>
  <c r="V1750" i="6" s="1"/>
  <c r="AB1515" i="6"/>
  <c r="AC1515" i="6" s="1"/>
  <c r="U1515" i="6"/>
  <c r="AB2226" i="6"/>
  <c r="AC2226" i="6" s="1"/>
  <c r="U2226" i="6"/>
  <c r="AB2021" i="6"/>
  <c r="AC2021" i="6" s="1"/>
  <c r="U2021" i="6"/>
  <c r="V2021" i="6" s="1"/>
  <c r="Z2021" i="6" s="1"/>
  <c r="AB1966" i="6"/>
  <c r="AC1966" i="6" s="1"/>
  <c r="U1966" i="6"/>
  <c r="V1966" i="6" s="1"/>
  <c r="AB1193" i="6"/>
  <c r="AC1193" i="6" s="1"/>
  <c r="U1193" i="6"/>
  <c r="AB1697" i="6"/>
  <c r="AC1697" i="6" s="1"/>
  <c r="U1697" i="6"/>
  <c r="AB2109" i="6"/>
  <c r="AC2109" i="6" s="1"/>
  <c r="U2109" i="6"/>
  <c r="V2109" i="6" s="1"/>
  <c r="AB861" i="6"/>
  <c r="AC861" i="6" s="1"/>
  <c r="U861" i="6"/>
  <c r="V861" i="6" s="1"/>
  <c r="Z861" i="6" s="1"/>
  <c r="U1462" i="6"/>
  <c r="V1462" i="6" s="1"/>
  <c r="Z1462" i="6" s="1"/>
  <c r="AB2142" i="6"/>
  <c r="AC2142" i="6" s="1"/>
  <c r="U2142" i="6"/>
  <c r="V2142" i="6" s="1"/>
  <c r="AB1958" i="6"/>
  <c r="AC1958" i="6" s="1"/>
  <c r="U1958" i="6"/>
  <c r="V1958" i="6" s="1"/>
  <c r="U1248" i="6"/>
  <c r="AB1483" i="6"/>
  <c r="AC1483" i="6" s="1"/>
  <c r="U1483" i="6"/>
  <c r="V1483" i="6" s="1"/>
  <c r="AB963" i="6"/>
  <c r="AC963" i="6" s="1"/>
  <c r="U963" i="6"/>
  <c r="V963" i="6" s="1"/>
  <c r="AB344" i="6"/>
  <c r="AC344" i="6" s="1"/>
  <c r="U344" i="6"/>
  <c r="V344" i="6" s="1"/>
  <c r="AB67" i="6"/>
  <c r="AC67" i="6" s="1"/>
  <c r="U67" i="6"/>
  <c r="V67" i="6" s="1"/>
  <c r="Z67" i="6" s="1"/>
  <c r="AB804" i="6"/>
  <c r="AC804" i="6" s="1"/>
  <c r="U804" i="6"/>
  <c r="U971" i="6"/>
  <c r="AB504" i="6"/>
  <c r="AC504" i="6" s="1"/>
  <c r="U504" i="6"/>
  <c r="V504" i="6" s="1"/>
  <c r="AB1217" i="6"/>
  <c r="AC1217" i="6" s="1"/>
  <c r="U1217" i="6"/>
  <c r="V1217" i="6" s="1"/>
  <c r="AB1921" i="6"/>
  <c r="AC1921" i="6" s="1"/>
  <c r="U1921" i="6"/>
  <c r="V1921" i="6" s="1"/>
  <c r="AB2039" i="6"/>
  <c r="AC2039" i="6" s="1"/>
  <c r="U2039" i="6"/>
  <c r="V2039" i="6" s="1"/>
  <c r="AB1052" i="6"/>
  <c r="AC1052" i="6" s="1"/>
  <c r="U1052" i="6"/>
  <c r="V1052" i="6" s="1"/>
  <c r="Z1052" i="6" s="1"/>
  <c r="AB1076" i="6"/>
  <c r="AC1076" i="6" s="1"/>
  <c r="U1076" i="6"/>
  <c r="V1076" i="6" s="1"/>
  <c r="Z1076" i="6" s="1"/>
  <c r="AB1330" i="6"/>
  <c r="AC1330" i="6" s="1"/>
  <c r="U1330" i="6"/>
  <c r="V1330" i="6" s="1"/>
  <c r="AB926" i="6"/>
  <c r="AC926" i="6" s="1"/>
  <c r="U926" i="6"/>
  <c r="V926" i="6" s="1"/>
  <c r="Z926" i="6" s="1"/>
  <c r="AB1861" i="6"/>
  <c r="AC1861" i="6" s="1"/>
  <c r="U1861" i="6"/>
  <c r="V1861" i="6" s="1"/>
  <c r="AB38" i="6"/>
  <c r="AC38" i="6" s="1"/>
  <c r="U38" i="6"/>
  <c r="V38" i="6" s="1"/>
  <c r="AB1062" i="6"/>
  <c r="AC1062" i="6" s="1"/>
  <c r="U1062" i="6"/>
  <c r="V1062" i="6" s="1"/>
  <c r="AB1314" i="6"/>
  <c r="AC1314" i="6" s="1"/>
  <c r="U1314" i="6"/>
  <c r="V1314" i="6" s="1"/>
  <c r="AB508" i="6"/>
  <c r="AC508" i="6" s="1"/>
  <c r="U508" i="6"/>
  <c r="V508" i="6" s="1"/>
  <c r="AB1434" i="6"/>
  <c r="AC1434" i="6" s="1"/>
  <c r="U1434" i="6"/>
  <c r="V1434" i="6" s="1"/>
  <c r="AB1289" i="6"/>
  <c r="AC1289" i="6" s="1"/>
  <c r="U1289" i="6"/>
  <c r="AB1056" i="6"/>
  <c r="AC1056" i="6" s="1"/>
  <c r="U1056" i="6"/>
  <c r="AB2223" i="6"/>
  <c r="AC2223" i="6" s="1"/>
  <c r="U2223" i="6"/>
  <c r="V2223" i="6" s="1"/>
  <c r="Z2223" i="6" s="1"/>
  <c r="U1891" i="6"/>
  <c r="V1891" i="6" s="1"/>
  <c r="AB1313" i="6"/>
  <c r="AC1313" i="6" s="1"/>
  <c r="U1313" i="6"/>
  <c r="AB594" i="6"/>
  <c r="AC594" i="6" s="1"/>
  <c r="U594" i="6"/>
  <c r="V594" i="6" s="1"/>
  <c r="AB520" i="6"/>
  <c r="AC520" i="6" s="1"/>
  <c r="U520" i="6"/>
  <c r="AB93" i="6"/>
  <c r="AC93" i="6" s="1"/>
  <c r="U93" i="6"/>
  <c r="V93" i="6" s="1"/>
  <c r="Z93" i="6" s="1"/>
  <c r="AB1769" i="6"/>
  <c r="AC1769" i="6" s="1"/>
  <c r="U1769" i="6"/>
  <c r="V1769" i="6" s="1"/>
  <c r="Z1769" i="6" s="1"/>
  <c r="AB1746" i="6"/>
  <c r="AC1746" i="6" s="1"/>
  <c r="U1746" i="6"/>
  <c r="V1746" i="6" s="1"/>
  <c r="AB1626" i="6"/>
  <c r="AC1626" i="6" s="1"/>
  <c r="U1626" i="6"/>
  <c r="V1626" i="6" s="1"/>
  <c r="Z1626" i="6" s="1"/>
  <c r="AB1518" i="6"/>
  <c r="AC1518" i="6" s="1"/>
  <c r="U1518" i="6"/>
  <c r="V1518" i="6" s="1"/>
  <c r="AB1415" i="6"/>
  <c r="AC1415" i="6" s="1"/>
  <c r="U1415" i="6"/>
  <c r="V1415" i="6" s="1"/>
  <c r="Z1415" i="6" s="1"/>
  <c r="AB881" i="6"/>
  <c r="AC881" i="6" s="1"/>
  <c r="U881" i="6"/>
  <c r="AB1936" i="6"/>
  <c r="AC1936" i="6" s="1"/>
  <c r="U1936" i="6"/>
  <c r="AB1565" i="6"/>
  <c r="AC1565" i="6" s="1"/>
  <c r="U1565" i="6"/>
  <c r="V1565" i="6" s="1"/>
  <c r="AB2072" i="6"/>
  <c r="AC2072" i="6" s="1"/>
  <c r="U2072" i="6"/>
  <c r="V2072" i="6" s="1"/>
  <c r="Z2072" i="6" s="1"/>
  <c r="AB1257" i="6"/>
  <c r="AC1257" i="6" s="1"/>
  <c r="U1257" i="6"/>
  <c r="AB726" i="6"/>
  <c r="AC726" i="6" s="1"/>
  <c r="U726" i="6"/>
  <c r="AB1482" i="6"/>
  <c r="AC1482" i="6" s="1"/>
  <c r="U1482" i="6"/>
  <c r="V1482" i="6" s="1"/>
  <c r="AB1841" i="6"/>
  <c r="AC1841" i="6" s="1"/>
  <c r="U1841" i="6"/>
  <c r="V1841" i="6" s="1"/>
  <c r="AB1005" i="6"/>
  <c r="AC1005" i="6" s="1"/>
  <c r="U1005" i="6"/>
  <c r="AB1065" i="6"/>
  <c r="AC1065" i="6" s="1"/>
  <c r="U1065" i="6"/>
  <c r="AB375" i="6"/>
  <c r="AC375" i="6" s="1"/>
  <c r="U375" i="6"/>
  <c r="V375" i="6" s="1"/>
  <c r="AB1939" i="6"/>
  <c r="AC1939" i="6" s="1"/>
  <c r="U1939" i="6"/>
  <c r="V1939" i="6" s="1"/>
  <c r="Z1939" i="6" s="1"/>
  <c r="AB407" i="6"/>
  <c r="AC407" i="6" s="1"/>
  <c r="U407" i="6"/>
  <c r="V407" i="6" s="1"/>
  <c r="AB607" i="6"/>
  <c r="AC607" i="6" s="1"/>
  <c r="U607" i="6"/>
  <c r="V607" i="6" s="1"/>
  <c r="Z607" i="6" s="1"/>
  <c r="AB2093" i="6"/>
  <c r="AC2093" i="6" s="1"/>
  <c r="U2093" i="6"/>
  <c r="V2093" i="6" s="1"/>
  <c r="AB175" i="6"/>
  <c r="AC175" i="6" s="1"/>
  <c r="U175" i="6"/>
  <c r="V175" i="6" s="1"/>
  <c r="AB2196" i="6"/>
  <c r="AC2196" i="6" s="1"/>
  <c r="U2196" i="6"/>
  <c r="AB905" i="6"/>
  <c r="AC905" i="6" s="1"/>
  <c r="U905" i="6"/>
  <c r="V905" i="6" s="1"/>
  <c r="Z905" i="6" s="1"/>
  <c r="AB809" i="6"/>
  <c r="AC809" i="6" s="1"/>
  <c r="U809" i="6"/>
  <c r="V809" i="6" s="1"/>
  <c r="AB1298" i="6"/>
  <c r="AC1298" i="6" s="1"/>
  <c r="U1298" i="6"/>
  <c r="V1298" i="6" s="1"/>
  <c r="AB1960" i="6"/>
  <c r="AC1960" i="6" s="1"/>
  <c r="U1960" i="6"/>
  <c r="AB2036" i="6"/>
  <c r="AC2036" i="6" s="1"/>
  <c r="U2036" i="6"/>
  <c r="V2036" i="6" s="1"/>
  <c r="AB626" i="6"/>
  <c r="AC626" i="6" s="1"/>
  <c r="U626" i="6"/>
  <c r="V626" i="6" s="1"/>
  <c r="AB1300" i="6"/>
  <c r="AC1300" i="6" s="1"/>
  <c r="U1300" i="6"/>
  <c r="AB654" i="6"/>
  <c r="AC654" i="6" s="1"/>
  <c r="U654" i="6"/>
  <c r="V654" i="6" s="1"/>
  <c r="AB221" i="6"/>
  <c r="AC221" i="6" s="1"/>
  <c r="U221" i="6"/>
  <c r="V221" i="6" s="1"/>
  <c r="Z221" i="6" s="1"/>
  <c r="AB1265" i="6"/>
  <c r="AC1265" i="6" s="1"/>
  <c r="U1265" i="6"/>
  <c r="V1265" i="6" s="1"/>
  <c r="AB882" i="6"/>
  <c r="AC882" i="6" s="1"/>
  <c r="U882" i="6"/>
  <c r="V882" i="6" s="1"/>
  <c r="AB341" i="6"/>
  <c r="AC341" i="6" s="1"/>
  <c r="U341" i="6"/>
  <c r="V341" i="6" s="1"/>
  <c r="AB465" i="6"/>
  <c r="AC465" i="6" s="1"/>
  <c r="U465" i="6"/>
  <c r="V465" i="6" s="1"/>
  <c r="AB765" i="6"/>
  <c r="AC765" i="6" s="1"/>
  <c r="U765" i="6"/>
  <c r="AB2065" i="6"/>
  <c r="AC2065" i="6" s="1"/>
  <c r="U2065" i="6"/>
  <c r="AB36" i="6"/>
  <c r="AC36" i="6" s="1"/>
  <c r="U36" i="6"/>
  <c r="AB1390" i="6"/>
  <c r="AC1390" i="6" s="1"/>
  <c r="U1390" i="6"/>
  <c r="V1390" i="6" s="1"/>
  <c r="AB593" i="6"/>
  <c r="AC593" i="6" s="1"/>
  <c r="U593" i="6"/>
  <c r="V593" i="6" s="1"/>
  <c r="AB1813" i="6"/>
  <c r="AC1813" i="6" s="1"/>
  <c r="U1813" i="6"/>
  <c r="AB995" i="6"/>
  <c r="AC995" i="6" s="1"/>
  <c r="U995" i="6"/>
  <c r="V995" i="6" s="1"/>
  <c r="AB643" i="6"/>
  <c r="AC643" i="6" s="1"/>
  <c r="U643" i="6"/>
  <c r="V643" i="6" s="1"/>
  <c r="Z643" i="6" s="1"/>
  <c r="AB2192" i="6"/>
  <c r="AC2192" i="6" s="1"/>
  <c r="U2192" i="6"/>
  <c r="AB1584" i="6"/>
  <c r="AC1584" i="6" s="1"/>
  <c r="U1584" i="6"/>
  <c r="AB1167" i="6"/>
  <c r="AC1167" i="6" s="1"/>
  <c r="U1167" i="6"/>
  <c r="AB1437" i="6"/>
  <c r="AC1437" i="6" s="1"/>
  <c r="U1437" i="6"/>
  <c r="V1437" i="6" s="1"/>
  <c r="AB1202" i="6"/>
  <c r="AC1202" i="6" s="1"/>
  <c r="U1202" i="6"/>
  <c r="V1202" i="6" s="1"/>
  <c r="Z1202" i="6" s="1"/>
  <c r="AB505" i="6"/>
  <c r="AC505" i="6" s="1"/>
  <c r="U505" i="6"/>
  <c r="AB1026" i="6"/>
  <c r="AC1026" i="6" s="1"/>
  <c r="U1026" i="6"/>
  <c r="V1026" i="6" s="1"/>
  <c r="U160" i="6"/>
  <c r="V160" i="6" s="1"/>
  <c r="Z160" i="6" s="1"/>
  <c r="AB1765" i="6"/>
  <c r="AC1765" i="6" s="1"/>
  <c r="U1765" i="6"/>
  <c r="V1765" i="6" s="1"/>
  <c r="Z1765" i="6" s="1"/>
  <c r="AB1602" i="6"/>
  <c r="AC1602" i="6" s="1"/>
  <c r="U1602" i="6"/>
  <c r="V1602" i="6" s="1"/>
  <c r="Z1602" i="6" s="1"/>
  <c r="AB526" i="6"/>
  <c r="AC526" i="6" s="1"/>
  <c r="U526" i="6"/>
  <c r="V526" i="6" s="1"/>
  <c r="Z526" i="6" s="1"/>
  <c r="AB1392" i="6"/>
  <c r="AC1392" i="6" s="1"/>
  <c r="U1392" i="6"/>
  <c r="V1392" i="6" s="1"/>
  <c r="AB831" i="6"/>
  <c r="AC831" i="6" s="1"/>
  <c r="U831" i="6"/>
  <c r="U2077" i="6"/>
  <c r="V2077" i="6" s="1"/>
  <c r="Z2077" i="6" s="1"/>
  <c r="AB1452" i="6"/>
  <c r="AC1452" i="6" s="1"/>
  <c r="U1452" i="6"/>
  <c r="V1452" i="6" s="1"/>
  <c r="AB2113" i="6"/>
  <c r="AC2113" i="6" s="1"/>
  <c r="U2113" i="6"/>
  <c r="AB107" i="6"/>
  <c r="AC107" i="6" s="1"/>
  <c r="U107" i="6"/>
  <c r="V107" i="6" s="1"/>
  <c r="AB1787" i="6"/>
  <c r="AC1787" i="6" s="1"/>
  <c r="U1787" i="6"/>
  <c r="V1787" i="6" s="1"/>
  <c r="AB1803" i="6"/>
  <c r="AC1803" i="6" s="1"/>
  <c r="U1803" i="6"/>
  <c r="V1803" i="6" s="1"/>
  <c r="AB1176" i="6"/>
  <c r="AC1176" i="6" s="1"/>
  <c r="U1176" i="6"/>
  <c r="AB856" i="6"/>
  <c r="AC856" i="6" s="1"/>
  <c r="U856" i="6"/>
  <c r="V856" i="6" s="1"/>
  <c r="U2064" i="6"/>
  <c r="V2064" i="6" s="1"/>
  <c r="Z2064" i="6" s="1"/>
  <c r="U1358" i="6"/>
  <c r="V1358" i="6" s="1"/>
  <c r="Z1358" i="6" s="1"/>
  <c r="AB745" i="6"/>
  <c r="AC745" i="6" s="1"/>
  <c r="U745" i="6"/>
  <c r="V745" i="6" s="1"/>
  <c r="Z745" i="6" s="1"/>
  <c r="AB1508" i="6"/>
  <c r="AC1508" i="6" s="1"/>
  <c r="U1508" i="6"/>
  <c r="V1508" i="6" s="1"/>
  <c r="Z1508" i="6" s="1"/>
  <c r="AB1112" i="6"/>
  <c r="AC1112" i="6" s="1"/>
  <c r="U1112" i="6"/>
  <c r="AB1422" i="6"/>
  <c r="AC1422" i="6" s="1"/>
  <c r="U1422" i="6"/>
  <c r="AB1707" i="6"/>
  <c r="AC1707" i="6" s="1"/>
  <c r="U1707" i="6"/>
  <c r="V1707" i="6" s="1"/>
  <c r="AB613" i="6"/>
  <c r="AC613" i="6" s="1"/>
  <c r="U613" i="6"/>
  <c r="V613" i="6" s="1"/>
  <c r="Z613" i="6" s="1"/>
  <c r="AB1091" i="6"/>
  <c r="AC1091" i="6" s="1"/>
  <c r="U1091" i="6"/>
  <c r="V1091" i="6" s="1"/>
  <c r="AB1705" i="6"/>
  <c r="AC1705" i="6" s="1"/>
  <c r="U1705" i="6"/>
  <c r="V1705" i="6" s="1"/>
  <c r="AB824" i="6"/>
  <c r="AC824" i="6" s="1"/>
  <c r="U824" i="6"/>
  <c r="AB618" i="6"/>
  <c r="AC618" i="6" s="1"/>
  <c r="U618" i="6"/>
  <c r="AB396" i="6"/>
  <c r="AC396" i="6" s="1"/>
  <c r="U396" i="6"/>
  <c r="V396" i="6" s="1"/>
  <c r="Z396" i="6" s="1"/>
  <c r="AB1302" i="6"/>
  <c r="AC1302" i="6" s="1"/>
  <c r="U1302" i="6"/>
  <c r="V1302" i="6" s="1"/>
  <c r="Z1302" i="6" s="1"/>
  <c r="AB468" i="6"/>
  <c r="AC468" i="6" s="1"/>
  <c r="U468" i="6"/>
  <c r="V468" i="6" s="1"/>
  <c r="AB1911" i="6"/>
  <c r="AC1911" i="6" s="1"/>
  <c r="U1911" i="6"/>
  <c r="V1911" i="6" s="1"/>
  <c r="AB437" i="6"/>
  <c r="AC437" i="6" s="1"/>
  <c r="U437" i="6"/>
  <c r="V437" i="6" s="1"/>
  <c r="AB600" i="6"/>
  <c r="AC600" i="6" s="1"/>
  <c r="U600" i="6"/>
  <c r="V600" i="6" s="1"/>
  <c r="AB1837" i="6"/>
  <c r="AC1837" i="6" s="1"/>
  <c r="U1837" i="6"/>
  <c r="AB1215" i="6"/>
  <c r="AC1215" i="6" s="1"/>
  <c r="U1215" i="6"/>
  <c r="AB1424" i="6"/>
  <c r="AC1424" i="6" s="1"/>
  <c r="U1424" i="6"/>
  <c r="V1424" i="6" s="1"/>
  <c r="AB2043" i="6"/>
  <c r="AC2043" i="6" s="1"/>
  <c r="U2043" i="6"/>
  <c r="V2043" i="6" s="1"/>
  <c r="AB762" i="6"/>
  <c r="AC762" i="6" s="1"/>
  <c r="U762" i="6"/>
  <c r="AB1001" i="6"/>
  <c r="AC1001" i="6" s="1"/>
  <c r="U1001" i="6"/>
  <c r="AB1742" i="6"/>
  <c r="AC1742" i="6" s="1"/>
  <c r="U1742" i="6"/>
  <c r="V1742" i="6" s="1"/>
  <c r="Z1742" i="6" s="1"/>
  <c r="AB2038" i="6"/>
  <c r="AC2038" i="6" s="1"/>
  <c r="U2038" i="6"/>
  <c r="V2038" i="6" s="1"/>
  <c r="AB725" i="6"/>
  <c r="AC725" i="6" s="1"/>
  <c r="U725" i="6"/>
  <c r="AB864" i="6"/>
  <c r="AC864" i="6" s="1"/>
  <c r="U864" i="6"/>
  <c r="AB1881" i="6"/>
  <c r="AC1881" i="6" s="1"/>
  <c r="U1881" i="6"/>
  <c r="AB84" i="6"/>
  <c r="AC84" i="6" s="1"/>
  <c r="U84" i="6"/>
  <c r="V84" i="6" s="1"/>
  <c r="AB597" i="6"/>
  <c r="AC597" i="6" s="1"/>
  <c r="U597" i="6"/>
  <c r="V597" i="6" s="1"/>
  <c r="AB1873" i="6"/>
  <c r="AC1873" i="6" s="1"/>
  <c r="U1873" i="6"/>
  <c r="V1873" i="6" s="1"/>
  <c r="AB262" i="6"/>
  <c r="AC262" i="6" s="1"/>
  <c r="U262" i="6"/>
  <c r="V262" i="6" s="1"/>
  <c r="AB1476" i="6"/>
  <c r="AC1476" i="6" s="1"/>
  <c r="U1476" i="6"/>
  <c r="V1476" i="6" s="1"/>
  <c r="AB1735" i="6"/>
  <c r="AC1735" i="6" s="1"/>
  <c r="U1735" i="6"/>
  <c r="AB1605" i="6"/>
  <c r="AC1605" i="6" s="1"/>
  <c r="U1605" i="6"/>
  <c r="V1605" i="6" s="1"/>
  <c r="Z1605" i="6" s="1"/>
  <c r="AB1110" i="6"/>
  <c r="AC1110" i="6" s="1"/>
  <c r="U1110" i="6"/>
  <c r="V1110" i="6" s="1"/>
  <c r="AB1389" i="6"/>
  <c r="AC1389" i="6" s="1"/>
  <c r="U1389" i="6"/>
  <c r="V1389" i="6" s="1"/>
  <c r="AB1716" i="6"/>
  <c r="AC1716" i="6" s="1"/>
  <c r="U1716" i="6"/>
  <c r="AB1305" i="6"/>
  <c r="AC1305" i="6" s="1"/>
  <c r="U1305" i="6"/>
  <c r="V1305" i="6" s="1"/>
  <c r="AB483" i="6"/>
  <c r="AC483" i="6" s="1"/>
  <c r="U483" i="6"/>
  <c r="V483" i="6" s="1"/>
  <c r="AB89" i="6"/>
  <c r="AC89" i="6" s="1"/>
  <c r="U89" i="6"/>
  <c r="V89" i="6" s="1"/>
  <c r="Z89" i="6" s="1"/>
  <c r="AB1594" i="6"/>
  <c r="AC1594" i="6" s="1"/>
  <c r="U1594" i="6"/>
  <c r="V1594" i="6" s="1"/>
  <c r="AB1732" i="6"/>
  <c r="AC1732" i="6" s="1"/>
  <c r="U1732" i="6"/>
  <c r="V1732" i="6" s="1"/>
  <c r="AB776" i="6"/>
  <c r="AC776" i="6" s="1"/>
  <c r="U776" i="6"/>
  <c r="V776" i="6" s="1"/>
  <c r="AB729" i="6"/>
  <c r="AC729" i="6" s="1"/>
  <c r="U729" i="6"/>
  <c r="AB537" i="6"/>
  <c r="AC537" i="6" s="1"/>
  <c r="U537" i="6"/>
  <c r="AB1470" i="6"/>
  <c r="AC1470" i="6" s="1"/>
  <c r="U1470" i="6"/>
  <c r="V1470" i="6" s="1"/>
  <c r="AB921" i="6"/>
  <c r="AC921" i="6" s="1"/>
  <c r="U921" i="6"/>
  <c r="V921" i="6" s="1"/>
  <c r="AB1297" i="6"/>
  <c r="AC1297" i="6" s="1"/>
  <c r="U1297" i="6"/>
  <c r="V1297" i="6" s="1"/>
  <c r="AB156" i="6"/>
  <c r="AC156" i="6" s="1"/>
  <c r="U156" i="6"/>
  <c r="AB692" i="6"/>
  <c r="AC692" i="6" s="1"/>
  <c r="U692" i="6"/>
  <c r="V692" i="6" s="1"/>
  <c r="AB1872" i="6"/>
  <c r="AC1872" i="6" s="1"/>
  <c r="U1872" i="6"/>
  <c r="V1872" i="6" s="1"/>
  <c r="AB2045" i="6"/>
  <c r="AC2045" i="6" s="1"/>
  <c r="U2045" i="6"/>
  <c r="V2045" i="6" s="1"/>
  <c r="AB1545" i="6"/>
  <c r="AC1545" i="6" s="1"/>
  <c r="U1545" i="6"/>
  <c r="AB400" i="6"/>
  <c r="AC400" i="6" s="1"/>
  <c r="U400" i="6"/>
  <c r="V400" i="6" s="1"/>
  <c r="AB1262" i="6"/>
  <c r="AC1262" i="6" s="1"/>
  <c r="U1262" i="6"/>
  <c r="V1262" i="6" s="1"/>
  <c r="AB334" i="6"/>
  <c r="AC334" i="6" s="1"/>
  <c r="U334" i="6"/>
  <c r="V334" i="6" s="1"/>
  <c r="AB2055" i="6"/>
  <c r="AC2055" i="6" s="1"/>
  <c r="U2055" i="6"/>
  <c r="AB1611" i="6"/>
  <c r="AC1611" i="6" s="1"/>
  <c r="U1611" i="6"/>
  <c r="V1611" i="6" s="1"/>
  <c r="AB373" i="6"/>
  <c r="AC373" i="6" s="1"/>
  <c r="U373" i="6"/>
  <c r="V373" i="6" s="1"/>
  <c r="AB1098" i="6"/>
  <c r="AC1098" i="6" s="1"/>
  <c r="U1098" i="6"/>
  <c r="V1098" i="6" s="1"/>
  <c r="AB909" i="6"/>
  <c r="AC909" i="6" s="1"/>
  <c r="U909" i="6"/>
  <c r="AB521" i="6"/>
  <c r="AC521" i="6" s="1"/>
  <c r="U521" i="6"/>
  <c r="V521" i="6" s="1"/>
  <c r="AB1827" i="6"/>
  <c r="AC1827" i="6" s="1"/>
  <c r="U1827" i="6"/>
  <c r="V1827" i="6" s="1"/>
  <c r="Z1827" i="6" s="1"/>
  <c r="AB1932" i="6"/>
  <c r="AC1932" i="6" s="1"/>
  <c r="U1932" i="6"/>
  <c r="V1932" i="6" s="1"/>
  <c r="Z1932" i="6" s="1"/>
  <c r="AB1000" i="6"/>
  <c r="AC1000" i="6" s="1"/>
  <c r="U1000" i="6"/>
  <c r="V1000" i="6" s="1"/>
  <c r="AB1108" i="6"/>
  <c r="AC1108" i="6" s="1"/>
  <c r="U1108" i="6"/>
  <c r="V1108" i="6" s="1"/>
  <c r="Z1108" i="6" s="1"/>
  <c r="AB116" i="6"/>
  <c r="AC116" i="6" s="1"/>
  <c r="U116" i="6"/>
  <c r="V116" i="6" s="1"/>
  <c r="Z116" i="6" s="1"/>
  <c r="U985" i="6"/>
  <c r="V985" i="6" s="1"/>
  <c r="AB705" i="6"/>
  <c r="AC705" i="6" s="1"/>
  <c r="U705" i="6"/>
  <c r="V705" i="6" s="1"/>
  <c r="Z705" i="6" s="1"/>
  <c r="AB633" i="6"/>
  <c r="AC633" i="6" s="1"/>
  <c r="U633" i="6"/>
  <c r="V633" i="6" s="1"/>
  <c r="AB443" i="6"/>
  <c r="AC443" i="6" s="1"/>
  <c r="U443" i="6"/>
  <c r="AB2147" i="6"/>
  <c r="AC2147" i="6" s="1"/>
  <c r="U2147" i="6"/>
  <c r="U1701" i="6"/>
  <c r="V1701" i="6" s="1"/>
  <c r="AB685" i="6"/>
  <c r="AC685" i="6" s="1"/>
  <c r="U685" i="6"/>
  <c r="V685" i="6" s="1"/>
  <c r="Z685" i="6" s="1"/>
  <c r="AB716" i="6"/>
  <c r="AC716" i="6" s="1"/>
  <c r="U716" i="6"/>
  <c r="AB688" i="6"/>
  <c r="AC688" i="6" s="1"/>
  <c r="U688" i="6"/>
  <c r="V688" i="6" s="1"/>
  <c r="AB936" i="6"/>
  <c r="AC936" i="6" s="1"/>
  <c r="U936" i="6"/>
  <c r="V936" i="6" s="1"/>
  <c r="AB1694" i="6"/>
  <c r="AC1694" i="6" s="1"/>
  <c r="U1694" i="6"/>
  <c r="V1694" i="6" s="1"/>
  <c r="Z1694" i="6" s="1"/>
  <c r="AB717" i="6"/>
  <c r="AC717" i="6" s="1"/>
  <c r="U717" i="6"/>
  <c r="AB609" i="6"/>
  <c r="AC609" i="6" s="1"/>
  <c r="U609" i="6"/>
  <c r="V609" i="6" s="1"/>
  <c r="AB252" i="6"/>
  <c r="AC252" i="6" s="1"/>
  <c r="U252" i="6"/>
  <c r="V252" i="6" s="1"/>
  <c r="Z252" i="6" s="1"/>
  <c r="AB387" i="6"/>
  <c r="AC387" i="6" s="1"/>
  <c r="U387" i="6"/>
  <c r="AB528" i="6"/>
  <c r="AC528" i="6" s="1"/>
  <c r="U528" i="6"/>
  <c r="V528" i="6" s="1"/>
  <c r="Z2212" i="6"/>
  <c r="AD2212" i="6" s="1"/>
  <c r="V2220" i="6"/>
  <c r="Z2220" i="6" s="1"/>
  <c r="AD2220" i="6" s="1"/>
  <c r="V2218" i="6"/>
  <c r="Z2218" i="6" s="1"/>
  <c r="AD2218" i="6" s="1"/>
  <c r="AB1291" i="6"/>
  <c r="AC1291" i="6" s="1"/>
  <c r="AB803" i="6"/>
  <c r="AC803" i="6" s="1"/>
  <c r="AB1120" i="6"/>
  <c r="AC1120" i="6" s="1"/>
  <c r="AB929" i="6"/>
  <c r="AC929" i="6" s="1"/>
  <c r="AB1595" i="6"/>
  <c r="AC1595" i="6" s="1"/>
  <c r="AB1126" i="6"/>
  <c r="AC1126" i="6" s="1"/>
  <c r="AB1844" i="6"/>
  <c r="AC1844" i="6" s="1"/>
  <c r="AB1809" i="6"/>
  <c r="AC1809" i="6" s="1"/>
  <c r="AB2100" i="6"/>
  <c r="AC2100" i="6" s="1"/>
  <c r="AB249" i="6"/>
  <c r="AC249" i="6" s="1"/>
  <c r="AB2024" i="6"/>
  <c r="AC2024" i="6" s="1"/>
  <c r="AB1188" i="6"/>
  <c r="AC1188" i="6" s="1"/>
  <c r="AB723" i="6"/>
  <c r="AC723" i="6" s="1"/>
  <c r="AB767" i="6"/>
  <c r="AC767" i="6" s="1"/>
  <c r="AB2076" i="6"/>
  <c r="AC2076" i="6" s="1"/>
  <c r="AB441" i="6"/>
  <c r="AC441" i="6" s="1"/>
  <c r="AB2182" i="6"/>
  <c r="AC2182" i="6" s="1"/>
  <c r="AB1234" i="6"/>
  <c r="AC1234" i="6" s="1"/>
  <c r="AB1282" i="6"/>
  <c r="AC1282" i="6" s="1"/>
  <c r="AB1386" i="6"/>
  <c r="AC1386" i="6" s="1"/>
  <c r="AB883" i="6"/>
  <c r="AC883" i="6" s="1"/>
  <c r="AB915" i="6"/>
  <c r="AC915" i="6" s="1"/>
  <c r="AB1398" i="6"/>
  <c r="AC1398" i="6" s="1"/>
  <c r="AB708" i="6"/>
  <c r="AC708" i="6" s="1"/>
  <c r="AB15" i="6"/>
  <c r="AC15" i="6" s="1"/>
  <c r="AB1860" i="6"/>
  <c r="AC1860" i="6" s="1"/>
  <c r="AB1715" i="6"/>
  <c r="AC1715" i="6" s="1"/>
  <c r="AB331" i="6"/>
  <c r="AC331" i="6" s="1"/>
  <c r="AB1049" i="6"/>
  <c r="AC1049" i="6" s="1"/>
  <c r="AB589" i="6"/>
  <c r="AC589" i="6" s="1"/>
  <c r="AB1760" i="6"/>
  <c r="AC1760" i="6" s="1"/>
  <c r="AB308" i="6"/>
  <c r="AC308" i="6" s="1"/>
  <c r="AB178" i="6"/>
  <c r="AC178" i="6" s="1"/>
  <c r="AB827" i="6"/>
  <c r="AC827" i="6" s="1"/>
  <c r="AB1037" i="6"/>
  <c r="AC1037" i="6" s="1"/>
  <c r="AB1587" i="6"/>
  <c r="AC1587" i="6" s="1"/>
  <c r="AB1129" i="6"/>
  <c r="AC1129" i="6" s="1"/>
  <c r="AB305" i="6"/>
  <c r="AC305" i="6" s="1"/>
  <c r="AB1303" i="6"/>
  <c r="AC1303" i="6" s="1"/>
  <c r="AB185" i="6"/>
  <c r="AC185" i="6" s="1"/>
  <c r="AB2180" i="6"/>
  <c r="AC2180" i="6" s="1"/>
  <c r="AB1494" i="6"/>
  <c r="AC1494" i="6" s="1"/>
  <c r="AB354" i="6"/>
  <c r="AC354" i="6" s="1"/>
  <c r="AB1115" i="6"/>
  <c r="AC1115" i="6" s="1"/>
  <c r="AB1646" i="6"/>
  <c r="AC1646" i="6" s="1"/>
  <c r="AB284" i="6"/>
  <c r="AC284" i="6" s="1"/>
  <c r="AB211" i="6"/>
  <c r="AC211" i="6" s="1"/>
  <c r="AB1278" i="6"/>
  <c r="AC1278" i="6" s="1"/>
  <c r="AB486" i="6"/>
  <c r="AC486" i="6" s="1"/>
  <c r="AB1111" i="6"/>
  <c r="AC1111" i="6" s="1"/>
  <c r="AB366" i="6"/>
  <c r="AC366" i="6" s="1"/>
  <c r="AB205" i="6"/>
  <c r="AC205" i="6" s="1"/>
  <c r="AB1805" i="6"/>
  <c r="AC1805" i="6" s="1"/>
  <c r="AB210" i="6"/>
  <c r="AC210" i="6" s="1"/>
  <c r="AB2229" i="6"/>
  <c r="AC2229" i="6" s="1"/>
  <c r="AB177" i="6"/>
  <c r="AC177" i="6" s="1"/>
  <c r="AB826" i="6"/>
  <c r="AC826" i="6" s="1"/>
  <c r="AB367" i="6"/>
  <c r="AC367" i="6" s="1"/>
  <c r="AB1654" i="6"/>
  <c r="AC1654" i="6" s="1"/>
  <c r="AB1969" i="6"/>
  <c r="AC1969" i="6" s="1"/>
  <c r="AB261" i="6"/>
  <c r="AC261" i="6" s="1"/>
  <c r="AB1723" i="6"/>
  <c r="AC1723" i="6" s="1"/>
  <c r="AB1540" i="6"/>
  <c r="AC1540" i="6" s="1"/>
  <c r="AB584" i="6"/>
  <c r="AC584" i="6" s="1"/>
  <c r="AB2144" i="6"/>
  <c r="AC2144" i="6" s="1"/>
  <c r="AB2013" i="6"/>
  <c r="AC2013" i="6" s="1"/>
  <c r="AB1725" i="6"/>
  <c r="AC1725" i="6" s="1"/>
  <c r="AB1322" i="6"/>
  <c r="AC1322" i="6" s="1"/>
  <c r="AB2070" i="6"/>
  <c r="AC2070" i="6" s="1"/>
  <c r="AB310" i="6"/>
  <c r="AC310" i="6" s="1"/>
  <c r="AB659" i="6"/>
  <c r="AC659" i="6" s="1"/>
  <c r="AB573" i="6"/>
  <c r="AC573" i="6" s="1"/>
  <c r="AB720" i="6"/>
  <c r="AC720" i="6" s="1"/>
  <c r="AB150" i="6"/>
  <c r="AC150" i="6" s="1"/>
  <c r="AB771" i="6"/>
  <c r="AC771" i="6" s="1"/>
  <c r="AB636" i="6"/>
  <c r="AC636" i="6" s="1"/>
  <c r="AB79" i="6"/>
  <c r="AC79" i="6" s="1"/>
  <c r="AB2003" i="6"/>
  <c r="AC2003" i="6" s="1"/>
  <c r="AB292" i="6"/>
  <c r="AC292" i="6" s="1"/>
  <c r="AB435" i="6"/>
  <c r="AC435" i="6" s="1"/>
  <c r="AB1003" i="6"/>
  <c r="AC1003" i="6" s="1"/>
  <c r="AB949" i="6"/>
  <c r="AC949" i="6" s="1"/>
  <c r="AB290" i="6"/>
  <c r="AC290" i="6" s="1"/>
  <c r="AB278" i="6"/>
  <c r="AC278" i="6" s="1"/>
  <c r="AB1391" i="6"/>
  <c r="AC1391" i="6" s="1"/>
  <c r="AB1030" i="6"/>
  <c r="AC1030" i="6" s="1"/>
  <c r="AB1194" i="6"/>
  <c r="AC1194" i="6" s="1"/>
  <c r="AB180" i="6"/>
  <c r="AC180" i="6" s="1"/>
  <c r="AB244" i="6"/>
  <c r="AC244" i="6" s="1"/>
  <c r="AB1271" i="6"/>
  <c r="AC1271" i="6" s="1"/>
  <c r="AB553" i="6"/>
  <c r="AC553" i="6" s="1"/>
  <c r="AB2074" i="6"/>
  <c r="AC2074" i="6" s="1"/>
  <c r="AB945" i="6"/>
  <c r="AC945" i="6" s="1"/>
  <c r="AB1506" i="6"/>
  <c r="AC1506" i="6" s="1"/>
  <c r="AB1436" i="6"/>
  <c r="AC1436" i="6" s="1"/>
  <c r="AB1762" i="6"/>
  <c r="AC1762" i="6" s="1"/>
  <c r="AB939" i="6"/>
  <c r="AC939" i="6" s="1"/>
  <c r="AB196" i="6"/>
  <c r="AC196" i="6" s="1"/>
  <c r="AB1828" i="6"/>
  <c r="AC1828" i="6" s="1"/>
  <c r="AB780" i="6"/>
  <c r="AC780" i="6" s="1"/>
  <c r="AB982" i="6"/>
  <c r="AC982" i="6" s="1"/>
  <c r="AB1949" i="6"/>
  <c r="AC1949" i="6" s="1"/>
  <c r="AB1570" i="6"/>
  <c r="AC1570" i="6" s="1"/>
  <c r="AB981" i="6"/>
  <c r="AC981" i="6" s="1"/>
  <c r="AB201" i="6"/>
  <c r="AC201" i="6" s="1"/>
  <c r="AB1745" i="6"/>
  <c r="AC1745" i="6" s="1"/>
  <c r="AB188" i="6"/>
  <c r="AC188" i="6" s="1"/>
  <c r="AB343" i="6"/>
  <c r="AC343" i="6" s="1"/>
  <c r="AB450" i="6"/>
  <c r="AC450" i="6" s="1"/>
  <c r="AB1630" i="6"/>
  <c r="AC1630" i="6" s="1"/>
  <c r="AB1213" i="6"/>
  <c r="AC1213" i="6" s="1"/>
  <c r="AB342" i="6"/>
  <c r="AC342" i="6" s="1"/>
  <c r="AB462" i="6"/>
  <c r="AC462" i="6" s="1"/>
  <c r="AB1222" i="6"/>
  <c r="AC1222" i="6" s="1"/>
  <c r="AB596" i="6"/>
  <c r="AC596" i="6" s="1"/>
  <c r="AB444" i="6"/>
  <c r="AC444" i="6" s="1"/>
  <c r="AB1123" i="6"/>
  <c r="AC1123" i="6" s="1"/>
  <c r="AB1285" i="6"/>
  <c r="AC1285" i="6" s="1"/>
  <c r="AB147" i="6"/>
  <c r="AC147" i="6" s="1"/>
  <c r="AB869" i="6"/>
  <c r="AC869" i="6" s="1"/>
  <c r="AB1812" i="6"/>
  <c r="AC1812" i="6" s="1"/>
  <c r="AB405" i="6"/>
  <c r="AC405" i="6" s="1"/>
  <c r="AB217" i="6"/>
  <c r="AC217" i="6" s="1"/>
  <c r="AB1856" i="6"/>
  <c r="AC1856" i="6" s="1"/>
  <c r="AB2032" i="6"/>
  <c r="AC2032" i="6" s="1"/>
  <c r="AB899" i="6"/>
  <c r="AC899" i="6" s="1"/>
  <c r="AB1680" i="6"/>
  <c r="AC1680" i="6" s="1"/>
  <c r="AB994" i="6"/>
  <c r="AC994" i="6" s="1"/>
  <c r="AB113" i="6"/>
  <c r="AC113" i="6" s="1"/>
  <c r="AB1915" i="6"/>
  <c r="AC1915" i="6" s="1"/>
  <c r="AB391" i="6"/>
  <c r="AC391" i="6" s="1"/>
  <c r="AB1947" i="6"/>
  <c r="AC1947" i="6" s="1"/>
  <c r="AB324" i="6"/>
  <c r="AC324" i="6" s="1"/>
  <c r="AB1643" i="6"/>
  <c r="AC1643" i="6" s="1"/>
  <c r="AB41" i="6"/>
  <c r="AC41" i="6" s="1"/>
  <c r="AB358" i="6"/>
  <c r="AC358" i="6" s="1"/>
  <c r="AB1714" i="6"/>
  <c r="AC1714" i="6" s="1"/>
  <c r="AB453" i="6"/>
  <c r="AC453" i="6" s="1"/>
  <c r="AD2202" i="6"/>
  <c r="AB985" i="6"/>
  <c r="AC985" i="6" s="1"/>
  <c r="AB30" i="6"/>
  <c r="AC30" i="6" s="1"/>
  <c r="AB566" i="6"/>
  <c r="AC566" i="6" s="1"/>
  <c r="AB1236" i="6"/>
  <c r="AC1236" i="6" s="1"/>
  <c r="AB1503" i="6"/>
  <c r="AC1503" i="6" s="1"/>
  <c r="AB1058" i="6"/>
  <c r="AC1058" i="6" s="1"/>
  <c r="AB1441" i="6"/>
  <c r="AC1441" i="6" s="1"/>
  <c r="AB241" i="6"/>
  <c r="AC241" i="6" s="1"/>
  <c r="AB125" i="6"/>
  <c r="AC125" i="6" s="1"/>
  <c r="AB365" i="6"/>
  <c r="AC365" i="6" s="1"/>
  <c r="AB556" i="6"/>
  <c r="AC556" i="6" s="1"/>
  <c r="AB1072" i="6"/>
  <c r="AC1072" i="6" s="1"/>
  <c r="AB2127" i="6"/>
  <c r="AC2127" i="6" s="1"/>
  <c r="AB1082" i="6"/>
  <c r="AC1082" i="6" s="1"/>
  <c r="AB2172" i="6"/>
  <c r="AC2172" i="6" s="1"/>
  <c r="AB92" i="6"/>
  <c r="AC92" i="6" s="1"/>
  <c r="AB1653" i="6"/>
  <c r="AC1653" i="6" s="1"/>
  <c r="AB49" i="6"/>
  <c r="AC49" i="6" s="1"/>
  <c r="AB1796" i="6"/>
  <c r="AC1796" i="6" s="1"/>
  <c r="AB168" i="6"/>
  <c r="AC168" i="6" s="1"/>
  <c r="AB1296" i="6"/>
  <c r="AC1296" i="6" s="1"/>
  <c r="AB897" i="6"/>
  <c r="AC897" i="6" s="1"/>
  <c r="AB1676" i="6"/>
  <c r="AC1676" i="6" s="1"/>
  <c r="AB1785" i="6"/>
  <c r="AC1785" i="6" s="1"/>
  <c r="AB1909" i="6"/>
  <c r="AC1909" i="6" s="1"/>
  <c r="AB1281" i="6"/>
  <c r="AC1281" i="6" s="1"/>
  <c r="AB301" i="6"/>
  <c r="AC301" i="6" s="1"/>
  <c r="AB1574" i="6"/>
  <c r="AC1574" i="6" s="1"/>
  <c r="AB1334" i="6"/>
  <c r="AC1334" i="6" s="1"/>
  <c r="AB213" i="6"/>
  <c r="AC213" i="6" s="1"/>
  <c r="AB1699" i="6"/>
  <c r="AC1699" i="6" s="1"/>
  <c r="AB1826" i="6"/>
  <c r="AC1826" i="6" s="1"/>
  <c r="AB1085" i="6"/>
  <c r="AC1085" i="6" s="1"/>
  <c r="AB1639" i="6"/>
  <c r="AC1639" i="6" s="1"/>
  <c r="AB518" i="6"/>
  <c r="AC518" i="6" s="1"/>
  <c r="AB832" i="6"/>
  <c r="AC832" i="6" s="1"/>
  <c r="AB1681" i="6"/>
  <c r="AC1681" i="6" s="1"/>
  <c r="AB1086" i="6"/>
  <c r="AC1086" i="6" s="1"/>
  <c r="AB1121" i="6"/>
  <c r="AC1121" i="6" s="1"/>
  <c r="AB1642" i="6"/>
  <c r="AC1642" i="6" s="1"/>
  <c r="AB1980" i="6"/>
  <c r="AC1980" i="6" s="1"/>
  <c r="AB1843" i="6"/>
  <c r="AC1843" i="6" s="1"/>
  <c r="AB479" i="6"/>
  <c r="AC479" i="6" s="1"/>
  <c r="AB1067" i="6"/>
  <c r="AC1067" i="6" s="1"/>
  <c r="AB1366" i="6"/>
  <c r="AC1366" i="6" s="1"/>
  <c r="AB1099" i="6"/>
  <c r="AC1099" i="6" s="1"/>
  <c r="AB693" i="6"/>
  <c r="AC693" i="6" s="1"/>
  <c r="AB1571" i="6"/>
  <c r="AC1571" i="6" s="1"/>
  <c r="AB195" i="6"/>
  <c r="AC195" i="6" s="1"/>
  <c r="AB2073" i="6"/>
  <c r="AC2073" i="6" s="1"/>
  <c r="AB456" i="6"/>
  <c r="AC456" i="6" s="1"/>
  <c r="AB1730" i="6"/>
  <c r="AC1730" i="6" s="1"/>
  <c r="AB454" i="6"/>
  <c r="AC454" i="6" s="1"/>
  <c r="AB361" i="6"/>
  <c r="AC361" i="6" s="1"/>
  <c r="AB1775" i="6"/>
  <c r="AC1775" i="6" s="1"/>
  <c r="AB1504" i="6"/>
  <c r="AC1504" i="6" s="1"/>
  <c r="AB1046" i="6"/>
  <c r="AC1046" i="6" s="1"/>
  <c r="AB1301" i="6"/>
  <c r="AC1301" i="6" s="1"/>
  <c r="AB1474" i="6"/>
  <c r="AC1474" i="6" s="1"/>
  <c r="AB111" i="6"/>
  <c r="AC111" i="6" s="1"/>
  <c r="AB1034" i="6"/>
  <c r="AC1034" i="6" s="1"/>
  <c r="AB791" i="6"/>
  <c r="AC791" i="6" s="1"/>
  <c r="AB912" i="6"/>
  <c r="AC912" i="6" s="1"/>
  <c r="AB1539" i="6"/>
  <c r="AC1539" i="6" s="1"/>
  <c r="AB1214" i="6"/>
  <c r="AC1214" i="6" s="1"/>
  <c r="AB1956" i="6"/>
  <c r="AC1956" i="6" s="1"/>
  <c r="AB1175" i="6"/>
  <c r="AC1175" i="6" s="1"/>
  <c r="AB1454" i="6"/>
  <c r="AC1454" i="6" s="1"/>
  <c r="AB942" i="6"/>
  <c r="AC942" i="6" s="1"/>
  <c r="AB1979" i="6"/>
  <c r="AC1979" i="6" s="1"/>
  <c r="AB90" i="6"/>
  <c r="AC90" i="6" s="1"/>
  <c r="AB760" i="6"/>
  <c r="AC760" i="6" s="1"/>
  <c r="AB1797" i="6"/>
  <c r="AC1797" i="6" s="1"/>
  <c r="AB935" i="6"/>
  <c r="AC935" i="6" s="1"/>
  <c r="AB186" i="6"/>
  <c r="AC186" i="6" s="1"/>
  <c r="AB1429" i="6"/>
  <c r="AC1429" i="6" s="1"/>
  <c r="AB2002" i="6"/>
  <c r="AC2002" i="6" s="1"/>
  <c r="AB1579" i="6"/>
  <c r="AC1579" i="6" s="1"/>
  <c r="AB403" i="6"/>
  <c r="AC403" i="6" s="1"/>
  <c r="AB1588" i="6"/>
  <c r="AC1588" i="6" s="1"/>
  <c r="AB658" i="6"/>
  <c r="AC658" i="6" s="1"/>
  <c r="AB495" i="6"/>
  <c r="AC495" i="6" s="1"/>
  <c r="AB1591" i="6"/>
  <c r="AC1591" i="6" s="1"/>
  <c r="AB128" i="6"/>
  <c r="AC128" i="6" s="1"/>
  <c r="AB1770" i="6"/>
  <c r="AC1770" i="6" s="1"/>
  <c r="AB1405" i="6"/>
  <c r="AC1405" i="6" s="1"/>
  <c r="AB102" i="6"/>
  <c r="AC102" i="6" s="1"/>
  <c r="AB1791" i="6"/>
  <c r="AC1791" i="6" s="1"/>
  <c r="AB2184" i="6"/>
  <c r="AC2184" i="6" s="1"/>
  <c r="AB1013" i="6"/>
  <c r="AC1013" i="6" s="1"/>
  <c r="AB1512" i="6"/>
  <c r="AC1512" i="6" s="1"/>
  <c r="AB862" i="6"/>
  <c r="AC862" i="6" s="1"/>
  <c r="AB592" i="6"/>
  <c r="AC592" i="6" s="1"/>
  <c r="AB797" i="6"/>
  <c r="AC797" i="6" s="1"/>
  <c r="AB263" i="6"/>
  <c r="AC263" i="6" s="1"/>
  <c r="AB1404" i="6"/>
  <c r="AC1404" i="6" s="1"/>
  <c r="AB1450" i="6"/>
  <c r="AC1450" i="6" s="1"/>
  <c r="AB2056" i="6"/>
  <c r="AC2056" i="6" s="1"/>
  <c r="AB1747" i="6"/>
  <c r="AC1747" i="6" s="1"/>
  <c r="AB2134" i="6"/>
  <c r="AC2134" i="6" s="1"/>
  <c r="AB1416" i="6"/>
  <c r="AC1416" i="6" s="1"/>
  <c r="AB1907" i="6"/>
  <c r="AC1907" i="6" s="1"/>
  <c r="AB1576" i="6"/>
  <c r="AC1576" i="6" s="1"/>
  <c r="AB1446" i="6"/>
  <c r="AC1446" i="6" s="1"/>
  <c r="AB1198" i="6"/>
  <c r="AC1198" i="6" s="1"/>
  <c r="AB1766" i="6"/>
  <c r="AC1766" i="6" s="1"/>
  <c r="AB515" i="6"/>
  <c r="AC515" i="6" s="1"/>
  <c r="AB1779" i="6"/>
  <c r="AC1779" i="6" s="1"/>
  <c r="AB1668" i="6"/>
  <c r="AC1668" i="6" s="1"/>
  <c r="AB1563" i="6"/>
  <c r="AC1563" i="6" s="1"/>
  <c r="AB756" i="6"/>
  <c r="AC756" i="6" s="1"/>
  <c r="AB1338" i="6"/>
  <c r="AC1338" i="6" s="1"/>
  <c r="AB655" i="6"/>
  <c r="AC655" i="6" s="1"/>
  <c r="AB78" i="6"/>
  <c r="AC78" i="6" s="1"/>
  <c r="AB2174" i="6"/>
  <c r="AC2174" i="6" s="1"/>
  <c r="AB87" i="6"/>
  <c r="AC87" i="6" s="1"/>
  <c r="AB903" i="6"/>
  <c r="AC903" i="6" s="1"/>
  <c r="AB240" i="6"/>
  <c r="AC240" i="6" s="1"/>
  <c r="AB120" i="6"/>
  <c r="AC120" i="6" s="1"/>
  <c r="AB394" i="6"/>
  <c r="AC394" i="6" s="1"/>
  <c r="AB1369" i="6"/>
  <c r="AC1369" i="6" s="1"/>
  <c r="AB1154" i="6"/>
  <c r="AC1154" i="6" s="1"/>
  <c r="AB1636" i="6"/>
  <c r="AC1636" i="6" s="1"/>
  <c r="AB1321" i="6"/>
  <c r="AC1321" i="6" s="1"/>
  <c r="AB664" i="6"/>
  <c r="AC664" i="6" s="1"/>
  <c r="AB790" i="6"/>
  <c r="AC790" i="6" s="1"/>
  <c r="AB1326" i="6"/>
  <c r="AC1326" i="6" s="1"/>
  <c r="AB1074" i="6"/>
  <c r="AC1074" i="6" s="1"/>
  <c r="AB326" i="6"/>
  <c r="AC326" i="6" s="1"/>
  <c r="AB736" i="6"/>
  <c r="AC736" i="6" s="1"/>
  <c r="AB603" i="6"/>
  <c r="AC603" i="6" s="1"/>
  <c r="AB1649" i="6"/>
  <c r="AC1649" i="6" s="1"/>
  <c r="AB957" i="6"/>
  <c r="AC957" i="6" s="1"/>
  <c r="AB514" i="6"/>
  <c r="AC514" i="6" s="1"/>
  <c r="AB540" i="6"/>
  <c r="AC540" i="6" s="1"/>
  <c r="AB1820" i="6"/>
  <c r="AC1820" i="6" s="1"/>
  <c r="AB1632" i="6"/>
  <c r="AC1632" i="6" s="1"/>
  <c r="AB2011" i="6"/>
  <c r="AC2011" i="6" s="1"/>
  <c r="AB1119" i="6"/>
  <c r="AC1119" i="6" s="1"/>
  <c r="AB1414" i="6"/>
  <c r="AC1414" i="6" s="1"/>
  <c r="AB554" i="6"/>
  <c r="AC554" i="6" s="1"/>
  <c r="AB1800" i="6"/>
  <c r="AC1800" i="6" s="1"/>
  <c r="AB1071" i="6"/>
  <c r="AC1071" i="6" s="1"/>
  <c r="AB285" i="6"/>
  <c r="AC285" i="6" s="1"/>
  <c r="AB531" i="6"/>
  <c r="AC531" i="6" s="1"/>
  <c r="AB2185" i="6"/>
  <c r="AC2185" i="6" s="1"/>
  <c r="AB71" i="6"/>
  <c r="AC71" i="6" s="1"/>
  <c r="AB1363" i="6"/>
  <c r="AC1363" i="6" s="1"/>
  <c r="AB1340" i="6"/>
  <c r="AC1340" i="6" s="1"/>
  <c r="AB1628" i="6"/>
  <c r="AC1628" i="6" s="1"/>
  <c r="AB464" i="6"/>
  <c r="AC464" i="6" s="1"/>
  <c r="AB2188" i="6"/>
  <c r="AC2188" i="6" s="1"/>
  <c r="AB1701" i="6"/>
  <c r="AC1701" i="6" s="1"/>
  <c r="AB1543" i="6"/>
  <c r="AC1543" i="6" s="1"/>
  <c r="AB825" i="6"/>
  <c r="AC825" i="6" s="1"/>
  <c r="AB498" i="6"/>
  <c r="AC498" i="6" s="1"/>
  <c r="AB461" i="6"/>
  <c r="AC461" i="6" s="1"/>
  <c r="AB519" i="6"/>
  <c r="AC519" i="6" s="1"/>
  <c r="AB1148" i="6"/>
  <c r="AC1148" i="6" s="1"/>
  <c r="AB329" i="6"/>
  <c r="AC329" i="6" s="1"/>
  <c r="AB1017" i="6"/>
  <c r="AC1017" i="6" s="1"/>
  <c r="AB901" i="6"/>
  <c r="AC901" i="6" s="1"/>
  <c r="AB2140" i="6"/>
  <c r="AC2140" i="6" s="1"/>
  <c r="AB828" i="6"/>
  <c r="AC828" i="6" s="1"/>
  <c r="AB2143" i="6"/>
  <c r="AC2143" i="6" s="1"/>
  <c r="AB1135" i="6"/>
  <c r="AC1135" i="6" s="1"/>
  <c r="AB1927" i="6"/>
  <c r="AC1927" i="6" s="1"/>
  <c r="AB1223" i="6"/>
  <c r="AC1223" i="6" s="1"/>
  <c r="AB906" i="6"/>
  <c r="AC906" i="6" s="1"/>
  <c r="AB2019" i="6"/>
  <c r="AC2019" i="6" s="1"/>
  <c r="AB1489" i="6"/>
  <c r="AC1489" i="6" s="1"/>
  <c r="AB135" i="6"/>
  <c r="AC135" i="6" s="1"/>
  <c r="AB800" i="6"/>
  <c r="AC800" i="6" s="1"/>
  <c r="AB774" i="6"/>
  <c r="AC774" i="6" s="1"/>
  <c r="AB370" i="6"/>
  <c r="AC370" i="6" s="1"/>
  <c r="AB1496" i="6"/>
  <c r="AC1496" i="6" s="1"/>
  <c r="AB1485" i="6"/>
  <c r="AC1485" i="6" s="1"/>
  <c r="AB1989" i="6"/>
  <c r="AC1989" i="6" s="1"/>
  <c r="AB10" i="6"/>
  <c r="AC10" i="6" s="1"/>
  <c r="AB889" i="6"/>
  <c r="AC889" i="6" s="1"/>
  <c r="AB267" i="6"/>
  <c r="AC267" i="6" s="1"/>
  <c r="AB547" i="6"/>
  <c r="AC547" i="6" s="1"/>
  <c r="AB2094" i="6"/>
  <c r="AC2094" i="6" s="1"/>
  <c r="AB472" i="6"/>
  <c r="AC472" i="6" s="1"/>
  <c r="AB488" i="6"/>
  <c r="AC488" i="6" s="1"/>
  <c r="AB279" i="6"/>
  <c r="AC279" i="6" s="1"/>
  <c r="AB932" i="6"/>
  <c r="AC932" i="6" s="1"/>
  <c r="AB1276" i="6"/>
  <c r="AC1276" i="6" s="1"/>
  <c r="AB1928" i="6"/>
  <c r="AC1928" i="6" s="1"/>
  <c r="AB2131" i="6"/>
  <c r="AC2131" i="6" s="1"/>
  <c r="AB2230" i="6"/>
  <c r="AC2230" i="6" s="1"/>
  <c r="AB1393" i="6"/>
  <c r="AC1393" i="6" s="1"/>
  <c r="AB1413" i="6"/>
  <c r="AC1413" i="6" s="1"/>
  <c r="AB501" i="6"/>
  <c r="AC501" i="6" s="1"/>
  <c r="AB28" i="6"/>
  <c r="AC28" i="6" s="1"/>
  <c r="AB337" i="6"/>
  <c r="AC337" i="6" s="1"/>
  <c r="AB1132" i="6"/>
  <c r="AC1132" i="6" s="1"/>
  <c r="AB1427" i="6"/>
  <c r="AC1427" i="6" s="1"/>
  <c r="AB598" i="6"/>
  <c r="AC598" i="6" s="1"/>
  <c r="AB1548" i="6"/>
  <c r="AC1548" i="6" s="1"/>
  <c r="AB1258" i="6"/>
  <c r="AC1258" i="6" s="1"/>
  <c r="AB1987" i="6"/>
  <c r="AC1987" i="6" s="1"/>
  <c r="AB510" i="6"/>
  <c r="AC510" i="6" s="1"/>
  <c r="AB434" i="6"/>
  <c r="AC434" i="6" s="1"/>
  <c r="AB1364" i="6"/>
  <c r="AC1364" i="6" s="1"/>
  <c r="AB235" i="6"/>
  <c r="AC235" i="6" s="1"/>
  <c r="AB660" i="6"/>
  <c r="AC660" i="6" s="1"/>
  <c r="AB617" i="6"/>
  <c r="AC617" i="6" s="1"/>
  <c r="AB652" i="6"/>
  <c r="AC652" i="6" s="1"/>
  <c r="AB860" i="6"/>
  <c r="AC860" i="6" s="1"/>
  <c r="AB806" i="6"/>
  <c r="AC806" i="6" s="1"/>
  <c r="AB1360" i="6"/>
  <c r="AC1360" i="6" s="1"/>
  <c r="AB1010" i="6"/>
  <c r="AC1010" i="6" s="1"/>
  <c r="AB744" i="6"/>
  <c r="AC744" i="6" s="1"/>
  <c r="AB377" i="6"/>
  <c r="AC377" i="6" s="1"/>
  <c r="AB1004" i="6"/>
  <c r="AC1004" i="6" s="1"/>
  <c r="AB1440" i="6"/>
  <c r="AC1440" i="6" s="1"/>
  <c r="AB251" i="6"/>
  <c r="AC251" i="6" s="1"/>
  <c r="AB545" i="6"/>
  <c r="AC545" i="6" s="1"/>
  <c r="AB1833" i="6"/>
  <c r="AC1833" i="6" s="1"/>
  <c r="AB1401" i="6"/>
  <c r="AC1401" i="6" s="1"/>
  <c r="AB1583" i="6"/>
  <c r="AC1583" i="6" s="1"/>
  <c r="AB293" i="6"/>
  <c r="AC293" i="6" s="1"/>
  <c r="AB151" i="6"/>
  <c r="AC151" i="6" s="1"/>
  <c r="AB208" i="6"/>
  <c r="AC208" i="6" s="1"/>
  <c r="AB1374" i="6"/>
  <c r="AC1374" i="6" s="1"/>
  <c r="AB766" i="6"/>
  <c r="AC766" i="6" s="1"/>
  <c r="AB866" i="6"/>
  <c r="AC866" i="6" s="1"/>
  <c r="AB2086" i="6"/>
  <c r="AC2086" i="6" s="1"/>
  <c r="AB722" i="6"/>
  <c r="AC722" i="6" s="1"/>
  <c r="AB478" i="6"/>
  <c r="AC478" i="6" s="1"/>
  <c r="AB1937" i="6"/>
  <c r="AC1937" i="6" s="1"/>
  <c r="AB1173" i="6"/>
  <c r="AC1173" i="6" s="1"/>
  <c r="AB917" i="6"/>
  <c r="AC917" i="6" s="1"/>
  <c r="AB2129" i="6"/>
  <c r="AC2129" i="6" s="1"/>
  <c r="AB452" i="6"/>
  <c r="AC452" i="6" s="1"/>
  <c r="AB1255" i="6"/>
  <c r="AC1255" i="6" s="1"/>
  <c r="AB1862" i="6"/>
  <c r="AC1862" i="6" s="1"/>
  <c r="AB234" i="6"/>
  <c r="AC234" i="6" s="1"/>
  <c r="AB1192" i="6"/>
  <c r="AC1192" i="6" s="1"/>
  <c r="AB1509" i="6"/>
  <c r="AC1509" i="6" s="1"/>
  <c r="AB1036" i="6"/>
  <c r="AC1036" i="6" s="1"/>
  <c r="AB877" i="6"/>
  <c r="AC877" i="6" s="1"/>
  <c r="AB1880" i="6"/>
  <c r="AC1880" i="6" s="1"/>
  <c r="AB2091" i="6"/>
  <c r="AC2091" i="6" s="1"/>
  <c r="AB317" i="6"/>
  <c r="AC317" i="6" s="1"/>
  <c r="AB1566" i="6"/>
  <c r="AC1566" i="6" s="1"/>
  <c r="AB48" i="6"/>
  <c r="AC48" i="6" s="1"/>
  <c r="AB286" i="6"/>
  <c r="AC286" i="6" s="1"/>
  <c r="AB2175" i="6"/>
  <c r="AC2175" i="6" s="1"/>
  <c r="AB1042" i="6"/>
  <c r="AC1042" i="6" s="1"/>
  <c r="AB1116" i="6"/>
  <c r="AC1116" i="6" s="1"/>
  <c r="AB1443" i="6"/>
  <c r="AC1443" i="6" s="1"/>
  <c r="AB620" i="6"/>
  <c r="AC620" i="6" s="1"/>
  <c r="AB884" i="6"/>
  <c r="AC884" i="6" s="1"/>
  <c r="AB1350" i="6"/>
  <c r="AC1350" i="6" s="1"/>
  <c r="AB835" i="6"/>
  <c r="AC835" i="6" s="1"/>
  <c r="AB1604" i="6"/>
  <c r="AC1604" i="6" s="1"/>
  <c r="AB808" i="6"/>
  <c r="AC808" i="6" s="1"/>
  <c r="AB1077" i="6"/>
  <c r="AC1077" i="6" s="1"/>
  <c r="AB684" i="6"/>
  <c r="AC684" i="6" s="1"/>
  <c r="AB37" i="6"/>
  <c r="AC37" i="6" s="1"/>
  <c r="AB340" i="6"/>
  <c r="AC340" i="6" s="1"/>
  <c r="AB645" i="6"/>
  <c r="AC645" i="6" s="1"/>
  <c r="AB1845" i="6"/>
  <c r="AC1845" i="6" s="1"/>
  <c r="AB203" i="6"/>
  <c r="AC203" i="6" s="1"/>
  <c r="AB509" i="6"/>
  <c r="AC509" i="6" s="1"/>
  <c r="AB1411" i="6"/>
  <c r="AC1411" i="6" s="1"/>
  <c r="AB1140" i="6"/>
  <c r="AC1140" i="6" s="1"/>
  <c r="AB529" i="6"/>
  <c r="AC529" i="6" s="1"/>
  <c r="AB2034" i="6"/>
  <c r="AC2034" i="6" s="1"/>
  <c r="AB713" i="6"/>
  <c r="AC713" i="6" s="1"/>
  <c r="AB237" i="6"/>
  <c r="AC237" i="6" s="1"/>
  <c r="AB1371" i="6"/>
  <c r="AC1371" i="6" s="1"/>
  <c r="AB1981" i="6"/>
  <c r="AC1981" i="6" s="1"/>
  <c r="AB1402" i="6"/>
  <c r="AC1402" i="6" s="1"/>
  <c r="AB2183" i="6"/>
  <c r="AC2183" i="6" s="1"/>
  <c r="AB2067" i="6"/>
  <c r="AC2067" i="6" s="1"/>
  <c r="AB1893" i="6"/>
  <c r="AC1893" i="6" s="1"/>
  <c r="AB2090" i="6"/>
  <c r="AC2090" i="6" s="1"/>
  <c r="AB426" i="6"/>
  <c r="AC426" i="6" s="1"/>
  <c r="AB1190" i="6"/>
  <c r="AC1190" i="6" s="1"/>
  <c r="AB1467" i="6"/>
  <c r="AC1467" i="6" s="1"/>
  <c r="AB925" i="6"/>
  <c r="AC925" i="6" s="1"/>
  <c r="AB1345" i="6"/>
  <c r="AC1345" i="6" s="1"/>
  <c r="AB931" i="6"/>
  <c r="AC931" i="6" s="1"/>
  <c r="AB868" i="6"/>
  <c r="AC868" i="6" s="1"/>
  <c r="AB1375" i="6"/>
  <c r="AC1375" i="6" s="1"/>
  <c r="AB1983" i="6"/>
  <c r="AC1983" i="6" s="1"/>
  <c r="AB1884" i="6"/>
  <c r="AC1884" i="6" s="1"/>
  <c r="AB245" i="6"/>
  <c r="AC245" i="6" s="1"/>
  <c r="AB1023" i="6"/>
  <c r="AC1023" i="6" s="1"/>
  <c r="AB1370" i="6"/>
  <c r="AC1370" i="6" s="1"/>
  <c r="AB851" i="6"/>
  <c r="AC851" i="6" s="1"/>
  <c r="AB865" i="6"/>
  <c r="AC865" i="6" s="1"/>
  <c r="AB447" i="6"/>
  <c r="AC447" i="6" s="1"/>
  <c r="AB133" i="6"/>
  <c r="AC133" i="6" s="1"/>
  <c r="AB534" i="6"/>
  <c r="AC534" i="6" s="1"/>
  <c r="AB360" i="6"/>
  <c r="AC360" i="6" s="1"/>
  <c r="AB21" i="6"/>
  <c r="AC21" i="6" s="1"/>
  <c r="AB1113" i="6"/>
  <c r="AC1113" i="6" s="1"/>
  <c r="AB1685" i="6"/>
  <c r="AC1685" i="6" s="1"/>
  <c r="AB1242" i="6"/>
  <c r="AC1242" i="6" s="1"/>
  <c r="AB817" i="6"/>
  <c r="AC817" i="6" s="1"/>
  <c r="AB197" i="6"/>
  <c r="AC197" i="6" s="1"/>
  <c r="AB1726" i="6"/>
  <c r="AC1726" i="6" s="1"/>
  <c r="AB1024" i="6"/>
  <c r="AC1024" i="6" s="1"/>
  <c r="AB1511" i="6"/>
  <c r="AC1511" i="6" s="1"/>
  <c r="AB242" i="6"/>
  <c r="AC242" i="6" s="1"/>
  <c r="AB1016" i="6"/>
  <c r="AC1016" i="6" s="1"/>
  <c r="AB69" i="6"/>
  <c r="AC69" i="6" s="1"/>
  <c r="AB966" i="6"/>
  <c r="AC966" i="6" s="1"/>
  <c r="AB1287" i="6"/>
  <c r="AC1287" i="6" s="1"/>
  <c r="AB35" i="6"/>
  <c r="AC35" i="6" s="1"/>
  <c r="AB206" i="6"/>
  <c r="AC206" i="6" s="1"/>
  <c r="AB951" i="6"/>
  <c r="AC951" i="6" s="1"/>
  <c r="AB1917" i="6"/>
  <c r="AC1917" i="6" s="1"/>
  <c r="AB1951" i="6"/>
  <c r="AC1951" i="6" s="1"/>
  <c r="AB2051" i="6"/>
  <c r="AC2051" i="6" s="1"/>
  <c r="AB702" i="6"/>
  <c r="AC702" i="6" s="1"/>
  <c r="AB543" i="6"/>
  <c r="AC543" i="6" s="1"/>
  <c r="AB1479" i="6"/>
  <c r="AC1479" i="6" s="1"/>
  <c r="AB1045" i="6"/>
  <c r="AC1045" i="6" s="1"/>
  <c r="AB1816" i="6"/>
  <c r="AC1816" i="6" s="1"/>
  <c r="AB1293" i="6"/>
  <c r="AC1293" i="6" s="1"/>
  <c r="AB1275" i="6"/>
  <c r="AC1275" i="6" s="1"/>
  <c r="AB476" i="6"/>
  <c r="AC476" i="6" s="1"/>
  <c r="AB608" i="6"/>
  <c r="AC608" i="6" s="1"/>
  <c r="AB1498" i="6"/>
  <c r="AC1498" i="6" s="1"/>
  <c r="AB638" i="6"/>
  <c r="AC638" i="6" s="1"/>
  <c r="AB823" i="6"/>
  <c r="AC823" i="6" s="1"/>
  <c r="AB314" i="6"/>
  <c r="AC314" i="6" s="1"/>
  <c r="AB1974" i="6"/>
  <c r="AC1974" i="6" s="1"/>
  <c r="AB1786" i="6"/>
  <c r="AC1786" i="6" s="1"/>
  <c r="AB351" i="6"/>
  <c r="AC351" i="6" s="1"/>
  <c r="AB541" i="6"/>
  <c r="AC541" i="6" s="1"/>
  <c r="AB740" i="6"/>
  <c r="AC740" i="6" s="1"/>
  <c r="AB2008" i="6"/>
  <c r="AC2008" i="6" s="1"/>
  <c r="AB1270" i="6"/>
  <c r="AC1270" i="6" s="1"/>
  <c r="AB1731" i="6"/>
  <c r="AC1731" i="6" s="1"/>
  <c r="AB2080" i="6"/>
  <c r="AC2080" i="6" s="1"/>
  <c r="AB1722" i="6"/>
  <c r="AC1722" i="6" s="1"/>
  <c r="AB2017" i="6"/>
  <c r="AC2017" i="6" s="1"/>
  <c r="AB1147" i="6"/>
  <c r="AC1147" i="6" s="1"/>
  <c r="AB1395" i="6"/>
  <c r="AC1395" i="6" s="1"/>
  <c r="AB24" i="6"/>
  <c r="AC24" i="6" s="1"/>
  <c r="AB1231" i="6"/>
  <c r="AC1231" i="6" s="1"/>
  <c r="AB345" i="6"/>
  <c r="AC345" i="6" s="1"/>
  <c r="AB1308" i="6"/>
  <c r="AC1308" i="6" s="1"/>
  <c r="AB304" i="6"/>
  <c r="AC304" i="6" s="1"/>
  <c r="AB1751" i="6"/>
  <c r="AC1751" i="6" s="1"/>
  <c r="AB356" i="6"/>
  <c r="AC356" i="6" s="1"/>
  <c r="AB1696" i="6"/>
  <c r="AC1696" i="6" s="1"/>
  <c r="AB1821" i="6"/>
  <c r="AC1821" i="6" s="1"/>
  <c r="AB1179" i="6"/>
  <c r="AC1179" i="6" s="1"/>
  <c r="AB1035" i="6"/>
  <c r="AC1035" i="6" s="1"/>
  <c r="AB1053" i="6"/>
  <c r="AC1053" i="6" s="1"/>
  <c r="AB799" i="6"/>
  <c r="AC799" i="6" s="1"/>
  <c r="AB672" i="6"/>
  <c r="AC672" i="6" s="1"/>
  <c r="AB1711" i="6"/>
  <c r="AC1711" i="6" s="1"/>
  <c r="AB1117" i="6"/>
  <c r="AC1117" i="6" s="1"/>
  <c r="AB1097" i="6"/>
  <c r="AC1097" i="6" s="1"/>
  <c r="AB200" i="6"/>
  <c r="AC200" i="6" s="1"/>
  <c r="AB2098" i="6"/>
  <c r="AC2098" i="6" s="1"/>
  <c r="AB130" i="6"/>
  <c r="AC130" i="6" s="1"/>
  <c r="AB1323" i="6"/>
  <c r="AC1323" i="6" s="1"/>
  <c r="AB813" i="6"/>
  <c r="AC813" i="6" s="1"/>
  <c r="AB491" i="6"/>
  <c r="AC491" i="6" s="1"/>
  <c r="AB33" i="6"/>
  <c r="AC33" i="6" s="1"/>
  <c r="AB459" i="6"/>
  <c r="AC459" i="6" s="1"/>
  <c r="AB704" i="6"/>
  <c r="AC704" i="6" s="1"/>
  <c r="AB2082" i="6"/>
  <c r="AC2082" i="6" s="1"/>
  <c r="AB32" i="6"/>
  <c r="AC32" i="6" s="1"/>
  <c r="AB830" i="6"/>
  <c r="AC830" i="6" s="1"/>
  <c r="AB924" i="6"/>
  <c r="AC924" i="6" s="1"/>
  <c r="AB1220" i="6"/>
  <c r="AC1220" i="6" s="1"/>
  <c r="AB850" i="6"/>
  <c r="AC850" i="6" s="1"/>
  <c r="AB1558" i="6"/>
  <c r="AC1558" i="6" s="1"/>
  <c r="AB2132" i="6"/>
  <c r="AC2132" i="6" s="1"/>
  <c r="AB55" i="6"/>
  <c r="AC55" i="6" s="1"/>
  <c r="AB83" i="6"/>
  <c r="AC83" i="6" s="1"/>
  <c r="AB1823" i="6"/>
  <c r="AC1823" i="6" s="1"/>
  <c r="AB604" i="6"/>
  <c r="AC604" i="6" s="1"/>
  <c r="AB2117" i="6"/>
  <c r="AC2117" i="6" s="1"/>
  <c r="AB1623" i="6"/>
  <c r="AC1623" i="6" s="1"/>
  <c r="AB446" i="6"/>
  <c r="AC446" i="6" s="1"/>
  <c r="AB1501" i="6"/>
  <c r="AC1501" i="6" s="1"/>
  <c r="AB272" i="6"/>
  <c r="AC272" i="6" s="1"/>
  <c r="AB1373" i="6"/>
  <c r="AC1373" i="6" s="1"/>
  <c r="AB422" i="6"/>
  <c r="AC422" i="6" s="1"/>
  <c r="AB1945" i="6"/>
  <c r="AC1945" i="6" s="1"/>
  <c r="AB1433" i="6"/>
  <c r="AC1433" i="6" s="1"/>
  <c r="AB1073" i="6"/>
  <c r="AC1073" i="6" s="1"/>
  <c r="AB424" i="6"/>
  <c r="AC424" i="6" s="1"/>
  <c r="AB783" i="6"/>
  <c r="AC783" i="6" s="1"/>
  <c r="AB2151" i="6"/>
  <c r="AC2151" i="6" s="1"/>
  <c r="AB1616" i="6"/>
  <c r="AC1616" i="6" s="1"/>
  <c r="AB646" i="6"/>
  <c r="AC646" i="6" s="1"/>
  <c r="AB888" i="6"/>
  <c r="AC888" i="6" s="1"/>
  <c r="AB751" i="6"/>
  <c r="AC751" i="6" s="1"/>
  <c r="AB1988" i="6"/>
  <c r="AC1988" i="6" s="1"/>
  <c r="AB1607" i="6"/>
  <c r="AC1607" i="6" s="1"/>
  <c r="AB1870" i="6"/>
  <c r="AC1870" i="6" s="1"/>
  <c r="AB784" i="6"/>
  <c r="AC784" i="6" s="1"/>
  <c r="AB276" i="6"/>
  <c r="AC276" i="6" s="1"/>
  <c r="AB973" i="6"/>
  <c r="AC973" i="6" s="1"/>
  <c r="AB907" i="6"/>
  <c r="AC907" i="6" s="1"/>
  <c r="AB1892" i="6"/>
  <c r="AC1892" i="6" s="1"/>
  <c r="AB614" i="6"/>
  <c r="AC614" i="6" s="1"/>
  <c r="AB1094" i="6"/>
  <c r="AC1094" i="6" s="1"/>
  <c r="AB46" i="6"/>
  <c r="AC46" i="6" s="1"/>
  <c r="AB223" i="6"/>
  <c r="AC223" i="6" s="1"/>
  <c r="AB1877" i="6"/>
  <c r="AC1877" i="6" s="1"/>
  <c r="AB1664" i="6"/>
  <c r="AC1664" i="6" s="1"/>
  <c r="AB2092" i="6"/>
  <c r="AC2092" i="6" s="1"/>
  <c r="AB735" i="6"/>
  <c r="AC735" i="6" s="1"/>
  <c r="AB105" i="6"/>
  <c r="AC105" i="6" s="1"/>
  <c r="AB1692" i="6"/>
  <c r="AC1692" i="6" s="1"/>
  <c r="AB1724" i="6"/>
  <c r="AC1724" i="6" s="1"/>
  <c r="AB1866" i="6"/>
  <c r="AC1866" i="6" s="1"/>
  <c r="AB1327" i="6"/>
  <c r="AC1327" i="6" s="1"/>
  <c r="AB81" i="6"/>
  <c r="AC81" i="6" s="1"/>
  <c r="AB1674" i="6"/>
  <c r="AC1674" i="6" s="1"/>
  <c r="AB1559" i="6"/>
  <c r="AC1559" i="6" s="1"/>
  <c r="AB552" i="6"/>
  <c r="AC552" i="6" s="1"/>
  <c r="AB312" i="6"/>
  <c r="AC312" i="6" s="1"/>
  <c r="AB231" i="6"/>
  <c r="AC231" i="6" s="1"/>
  <c r="AB1182" i="6"/>
  <c r="AC1182" i="6" s="1"/>
  <c r="AB539" i="6"/>
  <c r="AC539" i="6" s="1"/>
  <c r="AB1201" i="6"/>
  <c r="AC1201" i="6" s="1"/>
  <c r="AB507" i="6"/>
  <c r="AC507" i="6" s="1"/>
  <c r="AB1556" i="6"/>
  <c r="AC1556" i="6" s="1"/>
  <c r="AB1585" i="6"/>
  <c r="AC1585" i="6" s="1"/>
  <c r="AB1567" i="6"/>
  <c r="AC1567" i="6" s="1"/>
  <c r="AB977" i="6"/>
  <c r="AC977" i="6" s="1"/>
  <c r="AB880" i="6"/>
  <c r="AC880" i="6" s="1"/>
  <c r="AB843" i="6"/>
  <c r="AC843" i="6" s="1"/>
  <c r="AB1962" i="6"/>
  <c r="AC1962" i="6" s="1"/>
  <c r="AB527" i="6"/>
  <c r="AC527" i="6" s="1"/>
  <c r="AB1609" i="6"/>
  <c r="AC1609" i="6" s="1"/>
  <c r="AB1432" i="6"/>
  <c r="AC1432" i="6" s="1"/>
  <c r="AB837" i="6"/>
  <c r="AC837" i="6" s="1"/>
  <c r="AB778" i="6"/>
  <c r="AC778" i="6" s="1"/>
  <c r="AB43" i="6"/>
  <c r="AC43" i="6" s="1"/>
  <c r="AB270" i="6"/>
  <c r="AC270" i="6" s="1"/>
  <c r="AB264" i="6"/>
  <c r="AC264" i="6" s="1"/>
  <c r="AB1457" i="6"/>
  <c r="AC1457" i="6" s="1"/>
  <c r="AB1953" i="6"/>
  <c r="AC1953" i="6" s="1"/>
  <c r="AB1831" i="6"/>
  <c r="AC1831" i="6" s="1"/>
  <c r="AB2177" i="6"/>
  <c r="AC2177" i="6" s="1"/>
  <c r="AB1601" i="6"/>
  <c r="AC1601" i="6" s="1"/>
  <c r="AB1164" i="6"/>
  <c r="AC1164" i="6" s="1"/>
  <c r="AB27" i="6"/>
  <c r="AC27" i="6" s="1"/>
  <c r="AB1183" i="6"/>
  <c r="AC1183" i="6" s="1"/>
  <c r="AB1815" i="6"/>
  <c r="AC1815" i="6" s="1"/>
  <c r="AB1133" i="6"/>
  <c r="AC1133" i="6" s="1"/>
  <c r="AB525" i="6"/>
  <c r="AC525" i="6" s="1"/>
  <c r="AB1847" i="6"/>
  <c r="AC1847" i="6" s="1"/>
  <c r="AB58" i="6"/>
  <c r="AC58" i="6" s="1"/>
  <c r="AB1095" i="6"/>
  <c r="AC1095" i="6" s="1"/>
  <c r="AB191" i="6"/>
  <c r="AC191" i="6" s="1"/>
  <c r="AB1848" i="6"/>
  <c r="AC1848" i="6" s="1"/>
  <c r="AB1944" i="6"/>
  <c r="AC1944" i="6" s="1"/>
  <c r="AB2190" i="6"/>
  <c r="AC2190" i="6" s="1"/>
  <c r="AB1304" i="6"/>
  <c r="AC1304" i="6" s="1"/>
  <c r="AB227" i="6"/>
  <c r="AC227" i="6" s="1"/>
  <c r="AB845" i="6"/>
  <c r="AC845" i="6" s="1"/>
  <c r="AB1200" i="6"/>
  <c r="AC1200" i="6" s="1"/>
  <c r="AB1894" i="6"/>
  <c r="AC1894" i="6" s="1"/>
  <c r="AB1430" i="6"/>
  <c r="AC1430" i="6" s="1"/>
  <c r="AB2078" i="6"/>
  <c r="AC2078" i="6" s="1"/>
  <c r="AB2066" i="6"/>
  <c r="AC2066" i="6" s="1"/>
  <c r="AB1858" i="6"/>
  <c r="AC1858" i="6" s="1"/>
  <c r="AB1702" i="6"/>
  <c r="AC1702" i="6" s="1"/>
  <c r="AB91" i="6"/>
  <c r="AC91" i="6" s="1"/>
  <c r="AB1458" i="6"/>
  <c r="AC1458" i="6" s="1"/>
  <c r="AB582" i="6"/>
  <c r="AC582" i="6" s="1"/>
  <c r="AB1418" i="6"/>
  <c r="AC1418" i="6" s="1"/>
  <c r="AB975" i="6"/>
  <c r="AC975" i="6" s="1"/>
  <c r="AB1661" i="6"/>
  <c r="AC1661" i="6" s="1"/>
  <c r="AB1968" i="6"/>
  <c r="AC1968" i="6" s="1"/>
  <c r="AB1719" i="6"/>
  <c r="AC1719" i="6" s="1"/>
  <c r="AB2179" i="6"/>
  <c r="AC2179" i="6" s="1"/>
  <c r="AB1631" i="6"/>
  <c r="AC1631" i="6" s="1"/>
  <c r="AB785" i="6"/>
  <c r="AC785" i="6" s="1"/>
  <c r="AB1529" i="6"/>
  <c r="AC1529" i="6" s="1"/>
  <c r="AB696" i="6"/>
  <c r="AC696" i="6" s="1"/>
  <c r="AB214" i="6"/>
  <c r="AC214" i="6" s="1"/>
  <c r="AB34" i="6"/>
  <c r="AC34" i="6" s="1"/>
  <c r="AB1063" i="6"/>
  <c r="AC1063" i="6" s="1"/>
  <c r="AB1776" i="6"/>
  <c r="AC1776" i="6" s="1"/>
  <c r="AB1600" i="6"/>
  <c r="AC1600" i="6" s="1"/>
  <c r="AB1377" i="6"/>
  <c r="AC1377" i="6" s="1"/>
  <c r="AB1153" i="6"/>
  <c r="AC1153" i="6" s="1"/>
  <c r="AB728" i="6"/>
  <c r="AC728" i="6" s="1"/>
  <c r="AB255" i="6"/>
  <c r="AC255" i="6" s="1"/>
  <c r="AB1462" i="6"/>
  <c r="AC1462" i="6" s="1"/>
  <c r="AB1248" i="6"/>
  <c r="AC1248" i="6" s="1"/>
  <c r="AB971" i="6"/>
  <c r="AC971" i="6" s="1"/>
  <c r="AB1891" i="6"/>
  <c r="AC1891" i="6" s="1"/>
  <c r="AB160" i="6"/>
  <c r="AC160" i="6" s="1"/>
  <c r="AB2077" i="6"/>
  <c r="AC2077" i="6" s="1"/>
  <c r="AB2064" i="6"/>
  <c r="AC2064" i="6" s="1"/>
  <c r="AB1358" i="6"/>
  <c r="AC1358" i="6" s="1"/>
  <c r="AB1344" i="6"/>
  <c r="AC1344" i="6" s="1"/>
  <c r="AB1864" i="6"/>
  <c r="AC1864" i="6" s="1"/>
  <c r="AB1478" i="6"/>
  <c r="AC1478" i="6" s="1"/>
  <c r="AB1513" i="6"/>
  <c r="AC1513" i="6" s="1"/>
  <c r="AB621" i="6"/>
  <c r="AC621" i="6" s="1"/>
  <c r="AB1560" i="6"/>
  <c r="AC1560" i="6" s="1"/>
  <c r="AB2087" i="6"/>
  <c r="AC2087" i="6" s="1"/>
  <c r="AB1333" i="6"/>
  <c r="AC1333" i="6" s="1"/>
  <c r="AB665" i="6"/>
  <c r="AC665" i="6" s="1"/>
  <c r="AB2084" i="6"/>
  <c r="AC2084" i="6" s="1"/>
  <c r="AB1244" i="6"/>
  <c r="AC1244" i="6" s="1"/>
  <c r="AB1971" i="6"/>
  <c r="AC1971" i="6" s="1"/>
  <c r="AB60" i="6"/>
  <c r="AC60" i="6" s="1"/>
  <c r="AB1708" i="6"/>
  <c r="AC1708" i="6" s="1"/>
  <c r="AB1516" i="6"/>
  <c r="AC1516" i="6" s="1"/>
  <c r="AB564" i="6"/>
  <c r="AC564" i="6" s="1"/>
  <c r="AB768" i="6"/>
  <c r="AC768" i="6" s="1"/>
  <c r="AB1136" i="6"/>
  <c r="AC1136" i="6" s="1"/>
  <c r="AB1399" i="6"/>
  <c r="AC1399" i="6" s="1"/>
  <c r="AB637" i="6"/>
  <c r="AC637" i="6" s="1"/>
  <c r="AB1792" i="6"/>
  <c r="AC1792" i="6" s="1"/>
  <c r="AB1394" i="6"/>
  <c r="AC1394" i="6" s="1"/>
  <c r="AB1044" i="6"/>
  <c r="AC1044" i="6" s="1"/>
  <c r="AB2014" i="6"/>
  <c r="AC2014" i="6" s="1"/>
  <c r="AB1788" i="6"/>
  <c r="AC1788" i="6" s="1"/>
  <c r="AB1051" i="6"/>
  <c r="AC1051" i="6" s="1"/>
  <c r="AB755" i="6"/>
  <c r="AC755" i="6" s="1"/>
  <c r="AB1084" i="6"/>
  <c r="AC1084" i="6" s="1"/>
  <c r="AB666" i="6"/>
  <c r="AC666" i="6" s="1"/>
  <c r="AB372" i="6"/>
  <c r="AC372" i="6" s="1"/>
  <c r="AB2015" i="6"/>
  <c r="AC2015" i="6" s="1"/>
  <c r="AB2133" i="6"/>
  <c r="AC2133" i="6" s="1"/>
  <c r="AB376" i="6"/>
  <c r="AC376" i="6" s="1"/>
  <c r="AB99" i="6"/>
  <c r="AC99" i="6" s="1"/>
  <c r="W5" i="10"/>
  <c r="AA5" i="10" s="1"/>
  <c r="H9" i="13" s="1"/>
  <c r="AD1266" i="6"/>
  <c r="AD2000" i="6"/>
  <c r="AD761" i="6"/>
  <c r="AD109" i="6"/>
  <c r="AD165" i="6"/>
  <c r="AD410" i="6"/>
  <c r="AD2075" i="6"/>
  <c r="AD132" i="6"/>
  <c r="AD686" i="6"/>
  <c r="AD841" i="6"/>
  <c r="AD1442" i="6"/>
  <c r="AD533" i="6"/>
  <c r="AD1130" i="6"/>
  <c r="AD968" i="6"/>
  <c r="AD1339" i="6"/>
  <c r="AD918" i="6"/>
  <c r="AD378" i="6"/>
  <c r="AD829" i="6"/>
  <c r="AD976" i="6"/>
  <c r="AD1428" i="6"/>
  <c r="AD2035" i="6"/>
  <c r="AD1033" i="6"/>
  <c r="AD371" i="6"/>
  <c r="AD2146" i="6"/>
  <c r="Z757" i="6"/>
  <c r="AD757" i="6" s="1"/>
  <c r="Z1233" i="6"/>
  <c r="AD1233" i="6" s="1"/>
  <c r="Z1541" i="6"/>
  <c r="AD1541" i="6" s="1"/>
  <c r="Z1102" i="6"/>
  <c r="AD1102" i="6" s="1"/>
  <c r="Z1768" i="6"/>
  <c r="AD1768" i="6" s="1"/>
  <c r="Z362" i="6"/>
  <c r="AD362" i="6" s="1"/>
  <c r="Z1009" i="6"/>
  <c r="AD1009" i="6" s="1"/>
  <c r="Z1240" i="6"/>
  <c r="AD1240" i="6" s="1"/>
  <c r="AD1435" i="6" l="1"/>
  <c r="AD2320" i="6"/>
  <c r="Z566" i="6"/>
  <c r="AD566" i="6" s="1"/>
  <c r="Z641" i="6"/>
  <c r="AD641" i="6" s="1"/>
  <c r="Z701" i="6"/>
  <c r="AD701" i="6" s="1"/>
  <c r="Z2150" i="6"/>
  <c r="AD2150" i="6" s="1"/>
  <c r="Z2182" i="6"/>
  <c r="AD2182" i="6" s="1"/>
  <c r="Z111" i="6"/>
  <c r="AD111" i="6" s="1"/>
  <c r="Z1123" i="6"/>
  <c r="AD1123" i="6" s="1"/>
  <c r="Z1450" i="6"/>
  <c r="AD1450" i="6" s="1"/>
  <c r="Z1591" i="6"/>
  <c r="AD1591" i="6" s="1"/>
  <c r="Z450" i="6"/>
  <c r="AD450" i="6" s="1"/>
  <c r="Z1494" i="6"/>
  <c r="AD1494" i="6" s="1"/>
  <c r="AD2264" i="6"/>
  <c r="AD2268" i="6"/>
  <c r="AD2277" i="6"/>
  <c r="AD2261" i="6"/>
  <c r="AD2253" i="6"/>
  <c r="AD2271" i="6"/>
  <c r="AD2288" i="6"/>
  <c r="Z624" i="6"/>
  <c r="AD624" i="6" s="1"/>
  <c r="Z1603" i="6"/>
  <c r="AD1603" i="6" s="1"/>
  <c r="Z892" i="6"/>
  <c r="AD892" i="6" s="1"/>
  <c r="Z915" i="6"/>
  <c r="AD915" i="6" s="1"/>
  <c r="Z219" i="6"/>
  <c r="AD219" i="6" s="1"/>
  <c r="Z1816" i="6"/>
  <c r="AD1816" i="6" s="1"/>
  <c r="Z928" i="6"/>
  <c r="AD928" i="6" s="1"/>
  <c r="Z113" i="6"/>
  <c r="AD113" i="6" s="1"/>
  <c r="Z13" i="6"/>
  <c r="AD13" i="6" s="1"/>
  <c r="Z1197" i="6"/>
  <c r="AD1197" i="6" s="1"/>
  <c r="Z1370" i="6"/>
  <c r="AD1370" i="6" s="1"/>
  <c r="Z1420" i="6"/>
  <c r="AD1420" i="6" s="1"/>
  <c r="Z1752" i="6"/>
  <c r="AD1752" i="6" s="1"/>
  <c r="Z1657" i="6"/>
  <c r="AD1657" i="6" s="1"/>
  <c r="Z840" i="6"/>
  <c r="AD840" i="6" s="1"/>
  <c r="Z120" i="6"/>
  <c r="AD120" i="6" s="1"/>
  <c r="Z620" i="6"/>
  <c r="AD620" i="6" s="1"/>
  <c r="Z260" i="6"/>
  <c r="AD260" i="6" s="1"/>
  <c r="Z1116" i="6"/>
  <c r="AD1116" i="6" s="1"/>
  <c r="Z197" i="6"/>
  <c r="AD197" i="6" s="1"/>
  <c r="Z649" i="6"/>
  <c r="AD649" i="6" s="1"/>
  <c r="Z302" i="6"/>
  <c r="AD302" i="6" s="1"/>
  <c r="Z1882" i="6"/>
  <c r="AD1882" i="6" s="1"/>
  <c r="Z623" i="6"/>
  <c r="AD623" i="6" s="1"/>
  <c r="Z292" i="6"/>
  <c r="AD292" i="6" s="1"/>
  <c r="Z403" i="6"/>
  <c r="AD403" i="6" s="1"/>
  <c r="Z1453" i="6"/>
  <c r="AD1453" i="6" s="1"/>
  <c r="Z890" i="6"/>
  <c r="AD890" i="6" s="1"/>
  <c r="Z1185" i="6"/>
  <c r="AD1185" i="6" s="1"/>
  <c r="Z1164" i="6"/>
  <c r="AD1164" i="6" s="1"/>
  <c r="Z280" i="6"/>
  <c r="AD280" i="6" s="1"/>
  <c r="Z264" i="6"/>
  <c r="AD264" i="6" s="1"/>
  <c r="Z614" i="6"/>
  <c r="AD614" i="6" s="1"/>
  <c r="Z1731" i="6"/>
  <c r="AD1731" i="6" s="1"/>
  <c r="Z868" i="6"/>
  <c r="AD868" i="6" s="1"/>
  <c r="Z1973" i="6"/>
  <c r="AD1973" i="6" s="1"/>
  <c r="Z1129" i="6"/>
  <c r="AD1129" i="6" s="1"/>
  <c r="Z1760" i="6"/>
  <c r="AD1760" i="6" s="1"/>
  <c r="Z1978" i="6"/>
  <c r="AD1978" i="6" s="1"/>
  <c r="Z1985" i="6"/>
  <c r="AD1985" i="6" s="1"/>
  <c r="Z361" i="6"/>
  <c r="AD361" i="6" s="1"/>
  <c r="Z225" i="6"/>
  <c r="AD225" i="6" s="1"/>
  <c r="Z133" i="6"/>
  <c r="AD133" i="6" s="1"/>
  <c r="Z335" i="6"/>
  <c r="AD335" i="6" s="1"/>
  <c r="Z903" i="6"/>
  <c r="AD903" i="6" s="1"/>
  <c r="Z1937" i="6"/>
  <c r="AD1937" i="6" s="1"/>
  <c r="Z1679" i="6"/>
  <c r="AD1679" i="6" s="1"/>
  <c r="Z1136" i="6"/>
  <c r="AD1136" i="6" s="1"/>
  <c r="AD1244" i="6"/>
  <c r="Z601" i="6"/>
  <c r="AD601" i="6" s="1"/>
  <c r="Z1410" i="6"/>
  <c r="AD1410" i="6" s="1"/>
  <c r="AD646" i="6"/>
  <c r="Z496" i="6"/>
  <c r="AD496" i="6" s="1"/>
  <c r="Z360" i="6"/>
  <c r="AD360" i="6" s="1"/>
  <c r="Z1983" i="6"/>
  <c r="AD1983" i="6" s="1"/>
  <c r="Z577" i="6"/>
  <c r="AD577" i="6" s="1"/>
  <c r="Z1148" i="6"/>
  <c r="AD1148" i="6" s="1"/>
  <c r="Z648" i="6"/>
  <c r="AD648" i="6" s="1"/>
  <c r="Z205" i="6"/>
  <c r="AD205" i="6" s="1"/>
  <c r="Z819" i="6"/>
  <c r="AD819" i="6" s="1"/>
  <c r="Z767" i="6"/>
  <c r="AD767" i="6" s="1"/>
  <c r="Z1281" i="6"/>
  <c r="AD1281" i="6" s="1"/>
  <c r="Z1893" i="6"/>
  <c r="AD1893" i="6" s="1"/>
  <c r="Z515" i="6"/>
  <c r="AD515" i="6" s="1"/>
  <c r="Z1429" i="6"/>
  <c r="AD1429" i="6" s="1"/>
  <c r="Z1303" i="6"/>
  <c r="AD1303" i="6" s="1"/>
  <c r="Z1359" i="6"/>
  <c r="AD1359" i="6" s="1"/>
  <c r="Z1753" i="6"/>
  <c r="AD1753" i="6" s="1"/>
  <c r="Z1867" i="6"/>
  <c r="AD1867" i="6" s="1"/>
  <c r="Z1204" i="6"/>
  <c r="AD1204" i="6" s="1"/>
  <c r="Z1796" i="6"/>
  <c r="AD1796" i="6" s="1"/>
  <c r="Z266" i="6"/>
  <c r="AD266" i="6" s="1"/>
  <c r="Z1757" i="6"/>
  <c r="AD1757" i="6" s="1"/>
  <c r="Z544" i="6"/>
  <c r="AD544" i="6" s="1"/>
  <c r="Z991" i="6"/>
  <c r="AD991" i="6" s="1"/>
  <c r="Z204" i="6"/>
  <c r="AD204" i="6" s="1"/>
  <c r="Z2066" i="6"/>
  <c r="AD2066" i="6" s="1"/>
  <c r="Z888" i="6"/>
  <c r="AD888" i="6" s="1"/>
  <c r="Z426" i="6"/>
  <c r="AD426" i="6" s="1"/>
  <c r="Z2034" i="6"/>
  <c r="AD2034" i="6" s="1"/>
  <c r="Z2176" i="6"/>
  <c r="AD2176" i="6" s="1"/>
  <c r="Z1075" i="6"/>
  <c r="AD1075" i="6" s="1"/>
  <c r="Z1326" i="6"/>
  <c r="AD1326" i="6" s="1"/>
  <c r="Z1369" i="6"/>
  <c r="AD1369" i="6" s="1"/>
  <c r="AD201" i="6"/>
  <c r="Z278" i="6"/>
  <c r="AD278" i="6" s="1"/>
  <c r="Z1061" i="6"/>
  <c r="AD1061" i="6" s="1"/>
  <c r="Z214" i="6"/>
  <c r="AD214" i="6" s="1"/>
  <c r="Z37" i="6"/>
  <c r="AD37" i="6" s="1"/>
  <c r="Z1566" i="6"/>
  <c r="AD1566" i="6" s="1"/>
  <c r="Z484" i="6"/>
  <c r="AD484" i="6" s="1"/>
  <c r="Z1619" i="6"/>
  <c r="AD1619" i="6" s="1"/>
  <c r="Z188" i="6"/>
  <c r="AD188" i="6" s="1"/>
  <c r="Z1314" i="6"/>
  <c r="AD1314" i="6" s="1"/>
  <c r="Z1956" i="6"/>
  <c r="AD1956" i="6" s="1"/>
  <c r="V10" i="6"/>
  <c r="Z10" i="6" s="1"/>
  <c r="AD10" i="6" s="1"/>
  <c r="Z1952" i="6"/>
  <c r="AD1952" i="6" s="1"/>
  <c r="Z973" i="6"/>
  <c r="AD973" i="6" s="1"/>
  <c r="Z936" i="6"/>
  <c r="AD936" i="6" s="1"/>
  <c r="Z1320" i="6"/>
  <c r="AD1320" i="6" s="1"/>
  <c r="Z788" i="6"/>
  <c r="AD788" i="6" s="1"/>
  <c r="Z397" i="6"/>
  <c r="AD397" i="6" s="1"/>
  <c r="Z2084" i="6"/>
  <c r="AD2084" i="6" s="1"/>
  <c r="Z1519" i="6"/>
  <c r="AD1519" i="6" s="1"/>
  <c r="Z1828" i="6"/>
  <c r="AD1828" i="6" s="1"/>
  <c r="Z244" i="6"/>
  <c r="AD244" i="6" s="1"/>
  <c r="Z486" i="6"/>
  <c r="AD486" i="6" s="1"/>
  <c r="Z1414" i="6"/>
  <c r="AD1414" i="6" s="1"/>
  <c r="Z1179" i="6"/>
  <c r="AD1179" i="6" s="1"/>
  <c r="Z1308" i="6"/>
  <c r="AD1308" i="6" s="1"/>
  <c r="Z2140" i="6"/>
  <c r="AD2140" i="6" s="1"/>
  <c r="Z92" i="6"/>
  <c r="AD92" i="6" s="1"/>
  <c r="Z110" i="6"/>
  <c r="AD110" i="6" s="1"/>
  <c r="Z33" i="6"/>
  <c r="AD33" i="6" s="1"/>
  <c r="Z945" i="6"/>
  <c r="AD945" i="6" s="1"/>
  <c r="Z2116" i="6"/>
  <c r="AD2116" i="6" s="1"/>
  <c r="Z223" i="6"/>
  <c r="AD223" i="6" s="1"/>
  <c r="Z1876" i="6"/>
  <c r="AD1876" i="6" s="1"/>
  <c r="Z548" i="6"/>
  <c r="AD548" i="6" s="1"/>
  <c r="Z1172" i="6"/>
  <c r="AD1172" i="6" s="1"/>
  <c r="Z612" i="6"/>
  <c r="AD612" i="6" s="1"/>
  <c r="Z1886" i="6"/>
  <c r="AD1886" i="6" s="1"/>
  <c r="Z1823" i="6"/>
  <c r="AD1823" i="6" s="1"/>
  <c r="Z271" i="6"/>
  <c r="AD271" i="6" s="1"/>
  <c r="Z19" i="6"/>
  <c r="AD19" i="6" s="1"/>
  <c r="Z1333" i="6"/>
  <c r="AD1333" i="6" s="1"/>
  <c r="Z1261" i="6"/>
  <c r="AD1261" i="6" s="1"/>
  <c r="Z1908" i="6"/>
  <c r="AD1908" i="6" s="1"/>
  <c r="Z1327" i="6"/>
  <c r="AD1327" i="6" s="1"/>
  <c r="Z604" i="6"/>
  <c r="AD604" i="6" s="1"/>
  <c r="Z55" i="6"/>
  <c r="AD55" i="6" s="1"/>
  <c r="Z914" i="6"/>
  <c r="AD914" i="6" s="1"/>
  <c r="Z328" i="6"/>
  <c r="AD328" i="6" s="1"/>
  <c r="Z967" i="6"/>
  <c r="AD967" i="6" s="1"/>
  <c r="Z1360" i="6"/>
  <c r="AD1360" i="6" s="1"/>
  <c r="Z652" i="6"/>
  <c r="AD652" i="6" s="1"/>
  <c r="Z660" i="6"/>
  <c r="AD660" i="6" s="1"/>
  <c r="Z1710" i="6"/>
  <c r="AD1710" i="6" s="1"/>
  <c r="Z464" i="6"/>
  <c r="AD464" i="6" s="1"/>
  <c r="Z122" i="6"/>
  <c r="AD122" i="6" s="1"/>
  <c r="Z596" i="6"/>
  <c r="AD596" i="6" s="1"/>
  <c r="Z795" i="6"/>
  <c r="AD795" i="6" s="1"/>
  <c r="Z1729" i="6"/>
  <c r="AD1729" i="6" s="1"/>
  <c r="Z1220" i="6"/>
  <c r="AD1220" i="6" s="1"/>
  <c r="Z1734" i="6"/>
  <c r="AD1734" i="6" s="1"/>
  <c r="Z953" i="6"/>
  <c r="AD953" i="6" s="1"/>
  <c r="Z972" i="6"/>
  <c r="AD972" i="6" s="1"/>
  <c r="Z830" i="6"/>
  <c r="AD830" i="6" s="1"/>
  <c r="Z2194" i="6"/>
  <c r="AD2194" i="6" s="1"/>
  <c r="Z1403" i="6"/>
  <c r="AD1403" i="6" s="1"/>
  <c r="Z238" i="6"/>
  <c r="AD238" i="6" s="1"/>
  <c r="Z1711" i="6"/>
  <c r="AD1711" i="6" s="1"/>
  <c r="Z345" i="6"/>
  <c r="AD345" i="6" s="1"/>
  <c r="Z1004" i="6"/>
  <c r="AD1004" i="6" s="1"/>
  <c r="Z1010" i="6"/>
  <c r="AD1010" i="6" s="1"/>
  <c r="Z1759" i="6"/>
  <c r="AD1759" i="6" s="1"/>
  <c r="Z136" i="6"/>
  <c r="AD136" i="6" s="1"/>
  <c r="Z2097" i="6"/>
  <c r="AD2097" i="6" s="1"/>
  <c r="Z631" i="6"/>
  <c r="AD631" i="6" s="1"/>
  <c r="Z993" i="6"/>
  <c r="AD993" i="6" s="1"/>
  <c r="Z1808" i="6"/>
  <c r="AD1808" i="6" s="1"/>
  <c r="Z353" i="6"/>
  <c r="AD353" i="6" s="1"/>
  <c r="Z118" i="6"/>
  <c r="AD118" i="6" s="1"/>
  <c r="Z1780" i="6"/>
  <c r="AD1780" i="6" s="1"/>
  <c r="Z2139" i="6"/>
  <c r="AD2139" i="6" s="1"/>
  <c r="Z66" i="6"/>
  <c r="AD66" i="6" s="1"/>
  <c r="Z1854" i="6"/>
  <c r="AD1854" i="6" s="1"/>
  <c r="Z1147" i="6"/>
  <c r="AD1147" i="6" s="1"/>
  <c r="Z1986" i="6"/>
  <c r="AD1986" i="6" s="1"/>
  <c r="Z1413" i="6"/>
  <c r="AD1413" i="6" s="1"/>
  <c r="Z2230" i="6"/>
  <c r="AD2230" i="6" s="1"/>
  <c r="Z770" i="6"/>
  <c r="AD770" i="6" s="1"/>
  <c r="Z1811" i="6"/>
  <c r="AD1811" i="6" s="1"/>
  <c r="AD1743" i="6"/>
  <c r="AD2031" i="6"/>
  <c r="AD567" i="6"/>
  <c r="AD1926" i="6"/>
  <c r="AD1666" i="6"/>
  <c r="Z1144" i="6"/>
  <c r="AD1144" i="6" s="1"/>
  <c r="Z510" i="6"/>
  <c r="AD510" i="6" s="1"/>
  <c r="Z657" i="6"/>
  <c r="AD657" i="6" s="1"/>
  <c r="Z739" i="6"/>
  <c r="AD739" i="6" s="1"/>
  <c r="Z540" i="6"/>
  <c r="AD540" i="6" s="1"/>
  <c r="Z1236" i="6"/>
  <c r="AD1236" i="6" s="1"/>
  <c r="Z393" i="6"/>
  <c r="AD393" i="6" s="1"/>
  <c r="Z1673" i="6"/>
  <c r="AD1673" i="6" s="1"/>
  <c r="Z2024" i="6"/>
  <c r="AD2024" i="6" s="1"/>
  <c r="Z1443" i="6"/>
  <c r="AD1443" i="6" s="1"/>
  <c r="V520" i="6"/>
  <c r="Z520" i="6" s="1"/>
  <c r="AD520" i="6" s="1"/>
  <c r="V922" i="6"/>
  <c r="Z922" i="6" s="1"/>
  <c r="AD922" i="6" s="1"/>
  <c r="V1923" i="6"/>
  <c r="Z1923" i="6" s="1"/>
  <c r="AD1923" i="6" s="1"/>
  <c r="V1469" i="6"/>
  <c r="Z1469" i="6" s="1"/>
  <c r="AD1469" i="6" s="1"/>
  <c r="V174" i="6"/>
  <c r="Z174" i="6" s="1"/>
  <c r="AD174" i="6" s="1"/>
  <c r="V1810" i="6"/>
  <c r="Z1810" i="6" s="1"/>
  <c r="AD1810" i="6" s="1"/>
  <c r="V1248" i="6"/>
  <c r="Z1248" i="6" s="1"/>
  <c r="AD1248" i="6" s="1"/>
  <c r="V1938" i="6"/>
  <c r="Z1938" i="6" s="1"/>
  <c r="AD1938" i="6" s="1"/>
  <c r="V2099" i="6"/>
  <c r="Z2099" i="6" s="1"/>
  <c r="AD2099" i="6" s="1"/>
  <c r="V379" i="6"/>
  <c r="Z379" i="6" s="1"/>
  <c r="AD379" i="6" s="1"/>
  <c r="V886" i="6"/>
  <c r="Z886" i="6" s="1"/>
  <c r="AD886" i="6" s="1"/>
  <c r="V1946" i="6"/>
  <c r="Z1946" i="6" s="1"/>
  <c r="AD1946" i="6" s="1"/>
  <c r="V413" i="6"/>
  <c r="Z413" i="6" s="1"/>
  <c r="AD413" i="6" s="1"/>
  <c r="V100" i="6"/>
  <c r="Z100" i="6" s="1"/>
  <c r="AD100" i="6" s="1"/>
  <c r="V950" i="6"/>
  <c r="Z950" i="6" s="1"/>
  <c r="AD950" i="6" s="1"/>
  <c r="V170" i="6"/>
  <c r="Z170" i="6" s="1"/>
  <c r="AD170" i="6" s="1"/>
  <c r="V1064" i="6"/>
  <c r="Z1064" i="6" s="1"/>
  <c r="AD1064" i="6" s="1"/>
  <c r="V1145" i="6"/>
  <c r="Z1145" i="6" s="1"/>
  <c r="AD1145" i="6" s="1"/>
  <c r="V1763" i="6"/>
  <c r="Z1763" i="6" s="1"/>
  <c r="AD1763" i="6" s="1"/>
  <c r="V1192" i="6"/>
  <c r="Z1192" i="6" s="1"/>
  <c r="AD1192" i="6" s="1"/>
  <c r="V2063" i="6"/>
  <c r="Z2063" i="6" s="1"/>
  <c r="AD2063" i="6" s="1"/>
  <c r="V332" i="6"/>
  <c r="Z332" i="6" s="1"/>
  <c r="AD332" i="6" s="1"/>
  <c r="V1474" i="6"/>
  <c r="Z1474" i="6" s="1"/>
  <c r="AD1474" i="6" s="1"/>
  <c r="V178" i="6"/>
  <c r="Z178" i="6" s="1"/>
  <c r="AD178" i="6" s="1"/>
  <c r="V1676" i="6"/>
  <c r="Z1676" i="6" s="1"/>
  <c r="AD1676" i="6" s="1"/>
  <c r="V449" i="6"/>
  <c r="Z449" i="6" s="1"/>
  <c r="AD449" i="6" s="1"/>
  <c r="V291" i="6"/>
  <c r="Z291" i="6" s="1"/>
  <c r="AD291" i="6" s="1"/>
  <c r="V1564" i="6"/>
  <c r="Z1564" i="6" s="1"/>
  <c r="AD1564" i="6" s="1"/>
  <c r="V1771" i="6"/>
  <c r="Z1771" i="6" s="1"/>
  <c r="AD1771" i="6" s="1"/>
  <c r="V202" i="6"/>
  <c r="Z202" i="6" s="1"/>
  <c r="AD202" i="6" s="1"/>
  <c r="V258" i="6"/>
  <c r="Z258" i="6" s="1"/>
  <c r="AD258" i="6" s="1"/>
  <c r="V487" i="6"/>
  <c r="Z487" i="6" s="1"/>
  <c r="AD487" i="6" s="1"/>
  <c r="V1029" i="6"/>
  <c r="Z1029" i="6" s="1"/>
  <c r="AD1029" i="6" s="1"/>
  <c r="V134" i="6"/>
  <c r="Z134" i="6" s="1"/>
  <c r="AD134" i="6" s="1"/>
  <c r="V226" i="6"/>
  <c r="Z226" i="6" s="1"/>
  <c r="AD226" i="6" s="1"/>
  <c r="V1160" i="6"/>
  <c r="Z1160" i="6" s="1"/>
  <c r="AD1160" i="6" s="1"/>
  <c r="V904" i="6"/>
  <c r="Z904" i="6" s="1"/>
  <c r="AD904" i="6" s="1"/>
  <c r="V851" i="6"/>
  <c r="Z851" i="6" s="1"/>
  <c r="AD851" i="6" s="1"/>
  <c r="V713" i="6"/>
  <c r="Z713" i="6" s="1"/>
  <c r="AD713" i="6" s="1"/>
  <c r="V203" i="6"/>
  <c r="Z203" i="6" s="1"/>
  <c r="AD203" i="6" s="1"/>
  <c r="V645" i="6"/>
  <c r="Z645" i="6" s="1"/>
  <c r="AD645" i="6" s="1"/>
  <c r="V513" i="6"/>
  <c r="Z513" i="6" s="1"/>
  <c r="AD513" i="6" s="1"/>
  <c r="V457" i="6"/>
  <c r="Z457" i="6" s="1"/>
  <c r="AD457" i="6" s="1"/>
  <c r="V576" i="6"/>
  <c r="Z576" i="6" s="1"/>
  <c r="AD576" i="6" s="1"/>
  <c r="V603" i="6"/>
  <c r="Z603" i="6" s="1"/>
  <c r="AD603" i="6" s="1"/>
  <c r="V1888" i="6"/>
  <c r="Z1888" i="6" s="1"/>
  <c r="AD1888" i="6" s="1"/>
  <c r="V746" i="6"/>
  <c r="Z746" i="6" s="1"/>
  <c r="AD746" i="6" s="1"/>
  <c r="V185" i="6"/>
  <c r="Z185" i="6" s="1"/>
  <c r="AD185" i="6" s="1"/>
  <c r="V1506" i="6"/>
  <c r="Z1506" i="6" s="1"/>
  <c r="AD1506" i="6" s="1"/>
  <c r="V1839" i="6"/>
  <c r="Z1839" i="6" s="1"/>
  <c r="AD1839" i="6" s="1"/>
  <c r="V647" i="6"/>
  <c r="Z647" i="6" s="1"/>
  <c r="AD647" i="6" s="1"/>
  <c r="V2088" i="6"/>
  <c r="Z2088" i="6" s="1"/>
  <c r="AD2088" i="6" s="1"/>
  <c r="V1318" i="6"/>
  <c r="Z1318" i="6" s="1"/>
  <c r="AD1318" i="6" s="1"/>
  <c r="V2132" i="6"/>
  <c r="Z2132" i="6" s="1"/>
  <c r="AD2132" i="6" s="1"/>
  <c r="V1957" i="6"/>
  <c r="Z1957" i="6" s="1"/>
  <c r="AD1957" i="6" s="1"/>
  <c r="V1088" i="6"/>
  <c r="Z1088" i="6" s="1"/>
  <c r="AD1088" i="6" s="1"/>
  <c r="V932" i="6"/>
  <c r="Z932" i="6" s="1"/>
  <c r="AD932" i="6" s="1"/>
  <c r="V1080" i="6"/>
  <c r="Z1080" i="6" s="1"/>
  <c r="AD1080" i="6" s="1"/>
  <c r="V871" i="6"/>
  <c r="Z871" i="6" s="1"/>
  <c r="AD871" i="6" s="1"/>
  <c r="V592" i="6"/>
  <c r="Z592" i="6" s="1"/>
  <c r="AD592" i="6" s="1"/>
  <c r="V61" i="6"/>
  <c r="Z61" i="6" s="1"/>
  <c r="AD61" i="6" s="1"/>
  <c r="V49" i="6"/>
  <c r="Z49" i="6" s="1"/>
  <c r="AD49" i="6" s="1"/>
  <c r="V79" i="6"/>
  <c r="Z79" i="6" s="1"/>
  <c r="AD79" i="6" s="1"/>
  <c r="V1027" i="6"/>
  <c r="Z1027" i="6" s="1"/>
  <c r="AD1027" i="6" s="1"/>
  <c r="Z546" i="6"/>
  <c r="AD546" i="6" s="1"/>
  <c r="Z621" i="6"/>
  <c r="AD621" i="6" s="1"/>
  <c r="Z710" i="6"/>
  <c r="AD710" i="6" s="1"/>
  <c r="Z897" i="6"/>
  <c r="AD897" i="6" s="1"/>
  <c r="Z923" i="6"/>
  <c r="AD923" i="6" s="1"/>
  <c r="Z2023" i="6"/>
  <c r="AD2023" i="6" s="1"/>
  <c r="Z651" i="6"/>
  <c r="AD651" i="6" s="1"/>
  <c r="Z1021" i="6"/>
  <c r="AD1021" i="6" s="1"/>
  <c r="Z1517" i="6"/>
  <c r="AD1517" i="6" s="1"/>
  <c r="Z1216" i="6"/>
  <c r="AD1216" i="6" s="1"/>
  <c r="Z365" i="6"/>
  <c r="AD365" i="6" s="1"/>
  <c r="Z354" i="6"/>
  <c r="AD354" i="6" s="1"/>
  <c r="Z989" i="6"/>
  <c r="AD989" i="6" s="1"/>
  <c r="Z167" i="6"/>
  <c r="AD167" i="6" s="1"/>
  <c r="Z2016" i="6"/>
  <c r="AD2016" i="6" s="1"/>
  <c r="Z1590" i="6"/>
  <c r="AD1590" i="6" s="1"/>
  <c r="Z635" i="6"/>
  <c r="AD635" i="6" s="1"/>
  <c r="Z1930" i="6"/>
  <c r="AD1930" i="6" s="1"/>
  <c r="Z1856" i="6"/>
  <c r="AD1856" i="6" s="1"/>
  <c r="Z723" i="6"/>
  <c r="AD723" i="6" s="1"/>
  <c r="V1288" i="6"/>
  <c r="Z1288" i="6" s="1"/>
  <c r="AD1288" i="6" s="1"/>
  <c r="V1055" i="6"/>
  <c r="Z1055" i="6" s="1"/>
  <c r="AD1055" i="6" s="1"/>
  <c r="V338" i="6"/>
  <c r="Z338" i="6" s="1"/>
  <c r="AD338" i="6" s="1"/>
  <c r="V2135" i="6"/>
  <c r="Z2135" i="6" s="1"/>
  <c r="AD2135" i="6" s="1"/>
  <c r="V2128" i="6"/>
  <c r="Z2128" i="6" s="1"/>
  <c r="AD2128" i="6" s="1"/>
  <c r="V782" i="6"/>
  <c r="Z782" i="6" s="1"/>
  <c r="AD782" i="6" s="1"/>
  <c r="V1683" i="6"/>
  <c r="Z1683" i="6" s="1"/>
  <c r="AD1683" i="6" s="1"/>
  <c r="V123" i="6"/>
  <c r="Z123" i="6" s="1"/>
  <c r="AD123" i="6" s="1"/>
  <c r="V1036" i="6"/>
  <c r="Z1036" i="6" s="1"/>
  <c r="AD1036" i="6" s="1"/>
  <c r="V259" i="6"/>
  <c r="Z259" i="6" s="1"/>
  <c r="AD259" i="6" s="1"/>
  <c r="V1862" i="6"/>
  <c r="Z1862" i="6" s="1"/>
  <c r="AD1862" i="6" s="1"/>
  <c r="V1074" i="6"/>
  <c r="Z1074" i="6" s="1"/>
  <c r="AD1074" i="6" s="1"/>
  <c r="V790" i="6"/>
  <c r="Z790" i="6" s="1"/>
  <c r="AD790" i="6" s="1"/>
  <c r="V1636" i="6"/>
  <c r="Z1636" i="6" s="1"/>
  <c r="AD1636" i="6" s="1"/>
  <c r="V1222" i="6"/>
  <c r="Z1222" i="6" s="1"/>
  <c r="AD1222" i="6" s="1"/>
  <c r="V2005" i="6"/>
  <c r="Z2005" i="6" s="1"/>
  <c r="AD2005" i="6" s="1"/>
  <c r="V1638" i="6"/>
  <c r="Z1638" i="6" s="1"/>
  <c r="AD1638" i="6" s="1"/>
  <c r="V2051" i="6"/>
  <c r="Z2051" i="6" s="1"/>
  <c r="AD2051" i="6" s="1"/>
  <c r="V1551" i="6"/>
  <c r="Z1551" i="6" s="1"/>
  <c r="AD1551" i="6" s="1"/>
  <c r="V529" i="6"/>
  <c r="Z529" i="6" s="1"/>
  <c r="AD529" i="6" s="1"/>
  <c r="V1411" i="6"/>
  <c r="Z1411" i="6" s="1"/>
  <c r="AD1411" i="6" s="1"/>
  <c r="V1478" i="6"/>
  <c r="Z1478" i="6" s="1"/>
  <c r="AD1478" i="6" s="1"/>
  <c r="V1230" i="6"/>
  <c r="Z1230" i="6" s="1"/>
  <c r="AD1230" i="6" s="1"/>
  <c r="V1625" i="6"/>
  <c r="Z1625" i="6" s="1"/>
  <c r="AD1625" i="6" s="1"/>
  <c r="V1066" i="6"/>
  <c r="Z1066" i="6" s="1"/>
  <c r="AD1066" i="6" s="1"/>
  <c r="V759" i="6"/>
  <c r="Z759" i="6" s="1"/>
  <c r="AD759" i="6" s="1"/>
  <c r="V1999" i="6"/>
  <c r="Z1999" i="6" s="1"/>
  <c r="AD1999" i="6" s="1"/>
  <c r="V2017" i="6"/>
  <c r="Z2017" i="6" s="1"/>
  <c r="AD2017" i="6" s="1"/>
  <c r="V1032" i="6"/>
  <c r="Z1032" i="6" s="1"/>
  <c r="AD1032" i="6" s="1"/>
  <c r="V1040" i="6"/>
  <c r="Z1040" i="6" s="1"/>
  <c r="AD1040" i="6" s="1"/>
  <c r="V1295" i="6"/>
  <c r="Z1295" i="6" s="1"/>
  <c r="AD1295" i="6" s="1"/>
  <c r="V1654" i="6"/>
  <c r="Z1654" i="6" s="1"/>
  <c r="AD1654" i="6" s="1"/>
  <c r="V1805" i="6"/>
  <c r="Z1805" i="6" s="1"/>
  <c r="AD1805" i="6" s="1"/>
  <c r="V1747" i="6"/>
  <c r="Z1747" i="6" s="1"/>
  <c r="AD1747" i="6" s="1"/>
  <c r="V1516" i="6"/>
  <c r="Z1516" i="6" s="1"/>
  <c r="AD1516" i="6" s="1"/>
  <c r="V2167" i="6"/>
  <c r="Z2167" i="6" s="1"/>
  <c r="AD2167" i="6" s="1"/>
  <c r="V876" i="6"/>
  <c r="Z876" i="6" s="1"/>
  <c r="AD876" i="6" s="1"/>
  <c r="V1301" i="6"/>
  <c r="Z1301" i="6" s="1"/>
  <c r="AD1301" i="6" s="1"/>
  <c r="V289" i="6"/>
  <c r="Z289" i="6" s="1"/>
  <c r="AD289" i="6" s="1"/>
  <c r="V1800" i="6"/>
  <c r="Z1800" i="6" s="1"/>
  <c r="AD1800" i="6" s="1"/>
  <c r="V814" i="6"/>
  <c r="Z814" i="6" s="1"/>
  <c r="AD814" i="6" s="1"/>
  <c r="V1976" i="6"/>
  <c r="Z1976" i="6" s="1"/>
  <c r="AD1976" i="6" s="1"/>
  <c r="V1631" i="6"/>
  <c r="Z1631" i="6" s="1"/>
  <c r="AD1631" i="6" s="1"/>
  <c r="V580" i="6"/>
  <c r="Z580" i="6" s="1"/>
  <c r="AD580" i="6" s="1"/>
  <c r="V1068" i="6"/>
  <c r="Z1068" i="6" s="1"/>
  <c r="AD1068" i="6" s="1"/>
  <c r="V1189" i="6"/>
  <c r="Z1189" i="6" s="1"/>
  <c r="AD1189" i="6" s="1"/>
  <c r="V359" i="6"/>
  <c r="Z359" i="6" s="1"/>
  <c r="AD359" i="6" s="1"/>
  <c r="V801" i="6"/>
  <c r="Z801" i="6" s="1"/>
  <c r="AD801" i="6" s="1"/>
  <c r="V880" i="6"/>
  <c r="Z880" i="6" s="1"/>
  <c r="AD880" i="6" s="1"/>
  <c r="V977" i="6"/>
  <c r="Z977" i="6" s="1"/>
  <c r="AD977" i="6" s="1"/>
  <c r="V535" i="6"/>
  <c r="Z535" i="6" s="1"/>
  <c r="AD535" i="6" s="1"/>
  <c r="V858" i="6"/>
  <c r="Z858" i="6" s="1"/>
  <c r="AD858" i="6" s="1"/>
  <c r="V970" i="6"/>
  <c r="Z970" i="6" s="1"/>
  <c r="AD970" i="6" s="1"/>
  <c r="V2171" i="6"/>
  <c r="Z2171" i="6" s="1"/>
  <c r="AD2171" i="6" s="1"/>
  <c r="V552" i="6"/>
  <c r="Z552" i="6" s="1"/>
  <c r="AD552" i="6" s="1"/>
  <c r="V855" i="6"/>
  <c r="Z855" i="6" s="1"/>
  <c r="AD855" i="6" s="1"/>
  <c r="V2028" i="6"/>
  <c r="Z2028" i="6" s="1"/>
  <c r="AD2028" i="6" s="1"/>
  <c r="V1751" i="6"/>
  <c r="Z1751" i="6" s="1"/>
  <c r="AD1751" i="6" s="1"/>
  <c r="V1869" i="6"/>
  <c r="Z1869" i="6" s="1"/>
  <c r="AD1869" i="6" s="1"/>
  <c r="V549" i="6"/>
  <c r="Z549" i="6" s="1"/>
  <c r="AD549" i="6" s="1"/>
  <c r="V919" i="6"/>
  <c r="Z919" i="6" s="1"/>
  <c r="AD919" i="6" s="1"/>
  <c r="V2002" i="6"/>
  <c r="Z2002" i="6" s="1"/>
  <c r="AD2002" i="6" s="1"/>
  <c r="V1628" i="6"/>
  <c r="Z1628" i="6" s="1"/>
  <c r="AD1628" i="6" s="1"/>
  <c r="V2170" i="6"/>
  <c r="Z2170" i="6" s="1"/>
  <c r="AD2170" i="6" s="1"/>
  <c r="V1618" i="6"/>
  <c r="Z1618" i="6" s="1"/>
  <c r="AD1618" i="6" s="1"/>
  <c r="Z1812" i="6"/>
  <c r="AD1812" i="6" s="1"/>
  <c r="Z1118" i="6"/>
  <c r="AD1118" i="6" s="1"/>
  <c r="Z2185" i="6"/>
  <c r="AD2185" i="6" s="1"/>
  <c r="Z309" i="6"/>
  <c r="AD309" i="6" s="1"/>
  <c r="Z1349" i="6"/>
  <c r="AD1349" i="6" s="1"/>
  <c r="Z1586" i="6"/>
  <c r="AD1586" i="6" s="1"/>
  <c r="Z1019" i="6"/>
  <c r="AD1019" i="6" s="1"/>
  <c r="Z1630" i="6"/>
  <c r="AD1630" i="6" s="1"/>
  <c r="V443" i="6"/>
  <c r="Z443" i="6" s="1"/>
  <c r="AD443" i="6" s="1"/>
  <c r="Z1141" i="6"/>
  <c r="AD1141" i="6" s="1"/>
  <c r="Z1503" i="6"/>
  <c r="AD1503" i="6" s="1"/>
  <c r="Z1037" i="6"/>
  <c r="AD1037" i="6" s="1"/>
  <c r="Z73" i="6"/>
  <c r="AD73" i="6" s="1"/>
  <c r="Z1582" i="6"/>
  <c r="AD1582" i="6" s="1"/>
  <c r="Z730" i="6"/>
  <c r="AD730" i="6" s="1"/>
  <c r="Z644" i="6"/>
  <c r="AD644" i="6" s="1"/>
  <c r="Z2197" i="6"/>
  <c r="AD2197" i="6" s="1"/>
  <c r="Z693" i="6"/>
  <c r="AD693" i="6" s="1"/>
  <c r="Z1706" i="6"/>
  <c r="AD1706" i="6" s="1"/>
  <c r="Z961" i="6"/>
  <c r="AD961" i="6" s="1"/>
  <c r="Z299" i="6"/>
  <c r="AD299" i="6" s="1"/>
  <c r="Z389" i="6"/>
  <c r="AD389" i="6" s="1"/>
  <c r="Z1284" i="6"/>
  <c r="AD1284" i="6" s="1"/>
  <c r="Z1880" i="6"/>
  <c r="AD1880" i="6" s="1"/>
  <c r="Z1356" i="6"/>
  <c r="AD1356" i="6" s="1"/>
  <c r="Z1268" i="6"/>
  <c r="AD1268" i="6" s="1"/>
  <c r="Z1374" i="6"/>
  <c r="AD1374" i="6" s="1"/>
  <c r="Z234" i="6"/>
  <c r="AD234" i="6" s="1"/>
  <c r="Z898" i="6"/>
  <c r="AD898" i="6" s="1"/>
  <c r="Z168" i="6"/>
  <c r="AD168" i="6" s="1"/>
  <c r="AD1607" i="6"/>
  <c r="Z1594" i="6"/>
  <c r="AD1594" i="6" s="1"/>
  <c r="Z776" i="6"/>
  <c r="AD776" i="6" s="1"/>
  <c r="Z293" i="6"/>
  <c r="AD293" i="6" s="1"/>
  <c r="Z2039" i="6"/>
  <c r="AD2039" i="6" s="1"/>
  <c r="Z1684" i="6"/>
  <c r="AD1684" i="6" s="1"/>
  <c r="Z78" i="6"/>
  <c r="AD78" i="6" s="1"/>
  <c r="Z1366" i="6"/>
  <c r="AD1366" i="6" s="1"/>
  <c r="Z1086" i="6"/>
  <c r="AD1086" i="6" s="1"/>
  <c r="Z1714" i="6"/>
  <c r="AD1714" i="6" s="1"/>
  <c r="Z1701" i="6"/>
  <c r="AD1701" i="6" s="1"/>
  <c r="AD1487" i="6"/>
  <c r="Z969" i="6"/>
  <c r="AD969" i="6" s="1"/>
  <c r="Z423" i="6"/>
  <c r="AD423" i="6" s="1"/>
  <c r="Z1719" i="6"/>
  <c r="AD1719" i="6" s="1"/>
  <c r="Z1350" i="6"/>
  <c r="AD1350" i="6" s="1"/>
  <c r="Z2003" i="6"/>
  <c r="AD2003" i="6" s="1"/>
  <c r="Z1703" i="6"/>
  <c r="AD1703" i="6" s="1"/>
  <c r="Z524" i="6"/>
  <c r="AD524" i="6" s="1"/>
  <c r="Z1437" i="6"/>
  <c r="AD1437" i="6" s="1"/>
  <c r="Z483" i="6"/>
  <c r="AD483" i="6" s="1"/>
  <c r="Z107" i="6"/>
  <c r="AD107" i="6" s="1"/>
  <c r="Z1110" i="6"/>
  <c r="AD1110" i="6" s="1"/>
  <c r="AD1208" i="6"/>
  <c r="Z1282" i="6"/>
  <c r="AD1282" i="6" s="1"/>
  <c r="Z810" i="6"/>
  <c r="AD810" i="6" s="1"/>
  <c r="Z320" i="6"/>
  <c r="AD320" i="6" s="1"/>
  <c r="Z1337" i="6"/>
  <c r="AD1337" i="6" s="1"/>
  <c r="Z965" i="6"/>
  <c r="AD965" i="6" s="1"/>
  <c r="AD2083" i="6"/>
  <c r="AD849" i="6"/>
  <c r="AD1028" i="6"/>
  <c r="AD555" i="6"/>
  <c r="AD1292" i="6"/>
  <c r="AD57" i="6"/>
  <c r="Z1568" i="6"/>
  <c r="AD1568" i="6" s="1"/>
  <c r="Z878" i="6"/>
  <c r="AD878" i="6" s="1"/>
  <c r="Z1817" i="6"/>
  <c r="AD1817" i="6" s="1"/>
  <c r="Z1218" i="6"/>
  <c r="AD1218" i="6" s="1"/>
  <c r="Z1664" i="6"/>
  <c r="AD1664" i="6" s="1"/>
  <c r="Z1162" i="6"/>
  <c r="AD1162" i="6" s="1"/>
  <c r="Z570" i="6"/>
  <c r="AD570" i="6" s="1"/>
  <c r="Z52" i="6"/>
  <c r="AD52" i="6" s="1"/>
  <c r="Z1000" i="6"/>
  <c r="AD1000" i="6" s="1"/>
  <c r="Z2085" i="6"/>
  <c r="AD2085" i="6" s="1"/>
  <c r="Z175" i="6"/>
  <c r="AD175" i="6" s="1"/>
  <c r="Z673" i="6"/>
  <c r="AD673" i="6" s="1"/>
  <c r="Z295" i="6"/>
  <c r="AD295" i="6" s="1"/>
  <c r="Z386" i="6"/>
  <c r="AD386" i="6" s="1"/>
  <c r="Z796" i="6"/>
  <c r="AD796" i="6" s="1"/>
  <c r="Z807" i="6"/>
  <c r="AD807" i="6" s="1"/>
  <c r="Z1791" i="6"/>
  <c r="AD1791" i="6" s="1"/>
  <c r="Z658" i="6"/>
  <c r="AD658" i="6" s="1"/>
  <c r="Z2078" i="6"/>
  <c r="AD2078" i="6" s="1"/>
  <c r="Z558" i="6"/>
  <c r="AD558" i="6" s="1"/>
  <c r="Z1696" i="6"/>
  <c r="AD1696" i="6" s="1"/>
  <c r="Z1496" i="6"/>
  <c r="AD1496" i="6" s="1"/>
  <c r="Z1797" i="6"/>
  <c r="AD1797" i="6" s="1"/>
  <c r="Z2048" i="6"/>
  <c r="AD2048" i="6" s="1"/>
  <c r="Z1572" i="6"/>
  <c r="AD1572" i="6" s="1"/>
  <c r="Z82" i="6"/>
  <c r="AD82" i="6" s="1"/>
  <c r="Z764" i="6"/>
  <c r="AD764" i="6" s="1"/>
  <c r="Z300" i="6"/>
  <c r="AD300" i="6" s="1"/>
  <c r="Z2127" i="6"/>
  <c r="AD2127" i="6" s="1"/>
  <c r="Z1125" i="6"/>
  <c r="AD1125" i="6" s="1"/>
  <c r="Z1351" i="6"/>
  <c r="AD1351" i="6" s="1"/>
  <c r="Z1653" i="6"/>
  <c r="AD1653" i="6" s="1"/>
  <c r="Z1883" i="6"/>
  <c r="AD1883" i="6" s="1"/>
  <c r="Z1935" i="6"/>
  <c r="AD1935" i="6" s="1"/>
  <c r="Z149" i="6"/>
  <c r="AD149" i="6" s="1"/>
  <c r="Z317" i="6"/>
  <c r="AD317" i="6" s="1"/>
  <c r="Z1456" i="6"/>
  <c r="AD1456" i="6" s="1"/>
  <c r="Z1555" i="6"/>
  <c r="AD1555" i="6" s="1"/>
  <c r="Z1079" i="6"/>
  <c r="AD1079" i="6" s="1"/>
  <c r="Z1727" i="6"/>
  <c r="AD1727" i="6" s="1"/>
  <c r="Z1383" i="6"/>
  <c r="AD1383" i="6" s="1"/>
  <c r="Z1089" i="6"/>
  <c r="AD1089" i="6" s="1"/>
  <c r="Z1357" i="6"/>
  <c r="AD1357" i="6" s="1"/>
  <c r="Z962" i="6"/>
  <c r="AD962" i="6" s="1"/>
  <c r="Z777" i="6"/>
  <c r="AD777" i="6" s="1"/>
  <c r="Z2092" i="6"/>
  <c r="AD2092" i="6" s="1"/>
  <c r="Z941" i="6"/>
  <c r="AD941" i="6" s="1"/>
  <c r="Z2098" i="6"/>
  <c r="AD2098" i="6" s="1"/>
  <c r="Z799" i="6"/>
  <c r="AD799" i="6" s="1"/>
  <c r="Z208" i="6"/>
  <c r="AD208" i="6" s="1"/>
  <c r="Z247" i="6"/>
  <c r="AD247" i="6" s="1"/>
  <c r="Z2172" i="6"/>
  <c r="AD2172" i="6" s="1"/>
  <c r="Z798" i="6"/>
  <c r="AD798" i="6" s="1"/>
  <c r="Z982" i="6"/>
  <c r="AD982" i="6" s="1"/>
  <c r="Z366" i="6"/>
  <c r="AD366" i="6" s="1"/>
  <c r="Z1534" i="6"/>
  <c r="AD1534" i="6" s="1"/>
  <c r="Z1307" i="6"/>
  <c r="AD1307" i="6" s="1"/>
  <c r="Z1083" i="6"/>
  <c r="AD1083" i="6" s="1"/>
  <c r="Z411" i="6"/>
  <c r="AD411" i="6" s="1"/>
  <c r="Z550" i="6"/>
  <c r="AD550" i="6" s="1"/>
  <c r="Z1227" i="6"/>
  <c r="AD1227" i="6" s="1"/>
  <c r="Z833" i="6"/>
  <c r="AD833" i="6" s="1"/>
  <c r="Z1087" i="6"/>
  <c r="AD1087" i="6" s="1"/>
  <c r="Z1379" i="6"/>
  <c r="AD1379" i="6" s="1"/>
  <c r="Z1988" i="6"/>
  <c r="AD1988" i="6" s="1"/>
  <c r="Z1404" i="6"/>
  <c r="AD1404" i="6" s="1"/>
  <c r="Z1120" i="6"/>
  <c r="AD1120" i="6" s="1"/>
  <c r="Z2095" i="6"/>
  <c r="AD2095" i="6" s="1"/>
  <c r="Z1640" i="6"/>
  <c r="AD1640" i="6" s="1"/>
  <c r="Z16" i="6"/>
  <c r="AD16" i="6" s="1"/>
  <c r="Z1280" i="6"/>
  <c r="AD1280" i="6" s="1"/>
  <c r="Z438" i="6"/>
  <c r="AD438" i="6" s="1"/>
  <c r="Z852" i="6"/>
  <c r="AD852" i="6" s="1"/>
  <c r="Z1977" i="6"/>
  <c r="AD1977" i="6" s="1"/>
  <c r="Z490" i="6"/>
  <c r="AD490" i="6" s="1"/>
  <c r="Z355" i="6"/>
  <c r="AD355" i="6" s="1"/>
  <c r="Z102" i="6"/>
  <c r="AD102" i="6" s="1"/>
  <c r="Z1967" i="6"/>
  <c r="AD1967" i="6" s="1"/>
  <c r="Z756" i="6"/>
  <c r="AD756" i="6" s="1"/>
  <c r="Z1445" i="6"/>
  <c r="AD1445" i="6" s="1"/>
  <c r="Z2049" i="6"/>
  <c r="AD2049" i="6" s="1"/>
  <c r="Z1836" i="6"/>
  <c r="AD1836" i="6" s="1"/>
  <c r="Z294" i="6"/>
  <c r="AD294" i="6" s="1"/>
  <c r="Z1891" i="6"/>
  <c r="AD1891" i="6" s="1"/>
  <c r="Z1529" i="6"/>
  <c r="AD1529" i="6" s="1"/>
  <c r="Z1263" i="6"/>
  <c r="AD1263" i="6" s="1"/>
  <c r="Z499" i="6"/>
  <c r="AD499" i="6" s="1"/>
  <c r="Z751" i="6"/>
  <c r="AD751" i="6" s="1"/>
  <c r="Z1210" i="6"/>
  <c r="AD1210" i="6" s="1"/>
  <c r="Z1323" i="6"/>
  <c r="AD1323" i="6" s="1"/>
  <c r="Z709" i="6"/>
  <c r="AD709" i="6" s="1"/>
  <c r="Z139" i="6"/>
  <c r="AD139" i="6" s="1"/>
  <c r="Z1699" i="6"/>
  <c r="AD1699" i="6" s="1"/>
  <c r="Z409" i="6"/>
  <c r="AD409" i="6" s="1"/>
  <c r="Z1762" i="6"/>
  <c r="AD1762" i="6" s="1"/>
  <c r="Z2100" i="6"/>
  <c r="AD2100" i="6" s="1"/>
  <c r="AD1758" i="6"/>
  <c r="AD1038" i="6"/>
  <c r="AD462" i="6"/>
  <c r="AD949" i="6"/>
  <c r="AD382" i="6"/>
  <c r="AD1738" i="6"/>
  <c r="AD2195" i="6"/>
  <c r="AD643" i="6"/>
  <c r="V121" i="6"/>
  <c r="Z121" i="6" s="1"/>
  <c r="AD121" i="6" s="1"/>
  <c r="V611" i="6"/>
  <c r="Z611" i="6" s="1"/>
  <c r="AD611" i="6" s="1"/>
  <c r="V1779" i="6"/>
  <c r="Z1779" i="6" s="1"/>
  <c r="AD1779" i="6" s="1"/>
  <c r="V1034" i="6"/>
  <c r="Z1034" i="6" s="1"/>
  <c r="AD1034" i="6" s="1"/>
  <c r="V1715" i="6"/>
  <c r="Z1715" i="6" s="1"/>
  <c r="AD1715" i="6" s="1"/>
  <c r="V40" i="6"/>
  <c r="Z40" i="6" s="1"/>
  <c r="AD40" i="6" s="1"/>
  <c r="V1146" i="6"/>
  <c r="Z1146" i="6" s="1"/>
  <c r="AD1146" i="6" s="1"/>
  <c r="V1095" i="6"/>
  <c r="Z1095" i="6" s="1"/>
  <c r="AD1095" i="6" s="1"/>
  <c r="V608" i="6"/>
  <c r="Z608" i="6" s="1"/>
  <c r="AD608" i="6" s="1"/>
  <c r="V69" i="6"/>
  <c r="Z69" i="6" s="1"/>
  <c r="AD69" i="6" s="1"/>
  <c r="V775" i="6"/>
  <c r="Z775" i="6" s="1"/>
  <c r="AD775" i="6" s="1"/>
  <c r="V1467" i="6"/>
  <c r="Z1467" i="6" s="1"/>
  <c r="AD1467" i="6" s="1"/>
  <c r="V250" i="6"/>
  <c r="Z250" i="6" s="1"/>
  <c r="AD250" i="6" s="1"/>
  <c r="V1423" i="6"/>
  <c r="Z1423" i="6" s="1"/>
  <c r="AD1423" i="6" s="1"/>
  <c r="V1253" i="6"/>
  <c r="Z1253" i="6" s="1"/>
  <c r="AD1253" i="6" s="1"/>
  <c r="V1857" i="6"/>
  <c r="Z1857" i="6" s="1"/>
  <c r="AD1857" i="6" s="1"/>
  <c r="V2144" i="6"/>
  <c r="Z2144" i="6" s="1"/>
  <c r="AD2144" i="6" s="1"/>
  <c r="V455" i="6"/>
  <c r="Z455" i="6" s="1"/>
  <c r="AD455" i="6" s="1"/>
  <c r="V655" i="6"/>
  <c r="Z655" i="6" s="1"/>
  <c r="AD655" i="6" s="1"/>
  <c r="V1259" i="6"/>
  <c r="Z1259" i="6" s="1"/>
  <c r="AD1259" i="6" s="1"/>
  <c r="V1433" i="6"/>
  <c r="Z1433" i="6" s="1"/>
  <c r="AD1433" i="6" s="1"/>
  <c r="V2181" i="6"/>
  <c r="Z2181" i="6" s="1"/>
  <c r="AD2181" i="6" s="1"/>
  <c r="V661" i="6"/>
  <c r="Z661" i="6" s="1"/>
  <c r="AD661" i="6" s="1"/>
  <c r="V820" i="6"/>
  <c r="Z820" i="6" s="1"/>
  <c r="AD820" i="6" s="1"/>
  <c r="V157" i="6"/>
  <c r="Z157" i="6" s="1"/>
  <c r="AD157" i="6" s="1"/>
  <c r="V575" i="6"/>
  <c r="Z575" i="6" s="1"/>
  <c r="AD575" i="6" s="1"/>
  <c r="V1866" i="6"/>
  <c r="Z1866" i="6" s="1"/>
  <c r="AD1866" i="6" s="1"/>
  <c r="V130" i="6"/>
  <c r="Z130" i="6" s="1"/>
  <c r="AD130" i="6" s="1"/>
  <c r="V46" i="6"/>
  <c r="Z46" i="6" s="1"/>
  <c r="AD46" i="6" s="1"/>
  <c r="V2060" i="6"/>
  <c r="Z2060" i="6" s="1"/>
  <c r="AD2060" i="6" s="1"/>
  <c r="V1852" i="6"/>
  <c r="Z1852" i="6" s="1"/>
  <c r="AD1852" i="6" s="1"/>
  <c r="V784" i="6"/>
  <c r="Z784" i="6" s="1"/>
  <c r="AD784" i="6" s="1"/>
  <c r="V1989" i="6"/>
  <c r="Z1989" i="6" s="1"/>
  <c r="AD1989" i="6" s="1"/>
  <c r="V1553" i="6"/>
  <c r="Z1553" i="6" s="1"/>
  <c r="AD1553" i="6" s="1"/>
  <c r="V1096" i="6"/>
  <c r="Z1096" i="6" s="1"/>
  <c r="AD1096" i="6" s="1"/>
  <c r="V581" i="6"/>
  <c r="Z581" i="6" s="1"/>
  <c r="AD581" i="6" s="1"/>
  <c r="V1655" i="6"/>
  <c r="Z1655" i="6" s="1"/>
  <c r="AD1655" i="6" s="1"/>
  <c r="V284" i="6"/>
  <c r="Z284" i="6" s="1"/>
  <c r="AD284" i="6" s="1"/>
  <c r="V1639" i="6"/>
  <c r="Z1639" i="6" s="1"/>
  <c r="AD1639" i="6" s="1"/>
  <c r="V1490" i="6"/>
  <c r="Z1490" i="6" s="1"/>
  <c r="AD1490" i="6" s="1"/>
  <c r="V2074" i="6"/>
  <c r="Z2074" i="6" s="1"/>
  <c r="AD2074" i="6" s="1"/>
  <c r="V392" i="6"/>
  <c r="Z392" i="6" s="1"/>
  <c r="AD392" i="6" s="1"/>
  <c r="V357" i="6"/>
  <c r="Z357" i="6" s="1"/>
  <c r="AD357" i="6" s="1"/>
  <c r="V125" i="6"/>
  <c r="Z125" i="6" s="1"/>
  <c r="AD125" i="6" s="1"/>
  <c r="V1101" i="6"/>
  <c r="Z1101" i="6" s="1"/>
  <c r="AD1101" i="6" s="1"/>
  <c r="V1471" i="6"/>
  <c r="Z1471" i="6" s="1"/>
  <c r="AD1471" i="6" s="1"/>
  <c r="V233" i="6"/>
  <c r="Z233" i="6" s="1"/>
  <c r="AD233" i="6" s="1"/>
  <c r="Z1528" i="6"/>
  <c r="AD1528" i="6" s="1"/>
  <c r="Z1026" i="6"/>
  <c r="AD1026" i="6" s="1"/>
  <c r="Z504" i="6"/>
  <c r="AD504" i="6" s="1"/>
  <c r="Z1213" i="6"/>
  <c r="AD1213" i="6" s="1"/>
  <c r="Z180" i="6"/>
  <c r="AD180" i="6" s="1"/>
  <c r="Z474" i="6"/>
  <c r="AD474" i="6" s="1"/>
  <c r="Z1260" i="6"/>
  <c r="AD1260" i="6" s="1"/>
  <c r="Z348" i="6"/>
  <c r="AD348" i="6" s="1"/>
  <c r="Z2180" i="6"/>
  <c r="AD2180" i="6" s="1"/>
  <c r="Z176" i="6"/>
  <c r="AD176" i="6" s="1"/>
  <c r="Z572" i="6"/>
  <c r="AD572" i="6" s="1"/>
  <c r="Z64" i="6"/>
  <c r="AD64" i="6" s="1"/>
  <c r="Z1113" i="6"/>
  <c r="AD1113" i="6" s="1"/>
  <c r="Z1159" i="6"/>
  <c r="AD1159" i="6" s="1"/>
  <c r="Z1316" i="6"/>
  <c r="AD1316" i="6" s="1"/>
  <c r="Z1122" i="6"/>
  <c r="AD1122" i="6" s="1"/>
  <c r="Z356" i="6"/>
  <c r="AD356" i="6" s="1"/>
  <c r="Z304" i="6"/>
  <c r="AD304" i="6" s="1"/>
  <c r="Z370" i="6"/>
  <c r="AD370" i="6" s="1"/>
  <c r="Z551" i="6"/>
  <c r="AD551" i="6" s="1"/>
  <c r="Z519" i="6"/>
  <c r="AD519" i="6" s="1"/>
  <c r="Z217" i="6"/>
  <c r="AD217" i="6" s="1"/>
  <c r="Z2013" i="6"/>
  <c r="AD2013" i="6" s="1"/>
  <c r="V1604" i="6"/>
  <c r="Z1604" i="6" s="1"/>
  <c r="AD1604" i="6" s="1"/>
  <c r="V2041" i="6"/>
  <c r="Z2041" i="6" s="1"/>
  <c r="AD2041" i="6" s="1"/>
  <c r="V2126" i="6"/>
  <c r="Z2126" i="6" s="1"/>
  <c r="AD2126" i="6" s="1"/>
  <c r="V916" i="6"/>
  <c r="Z916" i="6" s="1"/>
  <c r="AD916" i="6" s="1"/>
  <c r="V706" i="6"/>
  <c r="Z706" i="6" s="1"/>
  <c r="AD706" i="6" s="1"/>
  <c r="V1024" i="6"/>
  <c r="Z1024" i="6" s="1"/>
  <c r="AD1024" i="6" s="1"/>
  <c r="V245" i="6"/>
  <c r="Z245" i="6" s="1"/>
  <c r="AD245" i="6" s="1"/>
  <c r="V237" i="6"/>
  <c r="Z237" i="6" s="1"/>
  <c r="AD237" i="6" s="1"/>
  <c r="V691" i="6"/>
  <c r="Z691" i="6" s="1"/>
  <c r="AD691" i="6" s="1"/>
  <c r="V1599" i="6"/>
  <c r="Z1599" i="6" s="1"/>
  <c r="AD1599" i="6" s="1"/>
  <c r="V2080" i="6"/>
  <c r="Z2080" i="6" s="1"/>
  <c r="AD2080" i="6" s="1"/>
  <c r="V585" i="6"/>
  <c r="Z585" i="6" s="1"/>
  <c r="AD585" i="6" s="1"/>
  <c r="V1376" i="6"/>
  <c r="Z1376" i="6" s="1"/>
  <c r="AD1376" i="6" s="1"/>
  <c r="V310" i="6"/>
  <c r="Z310" i="6" s="1"/>
  <c r="AD310" i="6" s="1"/>
  <c r="V1203" i="6"/>
  <c r="Z1203" i="6" s="1"/>
  <c r="AD1203" i="6" s="1"/>
  <c r="V935" i="6"/>
  <c r="Z935" i="6" s="1"/>
  <c r="AD935" i="6" s="1"/>
  <c r="V1979" i="6"/>
  <c r="Z1979" i="6" s="1"/>
  <c r="AD1979" i="6" s="1"/>
  <c r="V1775" i="6"/>
  <c r="Z1775" i="6" s="1"/>
  <c r="AD1775" i="6" s="1"/>
  <c r="V556" i="6"/>
  <c r="Z556" i="6" s="1"/>
  <c r="AD556" i="6" s="1"/>
  <c r="V1809" i="6"/>
  <c r="Z1809" i="6" s="1"/>
  <c r="AD1809" i="6" s="1"/>
  <c r="V440" i="6"/>
  <c r="Z440" i="6" s="1"/>
  <c r="AD440" i="6" s="1"/>
  <c r="V738" i="6"/>
  <c r="Z738" i="6" s="1"/>
  <c r="AD738" i="6" s="1"/>
  <c r="V1789" i="6"/>
  <c r="Z1789" i="6" s="1"/>
  <c r="AD1789" i="6" s="1"/>
  <c r="V272" i="6"/>
  <c r="Z272" i="6" s="1"/>
  <c r="AD272" i="6" s="1"/>
  <c r="V1623" i="6"/>
  <c r="Z1623" i="6" s="1"/>
  <c r="AD1623" i="6" s="1"/>
  <c r="V843" i="6"/>
  <c r="Z843" i="6" s="1"/>
  <c r="AD843" i="6" s="1"/>
  <c r="V200" i="6"/>
  <c r="Z200" i="6" s="1"/>
  <c r="AD200" i="6" s="1"/>
  <c r="V1877" i="6"/>
  <c r="Z1877" i="6" s="1"/>
  <c r="AD1877" i="6" s="1"/>
  <c r="V1053" i="6"/>
  <c r="Z1053" i="6" s="1"/>
  <c r="AD1053" i="6" s="1"/>
  <c r="V1035" i="6"/>
  <c r="Z1035" i="6" s="1"/>
  <c r="AD1035" i="6" s="1"/>
  <c r="V2187" i="6"/>
  <c r="Z2187" i="6" s="1"/>
  <c r="AD2187" i="6" s="1"/>
  <c r="V737" i="6"/>
  <c r="Z737" i="6" s="1"/>
  <c r="AD737" i="6" s="1"/>
  <c r="V20" i="6"/>
  <c r="Z20" i="6" s="1"/>
  <c r="AD20" i="6" s="1"/>
  <c r="Z896" i="6"/>
  <c r="AD896" i="6" s="1"/>
  <c r="Z1804" i="6"/>
  <c r="AD1804" i="6" s="1"/>
  <c r="Z285" i="6"/>
  <c r="AD285" i="6" s="1"/>
  <c r="Z1732" i="6"/>
  <c r="AD1732" i="6" s="1"/>
  <c r="Z1481" i="6"/>
  <c r="AD1481" i="6" s="1"/>
  <c r="Z1389" i="6"/>
  <c r="AD1389" i="6" s="1"/>
  <c r="Z1919" i="6"/>
  <c r="AD1919" i="6" s="1"/>
  <c r="Z334" i="6"/>
  <c r="AD334" i="6" s="1"/>
  <c r="Z2115" i="6"/>
  <c r="AD2115" i="6" s="1"/>
  <c r="Z1863" i="6"/>
  <c r="AD1863" i="6" s="1"/>
  <c r="Z17" i="6"/>
  <c r="AD17" i="6" s="1"/>
  <c r="Z2138" i="6"/>
  <c r="AD2138" i="6" s="1"/>
  <c r="Z1542" i="6"/>
  <c r="AD1542" i="6" s="1"/>
  <c r="Z1181" i="6"/>
  <c r="AD1181" i="6" s="1"/>
  <c r="Z1858" i="6"/>
  <c r="AD1858" i="6" s="1"/>
  <c r="Z1170" i="6"/>
  <c r="AD1170" i="6" s="1"/>
  <c r="Z1554" i="6"/>
  <c r="AD1554" i="6" s="1"/>
  <c r="Z1824" i="6"/>
  <c r="AD1824" i="6" s="1"/>
  <c r="Z1117" i="6"/>
  <c r="AD1117" i="6" s="1"/>
  <c r="Z672" i="6"/>
  <c r="AD672" i="6" s="1"/>
  <c r="Z1276" i="6"/>
  <c r="AD1276" i="6" s="1"/>
  <c r="Z573" i="6"/>
  <c r="AD573" i="6" s="1"/>
  <c r="Z2076" i="6"/>
  <c r="AD2076" i="6" s="1"/>
  <c r="Z912" i="6"/>
  <c r="AD912" i="6" s="1"/>
  <c r="Z838" i="6"/>
  <c r="AD838" i="6" s="1"/>
  <c r="Z1785" i="6"/>
  <c r="AD1785" i="6" s="1"/>
  <c r="Z995" i="6"/>
  <c r="AD995" i="6" s="1"/>
  <c r="Z1077" i="6"/>
  <c r="AD1077" i="6" s="1"/>
  <c r="Z636" i="6"/>
  <c r="AD636" i="6" s="1"/>
  <c r="Z1921" i="6"/>
  <c r="AD1921" i="6" s="1"/>
  <c r="Z1400" i="6"/>
  <c r="AD1400" i="6" s="1"/>
  <c r="Z1612" i="6"/>
  <c r="AD1612" i="6" s="1"/>
  <c r="Z2082" i="6"/>
  <c r="AD2082" i="6" s="1"/>
  <c r="Z1275" i="6"/>
  <c r="AD1275" i="6" s="1"/>
  <c r="Z1277" i="6"/>
  <c r="AD1277" i="6" s="1"/>
  <c r="Z1438" i="6"/>
  <c r="AD1438" i="6" s="1"/>
  <c r="Z75" i="6"/>
  <c r="AD75" i="6" s="1"/>
  <c r="Z832" i="6"/>
  <c r="AD832" i="6" s="1"/>
  <c r="Z1049" i="6"/>
  <c r="AD1049" i="6" s="1"/>
  <c r="AD986" i="6"/>
  <c r="AD1250" i="6"/>
  <c r="AD179" i="6"/>
  <c r="AD637" i="6"/>
  <c r="AD1214" i="6"/>
  <c r="AD1949" i="6"/>
  <c r="AD116" i="6"/>
  <c r="AD1932" i="6"/>
  <c r="AD1835" i="6"/>
  <c r="AD1675" i="6"/>
  <c r="AD1346" i="6"/>
  <c r="AD2110" i="6"/>
  <c r="AD1271" i="6"/>
  <c r="AD2012" i="6"/>
  <c r="AD1246" i="6"/>
  <c r="AD1114" i="6"/>
  <c r="AD2152" i="6"/>
  <c r="AD1407" i="6"/>
  <c r="AD1196" i="6"/>
  <c r="V2006" i="6"/>
  <c r="Z2006" i="6" s="1"/>
  <c r="AD2006" i="6" s="1"/>
  <c r="V1878" i="6"/>
  <c r="Z1878" i="6" s="1"/>
  <c r="AD1878" i="6" s="1"/>
  <c r="V1225" i="6"/>
  <c r="Z1225" i="6" s="1"/>
  <c r="AD1225" i="6" s="1"/>
  <c r="V1596" i="6"/>
  <c r="Z1596" i="6" s="1"/>
  <c r="AD1596" i="6" s="1"/>
  <c r="V1982" i="6"/>
  <c r="Z1982" i="6" s="1"/>
  <c r="AD1982" i="6" s="1"/>
  <c r="V2191" i="6"/>
  <c r="Z2191" i="6" s="1"/>
  <c r="AD2191" i="6" s="1"/>
  <c r="V1488" i="6"/>
  <c r="Z1488" i="6" s="1"/>
  <c r="AD1488" i="6" s="1"/>
  <c r="V274" i="6"/>
  <c r="Z274" i="6" s="1"/>
  <c r="AD274" i="6" s="1"/>
  <c r="V1972" i="6"/>
  <c r="Z1972" i="6" s="1"/>
  <c r="AD1972" i="6" s="1"/>
  <c r="V590" i="6"/>
  <c r="Z590" i="6" s="1"/>
  <c r="AD590" i="6" s="1"/>
  <c r="V1243" i="6"/>
  <c r="Z1243" i="6" s="1"/>
  <c r="AD1243" i="6" s="1"/>
  <c r="V1016" i="6"/>
  <c r="Z1016" i="6" s="1"/>
  <c r="AD1016" i="6" s="1"/>
  <c r="V1511" i="6"/>
  <c r="Z1511" i="6" s="1"/>
  <c r="AD1511" i="6" s="1"/>
  <c r="V1375" i="6"/>
  <c r="Z1375" i="6" s="1"/>
  <c r="AD1375" i="6" s="1"/>
  <c r="V931" i="6"/>
  <c r="Z931" i="6" s="1"/>
  <c r="AD931" i="6" s="1"/>
  <c r="V925" i="6"/>
  <c r="Z925" i="6" s="1"/>
  <c r="AD925" i="6" s="1"/>
  <c r="V1912" i="6"/>
  <c r="Z1912" i="6" s="1"/>
  <c r="AD1912" i="6" s="1"/>
  <c r="V1702" i="6"/>
  <c r="Z1702" i="6" s="1"/>
  <c r="AD1702" i="6" s="1"/>
  <c r="V2124" i="6"/>
  <c r="Z2124" i="6" s="1"/>
  <c r="AD2124" i="6" s="1"/>
  <c r="V181" i="6"/>
  <c r="Z181" i="6" s="1"/>
  <c r="AD181" i="6" s="1"/>
  <c r="V642" i="6"/>
  <c r="Z642" i="6" s="1"/>
  <c r="AD642" i="6" s="1"/>
  <c r="V960" i="6"/>
  <c r="Z960" i="6" s="1"/>
  <c r="AD960" i="6" s="1"/>
  <c r="V269" i="6"/>
  <c r="Z269" i="6" s="1"/>
  <c r="AD269" i="6" s="1"/>
  <c r="V183" i="6"/>
  <c r="Z183" i="6" s="1"/>
  <c r="AD183" i="6" s="1"/>
  <c r="V1426" i="6"/>
  <c r="Z1426" i="6" s="1"/>
  <c r="AD1426" i="6" s="1"/>
  <c r="V1163" i="6"/>
  <c r="Z1163" i="6" s="1"/>
  <c r="AD1163" i="6" s="1"/>
  <c r="V862" i="6"/>
  <c r="Z862" i="6" s="1"/>
  <c r="AD862" i="6" s="1"/>
  <c r="V1770" i="6"/>
  <c r="Z1770" i="6" s="1"/>
  <c r="AD1770" i="6" s="1"/>
  <c r="V1175" i="6"/>
  <c r="Z1175" i="6" s="1"/>
  <c r="AD1175" i="6" s="1"/>
  <c r="V103" i="6"/>
  <c r="Z103" i="6" s="1"/>
  <c r="AD103" i="6" s="1"/>
  <c r="V1910" i="6"/>
  <c r="Z1910" i="6" s="1"/>
  <c r="AD1910" i="6" s="1"/>
  <c r="V554" i="6"/>
  <c r="Z554" i="6" s="1"/>
  <c r="AD554" i="6" s="1"/>
  <c r="V825" i="6"/>
  <c r="Z825" i="6" s="1"/>
  <c r="AD825" i="6" s="1"/>
  <c r="V2231" i="6"/>
  <c r="Z2231" i="6" s="1"/>
  <c r="AD2231" i="6" s="1"/>
  <c r="V872" i="6"/>
  <c r="Z872" i="6" s="1"/>
  <c r="AD872" i="6" s="1"/>
  <c r="V1558" i="6"/>
  <c r="Z1558" i="6" s="1"/>
  <c r="AD1558" i="6" s="1"/>
  <c r="V1801" i="6"/>
  <c r="Z1801" i="6" s="1"/>
  <c r="AD1801" i="6" s="1"/>
  <c r="V1427" i="6"/>
  <c r="Z1427" i="6" s="1"/>
  <c r="AD1427" i="6" s="1"/>
  <c r="V327" i="6"/>
  <c r="Z327" i="6" s="1"/>
  <c r="AD327" i="6" s="1"/>
  <c r="V488" i="6"/>
  <c r="Z488" i="6" s="1"/>
  <c r="AD488" i="6" s="1"/>
  <c r="V76" i="6"/>
  <c r="Z76" i="6" s="1"/>
  <c r="AD76" i="6" s="1"/>
  <c r="V1678" i="6"/>
  <c r="Z1678" i="6" s="1"/>
  <c r="AD1678" i="6" s="1"/>
  <c r="V68" i="6"/>
  <c r="Z68" i="6" s="1"/>
  <c r="AD68" i="6" s="1"/>
  <c r="V1965" i="6"/>
  <c r="Z1965" i="6" s="1"/>
  <c r="AD1965" i="6" s="1"/>
  <c r="V2111" i="6"/>
  <c r="Z2111" i="6" s="1"/>
  <c r="AD2111" i="6" s="1"/>
  <c r="V23" i="6"/>
  <c r="Z23" i="6" s="1"/>
  <c r="AD23" i="6" s="1"/>
  <c r="V158" i="6"/>
  <c r="Z158" i="6" s="1"/>
  <c r="AD158" i="6" s="1"/>
  <c r="V669" i="6"/>
  <c r="Z669" i="6" s="1"/>
  <c r="AD669" i="6" s="1"/>
  <c r="V2089" i="6"/>
  <c r="Z2089" i="6" s="1"/>
  <c r="AD2089" i="6" s="1"/>
  <c r="V1278" i="6"/>
  <c r="Z1278" i="6" s="1"/>
  <c r="AD1278" i="6" s="1"/>
  <c r="V1398" i="6"/>
  <c r="Z1398" i="6" s="1"/>
  <c r="AD1398" i="6" s="1"/>
  <c r="V1363" i="6"/>
  <c r="Z1363" i="6" s="1"/>
  <c r="AD1363" i="6" s="1"/>
  <c r="V419" i="6"/>
  <c r="Z419" i="6" s="1"/>
  <c r="AD419" i="6" s="1"/>
  <c r="V522" i="6"/>
  <c r="Z522" i="6" s="1"/>
  <c r="AD522" i="6" s="1"/>
  <c r="V1627" i="6"/>
  <c r="Z1627" i="6" s="1"/>
  <c r="AD1627" i="6" s="1"/>
  <c r="Z493" i="6"/>
  <c r="AD493" i="6" s="1"/>
  <c r="Z268" i="6"/>
  <c r="AD268" i="6" s="1"/>
  <c r="Z873" i="6"/>
  <c r="AD873" i="6" s="1"/>
  <c r="Z395" i="6"/>
  <c r="AD395" i="6" s="1"/>
  <c r="Z336" i="6"/>
  <c r="AD336" i="6" s="1"/>
  <c r="Z402" i="6"/>
  <c r="AD402" i="6" s="1"/>
  <c r="Z1025" i="6"/>
  <c r="AD1025" i="6" s="1"/>
  <c r="Z1191" i="6"/>
  <c r="AD1191" i="6" s="1"/>
  <c r="Z1737" i="6"/>
  <c r="AD1737" i="6" s="1"/>
  <c r="Z1402" i="6"/>
  <c r="AD1402" i="6" s="1"/>
  <c r="Z275" i="6"/>
  <c r="AD275" i="6" s="1"/>
  <c r="Z142" i="6"/>
  <c r="AD142" i="6" s="1"/>
  <c r="Z1054" i="6"/>
  <c r="AD1054" i="6" s="1"/>
  <c r="Z171" i="6"/>
  <c r="AD171" i="6" s="1"/>
  <c r="Z1143" i="6"/>
  <c r="AD1143" i="6" s="1"/>
  <c r="V1659" i="6"/>
  <c r="Z1659" i="6" s="1"/>
  <c r="AD1659" i="6" s="1"/>
  <c r="V1031" i="6"/>
  <c r="Z1031" i="6" s="1"/>
  <c r="AD1031" i="6" s="1"/>
  <c r="Z1879" i="6"/>
  <c r="AD1879" i="6" s="1"/>
  <c r="Z786" i="6"/>
  <c r="AD786" i="6" s="1"/>
  <c r="Z298" i="6"/>
  <c r="AD298" i="6" s="1"/>
  <c r="Z560" i="6"/>
  <c r="AD560" i="6" s="1"/>
  <c r="Z1914" i="6"/>
  <c r="AD1914" i="6" s="1"/>
  <c r="Z2014" i="6"/>
  <c r="AD2014" i="6" s="1"/>
  <c r="Z218" i="6"/>
  <c r="AD218" i="6" s="1"/>
  <c r="Z469" i="6"/>
  <c r="AD469" i="6" s="1"/>
  <c r="Z979" i="6"/>
  <c r="AD979" i="6" s="1"/>
  <c r="Z1348" i="6"/>
  <c r="AD1348" i="6" s="1"/>
  <c r="Z65" i="6"/>
  <c r="AD65" i="6" s="1"/>
  <c r="Z1382" i="6"/>
  <c r="AD1382" i="6" s="1"/>
  <c r="Z1378" i="6"/>
  <c r="AD1378" i="6" s="1"/>
  <c r="Z741" i="6"/>
  <c r="AD741" i="6" s="1"/>
  <c r="Z999" i="6"/>
  <c r="AD999" i="6" s="1"/>
  <c r="Z1692" i="6"/>
  <c r="AD1692" i="6" s="1"/>
  <c r="Z11" i="6"/>
  <c r="AD11" i="6" s="1"/>
  <c r="AD1531" i="6"/>
  <c r="Z889" i="6"/>
  <c r="AD889" i="6" s="1"/>
  <c r="Z1970" i="6"/>
  <c r="AD1970" i="6" s="1"/>
  <c r="Z1632" i="6"/>
  <c r="AD1632" i="6" s="1"/>
  <c r="Z1825" i="6"/>
  <c r="AD1825" i="6" s="1"/>
  <c r="Z2137" i="6"/>
  <c r="AD2137" i="6" s="1"/>
  <c r="Z1247" i="6"/>
  <c r="AD1247" i="6" s="1"/>
  <c r="Z2079" i="6"/>
  <c r="AD2079" i="6" s="1"/>
  <c r="Z659" i="6"/>
  <c r="AD659" i="6" s="1"/>
  <c r="Z2229" i="6"/>
  <c r="AD2229" i="6" s="1"/>
  <c r="Z211" i="6"/>
  <c r="AD211" i="6" s="1"/>
  <c r="V2147" i="6"/>
  <c r="Z2147" i="6" s="1"/>
  <c r="AD2147" i="6" s="1"/>
  <c r="Z1889" i="6"/>
  <c r="AD1889" i="6" s="1"/>
  <c r="Z1754" i="6"/>
  <c r="AD1754" i="6" s="1"/>
  <c r="Z1013" i="6"/>
  <c r="AD1013" i="6" s="1"/>
  <c r="Z1671" i="6"/>
  <c r="AD1671" i="6" s="1"/>
  <c r="Z1312" i="6"/>
  <c r="AD1312" i="6" s="1"/>
  <c r="Z1381" i="6"/>
  <c r="AD1381" i="6" s="1"/>
  <c r="Z891" i="6"/>
  <c r="AD891" i="6" s="1"/>
  <c r="Z422" i="6"/>
  <c r="AD422" i="6" s="1"/>
  <c r="Z21" i="6"/>
  <c r="AD21" i="6" s="1"/>
  <c r="Z1023" i="6"/>
  <c r="AD1023" i="6" s="1"/>
  <c r="Z279" i="6"/>
  <c r="AD279" i="6" s="1"/>
  <c r="Z114" i="6"/>
  <c r="AD114" i="6" s="1"/>
  <c r="Z1119" i="6"/>
  <c r="AD1119" i="6" s="1"/>
  <c r="Z1504" i="6"/>
  <c r="AD1504" i="6" s="1"/>
  <c r="Z990" i="6"/>
  <c r="AD990" i="6" s="1"/>
  <c r="AD216" i="6"/>
  <c r="AD911" i="6"/>
  <c r="AD492" i="6"/>
  <c r="AD1224" i="6"/>
  <c r="AD94" i="6"/>
  <c r="AD1084" i="6"/>
  <c r="AD1661" i="6"/>
  <c r="Z303" i="6"/>
  <c r="AD303" i="6" s="1"/>
  <c r="AD2227" i="6"/>
  <c r="AD1693" i="6"/>
  <c r="AD742" i="6"/>
  <c r="AD1235" i="6"/>
  <c r="AD321" i="6"/>
  <c r="AD802" i="6"/>
  <c r="AD622" i="6"/>
  <c r="AD421" i="6"/>
  <c r="AD155" i="6"/>
  <c r="AD374" i="6"/>
  <c r="AD26" i="6"/>
  <c r="AD2062" i="6"/>
  <c r="AD221" i="6"/>
  <c r="AD905" i="6"/>
  <c r="AD607" i="6"/>
  <c r="AD1939" i="6"/>
  <c r="AD2021" i="6"/>
  <c r="AD189" i="6"/>
  <c r="AD711" i="6"/>
  <c r="AD1388" i="6"/>
  <c r="AD1060" i="6"/>
  <c r="AD383" i="6"/>
  <c r="AD277" i="6"/>
  <c r="AD1171" i="6"/>
  <c r="AD781" i="6"/>
  <c r="AD602" i="6"/>
  <c r="AD398" i="6"/>
  <c r="AD1790" i="6"/>
  <c r="AD563" i="6"/>
  <c r="AD1772" i="6"/>
  <c r="AD2037" i="6"/>
  <c r="AD1008" i="6"/>
  <c r="AD745" i="6"/>
  <c r="AD526" i="6"/>
  <c r="AD1765" i="6"/>
  <c r="AD2223" i="6"/>
  <c r="AD148" i="6"/>
  <c r="AD1041" i="6"/>
  <c r="AD1523" i="6"/>
  <c r="AD1773" i="6"/>
  <c r="AD2123" i="6"/>
  <c r="AD1100" i="6"/>
  <c r="AD451" i="6"/>
  <c r="AD2081" i="6"/>
  <c r="AD1742" i="6"/>
  <c r="AD1508" i="6"/>
  <c r="AD926" i="6"/>
  <c r="AD1764" i="6"/>
  <c r="AD1651" i="6"/>
  <c r="AD152" i="6"/>
  <c r="AD2018" i="6"/>
  <c r="AD1294" i="6"/>
  <c r="AD629" i="6"/>
  <c r="AD1524" i="6"/>
  <c r="AD625" i="6"/>
  <c r="AD667" i="6"/>
  <c r="AD412" i="6"/>
  <c r="AD323" i="6"/>
  <c r="AD927" i="6"/>
  <c r="AD734" i="6"/>
  <c r="AD1492" i="6"/>
  <c r="AD1602" i="6"/>
  <c r="AD261" i="6"/>
  <c r="AD1850" i="6"/>
  <c r="AD1328" i="6"/>
  <c r="AD1855" i="6"/>
  <c r="AD994" i="6"/>
  <c r="AD2173" i="6"/>
  <c r="AD705" i="6"/>
  <c r="AD1174" i="6"/>
  <c r="AD842" i="6"/>
  <c r="AD1868" i="6"/>
  <c r="AD1245" i="6"/>
  <c r="AD992" i="6"/>
  <c r="AD1700" i="6"/>
  <c r="AD500" i="6"/>
  <c r="AD542" i="6"/>
  <c r="AD137" i="6"/>
  <c r="AD1460" i="6"/>
  <c r="AD1187" i="6"/>
  <c r="AD161" i="6"/>
  <c r="AD380" i="6"/>
  <c r="AD56" i="6"/>
  <c r="AD1020" i="6"/>
  <c r="AD1138" i="6"/>
  <c r="AD2072" i="6"/>
  <c r="AD1252" i="6"/>
  <c r="AD1108" i="6"/>
  <c r="AD1827" i="6"/>
  <c r="AD89" i="6"/>
  <c r="AD1202" i="6"/>
  <c r="AD1605" i="6"/>
  <c r="AD1302" i="6"/>
  <c r="AD613" i="6"/>
  <c r="AD1052" i="6"/>
  <c r="AD1353" i="6"/>
  <c r="AD339" i="6"/>
  <c r="AD1622" i="6"/>
  <c r="AD650" i="6"/>
  <c r="AD404" i="6"/>
  <c r="AD640" i="6"/>
  <c r="AD1497" i="6"/>
  <c r="AD1007" i="6"/>
  <c r="AD2057" i="6"/>
  <c r="AD306" i="6"/>
  <c r="AD663" i="6"/>
  <c r="AD2001" i="6"/>
  <c r="AD1713" i="6"/>
  <c r="AD1698" i="6"/>
  <c r="AD1205" i="6"/>
  <c r="AD1617" i="6"/>
  <c r="AD703" i="6"/>
  <c r="AD1155" i="6"/>
  <c r="AD1124" i="6"/>
  <c r="AD2054" i="6"/>
  <c r="AD523" i="6"/>
  <c r="AD1717" i="6"/>
  <c r="AD1840" i="6"/>
  <c r="AD562" i="6"/>
  <c r="AD1417" i="6"/>
  <c r="AD2112" i="6"/>
  <c r="AD2009" i="6"/>
  <c r="AD1419" i="6"/>
  <c r="AD39" i="6"/>
  <c r="AD1480" i="6"/>
  <c r="AD77" i="6"/>
  <c r="AD51" i="6"/>
  <c r="AD908" i="6"/>
  <c r="AD1166" i="6"/>
  <c r="AD1575" i="6"/>
  <c r="AD106" i="6"/>
  <c r="AD1335" i="6"/>
  <c r="AD115" i="6"/>
  <c r="AD502" i="6"/>
  <c r="AD811" i="6"/>
  <c r="AD2114" i="6"/>
  <c r="AD1011" i="6"/>
  <c r="AD2058" i="6"/>
  <c r="AD1562" i="6"/>
  <c r="AD1251" i="6"/>
  <c r="AD1361" i="6"/>
  <c r="AD1580" i="6"/>
  <c r="AD192" i="6"/>
  <c r="AD1670" i="6"/>
  <c r="AD980" i="6"/>
  <c r="AD1916" i="6"/>
  <c r="AD595" i="6"/>
  <c r="AD265" i="6"/>
  <c r="AD1109" i="6"/>
  <c r="AD1712" i="6"/>
  <c r="AD248" i="6"/>
  <c r="AD1635" i="6"/>
  <c r="AD1439" i="6"/>
  <c r="AD112" i="6"/>
  <c r="AD987" i="6"/>
  <c r="AD1663" i="6"/>
  <c r="AD243" i="6"/>
  <c r="AD902" i="6"/>
  <c r="AD947" i="6"/>
  <c r="AD124" i="6"/>
  <c r="AD364" i="6"/>
  <c r="AD2130" i="6"/>
  <c r="AD1209" i="6"/>
  <c r="AD1135" i="6"/>
  <c r="AD252" i="6"/>
  <c r="AD396" i="6"/>
  <c r="AD93" i="6"/>
  <c r="AD172" i="6"/>
  <c r="AD232" i="6"/>
  <c r="AD1626" i="6"/>
  <c r="AD1769" i="6"/>
  <c r="AD1076" i="6"/>
  <c r="AD67" i="6"/>
  <c r="AD875" i="6"/>
  <c r="AD1226" i="6"/>
  <c r="AD209" i="6"/>
  <c r="AD414" i="6"/>
  <c r="AD1798" i="6"/>
  <c r="AD401" i="6"/>
  <c r="AD1832" i="6"/>
  <c r="AD481" i="6"/>
  <c r="AD707" i="6"/>
  <c r="AD1959" i="6"/>
  <c r="AD857" i="6"/>
  <c r="AD2118" i="6"/>
  <c r="AD169" i="6"/>
  <c r="AD1022" i="6"/>
  <c r="AD1493" i="6"/>
  <c r="AD1849" i="6"/>
  <c r="AD1677" i="6"/>
  <c r="AD1448" i="6"/>
  <c r="AD955" i="6"/>
  <c r="AD1157" i="6"/>
  <c r="AD1842" i="6"/>
  <c r="AD714" i="6"/>
  <c r="AD1592" i="6"/>
  <c r="AD140" i="6"/>
  <c r="AD588" i="6"/>
  <c r="AD215" i="6"/>
  <c r="AD1577" i="6"/>
  <c r="AD2189" i="6"/>
  <c r="AD230" i="6"/>
  <c r="AD758" i="6"/>
  <c r="AD1597" i="6"/>
  <c r="AD583" i="6"/>
  <c r="AD1272" i="6"/>
  <c r="AD616" i="6"/>
  <c r="AD1887" i="6"/>
  <c r="AD536" i="6"/>
  <c r="AD2166" i="6"/>
  <c r="AD733" i="6"/>
  <c r="AD1740" i="6"/>
  <c r="AD127" i="6"/>
  <c r="AD1199" i="6"/>
  <c r="AD2122" i="6"/>
  <c r="AD2046" i="6"/>
  <c r="AD236" i="6"/>
  <c r="AD1934" i="6"/>
  <c r="AD712" i="6"/>
  <c r="AD571" i="6"/>
  <c r="AD619" i="6"/>
  <c r="AD458" i="6"/>
  <c r="AD1552" i="6"/>
  <c r="AD2033" i="6"/>
  <c r="AD1093" i="6"/>
  <c r="AD1954" i="6"/>
  <c r="AD1620" i="6"/>
  <c r="AD943" i="6"/>
  <c r="AD2004" i="6"/>
  <c r="AD565" i="6"/>
  <c r="AD1532" i="6"/>
  <c r="AD719" i="6"/>
  <c r="AD794" i="6"/>
  <c r="AD826" i="6"/>
  <c r="AD126" i="6"/>
  <c r="AD12" i="6"/>
  <c r="AD1306" i="6"/>
  <c r="AD895" i="6"/>
  <c r="AD239" i="6"/>
  <c r="AD2169" i="6"/>
  <c r="AD1656" i="6"/>
  <c r="AD1283" i="6"/>
  <c r="AD1595" i="6"/>
  <c r="AD163" i="6"/>
  <c r="AD1341" i="6"/>
  <c r="AD1329" i="6"/>
  <c r="AD1802" i="6"/>
  <c r="AD1256" i="6"/>
  <c r="AD416" i="6"/>
  <c r="AD1865" i="6"/>
  <c r="AD1352" i="6"/>
  <c r="AD224" i="6"/>
  <c r="AD946" i="6"/>
  <c r="AD1748" i="6"/>
  <c r="AD769" i="6"/>
  <c r="AD1491" i="6"/>
  <c r="AD1047" i="6"/>
  <c r="AD70" i="6"/>
  <c r="AD2178" i="6"/>
  <c r="AD1761" i="6"/>
  <c r="AD983" i="6"/>
  <c r="AD283" i="6"/>
  <c r="AD1573" i="6"/>
  <c r="AD940" i="6"/>
  <c r="AD53" i="6"/>
  <c r="AD1319" i="6"/>
  <c r="AD1002" i="6"/>
  <c r="AD453" i="6"/>
  <c r="AD15" i="6"/>
  <c r="AD815" i="6"/>
  <c r="AD1343" i="6"/>
  <c r="AD1853" i="6"/>
  <c r="AD870" i="6"/>
  <c r="AD1127" i="6"/>
  <c r="AD503" i="6"/>
  <c r="AD1128" i="6"/>
  <c r="AD632" i="6"/>
  <c r="AD1942" i="6"/>
  <c r="AD1241" i="6"/>
  <c r="AD349" i="6"/>
  <c r="AD104" i="6"/>
  <c r="AD685" i="6"/>
  <c r="AD2134" i="6"/>
  <c r="AD1570" i="6"/>
  <c r="AD1206" i="6"/>
  <c r="AD605" i="6"/>
  <c r="AD899" i="6"/>
  <c r="AD724" i="6"/>
  <c r="AD363" i="6"/>
  <c r="AD1669" i="6"/>
  <c r="AD720" i="6"/>
  <c r="AD358" i="6"/>
  <c r="AD1540" i="6"/>
  <c r="AD981" i="6"/>
  <c r="AD1894" i="6"/>
  <c r="AD164" i="6"/>
  <c r="AD1285" i="6"/>
  <c r="AD1520" i="6"/>
  <c r="AD1324" i="6"/>
  <c r="AD1473" i="6"/>
  <c r="AD1149" i="6"/>
  <c r="AD952" i="6"/>
  <c r="AD1050" i="6"/>
  <c r="AD1014" i="6"/>
  <c r="AD101" i="6"/>
  <c r="AD721" i="6"/>
  <c r="AD228" i="6"/>
  <c r="AD1589" i="6"/>
  <c r="AD1180" i="6"/>
  <c r="AD153" i="6"/>
  <c r="AD222" i="6"/>
  <c r="AD793" i="6"/>
  <c r="AD1030" i="6"/>
  <c r="AD1459" i="6"/>
  <c r="AD1720" i="6"/>
  <c r="AD1078" i="6"/>
  <c r="AD606" i="6"/>
  <c r="AD847" i="6"/>
  <c r="AD420" i="6"/>
  <c r="V372" i="6"/>
  <c r="Z372" i="6" s="1"/>
  <c r="AD372" i="6" s="1"/>
  <c r="AD1820" i="6"/>
  <c r="AD1536" i="6"/>
  <c r="AD1505" i="6"/>
  <c r="AD1964" i="6"/>
  <c r="AD2061" i="6"/>
  <c r="AD2068" i="6"/>
  <c r="AD1647" i="6"/>
  <c r="AD1667" i="6"/>
  <c r="AD630" i="6"/>
  <c r="AD1741" i="6"/>
  <c r="AD511" i="6"/>
  <c r="AD2070" i="6"/>
  <c r="AD1643" i="6"/>
  <c r="H61" i="13" s="1"/>
  <c r="AD1104" i="6"/>
  <c r="AD1629" i="6"/>
  <c r="AD2059" i="6"/>
  <c r="AD435" i="6"/>
  <c r="AD399" i="6"/>
  <c r="AD779" i="6"/>
  <c r="AD1624" i="6"/>
  <c r="AD466" i="6"/>
  <c r="AD1774" i="6"/>
  <c r="AD448" i="6"/>
  <c r="AD822" i="6"/>
  <c r="AD1299" i="6"/>
  <c r="AD22" i="6"/>
  <c r="AD1485" i="6"/>
  <c r="AD887" i="6"/>
  <c r="AD735" i="6"/>
  <c r="AD1874" i="6"/>
  <c r="AD844" i="6"/>
  <c r="AD848" i="6"/>
  <c r="AD1782" i="6"/>
  <c r="AD2052" i="6"/>
  <c r="AD530" i="6"/>
  <c r="AD1767" i="6"/>
  <c r="AD98" i="6"/>
  <c r="AD1336" i="6"/>
  <c r="AD1530" i="6"/>
  <c r="AD1535" i="6"/>
  <c r="AD99" i="6"/>
  <c r="AD753" i="6"/>
  <c r="AD1254" i="6"/>
  <c r="AD2053" i="6"/>
  <c r="AD1239" i="6"/>
  <c r="AD288" i="6"/>
  <c r="AD2145" i="6"/>
  <c r="AD586" i="6"/>
  <c r="AD297" i="6"/>
  <c r="AD1925" i="6"/>
  <c r="AD1646" i="6"/>
  <c r="AD2148" i="6"/>
  <c r="AD1633" i="6"/>
  <c r="AD978" i="6"/>
  <c r="AD444" i="6"/>
  <c r="AD610" i="6"/>
  <c r="AD668" i="6"/>
  <c r="AD1510" i="6"/>
  <c r="AD63" i="6"/>
  <c r="AD1486" i="6"/>
  <c r="AD1896" i="6"/>
  <c r="AD408" i="6"/>
  <c r="AD1546" i="6"/>
  <c r="AD2050" i="6"/>
  <c r="Z417" i="6"/>
  <c r="AD417" i="6" s="1"/>
  <c r="AD2044" i="6"/>
  <c r="AD1929" i="6"/>
  <c r="AD1368" i="6"/>
  <c r="AD198" i="6"/>
  <c r="AD1922" i="6"/>
  <c r="AD942" i="6"/>
  <c r="AD557" i="6"/>
  <c r="AD988" i="6"/>
  <c r="AD1606" i="6"/>
  <c r="AD318" i="6"/>
  <c r="AD1267" i="6"/>
  <c r="V156" i="6"/>
  <c r="Z156" i="6" s="1"/>
  <c r="AD156" i="6" s="1"/>
  <c r="V618" i="6"/>
  <c r="Z618" i="6" s="1"/>
  <c r="AD618" i="6" s="1"/>
  <c r="V36" i="6"/>
  <c r="Z36" i="6" s="1"/>
  <c r="AD36" i="6" s="1"/>
  <c r="V1005" i="6"/>
  <c r="Z1005" i="6" s="1"/>
  <c r="AD1005" i="6" s="1"/>
  <c r="V726" i="6"/>
  <c r="Z726" i="6" s="1"/>
  <c r="AD726" i="6" s="1"/>
  <c r="V1056" i="6"/>
  <c r="Z1056" i="6" s="1"/>
  <c r="AD1056" i="6" s="1"/>
  <c r="V1697" i="6"/>
  <c r="Z1697" i="6" s="1"/>
  <c r="AD1697" i="6" s="1"/>
  <c r="V1380" i="6"/>
  <c r="Z1380" i="6" s="1"/>
  <c r="AD1380" i="6" s="1"/>
  <c r="V436" i="6"/>
  <c r="Z436" i="6" s="1"/>
  <c r="AD436" i="6" s="1"/>
  <c r="V1931" i="6"/>
  <c r="Z1931" i="6" s="1"/>
  <c r="AD1931" i="6" s="1"/>
  <c r="V1153" i="6"/>
  <c r="Z1153" i="6" s="1"/>
  <c r="AD1153" i="6" s="1"/>
  <c r="V42" i="6"/>
  <c r="Z42" i="6" s="1"/>
  <c r="AD42" i="6" s="1"/>
  <c r="AD324" i="6"/>
  <c r="AD305" i="6"/>
  <c r="V716" i="6"/>
  <c r="Z716" i="6" s="1"/>
  <c r="AD716" i="6" s="1"/>
  <c r="V2055" i="6"/>
  <c r="Z2055" i="6" s="1"/>
  <c r="AD2055" i="6" s="1"/>
  <c r="V1716" i="6"/>
  <c r="Z1716" i="6" s="1"/>
  <c r="AD1716" i="6" s="1"/>
  <c r="V864" i="6"/>
  <c r="Z864" i="6" s="1"/>
  <c r="AD864" i="6" s="1"/>
  <c r="V1422" i="6"/>
  <c r="Z1422" i="6" s="1"/>
  <c r="AD1422" i="6" s="1"/>
  <c r="V831" i="6"/>
  <c r="Z831" i="6" s="1"/>
  <c r="AD831" i="6" s="1"/>
  <c r="V505" i="6"/>
  <c r="Z505" i="6" s="1"/>
  <c r="AD505" i="6" s="1"/>
  <c r="V1167" i="6"/>
  <c r="Z1167" i="6" s="1"/>
  <c r="AD1167" i="6" s="1"/>
  <c r="V1813" i="6"/>
  <c r="Z1813" i="6" s="1"/>
  <c r="AD1813" i="6" s="1"/>
  <c r="V2196" i="6"/>
  <c r="Z2196" i="6" s="1"/>
  <c r="AD2196" i="6" s="1"/>
  <c r="V1936" i="6"/>
  <c r="Z1936" i="6" s="1"/>
  <c r="AD1936" i="6" s="1"/>
  <c r="V2226" i="6"/>
  <c r="Z2226" i="6" s="1"/>
  <c r="AD2226" i="6" s="1"/>
  <c r="V1325" i="6"/>
  <c r="Z1325" i="6" s="1"/>
  <c r="AD1325" i="6" s="1"/>
  <c r="V1984" i="6"/>
  <c r="Z1984" i="6" s="1"/>
  <c r="AD1984" i="6" s="1"/>
  <c r="V587" i="6"/>
  <c r="Z587" i="6" s="1"/>
  <c r="AD587" i="6" s="1"/>
  <c r="V34" i="6"/>
  <c r="Z34" i="6" s="1"/>
  <c r="AD34" i="6" s="1"/>
  <c r="AD147" i="6"/>
  <c r="AD128" i="6"/>
  <c r="AD665" i="6"/>
  <c r="V1545" i="6"/>
  <c r="Z1545" i="6" s="1"/>
  <c r="AD1545" i="6" s="1"/>
  <c r="V1001" i="6"/>
  <c r="Z1001" i="6" s="1"/>
  <c r="AD1001" i="6" s="1"/>
  <c r="V1176" i="6"/>
  <c r="Z1176" i="6" s="1"/>
  <c r="AD1176" i="6" s="1"/>
  <c r="V2065" i="6"/>
  <c r="Z2065" i="6" s="1"/>
  <c r="AD2065" i="6" s="1"/>
  <c r="V1065" i="6"/>
  <c r="Z1065" i="6" s="1"/>
  <c r="AD1065" i="6" s="1"/>
  <c r="V1257" i="6"/>
  <c r="Z1257" i="6" s="1"/>
  <c r="AD1257" i="6" s="1"/>
  <c r="V1313" i="6"/>
  <c r="Z1313" i="6" s="1"/>
  <c r="AD1313" i="6" s="1"/>
  <c r="V141" i="6"/>
  <c r="Z141" i="6" s="1"/>
  <c r="AD141" i="6" s="1"/>
  <c r="V690" i="6"/>
  <c r="Z690" i="6" s="1"/>
  <c r="AD690" i="6" s="1"/>
  <c r="AD615" i="6"/>
  <c r="V193" i="6"/>
  <c r="Z193" i="6" s="1"/>
  <c r="AD193" i="6" s="1"/>
  <c r="V1103" i="6"/>
  <c r="Z1103" i="6" s="1"/>
  <c r="AD1103" i="6" s="1"/>
  <c r="V108" i="6"/>
  <c r="Z108" i="6" s="1"/>
  <c r="AD108" i="6" s="1"/>
  <c r="AD391" i="6"/>
  <c r="AD60" i="6"/>
  <c r="AD883" i="6"/>
  <c r="AD150" i="6"/>
  <c r="V387" i="6"/>
  <c r="Z387" i="6" s="1"/>
  <c r="AD387" i="6" s="1"/>
  <c r="V717" i="6"/>
  <c r="Z717" i="6" s="1"/>
  <c r="AD717" i="6" s="1"/>
  <c r="V909" i="6"/>
  <c r="Z909" i="6" s="1"/>
  <c r="AD909" i="6" s="1"/>
  <c r="V537" i="6"/>
  <c r="Z537" i="6" s="1"/>
  <c r="AD537" i="6" s="1"/>
  <c r="V1881" i="6"/>
  <c r="Z1881" i="6" s="1"/>
  <c r="AD1881" i="6" s="1"/>
  <c r="V1215" i="6"/>
  <c r="Z1215" i="6" s="1"/>
  <c r="AD1215" i="6" s="1"/>
  <c r="V1112" i="6"/>
  <c r="Z1112" i="6" s="1"/>
  <c r="AD1112" i="6" s="1"/>
  <c r="V2113" i="6"/>
  <c r="Z2113" i="6" s="1"/>
  <c r="AD2113" i="6" s="1"/>
  <c r="V1584" i="6"/>
  <c r="Z1584" i="6" s="1"/>
  <c r="AD1584" i="6" s="1"/>
  <c r="V1960" i="6"/>
  <c r="Z1960" i="6" s="1"/>
  <c r="AD1960" i="6" s="1"/>
  <c r="V881" i="6"/>
  <c r="Z881" i="6" s="1"/>
  <c r="AD881" i="6" s="1"/>
  <c r="V971" i="6"/>
  <c r="Z971" i="6" s="1"/>
  <c r="AD971" i="6" s="1"/>
  <c r="V517" i="6"/>
  <c r="Z517" i="6" s="1"/>
  <c r="AD517" i="6" s="1"/>
  <c r="AD1044" i="6"/>
  <c r="Z1831" i="6"/>
  <c r="AD1831" i="6" s="1"/>
  <c r="Z1953" i="6"/>
  <c r="AD1953" i="6" s="1"/>
  <c r="Z684" i="6"/>
  <c r="AD684" i="6" s="1"/>
  <c r="Z452" i="6"/>
  <c r="AD452" i="6" s="1"/>
  <c r="Z1569" i="6"/>
  <c r="AD1569" i="6" s="1"/>
  <c r="Z1781" i="6"/>
  <c r="AD1781" i="6" s="1"/>
  <c r="Z1385" i="6"/>
  <c r="AD1385" i="6" s="1"/>
  <c r="Z2193" i="6"/>
  <c r="AD2193" i="6" s="1"/>
  <c r="Z2228" i="6"/>
  <c r="AD2228" i="6" s="1"/>
  <c r="Z797" i="6"/>
  <c r="AD797" i="6" s="1"/>
  <c r="Z90" i="6"/>
  <c r="AD90" i="6" s="1"/>
  <c r="Z1843" i="6"/>
  <c r="AD1843" i="6" s="1"/>
  <c r="Z2071" i="6"/>
  <c r="AD2071" i="6" s="1"/>
  <c r="Z1947" i="6"/>
  <c r="AD1947" i="6" s="1"/>
  <c r="Z1915" i="6"/>
  <c r="AD1915" i="6" s="1"/>
  <c r="Z771" i="6"/>
  <c r="AD771" i="6" s="1"/>
  <c r="Z322" i="6"/>
  <c r="AD322" i="6" s="1"/>
  <c r="Z867" i="6"/>
  <c r="AD867" i="6" s="1"/>
  <c r="Z1725" i="6"/>
  <c r="AD1725" i="6" s="1"/>
  <c r="Z521" i="6"/>
  <c r="AD521" i="6" s="1"/>
  <c r="Z1611" i="6"/>
  <c r="AD1611" i="6" s="1"/>
  <c r="Z400" i="6"/>
  <c r="AD400" i="6" s="1"/>
  <c r="Z692" i="6"/>
  <c r="AD692" i="6" s="1"/>
  <c r="Z921" i="6"/>
  <c r="AD921" i="6" s="1"/>
  <c r="Z1470" i="6"/>
  <c r="AD1470" i="6" s="1"/>
  <c r="Z1305" i="6"/>
  <c r="AD1305" i="6" s="1"/>
  <c r="Z262" i="6"/>
  <c r="AD262" i="6" s="1"/>
  <c r="Z1424" i="6"/>
  <c r="AD1424" i="6" s="1"/>
  <c r="Z1705" i="6"/>
  <c r="AD1705" i="6" s="1"/>
  <c r="Z1091" i="6"/>
  <c r="AD1091" i="6" s="1"/>
  <c r="Z856" i="6"/>
  <c r="AD856" i="6" s="1"/>
  <c r="Z1482" i="6"/>
  <c r="AD1482" i="6" s="1"/>
  <c r="Z594" i="6"/>
  <c r="AD594" i="6" s="1"/>
  <c r="Z508" i="6"/>
  <c r="AD508" i="6" s="1"/>
  <c r="Z1861" i="6"/>
  <c r="AD1861" i="6" s="1"/>
  <c r="Z88" i="6"/>
  <c r="AD88" i="6" s="1"/>
  <c r="Z2042" i="6"/>
  <c r="AD2042" i="6" s="1"/>
  <c r="Z834" i="6"/>
  <c r="AD834" i="6" s="1"/>
  <c r="Z1455" i="6"/>
  <c r="AD1455" i="6" s="1"/>
  <c r="Z477" i="6"/>
  <c r="AD477" i="6" s="1"/>
  <c r="Z1890" i="6"/>
  <c r="AD1890" i="6" s="1"/>
  <c r="Z2153" i="6"/>
  <c r="AD2153" i="6" s="1"/>
  <c r="Z1721" i="6"/>
  <c r="AD1721" i="6" s="1"/>
  <c r="Z346" i="6"/>
  <c r="AD346" i="6" s="1"/>
  <c r="Z1955" i="6"/>
  <c r="AD1955" i="6" s="1"/>
  <c r="Z1830" i="6"/>
  <c r="AD1830" i="6" s="1"/>
  <c r="Z1526" i="6"/>
  <c r="AD1526" i="6" s="1"/>
  <c r="Z846" i="6"/>
  <c r="AD846" i="6" s="1"/>
  <c r="Z727" i="6"/>
  <c r="AD727" i="6" s="1"/>
  <c r="Z287" i="6"/>
  <c r="AD287" i="6" s="1"/>
  <c r="Z162" i="6"/>
  <c r="AD162" i="6" s="1"/>
  <c r="Z427" i="6"/>
  <c r="AD427" i="6" s="1"/>
  <c r="Z1237" i="6"/>
  <c r="AD1237" i="6" s="1"/>
  <c r="Z954" i="6"/>
  <c r="AD954" i="6" s="1"/>
  <c r="V750" i="6"/>
  <c r="Z750" i="6" s="1"/>
  <c r="AD750" i="6" s="1"/>
  <c r="Z964" i="6"/>
  <c r="AD964" i="6" s="1"/>
  <c r="Z369" i="6"/>
  <c r="AD369" i="6" s="1"/>
  <c r="Z44" i="6"/>
  <c r="AD44" i="6" s="1"/>
  <c r="Z1665" i="6"/>
  <c r="AD1665" i="6" s="1"/>
  <c r="H90" i="13" s="1"/>
  <c r="Z1165" i="6"/>
  <c r="AD1165" i="6" s="1"/>
  <c r="Z1998" i="6"/>
  <c r="AD1998" i="6" s="1"/>
  <c r="Z561" i="6"/>
  <c r="AD561" i="6" s="1"/>
  <c r="Z2168" i="6"/>
  <c r="AD2168" i="6" s="1"/>
  <c r="Z1421" i="6"/>
  <c r="AD1421" i="6" s="1"/>
  <c r="Z1408" i="6"/>
  <c r="AD1408" i="6" s="1"/>
  <c r="Z568" i="6"/>
  <c r="AD568" i="6" s="1"/>
  <c r="Z930" i="6"/>
  <c r="AD930" i="6" s="1"/>
  <c r="Z1736" i="6"/>
  <c r="AD1736" i="6" s="1"/>
  <c r="V2175" i="6"/>
  <c r="Z2175" i="6" s="1"/>
  <c r="AD2175" i="6" s="1"/>
  <c r="V1418" i="6"/>
  <c r="Z1418" i="6" s="1"/>
  <c r="AD1418" i="6" s="1"/>
  <c r="V315" i="6"/>
  <c r="Z315" i="6" s="1"/>
  <c r="AD315" i="6" s="1"/>
  <c r="V2029" i="6"/>
  <c r="Z2029" i="6" s="1"/>
  <c r="AD2029" i="6" s="1"/>
  <c r="V1322" i="6"/>
  <c r="Z1322" i="6" s="1"/>
  <c r="AD1322" i="6" s="1"/>
  <c r="V2174" i="6"/>
  <c r="Z2174" i="6" s="1"/>
  <c r="AD2174" i="6" s="1"/>
  <c r="V910" i="6"/>
  <c r="Z910" i="6" s="1"/>
  <c r="AD910" i="6" s="1"/>
  <c r="V343" i="6"/>
  <c r="Z343" i="6" s="1"/>
  <c r="AD343" i="6" s="1"/>
  <c r="V1067" i="6"/>
  <c r="Z1067" i="6" s="1"/>
  <c r="AD1067" i="6" s="1"/>
  <c r="V1681" i="6"/>
  <c r="Z1681" i="6" s="1"/>
  <c r="AD1681" i="6" s="1"/>
  <c r="V836" i="6"/>
  <c r="Z836" i="6" s="1"/>
  <c r="AD836" i="6" s="1"/>
  <c r="V1334" i="6"/>
  <c r="Z1334" i="6" s="1"/>
  <c r="AD1334" i="6" s="1"/>
  <c r="V196" i="6"/>
  <c r="Z196" i="6" s="1"/>
  <c r="AD196" i="6" s="1"/>
  <c r="V1441" i="6"/>
  <c r="Z1441" i="6" s="1"/>
  <c r="AD1441" i="6" s="1"/>
  <c r="V1291" i="6"/>
  <c r="Z1291" i="6" s="1"/>
  <c r="AD1291" i="6" s="1"/>
  <c r="V257" i="6"/>
  <c r="Z257" i="6" s="1"/>
  <c r="AD257" i="6" s="1"/>
  <c r="Z1012" i="6"/>
  <c r="AD1012" i="6" s="1"/>
  <c r="Z1362" i="6"/>
  <c r="AD1362" i="6" s="1"/>
  <c r="Z463" i="6"/>
  <c r="AD463" i="6" s="1"/>
  <c r="Z281" i="6"/>
  <c r="AD281" i="6" s="1"/>
  <c r="Z384" i="6"/>
  <c r="AD384" i="6" s="1"/>
  <c r="V1961" i="6"/>
  <c r="Z1961" i="6" s="1"/>
  <c r="AD1961" i="6" s="1"/>
  <c r="Z749" i="6"/>
  <c r="AD749" i="6" s="1"/>
  <c r="Z1733" i="6"/>
  <c r="AD1733" i="6" s="1"/>
  <c r="Z574" i="6"/>
  <c r="AD574" i="6" s="1"/>
  <c r="V376" i="6"/>
  <c r="Z376" i="6" s="1"/>
  <c r="AD376" i="6" s="1"/>
  <c r="Z1561" i="6"/>
  <c r="AD1561" i="6" s="1"/>
  <c r="Z2133" i="6"/>
  <c r="AD2133" i="6" s="1"/>
  <c r="Z2015" i="6"/>
  <c r="AD2015" i="6" s="1"/>
  <c r="Z666" i="6"/>
  <c r="AD666" i="6" s="1"/>
  <c r="Z755" i="6"/>
  <c r="AD755" i="6" s="1"/>
  <c r="Z1051" i="6"/>
  <c r="AD1051" i="6" s="1"/>
  <c r="AD1415" i="6"/>
  <c r="AD1394" i="6"/>
  <c r="AD728" i="6"/>
  <c r="AD1377" i="6"/>
  <c r="AD1776" i="6"/>
  <c r="Z97" i="6"/>
  <c r="AD97" i="6" s="1"/>
  <c r="Z1238" i="6"/>
  <c r="AD1238" i="6" s="1"/>
  <c r="Z1309" i="6"/>
  <c r="AD1309" i="6" s="1"/>
  <c r="Z2030" i="6"/>
  <c r="AD2030" i="6" s="1"/>
  <c r="AD532" i="6"/>
  <c r="Z933" i="6"/>
  <c r="AD933" i="6" s="1"/>
  <c r="Z1468" i="6"/>
  <c r="AD1468" i="6" s="1"/>
  <c r="Z2011" i="6"/>
  <c r="AD2011" i="6" s="1"/>
  <c r="Z14" i="6"/>
  <c r="AD14" i="6" s="1"/>
  <c r="Z331" i="6"/>
  <c r="AD331" i="6" s="1"/>
  <c r="Z1860" i="6"/>
  <c r="AD1860" i="6" s="1"/>
  <c r="Z1188" i="6"/>
  <c r="AD1188" i="6" s="1"/>
  <c r="Z373" i="6"/>
  <c r="AD373" i="6" s="1"/>
  <c r="Z1262" i="6"/>
  <c r="AD1262" i="6" s="1"/>
  <c r="Z1872" i="6"/>
  <c r="AD1872" i="6" s="1"/>
  <c r="Z1476" i="6"/>
  <c r="AD1476" i="6" s="1"/>
  <c r="Z84" i="6"/>
  <c r="AD84" i="6" s="1"/>
  <c r="Z2038" i="6"/>
  <c r="AD2038" i="6" s="1"/>
  <c r="Z2043" i="6"/>
  <c r="AD2043" i="6" s="1"/>
  <c r="Z600" i="6"/>
  <c r="AD600" i="6" s="1"/>
  <c r="Z1787" i="6"/>
  <c r="AD1787" i="6" s="1"/>
  <c r="Z1390" i="6"/>
  <c r="AD1390" i="6" s="1"/>
  <c r="Z1265" i="6"/>
  <c r="AD1265" i="6" s="1"/>
  <c r="Z626" i="6"/>
  <c r="AD626" i="6" s="1"/>
  <c r="Z809" i="6"/>
  <c r="AD809" i="6" s="1"/>
  <c r="Z2093" i="6"/>
  <c r="AD2093" i="6" s="1"/>
  <c r="Z375" i="6"/>
  <c r="AD375" i="6" s="1"/>
  <c r="Z1565" i="6"/>
  <c r="AD1565" i="6" s="1"/>
  <c r="Z1518" i="6"/>
  <c r="AD1518" i="6" s="1"/>
  <c r="Z1434" i="6"/>
  <c r="AD1434" i="6" s="1"/>
  <c r="Z38" i="6"/>
  <c r="AD38" i="6" s="1"/>
  <c r="Z1217" i="6"/>
  <c r="AD1217" i="6" s="1"/>
  <c r="V804" i="6"/>
  <c r="Z804" i="6" s="1"/>
  <c r="AD804" i="6" s="1"/>
  <c r="Z1483" i="6"/>
  <c r="AD1483" i="6" s="1"/>
  <c r="Z2142" i="6"/>
  <c r="AD2142" i="6" s="1"/>
  <c r="Z2109" i="6"/>
  <c r="AD2109" i="6" s="1"/>
  <c r="Z1966" i="6"/>
  <c r="AD1966" i="6" s="1"/>
  <c r="Z1750" i="6"/>
  <c r="AD1750" i="6" s="1"/>
  <c r="Z1578" i="6"/>
  <c r="AD1578" i="6" s="1"/>
  <c r="Z506" i="6"/>
  <c r="AD506" i="6" s="1"/>
  <c r="Z1634" i="6"/>
  <c r="AD1634" i="6" s="1"/>
  <c r="Z212" i="6"/>
  <c r="AD212" i="6" s="1"/>
  <c r="V2149" i="6"/>
  <c r="Z2149" i="6" s="1"/>
  <c r="AD2149" i="6" s="1"/>
  <c r="Z656" i="6"/>
  <c r="AD656" i="6" s="1"/>
  <c r="Z381" i="6"/>
  <c r="AD381" i="6" s="1"/>
  <c r="Z1168" i="6"/>
  <c r="AD1168" i="6" s="1"/>
  <c r="Z1581" i="6"/>
  <c r="AD1581" i="6" s="1"/>
  <c r="Z913" i="6"/>
  <c r="AD913" i="6" s="1"/>
  <c r="Z694" i="6"/>
  <c r="AD694" i="6" s="1"/>
  <c r="Z1795" i="6"/>
  <c r="AD1795" i="6" s="1"/>
  <c r="Z72" i="6"/>
  <c r="AD72" i="6" s="1"/>
  <c r="Z743" i="6"/>
  <c r="AD743" i="6" s="1"/>
  <c r="Z1525" i="6"/>
  <c r="AD1525" i="6" s="1"/>
  <c r="Z1933" i="6"/>
  <c r="AD1933" i="6" s="1"/>
  <c r="Z1158" i="6"/>
  <c r="AD1158" i="6" s="1"/>
  <c r="V131" i="6"/>
  <c r="Z131" i="6" s="1"/>
  <c r="AD131" i="6" s="1"/>
  <c r="Z687" i="6"/>
  <c r="AD687" i="6" s="1"/>
  <c r="Z1507" i="6"/>
  <c r="AD1507" i="6" s="1"/>
  <c r="Z194" i="6"/>
  <c r="AD194" i="6" s="1"/>
  <c r="Z475" i="6"/>
  <c r="AD475" i="6" s="1"/>
  <c r="Z1499" i="6"/>
  <c r="AD1499" i="6" s="1"/>
  <c r="Z1793" i="6"/>
  <c r="AD1793" i="6" s="1"/>
  <c r="Z1652" i="6"/>
  <c r="AD1652" i="6" s="1"/>
  <c r="H103" i="13" s="1"/>
  <c r="Z1924" i="6"/>
  <c r="AD1924" i="6" s="1"/>
  <c r="Z31" i="6"/>
  <c r="AD31" i="6" s="1"/>
  <c r="Z313" i="6"/>
  <c r="AD313" i="6" s="1"/>
  <c r="Z482" i="6"/>
  <c r="AD482" i="6" s="1"/>
  <c r="Z1039" i="6"/>
  <c r="AD1039" i="6" s="1"/>
  <c r="Z569" i="6"/>
  <c r="AD569" i="6" s="1"/>
  <c r="Z812" i="6"/>
  <c r="AD812" i="6" s="1"/>
  <c r="V45" i="6"/>
  <c r="Z45" i="6" s="1"/>
  <c r="AD45" i="6" s="1"/>
  <c r="Z748" i="6"/>
  <c r="AD748" i="6" s="1"/>
  <c r="Z1232" i="6"/>
  <c r="AD1232" i="6" s="1"/>
  <c r="Z1477" i="6"/>
  <c r="AD1477" i="6" s="1"/>
  <c r="Z282" i="6"/>
  <c r="AD282" i="6" s="1"/>
  <c r="V653" i="6"/>
  <c r="Z653" i="6" s="1"/>
  <c r="AD653" i="6" s="1"/>
  <c r="Z1538" i="6"/>
  <c r="AD1538" i="6" s="1"/>
  <c r="Z1672" i="6"/>
  <c r="AD1672" i="6" s="1"/>
  <c r="Z1822" i="6"/>
  <c r="AD1822" i="6" s="1"/>
  <c r="Z1658" i="6"/>
  <c r="AD1658" i="6" s="1"/>
  <c r="Z145" i="6"/>
  <c r="AD145" i="6" s="1"/>
  <c r="Z1264" i="6"/>
  <c r="AD1264" i="6" s="1"/>
  <c r="V1279" i="6"/>
  <c r="Z1279" i="6" s="1"/>
  <c r="AD1279" i="6" s="1"/>
  <c r="AD861" i="6"/>
  <c r="Z1784" i="6"/>
  <c r="AD1784" i="6" s="1"/>
  <c r="AD1788" i="6"/>
  <c r="AD1792" i="6"/>
  <c r="AD1694" i="6"/>
  <c r="AD1462" i="6"/>
  <c r="AD2069" i="6"/>
  <c r="AD956" i="6"/>
  <c r="Z388" i="6"/>
  <c r="AD388" i="6" s="1"/>
  <c r="Z1015" i="6"/>
  <c r="AD1015" i="6" s="1"/>
  <c r="Z579" i="6"/>
  <c r="AD579" i="6" s="1"/>
  <c r="Z1783" i="6"/>
  <c r="AD1783" i="6" s="1"/>
  <c r="Z1571" i="6"/>
  <c r="AD1571" i="6" s="1"/>
  <c r="H79" i="13" s="1"/>
  <c r="Z473" i="6"/>
  <c r="AD473" i="6" s="1"/>
  <c r="Z1297" i="6"/>
  <c r="AD1297" i="6" s="1"/>
  <c r="V729" i="6"/>
  <c r="Z729" i="6" s="1"/>
  <c r="AD729" i="6" s="1"/>
  <c r="V1735" i="6"/>
  <c r="Z1735" i="6" s="1"/>
  <c r="AD1735" i="6" s="1"/>
  <c r="Z597" i="6"/>
  <c r="AD597" i="6" s="1"/>
  <c r="V725" i="6"/>
  <c r="Z725" i="6" s="1"/>
  <c r="AD725" i="6" s="1"/>
  <c r="V762" i="6"/>
  <c r="Z762" i="6" s="1"/>
  <c r="AD762" i="6" s="1"/>
  <c r="V1837" i="6"/>
  <c r="Z1837" i="6" s="1"/>
  <c r="AD1837" i="6" s="1"/>
  <c r="Z1911" i="6"/>
  <c r="AD1911" i="6" s="1"/>
  <c r="Z468" i="6"/>
  <c r="AD468" i="6" s="1"/>
  <c r="V824" i="6"/>
  <c r="Z824" i="6" s="1"/>
  <c r="AD824" i="6" s="1"/>
  <c r="Z1392" i="6"/>
  <c r="AD1392" i="6" s="1"/>
  <c r="V2192" i="6"/>
  <c r="Z2192" i="6" s="1"/>
  <c r="AD2192" i="6" s="1"/>
  <c r="Z593" i="6"/>
  <c r="AD593" i="6" s="1"/>
  <c r="V765" i="6"/>
  <c r="Z765" i="6" s="1"/>
  <c r="AD765" i="6" s="1"/>
  <c r="Z341" i="6"/>
  <c r="AD341" i="6" s="1"/>
  <c r="Z882" i="6"/>
  <c r="AD882" i="6" s="1"/>
  <c r="Z654" i="6"/>
  <c r="AD654" i="6" s="1"/>
  <c r="V1300" i="6"/>
  <c r="Z1300" i="6" s="1"/>
  <c r="AD1300" i="6" s="1"/>
  <c r="Z1298" i="6"/>
  <c r="AD1298" i="6" s="1"/>
  <c r="Z407" i="6"/>
  <c r="AD407" i="6" s="1"/>
  <c r="Z1841" i="6"/>
  <c r="AD1841" i="6" s="1"/>
  <c r="Z1746" i="6"/>
  <c r="AD1746" i="6" s="1"/>
  <c r="V1289" i="6"/>
  <c r="Z1289" i="6" s="1"/>
  <c r="AD1289" i="6" s="1"/>
  <c r="Z1062" i="6"/>
  <c r="AD1062" i="6" s="1"/>
  <c r="Z1330" i="6"/>
  <c r="AD1330" i="6" s="1"/>
  <c r="Z344" i="6"/>
  <c r="AD344" i="6" s="1"/>
  <c r="Z963" i="6"/>
  <c r="AD963" i="6" s="1"/>
  <c r="Z1958" i="6"/>
  <c r="AD1958" i="6" s="1"/>
  <c r="V1193" i="6"/>
  <c r="Z1193" i="6" s="1"/>
  <c r="AD1193" i="6" s="1"/>
  <c r="V1515" i="6"/>
  <c r="Z1515" i="6" s="1"/>
  <c r="AD1515" i="6" s="1"/>
  <c r="Z2224" i="6"/>
  <c r="AD2224" i="6" s="1"/>
  <c r="Z1396" i="6"/>
  <c r="AD1396" i="6" s="1"/>
  <c r="Z1290" i="6"/>
  <c r="AD1290" i="6" s="1"/>
  <c r="Z1177" i="6"/>
  <c r="AD1177" i="6" s="1"/>
  <c r="Z1397" i="6"/>
  <c r="AD1397" i="6" s="1"/>
  <c r="Z85" i="6"/>
  <c r="AD85" i="6" s="1"/>
  <c r="Z1794" i="6"/>
  <c r="AD1794" i="6" s="1"/>
  <c r="Z1662" i="6"/>
  <c r="AD1662" i="6" s="1"/>
  <c r="Z2101" i="6"/>
  <c r="AD2101" i="6" s="1"/>
  <c r="Z182" i="6"/>
  <c r="AD182" i="6" s="1"/>
  <c r="Z1948" i="6"/>
  <c r="AD1948" i="6" s="1"/>
  <c r="Z1444" i="6"/>
  <c r="AD1444" i="6" s="1"/>
  <c r="Z146" i="6"/>
  <c r="AD146" i="6" s="1"/>
  <c r="Z390" i="6"/>
  <c r="AD390" i="6" s="1"/>
  <c r="Z1311" i="6"/>
  <c r="AD1311" i="6" s="1"/>
  <c r="Z1704" i="6"/>
  <c r="AD1704" i="6" s="1"/>
  <c r="V62" i="6"/>
  <c r="Z62" i="6" s="1"/>
  <c r="AD62" i="6" s="1"/>
  <c r="Z1310" i="6"/>
  <c r="AD1310" i="6" s="1"/>
  <c r="V494" i="6"/>
  <c r="Z494" i="6" s="1"/>
  <c r="AD494" i="6" s="1"/>
  <c r="Z1447" i="6"/>
  <c r="AD1447" i="6" s="1"/>
  <c r="Z1018" i="6"/>
  <c r="AD1018" i="6" s="1"/>
  <c r="V578" i="6"/>
  <c r="Z578" i="6" s="1"/>
  <c r="AD578" i="6" s="1"/>
  <c r="Z207" i="6"/>
  <c r="AD207" i="6" s="1"/>
  <c r="V662" i="6"/>
  <c r="Z662" i="6" s="1"/>
  <c r="AD662" i="6" s="1"/>
  <c r="V119" i="6"/>
  <c r="Z119" i="6" s="1"/>
  <c r="AD119" i="6" s="1"/>
  <c r="Z220" i="6"/>
  <c r="AD220" i="6" s="1"/>
  <c r="Z2047" i="6"/>
  <c r="AD2047" i="6" s="1"/>
  <c r="Z1466" i="6"/>
  <c r="AD1466" i="6" s="1"/>
  <c r="V2026" i="6"/>
  <c r="Z2026" i="6" s="1"/>
  <c r="AD2026" i="6" s="1"/>
  <c r="Z1648" i="6"/>
  <c r="AD1648" i="6" s="1"/>
  <c r="Z1465" i="6"/>
  <c r="AD1465" i="6" s="1"/>
  <c r="Z1142" i="6"/>
  <c r="AD1142" i="6" s="1"/>
  <c r="Z1131" i="6"/>
  <c r="AD1131" i="6" s="1"/>
  <c r="Z670" i="6"/>
  <c r="AD670" i="6" s="1"/>
  <c r="Z1644" i="6"/>
  <c r="AD1644" i="6" s="1"/>
  <c r="V634" i="6"/>
  <c r="Z634" i="6" s="1"/>
  <c r="AD634" i="6" s="1"/>
  <c r="Z1806" i="6"/>
  <c r="AD1806" i="6" s="1"/>
  <c r="Z1943" i="6"/>
  <c r="AD1943" i="6" s="1"/>
  <c r="Z439" i="6"/>
  <c r="AD439" i="6" s="1"/>
  <c r="V246" i="6"/>
  <c r="Z246" i="6" s="1"/>
  <c r="AD246" i="6" s="1"/>
  <c r="V1819" i="6"/>
  <c r="Z1819" i="6" s="1"/>
  <c r="AD1819" i="6" s="1"/>
  <c r="Z1777" i="6"/>
  <c r="AD1777" i="6" s="1"/>
  <c r="V1059" i="6"/>
  <c r="Z1059" i="6" s="1"/>
  <c r="AD1059" i="6" s="1"/>
  <c r="V1645" i="6"/>
  <c r="Z1645" i="6" s="1"/>
  <c r="AD1645" i="6" s="1"/>
  <c r="Z538" i="6"/>
  <c r="AD538" i="6" s="1"/>
  <c r="Z2020" i="6"/>
  <c r="AD2020" i="6" s="1"/>
  <c r="V1229" i="6"/>
  <c r="Z1229" i="6" s="1"/>
  <c r="AD1229" i="6" s="1"/>
  <c r="Z2010" i="6"/>
  <c r="AD2010" i="6" s="1"/>
  <c r="V1814" i="6"/>
  <c r="Z1814" i="6" s="1"/>
  <c r="AD1814" i="6" s="1"/>
  <c r="Z1342" i="6"/>
  <c r="AD1342" i="6" s="1"/>
  <c r="Z415" i="6"/>
  <c r="AD415" i="6" s="1"/>
  <c r="Z885" i="6"/>
  <c r="AD885" i="6" s="1"/>
  <c r="V974" i="6"/>
  <c r="Z974" i="6" s="1"/>
  <c r="AD974" i="6" s="1"/>
  <c r="V1895" i="6"/>
  <c r="Z1895" i="6" s="1"/>
  <c r="AD1895" i="6" s="1"/>
  <c r="V1695" i="6"/>
  <c r="Z1695" i="6" s="1"/>
  <c r="AD1695" i="6" s="1"/>
  <c r="Z273" i="6"/>
  <c r="AD273" i="6" s="1"/>
  <c r="Z1913" i="6"/>
  <c r="AD1913" i="6" s="1"/>
  <c r="Z787" i="6"/>
  <c r="AD787" i="6" s="1"/>
  <c r="V1918" i="6"/>
  <c r="Z1918" i="6" s="1"/>
  <c r="AD1918" i="6" s="1"/>
  <c r="V948" i="6"/>
  <c r="Z948" i="6" s="1"/>
  <c r="AD948" i="6" s="1"/>
  <c r="V816" i="6"/>
  <c r="Z816" i="6" s="1"/>
  <c r="AD816" i="6" s="1"/>
  <c r="Z1709" i="6"/>
  <c r="AD1709" i="6" s="1"/>
  <c r="V2040" i="6"/>
  <c r="Z2040" i="6" s="1"/>
  <c r="AD2040" i="6" s="1"/>
  <c r="V253" i="6"/>
  <c r="Z253" i="6" s="1"/>
  <c r="AD253" i="6" s="1"/>
  <c r="Z718" i="6"/>
  <c r="AD718" i="6" s="1"/>
  <c r="Z59" i="6"/>
  <c r="AD59" i="6" s="1"/>
  <c r="V1006" i="6"/>
  <c r="Z1006" i="6" s="1"/>
  <c r="AD1006" i="6" s="1"/>
  <c r="Z256" i="6"/>
  <c r="AD256" i="6" s="1"/>
  <c r="V789" i="6"/>
  <c r="Z789" i="6" s="1"/>
  <c r="AD789" i="6" s="1"/>
  <c r="Z1228" i="6"/>
  <c r="AD1228" i="6" s="1"/>
  <c r="Z1331" i="6"/>
  <c r="AD1331" i="6" s="1"/>
  <c r="Z772" i="6"/>
  <c r="AD772" i="6" s="1"/>
  <c r="Z689" i="6"/>
  <c r="AD689" i="6" s="1"/>
  <c r="Z1585" i="6"/>
  <c r="AD1585" i="6" s="1"/>
  <c r="AD1399" i="6"/>
  <c r="AD768" i="6"/>
  <c r="AD2087" i="6"/>
  <c r="AD845" i="6"/>
  <c r="AD1304" i="6"/>
  <c r="AD1944" i="6"/>
  <c r="AD191" i="6"/>
  <c r="AD1601" i="6"/>
  <c r="AD43" i="6"/>
  <c r="AD1962" i="6"/>
  <c r="AD1567" i="6"/>
  <c r="AD1556" i="6"/>
  <c r="AD1201" i="6"/>
  <c r="Z564" i="6"/>
  <c r="AD564" i="6" s="1"/>
  <c r="AD2117" i="6"/>
  <c r="AD459" i="6"/>
  <c r="AD1722" i="6"/>
  <c r="AD2008" i="6"/>
  <c r="AD314" i="6"/>
  <c r="AD1479" i="6"/>
  <c r="AD702" i="6"/>
  <c r="AD1345" i="6"/>
  <c r="AD1981" i="6"/>
  <c r="AD48" i="6"/>
  <c r="AD866" i="6"/>
  <c r="AD2188" i="6"/>
  <c r="AD514" i="6"/>
  <c r="AD1649" i="6"/>
  <c r="AD1321" i="6"/>
  <c r="AD1198" i="6"/>
  <c r="AD1576" i="6"/>
  <c r="AD1416" i="6"/>
  <c r="AD263" i="6"/>
  <c r="AD1512" i="6"/>
  <c r="AD2184" i="6"/>
  <c r="AD454" i="6"/>
  <c r="AD195" i="6"/>
  <c r="AD1980" i="6"/>
  <c r="AD1121" i="6"/>
  <c r="AD1085" i="6"/>
  <c r="AD1909" i="6"/>
  <c r="AD1296" i="6"/>
  <c r="AD2151" i="6"/>
  <c r="AD424" i="6"/>
  <c r="AD1440" i="6"/>
  <c r="AD235" i="6"/>
  <c r="AD1987" i="6"/>
  <c r="AD800" i="6"/>
  <c r="AD1017" i="6"/>
  <c r="AD461" i="6"/>
  <c r="Z1221" i="6"/>
  <c r="AD1221" i="6" s="1"/>
  <c r="AD405" i="6"/>
  <c r="AD869" i="6"/>
  <c r="AD342" i="6"/>
  <c r="AD939" i="6"/>
  <c r="AD1436" i="6"/>
  <c r="AD1194" i="6"/>
  <c r="AD1391" i="6"/>
  <c r="AD290" i="6"/>
  <c r="AD1003" i="6"/>
  <c r="AD584" i="6"/>
  <c r="AD1723" i="6"/>
  <c r="AD1969" i="6"/>
  <c r="AD210" i="6"/>
  <c r="AD1111" i="6"/>
  <c r="AD1587" i="6"/>
  <c r="AD827" i="6"/>
  <c r="AD589" i="6"/>
  <c r="AD708" i="6"/>
  <c r="AD1386" i="6"/>
  <c r="AD1234" i="6"/>
  <c r="AD441" i="6"/>
  <c r="AD249" i="6"/>
  <c r="AD1844" i="6"/>
  <c r="AD929" i="6"/>
  <c r="AD394" i="6"/>
  <c r="AD1907" i="6"/>
  <c r="Z1372" i="6"/>
  <c r="AD1372" i="6" s="1"/>
  <c r="Z1223" i="6"/>
  <c r="AD1223" i="6" s="1"/>
  <c r="Z329" i="6"/>
  <c r="AD329" i="6" s="1"/>
  <c r="Z893" i="6"/>
  <c r="AD893" i="6" s="1"/>
  <c r="Z2007" i="6"/>
  <c r="AD2007" i="6" s="1"/>
  <c r="Z1871" i="6"/>
  <c r="AD1871" i="6" s="1"/>
  <c r="Z2027" i="6"/>
  <c r="AD2027" i="6" s="1"/>
  <c r="Z254" i="6"/>
  <c r="AD254" i="6" s="1"/>
  <c r="Z1092" i="6"/>
  <c r="AD1092" i="6" s="1"/>
  <c r="Z854" i="6"/>
  <c r="AD854" i="6" s="1"/>
  <c r="Z1502" i="6"/>
  <c r="AD1502" i="6" s="1"/>
  <c r="Z1641" i="6"/>
  <c r="AD1641" i="6" s="1"/>
  <c r="Z1495" i="6"/>
  <c r="AD1495" i="6" s="1"/>
  <c r="Z177" i="6"/>
  <c r="AD177" i="6" s="1"/>
  <c r="Z1115" i="6"/>
  <c r="AD1115" i="6" s="1"/>
  <c r="Z1126" i="6"/>
  <c r="AD1126" i="6" s="1"/>
  <c r="Z1745" i="6"/>
  <c r="AD1745" i="6" s="1"/>
  <c r="AD186" i="6"/>
  <c r="Z780" i="6"/>
  <c r="AD780" i="6" s="1"/>
  <c r="Z553" i="6"/>
  <c r="AD553" i="6" s="1"/>
  <c r="Z296" i="6"/>
  <c r="AD296" i="6" s="1"/>
  <c r="Z828" i="6"/>
  <c r="AD828" i="6" s="1"/>
  <c r="Z985" i="6"/>
  <c r="AD985" i="6" s="1"/>
  <c r="Z445" i="6"/>
  <c r="AD445" i="6" s="1"/>
  <c r="AD736" i="6"/>
  <c r="Z151" i="6"/>
  <c r="AD151" i="6" s="1"/>
  <c r="Z1475" i="6"/>
  <c r="AD1475" i="6" s="1"/>
  <c r="Z1521" i="6"/>
  <c r="AD1521" i="6" s="1"/>
  <c r="Z1593" i="6"/>
  <c r="AD1593" i="6" s="1"/>
  <c r="Z1082" i="6"/>
  <c r="AD1082" i="6" s="1"/>
  <c r="Z1058" i="6"/>
  <c r="AD1058" i="6" s="1"/>
  <c r="Z1637" i="6"/>
  <c r="AD1637" i="6" s="1"/>
  <c r="Z428" i="6"/>
  <c r="AD428" i="6" s="1"/>
  <c r="Z959" i="6"/>
  <c r="AD959" i="6" s="1"/>
  <c r="Z531" i="6"/>
  <c r="AD531" i="6" s="1"/>
  <c r="Z1730" i="6"/>
  <c r="AD1730" i="6" s="1"/>
  <c r="Z1778" i="6"/>
  <c r="AD1778" i="6" s="1"/>
  <c r="Z498" i="6"/>
  <c r="AD498" i="6" s="1"/>
  <c r="Z791" i="6"/>
  <c r="AD791" i="6" s="1"/>
  <c r="Z71" i="6"/>
  <c r="AD71" i="6" s="1"/>
  <c r="Z1834" i="6"/>
  <c r="AD1834" i="6" s="1"/>
  <c r="Z1756" i="6"/>
  <c r="AD1756" i="6" s="1"/>
  <c r="Z1718" i="6"/>
  <c r="AD1718" i="6" s="1"/>
  <c r="Z187" i="6"/>
  <c r="AD187" i="6" s="1"/>
  <c r="Z1547" i="6"/>
  <c r="AD1547" i="6" s="1"/>
  <c r="Z639" i="6"/>
  <c r="AD639" i="6" s="1"/>
  <c r="Z2120" i="6"/>
  <c r="AD2120" i="6" s="1"/>
  <c r="Z308" i="6"/>
  <c r="AD308" i="6" s="1"/>
  <c r="Z367" i="6"/>
  <c r="AD367" i="6" s="1"/>
  <c r="AD479" i="6"/>
  <c r="Z996" i="6"/>
  <c r="AD996" i="6" s="1"/>
  <c r="Z1133" i="6"/>
  <c r="AD1133" i="6" s="1"/>
  <c r="Z1347" i="6"/>
  <c r="AD1347" i="6" s="1"/>
  <c r="Z1090" i="6"/>
  <c r="AD1090" i="6" s="1"/>
  <c r="Z54" i="6"/>
  <c r="AD54" i="6" s="1"/>
  <c r="Z41" i="6"/>
  <c r="AD41" i="6" s="1"/>
  <c r="Z2032" i="6"/>
  <c r="AD2032" i="6" s="1"/>
  <c r="Z901" i="6"/>
  <c r="AD901" i="6" s="1"/>
  <c r="Z1680" i="6"/>
  <c r="AD1680" i="6" s="1"/>
  <c r="Z803" i="6"/>
  <c r="AD803" i="6" s="1"/>
  <c r="Z1543" i="6"/>
  <c r="AD1543" i="6" s="1"/>
  <c r="Z1387" i="6"/>
  <c r="AD1387" i="6" s="1"/>
  <c r="Z754" i="6"/>
  <c r="AD754" i="6" s="1"/>
  <c r="Z166" i="6"/>
  <c r="AD166" i="6" s="1"/>
  <c r="Z442" i="6"/>
  <c r="AD442" i="6" s="1"/>
  <c r="Z1588" i="6"/>
  <c r="AD1588" i="6" s="1"/>
  <c r="Z1454" i="6"/>
  <c r="AD1454" i="6" s="1"/>
  <c r="Z1826" i="6"/>
  <c r="AD1826" i="6" s="1"/>
  <c r="Z144" i="6"/>
  <c r="AD144" i="6" s="1"/>
  <c r="Z1838" i="6"/>
  <c r="AD1838" i="6" s="1"/>
  <c r="Z30" i="6"/>
  <c r="AD30" i="6" s="1"/>
  <c r="Z1340" i="6"/>
  <c r="AD1340" i="6" s="1"/>
  <c r="Z1539" i="6"/>
  <c r="AD1539" i="6" s="1"/>
  <c r="Z50" i="6"/>
  <c r="AD50" i="6" s="1"/>
  <c r="Z760" i="6"/>
  <c r="AD760" i="6" s="1"/>
  <c r="Z213" i="6"/>
  <c r="AD213" i="6" s="1"/>
  <c r="Z1072" i="6"/>
  <c r="AD1072" i="6" s="1"/>
  <c r="Z326" i="6"/>
  <c r="AD326" i="6" s="1"/>
  <c r="Z1373" i="6"/>
  <c r="AD1373" i="6" s="1"/>
  <c r="Z1500" i="6"/>
  <c r="AD1500" i="6" s="1"/>
  <c r="Z1920" i="6"/>
  <c r="AD1920" i="6" s="1"/>
  <c r="Z74" i="6"/>
  <c r="AD74" i="6" s="1"/>
  <c r="AD1046" i="6"/>
  <c r="Z87" i="6"/>
  <c r="AD87" i="6" s="1"/>
  <c r="AD301" i="6"/>
  <c r="AD1668" i="6"/>
  <c r="AD957" i="6"/>
  <c r="AD664" i="6"/>
  <c r="AD1766" i="6"/>
  <c r="AD2056" i="6"/>
  <c r="AD1099" i="6"/>
  <c r="AD1574" i="6"/>
  <c r="AD241" i="6"/>
  <c r="AD518" i="6"/>
  <c r="AD456" i="6"/>
  <c r="AD813" i="6"/>
  <c r="AD24" i="6"/>
  <c r="AD1917" i="6"/>
  <c r="AD1287" i="6"/>
  <c r="AD242" i="6"/>
  <c r="AD865" i="6"/>
  <c r="AD2183" i="6"/>
  <c r="AD917" i="6"/>
  <c r="AD1154" i="6"/>
  <c r="AD240" i="6"/>
  <c r="AD1563" i="6"/>
  <c r="AD1446" i="6"/>
  <c r="AD1405" i="6"/>
  <c r="AD206" i="6"/>
  <c r="AD1242" i="6"/>
  <c r="AD2086" i="6"/>
  <c r="AD495" i="6"/>
  <c r="AD2073" i="6"/>
  <c r="Z1451" i="6"/>
  <c r="AD1451" i="6" s="1"/>
  <c r="Z58" i="6"/>
  <c r="AD58" i="6" s="1"/>
  <c r="Z1286" i="6"/>
  <c r="AD1286" i="6" s="1"/>
  <c r="Z1833" i="6"/>
  <c r="AD1833" i="6" s="1"/>
  <c r="AD1579" i="6"/>
  <c r="Z1609" i="6"/>
  <c r="AD1609" i="6" s="1"/>
  <c r="Z190" i="6"/>
  <c r="AD190" i="6" s="1"/>
  <c r="Z96" i="6"/>
  <c r="AD96" i="6" s="1"/>
  <c r="Z2094" i="6"/>
  <c r="AD2094" i="6" s="1"/>
  <c r="Z1815" i="6"/>
  <c r="AD1815" i="6" s="1"/>
  <c r="Z352" i="6"/>
  <c r="AD352" i="6" s="1"/>
  <c r="Z1425" i="6"/>
  <c r="AD1425" i="6" s="1"/>
  <c r="Z86" i="6"/>
  <c r="AD86" i="6" s="1"/>
  <c r="Z312" i="6"/>
  <c r="AD312" i="6" s="1"/>
  <c r="Z1550" i="6"/>
  <c r="AD1550" i="6" s="1"/>
  <c r="Z1728" i="6"/>
  <c r="AD1728" i="6" s="1"/>
  <c r="Z229" i="6"/>
  <c r="AD229" i="6" s="1"/>
  <c r="Z863" i="6"/>
  <c r="AD863" i="6" s="1"/>
  <c r="Z330" i="6"/>
  <c r="AD330" i="6" s="1"/>
  <c r="Z1409" i="6"/>
  <c r="AD1409" i="6" s="1"/>
  <c r="Z1317" i="6"/>
  <c r="AD1317" i="6" s="1"/>
  <c r="Z1354" i="6"/>
  <c r="AD1354" i="6" s="1"/>
  <c r="Z154" i="6"/>
  <c r="AD154" i="6" s="1"/>
  <c r="Z938" i="6"/>
  <c r="AD938" i="6" s="1"/>
  <c r="Z81" i="6"/>
  <c r="AD81" i="6" s="1"/>
  <c r="Z29" i="6"/>
  <c r="AD29" i="6" s="1"/>
  <c r="Z377" i="6"/>
  <c r="AD377" i="6" s="1"/>
  <c r="Z1070" i="6"/>
  <c r="AD1070" i="6" s="1"/>
  <c r="Z1818" i="6"/>
  <c r="AD1818" i="6" s="1"/>
  <c r="Z958" i="6"/>
  <c r="AD958" i="6" s="1"/>
  <c r="Z906" i="6"/>
  <c r="AD906" i="6" s="1"/>
  <c r="Z747" i="6"/>
  <c r="AD747" i="6" s="1"/>
  <c r="Z1048" i="6"/>
  <c r="AD1048" i="6" s="1"/>
  <c r="Z599" i="6"/>
  <c r="AD599" i="6" s="1"/>
  <c r="Z1928" i="6"/>
  <c r="AD1928" i="6" s="1"/>
  <c r="Z1559" i="6"/>
  <c r="AD1559" i="6" s="1"/>
  <c r="Z559" i="6"/>
  <c r="AD559" i="6" s="1"/>
  <c r="Z1134" i="6"/>
  <c r="AD1134" i="6" s="1"/>
  <c r="Z497" i="6"/>
  <c r="AD497" i="6" s="1"/>
  <c r="Z117" i="6"/>
  <c r="AD117" i="6" s="1"/>
  <c r="Z1927" i="6"/>
  <c r="AD1927" i="6" s="1"/>
  <c r="Z1548" i="6"/>
  <c r="AD1548" i="6" s="1"/>
  <c r="Z1315" i="6"/>
  <c r="AD1315" i="6" s="1"/>
  <c r="Z628" i="6"/>
  <c r="AD628" i="6" s="1"/>
  <c r="Z267" i="6"/>
  <c r="AD267" i="6" s="1"/>
  <c r="Z434" i="6"/>
  <c r="AD434" i="6" s="1"/>
  <c r="Z853" i="6"/>
  <c r="AD853" i="6" s="1"/>
  <c r="Z525" i="6"/>
  <c r="AD525" i="6" s="1"/>
  <c r="Z837" i="6"/>
  <c r="AD837" i="6" s="1"/>
  <c r="Z806" i="6"/>
  <c r="AD806" i="6" s="1"/>
  <c r="AD1338" i="6"/>
  <c r="AD1071" i="6"/>
  <c r="Z27" i="6"/>
  <c r="AD27" i="6" s="1"/>
  <c r="Z1892" i="6"/>
  <c r="AD1892" i="6" s="1"/>
  <c r="Z1755" i="6"/>
  <c r="AD1755" i="6" s="1"/>
  <c r="Z1799" i="6"/>
  <c r="AD1799" i="6" s="1"/>
  <c r="Z1549" i="6"/>
  <c r="AD1549" i="6" s="1"/>
  <c r="Z325" i="6"/>
  <c r="AD325" i="6" s="1"/>
  <c r="Z337" i="6"/>
  <c r="AD337" i="6" s="1"/>
  <c r="Z2025" i="6"/>
  <c r="AD2025" i="6" s="1"/>
  <c r="Z143" i="6"/>
  <c r="AD143" i="6" s="1"/>
  <c r="Z1186" i="6"/>
  <c r="AD1186" i="6" s="1"/>
  <c r="Z1885" i="6"/>
  <c r="AD1885" i="6" s="1"/>
  <c r="Z1461" i="6"/>
  <c r="AD1461" i="6" s="1"/>
  <c r="Z617" i="6"/>
  <c r="AD617" i="6" s="1"/>
  <c r="Z18" i="6"/>
  <c r="AD18" i="6" s="1"/>
  <c r="Z1851" i="6"/>
  <c r="AD1851" i="6" s="1"/>
  <c r="Z2143" i="6"/>
  <c r="AD2143" i="6" s="1"/>
  <c r="Z470" i="6"/>
  <c r="AD470" i="6" s="1"/>
  <c r="AD1642" i="6"/>
  <c r="Z1182" i="6"/>
  <c r="AD1182" i="6" s="1"/>
  <c r="Z138" i="6"/>
  <c r="AD138" i="6" s="1"/>
  <c r="Z501" i="6"/>
  <c r="AD501" i="6" s="1"/>
  <c r="Z1406" i="6"/>
  <c r="AD1406" i="6" s="1"/>
  <c r="AD1786" i="6"/>
  <c r="AD1513" i="6"/>
  <c r="AD1864" i="6"/>
  <c r="AD1358" i="6"/>
  <c r="AD2077" i="6"/>
  <c r="AD1600" i="6"/>
  <c r="AD1063" i="6"/>
  <c r="AD696" i="6"/>
  <c r="AD785" i="6"/>
  <c r="AD975" i="6"/>
  <c r="AD582" i="6"/>
  <c r="AD91" i="6"/>
  <c r="AD1073" i="6"/>
  <c r="AD1501" i="6"/>
  <c r="AD850" i="6"/>
  <c r="AD924" i="6"/>
  <c r="AD704" i="6"/>
  <c r="AD1395" i="6"/>
  <c r="AD1270" i="6"/>
  <c r="AD740" i="6"/>
  <c r="AD351" i="6"/>
  <c r="AD1974" i="6"/>
  <c r="AD1498" i="6"/>
  <c r="AD476" i="6"/>
  <c r="AD1293" i="6"/>
  <c r="AD1045" i="6"/>
  <c r="AD35" i="6"/>
  <c r="AD966" i="6"/>
  <c r="AD817" i="6"/>
  <c r="AD447" i="6"/>
  <c r="AD2067" i="6"/>
  <c r="AD340" i="6"/>
  <c r="AD884" i="6"/>
  <c r="AD1042" i="6"/>
  <c r="AD2091" i="6"/>
  <c r="AD1509" i="6"/>
  <c r="AD1255" i="6"/>
  <c r="AD2129" i="6"/>
  <c r="AD1173" i="6"/>
  <c r="AD478" i="6"/>
  <c r="AD766" i="6"/>
  <c r="AD1583" i="6"/>
  <c r="H105" i="13" s="1"/>
  <c r="Z774" i="6"/>
  <c r="AD774" i="6" s="1"/>
  <c r="Z1384" i="6"/>
  <c r="AD1384" i="6" s="1"/>
  <c r="Z47" i="6"/>
  <c r="AD47" i="6" s="1"/>
  <c r="Z818" i="6"/>
  <c r="AD818" i="6" s="1"/>
  <c r="AD2190" i="6"/>
  <c r="Z25" i="6"/>
  <c r="AD25" i="6" s="1"/>
  <c r="Z467" i="6"/>
  <c r="AD467" i="6" s="1"/>
  <c r="Z695" i="6"/>
  <c r="AD695" i="6" s="1"/>
  <c r="Z859" i="6"/>
  <c r="AD859" i="6" s="1"/>
  <c r="Z347" i="6"/>
  <c r="AD347" i="6" s="1"/>
  <c r="Z805" i="6"/>
  <c r="AD805" i="6" s="1"/>
  <c r="Z1169" i="6"/>
  <c r="AD1169" i="6" s="1"/>
  <c r="Z1183" i="6"/>
  <c r="AD1183" i="6" s="1"/>
  <c r="Z105" i="6"/>
  <c r="AD105" i="6" s="1"/>
  <c r="AD2177" i="6"/>
  <c r="Z545" i="6"/>
  <c r="AD545" i="6" s="1"/>
  <c r="Z1431" i="6"/>
  <c r="AD1431" i="6" s="1"/>
  <c r="Z1212" i="6"/>
  <c r="AD1212" i="6" s="1"/>
  <c r="Z934" i="6"/>
  <c r="AD934" i="6" s="1"/>
  <c r="Z1749" i="6"/>
  <c r="AD1749" i="6" s="1"/>
  <c r="Z1207" i="6"/>
  <c r="AD1207" i="6" s="1"/>
  <c r="Z1401" i="6"/>
  <c r="AD1401" i="6" s="1"/>
  <c r="Z1821" i="6"/>
  <c r="AD1821" i="6" s="1"/>
  <c r="Z543" i="6"/>
  <c r="AD543" i="6" s="1"/>
  <c r="Z2186" i="6"/>
  <c r="AD2186" i="6" s="1"/>
  <c r="Z1184" i="6"/>
  <c r="AD1184" i="6" s="1"/>
  <c r="Z2045" i="6"/>
  <c r="AD2045" i="6" s="1"/>
  <c r="Z773" i="6"/>
  <c r="AD773" i="6" s="1"/>
  <c r="Z1621" i="6"/>
  <c r="AD1621" i="6" s="1"/>
  <c r="H111" i="13" s="1"/>
  <c r="Z1945" i="6"/>
  <c r="AD1945" i="6" s="1"/>
  <c r="Z1685" i="6"/>
  <c r="AD1685" i="6" s="1"/>
  <c r="Z1884" i="6"/>
  <c r="AD1884" i="6" s="1"/>
  <c r="Z307" i="6"/>
  <c r="AD307" i="6" s="1"/>
  <c r="Z1249" i="6"/>
  <c r="AD1249" i="6" s="1"/>
  <c r="Z1463" i="6"/>
  <c r="AD1463" i="6" s="1"/>
  <c r="Z385" i="6"/>
  <c r="AD385" i="6" s="1"/>
  <c r="Z877" i="6"/>
  <c r="AD877" i="6" s="1"/>
  <c r="Z1412" i="6"/>
  <c r="AD1412" i="6" s="1"/>
  <c r="Z2090" i="6"/>
  <c r="AD2090" i="6" s="1"/>
  <c r="Z1557" i="6"/>
  <c r="AD1557" i="6" s="1"/>
  <c r="Z688" i="6"/>
  <c r="AD688" i="6" s="1"/>
  <c r="Z839" i="6"/>
  <c r="AD839" i="6" s="1"/>
  <c r="Z715" i="6"/>
  <c r="AD715" i="6" s="1"/>
  <c r="Z1875" i="6"/>
  <c r="AD1875" i="6" s="1"/>
  <c r="Z731" i="6"/>
  <c r="AD731" i="6" s="1"/>
  <c r="Z1544" i="6"/>
  <c r="AD1544" i="6" s="1"/>
  <c r="Z83" i="6"/>
  <c r="AD83" i="6" s="1"/>
  <c r="Z32" i="6"/>
  <c r="AD32" i="6" s="1"/>
  <c r="Z1231" i="6"/>
  <c r="AD1231" i="6" s="1"/>
  <c r="Z406" i="6"/>
  <c r="AD406" i="6" s="1"/>
  <c r="Z2222" i="6"/>
  <c r="AD2222" i="6" s="1"/>
  <c r="Z350" i="6"/>
  <c r="AD350" i="6" s="1"/>
  <c r="Z333" i="6"/>
  <c r="AD333" i="6" s="1"/>
  <c r="Z159" i="6"/>
  <c r="AD159" i="6" s="1"/>
  <c r="Z591" i="6"/>
  <c r="AD591" i="6" s="1"/>
  <c r="Z1829" i="6"/>
  <c r="AD1829" i="6" s="1"/>
  <c r="Z319" i="6"/>
  <c r="AD319" i="6" s="1"/>
  <c r="Z1081" i="6"/>
  <c r="AD1081" i="6" s="1"/>
  <c r="AD1848" i="6"/>
  <c r="AD1971" i="6"/>
  <c r="AD1560" i="6"/>
  <c r="AD1344" i="6"/>
  <c r="AD160" i="6"/>
  <c r="AD1458" i="6"/>
  <c r="AD1430" i="6"/>
  <c r="AD1200" i="6"/>
  <c r="AD227" i="6"/>
  <c r="AD1847" i="6"/>
  <c r="AD507" i="6"/>
  <c r="AD231" i="6"/>
  <c r="AD1674" i="6"/>
  <c r="AD907" i="6"/>
  <c r="AD783" i="6"/>
  <c r="AD1951" i="6"/>
  <c r="AD1371" i="6"/>
  <c r="AD722" i="6"/>
  <c r="AD251" i="6"/>
  <c r="AD860" i="6"/>
  <c r="AD1393" i="6"/>
  <c r="AD1489" i="6"/>
  <c r="AD2019" i="6"/>
  <c r="Z527" i="6"/>
  <c r="AD527" i="6" s="1"/>
  <c r="Z900" i="6"/>
  <c r="AD900" i="6" s="1"/>
  <c r="Z1870" i="6"/>
  <c r="AD1870" i="6" s="1"/>
  <c r="Z1365" i="6"/>
  <c r="AD1365" i="6" s="1"/>
  <c r="Z1457" i="6"/>
  <c r="AD1457" i="6" s="1"/>
  <c r="Z1537" i="6"/>
  <c r="AD1537" i="6" s="1"/>
  <c r="Z472" i="6"/>
  <c r="AD472" i="6" s="1"/>
  <c r="AD638" i="6"/>
  <c r="Z1533" i="6"/>
  <c r="AD1533" i="6" s="1"/>
  <c r="Z1057" i="6"/>
  <c r="AD1057" i="6" s="1"/>
  <c r="Z276" i="6"/>
  <c r="AD276" i="6" s="1"/>
  <c r="AD1708" i="6"/>
  <c r="Z1140" i="6"/>
  <c r="AD1140" i="6" s="1"/>
  <c r="Z528" i="6"/>
  <c r="AD528" i="6" s="1"/>
  <c r="AD2064" i="6"/>
  <c r="Z534" i="6"/>
  <c r="AD534" i="6" s="1"/>
  <c r="Z1364" i="6"/>
  <c r="AD1364" i="6" s="1"/>
  <c r="Z821" i="6"/>
  <c r="AD821" i="6" s="1"/>
  <c r="Z311" i="6"/>
  <c r="AD311" i="6" s="1"/>
  <c r="Z874" i="6"/>
  <c r="AD874" i="6" s="1"/>
  <c r="Z1452" i="6"/>
  <c r="AD1452" i="6" s="1"/>
  <c r="Z1137" i="6"/>
  <c r="AD1137" i="6" s="1"/>
  <c r="Z1132" i="6"/>
  <c r="AD1132" i="6" s="1"/>
  <c r="Z937" i="6"/>
  <c r="AD937" i="6" s="1"/>
  <c r="Z184" i="6"/>
  <c r="AD184" i="6" s="1"/>
  <c r="Z2141" i="6"/>
  <c r="AD2141" i="6" s="1"/>
  <c r="Z1739" i="6"/>
  <c r="AD1739" i="6" s="1"/>
  <c r="Z752" i="6"/>
  <c r="AD752" i="6" s="1"/>
  <c r="Z1355" i="6"/>
  <c r="AD1355" i="6" s="1"/>
  <c r="Z1514" i="6"/>
  <c r="AD1514" i="6" s="1"/>
  <c r="Z491" i="6"/>
  <c r="AD491" i="6" s="1"/>
  <c r="Z270" i="6"/>
  <c r="AD270" i="6" s="1"/>
  <c r="Z1724" i="6"/>
  <c r="AD1724" i="6" s="1"/>
  <c r="Z1859" i="6"/>
  <c r="AD1859" i="6" s="1"/>
  <c r="Z316" i="6"/>
  <c r="AD316" i="6" s="1"/>
  <c r="Z1269" i="6"/>
  <c r="AD1269" i="6" s="1"/>
  <c r="Z627" i="6"/>
  <c r="AD627" i="6" s="1"/>
  <c r="Z1726" i="6"/>
  <c r="AD1726" i="6" s="1"/>
  <c r="Z1258" i="6"/>
  <c r="AD1258" i="6" s="1"/>
  <c r="Z509" i="6"/>
  <c r="AD509" i="6" s="1"/>
  <c r="Z1522" i="6"/>
  <c r="AD1522" i="6" s="1"/>
  <c r="Z489" i="6"/>
  <c r="AD489" i="6" s="1"/>
  <c r="Z951" i="6"/>
  <c r="AD951" i="6" s="1"/>
  <c r="Z835" i="6"/>
  <c r="AD835" i="6" s="1"/>
  <c r="AD446" i="6"/>
  <c r="Z173" i="6"/>
  <c r="AD173" i="6" s="1"/>
  <c r="Z1897" i="6"/>
  <c r="AD1897" i="6" s="1"/>
  <c r="Z1094" i="6"/>
  <c r="AD1094" i="6" s="1"/>
  <c r="Z744" i="6"/>
  <c r="AD744" i="6" s="1"/>
  <c r="Z1190" i="6"/>
  <c r="AD1190" i="6" s="1"/>
  <c r="Z547" i="6"/>
  <c r="AD547" i="6" s="1"/>
  <c r="Z28" i="6"/>
  <c r="AD28" i="6" s="1"/>
  <c r="Z633" i="6"/>
  <c r="AD633" i="6" s="1"/>
  <c r="Z2131" i="6"/>
  <c r="AD2131" i="6" s="1"/>
  <c r="Z1449" i="6"/>
  <c r="AD1449" i="6" s="1"/>
  <c r="Z1707" i="6"/>
  <c r="AD1707" i="6" s="1"/>
  <c r="Z1098" i="6"/>
  <c r="AD1098" i="6" s="1"/>
  <c r="Z1484" i="6"/>
  <c r="AD1484" i="6" s="1"/>
  <c r="Z1432" i="6"/>
  <c r="AD1432" i="6" s="1"/>
  <c r="Z539" i="6"/>
  <c r="AD539" i="6" s="1"/>
  <c r="Z1043" i="6"/>
  <c r="AD1043" i="6" s="1"/>
  <c r="Z95" i="6"/>
  <c r="AD95" i="6" s="1"/>
  <c r="Z823" i="6"/>
  <c r="AD823" i="6" s="1"/>
  <c r="Z808" i="6"/>
  <c r="AD808" i="6" s="1"/>
  <c r="Z1332" i="6"/>
  <c r="AD1332" i="6" s="1"/>
  <c r="Z1616" i="6"/>
  <c r="AD1616" i="6" s="1"/>
  <c r="Z2036" i="6"/>
  <c r="AD2036" i="6" s="1"/>
  <c r="Z135" i="6"/>
  <c r="AD135" i="6" s="1"/>
  <c r="Z286" i="6"/>
  <c r="AD286" i="6" s="1"/>
  <c r="Z1527" i="6"/>
  <c r="AD1527" i="6" s="1"/>
  <c r="Z1975" i="6"/>
  <c r="AD1975" i="6" s="1"/>
  <c r="Z1211" i="6"/>
  <c r="AD1211" i="6" s="1"/>
  <c r="Z984" i="6"/>
  <c r="AD984" i="6" s="1"/>
  <c r="Z944" i="6"/>
  <c r="AD944" i="6" s="1"/>
  <c r="Z1069" i="6"/>
  <c r="AD1069" i="6" s="1"/>
  <c r="Z1097" i="6"/>
  <c r="AD1097" i="6" s="1"/>
  <c r="Z485" i="6"/>
  <c r="AD485" i="6" s="1"/>
  <c r="Z1950" i="6"/>
  <c r="AD1950" i="6" s="1"/>
  <c r="Z516" i="6"/>
  <c r="AD516" i="6" s="1"/>
  <c r="Z1845" i="6"/>
  <c r="AD1845" i="6" s="1"/>
  <c r="Z1161" i="6"/>
  <c r="AD1161" i="6" s="1"/>
  <c r="Z732" i="6"/>
  <c r="AD732" i="6" s="1"/>
  <c r="Z778" i="6"/>
  <c r="AD778" i="6" s="1"/>
  <c r="Z598" i="6"/>
  <c r="AD598" i="6" s="1"/>
  <c r="Z894" i="6"/>
  <c r="AD894" i="6" s="1"/>
  <c r="Z425" i="6"/>
  <c r="AD425" i="6" s="1"/>
  <c r="Z1178" i="6"/>
  <c r="AD1178" i="6" s="1"/>
  <c r="Z255" i="6"/>
  <c r="AD255" i="6" s="1"/>
  <c r="Z2225" i="6"/>
  <c r="AD2225" i="6" s="1"/>
  <c r="Z1968" i="6"/>
  <c r="AD1968" i="6" s="1"/>
  <c r="Z199" i="6"/>
  <c r="AD199" i="6" s="1"/>
  <c r="Z1367" i="6"/>
  <c r="AD1367" i="6" s="1"/>
  <c r="Z437" i="6"/>
  <c r="AD437" i="6" s="1"/>
  <c r="Z2121" i="6"/>
  <c r="AD2121" i="6" s="1"/>
  <c r="Z1660" i="6"/>
  <c r="AD1660" i="6" s="1"/>
  <c r="Z2179" i="6"/>
  <c r="AD2179" i="6" s="1"/>
  <c r="Z1195" i="6"/>
  <c r="AD1195" i="6" s="1"/>
  <c r="Z1598" i="6"/>
  <c r="AD1598" i="6" s="1"/>
  <c r="Z609" i="6"/>
  <c r="AD609" i="6" s="1"/>
  <c r="Z368" i="6"/>
  <c r="AD368" i="6" s="1"/>
  <c r="Z460" i="6"/>
  <c r="AD460" i="6" s="1"/>
  <c r="Z465" i="6"/>
  <c r="AD465" i="6" s="1"/>
  <c r="Z1963" i="6"/>
  <c r="AD1963" i="6" s="1"/>
  <c r="Z763" i="6"/>
  <c r="AD763" i="6" s="1"/>
  <c r="Z920" i="6"/>
  <c r="AD920" i="6" s="1"/>
  <c r="Z1940" i="6"/>
  <c r="AD1940" i="6" s="1"/>
  <c r="Z1744" i="6"/>
  <c r="AD1744" i="6" s="1"/>
  <c r="Z512" i="6"/>
  <c r="AD512" i="6" s="1"/>
  <c r="Z1156" i="6"/>
  <c r="AD1156" i="6" s="1"/>
  <c r="Z1941" i="6"/>
  <c r="AD1941" i="6" s="1"/>
  <c r="Z879" i="6"/>
  <c r="AD879" i="6" s="1"/>
  <c r="Z1464" i="6"/>
  <c r="AD1464" i="6" s="1"/>
  <c r="Z1803" i="6"/>
  <c r="AD1803" i="6" s="1"/>
  <c r="Z1873" i="6"/>
  <c r="AD1873" i="6" s="1"/>
  <c r="Z2125" i="6"/>
  <c r="AD2125" i="6" s="1"/>
  <c r="Z418" i="6"/>
  <c r="AD418" i="6" s="1"/>
  <c r="Z1472" i="6"/>
  <c r="AD1472" i="6" s="1"/>
  <c r="Z1219" i="6"/>
  <c r="AD1219" i="6" s="1"/>
  <c r="Z471" i="6"/>
  <c r="AD471" i="6" s="1"/>
  <c r="Z80" i="6"/>
  <c r="AD80" i="6" s="1"/>
  <c r="Z671" i="6"/>
  <c r="AD671" i="6" s="1"/>
  <c r="Z2119" i="6"/>
  <c r="H67" i="13"/>
  <c r="AD541" i="6"/>
  <c r="H48" i="13"/>
  <c r="AD1807" i="6"/>
  <c r="H99" i="13"/>
  <c r="H107" i="13"/>
  <c r="AD1139" i="6"/>
  <c r="H47" i="13" l="1"/>
  <c r="H45" i="13"/>
  <c r="H39" i="13"/>
  <c r="H41" i="13"/>
  <c r="H56" i="13"/>
  <c r="H92" i="13"/>
  <c r="H71" i="13"/>
  <c r="H88" i="13"/>
  <c r="H40" i="13"/>
  <c r="H120" i="13"/>
  <c r="H2296" i="6" s="1"/>
  <c r="L2296" i="6" s="1"/>
  <c r="N2296" i="6" s="1"/>
  <c r="Q2296" i="6" s="1"/>
  <c r="R2296" i="6" s="1"/>
  <c r="AA2296" i="6" s="1"/>
  <c r="AB2296" i="6" s="1"/>
  <c r="AC2296" i="6" s="1"/>
  <c r="H100" i="13"/>
  <c r="H110" i="13"/>
  <c r="H113" i="13"/>
  <c r="H87" i="13"/>
  <c r="H95" i="13"/>
  <c r="H97" i="13"/>
  <c r="H82" i="13"/>
  <c r="H114" i="13"/>
  <c r="H118" i="13"/>
  <c r="H29" i="13"/>
  <c r="H77" i="13"/>
  <c r="H63" i="13"/>
  <c r="H73" i="13"/>
  <c r="H83" i="13"/>
  <c r="H22" i="13"/>
  <c r="H18" i="13"/>
  <c r="H21" i="13"/>
  <c r="H106" i="13"/>
  <c r="H112" i="13"/>
  <c r="H70" i="13"/>
  <c r="H68" i="13"/>
  <c r="H76" i="13"/>
  <c r="H101" i="13"/>
  <c r="H17" i="13"/>
  <c r="H108" i="13"/>
  <c r="H84" i="13"/>
  <c r="H74" i="13"/>
  <c r="H53" i="13"/>
  <c r="H85" i="13"/>
  <c r="H119" i="13"/>
  <c r="H81" i="13"/>
  <c r="H89" i="13"/>
  <c r="H93" i="13"/>
  <c r="H116" i="13"/>
  <c r="H66" i="13"/>
  <c r="H75" i="13"/>
  <c r="H60" i="13"/>
  <c r="H78" i="13"/>
  <c r="H96" i="13"/>
  <c r="H86" i="13"/>
  <c r="H104" i="13"/>
  <c r="H46" i="13"/>
  <c r="H80" i="13"/>
  <c r="H62" i="13"/>
  <c r="H98" i="13"/>
  <c r="H69" i="13"/>
  <c r="H65" i="13"/>
  <c r="H91" i="13"/>
  <c r="H109" i="13"/>
  <c r="H42" i="13"/>
  <c r="H102" i="13"/>
  <c r="H117" i="13"/>
  <c r="H115" i="13"/>
  <c r="H55" i="13"/>
  <c r="H72" i="13"/>
  <c r="H64" i="13"/>
  <c r="H23" i="13"/>
  <c r="H35" i="13"/>
  <c r="H36" i="13"/>
  <c r="H16" i="13"/>
  <c r="H30" i="13"/>
  <c r="H27" i="13"/>
  <c r="H28" i="13"/>
  <c r="H33" i="13"/>
  <c r="H34" i="13"/>
  <c r="H24" i="13"/>
  <c r="AD2119" i="6"/>
  <c r="H15" i="13" s="1"/>
  <c r="Q1614" i="6"/>
  <c r="Q1650" i="6"/>
  <c r="Q1615" i="6"/>
  <c r="Q1610" i="6"/>
  <c r="Q1613" i="6"/>
  <c r="Q1608" i="6"/>
  <c r="U2296" i="6" l="1"/>
  <c r="V2296" i="6" s="1"/>
  <c r="R1615" i="6"/>
  <c r="AA1615" i="6" s="1"/>
  <c r="R1610" i="6"/>
  <c r="AA1610" i="6" s="1"/>
  <c r="R1608" i="6"/>
  <c r="AA1608" i="6" s="1"/>
  <c r="R1650" i="6"/>
  <c r="AA1650" i="6" s="1"/>
  <c r="R1613" i="6"/>
  <c r="AA1613" i="6" s="1"/>
  <c r="R1614" i="6"/>
  <c r="AA1614" i="6" s="1"/>
  <c r="Z2296" i="6" l="1"/>
  <c r="AD2296" i="6" s="1"/>
  <c r="AB1613" i="6"/>
  <c r="AC1613" i="6" s="1"/>
  <c r="U1613" i="6"/>
  <c r="V1613" i="6" s="1"/>
  <c r="Z1613" i="6" s="1"/>
  <c r="U1650" i="6"/>
  <c r="V1650" i="6" s="1"/>
  <c r="Z1650" i="6" s="1"/>
  <c r="AB1614" i="6"/>
  <c r="AC1614" i="6" s="1"/>
  <c r="U1614" i="6"/>
  <c r="V1614" i="6" s="1"/>
  <c r="Z1614" i="6" s="1"/>
  <c r="AB1608" i="6"/>
  <c r="AC1608" i="6" s="1"/>
  <c r="U1608" i="6"/>
  <c r="V1608" i="6" s="1"/>
  <c r="AB1610" i="6"/>
  <c r="AC1610" i="6" s="1"/>
  <c r="U1610" i="6"/>
  <c r="V1610" i="6" s="1"/>
  <c r="AB1615" i="6"/>
  <c r="AC1615" i="6" s="1"/>
  <c r="U1615" i="6"/>
  <c r="V1615" i="6" s="1"/>
  <c r="AB1650" i="6"/>
  <c r="AC1650" i="6" s="1"/>
  <c r="H32" i="13"/>
  <c r="H50" i="13"/>
  <c r="H38" i="13"/>
  <c r="Z1682" i="6"/>
  <c r="AD1613" i="6" l="1"/>
  <c r="Z1615" i="6"/>
  <c r="AD1615" i="6" s="1"/>
  <c r="Z1610" i="6"/>
  <c r="AD1610" i="6" s="1"/>
  <c r="Z1608" i="6"/>
  <c r="AD1608" i="6" s="1"/>
  <c r="H20" i="13"/>
  <c r="AD1650" i="6"/>
  <c r="H26" i="13"/>
  <c r="AD1614" i="6"/>
  <c r="H44" i="13"/>
  <c r="AD1682" i="6"/>
  <c r="H51" i="13" s="1"/>
  <c r="H25" i="13" l="1"/>
  <c r="H58" i="13"/>
  <c r="H43" i="13"/>
  <c r="H52" i="13"/>
  <c r="H37" i="13"/>
  <c r="H54" i="13"/>
  <c r="H19" i="13"/>
  <c r="H94" i="13"/>
  <c r="H31" i="13"/>
  <c r="H59" i="13"/>
  <c r="H49" i="13"/>
  <c r="H57" i="13"/>
  <c r="H14" i="13" l="1"/>
  <c r="H2" i="1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tc={C5995560-148F-433E-8171-B21021A63CFA}</author>
    <author>tc={847657EB-FD26-4700-9677-FC9BB77FDBB3}</author>
    <author>tc={81E75FC8-E84F-49D6-B633-C4893651B886}</author>
  </authors>
  <commentList>
    <comment ref="C205" authorId="0" shapeId="0" xr:uid="{C5995560-148F-433E-8171-B21021A63CFA}">
      <text>
        <t>[Threaded comment]
Your version of Excel allows you to read this threaded comment; however, any edits to it will get removed if the file is opened in a newer version of Excel. Learn more: https://go.microsoft.com/fwlink/?linkid=870924
Comment:
    Updated 8/16/21</t>
      </text>
    </comment>
    <comment ref="C264" authorId="1" shapeId="0" xr:uid="{847657EB-FD26-4700-9677-FC9BB77FDBB3}">
      <text>
        <t>[Threaded comment]
Your version of Excel allows you to read this threaded comment; however, any edits to it will get removed if the file is opened in a newer version of Excel. Learn more: https://go.microsoft.com/fwlink/?linkid=870924
Comment:
    Updated 8/16/21</t>
      </text>
    </comment>
    <comment ref="C321" authorId="2" shapeId="0" xr:uid="{81E75FC8-E84F-49D6-B633-C4893651B886}">
      <text>
        <t>[Threaded comment]
Your version of Excel allows you to read this threaded comment; however, any edits to it will get removed if the file is opened in a newer version of Excel. Learn more: https://go.microsoft.com/fwlink/?linkid=870924
Comment:
    Considered newly emerging school and using Toppenish's poverty %</t>
      </text>
    </comment>
  </commentList>
</comments>
</file>

<file path=xl/sharedStrings.xml><?xml version="1.0" encoding="utf-8"?>
<sst xmlns="http://schemas.openxmlformats.org/spreadsheetml/2006/main" count="24656" uniqueCount="3399">
  <si>
    <t>Washtucna School District</t>
  </si>
  <si>
    <t>Washtucna Elementary/High School</t>
  </si>
  <si>
    <t>Benge School District</t>
  </si>
  <si>
    <t>Benge Elementary</t>
  </si>
  <si>
    <t>Othello School District</t>
  </si>
  <si>
    <t>Lutacaga Elementary</t>
  </si>
  <si>
    <t>Hiawatha Elementary School</t>
  </si>
  <si>
    <t>Othello High School</t>
  </si>
  <si>
    <t>McFarland Middle School</t>
  </si>
  <si>
    <t>Scootney Springs Elementary</t>
  </si>
  <si>
    <t>Wahitis Elementary School</t>
  </si>
  <si>
    <t>Desert Oasis High School</t>
  </si>
  <si>
    <t>Lind School District</t>
  </si>
  <si>
    <t>Lind-Ritzville High School</t>
  </si>
  <si>
    <t>Lind Elementary School</t>
  </si>
  <si>
    <t>Lind-Ritzville Middle School</t>
  </si>
  <si>
    <t>Ritzville School District</t>
  </si>
  <si>
    <t>Ritzville High School</t>
  </si>
  <si>
    <t>Ritzville Grade School</t>
  </si>
  <si>
    <t>Lind Ritzville Middle School</t>
  </si>
  <si>
    <t>Clarkston School District</t>
  </si>
  <si>
    <t>Educational Opportunity Center</t>
  </si>
  <si>
    <t>Charles Francis Adams High School</t>
  </si>
  <si>
    <t>Lincoln Middle School</t>
  </si>
  <si>
    <t>Parkway Elementary</t>
  </si>
  <si>
    <t>Grantham Elementary</t>
  </si>
  <si>
    <t>Highland Elementary</t>
  </si>
  <si>
    <t>Special Services</t>
  </si>
  <si>
    <t>Heights Elementary</t>
  </si>
  <si>
    <t>Educational Opportunity Center Reengagement</t>
  </si>
  <si>
    <t>Asotin-Anatone School District</t>
  </si>
  <si>
    <t>Asotin Jr Sr High</t>
  </si>
  <si>
    <t>Asotin Elementary</t>
  </si>
  <si>
    <t>Kennewick School District</t>
  </si>
  <si>
    <t>Legacy High School</t>
  </si>
  <si>
    <t>Mid-Columbia Parent Partnership</t>
  </si>
  <si>
    <t>Eastgate Elementary School</t>
  </si>
  <si>
    <t>Westgate Elementary School</t>
  </si>
  <si>
    <t>Kennewick High School</t>
  </si>
  <si>
    <t>Hawthorne Elementary School - Kennewick</t>
  </si>
  <si>
    <t>Washington Elementary School</t>
  </si>
  <si>
    <t>Highlands Middle School</t>
  </si>
  <si>
    <t>Edison Elementary School - Kennewick</t>
  </si>
  <si>
    <t>Vista Elementary School</t>
  </si>
  <si>
    <t>Park Middle School</t>
  </si>
  <si>
    <t>Kamiakin High School</t>
  </si>
  <si>
    <t>Desert Hills Middle School</t>
  </si>
  <si>
    <t>Canyon View Elementary School</t>
  </si>
  <si>
    <t>Southgate Elementary School</t>
  </si>
  <si>
    <t>Sunset View Elementary School</t>
  </si>
  <si>
    <t>Lincoln Elementary School</t>
  </si>
  <si>
    <t>Cascade Elementary School</t>
  </si>
  <si>
    <t>Amistad Elementary School</t>
  </si>
  <si>
    <t>Horse Heaven Hills Middle School</t>
  </si>
  <si>
    <t>Ridge View Elementary School</t>
  </si>
  <si>
    <t>Southridge High School</t>
  </si>
  <si>
    <t>Phoenix High School</t>
  </si>
  <si>
    <t>Cottonwood Elementary</t>
  </si>
  <si>
    <t>Sage Crest Elementary</t>
  </si>
  <si>
    <t>Chinook Middle School</t>
  </si>
  <si>
    <t>Paterson School District</t>
  </si>
  <si>
    <t>Paterson Elementary School</t>
  </si>
  <si>
    <t>Kiona-Benton City School District</t>
  </si>
  <si>
    <t>Kiona-Benton City Primary School</t>
  </si>
  <si>
    <t>Kiona-Benton City High School</t>
  </si>
  <si>
    <t>Kiona-Benton City Middle School</t>
  </si>
  <si>
    <t>Kiona-Benton Intermediate School</t>
  </si>
  <si>
    <t>Finley School District</t>
  </si>
  <si>
    <t>River View High School</t>
  </si>
  <si>
    <t>Finley Elementary</t>
  </si>
  <si>
    <t>Finley Middle School</t>
  </si>
  <si>
    <t>Prosser School District</t>
  </si>
  <si>
    <t>Keene-Riverview Elementary</t>
  </si>
  <si>
    <t>Prosser High School</t>
  </si>
  <si>
    <t>Whitstran Elementary</t>
  </si>
  <si>
    <t>Housel Middle School</t>
  </si>
  <si>
    <t>Prosser Heights Elementary</t>
  </si>
  <si>
    <t>Richland School District</t>
  </si>
  <si>
    <t>Special Programs</t>
  </si>
  <si>
    <t>Jefferson Elementary</t>
  </si>
  <si>
    <t>Marcus Whitman Elementary</t>
  </si>
  <si>
    <t>Lewis &amp; Clark Elementary School</t>
  </si>
  <si>
    <t>Carmichael Middle School</t>
  </si>
  <si>
    <t>Chief Joseph Middle School</t>
  </si>
  <si>
    <t>Jason Lee Elementary School</t>
  </si>
  <si>
    <t>Richland High School</t>
  </si>
  <si>
    <t>Sacajawea Elementary</t>
  </si>
  <si>
    <t>Hanford High School</t>
  </si>
  <si>
    <t>Enterprise Middle School</t>
  </si>
  <si>
    <t>Tapteal Elementary School</t>
  </si>
  <si>
    <t>Badger Mountain Elementary</t>
  </si>
  <si>
    <t>Rivers Edge High School</t>
  </si>
  <si>
    <t>William Wiley Elementary School</t>
  </si>
  <si>
    <t>White Bluffs Elementary School</t>
  </si>
  <si>
    <t>Three Rivers Home Link</t>
  </si>
  <si>
    <t>Orchard Elementary</t>
  </si>
  <si>
    <t>Manson School District</t>
  </si>
  <si>
    <t>Manson Elementary</t>
  </si>
  <si>
    <t>Manson High School</t>
  </si>
  <si>
    <t>Manson Middle School</t>
  </si>
  <si>
    <t>Stehekin School District</t>
  </si>
  <si>
    <t>Stehekin Elementary</t>
  </si>
  <si>
    <t>Entiat School District</t>
  </si>
  <si>
    <t>Paul Rumburg Elementary</t>
  </si>
  <si>
    <t>Entiat Middle and High School</t>
  </si>
  <si>
    <t>Lake Chelan School District</t>
  </si>
  <si>
    <t>Chelan School of Innovation</t>
  </si>
  <si>
    <t>Chelan Middle School</t>
  </si>
  <si>
    <t>Morgen Owings Elementary School</t>
  </si>
  <si>
    <t>Holden Village Community School</t>
  </si>
  <si>
    <t>Chelan High School</t>
  </si>
  <si>
    <t>CASHMERE SCHOOL DISTRICT</t>
  </si>
  <si>
    <t>CASHMERE MIDDLE SCHOOL</t>
  </si>
  <si>
    <t>VALE ELEMENTARY SCHOOL</t>
  </si>
  <si>
    <t>CASHMERE HIGH SCHOOL</t>
  </si>
  <si>
    <t>Cascade School District</t>
  </si>
  <si>
    <t>Peshastin Dryden Elementary</t>
  </si>
  <si>
    <t>Cascade High School</t>
  </si>
  <si>
    <t>Icicle River Middle School</t>
  </si>
  <si>
    <t>Beaver Valley School</t>
  </si>
  <si>
    <t>Cascade Home-Link</t>
  </si>
  <si>
    <t>Wenatchee School District</t>
  </si>
  <si>
    <t>Skill Source</t>
  </si>
  <si>
    <t>Westside High School</t>
  </si>
  <si>
    <t>Wenatchee High School</t>
  </si>
  <si>
    <t>Lewis And Clark Elementary Sch</t>
  </si>
  <si>
    <t>Columbia Elementary School</t>
  </si>
  <si>
    <t>Mission View Elementary School</t>
  </si>
  <si>
    <t>Sunnyslope Elementary School</t>
  </si>
  <si>
    <t>Abraham Lincoln Elementary</t>
  </si>
  <si>
    <t>Pioneer Middle School</t>
  </si>
  <si>
    <t>Orchard Middle School</t>
  </si>
  <si>
    <t>Wenatchee Valley Technical Skills Center</t>
  </si>
  <si>
    <t>John Newbery Elementary</t>
  </si>
  <si>
    <t>Foothills Middle School</t>
  </si>
  <si>
    <t>Open Doors  Re-Engagement Wenatchee</t>
  </si>
  <si>
    <t>Port Angeles School District</t>
  </si>
  <si>
    <t>Special Education</t>
  </si>
  <si>
    <t>Port Angeles High School</t>
  </si>
  <si>
    <t>Franklin Elementary</t>
  </si>
  <si>
    <t>Hamilton Elementary</t>
  </si>
  <si>
    <t>Stevens Middle School</t>
  </si>
  <si>
    <t>Lincoln High School</t>
  </si>
  <si>
    <t>Dry Creek Elementary</t>
  </si>
  <si>
    <t>Roosevelt Elementary School</t>
  </si>
  <si>
    <t>Crescent School District</t>
  </si>
  <si>
    <t>Crescent School</t>
  </si>
  <si>
    <t>HomeConnection</t>
  </si>
  <si>
    <t>Sequim School District</t>
  </si>
  <si>
    <t>Sequim Senior High</t>
  </si>
  <si>
    <t>Helen Haller Elementary School</t>
  </si>
  <si>
    <t>Greywolf Elementary School</t>
  </si>
  <si>
    <t>Sequim Middle School</t>
  </si>
  <si>
    <t>Cape Flattery School District</t>
  </si>
  <si>
    <t>Neah Bay Elementary School</t>
  </si>
  <si>
    <t>Neah Bay Junior/ Senior High School</t>
  </si>
  <si>
    <t>Clallam Bay High &amp; Elementary</t>
  </si>
  <si>
    <t>Quillayute Valley School District</t>
  </si>
  <si>
    <t>District Run Home School</t>
  </si>
  <si>
    <t>Forks Junior-Senior High School</t>
  </si>
  <si>
    <t>Forks Elementary School</t>
  </si>
  <si>
    <t>Insight School of Washington</t>
  </si>
  <si>
    <t>Quileute Tribal School District</t>
  </si>
  <si>
    <t>Quileute Tribal School</t>
  </si>
  <si>
    <t>Vancouver School District</t>
  </si>
  <si>
    <t>Fir Grove Childrens Center</t>
  </si>
  <si>
    <t>Vancouver School of Arts and Academics</t>
  </si>
  <si>
    <t>Gate Program</t>
  </si>
  <si>
    <t>Fort Vancouver High School</t>
  </si>
  <si>
    <t>Hough Elementary School</t>
  </si>
  <si>
    <t>Fruit Valley Elementary School</t>
  </si>
  <si>
    <t>Harney Elementary School</t>
  </si>
  <si>
    <t>Peter S Ogden Elementary</t>
  </si>
  <si>
    <t>Hazel Dell Elementary School</t>
  </si>
  <si>
    <t>Minnehaha Elementary School</t>
  </si>
  <si>
    <t>Walnut Grove Elementary</t>
  </si>
  <si>
    <t>Salmon Creek Elementary</t>
  </si>
  <si>
    <t>Sarah J Anderson Elementary</t>
  </si>
  <si>
    <t>Lake Shore Elementary</t>
  </si>
  <si>
    <t>Benjamin Franklin Elementary</t>
  </si>
  <si>
    <t>Hudson's Bay High School</t>
  </si>
  <si>
    <t>Mcloughlin Middle School</t>
  </si>
  <si>
    <t>Columbia River High</t>
  </si>
  <si>
    <t>George C Marshall Elementary</t>
  </si>
  <si>
    <t>Jason Lee Middle School</t>
  </si>
  <si>
    <t>Vancouver Home Connection</t>
  </si>
  <si>
    <t>Washington Elementary</t>
  </si>
  <si>
    <t>Dwight D Eisenhower Elementary</t>
  </si>
  <si>
    <t>Martin Luther King Elementary</t>
  </si>
  <si>
    <t>Harry S Truman Elementary School</t>
  </si>
  <si>
    <t>Gaiser Middle School</t>
  </si>
  <si>
    <t>Lewis and Clark High School</t>
  </si>
  <si>
    <t>Sacajawea Elementary School</t>
  </si>
  <si>
    <t>Felida Elementary School</t>
  </si>
  <si>
    <t>Chinook Elementary School</t>
  </si>
  <si>
    <t>Alki Middle School</t>
  </si>
  <si>
    <t>Discovery Middle School</t>
  </si>
  <si>
    <t>Skyview High School</t>
  </si>
  <si>
    <t>Jefferson Middle School</t>
  </si>
  <si>
    <t>Vancouver Virtual Learning Academy</t>
  </si>
  <si>
    <t>Vancouver iTech Preparatory</t>
  </si>
  <si>
    <t>Open Doors Vancouver</t>
  </si>
  <si>
    <t>Hockinson School District</t>
  </si>
  <si>
    <t>Hockinson Middle School</t>
  </si>
  <si>
    <t>Hockinson High School</t>
  </si>
  <si>
    <t>Hockinson Heights Elementary School</t>
  </si>
  <si>
    <t>La Center School District</t>
  </si>
  <si>
    <t>La Center Elementary</t>
  </si>
  <si>
    <t>La Center Middle School</t>
  </si>
  <si>
    <t>La Center High School</t>
  </si>
  <si>
    <t>La Center Home School Academy</t>
  </si>
  <si>
    <t>Green Mountain School District</t>
  </si>
  <si>
    <t>Green Mountain School</t>
  </si>
  <si>
    <t>Washougal School District</t>
  </si>
  <si>
    <t>Hathaway Elementary</t>
  </si>
  <si>
    <t>Gause Elementary</t>
  </si>
  <si>
    <t>Washougal High School</t>
  </si>
  <si>
    <t>Cape Horn Skye Elementary</t>
  </si>
  <si>
    <t>Jemtegaard Middle School</t>
  </si>
  <si>
    <t>Canyon Creek Middle School</t>
  </si>
  <si>
    <t>Evergreen School District (Clark)</t>
  </si>
  <si>
    <t>49th Street Academy</t>
  </si>
  <si>
    <t>Home Choice Academy</t>
  </si>
  <si>
    <t>Evergreen High School</t>
  </si>
  <si>
    <t>Mill Plain Elementary School</t>
  </si>
  <si>
    <t>Orchards Elementary School</t>
  </si>
  <si>
    <t>Ellsworth Elementary School</t>
  </si>
  <si>
    <t>Sifton Elementary School</t>
  </si>
  <si>
    <t>Covington Middle School</t>
  </si>
  <si>
    <t>Marrion Elementary School</t>
  </si>
  <si>
    <t>Burton Elementary School</t>
  </si>
  <si>
    <t>Cascade Middle School</t>
  </si>
  <si>
    <t>Crestline Elementary School</t>
  </si>
  <si>
    <t>Silver Star Elementary School</t>
  </si>
  <si>
    <t>Sunset Elementary School</t>
  </si>
  <si>
    <t>Fircrest Elementary School</t>
  </si>
  <si>
    <t>Image Elementary School</t>
  </si>
  <si>
    <t>Riverview Elementary School</t>
  </si>
  <si>
    <t>Wyeast Middle School</t>
  </si>
  <si>
    <t>Mountain View High School</t>
  </si>
  <si>
    <t>Hearthwood Elementary School</t>
  </si>
  <si>
    <t>Pacific Middle School</t>
  </si>
  <si>
    <t>Burnt Bridge Creek Elementary Sch</t>
  </si>
  <si>
    <t>Harmony Elementary School</t>
  </si>
  <si>
    <t>Pioneer Elementary School</t>
  </si>
  <si>
    <t>Frontier Middle School</t>
  </si>
  <si>
    <t>Fishers Landing Elementary School</t>
  </si>
  <si>
    <t>Heritage High School</t>
  </si>
  <si>
    <t>Illahee Elementary School</t>
  </si>
  <si>
    <t>Shahala Middle School</t>
  </si>
  <si>
    <t>York Elementary School</t>
  </si>
  <si>
    <t>Columbia Valley Elementary</t>
  </si>
  <si>
    <t>Union High School</t>
  </si>
  <si>
    <t>Endeavour Elementary School</t>
  </si>
  <si>
    <t>Open Doors Evergreen</t>
  </si>
  <si>
    <t>Camas School District</t>
  </si>
  <si>
    <t>Helen Baller Elem</t>
  </si>
  <si>
    <t>Dorothy Fox</t>
  </si>
  <si>
    <t>Skyridge Middle School</t>
  </si>
  <si>
    <t>Prune Hill Elem</t>
  </si>
  <si>
    <t>Camas High School</t>
  </si>
  <si>
    <t>Liberty Middle School</t>
  </si>
  <si>
    <t>Hayes Freedom High School</t>
  </si>
  <si>
    <t>Grass Valley Elementary</t>
  </si>
  <si>
    <t>Woodburn Elementary</t>
  </si>
  <si>
    <t>Battle Ground School District</t>
  </si>
  <si>
    <t>CAM Academy</t>
  </si>
  <si>
    <t>Homelink River</t>
  </si>
  <si>
    <t>Battle Ground High School</t>
  </si>
  <si>
    <t>Amboy Middle School</t>
  </si>
  <si>
    <t>Yacolt Primary</t>
  </si>
  <si>
    <t>Glenwood Heights Primary</t>
  </si>
  <si>
    <t>Laurin Middle School</t>
  </si>
  <si>
    <t>Pleasant Valley Primary</t>
  </si>
  <si>
    <t>Pleasant Valley Middle</t>
  </si>
  <si>
    <t>Prairie High School</t>
  </si>
  <si>
    <t>Captain Strong</t>
  </si>
  <si>
    <t>Summit View High School</t>
  </si>
  <si>
    <t>Daybreak Middle</t>
  </si>
  <si>
    <t>Daybreak Primary</t>
  </si>
  <si>
    <t>Tukes Valley Middle School</t>
  </si>
  <si>
    <t xml:space="preserve">Tukes Valley Primary </t>
  </si>
  <si>
    <t>Chief Umtuch Middle</t>
  </si>
  <si>
    <t>Open Doors Battle Ground</t>
  </si>
  <si>
    <t>Ridgefield School District</t>
  </si>
  <si>
    <t>Ridgefield High School</t>
  </si>
  <si>
    <t>South Ridge Elementary</t>
  </si>
  <si>
    <t>Union Ridge Elementary</t>
  </si>
  <si>
    <t>View Ridge Middle School</t>
  </si>
  <si>
    <t>Educational Service District 112</t>
  </si>
  <si>
    <t>Dayton School District</t>
  </si>
  <si>
    <t>Dayton High School</t>
  </si>
  <si>
    <t>Dayton Elementary School</t>
  </si>
  <si>
    <t>Dayton Middle School</t>
  </si>
  <si>
    <t>Starbuck School District</t>
  </si>
  <si>
    <t>Starbuck School</t>
  </si>
  <si>
    <t>Longview School District</t>
  </si>
  <si>
    <t>Kessler Elementary School</t>
  </si>
  <si>
    <t>Columbia Valley Garden Elem Schl</t>
  </si>
  <si>
    <t>Saint Helens Elementary</t>
  </si>
  <si>
    <t>R A Long High School</t>
  </si>
  <si>
    <t>Olympic Elementary School</t>
  </si>
  <si>
    <t>Monticello Middle School</t>
  </si>
  <si>
    <t>Northlake Elementary School</t>
  </si>
  <si>
    <t>Robert Gray Elementary</t>
  </si>
  <si>
    <t>Mark Morris High School</t>
  </si>
  <si>
    <t>Columbia Heights Elementary</t>
  </si>
  <si>
    <t>Mint Valley Elementary</t>
  </si>
  <si>
    <t>Mt. Solo Middle School</t>
  </si>
  <si>
    <t>Discovery High School</t>
  </si>
  <si>
    <t>Discovery High School-Achieve</t>
  </si>
  <si>
    <t>Toutle Lake School District</t>
  </si>
  <si>
    <t>Toutle Lake High School</t>
  </si>
  <si>
    <t>Toutle Lake Elementary</t>
  </si>
  <si>
    <t>Castle Rock School District</t>
  </si>
  <si>
    <t>Castle Rock High School</t>
  </si>
  <si>
    <t>Castle Rock Elementary</t>
  </si>
  <si>
    <t>Castle Rock Middle School</t>
  </si>
  <si>
    <t>Kalama School District</t>
  </si>
  <si>
    <t>Kalama Elem School</t>
  </si>
  <si>
    <t>Woodland School District</t>
  </si>
  <si>
    <t>TEAM High School</t>
  </si>
  <si>
    <t>Yale Elementary</t>
  </si>
  <si>
    <t>Woodland High School</t>
  </si>
  <si>
    <t>Lewis River Academy</t>
  </si>
  <si>
    <t>Woodland Middle School</t>
  </si>
  <si>
    <t>Kelso School District</t>
  </si>
  <si>
    <t>Loowit High School</t>
  </si>
  <si>
    <t>Kelso High School</t>
  </si>
  <si>
    <t>Rose Valley Elementary</t>
  </si>
  <si>
    <t>Wallace Elementary</t>
  </si>
  <si>
    <t>Catlin Elementary</t>
  </si>
  <si>
    <t>Carrolls Elementary</t>
  </si>
  <si>
    <t>Huntington Middle School</t>
  </si>
  <si>
    <t>Butler Acres Elementary</t>
  </si>
  <si>
    <t>Coweeman Middle School</t>
  </si>
  <si>
    <t>Barnes Elementary</t>
  </si>
  <si>
    <t>Beacon Hill Elementary</t>
  </si>
  <si>
    <t>Kelso Virtual Academy</t>
  </si>
  <si>
    <t>Orondo School District</t>
  </si>
  <si>
    <t>Orondo Elementary and Middle School</t>
  </si>
  <si>
    <t>Bridgeport School District</t>
  </si>
  <si>
    <t>Bridgeport Aurora High School</t>
  </si>
  <si>
    <t>Bridgeport Elementary</t>
  </si>
  <si>
    <t>Bridgeport High School</t>
  </si>
  <si>
    <t>Bridgeport Middle School</t>
  </si>
  <si>
    <t>Palisades School District</t>
  </si>
  <si>
    <t>Palisades Elementary School</t>
  </si>
  <si>
    <t>Eastmont School District</t>
  </si>
  <si>
    <t>Rock Island Elementary</t>
  </si>
  <si>
    <t>Eastmont Senior High</t>
  </si>
  <si>
    <t>Grant Elementary School</t>
  </si>
  <si>
    <t>Kenroy Elementary</t>
  </si>
  <si>
    <t>Eastmont Junior High</t>
  </si>
  <si>
    <t>Cascade Elementary</t>
  </si>
  <si>
    <t>Clovis Point</t>
  </si>
  <si>
    <t>Mansfield School District</t>
  </si>
  <si>
    <t>Mansfield Elem and High School</t>
  </si>
  <si>
    <t>Waterville School District</t>
  </si>
  <si>
    <t>Waterville Elementary</t>
  </si>
  <si>
    <t>Waterville High School</t>
  </si>
  <si>
    <t>Keller School District</t>
  </si>
  <si>
    <t>Keller Elementary School</t>
  </si>
  <si>
    <t>Curlew School District</t>
  </si>
  <si>
    <t>Curlew Elem &amp; High School</t>
  </si>
  <si>
    <t>Orient School District</t>
  </si>
  <si>
    <t>Inchelium School District</t>
  </si>
  <si>
    <t>Inchelium High School</t>
  </si>
  <si>
    <t>Inchelium Middle School</t>
  </si>
  <si>
    <t>Inchelium Elementary School</t>
  </si>
  <si>
    <t>Republic School District</t>
  </si>
  <si>
    <t>Republic Parent Partner</t>
  </si>
  <si>
    <t>Republic Elementary School</t>
  </si>
  <si>
    <t>Republic Junior High</t>
  </si>
  <si>
    <t>Republic Senior High School</t>
  </si>
  <si>
    <t>Pasco School District</t>
  </si>
  <si>
    <t>Longfellow Elementary</t>
  </si>
  <si>
    <t>Pasco Senior High School</t>
  </si>
  <si>
    <t>Emerson Elementary</t>
  </si>
  <si>
    <t>Mark Twain Elementary</t>
  </si>
  <si>
    <t>Edwin Markham Elementary</t>
  </si>
  <si>
    <t>Robert Frost Elementary</t>
  </si>
  <si>
    <t>New Horizons High School</t>
  </si>
  <si>
    <t>Ruth Livingston Elementary</t>
  </si>
  <si>
    <t>James McGee Elementary</t>
  </si>
  <si>
    <t>Whittier Elementary</t>
  </si>
  <si>
    <t>Rowena Chess Elementary</t>
  </si>
  <si>
    <t>Ellen Ochoa Middle School</t>
  </si>
  <si>
    <t>Maya Angelou Elementary</t>
  </si>
  <si>
    <t>Virgie Robinson Elementary</t>
  </si>
  <si>
    <t>Chiawana High School</t>
  </si>
  <si>
    <t>Rosalind Franklin STEM Elementary</t>
  </si>
  <si>
    <t>Barbara McClintock STEM Elementary</t>
  </si>
  <si>
    <t>Captain Gray STEM Elementary</t>
  </si>
  <si>
    <t>Internet Pasco Academy of Learning</t>
  </si>
  <si>
    <t>Marie Curie STEM Elementary</t>
  </si>
  <si>
    <t>North Franklin School District</t>
  </si>
  <si>
    <t>Palouse Junction High School</t>
  </si>
  <si>
    <t>Robert L Olds Junior High School</t>
  </si>
  <si>
    <t>Connell Elem</t>
  </si>
  <si>
    <t>Mesa Elem</t>
  </si>
  <si>
    <t>Connell High School</t>
  </si>
  <si>
    <t>Basin City Elem</t>
  </si>
  <si>
    <t>North Franklin Virtual Academy</t>
  </si>
  <si>
    <t>Star School District No. 054</t>
  </si>
  <si>
    <t>Star Elem School</t>
  </si>
  <si>
    <t>Kahlotus School District</t>
  </si>
  <si>
    <t>Kahlotus Elem &amp; High</t>
  </si>
  <si>
    <t>Pomeroy School District</t>
  </si>
  <si>
    <t>Pomeroy Jr Sr High School</t>
  </si>
  <si>
    <t>Pomeroy Elementary School</t>
  </si>
  <si>
    <t>Wahluke School District</t>
  </si>
  <si>
    <t>Sentinel Tech Alt School</t>
  </si>
  <si>
    <t>Mattawa Elementary</t>
  </si>
  <si>
    <t>Morris Schott Elementary</t>
  </si>
  <si>
    <t>Wahluke High School</t>
  </si>
  <si>
    <t>Saddle Mountain Elementary</t>
  </si>
  <si>
    <t>Wahluke Junior High</t>
  </si>
  <si>
    <t>Quincy School District</t>
  </si>
  <si>
    <t>Pioneer Elementary</t>
  </si>
  <si>
    <t>Mountain View Elementary</t>
  </si>
  <si>
    <t>Quincy High School</t>
  </si>
  <si>
    <t>George Elementary</t>
  </si>
  <si>
    <t>Monument Elementary</t>
  </si>
  <si>
    <t>Warden School District</t>
  </si>
  <si>
    <t>Warden Elementary</t>
  </si>
  <si>
    <t>Warden High School</t>
  </si>
  <si>
    <t>Warden Middle School</t>
  </si>
  <si>
    <t>Coulee-Hartline School District</t>
  </si>
  <si>
    <t>Coulee City Elementary</t>
  </si>
  <si>
    <t>Almira Coulee Hartline High School</t>
  </si>
  <si>
    <t>Soap Lake School District</t>
  </si>
  <si>
    <t>Soap Lake Elementary</t>
  </si>
  <si>
    <t>Soap Lake Middle &amp; High School</t>
  </si>
  <si>
    <t>Royal School District</t>
  </si>
  <si>
    <t>Red Rock Elementary</t>
  </si>
  <si>
    <t>Royal High School</t>
  </si>
  <si>
    <t>Royal Middle School</t>
  </si>
  <si>
    <t>Royal Intermediate School</t>
  </si>
  <si>
    <t>Moses Lake School District</t>
  </si>
  <si>
    <t>Peninsula Elementary</t>
  </si>
  <si>
    <t>Knolls Vista Elementary</t>
  </si>
  <si>
    <t>Lakeview Terrace Elementary</t>
  </si>
  <si>
    <t>Midway Elementary</t>
  </si>
  <si>
    <t>Larson Heights Elementary</t>
  </si>
  <si>
    <t>Chief Moses Middle School</t>
  </si>
  <si>
    <t>Garden Heights Elementary</t>
  </si>
  <si>
    <t>Longview Elementary</t>
  </si>
  <si>
    <t>Moses Lake High School</t>
  </si>
  <si>
    <t>North Elementary</t>
  </si>
  <si>
    <t>Sage Point Elementary School</t>
  </si>
  <si>
    <t xml:space="preserve">Park Orchard Elementary School </t>
  </si>
  <si>
    <t xml:space="preserve">Columbia Basin Technical Skills Center </t>
  </si>
  <si>
    <t>Skill Source Learning Center</t>
  </si>
  <si>
    <t xml:space="preserve">Endeavor Middle School </t>
  </si>
  <si>
    <t>Ephrata School District</t>
  </si>
  <si>
    <t>Parkway School</t>
  </si>
  <si>
    <t>Columbia Ridge Elementary</t>
  </si>
  <si>
    <t>Ephrata High School</t>
  </si>
  <si>
    <t>Grant Elementary</t>
  </si>
  <si>
    <t>Ephrata Middle School</t>
  </si>
  <si>
    <t>Beezley Springs Elementary</t>
  </si>
  <si>
    <t>Wilson Creek School District</t>
  </si>
  <si>
    <t>Wilson Creek Elementary</t>
  </si>
  <si>
    <t>Wilson Creek High</t>
  </si>
  <si>
    <t>Grand Coulee Dam School District</t>
  </si>
  <si>
    <t>Lake Roosevelt Jr/Sr High School</t>
  </si>
  <si>
    <t xml:space="preserve">Lake Roosevelt Elementary </t>
  </si>
  <si>
    <t>Aberdeen School District</t>
  </si>
  <si>
    <t>Miller Junior High</t>
  </si>
  <si>
    <t>McDermoth Elementary</t>
  </si>
  <si>
    <t>A J West Elementary</t>
  </si>
  <si>
    <t>Stevens Elementary School</t>
  </si>
  <si>
    <t>Central Park Elementary</t>
  </si>
  <si>
    <t>J M Weatherwax High School</t>
  </si>
  <si>
    <t>Harbor High School</t>
  </si>
  <si>
    <t>Twin Harbors - A Branch of New Market Skills Center</t>
  </si>
  <si>
    <t>Hoquiam School District</t>
  </si>
  <si>
    <t>Hoquiam Middle School</t>
  </si>
  <si>
    <t>Central Elementary School</t>
  </si>
  <si>
    <t>Lincoln Elementary</t>
  </si>
  <si>
    <t>Hoquiam High School</t>
  </si>
  <si>
    <t>Hoquiam Homelink School</t>
  </si>
  <si>
    <t>North Beach School District</t>
  </si>
  <si>
    <t>North Beach Senior High School</t>
  </si>
  <si>
    <t>Pacific Beach Elementary School</t>
  </si>
  <si>
    <t>Ocean Shores Elementary</t>
  </si>
  <si>
    <t>North Beach Junior High School</t>
  </si>
  <si>
    <t>McCleary School District</t>
  </si>
  <si>
    <t>Mccleary Elem</t>
  </si>
  <si>
    <t>Montesano School District</t>
  </si>
  <si>
    <t>Montesano Jr-Sr High</t>
  </si>
  <si>
    <t>Simpson Avenue Elementary</t>
  </si>
  <si>
    <t>Beacon Avenue Elementary School</t>
  </si>
  <si>
    <t>Elma School District</t>
  </si>
  <si>
    <t>East Grays Harbor High School</t>
  </si>
  <si>
    <t>Elma High School</t>
  </si>
  <si>
    <t>Elma Elementary School</t>
  </si>
  <si>
    <t>Elma Middle School</t>
  </si>
  <si>
    <t>East Grays Harbor Open Doors</t>
  </si>
  <si>
    <t>Taholah School District</t>
  </si>
  <si>
    <t>Taholah High School</t>
  </si>
  <si>
    <t>Taholah Elementary &amp; Middle School</t>
  </si>
  <si>
    <t>Lake Quinault School District</t>
  </si>
  <si>
    <t>Cosmopolis School District</t>
  </si>
  <si>
    <t>Cosmopolis Elementary School</t>
  </si>
  <si>
    <t>Satsop School District</t>
  </si>
  <si>
    <t>Satsop Elementary</t>
  </si>
  <si>
    <t>Wishkah Valley School District</t>
  </si>
  <si>
    <t>Wishkah Valley Elementary/High School</t>
  </si>
  <si>
    <t>Ocosta School District</t>
  </si>
  <si>
    <t>Ocosta Junior - Senior High</t>
  </si>
  <si>
    <t>Ocosta Elementary School</t>
  </si>
  <si>
    <t>Oakville School District</t>
  </si>
  <si>
    <t>Oakville High School</t>
  </si>
  <si>
    <t>Oakville Elementary</t>
  </si>
  <si>
    <t>Oak Harbor School District</t>
  </si>
  <si>
    <t>Oak Harbor Elementary</t>
  </si>
  <si>
    <t>Oak Harbor High School</t>
  </si>
  <si>
    <t>Crescent Harbor Elem</t>
  </si>
  <si>
    <t>Broadview Elementary</t>
  </si>
  <si>
    <t>Olympic View Elem</t>
  </si>
  <si>
    <t>North Whidbey Middle School</t>
  </si>
  <si>
    <t>Hillcrest Elementary</t>
  </si>
  <si>
    <t>iGrad Academy</t>
  </si>
  <si>
    <t>Coupeville School District</t>
  </si>
  <si>
    <t>Coupeville High School</t>
  </si>
  <si>
    <t>Coupeville Elementary School</t>
  </si>
  <si>
    <t>Coupeville Middle School</t>
  </si>
  <si>
    <t>Open Den</t>
  </si>
  <si>
    <t>South Whidbey School District</t>
  </si>
  <si>
    <t>South Whidbey Academy</t>
  </si>
  <si>
    <t>South Whidbey Middle</t>
  </si>
  <si>
    <t>South Whidbey High School</t>
  </si>
  <si>
    <t>South Whidbey Elementary</t>
  </si>
  <si>
    <t>Queets-Clearwater School District</t>
  </si>
  <si>
    <t>Queets-Clearwater Elementary</t>
  </si>
  <si>
    <t>Brinnon School District</t>
  </si>
  <si>
    <t>Brinnon Elementary</t>
  </si>
  <si>
    <t>Quilcene School District</t>
  </si>
  <si>
    <t>Quilcene High And Elementary</t>
  </si>
  <si>
    <t>PEARL</t>
  </si>
  <si>
    <t>Chimacum School District</t>
  </si>
  <si>
    <t>PI Program</t>
  </si>
  <si>
    <t>Chimacum Elementary School</t>
  </si>
  <si>
    <t>Chimacum Creek Primary School</t>
  </si>
  <si>
    <t>Port Townsend School District</t>
  </si>
  <si>
    <t>OCEAN</t>
  </si>
  <si>
    <t>Port Townsend High School</t>
  </si>
  <si>
    <t>Blue Heron Middle School</t>
  </si>
  <si>
    <t>Seattle Public Schools</t>
  </si>
  <si>
    <t>Middle College High School</t>
  </si>
  <si>
    <t>Tops K-8 School</t>
  </si>
  <si>
    <t>Seattle World School</t>
  </si>
  <si>
    <t>Pathfinder K-8 School</t>
  </si>
  <si>
    <t>Interagency Programs</t>
  </si>
  <si>
    <t>Cascade Parent Partnership Program</t>
  </si>
  <si>
    <t>Salmon Bay K-8 School</t>
  </si>
  <si>
    <t>The Center School</t>
  </si>
  <si>
    <t>Green Lake Elementary School</t>
  </si>
  <si>
    <t>John Hay Elementary School</t>
  </si>
  <si>
    <t>Madrona K-5 School</t>
  </si>
  <si>
    <t>Beacon Hill International School</t>
  </si>
  <si>
    <t>John Stanford International School</t>
  </si>
  <si>
    <t>Martin Luther King Jr. Elementary School</t>
  </si>
  <si>
    <t>Frantz Coe Elementary School</t>
  </si>
  <si>
    <t>Whittier Elementary School</t>
  </si>
  <si>
    <t>Emerson Elementary School</t>
  </si>
  <si>
    <t>Leschi Elementary School</t>
  </si>
  <si>
    <t>Greenwood Elementary School</t>
  </si>
  <si>
    <t>Adams Elementary School</t>
  </si>
  <si>
    <t>Gatewood Elementary School</t>
  </si>
  <si>
    <t>Thurgood Marshall Elementary</t>
  </si>
  <si>
    <t>West Woodland Elementary School</t>
  </si>
  <si>
    <t>John Muir Elementary School</t>
  </si>
  <si>
    <t>Alki Elementary School</t>
  </si>
  <si>
    <t>Franklin High School</t>
  </si>
  <si>
    <t>Lawton Elementary School</t>
  </si>
  <si>
    <t>Concord International School</t>
  </si>
  <si>
    <t>McGilvra Elementary School</t>
  </si>
  <si>
    <t>Broadview-Thomson K-8 School</t>
  </si>
  <si>
    <t>Ballard High School</t>
  </si>
  <si>
    <t>West Seattle High School</t>
  </si>
  <si>
    <t>Olympic View Elementary School</t>
  </si>
  <si>
    <t>Highland Park Elementary School</t>
  </si>
  <si>
    <t>Roosevelt High School</t>
  </si>
  <si>
    <t>Garfield High School</t>
  </si>
  <si>
    <t>Bailey Gatzert Elementary School</t>
  </si>
  <si>
    <t>Dunlap Elementary School</t>
  </si>
  <si>
    <t>Montlake Elementary School</t>
  </si>
  <si>
    <t>Maple Elementary School</t>
  </si>
  <si>
    <t>Hamilton International Middle School</t>
  </si>
  <si>
    <t>Bryant Elementary School</t>
  </si>
  <si>
    <t>Cleveland High School STEM</t>
  </si>
  <si>
    <t>Madison Middle School</t>
  </si>
  <si>
    <t>Laurelhurst Elementary School</t>
  </si>
  <si>
    <t>Daniel Bagley Elementary School</t>
  </si>
  <si>
    <t>Loyal Heights Elementary School</t>
  </si>
  <si>
    <t>West Seattle Elementary School</t>
  </si>
  <si>
    <t>View Ridge Elementary School</t>
  </si>
  <si>
    <t>Eckstein Middle School</t>
  </si>
  <si>
    <t>Arbor Heights Elementary School</t>
  </si>
  <si>
    <t>Lafayette Elementary School</t>
  </si>
  <si>
    <t>Catharine Blaine K-8 School</t>
  </si>
  <si>
    <t>David T. Denny International Middle School</t>
  </si>
  <si>
    <t>John Rogers Elementary School</t>
  </si>
  <si>
    <t>Olympic Hills Elementary School</t>
  </si>
  <si>
    <t>Viewlands Elementary School</t>
  </si>
  <si>
    <t>Wedgwood Elementary School</t>
  </si>
  <si>
    <t>Northgate Elementary School</t>
  </si>
  <si>
    <t>Mercer International Middle School</t>
  </si>
  <si>
    <t>Chief Sealth International High School</t>
  </si>
  <si>
    <t>Roxhill Elementary School</t>
  </si>
  <si>
    <t>North Beach Elementary School</t>
  </si>
  <si>
    <t>Ingraham High School</t>
  </si>
  <si>
    <t>Whitman Middle School</t>
  </si>
  <si>
    <t>Rainier Beach High School</t>
  </si>
  <si>
    <t>Graham Hill Elementary School</t>
  </si>
  <si>
    <t>Rainier View Elementary School</t>
  </si>
  <si>
    <t>Genesee Hill Elementary</t>
  </si>
  <si>
    <t>Kimball Elementary School</t>
  </si>
  <si>
    <t>Nathan Hale High School</t>
  </si>
  <si>
    <t>McClure Middle School</t>
  </si>
  <si>
    <t>Fairmount Park Elementary School</t>
  </si>
  <si>
    <t>Wing Luke Elementary School</t>
  </si>
  <si>
    <t>Sanislo Elementary School</t>
  </si>
  <si>
    <t>Lowell Elementary School</t>
  </si>
  <si>
    <t>B F Day Elementary School</t>
  </si>
  <si>
    <t>Aki Kurose Middle School</t>
  </si>
  <si>
    <t>South Lake High School</t>
  </si>
  <si>
    <t>Dearborn Park International School</t>
  </si>
  <si>
    <t>Nova High School</t>
  </si>
  <si>
    <t>Licton Springs K-8</t>
  </si>
  <si>
    <t>Thornton Creek Elementary School</t>
  </si>
  <si>
    <t>Washington Middle School</t>
  </si>
  <si>
    <t>Orca K-8 School</t>
  </si>
  <si>
    <t>South Shore PK-8 School</t>
  </si>
  <si>
    <t>Hawthorne Elementary School - Seattle</t>
  </si>
  <si>
    <t>Private School Services</t>
  </si>
  <si>
    <t>Hazel Wolf K-8</t>
  </si>
  <si>
    <t>McDonald International School</t>
  </si>
  <si>
    <t>Queen Anne Elementary</t>
  </si>
  <si>
    <t>Sand Point Elementary</t>
  </si>
  <si>
    <t>Louisa Boren STEM K-8</t>
  </si>
  <si>
    <t>Cascadia Elementary</t>
  </si>
  <si>
    <t>Jane Addams Middle School</t>
  </si>
  <si>
    <t>Interagency Open Doors</t>
  </si>
  <si>
    <t>Bridges Transition</t>
  </si>
  <si>
    <t>Federal Way School District</t>
  </si>
  <si>
    <t>Internet Academy</t>
  </si>
  <si>
    <t>Federal Way Public Academy</t>
  </si>
  <si>
    <t>Employment Transition Program</t>
  </si>
  <si>
    <t>Support School</t>
  </si>
  <si>
    <t>Federal Way High School</t>
  </si>
  <si>
    <t>Lakeland Elementary School</t>
  </si>
  <si>
    <t>Mirror Lake Elementary School</t>
  </si>
  <si>
    <t>Star Lake Elementary School</t>
  </si>
  <si>
    <t>Woodmont K-8 School</t>
  </si>
  <si>
    <t>Panther Lake Elementary School</t>
  </si>
  <si>
    <t>Lakota Middle School</t>
  </si>
  <si>
    <t>Totem Middle School</t>
  </si>
  <si>
    <t>Adelaide Elementary School</t>
  </si>
  <si>
    <t>Camelot Elementary School</t>
  </si>
  <si>
    <t>Sunnycrest Elementary School</t>
  </si>
  <si>
    <t>Lake Grove Elementary School</t>
  </si>
  <si>
    <t>Valhalla Elementary School</t>
  </si>
  <si>
    <t>Wildwood Elementary School</t>
  </si>
  <si>
    <t>Thomas Jefferson High School</t>
  </si>
  <si>
    <t>Nautilus K-8 School</t>
  </si>
  <si>
    <t>Sacajawea Middle School</t>
  </si>
  <si>
    <t>Mark Twain Elementary School</t>
  </si>
  <si>
    <t>Twin Lakes Elementary School</t>
  </si>
  <si>
    <t>Brigadoon Elementary School</t>
  </si>
  <si>
    <t>Kilo Middle School</t>
  </si>
  <si>
    <t>Lake Dolloff Elementary School</t>
  </si>
  <si>
    <t>Decatur High School</t>
  </si>
  <si>
    <t>Illahee Middle School</t>
  </si>
  <si>
    <t>Silver Lake Elementary School - Federal Way</t>
  </si>
  <si>
    <t>Sherwood Forest Elementary School</t>
  </si>
  <si>
    <t>Green Gables Elementary School</t>
  </si>
  <si>
    <t>Enterprise Elementary School</t>
  </si>
  <si>
    <t>Meredith Hill Elementary School</t>
  </si>
  <si>
    <t>Todd Beamer High School</t>
  </si>
  <si>
    <t>Sequoyah Middle School</t>
  </si>
  <si>
    <t>Federal Way Running Start Home School</t>
  </si>
  <si>
    <t>Career Academy at Truman High School</t>
  </si>
  <si>
    <t>Gateway to College</t>
  </si>
  <si>
    <t>Open Doors Youth Reengagement (1418)</t>
  </si>
  <si>
    <t>Enumclaw School District</t>
  </si>
  <si>
    <t>Special Ed School</t>
  </si>
  <si>
    <t>Byron Kibler Elementary School</t>
  </si>
  <si>
    <t>Enumclaw Sr High School</t>
  </si>
  <si>
    <t>Black Diamond Elementary</t>
  </si>
  <si>
    <t>Westwood Elementary School</t>
  </si>
  <si>
    <t>Southwood Elementary School</t>
  </si>
  <si>
    <t>Enumclaw Middle School</t>
  </si>
  <si>
    <t>Sunrise Elementary</t>
  </si>
  <si>
    <t>Thunder Mountain Middle School</t>
  </si>
  <si>
    <t>Mercer Island School District</t>
  </si>
  <si>
    <t>Lakeridge Elementary School</t>
  </si>
  <si>
    <t>Mercer Island High School</t>
  </si>
  <si>
    <t>Island Park Elementary</t>
  </si>
  <si>
    <t>Islander Middle School</t>
  </si>
  <si>
    <t>West Mercer Elementary</t>
  </si>
  <si>
    <t>Northwood Elementary School</t>
  </si>
  <si>
    <t>Highline School District</t>
  </si>
  <si>
    <t>CHOICE Academy</t>
  </si>
  <si>
    <t>New Start</t>
  </si>
  <si>
    <t>Mount View Elementary</t>
  </si>
  <si>
    <t>Highline High School</t>
  </si>
  <si>
    <t>Des Moines Elementary</t>
  </si>
  <si>
    <t>White Center Heights Elementary</t>
  </si>
  <si>
    <t>Hazel Valley Elementary</t>
  </si>
  <si>
    <t>McMicken Heights Elementary</t>
  </si>
  <si>
    <t>Beverly Park Elem at Glendale</t>
  </si>
  <si>
    <t>Shorewood Elementary</t>
  </si>
  <si>
    <t>Gregory Heights Elementary</t>
  </si>
  <si>
    <t>Cedarhurst Elementary</t>
  </si>
  <si>
    <t>Sylvester Middle School</t>
  </si>
  <si>
    <t>Bow Lake Elementary</t>
  </si>
  <si>
    <t>North Hill Elementary</t>
  </si>
  <si>
    <t>Southern Heights Elementary</t>
  </si>
  <si>
    <t>Marvista Elementary</t>
  </si>
  <si>
    <t>Hilltop Elementary</t>
  </si>
  <si>
    <t>Madrona Elementary</t>
  </si>
  <si>
    <t>Mount Rainier High School</t>
  </si>
  <si>
    <t>Parkside Elementary</t>
  </si>
  <si>
    <t>Seahurst Elementary School</t>
  </si>
  <si>
    <t>Raisbeck Aviation High School</t>
  </si>
  <si>
    <t>Big Picture School</t>
  </si>
  <si>
    <t>Puget Sound High School</t>
  </si>
  <si>
    <t>Highline Open Doors 1418</t>
  </si>
  <si>
    <t>Highline Home School Center</t>
  </si>
  <si>
    <t>Vashon Island School District</t>
  </si>
  <si>
    <t>Family Link</t>
  </si>
  <si>
    <t>Student Link</t>
  </si>
  <si>
    <t>Vashon Island High School</t>
  </si>
  <si>
    <t>McMurray Middle School</t>
  </si>
  <si>
    <t>Chautauqua Elementary</t>
  </si>
  <si>
    <t>Renton School District</t>
  </si>
  <si>
    <t>Griffin Home</t>
  </si>
  <si>
    <t>Out Of District Facility</t>
  </si>
  <si>
    <t>Bryn Mawr Elementary School</t>
  </si>
  <si>
    <t>Renton Senior High School</t>
  </si>
  <si>
    <t>Kennydale Elementary School</t>
  </si>
  <si>
    <t>Highlands Elementary School</t>
  </si>
  <si>
    <t>Campbell Hill Elementary School</t>
  </si>
  <si>
    <t>McKnight Middle School</t>
  </si>
  <si>
    <t>Dimmitt Middle School</t>
  </si>
  <si>
    <t>Nelsen Middle School</t>
  </si>
  <si>
    <t>Hazelwood Elementary School</t>
  </si>
  <si>
    <t>Renton Park Elementary School</t>
  </si>
  <si>
    <t>Maplewood Heights Elementary School</t>
  </si>
  <si>
    <t>Benson Hill Elementary School</t>
  </si>
  <si>
    <t>Hazen Senior High School</t>
  </si>
  <si>
    <t>Sierra Heights Elementary School</t>
  </si>
  <si>
    <t>Tiffany Park Elementary School</t>
  </si>
  <si>
    <t>Talbot Hill Elementary School</t>
  </si>
  <si>
    <t>Lindbergh Senior High School</t>
  </si>
  <si>
    <t>Renton Academy</t>
  </si>
  <si>
    <t>Honey Dew Elementary</t>
  </si>
  <si>
    <t>Talley High School</t>
  </si>
  <si>
    <t>Open Door Youth Reengagement Renton</t>
  </si>
  <si>
    <t>Skykomish School District</t>
  </si>
  <si>
    <t>Skykomish Elementary School</t>
  </si>
  <si>
    <t>Skykomish High School</t>
  </si>
  <si>
    <t>Bellevue School District</t>
  </si>
  <si>
    <t>Bellevue High School</t>
  </si>
  <si>
    <t>Enatai Elementary School</t>
  </si>
  <si>
    <t>Clyde Hill Elementary</t>
  </si>
  <si>
    <t>Stevenson Elementary</t>
  </si>
  <si>
    <t>Highland Middle School</t>
  </si>
  <si>
    <t>Woodridge Elementary</t>
  </si>
  <si>
    <t>Phantom Lake Elementary</t>
  </si>
  <si>
    <t>Puesta del Sol Elementary School</t>
  </si>
  <si>
    <t>Lake Hills Elementary</t>
  </si>
  <si>
    <t>Sammamish Senior High</t>
  </si>
  <si>
    <t>Tyee Middle School</t>
  </si>
  <si>
    <t>Sherwood Forest Elementary</t>
  </si>
  <si>
    <t>Tillicum Middle School</t>
  </si>
  <si>
    <t>Medina Elementary School</t>
  </si>
  <si>
    <t>Newport Heights Elementary</t>
  </si>
  <si>
    <t>Newport Senior High School</t>
  </si>
  <si>
    <t>International School</t>
  </si>
  <si>
    <t>Interlake Senior High School</t>
  </si>
  <si>
    <t>Odle Middle School</t>
  </si>
  <si>
    <t>Ardmore Elementary School</t>
  </si>
  <si>
    <t>Spiritridge Elementary School</t>
  </si>
  <si>
    <t>Bennett Elementary School</t>
  </si>
  <si>
    <t>Cherry Crest Elementary School</t>
  </si>
  <si>
    <t>Somerset Elementary School</t>
  </si>
  <si>
    <t>Bellevue Big Picture School</t>
  </si>
  <si>
    <t>Central Educational Services</t>
  </si>
  <si>
    <t>Jing Mei Elementary School</t>
  </si>
  <si>
    <t>Grad Alliance Program</t>
  </si>
  <si>
    <t>Tukwila School District</t>
  </si>
  <si>
    <t>Showalter Middle School</t>
  </si>
  <si>
    <t>Foster Senior High School</t>
  </si>
  <si>
    <t>Cascade View Elementary</t>
  </si>
  <si>
    <t>Tukwila Elementary</t>
  </si>
  <si>
    <t>Thorndyke Elementary</t>
  </si>
  <si>
    <t>Riverview School District</t>
  </si>
  <si>
    <t>CLIP</t>
  </si>
  <si>
    <t>PARADE</t>
  </si>
  <si>
    <t>Carnation Elementary School</t>
  </si>
  <si>
    <t>Eagle Rock Multiage School</t>
  </si>
  <si>
    <t>Cherry Valley Elementary School</t>
  </si>
  <si>
    <t>Cedarcrest High School</t>
  </si>
  <si>
    <t>Tolt Middle School</t>
  </si>
  <si>
    <t>Stillwater Elementary</t>
  </si>
  <si>
    <t>Choice</t>
  </si>
  <si>
    <t>Auburn School District</t>
  </si>
  <si>
    <t>Terminal Park Elementary School</t>
  </si>
  <si>
    <t>West Auburn Senior High School</t>
  </si>
  <si>
    <t>Auburn Senior High School</t>
  </si>
  <si>
    <t>Dick Scobee Elementary School</t>
  </si>
  <si>
    <t>Olympic Middle School</t>
  </si>
  <si>
    <t>Lea Hill Elementary School</t>
  </si>
  <si>
    <t>Gildo Rey Elementary School</t>
  </si>
  <si>
    <t>Evergreen Heights Elementary</t>
  </si>
  <si>
    <t>Alpac Elementary School</t>
  </si>
  <si>
    <t>Lake View Elementary School</t>
  </si>
  <si>
    <t>Rainier Middle School</t>
  </si>
  <si>
    <t>Ilalko Elementary School</t>
  </si>
  <si>
    <t>Mt Baker Middle School</t>
  </si>
  <si>
    <t>Auburn Riverside High School</t>
  </si>
  <si>
    <t>Auburn Mountainview High School</t>
  </si>
  <si>
    <t>Lakeland Hills Elementary</t>
  </si>
  <si>
    <t>Arthur Jacobsen Elementary</t>
  </si>
  <si>
    <t>Tahoma School District</t>
  </si>
  <si>
    <t>Tahoma Senior High School</t>
  </si>
  <si>
    <t>Lake Wilderness Elementary</t>
  </si>
  <si>
    <t>Shadow Lake Elementary</t>
  </si>
  <si>
    <t>Rock Creek Elementary</t>
  </si>
  <si>
    <t>Glacier Park Elementary</t>
  </si>
  <si>
    <t>Snoqualmie Valley School District</t>
  </si>
  <si>
    <t>Two Rivers School</t>
  </si>
  <si>
    <t>Fall City Elementary</t>
  </si>
  <si>
    <t>North Bend Elementary School</t>
  </si>
  <si>
    <t>Snoqualmie Elementary</t>
  </si>
  <si>
    <t>Mount Si High School</t>
  </si>
  <si>
    <t>Edwin R Opstad Elementary</t>
  </si>
  <si>
    <t>Chief Kanim Middle School</t>
  </si>
  <si>
    <t>Cascade View Elementary School</t>
  </si>
  <si>
    <t>Twin Falls Middle School</t>
  </si>
  <si>
    <t>Snoqualmie Access</t>
  </si>
  <si>
    <t>Snoqualmie Parent Partnership Program</t>
  </si>
  <si>
    <t>SVSD OPEN DOORS</t>
  </si>
  <si>
    <t>Timber Ridge Elementary School</t>
  </si>
  <si>
    <t>Issaquah School District</t>
  </si>
  <si>
    <t>Issaquah Special Services</t>
  </si>
  <si>
    <t>Clark Elementary</t>
  </si>
  <si>
    <t>Issaquah Middle School</t>
  </si>
  <si>
    <t>Sunset Elementary</t>
  </si>
  <si>
    <t>Issaquah High School</t>
  </si>
  <si>
    <t>Sunny Hills Elementary</t>
  </si>
  <si>
    <t>Briarwood Elementary</t>
  </si>
  <si>
    <t>Maywood Middle School</t>
  </si>
  <si>
    <t>Maple Hills Elementary</t>
  </si>
  <si>
    <t>Issaquah Valley Elementary</t>
  </si>
  <si>
    <t>Apollo Elementary</t>
  </si>
  <si>
    <t>Pine Lake Middle School</t>
  </si>
  <si>
    <t>Liberty Sr High School</t>
  </si>
  <si>
    <t>Challenger Elementary</t>
  </si>
  <si>
    <t>Cougar Ridge Elementary</t>
  </si>
  <si>
    <t>Discovery Elementary</t>
  </si>
  <si>
    <t>Beaver Lake Middle School</t>
  </si>
  <si>
    <t>Skyline High School</t>
  </si>
  <si>
    <t>Cascade Ridge Elementary</t>
  </si>
  <si>
    <t>Newcastle Elementary School</t>
  </si>
  <si>
    <t>Grand Ridge Elementary</t>
  </si>
  <si>
    <t>Pacific Cascade Middle School</t>
  </si>
  <si>
    <t>Creekside Elementary</t>
  </si>
  <si>
    <t>Gibson Ek High School</t>
  </si>
  <si>
    <t>Shoreline School District</t>
  </si>
  <si>
    <t>Handicapped Contractual Services</t>
  </si>
  <si>
    <t>Home Education Exchange</t>
  </si>
  <si>
    <t>Cascade K-8 Community School</t>
  </si>
  <si>
    <t>Lake Forest Park Elementary</t>
  </si>
  <si>
    <t>Ridgecrest Elementary</t>
  </si>
  <si>
    <t>Briarcrest Elementary</t>
  </si>
  <si>
    <t>Echo Lake Elementary School</t>
  </si>
  <si>
    <t>Brookside Elementary</t>
  </si>
  <si>
    <t>Highland Terrace Elementary</t>
  </si>
  <si>
    <t>Shorecrest High School</t>
  </si>
  <si>
    <t>Kellogg Middle School</t>
  </si>
  <si>
    <t>Parkwood Elementary</t>
  </si>
  <si>
    <t>Melvin G Syre Elementary</t>
  </si>
  <si>
    <t>Albert Einstein Middle School</t>
  </si>
  <si>
    <t>Shorewood High School</t>
  </si>
  <si>
    <t>Meridian Park Elementary School</t>
  </si>
  <si>
    <t>Lake Washington School District</t>
  </si>
  <si>
    <t>Contractual Schools</t>
  </si>
  <si>
    <t>Discovery School</t>
  </si>
  <si>
    <t>Explorer Community School</t>
  </si>
  <si>
    <t>Emerson K-12</t>
  </si>
  <si>
    <t>International Community School</t>
  </si>
  <si>
    <t>Environmental &amp; Adventure School</t>
  </si>
  <si>
    <t>Futures School</t>
  </si>
  <si>
    <t>Stella Schola</t>
  </si>
  <si>
    <t>Redmond Elementary</t>
  </si>
  <si>
    <t>Kirkland Middle School</t>
  </si>
  <si>
    <t>Lake Washington High</t>
  </si>
  <si>
    <t>Juanita Elementary</t>
  </si>
  <si>
    <t>Rose Hill Elementary</t>
  </si>
  <si>
    <t>Lakeview Elementary</t>
  </si>
  <si>
    <t>Redmond Middle School</t>
  </si>
  <si>
    <t>Twain Elementary</t>
  </si>
  <si>
    <t>Thoreau Elementary</t>
  </si>
  <si>
    <t>Redmond High</t>
  </si>
  <si>
    <t>Mann Elementary</t>
  </si>
  <si>
    <t>Audubon Elementary</t>
  </si>
  <si>
    <t>Finn Hill Middle School</t>
  </si>
  <si>
    <t>Bell Elementary</t>
  </si>
  <si>
    <t>Frost Elementary</t>
  </si>
  <si>
    <t>Rush Elementary</t>
  </si>
  <si>
    <t>Keller Elementary</t>
  </si>
  <si>
    <t>Rose Hill Middle School</t>
  </si>
  <si>
    <t>Sandburg Elementary</t>
  </si>
  <si>
    <t>Muir Elementary</t>
  </si>
  <si>
    <t>Juanita High</t>
  </si>
  <si>
    <t>Emerson High School</t>
  </si>
  <si>
    <t>Community School</t>
  </si>
  <si>
    <t>Kamiakin Middle School</t>
  </si>
  <si>
    <t>Kirk Elementary</t>
  </si>
  <si>
    <t>Dickinson Elementary</t>
  </si>
  <si>
    <t>Mead Elementary</t>
  </si>
  <si>
    <t>Rockwell Elementary</t>
  </si>
  <si>
    <t>Evergreen Middle School</t>
  </si>
  <si>
    <t>Northstar Middle School</t>
  </si>
  <si>
    <t>Alcott Elementary</t>
  </si>
  <si>
    <t>Smith Elementary</t>
  </si>
  <si>
    <t>Wilder Elementary</t>
  </si>
  <si>
    <t>Mcauliffe Elementary</t>
  </si>
  <si>
    <t>Inglewood Middle School</t>
  </si>
  <si>
    <t>Einstein Elementary</t>
  </si>
  <si>
    <t>Eastlake High School</t>
  </si>
  <si>
    <t>Blackwell Elementary</t>
  </si>
  <si>
    <t>Rosa Parks Elementary</t>
  </si>
  <si>
    <t>Renaissance School</t>
  </si>
  <si>
    <t>Carson Elementary</t>
  </si>
  <si>
    <t>Tesla STEM High School</t>
  </si>
  <si>
    <t>Kent School District</t>
  </si>
  <si>
    <t>Meridian Elementary School</t>
  </si>
  <si>
    <t>Kent-Meridian High School</t>
  </si>
  <si>
    <t>East Hill Elementary School</t>
  </si>
  <si>
    <t>Kent Mountain View Academy</t>
  </si>
  <si>
    <t>Meridian Middle School</t>
  </si>
  <si>
    <t>Covington Elementary School</t>
  </si>
  <si>
    <t>Scenic Hill Elementary School</t>
  </si>
  <si>
    <t>Park Orchard Elementary School</t>
  </si>
  <si>
    <t>Lake Youngs Elementary School</t>
  </si>
  <si>
    <t>Pine Tree Elementary School</t>
  </si>
  <si>
    <t>Kentridge High School</t>
  </si>
  <si>
    <t>Cedar Valley Elementary School</t>
  </si>
  <si>
    <t>Springbrook Elementary School</t>
  </si>
  <si>
    <t>Fairwood Elementary School</t>
  </si>
  <si>
    <t>Soos Creek Elementary School</t>
  </si>
  <si>
    <t>Grass Lake Elementary School</t>
  </si>
  <si>
    <t>Meeker Middle School</t>
  </si>
  <si>
    <t>Crestwood Elementary School</t>
  </si>
  <si>
    <t>Mattson Middle School</t>
  </si>
  <si>
    <t>Kentwood High School</t>
  </si>
  <si>
    <t>Ridgewood Elementary School</t>
  </si>
  <si>
    <t>Martin Sortun Elementary School</t>
  </si>
  <si>
    <t>Jenkins Creek Elementary School</t>
  </si>
  <si>
    <t>Horizon Elementary School</t>
  </si>
  <si>
    <t>Carriage Crest Elementary School</t>
  </si>
  <si>
    <t>Neely O Brien Elementary School</t>
  </si>
  <si>
    <t>George T. Daniel Elementary School</t>
  </si>
  <si>
    <t>Sunrise Elementary School</t>
  </si>
  <si>
    <t>Cedar Heights Middle School</t>
  </si>
  <si>
    <t>Meadow Ridge Elementary School</t>
  </si>
  <si>
    <t>Sawyer Woods Elementary School</t>
  </si>
  <si>
    <t>Northwood Middle School</t>
  </si>
  <si>
    <t>Glenridge Elementary</t>
  </si>
  <si>
    <t>Kentlake High School</t>
  </si>
  <si>
    <t>Kent Elementary School</t>
  </si>
  <si>
    <t>Emerald Park Elementary School</t>
  </si>
  <si>
    <t>Millennium Elementary School</t>
  </si>
  <si>
    <t>Mill Creek Middle School</t>
  </si>
  <si>
    <t>Kent Phoenix Academy</t>
  </si>
  <si>
    <t>iGrad</t>
  </si>
  <si>
    <t>The Outreach Program</t>
  </si>
  <si>
    <t>Northshore School District</t>
  </si>
  <si>
    <t>Northshore Networks</t>
  </si>
  <si>
    <t>Northshore Special Services</t>
  </si>
  <si>
    <t>Kenmore Elementary</t>
  </si>
  <si>
    <t>Crystal Springs Elementary</t>
  </si>
  <si>
    <t>Bothell High School</t>
  </si>
  <si>
    <t>Arrowhead Elementary</t>
  </si>
  <si>
    <t>Cottage Lake Elementary</t>
  </si>
  <si>
    <t>Westhill Elementary</t>
  </si>
  <si>
    <t>Maywood Hills Elementary</t>
  </si>
  <si>
    <t>Kenmore Middle School</t>
  </si>
  <si>
    <t>Lockwood Elementary</t>
  </si>
  <si>
    <t>Moorlands Elementary</t>
  </si>
  <si>
    <t>Inglemoor HS</t>
  </si>
  <si>
    <t>Canyon Park Middle School</t>
  </si>
  <si>
    <t>Shelton View Elementary</t>
  </si>
  <si>
    <t>Woodin Elementary</t>
  </si>
  <si>
    <t>Leota Middle School</t>
  </si>
  <si>
    <t>Secondary Academy for Success</t>
  </si>
  <si>
    <t>Canyon Creek Elementary</t>
  </si>
  <si>
    <t>Northshore Middle School</t>
  </si>
  <si>
    <t>Wellington Elementary</t>
  </si>
  <si>
    <t>Hollywood Hill Elementary</t>
  </si>
  <si>
    <t>Woodinville HS</t>
  </si>
  <si>
    <t>Fernwood Elementary</t>
  </si>
  <si>
    <t>Frank Love Elementary</t>
  </si>
  <si>
    <t>Skyview Middle School</t>
  </si>
  <si>
    <t>Woodmoor Elementary</t>
  </si>
  <si>
    <t>East Ridge Elementary</t>
  </si>
  <si>
    <t>Kokanee Elementary</t>
  </si>
  <si>
    <t>Timbercrest Middle School</t>
  </si>
  <si>
    <t>Northshore Online School</t>
  </si>
  <si>
    <t>Summit Public School: Sierra</t>
  </si>
  <si>
    <t>Muckleshoot Indian Tribe</t>
  </si>
  <si>
    <t>Muckleshoot Tribal School</t>
  </si>
  <si>
    <t>Rainier Prep Charter School District</t>
  </si>
  <si>
    <t>Rainier Prep</t>
  </si>
  <si>
    <t>Lake Washington Institute of Technology</t>
  </si>
  <si>
    <t>Bremerton School District</t>
  </si>
  <si>
    <t>Renaissance Alternative High School</t>
  </si>
  <si>
    <t>Bremerton Home Link Program</t>
  </si>
  <si>
    <t>West Hills S.T.E.M. Academy</t>
  </si>
  <si>
    <t>Crownhill Elementary School</t>
  </si>
  <si>
    <t>Bremerton High School</t>
  </si>
  <si>
    <t>Naval Avenue Elementary School</t>
  </si>
  <si>
    <t>Armin Jahr Elementary</t>
  </si>
  <si>
    <t>Kitsap Lake Elementary</t>
  </si>
  <si>
    <t>Mountain View Middle School</t>
  </si>
  <si>
    <t>Career &amp; Academic Re-engagement Center</t>
  </si>
  <si>
    <t>Bainbridge Island School District</t>
  </si>
  <si>
    <t>Odyssey Multiage Program</t>
  </si>
  <si>
    <t>Mosaic Home Education Partnership</t>
  </si>
  <si>
    <t>Eagle Harbor High School</t>
  </si>
  <si>
    <t>Bainbridge Special Education Services</t>
  </si>
  <si>
    <t>Bainbridge High School</t>
  </si>
  <si>
    <t>Capt. Charles Wilkes Elem School</t>
  </si>
  <si>
    <t>Capt Johnston Blakely Elem Sch</t>
  </si>
  <si>
    <t>Ordway Elementary</t>
  </si>
  <si>
    <t>Woodward Middle School</t>
  </si>
  <si>
    <t>Sakai Intermediate</t>
  </si>
  <si>
    <t>North Kitsap School District</t>
  </si>
  <si>
    <t>Poulsbo Elementary School</t>
  </si>
  <si>
    <t>Poulsbo Middle School</t>
  </si>
  <si>
    <t>David Wolfle Elementary</t>
  </si>
  <si>
    <t>Hilder Pearson Elementary</t>
  </si>
  <si>
    <t>North Kitsap High School</t>
  </si>
  <si>
    <t>Suquamish Elementary School</t>
  </si>
  <si>
    <t>Kingston Middle School</t>
  </si>
  <si>
    <t>Vinland Elementary</t>
  </si>
  <si>
    <t>Richard Gordon Elementary</t>
  </si>
  <si>
    <t>Kingston High School</t>
  </si>
  <si>
    <t>Central Kitsap School District</t>
  </si>
  <si>
    <t>Central Kitsap High School</t>
  </si>
  <si>
    <t>Brownsville Elementary</t>
  </si>
  <si>
    <t>Central Kitsap Middle School</t>
  </si>
  <si>
    <t>Fairview Middle School</t>
  </si>
  <si>
    <t>Cottonwood Elementary School</t>
  </si>
  <si>
    <t>Esquire Hills Elementary</t>
  </si>
  <si>
    <t>Clear Creek Elementary School</t>
  </si>
  <si>
    <t>Olympic High School</t>
  </si>
  <si>
    <t>Silverdale Elementary</t>
  </si>
  <si>
    <t>Woodlands Elementary</t>
  </si>
  <si>
    <t>Ridgetop Middle School</t>
  </si>
  <si>
    <t>Cougar Valley Elementary</t>
  </si>
  <si>
    <t>Silver Ridge Elementary</t>
  </si>
  <si>
    <t>Green Mountain Elementary</t>
  </si>
  <si>
    <t>Emerald Heights Elementary</t>
  </si>
  <si>
    <t>Klahowya Secondary</t>
  </si>
  <si>
    <t>Pinecrest Elementary</t>
  </si>
  <si>
    <t>South Kitsap School District</t>
  </si>
  <si>
    <t>Explorer Academy</t>
  </si>
  <si>
    <t>South Kitsap High School</t>
  </si>
  <si>
    <t>East Port Orchard Elementary</t>
  </si>
  <si>
    <t>Orchard Heights Elementary</t>
  </si>
  <si>
    <t>Olalla Elementary School</t>
  </si>
  <si>
    <t>South Colby Elementary</t>
  </si>
  <si>
    <t>Discovery</t>
  </si>
  <si>
    <t>Burley Glenwood Elementary</t>
  </si>
  <si>
    <t>Manchester Elementary School</t>
  </si>
  <si>
    <t>Hidden Creek Elementary School</t>
  </si>
  <si>
    <t>Sidney Glen Elementary School</t>
  </si>
  <si>
    <t>Mullenix Ridge Elementary School</t>
  </si>
  <si>
    <t>Suquamish Tribal Education Department</t>
  </si>
  <si>
    <t>Chief Kitsap Academy</t>
  </si>
  <si>
    <t>Damman School District</t>
  </si>
  <si>
    <t>Damman Elementary</t>
  </si>
  <si>
    <t>Easton School District</t>
  </si>
  <si>
    <t>Easton School</t>
  </si>
  <si>
    <t>Thorp School District</t>
  </si>
  <si>
    <t>Thorp Elem &amp; Jr Sr High</t>
  </si>
  <si>
    <t>Ellensburg School District</t>
  </si>
  <si>
    <t>Morgan Middle School</t>
  </si>
  <si>
    <t>Ellensburg High School</t>
  </si>
  <si>
    <t>Mt. Stuart Elementary</t>
  </si>
  <si>
    <t>Valley View Elementary School</t>
  </si>
  <si>
    <t>K-12 Ellensburg Learning Center</t>
  </si>
  <si>
    <t>Kittitas School District</t>
  </si>
  <si>
    <t>Kittitas Elementary School</t>
  </si>
  <si>
    <t>Kittitas High School</t>
  </si>
  <si>
    <t>Kittitas B-5 Special Ed Program</t>
  </si>
  <si>
    <t>Cle Elum-Roslyn School District</t>
  </si>
  <si>
    <t>Swiftwater Learning Center</t>
  </si>
  <si>
    <t>Cle Elum Roslyn Elementary</t>
  </si>
  <si>
    <t>Cle Elum Roslyn High School</t>
  </si>
  <si>
    <t>Walter Strom Middle School</t>
  </si>
  <si>
    <t>Wishram School District</t>
  </si>
  <si>
    <t>Wishram High And Elementary Schl</t>
  </si>
  <si>
    <t>Bickleton School District</t>
  </si>
  <si>
    <t>Bickleton Elementary &amp; High Schl</t>
  </si>
  <si>
    <t>Centerville School District</t>
  </si>
  <si>
    <t>Centerville Elementary</t>
  </si>
  <si>
    <t>Trout Lake School District</t>
  </si>
  <si>
    <t>Trout Lake School</t>
  </si>
  <si>
    <t>Trout Lake Elementary</t>
  </si>
  <si>
    <t>Glenwood School District</t>
  </si>
  <si>
    <t>Glenwood Elementary</t>
  </si>
  <si>
    <t>Glenwood Secondary</t>
  </si>
  <si>
    <t>Klickitat School District</t>
  </si>
  <si>
    <t>Klickitat Elem &amp; High</t>
  </si>
  <si>
    <t>Roosevelt School District</t>
  </si>
  <si>
    <t>Goldendale School District</t>
  </si>
  <si>
    <t>Goldendale Primary School</t>
  </si>
  <si>
    <t>Goldendale High School</t>
  </si>
  <si>
    <t>Goldendale Middle School</t>
  </si>
  <si>
    <t>White Salmon Valley School District</t>
  </si>
  <si>
    <t>Columbia High School</t>
  </si>
  <si>
    <t>Hulan L Whitson Elem</t>
  </si>
  <si>
    <t>Wayne M Henkle Middle School</t>
  </si>
  <si>
    <t>White Salmon Academy</t>
  </si>
  <si>
    <t>Wallace &amp; Priscilla Stevenson Intermediate School</t>
  </si>
  <si>
    <t>Lyle School District</t>
  </si>
  <si>
    <t>Dallesport Elementary</t>
  </si>
  <si>
    <t>Lyle High School</t>
  </si>
  <si>
    <t>Lyle Middle School</t>
  </si>
  <si>
    <t>Napavine School District</t>
  </si>
  <si>
    <t>Napavine Jr Sr High School</t>
  </si>
  <si>
    <t>Napavine Elementary</t>
  </si>
  <si>
    <t>Evaline School District</t>
  </si>
  <si>
    <t>Evaline Elementary School</t>
  </si>
  <si>
    <t>Mossyrock School District</t>
  </si>
  <si>
    <t>Mossyrock Elementary School</t>
  </si>
  <si>
    <t>Mossyrock Jr./Sr. High School</t>
  </si>
  <si>
    <t>Mossyrock Academy</t>
  </si>
  <si>
    <t>Morton School District</t>
  </si>
  <si>
    <t>Morton Elementary School</t>
  </si>
  <si>
    <t>Morton Junior-Senior High</t>
  </si>
  <si>
    <t>Adna School District</t>
  </si>
  <si>
    <t>Adna Elementary School</t>
  </si>
  <si>
    <t>Adna Middle/High School</t>
  </si>
  <si>
    <t>Winlock School District</t>
  </si>
  <si>
    <t>Winolequa Learning Academy</t>
  </si>
  <si>
    <t>Winlock Miller Elementary</t>
  </si>
  <si>
    <t>Winlock Senior High</t>
  </si>
  <si>
    <t>Winlock Middle School</t>
  </si>
  <si>
    <t>Boistfort School District</t>
  </si>
  <si>
    <t>Boistfort Elem</t>
  </si>
  <si>
    <t>Toledo School District</t>
  </si>
  <si>
    <t>Toledo High School</t>
  </si>
  <si>
    <t>Toledo Elementary School</t>
  </si>
  <si>
    <t>Toledo Middle School</t>
  </si>
  <si>
    <t>Cowlitz Prairie Academy</t>
  </si>
  <si>
    <t>Onalaska School District</t>
  </si>
  <si>
    <t>Onalaska High School</t>
  </si>
  <si>
    <t>Onalaska Elementary School</t>
  </si>
  <si>
    <t xml:space="preserve">Onalaska Middle School </t>
  </si>
  <si>
    <t>Pe Ell School District</t>
  </si>
  <si>
    <t>Pe Ell School</t>
  </si>
  <si>
    <t>Chehalis School District</t>
  </si>
  <si>
    <t>W F West High School</t>
  </si>
  <si>
    <t>Chehalis Middle School</t>
  </si>
  <si>
    <t>Lewis County Alternative School</t>
  </si>
  <si>
    <t>White Pass School District</t>
  </si>
  <si>
    <t>White Pass Jr. Sr. High School</t>
  </si>
  <si>
    <t>White Pass Elementary School</t>
  </si>
  <si>
    <t>Centralia School District</t>
  </si>
  <si>
    <t>Centralia High School</t>
  </si>
  <si>
    <t>Edison Elementary</t>
  </si>
  <si>
    <t>Oakview Elementary School</t>
  </si>
  <si>
    <t>Fords Prairie Elementary</t>
  </si>
  <si>
    <t>Jefferson Lincoln Elementary</t>
  </si>
  <si>
    <t>Centralia Middle School</t>
  </si>
  <si>
    <t>Futurus High School</t>
  </si>
  <si>
    <t>Sprague School District</t>
  </si>
  <si>
    <t>Sprague High School</t>
  </si>
  <si>
    <t>Sprague Elementary</t>
  </si>
  <si>
    <t>Reardan-Edwall School District</t>
  </si>
  <si>
    <t>Reardan Middle-Senior High School</t>
  </si>
  <si>
    <t>Reardan Elementary School</t>
  </si>
  <si>
    <t>Almira School District</t>
  </si>
  <si>
    <t>Almira Elementary School</t>
  </si>
  <si>
    <t>Creston School District</t>
  </si>
  <si>
    <t>Creston Elementary</t>
  </si>
  <si>
    <t>Creston Jr-Sr High School</t>
  </si>
  <si>
    <t>Odessa School District</t>
  </si>
  <si>
    <t>Odessa High School</t>
  </si>
  <si>
    <t>P C Jantz Elementary</t>
  </si>
  <si>
    <t>Wilbur School District</t>
  </si>
  <si>
    <t>Wilbur Secondary School</t>
  </si>
  <si>
    <t>Wilbur Elementary School</t>
  </si>
  <si>
    <t>Harrington School District</t>
  </si>
  <si>
    <t>Harrington Elementary School</t>
  </si>
  <si>
    <t>Harrington High School</t>
  </si>
  <si>
    <t>Davenport School District</t>
  </si>
  <si>
    <t>Davenport Elementary</t>
  </si>
  <si>
    <t>Davenport Senior High School</t>
  </si>
  <si>
    <t>Southside School District</t>
  </si>
  <si>
    <t>Southside Elementary</t>
  </si>
  <si>
    <t>Grapeview School District</t>
  </si>
  <si>
    <t>Grapeview Elementary &amp; Middle School</t>
  </si>
  <si>
    <t>Shelton School District</t>
  </si>
  <si>
    <t>Evergreen Elementary School</t>
  </si>
  <si>
    <t>Shelton High School</t>
  </si>
  <si>
    <t>Bordeaux Elementary School</t>
  </si>
  <si>
    <t>Oakland Bay Junior High School</t>
  </si>
  <si>
    <t>Mary M Knight School District</t>
  </si>
  <si>
    <t>Mary M. Knight School</t>
  </si>
  <si>
    <t>Washington Connections Academy</t>
  </si>
  <si>
    <t>Pioneer School District</t>
  </si>
  <si>
    <t>North Mason School District</t>
  </si>
  <si>
    <t>James A. Taylor High School</t>
  </si>
  <si>
    <t>North Mason Homelink Program</t>
  </si>
  <si>
    <t>Belfair Elementary</t>
  </si>
  <si>
    <t>Hawkins Middle School</t>
  </si>
  <si>
    <t>North Mason Senior High School</t>
  </si>
  <si>
    <t>Sand Hill Elementary</t>
  </si>
  <si>
    <t>Hood Canal School District</t>
  </si>
  <si>
    <t>Nespelem School District</t>
  </si>
  <si>
    <t>Nespelem Elementary</t>
  </si>
  <si>
    <t>Omak School District</t>
  </si>
  <si>
    <t>Omak High School</t>
  </si>
  <si>
    <t>N Omak Elementary</t>
  </si>
  <si>
    <t>E Omak Elementary</t>
  </si>
  <si>
    <t>Omak Middle School</t>
  </si>
  <si>
    <t>Paschal Sherman</t>
  </si>
  <si>
    <t>Highlands High School</t>
  </si>
  <si>
    <t>Washington Virtual Academy Omak Elementary</t>
  </si>
  <si>
    <t>Washington Virtual Academy Omak Middle School</t>
  </si>
  <si>
    <t>Washington Virtual Academy Omak High School</t>
  </si>
  <si>
    <t>Okanogan School District</t>
  </si>
  <si>
    <t>Okanogan Alternative High School</t>
  </si>
  <si>
    <t>Okanogan Middle School</t>
  </si>
  <si>
    <t>Okanogan High School</t>
  </si>
  <si>
    <t>Grainger Elementary</t>
  </si>
  <si>
    <t>Okanogan Outreach Alternative School</t>
  </si>
  <si>
    <t>Brewster School District</t>
  </si>
  <si>
    <t>Brewster High School</t>
  </si>
  <si>
    <t>Brewster Elementary School</t>
  </si>
  <si>
    <t>Brewster Middle School</t>
  </si>
  <si>
    <t>Brewster Alternative School</t>
  </si>
  <si>
    <t>Pateros School District</t>
  </si>
  <si>
    <t>Pateros Elementary</t>
  </si>
  <si>
    <t>Pateros High School</t>
  </si>
  <si>
    <t>Methow Valley School District</t>
  </si>
  <si>
    <t>Home School Experience</t>
  </si>
  <si>
    <t>Liberty Bell Jr Sr High</t>
  </si>
  <si>
    <t>Methow Valley Elementary</t>
  </si>
  <si>
    <t>Tonasket School District</t>
  </si>
  <si>
    <t>Tonasket High School</t>
  </si>
  <si>
    <t>Tonasket Elementary School</t>
  </si>
  <si>
    <t>Tonasket Middle School</t>
  </si>
  <si>
    <t>Oroville School District</t>
  </si>
  <si>
    <t>Oroville Elementary</t>
  </si>
  <si>
    <t>Oroville Middle-High School</t>
  </si>
  <si>
    <t>Ocean Beach School District</t>
  </si>
  <si>
    <t>Hilltop School</t>
  </si>
  <si>
    <t>Long Beach Elementary School</t>
  </si>
  <si>
    <t>Ocean Park Elementary</t>
  </si>
  <si>
    <t>Ilwaco High School</t>
  </si>
  <si>
    <t>Ocean Beach Alternative School</t>
  </si>
  <si>
    <t>Raymond School District</t>
  </si>
  <si>
    <t>Raymond Jr Sr High School</t>
  </si>
  <si>
    <t>Raymond Elementary School</t>
  </si>
  <si>
    <t>South Bend School District</t>
  </si>
  <si>
    <t>South Bend High School</t>
  </si>
  <si>
    <t>Naselle-Grays River Valley School District</t>
  </si>
  <si>
    <t>Naselle Elementary</t>
  </si>
  <si>
    <t>Naselle Jr Sr High Schools</t>
  </si>
  <si>
    <t>Willapa Valley School District</t>
  </si>
  <si>
    <t>Willapa Valley Middle-High</t>
  </si>
  <si>
    <t>Willapa Elementary</t>
  </si>
  <si>
    <t>North River School District</t>
  </si>
  <si>
    <t>North River School</t>
  </si>
  <si>
    <t>Newport School District</t>
  </si>
  <si>
    <t>Newport High School</t>
  </si>
  <si>
    <t>Sadie Halstead Middle School</t>
  </si>
  <si>
    <t>Stratton Elementary</t>
  </si>
  <si>
    <t>Pend Oreille River School</t>
  </si>
  <si>
    <t>Cusick School District</t>
  </si>
  <si>
    <t>Cusick Jr Sr High School</t>
  </si>
  <si>
    <t>Bess Herian Elementary</t>
  </si>
  <si>
    <t>Selkirk School District</t>
  </si>
  <si>
    <t>Selkirk Elementary</t>
  </si>
  <si>
    <t>Selkirk Middle School</t>
  </si>
  <si>
    <t>Selkirk High School</t>
  </si>
  <si>
    <t>Steilacoom Hist. School District</t>
  </si>
  <si>
    <t>Anderson Island Elementary</t>
  </si>
  <si>
    <t>Pioneer Middle</t>
  </si>
  <si>
    <t>Cherrydale Elementary</t>
  </si>
  <si>
    <t>Saltars Point Elementary</t>
  </si>
  <si>
    <t>Steilacoom High</t>
  </si>
  <si>
    <t>Chloe Clark Elementary</t>
  </si>
  <si>
    <t>Futures Program</t>
  </si>
  <si>
    <t>Puyallup School District</t>
  </si>
  <si>
    <t>Puyallup High School</t>
  </si>
  <si>
    <t>Stewart Elementary</t>
  </si>
  <si>
    <t>Meeker Elementary</t>
  </si>
  <si>
    <t>Waller Road Elementary</t>
  </si>
  <si>
    <t>Firgrove Elementary</t>
  </si>
  <si>
    <t>Spinning Elementary</t>
  </si>
  <si>
    <t>Maplewood Elementary</t>
  </si>
  <si>
    <t>Woodland Elementary</t>
  </si>
  <si>
    <t>Edgemont Jr High</t>
  </si>
  <si>
    <t>Karshner Elementary</t>
  </si>
  <si>
    <t>Kalles Junior High</t>
  </si>
  <si>
    <t>Aylen Jr High</t>
  </si>
  <si>
    <t>Fruitland Elementary</t>
  </si>
  <si>
    <t>Wildwood Elementary</t>
  </si>
  <si>
    <t>Mt View Elementary</t>
  </si>
  <si>
    <t>Rogers High School</t>
  </si>
  <si>
    <t>Ballou Jr High</t>
  </si>
  <si>
    <t>Northwood Elementary</t>
  </si>
  <si>
    <t>Walker High School</t>
  </si>
  <si>
    <t>Chief Leschi Schools</t>
  </si>
  <si>
    <t>Pope Elementary</t>
  </si>
  <si>
    <t>Ferrucci Jr High</t>
  </si>
  <si>
    <t>Brouillet Elementary</t>
  </si>
  <si>
    <t>Shaw Road Elementary</t>
  </si>
  <si>
    <t>Stahl Junior High</t>
  </si>
  <si>
    <t>Zeiger Elementary</t>
  </si>
  <si>
    <t>Emerald Ridge High School</t>
  </si>
  <si>
    <t>Edgerton Elementary</t>
  </si>
  <si>
    <t>Glacier View Junior High</t>
  </si>
  <si>
    <t>Puyallup Parent Partnership Program</t>
  </si>
  <si>
    <t>Tacoma School District</t>
  </si>
  <si>
    <t>Tacoma School of the Arts</t>
  </si>
  <si>
    <t>Larchmont</t>
  </si>
  <si>
    <t>Stadium</t>
  </si>
  <si>
    <t>Blix Elementary</t>
  </si>
  <si>
    <t>Jefferson</t>
  </si>
  <si>
    <t>Franklin</t>
  </si>
  <si>
    <t>Fern Hill</t>
  </si>
  <si>
    <t>Sheridan</t>
  </si>
  <si>
    <t>Point Defiance</t>
  </si>
  <si>
    <t>Lincoln</t>
  </si>
  <si>
    <t>Northeast Tacoma</t>
  </si>
  <si>
    <t>Manitou Park</t>
  </si>
  <si>
    <t>Roosevelt</t>
  </si>
  <si>
    <t>Lyon</t>
  </si>
  <si>
    <t>Jason Lee</t>
  </si>
  <si>
    <t>Stanley</t>
  </si>
  <si>
    <t>Stewart</t>
  </si>
  <si>
    <t>Mason</t>
  </si>
  <si>
    <t>Gray</t>
  </si>
  <si>
    <t>Geiger</t>
  </si>
  <si>
    <t>Downing</t>
  </si>
  <si>
    <t>Lister</t>
  </si>
  <si>
    <t>Fawcett</t>
  </si>
  <si>
    <t>Lowell</t>
  </si>
  <si>
    <t>Reed</t>
  </si>
  <si>
    <t>Edison</t>
  </si>
  <si>
    <t>Browns Point</t>
  </si>
  <si>
    <t>Whitman</t>
  </si>
  <si>
    <t>Sherman</t>
  </si>
  <si>
    <t>Delong</t>
  </si>
  <si>
    <t>Arlington</t>
  </si>
  <si>
    <t>Mann</t>
  </si>
  <si>
    <t>Grant</t>
  </si>
  <si>
    <t>Baker</t>
  </si>
  <si>
    <t>Wainwright</t>
  </si>
  <si>
    <t>Meeker</t>
  </si>
  <si>
    <t>Wilson</t>
  </si>
  <si>
    <t>Bryant</t>
  </si>
  <si>
    <t>Mt Tahoma</t>
  </si>
  <si>
    <t>Truman</t>
  </si>
  <si>
    <t>Birney</t>
  </si>
  <si>
    <t>Whittier</t>
  </si>
  <si>
    <t>McCarver</t>
  </si>
  <si>
    <t>Skyline</t>
  </si>
  <si>
    <t>Boze</t>
  </si>
  <si>
    <t>Foss</t>
  </si>
  <si>
    <t>Oakland High School</t>
  </si>
  <si>
    <t>Pearl Street Center</t>
  </si>
  <si>
    <t>Crescent Heights</t>
  </si>
  <si>
    <t>Angelo Giaudrone Middle School</t>
  </si>
  <si>
    <t>Helen B. Stafford Elementary</t>
  </si>
  <si>
    <t>Science and Math Institute</t>
  </si>
  <si>
    <t>First Creek Middle School</t>
  </si>
  <si>
    <t>Industrial Design Engineering and Art</t>
  </si>
  <si>
    <t>Carbonado School District</t>
  </si>
  <si>
    <t>Carbonado Historical School 19</t>
  </si>
  <si>
    <t>University Place School District</t>
  </si>
  <si>
    <t>University Place Primary</t>
  </si>
  <si>
    <t>Curtis Junior High</t>
  </si>
  <si>
    <t>Narrows View Intermediate</t>
  </si>
  <si>
    <t>Curtis Senior High</t>
  </si>
  <si>
    <t>Sunset Primary</t>
  </si>
  <si>
    <t>Chambers Elementary</t>
  </si>
  <si>
    <t>Drum Intermediate</t>
  </si>
  <si>
    <t>Evergreen Primary</t>
  </si>
  <si>
    <t>Sumner School District</t>
  </si>
  <si>
    <t>Maple Lawn Elementary</t>
  </si>
  <si>
    <t>Sumner High School</t>
  </si>
  <si>
    <t>Bonney Lake Elementary</t>
  </si>
  <si>
    <t>Eismann Elementary</t>
  </si>
  <si>
    <t>Sumner Middle School</t>
  </si>
  <si>
    <t>Lakeridge Middle School</t>
  </si>
  <si>
    <t>Victor Falls Elementary</t>
  </si>
  <si>
    <t>Emerald Hills Elementary</t>
  </si>
  <si>
    <t>Liberty Ridge Elementary</t>
  </si>
  <si>
    <t>Crestwood Elementary</t>
  </si>
  <si>
    <t>Daffodil Valley Elementary</t>
  </si>
  <si>
    <t>Bonney Lake High School</t>
  </si>
  <si>
    <t>Dieringer School District</t>
  </si>
  <si>
    <t>Lake Tapps Elementary</t>
  </si>
  <si>
    <t>North Tapps Middle School</t>
  </si>
  <si>
    <t>Dieringer Heights Elementary</t>
  </si>
  <si>
    <t>Orting School District</t>
  </si>
  <si>
    <t>Orting Primary School</t>
  </si>
  <si>
    <t>Orting High School</t>
  </si>
  <si>
    <t>Orting Middle School</t>
  </si>
  <si>
    <t>Ptarmigan Ridge Elementary School</t>
  </si>
  <si>
    <t>Clover Park School District</t>
  </si>
  <si>
    <t>Alfaretta House</t>
  </si>
  <si>
    <t>Special Education Services/relife</t>
  </si>
  <si>
    <t>Park Lodge Elementary School</t>
  </si>
  <si>
    <t>Clover Park High School</t>
  </si>
  <si>
    <t>Tillicum Elementary School</t>
  </si>
  <si>
    <t>Lakeview Hope Academy</t>
  </si>
  <si>
    <t>Custer Elementary School</t>
  </si>
  <si>
    <t>Idlewild Elementary School</t>
  </si>
  <si>
    <t>Hudtloff Middle School</t>
  </si>
  <si>
    <t>Tyee Park Elementary School</t>
  </si>
  <si>
    <t>Hillside Elementary School</t>
  </si>
  <si>
    <t>Lake Louise Elementary School</t>
  </si>
  <si>
    <t>Beachwood Elementary School</t>
  </si>
  <si>
    <t>Dower Elementary School</t>
  </si>
  <si>
    <t>Lakes High School</t>
  </si>
  <si>
    <t>Carter Lake Elementary School</t>
  </si>
  <si>
    <t>Lochburn Middle School</t>
  </si>
  <si>
    <t>Oakbrook Elementary School</t>
  </si>
  <si>
    <t>Harrison Prep School</t>
  </si>
  <si>
    <t>Transition Day Students</t>
  </si>
  <si>
    <t>Meriwether Elementary School</t>
  </si>
  <si>
    <t>Rainier Elementary School</t>
  </si>
  <si>
    <t>Four Heroes Elementary</t>
  </si>
  <si>
    <t>CPSD Open Doors Program</t>
  </si>
  <si>
    <t>Peninsula School District</t>
  </si>
  <si>
    <t>Henderson Bay Alt High School</t>
  </si>
  <si>
    <t>Goodman Middle School</t>
  </si>
  <si>
    <t>Peninsula High School</t>
  </si>
  <si>
    <t>Harbor Heights Elementary School</t>
  </si>
  <si>
    <t>Evergreen Elementary</t>
  </si>
  <si>
    <t>Vaughn Elementary School</t>
  </si>
  <si>
    <t>Artondale Elementary School</t>
  </si>
  <si>
    <t>Purdy Elementary School</t>
  </si>
  <si>
    <t>Discovery Elementary School</t>
  </si>
  <si>
    <t>Gig Harbor High</t>
  </si>
  <si>
    <t>Key Peninsula Middle School</t>
  </si>
  <si>
    <t>Minter Creek Elementary</t>
  </si>
  <si>
    <t>Kopachuck Middle School</t>
  </si>
  <si>
    <t>Voyager Elementary</t>
  </si>
  <si>
    <t>Harbor Ridge Middle School</t>
  </si>
  <si>
    <t>Franklin Pierce School District</t>
  </si>
  <si>
    <t>Collins Elementary</t>
  </si>
  <si>
    <t>Midland Elementary</t>
  </si>
  <si>
    <t>Central Avenue Elementary</t>
  </si>
  <si>
    <t>Franklin Pierce High School</t>
  </si>
  <si>
    <t>James Sales Elementary</t>
  </si>
  <si>
    <t>Harvard Elementary</t>
  </si>
  <si>
    <t>Brookdale Elementary</t>
  </si>
  <si>
    <t>Morris Ford Middle School</t>
  </si>
  <si>
    <t>Christensen Elementary</t>
  </si>
  <si>
    <t>Perry G Keithley Middle School</t>
  </si>
  <si>
    <t>Elmhurst Elementary School</t>
  </si>
  <si>
    <t>Washington High School</t>
  </si>
  <si>
    <t>Gates Secondary School</t>
  </si>
  <si>
    <t>Bethel School District</t>
  </si>
  <si>
    <t>Challenger High School</t>
  </si>
  <si>
    <t>Spanaway Elementary</t>
  </si>
  <si>
    <t>Roy Elementary</t>
  </si>
  <si>
    <t>Clover Creek Elementary</t>
  </si>
  <si>
    <t>Kapowsin Elementary</t>
  </si>
  <si>
    <t>Bethel High School</t>
  </si>
  <si>
    <t>Elk Plain School of Choice</t>
  </si>
  <si>
    <t>Bethel Middle School</t>
  </si>
  <si>
    <t>Chester H Thompson Elementary</t>
  </si>
  <si>
    <t>Spanaway Middle School</t>
  </si>
  <si>
    <t>Naches Trail Elementary</t>
  </si>
  <si>
    <t>Shining Mountain Elementary</t>
  </si>
  <si>
    <t>Spanaway Lake High School</t>
  </si>
  <si>
    <t>Cedarcrest Middle School</t>
  </si>
  <si>
    <t>Rocky Ridge Elementary</t>
  </si>
  <si>
    <t>Camas Prairie Elementary</t>
  </si>
  <si>
    <t>Graham Elementary</t>
  </si>
  <si>
    <t>Centennial Elementary Bethel</t>
  </si>
  <si>
    <t>Pioneer Valley Elementary</t>
  </si>
  <si>
    <t>North Star Elementary</t>
  </si>
  <si>
    <t>Cougar Mountain Middle School</t>
  </si>
  <si>
    <t>Graham Kapowsin High School</t>
  </si>
  <si>
    <t>Frederickson Elementary</t>
  </si>
  <si>
    <t>Nelson Elementary School</t>
  </si>
  <si>
    <t>Acceleration Academy</t>
  </si>
  <si>
    <t>Pierce County Skills Center</t>
  </si>
  <si>
    <t>Eatonville School District</t>
  </si>
  <si>
    <t>Eatonville Elementary School</t>
  </si>
  <si>
    <t>Eatonville High School</t>
  </si>
  <si>
    <t>Weyerhaeuser Elementary</t>
  </si>
  <si>
    <t>Columbia Crest A-STEM Academy</t>
  </si>
  <si>
    <t>Eatonville Middle School</t>
  </si>
  <si>
    <t>Mt. Rainier Parent Partnership</t>
  </si>
  <si>
    <t>New Beginnings</t>
  </si>
  <si>
    <t>White River School District</t>
  </si>
  <si>
    <t>Elk Ridge Elementary</t>
  </si>
  <si>
    <t>Glacier Middle School</t>
  </si>
  <si>
    <t>Wilkeson Elementary School</t>
  </si>
  <si>
    <t>Foothills Elementary</t>
  </si>
  <si>
    <t>Mountain Meadow Elementary</t>
  </si>
  <si>
    <t>White River High School</t>
  </si>
  <si>
    <t>White River Reengagement Program</t>
  </si>
  <si>
    <t>Fife School District</t>
  </si>
  <si>
    <t>Fife High School</t>
  </si>
  <si>
    <t>Endeavour Intermediate</t>
  </si>
  <si>
    <t>Discovery Primary School</t>
  </si>
  <si>
    <t>Surprise Lake Middle School</t>
  </si>
  <si>
    <t>Hedden Elementary School</t>
  </si>
  <si>
    <t>Columbia Junior High School</t>
  </si>
  <si>
    <t>Summit Public School: Olympus</t>
  </si>
  <si>
    <t>Bates Technical College</t>
  </si>
  <si>
    <t>Clover Park Technical College</t>
  </si>
  <si>
    <t>Shaw Island School District</t>
  </si>
  <si>
    <t>Shaw Island Elementary School</t>
  </si>
  <si>
    <t>Orcas Island School District</t>
  </si>
  <si>
    <t>OASIS K-12</t>
  </si>
  <si>
    <t>Orcas Island Elementary School</t>
  </si>
  <si>
    <t>Orcas Island High School</t>
  </si>
  <si>
    <t>Waldron Island School</t>
  </si>
  <si>
    <t>Orcas Island Middle School</t>
  </si>
  <si>
    <t>Lopez School District</t>
  </si>
  <si>
    <t>Lopez Middle High School</t>
  </si>
  <si>
    <t>Lopez Elementary School</t>
  </si>
  <si>
    <t>Decatur Elementary</t>
  </si>
  <si>
    <t>San Juan Island School District</t>
  </si>
  <si>
    <t>Griffin Bay School</t>
  </si>
  <si>
    <t>Friday Harbor Elementary School</t>
  </si>
  <si>
    <t>Friday Harbor High School</t>
  </si>
  <si>
    <t>Friday Harbor Middle School</t>
  </si>
  <si>
    <t>Concrete School District</t>
  </si>
  <si>
    <t>Twin Cedars High School</t>
  </si>
  <si>
    <t>Concrete Elementary</t>
  </si>
  <si>
    <t>Concrete High School</t>
  </si>
  <si>
    <t>Burlington-Edison School District</t>
  </si>
  <si>
    <t>Burlington-Edison Alternative School</t>
  </si>
  <si>
    <t>Burlington Edison High School</t>
  </si>
  <si>
    <t>Edison Elementary - Burlington/Edison</t>
  </si>
  <si>
    <t>West View Elementary</t>
  </si>
  <si>
    <t>Lucille Umbarger Elementary</t>
  </si>
  <si>
    <t>Allen Elementary</t>
  </si>
  <si>
    <t>Bay View Elementary</t>
  </si>
  <si>
    <t>Sedro-Woolley School District</t>
  </si>
  <si>
    <t>State Street High School</t>
  </si>
  <si>
    <t>Sedro Woolley Senior High School</t>
  </si>
  <si>
    <t>Big Lake Elementary School</t>
  </si>
  <si>
    <t>Lyman Elementary School</t>
  </si>
  <si>
    <t>Mary Purcell Elementary School</t>
  </si>
  <si>
    <t>Samish Elementary School</t>
  </si>
  <si>
    <t>Clear Lake Elementary School</t>
  </si>
  <si>
    <t>Anacortes School District</t>
  </si>
  <si>
    <t>Anacortes High School</t>
  </si>
  <si>
    <t>Anacortes Middle School</t>
  </si>
  <si>
    <t>Mount Erie Elementary</t>
  </si>
  <si>
    <t>Fidalgo Elementary</t>
  </si>
  <si>
    <t>Island View Elementary</t>
  </si>
  <si>
    <t>Cap Sante High School</t>
  </si>
  <si>
    <t>La Conner School District</t>
  </si>
  <si>
    <t>La Conner High School</t>
  </si>
  <si>
    <t>La Conner Elementary</t>
  </si>
  <si>
    <t>La Conner Middle</t>
  </si>
  <si>
    <t>Conway School District</t>
  </si>
  <si>
    <t>Conway School</t>
  </si>
  <si>
    <t>Mount Vernon School District</t>
  </si>
  <si>
    <t>Mount Vernon High School</t>
  </si>
  <si>
    <t>Madison Elementary</t>
  </si>
  <si>
    <t>La Venture Middle School</t>
  </si>
  <si>
    <t>Mount Vernon Special Ed</t>
  </si>
  <si>
    <t>Little Mountain Elementary</t>
  </si>
  <si>
    <t>Mount Baker Middle School</t>
  </si>
  <si>
    <t>Mount Vernon Open Doors</t>
  </si>
  <si>
    <t>Northwest Career &amp; Technical Academy</t>
  </si>
  <si>
    <t>Northwest Educational Service District 189</t>
  </si>
  <si>
    <t>Skamania School District</t>
  </si>
  <si>
    <t>Skamania Elementary</t>
  </si>
  <si>
    <t>Mount Pleasant School District</t>
  </si>
  <si>
    <t>Mount Pleasant School</t>
  </si>
  <si>
    <t>Mill A School District</t>
  </si>
  <si>
    <t>Mill A Elementary School</t>
  </si>
  <si>
    <t>Stevenson-Carson School District</t>
  </si>
  <si>
    <t>Stevenson High School</t>
  </si>
  <si>
    <t>Wind River Middle School</t>
  </si>
  <si>
    <t>Everett School District</t>
  </si>
  <si>
    <t>NW Learning Center</t>
  </si>
  <si>
    <t>Port Gardner</t>
  </si>
  <si>
    <t>Garfield Elementary School</t>
  </si>
  <si>
    <t>Everett High School</t>
  </si>
  <si>
    <t>North Middle School</t>
  </si>
  <si>
    <t>Silver Lake Elementary - Everett</t>
  </si>
  <si>
    <t>Jackson Elementary School</t>
  </si>
  <si>
    <t>Lowell Elementary - Everett</t>
  </si>
  <si>
    <t>Hawthorne Elementary School - Everett</t>
  </si>
  <si>
    <t>View Ridge Elementary</t>
  </si>
  <si>
    <t>Monroe Elementary</t>
  </si>
  <si>
    <t>Eisenhower Middle School</t>
  </si>
  <si>
    <t>Woodside Elementary</t>
  </si>
  <si>
    <t>Sequoia High School</t>
  </si>
  <si>
    <t>Silver Firs Elementary</t>
  </si>
  <si>
    <t>Mill Creek Elementary</t>
  </si>
  <si>
    <t>Heatherwood Middle School</t>
  </si>
  <si>
    <t>Cedar Wood Elementary</t>
  </si>
  <si>
    <t>Gateway Middle School</t>
  </si>
  <si>
    <t>Henry M. Jackson High School</t>
  </si>
  <si>
    <t>Penny Creek Elementary</t>
  </si>
  <si>
    <t>Forest View Elementary School</t>
  </si>
  <si>
    <t>Everett Reengagement Academy</t>
  </si>
  <si>
    <t>Lake Stevens School District</t>
  </si>
  <si>
    <t>Homelink</t>
  </si>
  <si>
    <t>Lake Stevens Sr High School</t>
  </si>
  <si>
    <t>Mt. Pilchuck Elementary School</t>
  </si>
  <si>
    <t>Hillcrest Elementary School</t>
  </si>
  <si>
    <t>Lake Stevens Middle School</t>
  </si>
  <si>
    <t>North Lake Middle School</t>
  </si>
  <si>
    <t>Skyline Elementary</t>
  </si>
  <si>
    <t>Cavelero Mid High School</t>
  </si>
  <si>
    <t>Mukilteo School District</t>
  </si>
  <si>
    <t>Fairmount Elementary</t>
  </si>
  <si>
    <t>Olympic View Middle School</t>
  </si>
  <si>
    <t>Olivia Park Elementary</t>
  </si>
  <si>
    <t>Serene Lake Elementary</t>
  </si>
  <si>
    <t>Mariner High School</t>
  </si>
  <si>
    <t>Mukilteo Elementary</t>
  </si>
  <si>
    <t>Picnic Point Elementary</t>
  </si>
  <si>
    <t>Explorer Middle School</t>
  </si>
  <si>
    <t>ACES High School</t>
  </si>
  <si>
    <t>Columbia Elementary</t>
  </si>
  <si>
    <t>Horizon Elementary</t>
  </si>
  <si>
    <t>Voyager Middle School</t>
  </si>
  <si>
    <t>Harbour Pointe Middle School</t>
  </si>
  <si>
    <t>Kamiak High School</t>
  </si>
  <si>
    <t>Endeavour Elementary</t>
  </si>
  <si>
    <t>Odyssey Elementary</t>
  </si>
  <si>
    <t>Lake Stickney Elementary School</t>
  </si>
  <si>
    <t>Edmonds School District</t>
  </si>
  <si>
    <t>Edmonds eLearning Academy</t>
  </si>
  <si>
    <t>Challenge Elementary</t>
  </si>
  <si>
    <t>Unassigned School</t>
  </si>
  <si>
    <t>Maplewood Parent Coop</t>
  </si>
  <si>
    <t>Contracted Schools</t>
  </si>
  <si>
    <t>Edmonds Heights K-12</t>
  </si>
  <si>
    <t>Martha Lake Elementary</t>
  </si>
  <si>
    <t>Terrace Park Elementary</t>
  </si>
  <si>
    <t>Lynndale Elementary</t>
  </si>
  <si>
    <t>Edmonds Woodway High School</t>
  </si>
  <si>
    <t>Westgate Elementary</t>
  </si>
  <si>
    <t>Mountlake Terrace Elementary</t>
  </si>
  <si>
    <t>Beverly Elementary</t>
  </si>
  <si>
    <t>Mountlake Terrace High School</t>
  </si>
  <si>
    <t>Cedar Way Elementary</t>
  </si>
  <si>
    <t>Meadowdale Middle School</t>
  </si>
  <si>
    <t>Cedar Valley Community School</t>
  </si>
  <si>
    <t>Spruce Elementary</t>
  </si>
  <si>
    <t>Seaview Elementary</t>
  </si>
  <si>
    <t>Meadowdale High School</t>
  </si>
  <si>
    <t>Lynnwood Elementary</t>
  </si>
  <si>
    <t>Meadowdale Elementary</t>
  </si>
  <si>
    <t>Chase Lake Elementary</t>
  </si>
  <si>
    <t>Brier Elementary</t>
  </si>
  <si>
    <t>Alderwood Middle School</t>
  </si>
  <si>
    <t>Sherwood Elementary</t>
  </si>
  <si>
    <t>Edmonds Elementary</t>
  </si>
  <si>
    <t>Hazelwood Elementary</t>
  </si>
  <si>
    <t>Oak Heights Elementary</t>
  </si>
  <si>
    <t>Brier Terrace Middle School</t>
  </si>
  <si>
    <t>College Place Elementary</t>
  </si>
  <si>
    <t>College Place Middle School</t>
  </si>
  <si>
    <t>Lynnwood High School</t>
  </si>
  <si>
    <t>Scriber Lake High School</t>
  </si>
  <si>
    <t>Edmonds Career Access Program</t>
  </si>
  <si>
    <t>Arlington School District</t>
  </si>
  <si>
    <t>Arlington High School</t>
  </si>
  <si>
    <t>Post Middle School</t>
  </si>
  <si>
    <t>Presidents Elementary</t>
  </si>
  <si>
    <t>Weston High School</t>
  </si>
  <si>
    <t>Eagle Creek Elementary</t>
  </si>
  <si>
    <t>Kent Prairie Elementary</t>
  </si>
  <si>
    <t>Haller Middle School</t>
  </si>
  <si>
    <t>Marysville School District</t>
  </si>
  <si>
    <t>10th Street School</t>
  </si>
  <si>
    <t>Heritage School</t>
  </si>
  <si>
    <t>School Home Partnership Program</t>
  </si>
  <si>
    <t>Marysville Coop Program</t>
  </si>
  <si>
    <t>Marysville SD Special</t>
  </si>
  <si>
    <t>Shoultes Elementary</t>
  </si>
  <si>
    <t>Marysville Middle School</t>
  </si>
  <si>
    <t>Sunnyside Elementary</t>
  </si>
  <si>
    <t>Pinewood Elementary</t>
  </si>
  <si>
    <t>Liberty Elementary</t>
  </si>
  <si>
    <t>Marshall Elementary</t>
  </si>
  <si>
    <t>Kellogg Marsh Elementary School</t>
  </si>
  <si>
    <t>Cedarcrest School</t>
  </si>
  <si>
    <t>Allen Creek Elementary School</t>
  </si>
  <si>
    <t>Grove Elementary</t>
  </si>
  <si>
    <t>Marysville Pilchuck High School</t>
  </si>
  <si>
    <t>Quil Ceda Tulalip Elementary</t>
  </si>
  <si>
    <t>Marysville NWESD 189 Youth Engagement</t>
  </si>
  <si>
    <t>Index School District</t>
  </si>
  <si>
    <t>Index Elementary School</t>
  </si>
  <si>
    <t>Monroe School District</t>
  </si>
  <si>
    <t>Out Of District Special Ed</t>
  </si>
  <si>
    <t>Sky Valley Education Center</t>
  </si>
  <si>
    <t>Leaders In Learning</t>
  </si>
  <si>
    <t>Youth Re-Engagement</t>
  </si>
  <si>
    <t>Maltby Elementary</t>
  </si>
  <si>
    <t>Frank Wagner Elementary</t>
  </si>
  <si>
    <t>Salem Woods Elementary School</t>
  </si>
  <si>
    <t>Chain Lake Elementary School</t>
  </si>
  <si>
    <t>Monroe High School</t>
  </si>
  <si>
    <t>Hidden River Middle School</t>
  </si>
  <si>
    <t>Fryelands Elementary</t>
  </si>
  <si>
    <t>Park Place Middle School</t>
  </si>
  <si>
    <t>Shoreline-Monroe High School</t>
  </si>
  <si>
    <t>Snohomish School District</t>
  </si>
  <si>
    <t>Snohomish Center</t>
  </si>
  <si>
    <t>Machias Elementary</t>
  </si>
  <si>
    <t>Snohomish High School</t>
  </si>
  <si>
    <t>Central Elementary</t>
  </si>
  <si>
    <t>Cathcart Elementary</t>
  </si>
  <si>
    <t>Riverview Elementary</t>
  </si>
  <si>
    <t>High School Re Entry</t>
  </si>
  <si>
    <t>Valley View Middle School</t>
  </si>
  <si>
    <t>Seattle Hill Elementary</t>
  </si>
  <si>
    <t>Dutch Hill Elementary</t>
  </si>
  <si>
    <t>AIM High School</t>
  </si>
  <si>
    <t>Totem Falls</t>
  </si>
  <si>
    <t>Centennial Middle School</t>
  </si>
  <si>
    <t>Little Cedars Elementary School</t>
  </si>
  <si>
    <t>Glacier Peak High School</t>
  </si>
  <si>
    <t>Lakewood School District</t>
  </si>
  <si>
    <t>Lakewood Elementary School</t>
  </si>
  <si>
    <t>Lakewood Middle School</t>
  </si>
  <si>
    <t>Lakewood High School</t>
  </si>
  <si>
    <t>English Crossing Elementary</t>
  </si>
  <si>
    <t>Cougar Creek Elementary School</t>
  </si>
  <si>
    <t>Sultan School District</t>
  </si>
  <si>
    <t>Sultan Middle School</t>
  </si>
  <si>
    <t>Sultan Elementary School</t>
  </si>
  <si>
    <t>Sultan Senior High School</t>
  </si>
  <si>
    <t>Gold Bar Elementary</t>
  </si>
  <si>
    <t>Open Doors Youth Reengagement Sultan</t>
  </si>
  <si>
    <t>Darrington School District</t>
  </si>
  <si>
    <t>Darrington Elementary School</t>
  </si>
  <si>
    <t>Granite Falls School District</t>
  </si>
  <si>
    <t>Granite Falls High School</t>
  </si>
  <si>
    <t>Granite Falls Middle School</t>
  </si>
  <si>
    <t>Mountain Way Elementary</t>
  </si>
  <si>
    <t>Monte Cristo Elementary</t>
  </si>
  <si>
    <t>Crossroads High School</t>
  </si>
  <si>
    <t>Granite Falls Open Doors</t>
  </si>
  <si>
    <t>Stanwood-Camano School District</t>
  </si>
  <si>
    <t>Lincoln Hill High School</t>
  </si>
  <si>
    <t>Stanwood Middle School</t>
  </si>
  <si>
    <t>Stanwood High School</t>
  </si>
  <si>
    <t>Stanwood Elementary School</t>
  </si>
  <si>
    <t>Twin City Elementary</t>
  </si>
  <si>
    <t>Port Susan Middle School</t>
  </si>
  <si>
    <t>Cedarhome Elementary School</t>
  </si>
  <si>
    <t>Utsalady Elementary</t>
  </si>
  <si>
    <t>Elger Bay Elementary</t>
  </si>
  <si>
    <t>Saratoga School</t>
  </si>
  <si>
    <t>Lincoln Academy</t>
  </si>
  <si>
    <t>Spokane School District</t>
  </si>
  <si>
    <t>A-3 Multiagency Adolescent Prog</t>
  </si>
  <si>
    <t>Daybreak Alternative School</t>
  </si>
  <si>
    <t>Alternative Tamarack School</t>
  </si>
  <si>
    <t>SCCP Images</t>
  </si>
  <si>
    <t>The Healing Lodge</t>
  </si>
  <si>
    <t>Holmes Elementary</t>
  </si>
  <si>
    <t>Roosevelt Elementary</t>
  </si>
  <si>
    <t>Regal Elementary</t>
  </si>
  <si>
    <t>North Central High School</t>
  </si>
  <si>
    <t>Stevens Elementary</t>
  </si>
  <si>
    <t>Willard Elementary</t>
  </si>
  <si>
    <t>Sheridan Elementary</t>
  </si>
  <si>
    <t>Cooper Elementary</t>
  </si>
  <si>
    <t>Bemiss Elementary</t>
  </si>
  <si>
    <t>Adams Elementary</t>
  </si>
  <si>
    <t>Lewis &amp; Clark High School</t>
  </si>
  <si>
    <t>Whitman Elementary</t>
  </si>
  <si>
    <t>Browne Elementary</t>
  </si>
  <si>
    <t>Hutton Elementary</t>
  </si>
  <si>
    <t>Wilson Elementary</t>
  </si>
  <si>
    <t>Finch Elementary</t>
  </si>
  <si>
    <t>Arlington Elementary</t>
  </si>
  <si>
    <t>Libby Center</t>
  </si>
  <si>
    <t>Ridgeview Elementary</t>
  </si>
  <si>
    <t>Lincoln Heights Elementary</t>
  </si>
  <si>
    <t>Lidgerwood Elementary</t>
  </si>
  <si>
    <t>Hamblen Elementary</t>
  </si>
  <si>
    <t>Bryant Center</t>
  </si>
  <si>
    <t>Westview Elementary</t>
  </si>
  <si>
    <t>Shadle Park High School</t>
  </si>
  <si>
    <t>Linwood Elementary</t>
  </si>
  <si>
    <t>Shaw Middle School</t>
  </si>
  <si>
    <t>Glover Middle School</t>
  </si>
  <si>
    <t>Balboa Elementary</t>
  </si>
  <si>
    <t>Ferris High School</t>
  </si>
  <si>
    <t>Salk Middle School</t>
  </si>
  <si>
    <t>Indian Trail Elementary</t>
  </si>
  <si>
    <t>Logan Elementary</t>
  </si>
  <si>
    <t>Garfield Elementary</t>
  </si>
  <si>
    <t>Garry Middle School</t>
  </si>
  <si>
    <t>Mullan Road Elementary</t>
  </si>
  <si>
    <t>Sacred Heart Hospital</t>
  </si>
  <si>
    <t>Moran Prairie Elementary</t>
  </si>
  <si>
    <t>Chase Middle School</t>
  </si>
  <si>
    <t>On Track Academy</t>
  </si>
  <si>
    <t>The Community School</t>
  </si>
  <si>
    <t>Open Doors Youth Re-Engagement Spokane</t>
  </si>
  <si>
    <t>Spokane Public Montessori</t>
  </si>
  <si>
    <t>Orchard Prairie School District</t>
  </si>
  <si>
    <t>Orchard Prairie Elementary</t>
  </si>
  <si>
    <t>Great Northern School District</t>
  </si>
  <si>
    <t>Great Northern Elementary</t>
  </si>
  <si>
    <t>Nine Mile Falls School District</t>
  </si>
  <si>
    <t>Nine Mile Falls Elementary</t>
  </si>
  <si>
    <t>Lake Spokane Elementary</t>
  </si>
  <si>
    <t>Lakeside High School</t>
  </si>
  <si>
    <t>Lakeside Middle School</t>
  </si>
  <si>
    <t>Re-Engagement School (Nine Mile Falls)</t>
  </si>
  <si>
    <t>Medical Lake School District</t>
  </si>
  <si>
    <t>Medical Lake High School</t>
  </si>
  <si>
    <t>Medical Lake Middle School</t>
  </si>
  <si>
    <t>Hallett Elementary</t>
  </si>
  <si>
    <t>Michael Anderson Elementary</t>
  </si>
  <si>
    <t>Mead School District</t>
  </si>
  <si>
    <t>Mead Education Partnership Prog</t>
  </si>
  <si>
    <t>Mead Senior High School</t>
  </si>
  <si>
    <t>Mountainside Middle School</t>
  </si>
  <si>
    <t>Colbert Elementary School</t>
  </si>
  <si>
    <t>Brentwood Elementary School</t>
  </si>
  <si>
    <t>Farwell Elementary School</t>
  </si>
  <si>
    <t>Shiloh Hills Elementary</t>
  </si>
  <si>
    <t>Meadow Ridge Elementary</t>
  </si>
  <si>
    <t>Mt Spokane High School</t>
  </si>
  <si>
    <t>Prairie View Elementary</t>
  </si>
  <si>
    <t>Mead Open Doors</t>
  </si>
  <si>
    <t>Central Valley School District</t>
  </si>
  <si>
    <t>Spokane Valley Learning Academy</t>
  </si>
  <si>
    <t>Opportunity Elementary</t>
  </si>
  <si>
    <t>Greenacres Elementary</t>
  </si>
  <si>
    <t>North Pines Middle School</t>
  </si>
  <si>
    <t>Broadway Elementary</t>
  </si>
  <si>
    <t>Progress Elementary School</t>
  </si>
  <si>
    <t>University Elementary School</t>
  </si>
  <si>
    <t>Central Valley High School</t>
  </si>
  <si>
    <t>McDonald Elementary School</t>
  </si>
  <si>
    <t>Bowdish Middle School</t>
  </si>
  <si>
    <t>South Pines Elementary</t>
  </si>
  <si>
    <t>University High School</t>
  </si>
  <si>
    <t>Summit School</t>
  </si>
  <si>
    <t>Greenacres Middle School</t>
  </si>
  <si>
    <t>Mica Peak High School</t>
  </si>
  <si>
    <t>Chester Elementary School</t>
  </si>
  <si>
    <t>Ponderosa Elementary</t>
  </si>
  <si>
    <t>Horizon Middle School</t>
  </si>
  <si>
    <t>Liberty Lake Elementary</t>
  </si>
  <si>
    <t>School to Life</t>
  </si>
  <si>
    <t>CVSD Open Doors Programs</t>
  </si>
  <si>
    <t>Freeman School District</t>
  </si>
  <si>
    <t>Freeman High School</t>
  </si>
  <si>
    <t>Freeman Elementary School</t>
  </si>
  <si>
    <t>Freeman Middle School</t>
  </si>
  <si>
    <t>Cheney School District</t>
  </si>
  <si>
    <t>Three Springs High School</t>
  </si>
  <si>
    <t>Cheney Middle School</t>
  </si>
  <si>
    <t>Betz Elementary</t>
  </si>
  <si>
    <t>Windsor Elementary</t>
  </si>
  <si>
    <t>Cheney High School</t>
  </si>
  <si>
    <t>Salnave Elementary</t>
  </si>
  <si>
    <t>HomeWorks</t>
  </si>
  <si>
    <t>Westwood Middle School</t>
  </si>
  <si>
    <t>Phil Snowdon Elementary</t>
  </si>
  <si>
    <t>Cheney Open Doors</t>
  </si>
  <si>
    <t>East Valley School District (Spokane)</t>
  </si>
  <si>
    <t>Continuous Curriculum School</t>
  </si>
  <si>
    <t>Trent School</t>
  </si>
  <si>
    <t>Otis Orchards School</t>
  </si>
  <si>
    <t>Trentwood School</t>
  </si>
  <si>
    <t>East Valley High School</t>
  </si>
  <si>
    <t>East Valley Middle School</t>
  </si>
  <si>
    <t>EV Online</t>
  </si>
  <si>
    <t>EV Parent Partnership</t>
  </si>
  <si>
    <t>Liberty School District</t>
  </si>
  <si>
    <t>Liberty High School</t>
  </si>
  <si>
    <t>Liberty Jr High &amp; Elementary</t>
  </si>
  <si>
    <t>West Valley School District (Spokane)</t>
  </si>
  <si>
    <t>Dishman Hills High School</t>
  </si>
  <si>
    <t>West Valley City School</t>
  </si>
  <si>
    <t>Spokane Valley High School</t>
  </si>
  <si>
    <t>Millwood Kindergarten Center</t>
  </si>
  <si>
    <t>Seth Woodard Elementary</t>
  </si>
  <si>
    <t>Orchard Center Elementary</t>
  </si>
  <si>
    <t>Pasadena Park Elementary</t>
  </si>
  <si>
    <t>West Valley High School</t>
  </si>
  <si>
    <t>Ness Elementary</t>
  </si>
  <si>
    <t>Deer Park School District</t>
  </si>
  <si>
    <t>Deer Park Home Link Program</t>
  </si>
  <si>
    <t>Arcadia Elementary</t>
  </si>
  <si>
    <t>Deer Park Elementary</t>
  </si>
  <si>
    <t>Deer Park Middle School</t>
  </si>
  <si>
    <t>Deer Park High School</t>
  </si>
  <si>
    <t>Riverside School District</t>
  </si>
  <si>
    <t>Independent Scholar</t>
  </si>
  <si>
    <t>Chattaroy Elementary</t>
  </si>
  <si>
    <t>Riverside Middle School</t>
  </si>
  <si>
    <t>Riverside Elementary</t>
  </si>
  <si>
    <t>Riverside High School</t>
  </si>
  <si>
    <t>Educational Service District 101</t>
  </si>
  <si>
    <t>Spokane International Academy</t>
  </si>
  <si>
    <t>PRIDE Prep Charter School District</t>
  </si>
  <si>
    <t>Onion Creek School District</t>
  </si>
  <si>
    <t>Onion Creek Elementary</t>
  </si>
  <si>
    <t>Chewelah School District</t>
  </si>
  <si>
    <t>Jenkins Junior/Senior High</t>
  </si>
  <si>
    <t>Gess Elementary</t>
  </si>
  <si>
    <t>Wellpinit School District</t>
  </si>
  <si>
    <t>Wellpinit Elementary School</t>
  </si>
  <si>
    <t>Wellpinit High School</t>
  </si>
  <si>
    <t>Wellpinit Middle School</t>
  </si>
  <si>
    <t>Valley School District</t>
  </si>
  <si>
    <t>Columbia Virtual Academy</t>
  </si>
  <si>
    <t>Valley School</t>
  </si>
  <si>
    <t>Paideia High School</t>
  </si>
  <si>
    <t>Colville School District</t>
  </si>
  <si>
    <t>Panorama School</t>
  </si>
  <si>
    <t>Hofstetter Elementary</t>
  </si>
  <si>
    <t>Colville Senior High School</t>
  </si>
  <si>
    <t>Colville Junior High School</t>
  </si>
  <si>
    <t>Fort Colville Elementary</t>
  </si>
  <si>
    <t>Loon Lake School District</t>
  </si>
  <si>
    <t>Loon Lake Homelink Program</t>
  </si>
  <si>
    <t>Loon Lake Elementary School</t>
  </si>
  <si>
    <t>Summit Valley School District</t>
  </si>
  <si>
    <t>Summit Valley School</t>
  </si>
  <si>
    <t>Evergreen School District (Stevens)</t>
  </si>
  <si>
    <t>Evergreen School</t>
  </si>
  <si>
    <t>Columbia (Stevens) School District</t>
  </si>
  <si>
    <t>Columbia High And Elementary</t>
  </si>
  <si>
    <t>Mary Walker School District</t>
  </si>
  <si>
    <t>Springdale Elementary</t>
  </si>
  <si>
    <t>Mary Walker High School</t>
  </si>
  <si>
    <t>Springdale Middle School</t>
  </si>
  <si>
    <t>Northport School District</t>
  </si>
  <si>
    <t>Northport Elementary School</t>
  </si>
  <si>
    <t>Northport High School</t>
  </si>
  <si>
    <t>Northport Homelink Program</t>
  </si>
  <si>
    <t>Kettle Falls School District</t>
  </si>
  <si>
    <t>Kettle Falls Elementary School</t>
  </si>
  <si>
    <t>Kettle Falls Middle School</t>
  </si>
  <si>
    <t>Kettle Falls High School</t>
  </si>
  <si>
    <t>Columbia Virtual Academy - Kettle Falls</t>
  </si>
  <si>
    <t>Yelm School District</t>
  </si>
  <si>
    <t>Yelm Extension School</t>
  </si>
  <si>
    <t>McKenna Elementary</t>
  </si>
  <si>
    <t>Yelm Middle School</t>
  </si>
  <si>
    <t>Yelm High School 12</t>
  </si>
  <si>
    <t>Southworth Elementary</t>
  </si>
  <si>
    <t>Yelm Prairie Elementary</t>
  </si>
  <si>
    <t>Fort Stevens Elementary</t>
  </si>
  <si>
    <t>Mill Pond Elementary School</t>
  </si>
  <si>
    <t>Lackamas Elementary</t>
  </si>
  <si>
    <t>Ridgeline Middle School</t>
  </si>
  <si>
    <t>North Thurston Public Schools</t>
  </si>
  <si>
    <t>South Bay Elementary</t>
  </si>
  <si>
    <t>North Thurston High School</t>
  </si>
  <si>
    <t>Lydia Hawk Elementary</t>
  </si>
  <si>
    <t>Lakes Elementary School</t>
  </si>
  <si>
    <t>Nisqually Middle School</t>
  </si>
  <si>
    <t>Lacey Elementary</t>
  </si>
  <si>
    <t>Olympic View Elementary</t>
  </si>
  <si>
    <t>Timberline High School</t>
  </si>
  <si>
    <t>Evergreen Forest Elementary</t>
  </si>
  <si>
    <t>Meadows Elementary</t>
  </si>
  <si>
    <t>Pleasant Glade Elementary</t>
  </si>
  <si>
    <t>Seven Oaks Elementary</t>
  </si>
  <si>
    <t>Horizons Elementary</t>
  </si>
  <si>
    <t>Komachin Middle School</t>
  </si>
  <si>
    <t>River Ridge High School</t>
  </si>
  <si>
    <t>Chambers Prairie Elementary School</t>
  </si>
  <si>
    <t>Aspire Middle School</t>
  </si>
  <si>
    <t>Salish Middle School</t>
  </si>
  <si>
    <t>Wa He Lut Indian School</t>
  </si>
  <si>
    <t>Tumwater School District</t>
  </si>
  <si>
    <t>Michael T Simmons Elementary</t>
  </si>
  <si>
    <t>Littlerock Elementary School</t>
  </si>
  <si>
    <t>Peter G Schmidt Elementary</t>
  </si>
  <si>
    <t>Tumwater High School</t>
  </si>
  <si>
    <t>Tumwater Middle School</t>
  </si>
  <si>
    <t>Black Lake Elementary</t>
  </si>
  <si>
    <t>East Olympia Elementary</t>
  </si>
  <si>
    <t>Tumwater Hill Elementary</t>
  </si>
  <si>
    <t>George Washington Bush Middle Sch</t>
  </si>
  <si>
    <t>A G West Black Hills High School</t>
  </si>
  <si>
    <t>New Market High School</t>
  </si>
  <si>
    <t>Olympia School District</t>
  </si>
  <si>
    <t>Avanti High School</t>
  </si>
  <si>
    <t>Boston Harbor Elementary</t>
  </si>
  <si>
    <t>McLane Elementary School</t>
  </si>
  <si>
    <t>Madison Elementary School</t>
  </si>
  <si>
    <t>Olympia High School</t>
  </si>
  <si>
    <t>Leland P Brown Elementary</t>
  </si>
  <si>
    <t>Reeves Middle School</t>
  </si>
  <si>
    <t>Capital High School</t>
  </si>
  <si>
    <t>Centennial Elementary Olympia</t>
  </si>
  <si>
    <t>McKenny Elementary</t>
  </si>
  <si>
    <t>Julia Butler Hansen Elementary</t>
  </si>
  <si>
    <t>Thurgood Marshall Middle School</t>
  </si>
  <si>
    <t>Olympia Regional Learning Academy</t>
  </si>
  <si>
    <t>Olympia Regional Learning Academy - Montessori School</t>
  </si>
  <si>
    <t>Rainier School District</t>
  </si>
  <si>
    <t>Rainier Senior High School</t>
  </si>
  <si>
    <t>Griffin School District</t>
  </si>
  <si>
    <t>Griffin School</t>
  </si>
  <si>
    <t>Rochester School District</t>
  </si>
  <si>
    <t>H.e.a.r.t. High School</t>
  </si>
  <si>
    <t>Rochester Primary School</t>
  </si>
  <si>
    <t>Rochester Middle School</t>
  </si>
  <si>
    <t>Grand Mound Elementary</t>
  </si>
  <si>
    <t>Rochester High School</t>
  </si>
  <si>
    <t>Tenino School District</t>
  </si>
  <si>
    <t>Tenino High School</t>
  </si>
  <si>
    <t>Tenino Middle School</t>
  </si>
  <si>
    <t>Tenino Elementary School</t>
  </si>
  <si>
    <t>Capital Region ESD 113</t>
  </si>
  <si>
    <t>Wahkiakum School District</t>
  </si>
  <si>
    <t>Julius A Wendt Elementary/John C Thomas Middle School</t>
  </si>
  <si>
    <t>Wahkiakum High School</t>
  </si>
  <si>
    <t>Dixie School District</t>
  </si>
  <si>
    <t>Dixie Elementary School</t>
  </si>
  <si>
    <t>Walla Walla Public Schools</t>
  </si>
  <si>
    <t>Berney Elementary School</t>
  </si>
  <si>
    <t>Green Park Elementary School</t>
  </si>
  <si>
    <t>Prospect Point Elementary</t>
  </si>
  <si>
    <t>Edison Elementary School - Walla Walla</t>
  </si>
  <si>
    <t>Walla Walla High School</t>
  </si>
  <si>
    <t>Garrison Middle School</t>
  </si>
  <si>
    <t>Sharpstein Elementary School</t>
  </si>
  <si>
    <t>College Place School District</t>
  </si>
  <si>
    <t>Davis Elementary</t>
  </si>
  <si>
    <t>John Sager Middle School</t>
  </si>
  <si>
    <t>College Place High School</t>
  </si>
  <si>
    <t>Touchet School District</t>
  </si>
  <si>
    <t>Touchet Elem &amp; High School</t>
  </si>
  <si>
    <t>Columbia (Walla Walla) School District</t>
  </si>
  <si>
    <t>Columbia Middle School</t>
  </si>
  <si>
    <t>Waitsburg School District</t>
  </si>
  <si>
    <t>Preston Hall Middle School</t>
  </si>
  <si>
    <t>Waitsburg High School</t>
  </si>
  <si>
    <t>Waitsburg Elementary School</t>
  </si>
  <si>
    <t>Prescott School District</t>
  </si>
  <si>
    <t>Prescott Elementary School</t>
  </si>
  <si>
    <t>Prescott Jr Sr High</t>
  </si>
  <si>
    <t>Bellingham School District</t>
  </si>
  <si>
    <t>Options High School</t>
  </si>
  <si>
    <t>Visions (Seamar Youth Center)</t>
  </si>
  <si>
    <t>Fairhaven Middle School</t>
  </si>
  <si>
    <t>Whatcom Middle School</t>
  </si>
  <si>
    <t>Silver Beach Elementary School</t>
  </si>
  <si>
    <t xml:space="preserve">Lowell Elementary School </t>
  </si>
  <si>
    <t>Geneva Elementary School</t>
  </si>
  <si>
    <t>Sunnyland Elementary School</t>
  </si>
  <si>
    <t>Birchwood Elementary School</t>
  </si>
  <si>
    <t>Bellingham High School</t>
  </si>
  <si>
    <t>Carl Cozier Elementary School</t>
  </si>
  <si>
    <t>Happy Valley Elementary School</t>
  </si>
  <si>
    <t>Alderwood Elementary School</t>
  </si>
  <si>
    <t>Shuksan Middle School</t>
  </si>
  <si>
    <t>Parkview Elementary School</t>
  </si>
  <si>
    <t>Sehome High School</t>
  </si>
  <si>
    <t>Kulshan Middle School</t>
  </si>
  <si>
    <t>Squalicum High School</t>
  </si>
  <si>
    <t>Northern Heights Elementary Schl</t>
  </si>
  <si>
    <t>Wade King Elementary School</t>
  </si>
  <si>
    <t>Cordata Elementary School</t>
  </si>
  <si>
    <t>Bellingham Re-Engagement Program</t>
  </si>
  <si>
    <t>Bellingham Family Partnership Program</t>
  </si>
  <si>
    <t>Ferndale School District</t>
  </si>
  <si>
    <t>Beach Elem</t>
  </si>
  <si>
    <t>Ferndale High School</t>
  </si>
  <si>
    <t>Custer Elem</t>
  </si>
  <si>
    <t>Vista Middle School</t>
  </si>
  <si>
    <t>Skyline Elementary School</t>
  </si>
  <si>
    <t>Eagleridge Elementary</t>
  </si>
  <si>
    <t>WINDWARD HIGH SCHOOL</t>
  </si>
  <si>
    <t>FERNDALE RE-ENGAGEMENT</t>
  </si>
  <si>
    <t>Blaine School District</t>
  </si>
  <si>
    <t>Blaine Elementary School</t>
  </si>
  <si>
    <t>Blaine High School</t>
  </si>
  <si>
    <t>Blaine Middle School</t>
  </si>
  <si>
    <t>Point Roberts Primary</t>
  </si>
  <si>
    <t>Blaine Primary School</t>
  </si>
  <si>
    <t>Blaine Home Connections</t>
  </si>
  <si>
    <t>Lynden School District</t>
  </si>
  <si>
    <t>Lynden Academy</t>
  </si>
  <si>
    <t>Lynden Middle School</t>
  </si>
  <si>
    <t>Fisher Elementary School</t>
  </si>
  <si>
    <t>Lynden High School</t>
  </si>
  <si>
    <t>Isom Elementary School</t>
  </si>
  <si>
    <t>Vossbeck Elementary School</t>
  </si>
  <si>
    <t>Meridian School District</t>
  </si>
  <si>
    <t>Meridian High School</t>
  </si>
  <si>
    <t>Irene Reither Elementary School</t>
  </si>
  <si>
    <t>Meridian Parent Partnership Program</t>
  </si>
  <si>
    <t>Meridian Impact Re-Engagement</t>
  </si>
  <si>
    <t>Nooksack Valley School District</t>
  </si>
  <si>
    <t>Nooksack Valley High School</t>
  </si>
  <si>
    <t>Sumas Elementary</t>
  </si>
  <si>
    <t>Nooksack Valley Middle School</t>
  </si>
  <si>
    <t>Everson Elementary</t>
  </si>
  <si>
    <t>Nooksack Elementary</t>
  </si>
  <si>
    <t>Mount Baker School District</t>
  </si>
  <si>
    <t>Mount Baker Senior High</t>
  </si>
  <si>
    <t>Acme Elementary</t>
  </si>
  <si>
    <t>Mount Baker Junior High</t>
  </si>
  <si>
    <t>Harmony Elementary</t>
  </si>
  <si>
    <t>Kendall Elementary</t>
  </si>
  <si>
    <t>Mount Baker Academy</t>
  </si>
  <si>
    <t>Lummi Tribal Agency</t>
  </si>
  <si>
    <t>Lummi Nation School</t>
  </si>
  <si>
    <t>LaCrosse School District</t>
  </si>
  <si>
    <t>Lacrosse Elementary School</t>
  </si>
  <si>
    <t>Lacrosse High School</t>
  </si>
  <si>
    <t>Lamont School District</t>
  </si>
  <si>
    <t>Lamont Middle School</t>
  </si>
  <si>
    <t>Tekoa School District</t>
  </si>
  <si>
    <t>Tekoa Elementary School</t>
  </si>
  <si>
    <t>Tekoa High School</t>
  </si>
  <si>
    <t>Pullman School District</t>
  </si>
  <si>
    <t>Pullman High School</t>
  </si>
  <si>
    <t>Colfax School District</t>
  </si>
  <si>
    <t>Leonard M Jennings Elementary</t>
  </si>
  <si>
    <t>Colfax High School</t>
  </si>
  <si>
    <t>Palouse School District</t>
  </si>
  <si>
    <t>Palouse at Garfield Middle School</t>
  </si>
  <si>
    <t>Palouse Elementary</t>
  </si>
  <si>
    <t>Palouse High School</t>
  </si>
  <si>
    <t>Garfield School District</t>
  </si>
  <si>
    <t>Garfield at Palouse High School</t>
  </si>
  <si>
    <t>Garfield Middle School</t>
  </si>
  <si>
    <t>Steptoe School District</t>
  </si>
  <si>
    <t>Steptoe Elementary School</t>
  </si>
  <si>
    <t>Colton School District</t>
  </si>
  <si>
    <t>Colton School</t>
  </si>
  <si>
    <t>Endicott School District</t>
  </si>
  <si>
    <t>Endicott/St John Elem and Middle</t>
  </si>
  <si>
    <t>Rosalia School District</t>
  </si>
  <si>
    <t>Rosalia Elementary &amp; Secondary School</t>
  </si>
  <si>
    <t>St. John School District</t>
  </si>
  <si>
    <t>St John/Endicott High</t>
  </si>
  <si>
    <t>St John Elementary</t>
  </si>
  <si>
    <t>Oakesdale School District</t>
  </si>
  <si>
    <t>Oakesdale High School</t>
  </si>
  <si>
    <t>Oakesdale Elementary School</t>
  </si>
  <si>
    <t>Union Gap School District</t>
  </si>
  <si>
    <t>Union Gap School</t>
  </si>
  <si>
    <t>Naches Valley School District</t>
  </si>
  <si>
    <t>Naches Valley High School</t>
  </si>
  <si>
    <t>Naches Valley Middle School</t>
  </si>
  <si>
    <t>Naches Valley Elementary School</t>
  </si>
  <si>
    <t>Yakima School District</t>
  </si>
  <si>
    <t>Davis High School</t>
  </si>
  <si>
    <t>Mckinley Elementary School</t>
  </si>
  <si>
    <t>Franklin Middle School</t>
  </si>
  <si>
    <t>Hoover Elementary School</t>
  </si>
  <si>
    <t>Gilbert Elementary School</t>
  </si>
  <si>
    <t>Nob Hill Elementary School</t>
  </si>
  <si>
    <t>Mcclure Elementary School Yakima</t>
  </si>
  <si>
    <t>Discovery Lab School</t>
  </si>
  <si>
    <t>Barge-Lincoln Elementary School</t>
  </si>
  <si>
    <t>Eisenhower High School</t>
  </si>
  <si>
    <t>Robertson Elementary</t>
  </si>
  <si>
    <t>Whitney Elementary Yakima</t>
  </si>
  <si>
    <t>Wilson Middle School</t>
  </si>
  <si>
    <t>Lewis &amp; Clark Middle School</t>
  </si>
  <si>
    <t>Martin Luther King Jr Elementary</t>
  </si>
  <si>
    <t>Stanton Academy</t>
  </si>
  <si>
    <t>Yakima Online</t>
  </si>
  <si>
    <t>Yakima Satellite Alternative Programs</t>
  </si>
  <si>
    <t>Yakima Open Doors</t>
  </si>
  <si>
    <t>East Valley School District (Yakima)</t>
  </si>
  <si>
    <t>Moxee Elementary</t>
  </si>
  <si>
    <t>Terrace Heights Elementary</t>
  </si>
  <si>
    <t>East Valley Central Middle School</t>
  </si>
  <si>
    <t>East Valley Elementary</t>
  </si>
  <si>
    <t>Selah School District</t>
  </si>
  <si>
    <t>Selah High School</t>
  </si>
  <si>
    <t>Selah HomeLink</t>
  </si>
  <si>
    <t>John Campbell Primary School</t>
  </si>
  <si>
    <t>Selah Intermediate School</t>
  </si>
  <si>
    <t>Selah Middle School</t>
  </si>
  <si>
    <t>Mabton School District</t>
  </si>
  <si>
    <t>Artz Fox Elementary</t>
  </si>
  <si>
    <t>Mabton Jr. Sr. High</t>
  </si>
  <si>
    <t>Grandview School District</t>
  </si>
  <si>
    <t>Contract Learning Center</t>
  </si>
  <si>
    <t>Mcclure Elementary School</t>
  </si>
  <si>
    <t>Grandview High School</t>
  </si>
  <si>
    <t>Thompson Elementary School</t>
  </si>
  <si>
    <t>Smith Elementary School</t>
  </si>
  <si>
    <t>Grandview Middle School</t>
  </si>
  <si>
    <t>Step Up to College Open Doors High School</t>
  </si>
  <si>
    <t>Sunnyside School District</t>
  </si>
  <si>
    <t>Outlook Elementary School</t>
  </si>
  <si>
    <t>Sunnyside High School</t>
  </si>
  <si>
    <t>Harrison Middle School</t>
  </si>
  <si>
    <t>Chief Kamiakin Elementary School</t>
  </si>
  <si>
    <t>Sierra Vista Middle School</t>
  </si>
  <si>
    <t>Sun Valley Elementary</t>
  </si>
  <si>
    <t>SHS Graduation Alliance</t>
  </si>
  <si>
    <t>Toppenish School District</t>
  </si>
  <si>
    <t>Computer Academy Toppenish High School</t>
  </si>
  <si>
    <t>Toppenish Middle School</t>
  </si>
  <si>
    <t>Toppenish High School</t>
  </si>
  <si>
    <t>Kirkwood Elementary School</t>
  </si>
  <si>
    <t>Valley View Elementary</t>
  </si>
  <si>
    <t>NW Allprep</t>
  </si>
  <si>
    <t>Highland School District</t>
  </si>
  <si>
    <t>Highland Junior High School</t>
  </si>
  <si>
    <t>Marcus Whitman-Cowiche Elementary</t>
  </si>
  <si>
    <t>Tieton Intermediate School</t>
  </si>
  <si>
    <t>Highland High School</t>
  </si>
  <si>
    <t>Granger School District</t>
  </si>
  <si>
    <t>Granger Middle School</t>
  </si>
  <si>
    <t>Granger High School</t>
  </si>
  <si>
    <t>Zillah School District</t>
  </si>
  <si>
    <t>Zillah High School</t>
  </si>
  <si>
    <t>Hilton Elementary School</t>
  </si>
  <si>
    <t>Zillah Intermediate School</t>
  </si>
  <si>
    <t>Zillah Middle School</t>
  </si>
  <si>
    <t>Wapato School District</t>
  </si>
  <si>
    <t>Wapato Middle School</t>
  </si>
  <si>
    <t>Satus Elementary</t>
  </si>
  <si>
    <t>Camas Elementary</t>
  </si>
  <si>
    <t>Wapato High School</t>
  </si>
  <si>
    <t>Pace Alternative High School</t>
  </si>
  <si>
    <t>West Valley School District (Yakima)</t>
  </si>
  <si>
    <t>Wide Hollow Elementary</t>
  </si>
  <si>
    <t>Mountainview Elementary</t>
  </si>
  <si>
    <t>Ahtanum Valley Elementary</t>
  </si>
  <si>
    <t>Summitview Elementary</t>
  </si>
  <si>
    <t>Apple Valley Elementary</t>
  </si>
  <si>
    <t>West Valley Jr High</t>
  </si>
  <si>
    <t>West Valley Middle School</t>
  </si>
  <si>
    <t>Mount Adams School District</t>
  </si>
  <si>
    <t>Mount Adams Middle School</t>
  </si>
  <si>
    <t>Harrah Elementary School</t>
  </si>
  <si>
    <t>White Swan High School</t>
  </si>
  <si>
    <t>01109</t>
  </si>
  <si>
    <t>01122</t>
  </si>
  <si>
    <t>01147</t>
  </si>
  <si>
    <t>01158</t>
  </si>
  <si>
    <t>01160</t>
  </si>
  <si>
    <t>02250</t>
  </si>
  <si>
    <t>02420</t>
  </si>
  <si>
    <t>03017</t>
  </si>
  <si>
    <t>03050</t>
  </si>
  <si>
    <t>03052</t>
  </si>
  <si>
    <t>03053</t>
  </si>
  <si>
    <t>03116</t>
  </si>
  <si>
    <t>03400</t>
  </si>
  <si>
    <t>04019</t>
  </si>
  <si>
    <t>04069</t>
  </si>
  <si>
    <t>04127</t>
  </si>
  <si>
    <t>04129</t>
  </si>
  <si>
    <t>04222</t>
  </si>
  <si>
    <t>04228</t>
  </si>
  <si>
    <t>04246</t>
  </si>
  <si>
    <t>05121</t>
  </si>
  <si>
    <t>05313</t>
  </si>
  <si>
    <t>05323</t>
  </si>
  <si>
    <t>05401</t>
  </si>
  <si>
    <t>05402</t>
  </si>
  <si>
    <t>05903</t>
  </si>
  <si>
    <t>06037</t>
  </si>
  <si>
    <t>06098</t>
  </si>
  <si>
    <t>06101</t>
  </si>
  <si>
    <t>06103</t>
  </si>
  <si>
    <t>06112</t>
  </si>
  <si>
    <t>06114</t>
  </si>
  <si>
    <t>06117</t>
  </si>
  <si>
    <t>06119</t>
  </si>
  <si>
    <t>06122</t>
  </si>
  <si>
    <t>06801</t>
  </si>
  <si>
    <t>07002</t>
  </si>
  <si>
    <t>07035</t>
  </si>
  <si>
    <t>08122</t>
  </si>
  <si>
    <t>08130</t>
  </si>
  <si>
    <t>08401</t>
  </si>
  <si>
    <t>08402</t>
  </si>
  <si>
    <t>08404</t>
  </si>
  <si>
    <t>08458</t>
  </si>
  <si>
    <t>09013</t>
  </si>
  <si>
    <t>09075</t>
  </si>
  <si>
    <t>09102</t>
  </si>
  <si>
    <t>09206</t>
  </si>
  <si>
    <t>09207</t>
  </si>
  <si>
    <t>09209</t>
  </si>
  <si>
    <t>10003</t>
  </si>
  <si>
    <t>10050</t>
  </si>
  <si>
    <t>10065</t>
  </si>
  <si>
    <t>10070</t>
  </si>
  <si>
    <t>10309</t>
  </si>
  <si>
    <t>11001</t>
  </si>
  <si>
    <t>11051</t>
  </si>
  <si>
    <t>11054</t>
  </si>
  <si>
    <t>11056</t>
  </si>
  <si>
    <t>12110</t>
  </si>
  <si>
    <t>13073</t>
  </si>
  <si>
    <t>13144</t>
  </si>
  <si>
    <t>13146</t>
  </si>
  <si>
    <t>13151</t>
  </si>
  <si>
    <t>13156</t>
  </si>
  <si>
    <t>13160</t>
  </si>
  <si>
    <t>13161</t>
  </si>
  <si>
    <t>13165</t>
  </si>
  <si>
    <t>13167</t>
  </si>
  <si>
    <t>13301</t>
  </si>
  <si>
    <t>14005</t>
  </si>
  <si>
    <t>14028</t>
  </si>
  <si>
    <t>14064</t>
  </si>
  <si>
    <t>14065</t>
  </si>
  <si>
    <t>14066</t>
  </si>
  <si>
    <t>14068</t>
  </si>
  <si>
    <t>14077</t>
  </si>
  <si>
    <t>14097</t>
  </si>
  <si>
    <t>14099</t>
  </si>
  <si>
    <t>14104</t>
  </si>
  <si>
    <t>14117</t>
  </si>
  <si>
    <t>14172</t>
  </si>
  <si>
    <t>14400</t>
  </si>
  <si>
    <t>15201</t>
  </si>
  <si>
    <t>15204</t>
  </si>
  <si>
    <t>15206</t>
  </si>
  <si>
    <t>16020</t>
  </si>
  <si>
    <t>16046</t>
  </si>
  <si>
    <t>16048</t>
  </si>
  <si>
    <t>16049</t>
  </si>
  <si>
    <t>16050</t>
  </si>
  <si>
    <t>17001</t>
  </si>
  <si>
    <t>17210</t>
  </si>
  <si>
    <t>17216</t>
  </si>
  <si>
    <t>17400</t>
  </si>
  <si>
    <t>17401</t>
  </si>
  <si>
    <t>17402</t>
  </si>
  <si>
    <t>17403</t>
  </si>
  <si>
    <t>17404</t>
  </si>
  <si>
    <t>17405</t>
  </si>
  <si>
    <t>17406</t>
  </si>
  <si>
    <t>17407</t>
  </si>
  <si>
    <t>17408</t>
  </si>
  <si>
    <t>17409</t>
  </si>
  <si>
    <t>17410</t>
  </si>
  <si>
    <t>17411</t>
  </si>
  <si>
    <t>17412</t>
  </si>
  <si>
    <t>17414</t>
  </si>
  <si>
    <t>17415</t>
  </si>
  <si>
    <t>17417</t>
  </si>
  <si>
    <t>17902</t>
  </si>
  <si>
    <t>17903</t>
  </si>
  <si>
    <t>17908</t>
  </si>
  <si>
    <t>17937</t>
  </si>
  <si>
    <t>18100</t>
  </si>
  <si>
    <t>18303</t>
  </si>
  <si>
    <t>18400</t>
  </si>
  <si>
    <t>18401</t>
  </si>
  <si>
    <t>18402</t>
  </si>
  <si>
    <t>18902</t>
  </si>
  <si>
    <t>19007</t>
  </si>
  <si>
    <t>19028</t>
  </si>
  <si>
    <t>19400</t>
  </si>
  <si>
    <t>19401</t>
  </si>
  <si>
    <t>19403</t>
  </si>
  <si>
    <t>19404</t>
  </si>
  <si>
    <t>20094</t>
  </si>
  <si>
    <t>20203</t>
  </si>
  <si>
    <t>20215</t>
  </si>
  <si>
    <t>20400</t>
  </si>
  <si>
    <t>20401</t>
  </si>
  <si>
    <t>20402</t>
  </si>
  <si>
    <t>20403</t>
  </si>
  <si>
    <t>20404</t>
  </si>
  <si>
    <t>20405</t>
  </si>
  <si>
    <t>20406</t>
  </si>
  <si>
    <t>21014</t>
  </si>
  <si>
    <t>21036</t>
  </si>
  <si>
    <t>21206</t>
  </si>
  <si>
    <t>21214</t>
  </si>
  <si>
    <t>21226</t>
  </si>
  <si>
    <t>21232</t>
  </si>
  <si>
    <t>21234</t>
  </si>
  <si>
    <t>21237</t>
  </si>
  <si>
    <t>21300</t>
  </si>
  <si>
    <t>21301</t>
  </si>
  <si>
    <t>21302</t>
  </si>
  <si>
    <t>21303</t>
  </si>
  <si>
    <t>21401</t>
  </si>
  <si>
    <t>22008</t>
  </si>
  <si>
    <t>22009</t>
  </si>
  <si>
    <t>22017</t>
  </si>
  <si>
    <t>22073</t>
  </si>
  <si>
    <t>22105</t>
  </si>
  <si>
    <t>22200</t>
  </si>
  <si>
    <t>22204</t>
  </si>
  <si>
    <t>22207</t>
  </si>
  <si>
    <t>23042</t>
  </si>
  <si>
    <t>23054</t>
  </si>
  <si>
    <t>23309</t>
  </si>
  <si>
    <t>23311</t>
  </si>
  <si>
    <t>23402</t>
  </si>
  <si>
    <t>23403</t>
  </si>
  <si>
    <t>23404</t>
  </si>
  <si>
    <t>24014</t>
  </si>
  <si>
    <t>24019</t>
  </si>
  <si>
    <t>24105</t>
  </si>
  <si>
    <t>24111</t>
  </si>
  <si>
    <t>24122</t>
  </si>
  <si>
    <t>24350</t>
  </si>
  <si>
    <t>24404</t>
  </si>
  <si>
    <t>24410</t>
  </si>
  <si>
    <t>25101</t>
  </si>
  <si>
    <t>25116</t>
  </si>
  <si>
    <t>25118</t>
  </si>
  <si>
    <t>25155</t>
  </si>
  <si>
    <t>25160</t>
  </si>
  <si>
    <t>25200</t>
  </si>
  <si>
    <t>26056</t>
  </si>
  <si>
    <t>26059</t>
  </si>
  <si>
    <t>26070</t>
  </si>
  <si>
    <t>27001</t>
  </si>
  <si>
    <t>27003</t>
  </si>
  <si>
    <t>27010</t>
  </si>
  <si>
    <t>27019</t>
  </si>
  <si>
    <t>27083</t>
  </si>
  <si>
    <t>27320</t>
  </si>
  <si>
    <t>27343</t>
  </si>
  <si>
    <t>27344</t>
  </si>
  <si>
    <t>27400</t>
  </si>
  <si>
    <t>27401</t>
  </si>
  <si>
    <t>27402</t>
  </si>
  <si>
    <t>27403</t>
  </si>
  <si>
    <t>27404</t>
  </si>
  <si>
    <t>27416</t>
  </si>
  <si>
    <t>27417</t>
  </si>
  <si>
    <t>27905</t>
  </si>
  <si>
    <t>27931</t>
  </si>
  <si>
    <t>27932</t>
  </si>
  <si>
    <t>28010</t>
  </si>
  <si>
    <t>28137</t>
  </si>
  <si>
    <t>28144</t>
  </si>
  <si>
    <t>28149</t>
  </si>
  <si>
    <t>29011</t>
  </si>
  <si>
    <t>29100</t>
  </si>
  <si>
    <t>29101</t>
  </si>
  <si>
    <t>29103</t>
  </si>
  <si>
    <t>29311</t>
  </si>
  <si>
    <t>29317</t>
  </si>
  <si>
    <t>29320</t>
  </si>
  <si>
    <t>29801</t>
  </si>
  <si>
    <t>30002</t>
  </si>
  <si>
    <t>30029</t>
  </si>
  <si>
    <t>30031</t>
  </si>
  <si>
    <t>30303</t>
  </si>
  <si>
    <t>31002</t>
  </si>
  <si>
    <t>31004</t>
  </si>
  <si>
    <t>31006</t>
  </si>
  <si>
    <t>31015</t>
  </si>
  <si>
    <t>31016</t>
  </si>
  <si>
    <t>31025</t>
  </si>
  <si>
    <t>31063</t>
  </si>
  <si>
    <t>31103</t>
  </si>
  <si>
    <t>31201</t>
  </si>
  <si>
    <t>31306</t>
  </si>
  <si>
    <t>31311</t>
  </si>
  <si>
    <t>31330</t>
  </si>
  <si>
    <t>31332</t>
  </si>
  <si>
    <t>31401</t>
  </si>
  <si>
    <t>32081</t>
  </si>
  <si>
    <t>32123</t>
  </si>
  <si>
    <t>32312</t>
  </si>
  <si>
    <t>32325</t>
  </si>
  <si>
    <t>32326</t>
  </si>
  <si>
    <t>32354</t>
  </si>
  <si>
    <t>32356</t>
  </si>
  <si>
    <t>32358</t>
  </si>
  <si>
    <t>32360</t>
  </si>
  <si>
    <t>32361</t>
  </si>
  <si>
    <t>32362</t>
  </si>
  <si>
    <t>32363</t>
  </si>
  <si>
    <t>32414</t>
  </si>
  <si>
    <t>32416</t>
  </si>
  <si>
    <t>32801</t>
  </si>
  <si>
    <t>32901</t>
  </si>
  <si>
    <t>32907</t>
  </si>
  <si>
    <t>33030</t>
  </si>
  <si>
    <t>33036</t>
  </si>
  <si>
    <t>33049</t>
  </si>
  <si>
    <t>33070</t>
  </si>
  <si>
    <t>33115</t>
  </si>
  <si>
    <t>33183</t>
  </si>
  <si>
    <t>33202</t>
  </si>
  <si>
    <t>33205</t>
  </si>
  <si>
    <t>33206</t>
  </si>
  <si>
    <t>33207</t>
  </si>
  <si>
    <t>33211</t>
  </si>
  <si>
    <t>33212</t>
  </si>
  <si>
    <t>34002</t>
  </si>
  <si>
    <t>34003</t>
  </si>
  <si>
    <t>34033</t>
  </si>
  <si>
    <t>34111</t>
  </si>
  <si>
    <t>34307</t>
  </si>
  <si>
    <t>34324</t>
  </si>
  <si>
    <t>34401</t>
  </si>
  <si>
    <t>34402</t>
  </si>
  <si>
    <t>34801</t>
  </si>
  <si>
    <t>35200</t>
  </si>
  <si>
    <t>36101</t>
  </si>
  <si>
    <t>36140</t>
  </si>
  <si>
    <t>36250</t>
  </si>
  <si>
    <t>36300</t>
  </si>
  <si>
    <t>36400</t>
  </si>
  <si>
    <t>36401</t>
  </si>
  <si>
    <t>36402</t>
  </si>
  <si>
    <t>37501</t>
  </si>
  <si>
    <t>37502</t>
  </si>
  <si>
    <t>37503</t>
  </si>
  <si>
    <t>37504</t>
  </si>
  <si>
    <t>37505</t>
  </si>
  <si>
    <t>37506</t>
  </si>
  <si>
    <t>37507</t>
  </si>
  <si>
    <t>37903</t>
  </si>
  <si>
    <t>38126</t>
  </si>
  <si>
    <t>38264</t>
  </si>
  <si>
    <t>38265</t>
  </si>
  <si>
    <t>38267</t>
  </si>
  <si>
    <t>38300</t>
  </si>
  <si>
    <t>38301</t>
  </si>
  <si>
    <t>38302</t>
  </si>
  <si>
    <t>38304</t>
  </si>
  <si>
    <t>38306</t>
  </si>
  <si>
    <t>38308</t>
  </si>
  <si>
    <t>38320</t>
  </si>
  <si>
    <t>38322</t>
  </si>
  <si>
    <t>38324</t>
  </si>
  <si>
    <t>39002</t>
  </si>
  <si>
    <t>39003</t>
  </si>
  <si>
    <t>39007</t>
  </si>
  <si>
    <t>39090</t>
  </si>
  <si>
    <t>39119</t>
  </si>
  <si>
    <t>39120</t>
  </si>
  <si>
    <t>39200</t>
  </si>
  <si>
    <t>39201</t>
  </si>
  <si>
    <t>39202</t>
  </si>
  <si>
    <t>39203</t>
  </si>
  <si>
    <t>39204</t>
  </si>
  <si>
    <t>39205</t>
  </si>
  <si>
    <t>39207</t>
  </si>
  <si>
    <t>39208</t>
  </si>
  <si>
    <t>39209</t>
  </si>
  <si>
    <t>A school is eligible for the high poverty school LAP allocation if it:</t>
  </si>
  <si>
    <t>(1) has a valid CEDARS code</t>
  </si>
  <si>
    <t>Eligible for High Poverty Schools Allocation</t>
  </si>
  <si>
    <t>Schools not funded through the prototypical schools formula are excluded.</t>
  </si>
  <si>
    <t>District</t>
  </si>
  <si>
    <t>CIS Sal</t>
  </si>
  <si>
    <t>CIS Sal Inc</t>
  </si>
  <si>
    <t>Staff Units</t>
  </si>
  <si>
    <t>LAP CIS Salary/YR</t>
  </si>
  <si>
    <t>LAP CIS Salary Incr/YR</t>
  </si>
  <si>
    <t>LAP CIS Health Ins Inc Rate</t>
  </si>
  <si>
    <t>LAP CIS Fringe Benefit Rate</t>
  </si>
  <si>
    <t>LAP CIS Fringe Benefit Inc Rate</t>
  </si>
  <si>
    <t>Group Size</t>
  </si>
  <si>
    <t>LAP Groupings</t>
  </si>
  <si>
    <t>Instructional Hours/week</t>
  </si>
  <si>
    <t>Weeks/Yr</t>
  </si>
  <si>
    <t>Instructional Hours Total</t>
  </si>
  <si>
    <t>Cashmere School District</t>
  </si>
  <si>
    <t>Summit: Sierra</t>
  </si>
  <si>
    <t>Summit: Olympus</t>
  </si>
  <si>
    <t>PRIDE Prep</t>
  </si>
  <si>
    <t>Spokane International</t>
  </si>
  <si>
    <t>17905</t>
  </si>
  <si>
    <t>Summit Public Schools: Atlas</t>
  </si>
  <si>
    <t>17910</t>
  </si>
  <si>
    <t>36901</t>
  </si>
  <si>
    <t>Fringe + Health</t>
  </si>
  <si>
    <t>Calculator--DO NOT EDIT</t>
  </si>
  <si>
    <t>School Code</t>
  </si>
  <si>
    <t>District Code</t>
  </si>
  <si>
    <t>District Name</t>
  </si>
  <si>
    <t>School Name</t>
  </si>
  <si>
    <t>If an LEA accepts funding for a High Poverty School, the funding from the school based allocation must go to the schools.</t>
  </si>
  <si>
    <t>The calculator is populated with formulas that determine the LAP allocation.</t>
  </si>
  <si>
    <t>04801</t>
  </si>
  <si>
    <t>North Central Educational Service District 171</t>
  </si>
  <si>
    <t>04951</t>
  </si>
  <si>
    <t>Wenatchee Vally College</t>
  </si>
  <si>
    <t>05940</t>
  </si>
  <si>
    <t>Peninsula College</t>
  </si>
  <si>
    <t>06927</t>
  </si>
  <si>
    <t>Clark College</t>
  </si>
  <si>
    <t>11801</t>
  </si>
  <si>
    <t>Educational Service District 123</t>
  </si>
  <si>
    <t>11928</t>
  </si>
  <si>
    <t>Columbia Basin College</t>
  </si>
  <si>
    <t>13925</t>
  </si>
  <si>
    <t>Big Bend Community College</t>
  </si>
  <si>
    <t>14934</t>
  </si>
  <si>
    <t>Grays Harbor College</t>
  </si>
  <si>
    <t>17801</t>
  </si>
  <si>
    <t>Puget Sound Educational Service District 121</t>
  </si>
  <si>
    <t>17904</t>
  </si>
  <si>
    <t>University of Washington (17904)</t>
  </si>
  <si>
    <t>17924</t>
  </si>
  <si>
    <t>Bellevue Community College</t>
  </si>
  <si>
    <t>17935</t>
  </si>
  <si>
    <t>17936</t>
  </si>
  <si>
    <t>17938</t>
  </si>
  <si>
    <t>North Seattle Community College</t>
  </si>
  <si>
    <t>17941</t>
  </si>
  <si>
    <t>Renton Technical College</t>
  </si>
  <si>
    <t>17942</t>
  </si>
  <si>
    <t xml:space="preserve">Seattle Central Community College </t>
  </si>
  <si>
    <t>17943</t>
  </si>
  <si>
    <t>Shoreline Community College</t>
  </si>
  <si>
    <t>17946</t>
  </si>
  <si>
    <t>South Seattle Community College (CC Dist #6)</t>
  </si>
  <si>
    <t>18801</t>
  </si>
  <si>
    <t>Olympic Educational Service District 114</t>
  </si>
  <si>
    <t>18939</t>
  </si>
  <si>
    <t>Olympic College</t>
  </si>
  <si>
    <t>19901</t>
  </si>
  <si>
    <t>Central Washington University</t>
  </si>
  <si>
    <t>21926</t>
  </si>
  <si>
    <t>Centralia College</t>
  </si>
  <si>
    <t>27941</t>
  </si>
  <si>
    <t>Pierce College</t>
  </si>
  <si>
    <t>27949</t>
  </si>
  <si>
    <t>Tacoma Community College</t>
  </si>
  <si>
    <t>29944</t>
  </si>
  <si>
    <t>Skagit Valley College</t>
  </si>
  <si>
    <t>31932</t>
  </si>
  <si>
    <t>Edmonds Community College</t>
  </si>
  <si>
    <t>31933</t>
  </si>
  <si>
    <t>Everett Community College</t>
  </si>
  <si>
    <t>32902</t>
  </si>
  <si>
    <t>Eastern Washington University</t>
  </si>
  <si>
    <t>32911</t>
  </si>
  <si>
    <t>Spokane Public Schools Charter Authorizer</t>
  </si>
  <si>
    <t>32931</t>
  </si>
  <si>
    <t>Community Colleges of Spokane</t>
  </si>
  <si>
    <t>32948</t>
  </si>
  <si>
    <t>Spokane Falls Community College</t>
  </si>
  <si>
    <t>34903</t>
  </si>
  <si>
    <t>Evergreen State College</t>
  </si>
  <si>
    <t>34945</t>
  </si>
  <si>
    <t>Puget Sound Community College</t>
  </si>
  <si>
    <t>34950</t>
  </si>
  <si>
    <t>Washington State Charter School Commission</t>
  </si>
  <si>
    <t>34970</t>
  </si>
  <si>
    <t>DSHS</t>
  </si>
  <si>
    <t>34973</t>
  </si>
  <si>
    <t>Department of Corrections</t>
  </si>
  <si>
    <t>34974</t>
  </si>
  <si>
    <t>Office of the Governor (Sch for Blind)</t>
  </si>
  <si>
    <t>34975</t>
  </si>
  <si>
    <t>34977</t>
  </si>
  <si>
    <t>Department of Health</t>
  </si>
  <si>
    <t>34979</t>
  </si>
  <si>
    <t>Washington Military Department</t>
  </si>
  <si>
    <t>36950</t>
  </si>
  <si>
    <t>Walla Walla Community College</t>
  </si>
  <si>
    <t>37901</t>
  </si>
  <si>
    <t>Bellingham Technical College</t>
  </si>
  <si>
    <t>37906</t>
  </si>
  <si>
    <t>Western Washington University</t>
  </si>
  <si>
    <t>37952</t>
  </si>
  <si>
    <t>Whatcom Community College</t>
  </si>
  <si>
    <t>38905</t>
  </si>
  <si>
    <t>Washington State University</t>
  </si>
  <si>
    <t>39801</t>
  </si>
  <si>
    <t>Educational Service District 105</t>
  </si>
  <si>
    <t>39953</t>
  </si>
  <si>
    <t>Yakima Valley Community College</t>
  </si>
  <si>
    <t>(A17)</t>
  </si>
  <si>
    <t>OSPILegacyCode</t>
  </si>
  <si>
    <t>OrganizationName</t>
  </si>
  <si>
    <t>A17
Enroll Total w/ Run Start</t>
  </si>
  <si>
    <t>Total Prior Year AAFTE</t>
  </si>
  <si>
    <t>LAP FTE</t>
  </si>
  <si>
    <t>Final LAP CEDARS Poverty Percentage (SAFS)</t>
  </si>
  <si>
    <t>District Base Calculation</t>
  </si>
  <si>
    <t>District High Poverty Schools Calculation</t>
  </si>
  <si>
    <t>Drop down on Summary tab</t>
  </si>
  <si>
    <t>LAP District Base Allocation</t>
  </si>
  <si>
    <t>High Poverty Schools Prior Year AAFTE</t>
  </si>
  <si>
    <t>High Poverty Schools Allocation</t>
  </si>
  <si>
    <t>Enter if Changes</t>
  </si>
  <si>
    <t>Allocation for Eligible High Poverty Schools                                (Report this by school on your iGrant 218)</t>
  </si>
  <si>
    <t>LAP Base Allocation                           (You will report this on your iGrant 218)</t>
  </si>
  <si>
    <t>The list of eligible schools is final. Your LEA can determine whether or not to accept the funding for a high poverty school.</t>
  </si>
  <si>
    <t>(4) Open Door Programs are also included.</t>
  </si>
  <si>
    <t>About the data for the LAP High Poverty Schools:</t>
  </si>
  <si>
    <t>Eligibility for LAP High Poverty Schools:</t>
  </si>
  <si>
    <t>Report the Total in Cell H14 on the F-203. LAP Line C</t>
  </si>
  <si>
    <t>Go to the Summary Tab and Select your District from the Yellow Drop Down Box.</t>
  </si>
  <si>
    <r>
      <rPr>
        <b/>
        <sz val="14"/>
        <color theme="1"/>
        <rFont val="Calibri"/>
        <family val="2"/>
      </rPr>
      <t xml:space="preserve">↓ </t>
    </r>
    <r>
      <rPr>
        <b/>
        <sz val="14"/>
        <color theme="1"/>
        <rFont val="Calibri"/>
        <family val="2"/>
        <scheme val="minor"/>
      </rPr>
      <t>District Dropdown ↓</t>
    </r>
  </si>
  <si>
    <t>(click on the yellow box to activate the dropdown menu)</t>
  </si>
  <si>
    <t xml:space="preserve">If you have a question regarding the eligibility for a school on the list, please contact SAFS at 360-725-6300 or LAP at 360-725-6100. </t>
  </si>
  <si>
    <t>A. District AAFTE for the LAP Base Allocation</t>
  </si>
  <si>
    <t>B. School AAFTE for the LAP High Poverty School Allocation</t>
  </si>
  <si>
    <t>CCDDD</t>
  </si>
  <si>
    <t>17911</t>
  </si>
  <si>
    <t>Summit Public School: Atlas</t>
  </si>
  <si>
    <t>34901</t>
  </si>
  <si>
    <t>WA HE LUT Indian School Agency</t>
  </si>
  <si>
    <t>Arlington Open Doors</t>
  </si>
  <si>
    <t>Bethel Elementary Learning Academy</t>
  </si>
  <si>
    <t>Blaine Re-Engagement</t>
  </si>
  <si>
    <t>West Sound Technical Skills Center</t>
  </si>
  <si>
    <t>Barker Creek Community School</t>
  </si>
  <si>
    <t>Liberty Creek Elementary School</t>
  </si>
  <si>
    <t>Spokane Valley Tech</t>
  </si>
  <si>
    <t>TAFA at Saghalie</t>
  </si>
  <si>
    <t>Rainier Valley Leadership Academy</t>
  </si>
  <si>
    <t>Tyee High School</t>
  </si>
  <si>
    <t>Washington Network for Innovative Careers</t>
  </si>
  <si>
    <t>Marysville Getchell High School</t>
  </si>
  <si>
    <t>Pacific Crest Innovation Academy</t>
  </si>
  <si>
    <t>Mukilteo Reengagement Academy Open Doors</t>
  </si>
  <si>
    <t>Pathfinder Kindergarten Center</t>
  </si>
  <si>
    <t>CRCC-Open Doors</t>
  </si>
  <si>
    <t>North Creek High School</t>
  </si>
  <si>
    <t>Oak Harbor Intermediate School</t>
  </si>
  <si>
    <t>Pasco Early Childhood</t>
  </si>
  <si>
    <t>H.O.M.E. Program</t>
  </si>
  <si>
    <t>Risdon Middle School</t>
  </si>
  <si>
    <t>Leona Libby Middle School</t>
  </si>
  <si>
    <t>Cedar Park Elementary School</t>
  </si>
  <si>
    <t>Decatur Elementary School</t>
  </si>
  <si>
    <t>Meany Middle School</t>
  </si>
  <si>
    <t>Robert Eagle Staff Middle School</t>
  </si>
  <si>
    <t>Sky Valley Options</t>
  </si>
  <si>
    <t>Comm Based Trans Program</t>
  </si>
  <si>
    <t>Cedar River Elementary</t>
  </si>
  <si>
    <t>Maple View Middle School</t>
  </si>
  <si>
    <t>Summit Trail Middle School</t>
  </si>
  <si>
    <t>Tahoma Elementary</t>
  </si>
  <si>
    <t>New Market Skills Center</t>
  </si>
  <si>
    <t>SE AREA TECHNICAL SKILLS CENTER</t>
  </si>
  <si>
    <t>Columbia River Gorge Elementary School</t>
  </si>
  <si>
    <t>Wellpinit Fort Simcoe SEA</t>
  </si>
  <si>
    <t xml:space="preserve">re-engagement </t>
  </si>
  <si>
    <t>WEST VALLEY VIRTUAL ACADEMY 7-8</t>
  </si>
  <si>
    <t>WEST VALLEY VIRTUAL ACADEMY 9-12</t>
  </si>
  <si>
    <t>WEST VALLEY VIRTUAL ACADEMY K-6</t>
  </si>
  <si>
    <t>Yes</t>
  </si>
  <si>
    <t>No</t>
  </si>
  <si>
    <t>School Level Average</t>
  </si>
  <si>
    <t>06701</t>
  </si>
  <si>
    <t>ESA 112</t>
  </si>
  <si>
    <t>08937</t>
  </si>
  <si>
    <t>Lower Columbia College</t>
  </si>
  <si>
    <t>Highline College</t>
  </si>
  <si>
    <t>LAP Prof Learning Days Salaries</t>
  </si>
  <si>
    <t>LAP Prof Learning Days Fringe Benefit</t>
  </si>
  <si>
    <t>LAP Prof Learning Days Total</t>
  </si>
  <si>
    <t>Row Labels</t>
  </si>
  <si>
    <t>Grand Total</t>
  </si>
  <si>
    <t>27901</t>
  </si>
  <si>
    <t>Chief Leschi Tribal</t>
  </si>
  <si>
    <t>39901</t>
  </si>
  <si>
    <t>Yakama Nation Tribal</t>
  </si>
  <si>
    <t>Regionalization Base</t>
  </si>
  <si>
    <t>Nespelem School District #14</t>
  </si>
  <si>
    <t>Yakama Nation Tribal Compact</t>
  </si>
  <si>
    <t>School #</t>
  </si>
  <si>
    <t>K-12</t>
  </si>
  <si>
    <t>RS</t>
  </si>
  <si>
    <t>OD</t>
  </si>
  <si>
    <t>NS</t>
  </si>
  <si>
    <t>TOTAL</t>
  </si>
  <si>
    <t>HP ?</t>
  </si>
  <si>
    <t>Poverty %</t>
  </si>
  <si>
    <t>Aberdeen</t>
  </si>
  <si>
    <t>Adna</t>
  </si>
  <si>
    <t>Almira</t>
  </si>
  <si>
    <t>Anacortes</t>
  </si>
  <si>
    <t>Asotin-Anatone</t>
  </si>
  <si>
    <t>Auburn</t>
  </si>
  <si>
    <t>Bainbridge</t>
  </si>
  <si>
    <t>Battle Ground</t>
  </si>
  <si>
    <t>Bellevue</t>
  </si>
  <si>
    <t>Bellingham</t>
  </si>
  <si>
    <t>Benge</t>
  </si>
  <si>
    <t>Bethel</t>
  </si>
  <si>
    <t>Bickleton</t>
  </si>
  <si>
    <t>Blaine</t>
  </si>
  <si>
    <t>Boistfort</t>
  </si>
  <si>
    <t>Bremerton</t>
  </si>
  <si>
    <t>Brewster</t>
  </si>
  <si>
    <t>Bridgeport</t>
  </si>
  <si>
    <t>Brinnon</t>
  </si>
  <si>
    <t>Burlington Edison</t>
  </si>
  <si>
    <t>Camas</t>
  </si>
  <si>
    <t>Lacamas Lake Elementary</t>
  </si>
  <si>
    <t>Cape Flattery</t>
  </si>
  <si>
    <t>Carbonado</t>
  </si>
  <si>
    <t>Cascade</t>
  </si>
  <si>
    <t>Alpine Lakes Elementary</t>
  </si>
  <si>
    <t>Cashmere</t>
  </si>
  <si>
    <t>Castle Rock</t>
  </si>
  <si>
    <t>Centerville</t>
  </si>
  <si>
    <t>Central Kitsap</t>
  </si>
  <si>
    <t>Central Valley</t>
  </si>
  <si>
    <t>Centralia</t>
  </si>
  <si>
    <t>Chehalis</t>
  </si>
  <si>
    <t>Cheney</t>
  </si>
  <si>
    <t>Chewelah</t>
  </si>
  <si>
    <t>Chimacum</t>
  </si>
  <si>
    <t>Clarkston</t>
  </si>
  <si>
    <t>Cle Elum-Roslyn</t>
  </si>
  <si>
    <t>Clover Park</t>
  </si>
  <si>
    <t>Re-Entry High School</t>
  </si>
  <si>
    <t>Colfax</t>
  </si>
  <si>
    <t>College Place</t>
  </si>
  <si>
    <t>Colton</t>
  </si>
  <si>
    <t>Columbia (Stev)</t>
  </si>
  <si>
    <t>Columbia (Walla)</t>
  </si>
  <si>
    <t>Colville</t>
  </si>
  <si>
    <t>Concrete</t>
  </si>
  <si>
    <t>Conway</t>
  </si>
  <si>
    <t>Cosmopolis</t>
  </si>
  <si>
    <t>Coulee/Hartline</t>
  </si>
  <si>
    <t>Coupeville</t>
  </si>
  <si>
    <t>Crescent</t>
  </si>
  <si>
    <t>Creston</t>
  </si>
  <si>
    <t>Curlew</t>
  </si>
  <si>
    <t>Ferry County Open Doors</t>
  </si>
  <si>
    <t>Cusick</t>
  </si>
  <si>
    <t>Damman</t>
  </si>
  <si>
    <t>Darrington</t>
  </si>
  <si>
    <t>Davenport</t>
  </si>
  <si>
    <t>Dayton</t>
  </si>
  <si>
    <t>Deer Park</t>
  </si>
  <si>
    <t>Dieringer</t>
  </si>
  <si>
    <t>Dixie</t>
  </si>
  <si>
    <t>East Valley (Spok</t>
  </si>
  <si>
    <t>East Valley (Yak)</t>
  </si>
  <si>
    <t>Eastmont</t>
  </si>
  <si>
    <t>Easton</t>
  </si>
  <si>
    <t>Eatonville</t>
  </si>
  <si>
    <t>Edmonds</t>
  </si>
  <si>
    <t>Ellensburg</t>
  </si>
  <si>
    <t>Elma</t>
  </si>
  <si>
    <t>Endicott</t>
  </si>
  <si>
    <t>Entiat</t>
  </si>
  <si>
    <t>Enumclaw</t>
  </si>
  <si>
    <t>Ephrata</t>
  </si>
  <si>
    <t>Sage Hills Open Doors</t>
  </si>
  <si>
    <t>Evaline</t>
  </si>
  <si>
    <t>Everett</t>
  </si>
  <si>
    <t>Evergreen (Clark)</t>
  </si>
  <si>
    <t>Cascadia Technical Academy Skills Center</t>
  </si>
  <si>
    <t>Evergreen (Stev)</t>
  </si>
  <si>
    <t>Federal Way</t>
  </si>
  <si>
    <t>Ferndale</t>
  </si>
  <si>
    <t>Fife</t>
  </si>
  <si>
    <t>Finley</t>
  </si>
  <si>
    <t>Franklin Pierce</t>
  </si>
  <si>
    <t>Freeman</t>
  </si>
  <si>
    <t>Garfield</t>
  </si>
  <si>
    <t>Glenwood</t>
  </si>
  <si>
    <t>Goldendale</t>
  </si>
  <si>
    <t>Grand Coulee Dam</t>
  </si>
  <si>
    <t>Grandview</t>
  </si>
  <si>
    <t>Granger</t>
  </si>
  <si>
    <t>Granite Falls</t>
  </si>
  <si>
    <t>Grapeview</t>
  </si>
  <si>
    <t>Great Northern</t>
  </si>
  <si>
    <t>Green Mountain</t>
  </si>
  <si>
    <t>Griffin</t>
  </si>
  <si>
    <t>Harrington</t>
  </si>
  <si>
    <t>Highland</t>
  </si>
  <si>
    <t>Highline</t>
  </si>
  <si>
    <t>Puget Sound Skills Center</t>
  </si>
  <si>
    <t>Satellite High School</t>
  </si>
  <si>
    <t>Hockinson</t>
  </si>
  <si>
    <t>Hood Canal</t>
  </si>
  <si>
    <t>Hood Canal Elementary School</t>
  </si>
  <si>
    <t>Hoquiam</t>
  </si>
  <si>
    <t>Inchelium</t>
  </si>
  <si>
    <t>Index</t>
  </si>
  <si>
    <t>Issaquah</t>
  </si>
  <si>
    <t>Kahlotus</t>
  </si>
  <si>
    <t>Kalama</t>
  </si>
  <si>
    <t>Kalama Middle School</t>
  </si>
  <si>
    <t>Keller</t>
  </si>
  <si>
    <t>Kelso</t>
  </si>
  <si>
    <t>Kennewick</t>
  </si>
  <si>
    <t>Tri-Tech Skills Center</t>
  </si>
  <si>
    <t>Kent</t>
  </si>
  <si>
    <t>Regional Justice Center</t>
  </si>
  <si>
    <t>Kettle Falls</t>
  </si>
  <si>
    <t>Kiona Benton</t>
  </si>
  <si>
    <t>Kittitas</t>
  </si>
  <si>
    <t>Klickitat</t>
  </si>
  <si>
    <t>La Conner</t>
  </si>
  <si>
    <t>Lacenter</t>
  </si>
  <si>
    <t>Lacrosse Joint</t>
  </si>
  <si>
    <t>Lake Chelan</t>
  </si>
  <si>
    <t>Lake Stevens</t>
  </si>
  <si>
    <t>Outcomes for Academic Resilience</t>
  </si>
  <si>
    <t>Lake Washington</t>
  </si>
  <si>
    <t>Lakewood</t>
  </si>
  <si>
    <t>Lamont</t>
  </si>
  <si>
    <t>Liberty</t>
  </si>
  <si>
    <t>Lind</t>
  </si>
  <si>
    <t>Longview</t>
  </si>
  <si>
    <t>Loon Lake</t>
  </si>
  <si>
    <t>Lopez</t>
  </si>
  <si>
    <t>Lummi Tribal</t>
  </si>
  <si>
    <t>Lyle</t>
  </si>
  <si>
    <t>Lynden</t>
  </si>
  <si>
    <t>IMPACT Reengagement Program</t>
  </si>
  <si>
    <t>Mabton</t>
  </si>
  <si>
    <t>Mabton Step Up To College</t>
  </si>
  <si>
    <t>Mansfield</t>
  </si>
  <si>
    <t>Manson</t>
  </si>
  <si>
    <t>Mary M Knight</t>
  </si>
  <si>
    <t>Mary Walker</t>
  </si>
  <si>
    <t>Marysville</t>
  </si>
  <si>
    <t>Mc Cleary</t>
  </si>
  <si>
    <t>Mead</t>
  </si>
  <si>
    <t>Medical Lake</t>
  </si>
  <si>
    <t>Medical Lake Endeavors</t>
  </si>
  <si>
    <t>Mercer Island</t>
  </si>
  <si>
    <t>Meridian</t>
  </si>
  <si>
    <t>Methow Valley</t>
  </si>
  <si>
    <t>Mill A</t>
  </si>
  <si>
    <t>Monroe</t>
  </si>
  <si>
    <t>Montesano</t>
  </si>
  <si>
    <t>Morton</t>
  </si>
  <si>
    <t>Moses Lake</t>
  </si>
  <si>
    <t>Mossyrock</t>
  </si>
  <si>
    <t>Mount Adams</t>
  </si>
  <si>
    <t>Mount Baker</t>
  </si>
  <si>
    <t>Mount Pleasant</t>
  </si>
  <si>
    <t>Mt Vernon</t>
  </si>
  <si>
    <t>Skagit Academy</t>
  </si>
  <si>
    <t>Muckleshoot Tribal</t>
  </si>
  <si>
    <t>Mukilteo</t>
  </si>
  <si>
    <t>Naches Valley</t>
  </si>
  <si>
    <t>Napavine</t>
  </si>
  <si>
    <t>Naselle Grays Riv</t>
  </si>
  <si>
    <t>Nespelem</t>
  </si>
  <si>
    <t>Newport</t>
  </si>
  <si>
    <t>Nine Mile Falls</t>
  </si>
  <si>
    <t>Nooksack Valley</t>
  </si>
  <si>
    <t>North Beach</t>
  </si>
  <si>
    <t>North Franklin</t>
  </si>
  <si>
    <t>North Kitsap</t>
  </si>
  <si>
    <t>North Mason</t>
  </si>
  <si>
    <t>North River</t>
  </si>
  <si>
    <t>North Thurston</t>
  </si>
  <si>
    <t>Northport</t>
  </si>
  <si>
    <t>Northshore</t>
  </si>
  <si>
    <t>Oak Harbor</t>
  </si>
  <si>
    <t>Homeconnection</t>
  </si>
  <si>
    <t>Oakesdale</t>
  </si>
  <si>
    <t>Oakville</t>
  </si>
  <si>
    <t>Ocean Beach</t>
  </si>
  <si>
    <t>Ocosta</t>
  </si>
  <si>
    <t>Odessa</t>
  </si>
  <si>
    <t>Okanogan</t>
  </si>
  <si>
    <t>Olympia</t>
  </si>
  <si>
    <t>Omak</t>
  </si>
  <si>
    <t>Onalaska</t>
  </si>
  <si>
    <t>Onion Creek</t>
  </si>
  <si>
    <t>Orcas</t>
  </si>
  <si>
    <t>Orchard Prairie</t>
  </si>
  <si>
    <t>Orient</t>
  </si>
  <si>
    <t>Orondo</t>
  </si>
  <si>
    <t>Oroville</t>
  </si>
  <si>
    <t>Orting</t>
  </si>
  <si>
    <t>Othello</t>
  </si>
  <si>
    <t>Palisades</t>
  </si>
  <si>
    <t>Palouse</t>
  </si>
  <si>
    <t>Pasco</t>
  </si>
  <si>
    <t>Pateros</t>
  </si>
  <si>
    <t>Paterson</t>
  </si>
  <si>
    <t>Pe Ell</t>
  </si>
  <si>
    <t>Peninsula</t>
  </si>
  <si>
    <t>Pioneer</t>
  </si>
  <si>
    <t>Pomeroy</t>
  </si>
  <si>
    <t>Port Angeles</t>
  </si>
  <si>
    <t>Port Townsend</t>
  </si>
  <si>
    <t>Salish Coast Elementary</t>
  </si>
  <si>
    <t>Prescott</t>
  </si>
  <si>
    <t>Pride Prep Charter</t>
  </si>
  <si>
    <t>Prosser</t>
  </si>
  <si>
    <t>Pullman</t>
  </si>
  <si>
    <t>Puyallup</t>
  </si>
  <si>
    <t>Queets-Clearwater</t>
  </si>
  <si>
    <t>Quilcene</t>
  </si>
  <si>
    <t>Quileute Tribal</t>
  </si>
  <si>
    <t>Quillayute Valley</t>
  </si>
  <si>
    <t>Quinault</t>
  </si>
  <si>
    <t>Lake Quinault School</t>
  </si>
  <si>
    <t>Quincy</t>
  </si>
  <si>
    <t>Rainier</t>
  </si>
  <si>
    <t>Rainier Prep Charter</t>
  </si>
  <si>
    <t>Raymond</t>
  </si>
  <si>
    <t>Reardan</t>
  </si>
  <si>
    <t>Renton</t>
  </si>
  <si>
    <t>Republic</t>
  </si>
  <si>
    <t>Richland</t>
  </si>
  <si>
    <t>Ridgefield</t>
  </si>
  <si>
    <t>Ritzville</t>
  </si>
  <si>
    <t>Riverside</t>
  </si>
  <si>
    <t>Riverview</t>
  </si>
  <si>
    <t>Rochester</t>
  </si>
  <si>
    <t>Rosalia</t>
  </si>
  <si>
    <t>Royal</t>
  </si>
  <si>
    <t>San Juan</t>
  </si>
  <si>
    <t>Satsop</t>
  </si>
  <si>
    <t>Seattle</t>
  </si>
  <si>
    <t>Sedro Woolley</t>
  </si>
  <si>
    <t>Selah</t>
  </si>
  <si>
    <t>Selkirk</t>
  </si>
  <si>
    <t>Sequim</t>
  </si>
  <si>
    <t>Shaw</t>
  </si>
  <si>
    <t>Shelton</t>
  </si>
  <si>
    <t>Shoreline</t>
  </si>
  <si>
    <t>Skamania</t>
  </si>
  <si>
    <t>Skykomish</t>
  </si>
  <si>
    <t>Snohomish</t>
  </si>
  <si>
    <t>Snoqualmie Valley</t>
  </si>
  <si>
    <t>Soap Lake</t>
  </si>
  <si>
    <t>South Bend</t>
  </si>
  <si>
    <t>South Kitsap</t>
  </si>
  <si>
    <t>South Whidbey</t>
  </si>
  <si>
    <t>Southside</t>
  </si>
  <si>
    <t>Spokane</t>
  </si>
  <si>
    <t xml:space="preserve">Spokane Area Professional-Technical Skills Center </t>
  </si>
  <si>
    <t>Spokane Int'l Charter</t>
  </si>
  <si>
    <t>Sprague</t>
  </si>
  <si>
    <t>St John</t>
  </si>
  <si>
    <t>Stanwood</t>
  </si>
  <si>
    <t>Star</t>
  </si>
  <si>
    <t>Starbuck</t>
  </si>
  <si>
    <t>Stehekin</t>
  </si>
  <si>
    <t>Steilacoom Hist.</t>
  </si>
  <si>
    <t>Steptoe</t>
  </si>
  <si>
    <t>Stevenson-Carson</t>
  </si>
  <si>
    <t>Sultan</t>
  </si>
  <si>
    <t>Summit Atlas Charter</t>
  </si>
  <si>
    <t>Summit Olympus Charter</t>
  </si>
  <si>
    <t>Summit Sierra Charter</t>
  </si>
  <si>
    <t>Summit Valley</t>
  </si>
  <si>
    <t>Sumner</t>
  </si>
  <si>
    <t>Sunnyside</t>
  </si>
  <si>
    <t>Suquamish Tribal</t>
  </si>
  <si>
    <t>Tacoma</t>
  </si>
  <si>
    <t>Taholah</t>
  </si>
  <si>
    <t>Tahoma</t>
  </si>
  <si>
    <t>Tekoa</t>
  </si>
  <si>
    <t>Tenino</t>
  </si>
  <si>
    <t>Thorp</t>
  </si>
  <si>
    <t>Toledo</t>
  </si>
  <si>
    <t>Tonasket</t>
  </si>
  <si>
    <t>Toppenish</t>
  </si>
  <si>
    <t>Touchet</t>
  </si>
  <si>
    <t>Toutle Lake</t>
  </si>
  <si>
    <t>Trout Lake</t>
  </si>
  <si>
    <t>Tukwila</t>
  </si>
  <si>
    <t>Tumwater</t>
  </si>
  <si>
    <t>Union Gap</t>
  </si>
  <si>
    <t>University Place</t>
  </si>
  <si>
    <t>Valley</t>
  </si>
  <si>
    <t>Vancouver</t>
  </si>
  <si>
    <t>Vashon Island</t>
  </si>
  <si>
    <t>Wahkiakum</t>
  </si>
  <si>
    <t>Wahluke</t>
  </si>
  <si>
    <t>Waitsburg</t>
  </si>
  <si>
    <t>Walla Walla</t>
  </si>
  <si>
    <t>Wapato</t>
  </si>
  <si>
    <t>Warden</t>
  </si>
  <si>
    <t>Washougal</t>
  </si>
  <si>
    <t>Washtucna</t>
  </si>
  <si>
    <t>Waterville</t>
  </si>
  <si>
    <t>Wellpinit</t>
  </si>
  <si>
    <t>Wenatchee</t>
  </si>
  <si>
    <t>West Valley (Spok</t>
  </si>
  <si>
    <t>West Valley (Yak)</t>
  </si>
  <si>
    <t>White Pass</t>
  </si>
  <si>
    <t>White River</t>
  </si>
  <si>
    <t>White Salmon</t>
  </si>
  <si>
    <t>Wilbur</t>
  </si>
  <si>
    <t>Willapa Valley</t>
  </si>
  <si>
    <t>Wilson Creek</t>
  </si>
  <si>
    <t>Winlock</t>
  </si>
  <si>
    <t>Wishkah Valley</t>
  </si>
  <si>
    <t>Wishram</t>
  </si>
  <si>
    <t>Woodland</t>
  </si>
  <si>
    <t>Yakima</t>
  </si>
  <si>
    <t>Yelm</t>
  </si>
  <si>
    <t>Zillah</t>
  </si>
  <si>
    <t>Amon Creek Elementary</t>
  </si>
  <si>
    <t>Fuerza Elementary</t>
  </si>
  <si>
    <t>Grays Harbor Academy</t>
  </si>
  <si>
    <t>James W Lintott Elementary School</t>
  </si>
  <si>
    <t>Orin C Smith Elementary School</t>
  </si>
  <si>
    <t>Chewelah Open Doors Reengagement Program</t>
  </si>
  <si>
    <t>Home Pride</t>
  </si>
  <si>
    <t>Eatonville Online Academy</t>
  </si>
  <si>
    <t>Lake Roosevelt Alternative School</t>
  </si>
  <si>
    <t>Kalama High School</t>
  </si>
  <si>
    <t>Kelso Goal Oriented Learning Design</t>
  </si>
  <si>
    <t>Stevens Creek Elementary</t>
  </si>
  <si>
    <t>Clara Barton Elementary School</t>
  </si>
  <si>
    <t>Ella Baker Elementary School</t>
  </si>
  <si>
    <t>Insight School of WA Open Doors Program</t>
  </si>
  <si>
    <t>Sartori Elementary School</t>
  </si>
  <si>
    <t>Sunset Ridge Intermediate School</t>
  </si>
  <si>
    <t>Shelton Open Doors</t>
  </si>
  <si>
    <t>Steilacoom PRIDE Academy</t>
  </si>
  <si>
    <t>Tukwila Online Learning</t>
  </si>
  <si>
    <t>Youthsource</t>
  </si>
  <si>
    <t>Enter if Changes for the schools.                                      Enter No if not accepting funding for an eligible school.</t>
  </si>
  <si>
    <t>Districts not claiming an allocation for a high poverty school should not report the enrollment on the F-203 and not report them on the iGrant 218.  Enter the word No for any eligible school you do not want to claim.</t>
  </si>
  <si>
    <t>Program Total</t>
  </si>
  <si>
    <t>Camas School District Open Doors</t>
  </si>
  <si>
    <t>Kalispel Language Immersion School</t>
  </si>
  <si>
    <t>Open Doors</t>
  </si>
  <si>
    <t>STEM Academy at SVT</t>
  </si>
  <si>
    <t>Wa He Lut Indian School Agency</t>
  </si>
  <si>
    <t>17915</t>
  </si>
  <si>
    <t>Valley Academy of Learning K-8</t>
  </si>
  <si>
    <t>Maple Grove Primary</t>
  </si>
  <si>
    <t>Three Rivers Elementary</t>
  </si>
  <si>
    <t>Ancient Lakes Elementary</t>
  </si>
  <si>
    <t>Moses Lake Big Picture</t>
  </si>
  <si>
    <t>Oakville Homelink</t>
  </si>
  <si>
    <t>Snoqualmie Middle School</t>
  </si>
  <si>
    <t>Timberline Middle School</t>
  </si>
  <si>
    <t>Northshore Family Partnership</t>
  </si>
  <si>
    <t>Ashe Preparatory Academy</t>
  </si>
  <si>
    <t>Pacific Northwest Connections Academy</t>
  </si>
  <si>
    <t>Tonasket Choice High School</t>
  </si>
  <si>
    <t>Tonasket Outreach School</t>
  </si>
  <si>
    <t>White River Early Learning Center</t>
  </si>
  <si>
    <t>Fife Open Doors</t>
  </si>
  <si>
    <t>Orcas Island Montessori Public</t>
  </si>
  <si>
    <t>Harriet Rowley Elementary</t>
  </si>
  <si>
    <t>Tambark Creek Elementary School</t>
  </si>
  <si>
    <t>Wa He Lut Tribal</t>
  </si>
  <si>
    <t>Ferndale Virtual Academy</t>
  </si>
  <si>
    <t>Selah Academy Auxiliary</t>
  </si>
  <si>
    <t>Selah Academy BPL</t>
  </si>
  <si>
    <t>Tahoma Open Doors</t>
  </si>
  <si>
    <t>Connections Academy</t>
  </si>
  <si>
    <t>College Place Open Doors Program</t>
  </si>
  <si>
    <t>Nooksack Reengagement</t>
  </si>
  <si>
    <t>Naches Valley ESD 105 Open Doors</t>
  </si>
  <si>
    <t>Wapato ESD 105 Open Doors</t>
  </si>
  <si>
    <t>West Valley Open Doors</t>
  </si>
  <si>
    <t>Auburn Opportunity Project</t>
  </si>
  <si>
    <t>Monroe Special Ed Preschool</t>
  </si>
  <si>
    <t>Ocean Beach Early Childhood Center</t>
  </si>
  <si>
    <t>Orting Special Education</t>
  </si>
  <si>
    <t xml:space="preserve"> </t>
  </si>
  <si>
    <t>Regionalization &amp; Enh</t>
  </si>
  <si>
    <t>17916</t>
  </si>
  <si>
    <t>Impact Salish Sea</t>
  </si>
  <si>
    <t>17917</t>
  </si>
  <si>
    <t>18901</t>
  </si>
  <si>
    <t>32903</t>
  </si>
  <si>
    <t>37902</t>
  </si>
  <si>
    <t>Whatcom Intergenerational</t>
  </si>
  <si>
    <t>Whitney Early Childhood Education Center</t>
  </si>
  <si>
    <t>Stillaguamish Valley Learning Center</t>
  </si>
  <si>
    <t>Bowman Creek Elementary</t>
  </si>
  <si>
    <t>Daybreak Youth Services</t>
  </si>
  <si>
    <t>Wilburton Elementary School</t>
  </si>
  <si>
    <t>Bethel Virtual Academy</t>
  </si>
  <si>
    <t>View Ridge Elementary Arts Academy</t>
  </si>
  <si>
    <t>Odyssey Middle School</t>
  </si>
  <si>
    <t>Kodiak Virtual Academy</t>
  </si>
  <si>
    <t>Catalyst Charter</t>
  </si>
  <si>
    <t>Catalyst Public Schools</t>
  </si>
  <si>
    <t>John D. Bud Hawk Elementary at Jackson Park</t>
  </si>
  <si>
    <t>Riverbend Elementary School</t>
  </si>
  <si>
    <t>Birth To Three</t>
  </si>
  <si>
    <t>Quartzite Learning</t>
  </si>
  <si>
    <t>Chimacum Junior/Senior High School</t>
  </si>
  <si>
    <t>Clarkston Home Alliance</t>
  </si>
  <si>
    <t>Thomas Middle School</t>
  </si>
  <si>
    <t>Darrington High School</t>
  </si>
  <si>
    <t>Dayton School District Alternative Program</t>
  </si>
  <si>
    <t>East Farms STEAM School</t>
  </si>
  <si>
    <t>Eastmont Preschools</t>
  </si>
  <si>
    <t>Lee Elementary</t>
  </si>
  <si>
    <t>Sterling School</t>
  </si>
  <si>
    <t>Madrona K-8 School</t>
  </si>
  <si>
    <t>Emerald Elementary School</t>
  </si>
  <si>
    <t>Henrietta Lacks Health and Bioscience High School</t>
  </si>
  <si>
    <t>Washington Connections Academy Goldendale</t>
  </si>
  <si>
    <t>Impact Puget Sound Charter</t>
  </si>
  <si>
    <t>Impact | Puget Sound Elementary</t>
  </si>
  <si>
    <t>Impact Salish Sea Charter</t>
  </si>
  <si>
    <t>Impact | Salish Sea Elementary</t>
  </si>
  <si>
    <t>Innovation Charter</t>
  </si>
  <si>
    <t xml:space="preserve">Innovation Charter School </t>
  </si>
  <si>
    <t>Keewaydin Discovery Center</t>
  </si>
  <si>
    <t>Lake Chelan Preschool</t>
  </si>
  <si>
    <t>Longview Virtual Academy</t>
  </si>
  <si>
    <t>Lumen Charter</t>
  </si>
  <si>
    <t>Lumen High School</t>
  </si>
  <si>
    <t>Mary Walker Alternative Learning Experience</t>
  </si>
  <si>
    <t>Creekside Elementary School</t>
  </si>
  <si>
    <t>ILC Choice School</t>
  </si>
  <si>
    <t>Aspire Academy</t>
  </si>
  <si>
    <t xml:space="preserve">Centennial Elementary School </t>
  </si>
  <si>
    <t>North Kitsap Options</t>
  </si>
  <si>
    <t>Parent Assisted Learning</t>
  </si>
  <si>
    <t xml:space="preserve">North Mason Online  </t>
  </si>
  <si>
    <t>Envision Career Academy</t>
  </si>
  <si>
    <t>Innovation Lab High School</t>
  </si>
  <si>
    <t>Ruby Bridges Elementary</t>
  </si>
  <si>
    <t>Oak Harbor Virtual Academy</t>
  </si>
  <si>
    <t>Orient Elementary School</t>
  </si>
  <si>
    <t>Orting Elementary Online Academy</t>
  </si>
  <si>
    <t>Orting Secondary Online Academy</t>
  </si>
  <si>
    <t>Columbia River Elementary</t>
  </si>
  <si>
    <t>Ray Reynolds Middle School</t>
  </si>
  <si>
    <t>Peninsula Alternative Programs</t>
  </si>
  <si>
    <t>Seaview Academy</t>
  </si>
  <si>
    <t xml:space="preserve">PRIDE Prep School </t>
  </si>
  <si>
    <t>Prosser Opportunity Academy</t>
  </si>
  <si>
    <t>Kamiak Elementary</t>
  </si>
  <si>
    <t xml:space="preserve">Dessie F Evans Elementary </t>
  </si>
  <si>
    <t>Hunt Elementary</t>
  </si>
  <si>
    <t>Puyallup Online Academy/POA</t>
  </si>
  <si>
    <t>Puyallup Open Doors/POD</t>
  </si>
  <si>
    <t>Forks Middle School</t>
  </si>
  <si>
    <t>Quincy Innovation Academy</t>
  </si>
  <si>
    <t>Quincy Middle School</t>
  </si>
  <si>
    <t>Rainier Valley Charter</t>
  </si>
  <si>
    <t>Richland School District Early Learning Center</t>
  </si>
  <si>
    <t>Griffin Bay School Open Doors</t>
  </si>
  <si>
    <t>Magnolia Elementary</t>
  </si>
  <si>
    <t>Rising Star Elementary School</t>
  </si>
  <si>
    <t>Robert Lince Early Learning Center</t>
  </si>
  <si>
    <t>Selah Academy Online</t>
  </si>
  <si>
    <t>Dungeness Virtual School</t>
  </si>
  <si>
    <t>Olympic Peninsula Academy</t>
  </si>
  <si>
    <t>Cedar High School</t>
  </si>
  <si>
    <t>Choice Middle and High School</t>
  </si>
  <si>
    <t>Edwin Pratt Learning Center</t>
  </si>
  <si>
    <t>Parent Partnership</t>
  </si>
  <si>
    <t>RISE Academy</t>
  </si>
  <si>
    <t>Mike Morris Elementary</t>
  </si>
  <si>
    <t>Pacific Virtual Learning</t>
  </si>
  <si>
    <t>John Sedgwick Middle School</t>
  </si>
  <si>
    <t>Marcus Whitman Middle School</t>
  </si>
  <si>
    <t>Pratt Academy</t>
  </si>
  <si>
    <t>Sultan Parent Partnership Program</t>
  </si>
  <si>
    <t>Sultan Virtual Academy</t>
  </si>
  <si>
    <t>Tehaleh Heights Elementary</t>
  </si>
  <si>
    <t>Bryant Montessori Middle School</t>
  </si>
  <si>
    <t>Tacoma Open Doors</t>
  </si>
  <si>
    <t>Cascadia High School</t>
  </si>
  <si>
    <t>Tumwater Virtual Academy</t>
  </si>
  <si>
    <t>Walla Walla Center for Children and Families</t>
  </si>
  <si>
    <t>Walla Walla Online</t>
  </si>
  <si>
    <t>Walla Walla Open Doors</t>
  </si>
  <si>
    <t>Simcoe Elementary School</t>
  </si>
  <si>
    <t>Washougal Learning Academy</t>
  </si>
  <si>
    <t>Castlerock Early Learning Center</t>
  </si>
  <si>
    <t>Wenatchee Internet Academy</t>
  </si>
  <si>
    <t>West Valley Preschool</t>
  </si>
  <si>
    <t>North Fork Elementary School</t>
  </si>
  <si>
    <t>3 Year Average for 2021-22 Eligibility</t>
  </si>
  <si>
    <t>FINAL High Poverty Eligibility for SY 2021-22</t>
  </si>
  <si>
    <t>Innovation Academy</t>
  </si>
  <si>
    <t>Impact Puget Sound</t>
  </si>
  <si>
    <t>Why Not You</t>
  </si>
  <si>
    <t>38901</t>
  </si>
  <si>
    <t>Pullman Community Montessori</t>
  </si>
  <si>
    <t>27902</t>
  </si>
  <si>
    <t>04901</t>
  </si>
  <si>
    <t>Pinnacles Prep Wenatchee</t>
  </si>
  <si>
    <t>Impact Tacoma</t>
  </si>
  <si>
    <t>Final CEDARS Poverty Data for 2021-22 School Year</t>
  </si>
  <si>
    <t>????2</t>
  </si>
  <si>
    <t>????1</t>
  </si>
  <si>
    <t>????3</t>
  </si>
  <si>
    <t>????4</t>
  </si>
  <si>
    <t>????5</t>
  </si>
  <si>
    <t>17906</t>
  </si>
  <si>
    <t>17918</t>
  </si>
  <si>
    <t>21018</t>
  </si>
  <si>
    <t>27904</t>
  </si>
  <si>
    <t>27909</t>
  </si>
  <si>
    <t>34978</t>
  </si>
  <si>
    <t>Green Dot Public Schools Excel</t>
  </si>
  <si>
    <t xml:space="preserve">Rainier Valley Leadership Academy </t>
  </si>
  <si>
    <t>Why Not You Academy</t>
  </si>
  <si>
    <t>University of Washington Early Entrance Program</t>
  </si>
  <si>
    <t>Green River College</t>
  </si>
  <si>
    <t>Vader School District</t>
  </si>
  <si>
    <t>Chief Leschi Tribal Compact</t>
  </si>
  <si>
    <t>Green Dot Public Schools Destiny</t>
  </si>
  <si>
    <t>SOAR Academy Charter District</t>
  </si>
  <si>
    <t>Lumen Public School</t>
  </si>
  <si>
    <t>Washington Center for Deaf and Hard of Hearing Youth</t>
  </si>
  <si>
    <t>Department of Children Youth and Families</t>
  </si>
  <si>
    <t>Whatcom Intergenerational High School</t>
  </si>
  <si>
    <t>Easton Secondary School</t>
  </si>
  <si>
    <t>North Bell Learning Center</t>
  </si>
  <si>
    <t>Open Door Re-Engagement</t>
  </si>
  <si>
    <t>Quincy Innovation Academy Big Picture</t>
  </si>
  <si>
    <t>West Valley Virtual University</t>
  </si>
  <si>
    <t>No Oct 1 CEDARS reporting by Mar 31</t>
  </si>
  <si>
    <t>Additional Info</t>
  </si>
  <si>
    <t>Total 3Yr Average 
for SY 2021-22 
Eligibility</t>
  </si>
  <si>
    <t>LEA Updated 2020-21 AAFTE (only if Claiming funds)</t>
  </si>
  <si>
    <t>2021-22 Reg Base</t>
  </si>
  <si>
    <t>2021-22 Reg Inc</t>
  </si>
  <si>
    <t xml:space="preserve">If you wish to not claim funding for an eligible High Poverty School, ENTER 'No' on the Summary Tab column G. </t>
  </si>
  <si>
    <t>LAP Calculator to Budget for the 2021-22 School Year</t>
  </si>
  <si>
    <t xml:space="preserve">This calculator determines an LEA's Base LAP Allocation and High Poverty Schools allocation under the Learning Assistance Program for the 2021-22 school year.  </t>
  </si>
  <si>
    <r>
      <t xml:space="preserve"> If you have UPDATED 2020-21 AAFTE, ENTER the UPDATED VALUES on the Summary Tab</t>
    </r>
    <r>
      <rPr>
        <b/>
        <sz val="11"/>
        <color theme="9" tint="-0.249977111117893"/>
        <rFont val="Calibri"/>
        <family val="2"/>
        <scheme val="minor"/>
      </rPr>
      <t xml:space="preserve"> Cell G9</t>
    </r>
    <r>
      <rPr>
        <b/>
        <sz val="11"/>
        <color theme="1"/>
        <rFont val="Calibri"/>
        <family val="2"/>
        <scheme val="minor"/>
      </rPr>
      <t>. The total High Poverty Schools count should match what is reported on the F-203.</t>
    </r>
  </si>
  <si>
    <r>
      <t xml:space="preserve"> If you have UPDATED 2020-21 AAFTE for the eligible High Poverty Schools, ENTER the UPDATED VALUES on the Summary Tab column G. The total High Poverty Schools count in </t>
    </r>
    <r>
      <rPr>
        <b/>
        <sz val="11"/>
        <color rgb="FFC00000"/>
        <rFont val="Calibri"/>
        <family val="2"/>
        <scheme val="minor"/>
      </rPr>
      <t>Cell H14</t>
    </r>
    <r>
      <rPr>
        <b/>
        <sz val="11"/>
        <color theme="1"/>
        <rFont val="Calibri"/>
        <family val="2"/>
        <scheme val="minor"/>
      </rPr>
      <t xml:space="preserve"> should match what is reported on the F-203.</t>
    </r>
  </si>
  <si>
    <t xml:space="preserve">FRPL Percentage Data is October 1, 2020 Free and Reduced Price Lunch (FRPL) percentage using the total headcount (K-12) of the school and the FRPL headcount (K-12). </t>
  </si>
  <si>
    <t>The data comes from OSPI's student information pull of CEDARs as of 3/31/2021. Preschool students at the elementary school are excluded.</t>
  </si>
  <si>
    <t>(3) is funded through the prototypical schools formula and reported school based FTE in the P223 for the 2020-21 school year.</t>
  </si>
  <si>
    <t>Final District CEDARS Poverty Percentage October 1, 2020</t>
  </si>
  <si>
    <t>Final 2020-21 AAFTE  (Should match F-203)</t>
  </si>
  <si>
    <t>Three Year Rolling Average Poverty Percentage (10/1/2020 CEDARS)</t>
  </si>
  <si>
    <t xml:space="preserve">Adjusted 2020-21 AAFTE </t>
  </si>
  <si>
    <t>Reported 2020-21 AAFTE for LAP High Poverty Schools Allocation                                    (For  F-203)</t>
  </si>
  <si>
    <t xml:space="preserve">(2) has an 3 year average FRPL percentage at or above 50%. </t>
  </si>
  <si>
    <t>(5) CEP schools are held harmless if they were eligible for LAP High Poverty funding the first year they became CEP and their current 3 year average FRPL percentage is less than 50%.</t>
  </si>
  <si>
    <t>USE THIS TOOL TO ESTIMATE YOUR ALLOCATION FOR THE F-203 and the iGrant FP218 (which is now located within the LAP End-of-Year report).</t>
  </si>
  <si>
    <t>LAP Directors and Business Managers must work on this together.  This provides information needed for the F-203 and the iGrant FP218.</t>
  </si>
  <si>
    <t>C. Save your work and print out a copy for completing the F-203 and the iGrant FP218 LAP End-of-Year report.</t>
  </si>
  <si>
    <t>Column Labels</t>
  </si>
  <si>
    <t>Diff</t>
  </si>
  <si>
    <t>Count of School Code</t>
  </si>
  <si>
    <t>Seattle Skills Center</t>
  </si>
  <si>
    <t>Lincoln County Tech</t>
  </si>
  <si>
    <t>Re-Entry Middle School</t>
  </si>
  <si>
    <t xml:space="preserve">Sno-Isle Skills Center </t>
  </si>
  <si>
    <t>Colville Fish Hatchery</t>
  </si>
  <si>
    <t>Yakima Valley Technical Skills Center</t>
  </si>
  <si>
    <t>Hold Harmless - changed % to reflect % when first CEP</t>
  </si>
  <si>
    <t>Hold Harmless - was a high poverty school in 2019-20</t>
  </si>
  <si>
    <t>Held Harmless - changed % to reflect % when first CEP</t>
  </si>
  <si>
    <t>Held Harmless - was a high poverty school in 2019-20</t>
  </si>
  <si>
    <t>Commencement Bay</t>
  </si>
  <si>
    <t>Early Childhood Center</t>
  </si>
  <si>
    <t>Pateros Alternative School</t>
  </si>
  <si>
    <t>Ridgeview Group Home</t>
  </si>
  <si>
    <t>New for May 2021</t>
  </si>
  <si>
    <t>2020-21 AAFTE OSPI June 2021</t>
  </si>
  <si>
    <t>AAFTE 2020-21 as of 
June 2021</t>
  </si>
  <si>
    <t>AAFTE 2020-21 As of June 2021</t>
  </si>
  <si>
    <t>Sum of 2020-21 AAFTE OSPI June 2021</t>
  </si>
  <si>
    <t>Impact | Commencement Bay</t>
  </si>
  <si>
    <t>Enrollment as of August 2021</t>
  </si>
  <si>
    <t>2020-21 Enrollment as of August 2021</t>
  </si>
  <si>
    <t xml:space="preserve">The data is pre-populated with AAFTE by school from final August 2021 from the P223. </t>
  </si>
  <si>
    <t>AAFTE is from August 2021 pull of P223. Running Start and Open Doors FTE from June apportionment is included.</t>
  </si>
  <si>
    <t>Updated 9/8/21</t>
  </si>
  <si>
    <t>AAFTE 2020-21 as of August 2021</t>
  </si>
  <si>
    <t>The AAFTE for the LAP District Allocation is pre-populated with the final August 2020-21 AAFTE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</si>
</sst>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&quot;$&quot;#,##0.00"/>
    <numFmt numFmtId="166" formatCode="&quot;$&quot;#,##0"/>
    <numFmt numFmtId="167" formatCode="_(* #,##0.0000_);_(* \(#,##0.0000\);_(* &quot;-&quot;??_);_(@_)"/>
    <numFmt numFmtId="168" formatCode="_(* #,##0_);_(* \(#,##0\);_(* &quot;-&quot;??_);_(@_)"/>
    <numFmt numFmtId="169" formatCode="0.0%"/>
    <numFmt numFmtId="170" formatCode="#,##0.00000;\-#,##0.00000;&quot;&quot;"/>
    <numFmt numFmtId="171" formatCode="0.00%;\-0.00%;\-"/>
    <numFmt numFmtId="172" formatCode="0.00000"/>
    <numFmt numFmtId="173" formatCode="00000"/>
    <numFmt numFmtId="174" formatCode="_(* #,##0.000_);_(* \(#,##0.000\);_(* &quot;-&quot;??_);_(@_)"/>
  </numFmts>
  <fonts count="5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</font>
    <font>
      <b/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</font>
    <font>
      <sz val="9"/>
      <name val="Tw Cen MT"/>
      <family val="2"/>
    </font>
    <font>
      <b/>
      <sz val="9"/>
      <name val="Tw Cen MT"/>
      <family val="2"/>
    </font>
    <font>
      <sz val="12"/>
      <name val="Times New Roman"/>
      <family val="1"/>
    </font>
    <font>
      <sz val="9"/>
      <color theme="1"/>
      <name val="Tw Cen MT"/>
      <family val="2"/>
    </font>
    <font>
      <b/>
      <sz val="9"/>
      <color theme="1"/>
      <name val="Tw Cen MT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theme="9" tint="-0.249977111117893"/>
      <name val="Calibri"/>
      <family val="2"/>
      <scheme val="minor"/>
    </font>
    <font>
      <b/>
      <sz val="9"/>
      <color rgb="FFC00000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1"/>
      <name val="Calibri"/>
      <family val="2"/>
    </font>
    <font>
      <sz val="10"/>
      <color theme="1"/>
      <name val="Tw Cen MT"/>
      <family val="2"/>
    </font>
    <font>
      <b/>
      <sz val="12"/>
      <name val="Calibri"/>
      <family val="2"/>
    </font>
    <font>
      <sz val="11"/>
      <color rgb="FFC00000"/>
      <name val="Calibri"/>
      <family val="2"/>
      <scheme val="minor"/>
    </font>
    <font>
      <sz val="11"/>
      <color rgb="FF339933"/>
      <name val="Calibri"/>
      <family val="2"/>
    </font>
    <font>
      <sz val="8"/>
      <color theme="1"/>
      <name val="Calibri"/>
      <family val="2"/>
      <scheme val="minor"/>
    </font>
    <font>
      <sz val="8"/>
      <color rgb="FFC00000"/>
      <name val="Calibri"/>
      <family val="2"/>
      <scheme val="minor"/>
    </font>
    <font>
      <sz val="11"/>
      <color rgb="FF00B050"/>
      <name val="Calibri"/>
      <family val="2"/>
    </font>
    <font>
      <sz val="8"/>
      <color theme="8" tint="0.59999389629810485"/>
      <name val="Calibri"/>
      <family val="2"/>
    </font>
    <font>
      <sz val="12"/>
      <name val="Arial"/>
      <family val="2"/>
    </font>
    <font>
      <sz val="8"/>
      <name val="Calibri"/>
      <family val="2"/>
    </font>
    <font>
      <sz val="8"/>
      <name val="SWISS"/>
    </font>
    <font>
      <sz val="9"/>
      <color indexed="81"/>
      <name val="Tahoma"/>
      <charset val="1"/>
    </font>
  </fonts>
  <fills count="4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99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1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7" fillId="0" borderId="0"/>
    <xf numFmtId="43" fontId="24" fillId="0" borderId="0" applyFont="0" applyFill="0" applyBorder="0" applyAlignment="0" applyProtection="0"/>
    <xf numFmtId="0" fontId="30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0" fillId="0" borderId="0"/>
    <xf numFmtId="44" fontId="40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48" fillId="0" borderId="0"/>
  </cellStyleXfs>
  <cellXfs count="217">
    <xf numFmtId="0" fontId="0" fillId="0" borderId="0" xfId="0"/>
    <xf numFmtId="0" fontId="16" fillId="0" borderId="0" xfId="0" applyFont="1"/>
    <xf numFmtId="0" fontId="0" fillId="0" borderId="0" xfId="0" applyFill="1"/>
    <xf numFmtId="0" fontId="18" fillId="0" borderId="0" xfId="0" applyFont="1" applyFill="1"/>
    <xf numFmtId="0" fontId="0" fillId="0" borderId="0" xfId="0" applyAlignment="1">
      <alignment horizontal="center"/>
    </xf>
    <xf numFmtId="0" fontId="18" fillId="34" borderId="0" xfId="0" applyFont="1" applyFill="1"/>
    <xf numFmtId="0" fontId="0" fillId="0" borderId="0" xfId="0" applyAlignment="1">
      <alignment horizontal="center" vertical="center"/>
    </xf>
    <xf numFmtId="164" fontId="0" fillId="0" borderId="0" xfId="43" applyNumberFormat="1" applyFont="1"/>
    <xf numFmtId="0" fontId="16" fillId="0" borderId="0" xfId="0" applyFont="1" applyAlignment="1">
      <alignment wrapText="1"/>
    </xf>
    <xf numFmtId="0" fontId="25" fillId="0" borderId="0" xfId="44" applyNumberFormat="1" applyFont="1"/>
    <xf numFmtId="165" fontId="25" fillId="0" borderId="0" xfId="44" applyNumberFormat="1" applyFont="1"/>
    <xf numFmtId="166" fontId="25" fillId="0" borderId="0" xfId="44" applyNumberFormat="1" applyFont="1"/>
    <xf numFmtId="10" fontId="25" fillId="0" borderId="0" xfId="45" applyNumberFormat="1" applyFont="1"/>
    <xf numFmtId="0" fontId="24" fillId="0" borderId="0" xfId="44" applyNumberFormat="1" applyFont="1"/>
    <xf numFmtId="0" fontId="28" fillId="0" borderId="0" xfId="0" applyFont="1"/>
    <xf numFmtId="0" fontId="29" fillId="36" borderId="0" xfId="0" applyFont="1" applyFill="1" applyAlignment="1">
      <alignment wrapText="1"/>
    </xf>
    <xf numFmtId="0" fontId="26" fillId="36" borderId="0" xfId="44" applyNumberFormat="1" applyFont="1" applyFill="1" applyAlignment="1">
      <alignment wrapText="1"/>
    </xf>
    <xf numFmtId="0" fontId="26" fillId="36" borderId="0" xfId="46" applyFont="1" applyFill="1" applyAlignment="1" applyProtection="1">
      <alignment vertical="center" wrapText="1"/>
    </xf>
    <xf numFmtId="0" fontId="21" fillId="34" borderId="0" xfId="0" applyFont="1" applyFill="1"/>
    <xf numFmtId="0" fontId="13" fillId="38" borderId="0" xfId="0" applyFont="1" applyFill="1" applyAlignment="1">
      <alignment wrapText="1"/>
    </xf>
    <xf numFmtId="0" fontId="13" fillId="35" borderId="0" xfId="0" applyFont="1" applyFill="1" applyAlignment="1">
      <alignment vertical="top" wrapText="1"/>
    </xf>
    <xf numFmtId="0" fontId="13" fillId="35" borderId="0" xfId="0" applyFont="1" applyFill="1" applyAlignment="1">
      <alignment vertical="top"/>
    </xf>
    <xf numFmtId="0" fontId="13" fillId="35" borderId="0" xfId="0" applyFont="1" applyFill="1" applyAlignment="1">
      <alignment horizontal="center" vertical="top" wrapText="1"/>
    </xf>
    <xf numFmtId="0" fontId="18" fillId="39" borderId="0" xfId="0" applyFont="1" applyFill="1"/>
    <xf numFmtId="0" fontId="23" fillId="39" borderId="0" xfId="0" applyFont="1" applyFill="1"/>
    <xf numFmtId="166" fontId="23" fillId="39" borderId="0" xfId="0" applyNumberFormat="1" applyFont="1" applyFill="1"/>
    <xf numFmtId="166" fontId="25" fillId="39" borderId="0" xfId="44" applyNumberFormat="1" applyFont="1" applyFill="1"/>
    <xf numFmtId="165" fontId="25" fillId="39" borderId="0" xfId="44" applyNumberFormat="1" applyFont="1" applyFill="1"/>
    <xf numFmtId="10" fontId="23" fillId="39" borderId="0" xfId="43" applyNumberFormat="1" applyFont="1" applyFill="1"/>
    <xf numFmtId="0" fontId="25" fillId="39" borderId="0" xfId="44" applyNumberFormat="1" applyFont="1" applyFill="1"/>
    <xf numFmtId="168" fontId="23" fillId="39" borderId="0" xfId="43" applyNumberFormat="1" applyFont="1" applyFill="1"/>
    <xf numFmtId="164" fontId="25" fillId="39" borderId="0" xfId="47" applyNumberFormat="1" applyFont="1" applyFill="1"/>
    <xf numFmtId="43" fontId="25" fillId="39" borderId="0" xfId="44" applyNumberFormat="1" applyFont="1" applyFill="1"/>
    <xf numFmtId="0" fontId="18" fillId="39" borderId="0" xfId="7" applyFont="1" applyFill="1"/>
    <xf numFmtId="0" fontId="0" fillId="0" borderId="0" xfId="0" applyFont="1"/>
    <xf numFmtId="0" fontId="1" fillId="0" borderId="0" xfId="51"/>
    <xf numFmtId="0" fontId="31" fillId="0" borderId="0" xfId="48" applyNumberFormat="1" applyFont="1" applyAlignment="1">
      <alignment wrapText="1"/>
    </xf>
    <xf numFmtId="0" fontId="30" fillId="0" borderId="0" xfId="48" applyNumberFormat="1" applyFont="1"/>
    <xf numFmtId="0" fontId="31" fillId="0" borderId="0" xfId="48" applyNumberFormat="1" applyFont="1" applyAlignment="1">
      <alignment wrapText="1"/>
    </xf>
    <xf numFmtId="169" fontId="23" fillId="39" borderId="0" xfId="42" applyNumberFormat="1" applyFont="1" applyFill="1"/>
    <xf numFmtId="0" fontId="20" fillId="0" borderId="0" xfId="48" applyNumberFormat="1" applyFont="1" applyFill="1" applyAlignment="1">
      <alignment wrapText="1"/>
    </xf>
    <xf numFmtId="0" fontId="26" fillId="40" borderId="0" xfId="46" applyFont="1" applyFill="1" applyAlignment="1" applyProtection="1">
      <alignment vertical="center" wrapText="1"/>
    </xf>
    <xf numFmtId="0" fontId="26" fillId="41" borderId="0" xfId="44" applyNumberFormat="1" applyFont="1" applyFill="1" applyAlignment="1">
      <alignment wrapText="1"/>
    </xf>
    <xf numFmtId="0" fontId="26" fillId="41" borderId="0" xfId="46" applyFont="1" applyFill="1" applyAlignment="1" applyProtection="1">
      <alignment vertical="center" wrapText="1"/>
    </xf>
    <xf numFmtId="43" fontId="23" fillId="39" borderId="0" xfId="0" applyNumberFormat="1" applyFont="1" applyFill="1"/>
    <xf numFmtId="43" fontId="23" fillId="39" borderId="0" xfId="43" applyNumberFormat="1" applyFont="1" applyFill="1"/>
    <xf numFmtId="0" fontId="26" fillId="33" borderId="0" xfId="44" applyNumberFormat="1" applyFont="1" applyFill="1" applyAlignment="1">
      <alignment wrapText="1"/>
    </xf>
    <xf numFmtId="0" fontId="0" fillId="42" borderId="10" xfId="0" applyFill="1" applyBorder="1"/>
    <xf numFmtId="0" fontId="32" fillId="0" borderId="0" xfId="0" applyFont="1"/>
    <xf numFmtId="0" fontId="0" fillId="0" borderId="0" xfId="0" applyBorder="1"/>
    <xf numFmtId="171" fontId="0" fillId="0" borderId="0" xfId="42" applyNumberFormat="1" applyFont="1" applyBorder="1" applyAlignment="1">
      <alignment horizontal="center" vertical="center"/>
    </xf>
    <xf numFmtId="0" fontId="0" fillId="0" borderId="17" xfId="0" applyBorder="1"/>
    <xf numFmtId="171" fontId="0" fillId="0" borderId="17" xfId="42" applyNumberFormat="1" applyFont="1" applyBorder="1" applyAlignment="1">
      <alignment horizontal="center" vertical="center"/>
    </xf>
    <xf numFmtId="0" fontId="0" fillId="0" borderId="13" xfId="0" applyBorder="1"/>
    <xf numFmtId="171" fontId="0" fillId="0" borderId="13" xfId="42" applyNumberFormat="1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16" fillId="0" borderId="21" xfId="0" applyFont="1" applyBorder="1" applyAlignment="1">
      <alignment horizontal="center" vertical="center" wrapText="1"/>
    </xf>
    <xf numFmtId="0" fontId="0" fillId="0" borderId="22" xfId="0" applyBorder="1" applyAlignment="1">
      <alignment horizontal="center"/>
    </xf>
    <xf numFmtId="0" fontId="0" fillId="0" borderId="23" xfId="0" applyBorder="1"/>
    <xf numFmtId="171" fontId="0" fillId="0" borderId="23" xfId="42" applyNumberFormat="1" applyFont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0" xfId="0"/>
    <xf numFmtId="0" fontId="33" fillId="0" borderId="0" xfId="0" applyFont="1"/>
    <xf numFmtId="0" fontId="16" fillId="0" borderId="0" xfId="0" applyFont="1"/>
    <xf numFmtId="0" fontId="0" fillId="0" borderId="0" xfId="0" applyFont="1"/>
    <xf numFmtId="0" fontId="0" fillId="0" borderId="0" xfId="0" applyFill="1"/>
    <xf numFmtId="0" fontId="16" fillId="0" borderId="0" xfId="0" applyFont="1" applyFill="1"/>
    <xf numFmtId="0" fontId="0" fillId="0" borderId="0" xfId="0" applyFont="1" applyFill="1"/>
    <xf numFmtId="0" fontId="16" fillId="0" borderId="12" xfId="0" applyFont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 wrapText="1"/>
    </xf>
    <xf numFmtId="171" fontId="16" fillId="0" borderId="13" xfId="0" applyNumberFormat="1" applyFont="1" applyBorder="1" applyAlignment="1">
      <alignment horizontal="center" vertical="center" wrapText="1"/>
    </xf>
    <xf numFmtId="43" fontId="0" fillId="0" borderId="23" xfId="43" applyFont="1" applyBorder="1" applyAlignment="1">
      <alignment horizontal="center" vertical="center"/>
    </xf>
    <xf numFmtId="43" fontId="16" fillId="0" borderId="13" xfId="43" applyFont="1" applyBorder="1" applyAlignment="1">
      <alignment horizontal="center" vertical="center" wrapText="1"/>
    </xf>
    <xf numFmtId="43" fontId="0" fillId="0" borderId="13" xfId="43" applyFont="1" applyBorder="1" applyAlignment="1">
      <alignment horizontal="center" vertical="center"/>
    </xf>
    <xf numFmtId="43" fontId="0" fillId="0" borderId="0" xfId="43" applyFont="1" applyBorder="1" applyAlignment="1">
      <alignment horizontal="center" vertical="center"/>
    </xf>
    <xf numFmtId="43" fontId="0" fillId="0" borderId="17" xfId="43" applyFont="1" applyBorder="1" applyAlignment="1">
      <alignment horizontal="center" vertical="center"/>
    </xf>
    <xf numFmtId="0" fontId="34" fillId="0" borderId="0" xfId="0" applyFont="1"/>
    <xf numFmtId="0" fontId="35" fillId="0" borderId="0" xfId="0" applyFont="1"/>
    <xf numFmtId="0" fontId="35" fillId="0" borderId="0" xfId="0" applyFont="1" applyAlignment="1">
      <alignment wrapText="1"/>
    </xf>
    <xf numFmtId="170" fontId="16" fillId="0" borderId="13" xfId="0" applyNumberFormat="1" applyFont="1" applyFill="1" applyBorder="1"/>
    <xf numFmtId="44" fontId="0" fillId="43" borderId="14" xfId="56" applyFont="1" applyFill="1" applyBorder="1"/>
    <xf numFmtId="44" fontId="0" fillId="43" borderId="16" xfId="56" applyFont="1" applyFill="1" applyBorder="1"/>
    <xf numFmtId="44" fontId="0" fillId="43" borderId="18" xfId="56" applyFont="1" applyFill="1" applyBorder="1"/>
    <xf numFmtId="43" fontId="0" fillId="0" borderId="0" xfId="0" applyNumberFormat="1"/>
    <xf numFmtId="43" fontId="0" fillId="0" borderId="13" xfId="43" applyNumberFormat="1" applyFont="1" applyBorder="1" applyAlignment="1">
      <alignment horizontal="center" vertical="center"/>
    </xf>
    <xf numFmtId="43" fontId="0" fillId="0" borderId="0" xfId="0" applyNumberFormat="1" applyFill="1" applyBorder="1"/>
    <xf numFmtId="43" fontId="0" fillId="0" borderId="17" xfId="0" applyNumberFormat="1" applyFill="1" applyBorder="1"/>
    <xf numFmtId="43" fontId="0" fillId="36" borderId="13" xfId="43" applyNumberFormat="1" applyFont="1" applyFill="1" applyBorder="1"/>
    <xf numFmtId="43" fontId="0" fillId="36" borderId="0" xfId="43" applyNumberFormat="1" applyFont="1" applyFill="1" applyBorder="1"/>
    <xf numFmtId="43" fontId="0" fillId="36" borderId="17" xfId="43" applyNumberFormat="1" applyFont="1" applyFill="1" applyBorder="1"/>
    <xf numFmtId="43" fontId="0" fillId="36" borderId="23" xfId="43" applyNumberFormat="1" applyFont="1" applyFill="1" applyBorder="1"/>
    <xf numFmtId="0" fontId="0" fillId="0" borderId="23" xfId="0" applyFill="1" applyBorder="1"/>
    <xf numFmtId="0" fontId="36" fillId="0" borderId="0" xfId="0" applyFont="1" applyAlignment="1">
      <alignment wrapText="1"/>
    </xf>
    <xf numFmtId="43" fontId="19" fillId="0" borderId="13" xfId="43" applyNumberFormat="1" applyFont="1" applyFill="1" applyBorder="1"/>
    <xf numFmtId="0" fontId="21" fillId="0" borderId="0" xfId="0" applyFont="1"/>
    <xf numFmtId="0" fontId="38" fillId="0" borderId="0" xfId="0" applyFont="1" applyAlignment="1">
      <alignment horizontal="center" vertical="center"/>
    </xf>
    <xf numFmtId="0" fontId="0" fillId="42" borderId="0" xfId="0" applyFill="1"/>
    <xf numFmtId="172" fontId="25" fillId="0" borderId="0" xfId="44" applyNumberFormat="1" applyFont="1"/>
    <xf numFmtId="0" fontId="24" fillId="0" borderId="0" xfId="44" quotePrefix="1" applyNumberFormat="1" applyFont="1"/>
    <xf numFmtId="0" fontId="22" fillId="39" borderId="0" xfId="0" applyFont="1" applyFill="1"/>
    <xf numFmtId="44" fontId="0" fillId="43" borderId="24" xfId="56" applyFont="1" applyFill="1" applyBorder="1"/>
    <xf numFmtId="0" fontId="26" fillId="0" borderId="0" xfId="44" applyNumberFormat="1" applyFont="1" applyAlignment="1">
      <alignment wrapText="1"/>
    </xf>
    <xf numFmtId="168" fontId="30" fillId="0" borderId="0" xfId="48" applyNumberFormat="1" applyFont="1"/>
    <xf numFmtId="0" fontId="26" fillId="37" borderId="0" xfId="46" applyFont="1" applyFill="1" applyAlignment="1" applyProtection="1">
      <alignment vertical="center" wrapText="1"/>
    </xf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pivotButton="1" applyAlignment="1">
      <alignment wrapText="1"/>
    </xf>
    <xf numFmtId="0" fontId="40" fillId="0" borderId="0" xfId="57" applyAlignment="1">
      <alignment horizontal="center" wrapText="1"/>
    </xf>
    <xf numFmtId="0" fontId="0" fillId="0" borderId="0" xfId="0" applyNumberFormat="1" applyFont="1"/>
    <xf numFmtId="2" fontId="24" fillId="0" borderId="0" xfId="44" applyNumberFormat="1" applyFont="1"/>
    <xf numFmtId="173" fontId="0" fillId="0" borderId="0" xfId="0" applyNumberFormat="1" applyAlignment="1">
      <alignment horizontal="left"/>
    </xf>
    <xf numFmtId="0" fontId="24" fillId="0" borderId="0" xfId="0" applyFont="1" applyFill="1" applyBorder="1" applyAlignment="1">
      <alignment horizontal="left"/>
    </xf>
    <xf numFmtId="10" fontId="0" fillId="0" borderId="0" xfId="42" applyNumberFormat="1" applyFont="1"/>
    <xf numFmtId="0" fontId="16" fillId="37" borderId="10" xfId="51" applyFont="1" applyFill="1" applyBorder="1" applyAlignment="1">
      <alignment horizontal="center" wrapText="1"/>
    </xf>
    <xf numFmtId="0" fontId="24" fillId="0" borderId="0" xfId="50" applyNumberFormat="1" applyFont="1"/>
    <xf numFmtId="43" fontId="0" fillId="0" borderId="0" xfId="59" applyFont="1"/>
    <xf numFmtId="0" fontId="16" fillId="0" borderId="11" xfId="0" applyFont="1" applyBorder="1" applyAlignment="1">
      <alignment vertical="center"/>
    </xf>
    <xf numFmtId="0" fontId="16" fillId="0" borderId="25" xfId="0" applyFont="1" applyBorder="1" applyAlignment="1">
      <alignment vertical="center"/>
    </xf>
    <xf numFmtId="0" fontId="21" fillId="0" borderId="25" xfId="0" applyFont="1" applyBorder="1" applyAlignment="1">
      <alignment horizontal="center" vertical="center"/>
    </xf>
    <xf numFmtId="43" fontId="22" fillId="39" borderId="0" xfId="43" applyNumberFormat="1" applyFont="1" applyFill="1"/>
    <xf numFmtId="174" fontId="23" fillId="39" borderId="0" xfId="0" applyNumberFormat="1" applyFont="1" applyFill="1"/>
    <xf numFmtId="0" fontId="38" fillId="0" borderId="0" xfId="0" applyFont="1" applyAlignment="1">
      <alignment horizontal="right"/>
    </xf>
    <xf numFmtId="165" fontId="38" fillId="0" borderId="0" xfId="0" applyNumberFormat="1" applyFont="1"/>
    <xf numFmtId="0" fontId="38" fillId="0" borderId="0" xfId="0" applyFont="1"/>
    <xf numFmtId="0" fontId="24" fillId="0" borderId="0" xfId="0" applyNumberFormat="1" applyFont="1" applyFill="1" applyBorder="1" applyAlignment="1">
      <alignment horizontal="left"/>
    </xf>
    <xf numFmtId="0" fontId="24" fillId="0" borderId="0" xfId="0" applyNumberFormat="1" applyFont="1" applyFill="1" applyBorder="1"/>
    <xf numFmtId="0" fontId="24" fillId="0" borderId="0" xfId="0" applyNumberFormat="1" applyFont="1" applyFill="1" applyBorder="1" applyAlignment="1">
      <alignment horizontal="center"/>
    </xf>
    <xf numFmtId="0" fontId="24" fillId="0" borderId="0" xfId="50" applyNumberFormat="1" applyFont="1" applyFill="1" applyBorder="1" applyAlignment="1">
      <alignment horizontal="left"/>
    </xf>
    <xf numFmtId="0" fontId="24" fillId="0" borderId="0" xfId="50" applyNumberFormat="1" applyFont="1" applyFill="1" applyBorder="1" applyAlignment="1">
      <alignment horizontal="center"/>
    </xf>
    <xf numFmtId="0" fontId="24" fillId="0" borderId="0" xfId="0" applyFont="1" applyFill="1" applyBorder="1"/>
    <xf numFmtId="0" fontId="24" fillId="0" borderId="0" xfId="50" applyNumberFormat="1" applyFont="1" applyFill="1" applyBorder="1"/>
    <xf numFmtId="0" fontId="24" fillId="0" borderId="0" xfId="59" applyNumberFormat="1" applyFont="1" applyFill="1" applyBorder="1" applyAlignment="1">
      <alignment horizontal="center"/>
    </xf>
    <xf numFmtId="0" fontId="18" fillId="0" borderId="0" xfId="0" applyFont="1" applyFill="1" applyBorder="1"/>
    <xf numFmtId="43" fontId="20" fillId="0" borderId="0" xfId="59" applyFont="1" applyFill="1" applyAlignment="1">
      <alignment horizontal="center"/>
    </xf>
    <xf numFmtId="0" fontId="18" fillId="0" borderId="0" xfId="0" applyNumberFormat="1" applyFont="1" applyFill="1" applyBorder="1" applyAlignment="1">
      <alignment horizontal="center"/>
    </xf>
    <xf numFmtId="0" fontId="18" fillId="0" borderId="0" xfId="0" applyFont="1" applyFill="1" applyBorder="1" applyAlignment="1">
      <alignment horizontal="left"/>
    </xf>
    <xf numFmtId="0" fontId="18" fillId="0" borderId="0" xfId="50" applyFont="1" applyFill="1" applyBorder="1" applyAlignment="1">
      <alignment horizontal="center"/>
    </xf>
    <xf numFmtId="0" fontId="24" fillId="0" borderId="0" xfId="50" applyFont="1" applyFill="1" applyBorder="1" applyAlignment="1">
      <alignment horizontal="center"/>
    </xf>
    <xf numFmtId="0" fontId="24" fillId="0" borderId="0" xfId="44" applyNumberFormat="1" applyFont="1" applyFill="1" applyBorder="1"/>
    <xf numFmtId="10" fontId="24" fillId="0" borderId="0" xfId="42" applyNumberFormat="1" applyFont="1" applyFill="1" applyBorder="1"/>
    <xf numFmtId="43" fontId="18" fillId="0" borderId="0" xfId="43" applyNumberFormat="1" applyFont="1" applyFill="1"/>
    <xf numFmtId="43" fontId="25" fillId="0" borderId="0" xfId="43" applyNumberFormat="1" applyFont="1" applyFill="1"/>
    <xf numFmtId="43" fontId="28" fillId="0" borderId="0" xfId="43" applyNumberFormat="1" applyFont="1" applyFill="1"/>
    <xf numFmtId="167" fontId="18" fillId="0" borderId="0" xfId="43" applyNumberFormat="1" applyFont="1" applyFill="1"/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/>
    </xf>
    <xf numFmtId="164" fontId="0" fillId="0" borderId="0" xfId="43" applyNumberFormat="1" applyFont="1" applyFill="1"/>
    <xf numFmtId="0" fontId="0" fillId="0" borderId="0" xfId="0" pivotButton="1"/>
    <xf numFmtId="43" fontId="18" fillId="0" borderId="0" xfId="59" applyFont="1" applyFill="1" applyBorder="1"/>
    <xf numFmtId="0" fontId="18" fillId="0" borderId="0" xfId="59" applyNumberFormat="1" applyFont="1" applyFill="1" applyBorder="1" applyAlignment="1">
      <alignment horizontal="left"/>
    </xf>
    <xf numFmtId="0" fontId="18" fillId="0" borderId="0" xfId="0" applyFont="1"/>
    <xf numFmtId="0" fontId="18" fillId="0" borderId="0" xfId="59" applyNumberFormat="1" applyFont="1" applyFill="1" applyBorder="1" applyAlignment="1"/>
    <xf numFmtId="0" fontId="42" fillId="0" borderId="0" xfId="0" applyFont="1"/>
    <xf numFmtId="0" fontId="1" fillId="0" borderId="0" xfId="51" applyFill="1" applyAlignment="1">
      <alignment horizontal="center"/>
    </xf>
    <xf numFmtId="10" fontId="0" fillId="0" borderId="0" xfId="42" applyNumberFormat="1" applyFont="1" applyFill="1" applyAlignment="1">
      <alignment horizontal="center"/>
    </xf>
    <xf numFmtId="0" fontId="16" fillId="0" borderId="0" xfId="51" applyFont="1" applyFill="1"/>
    <xf numFmtId="0" fontId="16" fillId="0" borderId="0" xfId="51" applyFont="1"/>
    <xf numFmtId="0" fontId="24" fillId="0" borderId="0" xfId="50" applyNumberFormat="1" applyFont="1" applyFill="1"/>
    <xf numFmtId="0" fontId="20" fillId="0" borderId="0" xfId="44" applyNumberFormat="1" applyFont="1" applyFill="1" applyBorder="1" applyAlignment="1">
      <alignment horizontal="center"/>
    </xf>
    <xf numFmtId="0" fontId="24" fillId="0" borderId="0" xfId="44" applyNumberFormat="1" applyFont="1" applyFill="1"/>
    <xf numFmtId="0" fontId="24" fillId="0" borderId="0" xfId="50" applyNumberFormat="1" applyFont="1" applyFill="1" applyAlignment="1">
      <alignment horizontal="center"/>
    </xf>
    <xf numFmtId="0" fontId="43" fillId="0" borderId="0" xfId="50" applyNumberFormat="1" applyFont="1" applyFill="1" applyBorder="1" applyAlignment="1">
      <alignment horizontal="center"/>
    </xf>
    <xf numFmtId="0" fontId="20" fillId="0" borderId="0" xfId="44" applyNumberFormat="1" applyFont="1" applyFill="1"/>
    <xf numFmtId="49" fontId="18" fillId="0" borderId="0" xfId="0" applyNumberFormat="1" applyFont="1" applyFill="1"/>
    <xf numFmtId="49" fontId="18" fillId="0" borderId="0" xfId="0" quotePrefix="1" applyNumberFormat="1" applyFont="1" applyFill="1"/>
    <xf numFmtId="43" fontId="18" fillId="0" borderId="0" xfId="43" applyFont="1" applyFill="1"/>
    <xf numFmtId="164" fontId="44" fillId="0" borderId="0" xfId="43" applyNumberFormat="1" applyFont="1"/>
    <xf numFmtId="169" fontId="18" fillId="0" borderId="0" xfId="42" applyNumberFormat="1" applyFont="1" applyFill="1" applyAlignment="1">
      <alignment horizontal="center"/>
    </xf>
    <xf numFmtId="164" fontId="13" fillId="35" borderId="0" xfId="43" applyNumberFormat="1" applyFont="1" applyFill="1" applyAlignment="1">
      <alignment horizontal="center" vertical="top" wrapText="1"/>
    </xf>
    <xf numFmtId="0" fontId="42" fillId="0" borderId="0" xfId="0" applyFont="1" applyAlignment="1">
      <alignment horizontal="left" vertical="center"/>
    </xf>
    <xf numFmtId="0" fontId="42" fillId="0" borderId="0" xfId="0" applyFont="1" applyAlignment="1">
      <alignment horizontal="left"/>
    </xf>
    <xf numFmtId="164" fontId="42" fillId="0" borderId="0" xfId="43" applyNumberFormat="1" applyFont="1" applyAlignment="1">
      <alignment horizontal="left"/>
    </xf>
    <xf numFmtId="43" fontId="30" fillId="0" borderId="0" xfId="43" applyFont="1"/>
    <xf numFmtId="43" fontId="45" fillId="0" borderId="0" xfId="0" applyNumberFormat="1" applyFont="1"/>
    <xf numFmtId="43" fontId="0" fillId="0" borderId="0" xfId="0" applyNumberFormat="1" applyFont="1"/>
    <xf numFmtId="173" fontId="0" fillId="0" borderId="0" xfId="0" applyNumberFormat="1" applyFont="1" applyFill="1" applyAlignment="1">
      <alignment horizontal="left"/>
    </xf>
    <xf numFmtId="0" fontId="0" fillId="0" borderId="0" xfId="0" applyFont="1" applyFill="1" applyAlignment="1">
      <alignment horizontal="left"/>
    </xf>
    <xf numFmtId="0" fontId="18" fillId="0" borderId="0" xfId="0" applyFont="1" applyAlignment="1">
      <alignment horizontal="left"/>
    </xf>
    <xf numFmtId="0" fontId="18" fillId="0" borderId="0" xfId="0" applyFont="1" applyAlignment="1"/>
    <xf numFmtId="0" fontId="0" fillId="0" borderId="0" xfId="0" applyFont="1" applyAlignment="1">
      <alignment horizontal="left"/>
    </xf>
    <xf numFmtId="0" fontId="16" fillId="0" borderId="25" xfId="0" applyFont="1" applyBorder="1" applyAlignment="1">
      <alignment horizontal="center" vertical="top" wrapText="1"/>
    </xf>
    <xf numFmtId="0" fontId="21" fillId="0" borderId="25" xfId="0" applyFont="1" applyFill="1" applyBorder="1" applyAlignment="1">
      <alignment horizontal="center" vertical="top" wrapText="1"/>
    </xf>
    <xf numFmtId="10" fontId="0" fillId="0" borderId="0" xfId="42" applyNumberFormat="1" applyFont="1" applyFill="1"/>
    <xf numFmtId="10" fontId="0" fillId="40" borderId="0" xfId="42" applyNumberFormat="1" applyFont="1" applyFill="1" applyAlignment="1">
      <alignment horizontal="center"/>
    </xf>
    <xf numFmtId="10" fontId="24" fillId="42" borderId="0" xfId="42" applyNumberFormat="1" applyFont="1" applyFill="1" applyBorder="1"/>
    <xf numFmtId="10" fontId="0" fillId="42" borderId="0" xfId="42" applyNumberFormat="1" applyFont="1" applyFill="1"/>
    <xf numFmtId="0" fontId="46" fillId="42" borderId="0" xfId="50" applyNumberFormat="1" applyFont="1" applyFill="1" applyBorder="1" applyAlignment="1">
      <alignment horizontal="center"/>
    </xf>
    <xf numFmtId="0" fontId="24" fillId="42" borderId="0" xfId="50" applyNumberFormat="1" applyFont="1" applyFill="1" applyBorder="1"/>
    <xf numFmtId="0" fontId="47" fillId="0" borderId="0" xfId="50" applyNumberFormat="1" applyFont="1"/>
    <xf numFmtId="0" fontId="25" fillId="0" borderId="0" xfId="44" applyNumberFormat="1" applyFont="1" applyAlignment="1">
      <alignment wrapText="1"/>
    </xf>
    <xf numFmtId="0" fontId="25" fillId="0" borderId="0" xfId="46" applyFont="1" applyFill="1" applyAlignment="1" applyProtection="1">
      <alignment vertical="center" wrapText="1"/>
    </xf>
    <xf numFmtId="2" fontId="25" fillId="0" borderId="0" xfId="44" applyNumberFormat="1" applyFont="1"/>
    <xf numFmtId="2" fontId="24" fillId="0" borderId="0" xfId="44" applyNumberFormat="1" applyFont="1" applyFill="1"/>
    <xf numFmtId="2" fontId="24" fillId="40" borderId="0" xfId="44" applyNumberFormat="1" applyFont="1" applyFill="1"/>
    <xf numFmtId="0" fontId="0" fillId="0" borderId="26" xfId="0" applyBorder="1" applyAlignment="1">
      <alignment horizontal="center"/>
    </xf>
    <xf numFmtId="43" fontId="0" fillId="0" borderId="0" xfId="43" applyFont="1"/>
    <xf numFmtId="0" fontId="49" fillId="0" borderId="0" xfId="50" applyNumberFormat="1" applyFont="1" applyFill="1"/>
    <xf numFmtId="3" fontId="50" fillId="0" borderId="0" xfId="60" applyNumberFormat="1" applyFont="1" applyFill="1"/>
    <xf numFmtId="0" fontId="50" fillId="0" borderId="0" xfId="60" applyNumberFormat="1" applyFont="1" applyFill="1" applyAlignment="1"/>
    <xf numFmtId="0" fontId="24" fillId="0" borderId="0" xfId="50"/>
    <xf numFmtId="0" fontId="24" fillId="42" borderId="0" xfId="50" applyFill="1"/>
    <xf numFmtId="0" fontId="24" fillId="44" borderId="0" xfId="50" applyFill="1"/>
    <xf numFmtId="0" fontId="0" fillId="0" borderId="0" xfId="0" applyAlignment="1">
      <alignment wrapText="1"/>
    </xf>
    <xf numFmtId="0" fontId="41" fillId="0" borderId="0" xfId="50" applyFont="1"/>
    <xf numFmtId="0" fontId="47" fillId="0" borderId="0" xfId="50" applyFont="1" applyAlignment="1">
      <alignment horizontal="center"/>
    </xf>
    <xf numFmtId="0" fontId="47" fillId="0" borderId="0" xfId="50" applyFont="1"/>
    <xf numFmtId="43" fontId="24" fillId="0" borderId="0" xfId="50" applyNumberFormat="1"/>
    <xf numFmtId="0" fontId="20" fillId="0" borderId="0" xfId="50" applyFont="1"/>
    <xf numFmtId="0" fontId="20" fillId="0" borderId="0" xfId="50" applyFont="1" applyAlignment="1">
      <alignment horizontal="center"/>
    </xf>
    <xf numFmtId="0" fontId="0" fillId="0" borderId="0" xfId="0" quotePrefix="1" applyAlignment="1">
      <alignment horizontal="left"/>
    </xf>
    <xf numFmtId="0" fontId="24" fillId="0" borderId="0" xfId="50" applyAlignment="1">
      <alignment horizontal="left"/>
    </xf>
    <xf numFmtId="0" fontId="0" fillId="44" borderId="0" xfId="0" applyFill="1" applyAlignment="1">
      <alignment horizontal="left"/>
    </xf>
    <xf numFmtId="0" fontId="24" fillId="0" borderId="0" xfId="0" applyFont="1" applyAlignment="1">
      <alignment horizontal="left"/>
    </xf>
    <xf numFmtId="0" fontId="24" fillId="0" borderId="0" xfId="50" applyAlignment="1">
      <alignment horizontal="center"/>
    </xf>
    <xf numFmtId="0" fontId="29" fillId="0" borderId="0" xfId="0" applyFont="1" applyAlignment="1">
      <alignment horizontal="center"/>
    </xf>
  </cellXfs>
  <cellStyles count="61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3" builtinId="3"/>
    <cellStyle name="Comma 2" xfId="47" xr:uid="{00000000-0005-0000-0000-00001C000000}"/>
    <cellStyle name="Comma 3" xfId="53" xr:uid="{00000000-0005-0000-0000-00001D000000}"/>
    <cellStyle name="Comma 3 2" xfId="59" xr:uid="{00000000-0005-0000-0000-00001E000000}"/>
    <cellStyle name="Currency" xfId="56" builtinId="4"/>
    <cellStyle name="Currency 2" xfId="58" xr:uid="{00000000-0005-0000-0000-000020000000}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 xr:uid="{00000000-0005-0000-0000-00002B000000}"/>
    <cellStyle name="Normal 2 2" xfId="51" xr:uid="{00000000-0005-0000-0000-00002C000000}"/>
    <cellStyle name="Normal 2 2 2 2" xfId="52" xr:uid="{00000000-0005-0000-0000-00002D000000}"/>
    <cellStyle name="Normal 2 3" xfId="49" xr:uid="{00000000-0005-0000-0000-00002E000000}"/>
    <cellStyle name="Normal 2 3 2" xfId="54" xr:uid="{00000000-0005-0000-0000-00002F000000}"/>
    <cellStyle name="Normal 3" xfId="50" xr:uid="{00000000-0005-0000-0000-000030000000}"/>
    <cellStyle name="Normal 4" xfId="48" xr:uid="{00000000-0005-0000-0000-000031000000}"/>
    <cellStyle name="Normal 4 2" xfId="57" xr:uid="{00000000-0005-0000-0000-000032000000}"/>
    <cellStyle name="Normal_0709MegaModelNovG" xfId="46" xr:uid="{00000000-0005-0000-0000-000033000000}"/>
    <cellStyle name="Normal_1220R10" xfId="60" xr:uid="{00000000-0005-0000-0000-000034000000}"/>
    <cellStyle name="Note" xfId="15" builtinId="10" customBuiltin="1"/>
    <cellStyle name="Output" xfId="10" builtinId="21" customBuiltin="1"/>
    <cellStyle name="Percent" xfId="42" builtinId="5"/>
    <cellStyle name="Percent 2" xfId="45" xr:uid="{00000000-0005-0000-0000-000038000000}"/>
    <cellStyle name="Percent 2 2" xfId="55" xr:uid="{00000000-0005-0000-0000-000039000000}"/>
    <cellStyle name="Title" xfId="1" builtinId="15" customBuiltin="1"/>
    <cellStyle name="Total" xfId="17" builtinId="25" customBuiltin="1"/>
    <cellStyle name="Warning Text" xfId="14" builtinId="11" customBuiltin="1"/>
  </cellStyles>
  <dxfs count="26"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C00000"/>
      </font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C00000"/>
      </font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</dxfs>
  <tableStyles count="0" defaultTableStyle="TableStyleMedium2" defaultPivotStyle="PivotStyleLight16"/>
  <colors>
    <mruColors>
      <color rgb="FF33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1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aleg-my.sharepoint.com/My%20Documents/08%20session/Federal%20way%20Ruling/Grandfathered%20salary%20districtsblowu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mapoly006\ftp_leg\K-12\2012%20Supp\New%20Stuff\option%202%20four%20fewer%20days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aleg-my.sharepoint.com/TSB%20Projects/DSH/17%20WMIP%20Update/WMIP%20RatingModel_20060414%20MPC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m\gwu\Documents%20and%20Settings\mann_mi\Desktop\09-11_MegaModel_ML_03.09.09_MarchLegM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M page"/>
      <sheetName val="Calc Page"/>
      <sheetName val="Master Results - 2007-09"/>
      <sheetName val="Master Results - &quot;Raise Water&quot; "/>
      <sheetName val="Master Results - Melt Iceberg"/>
      <sheetName val="AsmMG"/>
      <sheetName val="RatesPg"/>
      <sheetName val="All Staff"/>
      <sheetName val="LEAP doc 2007session"/>
      <sheetName val="CIS Staff in all Programs S275"/>
      <sheetName val="BCP"/>
      <sheetName val="HouseItems"/>
      <sheetName val="WinsumItems"/>
      <sheetName val="OldTitles"/>
      <sheetName val="Titles"/>
      <sheetName val="Stp"/>
      <sheetName val="Tot"/>
      <sheetName val="PAS"/>
      <sheetName val="SPI"/>
      <sheetName val="App"/>
      <sheetName val="Spe"/>
      <sheetName val="Trn"/>
      <sheetName val="ESD"/>
      <sheetName val="LEA"/>
      <sheetName val="Ins"/>
      <sheetName val="Gft"/>
      <sheetName val="Bil"/>
      <sheetName val="Ref"/>
      <sheetName val="LAP"/>
      <sheetName val="SAF"/>
      <sheetName val="Cmp"/>
      <sheetName val="MiscLoad"/>
      <sheetName val="WinSum"/>
      <sheetName val="CFL"/>
      <sheetName val="SalSch"/>
      <sheetName val="Allotments"/>
      <sheetName val="Source Notes"/>
      <sheetName val="Mac"/>
      <sheetName val="Mix"/>
      <sheetName val="1% exta each year"/>
      <sheetName val="1% w prorate at 25% of top4"/>
      <sheetName val="All at once in 09"/>
      <sheetName val="Utilities"/>
      <sheetName val="WinSumVBA"/>
      <sheetName val="Globa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Pension Rates"/>
      <sheetName val="Global Uploads Reconcilliation"/>
      <sheetName val="Apportionment Delay"/>
      <sheetName val="Small School NERC"/>
      <sheetName val="Cross Walk"/>
      <sheetName val="Cross Walk (2)"/>
      <sheetName val="School Days"/>
      <sheetName val="Preview"/>
      <sheetName val="Estimate Steps"/>
      <sheetName val="PivotStepTableNGFS"/>
      <sheetName val="BCP"/>
      <sheetName val="WinSum"/>
      <sheetName val="Titles"/>
      <sheetName val="Assumptions"/>
      <sheetName val="Totals"/>
      <sheetName val="Apportionment"/>
      <sheetName val="BEARate2261"/>
      <sheetName val="Transportation"/>
      <sheetName val="Comp"/>
      <sheetName val="SpecEd"/>
      <sheetName val="LAP"/>
      <sheetName val="Bilingual"/>
      <sheetName val="HighlyCapable"/>
      <sheetName val="LEA"/>
      <sheetName val="ESD"/>
      <sheetName val="SAF"/>
      <sheetName val="SPI"/>
      <sheetName val="EdReform"/>
      <sheetName val="Institutions"/>
      <sheetName val="StpDB"/>
      <sheetName val="Stp"/>
      <sheetName val="MiscLo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Item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ims"/>
      <sheetName val="MM"/>
      <sheetName val="CSDB"/>
      <sheetName val="NHCS"/>
      <sheetName val="1"/>
      <sheetName val="MO_VT"/>
      <sheetName val="DE_VT"/>
      <sheetName val="MO_TBI"/>
      <sheetName val="DE_TBI"/>
      <sheetName val="Index"/>
      <sheetName val="Summary"/>
      <sheetName val="Costmodel"/>
      <sheetName val="Rates"/>
      <sheetName val="TableIndex"/>
      <sheetName val="C-1"/>
      <sheetName val="C-2"/>
      <sheetName val="C-3"/>
      <sheetName val="C-4"/>
      <sheetName val="D-1"/>
      <sheetName val="D-2"/>
      <sheetName val="D-3"/>
      <sheetName val="E-1"/>
      <sheetName val="F-1"/>
      <sheetName val="D-1a"/>
      <sheetName val="D-2a"/>
      <sheetName val="D-1b"/>
      <sheetName val="D-2b"/>
      <sheetName val="Age_Gender"/>
      <sheetName val="Well Managed"/>
      <sheetName val="HMO_CY05"/>
      <sheetName val="HMO_CY06"/>
      <sheetName val="WM Adj."/>
      <sheetName val="65+ AF"/>
      <sheetName val="65+ Util"/>
      <sheetName val="65+ Cost"/>
      <sheetName val="65+ AG"/>
      <sheetName val="&lt;65 AG"/>
      <sheetName val="&lt;65 Util_Cost"/>
      <sheetName val="&lt;65 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P"/>
      <sheetName val="HouseItems"/>
      <sheetName val="WinsumItems"/>
      <sheetName val="OldTitles"/>
      <sheetName val="XTitles26Jan2009"/>
      <sheetName val="Titles"/>
      <sheetName val="StpPTTotal"/>
      <sheetName val="StpPTGFS"/>
      <sheetName val="StpPTNGFS"/>
      <sheetName val="Stp"/>
      <sheetName val="Asm"/>
      <sheetName val="Ref"/>
      <sheetName val="RatesPg"/>
      <sheetName val="Transparency"/>
      <sheetName val="Tot"/>
      <sheetName val="ReductionTarget"/>
      <sheetName val="PAS"/>
      <sheetName val="SPI"/>
      <sheetName val="App"/>
      <sheetName val="Spe"/>
      <sheetName val="Trn"/>
      <sheetName val="ESD"/>
      <sheetName val="LEA"/>
      <sheetName val="Ins"/>
      <sheetName val="Gft"/>
      <sheetName val="Bil"/>
      <sheetName val="LAP"/>
      <sheetName val="SAF"/>
      <sheetName val="Cmp"/>
      <sheetName val="MiscLoad"/>
      <sheetName val="WinSum"/>
      <sheetName val="CFL"/>
      <sheetName val="SalSch"/>
      <sheetName val="Allotments"/>
      <sheetName val="Mac"/>
      <sheetName val="Utilities"/>
      <sheetName val="WinSumVBA"/>
      <sheetName val="Globals"/>
      <sheetName val="StpDB"/>
      <sheetName val="Proviso.Wor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/>
      <sheetData sheetId="16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Melissa Jarmon" id="{DC256705-BF59-4B86-BE7E-B8AF159371D9}" userId="S::melissa.jarmon@k12.wa.us::fd2fb86b-6a5d-4825-ba88-759bbc5ff2a6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elissa Jarmon" refreshedDate="44447.642462037038" createdVersion="6" refreshedVersion="6" minRefreshableVersion="3" recordCount="2339" xr:uid="{00000000-000A-0000-FFFF-FFFF1C000000}">
  <cacheSource type="worksheet">
    <worksheetSource ref="A9:AD2348" sheet="HP Schools Calculation"/>
  </cacheSource>
  <cacheFields count="30">
    <cacheField name="District Code" numFmtId="0">
      <sharedItems count="319">
        <s v="14005"/>
        <s v="21226"/>
        <s v="22017"/>
        <s v="29103"/>
        <s v="31016"/>
        <s v="02420"/>
        <s v="17408"/>
        <s v="18303"/>
        <s v="06119"/>
        <s v="17405"/>
        <s v="37501"/>
        <s v="01122"/>
        <s v="27403"/>
        <s v="20203"/>
        <s v="37503"/>
        <s v="21234"/>
        <s v="18100"/>
        <s v="24111"/>
        <s v="09075"/>
        <s v="16046"/>
        <s v="29100"/>
        <s v="06117"/>
        <s v="05401"/>
        <s v="27019"/>
        <s v="04228"/>
        <s v="04222"/>
        <s v="08401"/>
        <s v="18901"/>
        <s v="20215"/>
        <s v="18401"/>
        <s v="32356"/>
        <s v="21401"/>
        <s v="21302"/>
        <s v="32360"/>
        <s v="33036"/>
        <s v="27901"/>
        <s v="16049"/>
        <s v="02250"/>
        <s v="19404"/>
        <s v="27400"/>
        <s v="38300"/>
        <s v="36250"/>
        <s v="38306"/>
        <s v="33206"/>
        <s v="36400"/>
        <s v="33115"/>
        <s v="29011"/>
        <s v="29317"/>
        <s v="14099"/>
        <s v="13151"/>
        <s v="15204"/>
        <s v="05313"/>
        <s v="22073"/>
        <s v="10050"/>
        <s v="26059"/>
        <s v="19007"/>
        <s v="31330"/>
        <s v="22207"/>
        <s v="07002"/>
        <s v="32414"/>
        <s v="27343"/>
        <s v="36101"/>
        <s v="32361"/>
        <s v="39090"/>
        <s v="09206"/>
        <s v="19028"/>
        <s v="27404"/>
        <s v="31015"/>
        <s v="19401"/>
        <s v="14068"/>
        <s v="38308"/>
        <s v="04127"/>
        <s v="17216"/>
        <s v="13165"/>
        <s v="21036"/>
        <s v="31002"/>
        <s v="06114"/>
        <s v="33205"/>
        <s v="17210"/>
        <s v="37502"/>
        <s v="27417"/>
        <s v="03053"/>
        <s v="27402"/>
        <s v="32358"/>
        <s v="38302"/>
        <s v="20401"/>
        <s v="20404"/>
        <s v="13301"/>
        <s v="39200"/>
        <s v="39204"/>
        <s v="31332"/>
        <s v="23054"/>
        <s v="32312"/>
        <s v="06103"/>
        <s v="34324"/>
        <s v="22204"/>
        <s v="39203"/>
        <s v="17401"/>
        <s v="06098"/>
        <s v="23404"/>
        <s v="14028"/>
        <s v="17911"/>
        <s v="17916"/>
        <s v="10070"/>
        <s v="31063"/>
        <s v="36901"/>
        <s v="17411"/>
        <s v="11056"/>
        <s v="08402"/>
        <s v="10003"/>
        <s v="08458"/>
        <s v="03017"/>
        <s v="17415"/>
        <s v="33212"/>
        <s v="03052"/>
        <s v="19403"/>
        <s v="20402"/>
        <s v="29311"/>
        <s v="06101"/>
        <s v="38126"/>
        <s v="04129"/>
        <s v="31004"/>
        <s v="17414"/>
        <s v="31306"/>
        <s v="38264"/>
        <s v="32362"/>
        <s v="01158"/>
        <s v="08122"/>
        <s v="33183"/>
        <s v="28144"/>
        <s v="32903"/>
        <s v="37903"/>
        <s v="20406"/>
        <s v="37504"/>
        <s v="39120"/>
        <s v="09207"/>
        <s v="04019"/>
        <s v="23311"/>
        <s v="33207"/>
        <s v="31025"/>
        <s v="14065"/>
        <s v="32354"/>
        <s v="32326"/>
        <s v="17400"/>
        <s v="37505"/>
        <s v="24350"/>
        <s v="30031"/>
        <s v="31103"/>
        <s v="14066"/>
        <s v="21214"/>
        <s v="13161"/>
        <s v="21206"/>
        <s v="39209"/>
        <s v="37507"/>
        <s v="30029"/>
        <s v="29320"/>
        <s v="17903"/>
        <s v="31006"/>
        <s v="39003"/>
        <s v="21014"/>
        <s v="25155"/>
        <s v="24014"/>
        <s v="26056"/>
        <s v="32325"/>
        <s v="37506"/>
        <s v="14064"/>
        <s v="11051"/>
        <s v="18400"/>
        <s v="23403"/>
        <s v="25200"/>
        <s v="34003"/>
        <s v="33211"/>
        <s v="17417"/>
        <s v="15201"/>
        <s v="38324"/>
        <s v="14400"/>
        <s v="25101"/>
        <s v="14172"/>
        <s v="22105"/>
        <s v="24105"/>
        <s v="34111"/>
        <s v="24019"/>
        <s v="21300"/>
        <s v="33030"/>
        <s v="28137"/>
        <s v="32123"/>
        <s v="10065"/>
        <s v="09013"/>
        <s v="24410"/>
        <s v="27344"/>
        <s v="01147"/>
        <s v="09102"/>
        <s v="38301"/>
        <s v="11001"/>
        <s v="24122"/>
        <s v="03050"/>
        <s v="21301"/>
        <s v="27401"/>
        <s v="23402"/>
        <s v="12110"/>
        <s v="05121"/>
        <s v="16050"/>
        <s v="36402"/>
        <s v="32907"/>
        <s v="03116"/>
        <s v="38267"/>
        <s v="27003"/>
        <s v="16020"/>
        <s v="16048"/>
        <s v="05903"/>
        <s v="05402"/>
        <s v="14097"/>
        <s v="13144"/>
        <s v="34307"/>
        <s v="17908"/>
        <s v="17910"/>
        <s v="25116"/>
        <s v="22009"/>
        <s v="17403"/>
        <s v="10309"/>
        <s v="03400"/>
        <s v="06122"/>
        <s v="01160"/>
        <s v="32416"/>
        <s v="17407"/>
        <s v="34401"/>
        <s v="20403"/>
        <s v="38320"/>
        <s v="13160"/>
        <s v="28149"/>
        <s v="14104"/>
        <s v="17001"/>
        <s v="29101"/>
        <s v="39119"/>
        <s v="26070"/>
        <s v="05323"/>
        <s v="28010"/>
        <s v="23309"/>
        <s v="17412"/>
        <s v="30002"/>
        <s v="17404"/>
        <s v="31201"/>
        <s v="17410"/>
        <s v="13156"/>
        <s v="25118"/>
        <s v="18402"/>
        <s v="15206"/>
        <s v="23042"/>
        <s v="32081"/>
        <s v="32901"/>
        <s v="22008"/>
        <s v="38322"/>
        <s v="31401"/>
        <s v="11054"/>
        <s v="07035"/>
        <s v="04069"/>
        <s v="27001"/>
        <s v="38304"/>
        <s v="30303"/>
        <s v="31311"/>
        <s v="17905"/>
        <s v="27905"/>
        <s v="17902"/>
        <s v="33202"/>
        <s v="27320"/>
        <s v="39201"/>
        <s v="18902"/>
        <s v="27010"/>
        <s v="14077"/>
        <s v="17409"/>
        <s v="38265"/>
        <s v="34402"/>
        <s v="19400"/>
        <s v="21237"/>
        <s v="24404"/>
        <s v="39202"/>
        <s v="36300"/>
        <s v="08130"/>
        <s v="20400"/>
        <s v="17406"/>
        <s v="34033"/>
        <s v="39002"/>
        <s v="27083"/>
        <s v="33070"/>
        <s v="06037"/>
        <s v="17402"/>
        <s v="34901"/>
        <s v="35200"/>
        <s v="13073"/>
        <s v="36401"/>
        <s v="36140"/>
        <s v="39207"/>
        <s v="13146"/>
        <s v="06112"/>
        <s v="01109"/>
        <s v="09209"/>
        <s v="33049"/>
        <s v="04246"/>
        <s v="32363"/>
        <s v="39208"/>
        <s v="21303"/>
        <s v="27416"/>
        <s v="20405"/>
        <s v="22200"/>
        <s v="25160"/>
        <s v="13167"/>
        <s v="21232"/>
        <s v="14117"/>
        <s v="20094"/>
        <s v="08404"/>
        <s v="39901"/>
        <s v="39007"/>
        <s v="34002"/>
        <s v="39205"/>
        <s v="04901"/>
        <s v="17917"/>
        <s v="27902"/>
        <s v="37902"/>
        <s v="38901"/>
      </sharedItems>
    </cacheField>
    <cacheField name="District Name" numFmtId="0">
      <sharedItems/>
    </cacheField>
    <cacheField name="School Code" numFmtId="0">
      <sharedItems containsMixedTypes="1" containsNumber="1" containsInteger="1" minValue="1502" maxValue="5961"/>
    </cacheField>
    <cacheField name="School Name" numFmtId="0">
      <sharedItems/>
    </cacheField>
    <cacheField name="Total 3Yr Average _x000a_for SY 2021-22 _x000a_Eligibility" numFmtId="169">
      <sharedItems containsSemiMixedTypes="0" containsString="0" containsNumber="1" minValue="0" maxValue="1"/>
    </cacheField>
    <cacheField name="Eligible for High Poverty Schools Allocation" numFmtId="169">
      <sharedItems count="2">
        <s v="Yes"/>
        <s v="No"/>
      </sharedItems>
    </cacheField>
    <cacheField name="2020-21 AAFTE OSPI June 2021" numFmtId="43">
      <sharedItems containsSemiMixedTypes="0" containsString="0" containsNumber="1" minValue="0" maxValue="2906.55"/>
    </cacheField>
    <cacheField name="LEA Updated 2020-21 AAFTE (only if Claiming funds)" numFmtId="0">
      <sharedItems containsSemiMixedTypes="0" containsString="0" containsNumber="1" containsInteger="1" minValue="0" maxValue="0"/>
    </cacheField>
    <cacheField name="AAFTE 2020-21 as of _x000a_June 2021" numFmtId="43">
      <sharedItems containsSemiMixedTypes="0" containsString="0" containsNumber="1" minValue="0" maxValue="2906.55"/>
    </cacheField>
    <cacheField name="2021-22 Reg Base" numFmtId="0">
      <sharedItems containsSemiMixedTypes="0" containsString="0" containsNumber="1" minValue="1" maxValue="1.2"/>
    </cacheField>
    <cacheField name="2021-22 Reg Inc" numFmtId="0">
      <sharedItems containsSemiMixedTypes="0" containsString="0" containsNumber="1" minValue="1" maxValue="1.24"/>
    </cacheField>
    <cacheField name="High Poverty Schools Prior Year AAFTE" numFmtId="43">
      <sharedItems containsSemiMixedTypes="0" containsString="0" containsNumber="1" minValue="0" maxValue="2906.55"/>
    </cacheField>
    <cacheField name="Group Size" numFmtId="0">
      <sharedItems containsSemiMixedTypes="0" containsString="0" containsNumber="1" containsInteger="1" minValue="15" maxValue="15"/>
    </cacheField>
    <cacheField name="LAP Groupings" numFmtId="164">
      <sharedItems containsSemiMixedTypes="0" containsString="0" containsNumber="1" minValue="0" maxValue="193.77"/>
    </cacheField>
    <cacheField name="Instructional Hours/week" numFmtId="0">
      <sharedItems containsSemiMixedTypes="0" containsString="0" containsNumber="1" minValue="1.1000000000000001" maxValue="1.1000000000000001"/>
    </cacheField>
    <cacheField name="Weeks/Yr" numFmtId="0">
      <sharedItems containsSemiMixedTypes="0" containsString="0" containsNumber="1" containsInteger="1" minValue="36" maxValue="36"/>
    </cacheField>
    <cacheField name="Instructional Hours Total" numFmtId="43">
      <sharedItems containsSemiMixedTypes="0" containsString="0" containsNumber="1" minValue="0" maxValue="7673.2920000000004"/>
    </cacheField>
    <cacheField name="Staff Units" numFmtId="174">
      <sharedItems containsSemiMixedTypes="0" containsString="0" containsNumber="1" minValue="0" maxValue="8.5258800000000008"/>
    </cacheField>
    <cacheField name="CIS Sal" numFmtId="166">
      <sharedItems containsSemiMixedTypes="0" containsString="0" containsNumber="1" containsInteger="1" minValue="67585" maxValue="67585"/>
    </cacheField>
    <cacheField name="CIS Sal Inc" numFmtId="166">
      <sharedItems containsSemiMixedTypes="0" containsString="0" containsNumber="1" containsInteger="1" minValue="68937" maxValue="68937"/>
    </cacheField>
    <cacheField name="LAP CIS Salary/YR" numFmtId="166">
      <sharedItems containsSemiMixedTypes="0" containsString="0" containsNumber="1" minValue="0" maxValue="576221.59980000008"/>
    </cacheField>
    <cacheField name="LAP CIS Salary Incr/YR" numFmtId="0">
      <sharedItems containsSemiMixedTypes="0" containsString="0" containsNumber="1" minValue="0" maxValue="11526.989760000026"/>
    </cacheField>
    <cacheField name="LAP CIS Health Ins Inc Rate" numFmtId="166">
      <sharedItems containsSemiMixedTypes="0" containsString="0" containsNumber="1" minValue="11848.32" maxValue="11848.32"/>
    </cacheField>
    <cacheField name="LAP CIS Fringe Benefit Rate" numFmtId="10">
      <sharedItems containsSemiMixedTypes="0" containsString="0" containsNumber="1" minValue="0.2271" maxValue="0.2271"/>
    </cacheField>
    <cacheField name="LAP CIS Fringe Benefit Inc Rate" numFmtId="10">
      <sharedItems containsSemiMixedTypes="0" containsString="0" containsNumber="1" minValue="0.22070000000000001" maxValue="0.22070000000000001"/>
    </cacheField>
    <cacheField name="Fringe + Health" numFmtId="166">
      <sharedItems containsSemiMixedTypes="0" containsString="0" containsNumber="1" minValue="0" maxValue="234421.28647621203"/>
    </cacheField>
    <cacheField name="LAP Prof Learning Days Salaries" numFmtId="165">
      <sharedItems containsSemiMixedTypes="0" containsString="0" containsNumber="1" minValue="0" maxValue="9795.8098260000024"/>
    </cacheField>
    <cacheField name="LAP Prof Learning Days Fringe Benefit" numFmtId="0">
      <sharedItems containsSemiMixedTypes="0" containsString="0" containsNumber="1" minValue="0" maxValue="2161.9352285982004"/>
    </cacheField>
    <cacheField name="LAP Prof Learning Days Total" numFmtId="0">
      <sharedItems containsSemiMixedTypes="0" containsString="0" containsNumber="1" minValue="0" maxValue="11957.745054598203"/>
    </cacheField>
    <cacheField name="High Poverty Schools Allocation" numFmtId="166">
      <sharedItems containsSemiMixedTypes="0" containsString="0" containsNumber="1" minValue="0" maxValue="834127.6210908102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39">
  <r>
    <x v="0"/>
    <s v="Aberdeen School District"/>
    <n v="2834"/>
    <s v="A J West Elementary"/>
    <n v="0.78200000000000003"/>
    <x v="0"/>
    <n v="299.39999999999998"/>
    <n v="0"/>
    <n v="299.39999999999998"/>
    <n v="1"/>
    <n v="1"/>
    <n v="299.39999999999998"/>
    <n v="15"/>
    <n v="19.959999999999997"/>
    <n v="1.1000000000000001"/>
    <n v="36"/>
    <n v="790.41599999999994"/>
    <n v="0.87823999999999991"/>
    <n v="67585"/>
    <n v="68937"/>
    <n v="59355.850399999996"/>
    <n v="1187.3804799999998"/>
    <n v="11848.32"/>
    <n v="0.2271"/>
    <n v="0.22070000000000001"/>
    <n v="24147.437054575996"/>
    <n v="1009.0538479999999"/>
    <n v="222.69818425359998"/>
    <n v="1231.7520322536"/>
    <n v="85922.419966829591"/>
  </r>
  <r>
    <x v="0"/>
    <s v="Aberdeen School District"/>
    <n v="3216"/>
    <s v="Central Park Elementary"/>
    <n v="0.56140000000000001"/>
    <x v="0"/>
    <n v="126.7"/>
    <n v="0"/>
    <n v="126.7"/>
    <n v="1"/>
    <n v="1"/>
    <n v="126.7"/>
    <n v="15"/>
    <n v="8.4466666666666672"/>
    <n v="1.1000000000000001"/>
    <n v="36"/>
    <n v="334.48800000000006"/>
    <n v="0.37165333333333339"/>
    <n v="67585"/>
    <n v="68937"/>
    <n v="25118.190533333338"/>
    <n v="502.47530666666717"/>
    <n v="11848.32"/>
    <n v="0.2271"/>
    <n v="0.22070000000000001"/>
    <n v="10218.704992701336"/>
    <n v="427.0110973333334"/>
    <n v="94.241349181466688"/>
    <n v="521.25244651480011"/>
    <n v="36360.623279216139"/>
  </r>
  <r>
    <x v="0"/>
    <s v="Aberdeen School District"/>
    <n v="5514"/>
    <s v="Grays Harbor Academy"/>
    <n v="0.72850000000000004"/>
    <x v="0"/>
    <n v="29.12"/>
    <n v="0"/>
    <n v="29.12"/>
    <n v="1"/>
    <n v="1"/>
    <n v="29.12"/>
    <n v="15"/>
    <n v="1.9413333333333334"/>
    <n v="1.1000000000000001"/>
    <n v="36"/>
    <n v="76.876800000000003"/>
    <n v="8.5418666666666671E-2"/>
    <n v="67585"/>
    <n v="68937"/>
    <n v="5773.0205866666665"/>
    <n v="115.48603733333402"/>
    <n v="11848.32"/>
    <n v="0.2271"/>
    <n v="0.22070000000000001"/>
    <n v="2348.6084403114669"/>
    <n v="98.141777066666677"/>
    <n v="21.659890198613336"/>
    <n v="119.80166726528002"/>
    <n v="8356.9167315767463"/>
  </r>
  <r>
    <x v="0"/>
    <s v="Aberdeen School District"/>
    <n v="3857"/>
    <s v="Harbor High School"/>
    <n v="0.74050000000000005"/>
    <x v="0"/>
    <n v="31.049999999999997"/>
    <n v="0"/>
    <n v="31.049999999999997"/>
    <n v="1"/>
    <n v="1"/>
    <n v="31.049999999999997"/>
    <n v="15"/>
    <n v="2.0699999999999998"/>
    <n v="1.1000000000000001"/>
    <n v="36"/>
    <n v="81.972000000000008"/>
    <n v="9.1080000000000008E-2"/>
    <n v="67585"/>
    <n v="68937"/>
    <n v="6155.6418000000003"/>
    <n v="123.14015999999992"/>
    <n v="11848.32"/>
    <n v="0.2271"/>
    <n v="0.22070000000000001"/>
    <n v="2504.2682716920003"/>
    <n v="104.646366"/>
    <n v="23.095452976200001"/>
    <n v="127.74181897619999"/>
    <n v="8910.7920506681985"/>
  </r>
  <r>
    <x v="0"/>
    <s v="Aberdeen School District"/>
    <n v="3476"/>
    <s v="J M Weatherwax High School"/>
    <n v="0.58709999999999996"/>
    <x v="0"/>
    <n v="937.13"/>
    <n v="0"/>
    <n v="937.13"/>
    <n v="1"/>
    <n v="1"/>
    <n v="937.13"/>
    <n v="15"/>
    <n v="62.475333333333332"/>
    <n v="1.1000000000000001"/>
    <n v="36"/>
    <n v="2474.0232000000005"/>
    <n v="2.7489146666666673"/>
    <n v="67585"/>
    <n v="68937"/>
    <n v="185785.39774666671"/>
    <n v="3716.5326293333201"/>
    <n v="11848.32"/>
    <n v="0.2271"/>
    <n v="0.22070000000000001"/>
    <n v="75582.123202921881"/>
    <n v="3158.3655062666676"/>
    <n v="697.05126723305352"/>
    <n v="3855.4167734997209"/>
    <n v="268939.47035242169"/>
  </r>
  <r>
    <x v="0"/>
    <s v="Aberdeen School District"/>
    <n v="2449"/>
    <s v="McDermoth Elementary"/>
    <n v="0.69569999999999999"/>
    <x v="0"/>
    <n v="284.60000000000002"/>
    <n v="0"/>
    <n v="284.60000000000002"/>
    <n v="1"/>
    <n v="1"/>
    <n v="284.60000000000002"/>
    <n v="15"/>
    <n v="18.973333333333336"/>
    <n v="1.1000000000000001"/>
    <n v="36"/>
    <n v="751.34400000000016"/>
    <n v="0.83482666666666683"/>
    <n v="67585"/>
    <n v="68937"/>
    <n v="56421.760266666679"/>
    <n v="1128.6856533333339"/>
    <n v="11848.32"/>
    <n v="0.2271"/>
    <n v="0.22070000000000001"/>
    <n v="22953.776171450671"/>
    <n v="959.17409866666685"/>
    <n v="211.68972357573338"/>
    <n v="1170.8638222424001"/>
    <n v="81675.085913693096"/>
  </r>
  <r>
    <x v="0"/>
    <s v="Aberdeen School District"/>
    <n v="2305"/>
    <s v="Miller Junior High"/>
    <n v="0.74770000000000003"/>
    <x v="0"/>
    <n v="769.28"/>
    <n v="0"/>
    <n v="769.28"/>
    <n v="1"/>
    <n v="1"/>
    <n v="769.28"/>
    <n v="15"/>
    <n v="51.285333333333334"/>
    <n v="1.1000000000000001"/>
    <n v="36"/>
    <n v="2030.8992000000001"/>
    <n v="2.2565546666666667"/>
    <n v="67585"/>
    <n v="68937"/>
    <n v="152509.24714666666"/>
    <n v="3050.8619093333546"/>
    <n v="11848.32"/>
    <n v="0.2271"/>
    <n v="0.22070000000000001"/>
    <n v="62044.557038557876"/>
    <n v="2592.6684842666668"/>
    <n v="572.20193447765337"/>
    <n v="3164.87041874432"/>
    <n v="220769.53651330218"/>
  </r>
  <r>
    <x v="0"/>
    <s v="Aberdeen School District"/>
    <n v="2763"/>
    <s v="Robert Gray Elementary"/>
    <n v="0.81859999999999999"/>
    <x v="0"/>
    <n v="274.92"/>
    <n v="0"/>
    <n v="274.92"/>
    <n v="1"/>
    <n v="1"/>
    <n v="274.92"/>
    <n v="15"/>
    <n v="18.327999999999999"/>
    <n v="1.1000000000000001"/>
    <n v="36"/>
    <n v="725.78880000000004"/>
    <n v="0.80643200000000004"/>
    <n v="67585"/>
    <n v="68937"/>
    <n v="54502.706720000002"/>
    <n v="1090.2960640000019"/>
    <n v="11848.32"/>
    <n v="0.2271"/>
    <n v="0.22070000000000001"/>
    <n v="22173.0574316768"/>
    <n v="926.55004639999993"/>
    <n v="204.48959524047999"/>
    <n v="1131.0396416404799"/>
    <n v="78897.099857317298"/>
  </r>
  <r>
    <x v="0"/>
    <s v="Aberdeen School District"/>
    <n v="2971"/>
    <s v="Stevens Elementary School"/>
    <n v="0.84009999999999996"/>
    <x v="0"/>
    <n v="301.95999999999998"/>
    <n v="0"/>
    <n v="301.95999999999998"/>
    <n v="1"/>
    <n v="1"/>
    <n v="301.95999999999998"/>
    <n v="15"/>
    <n v="20.130666666666666"/>
    <n v="1.1000000000000001"/>
    <n v="36"/>
    <n v="797.17439999999999"/>
    <n v="0.88574933333333328"/>
    <n v="67585"/>
    <n v="68937"/>
    <n v="59863.36869333333"/>
    <n v="1197.5330986666668"/>
    <n v="11848.32"/>
    <n v="0.2271"/>
    <n v="0.22070000000000001"/>
    <n v="24353.908126251732"/>
    <n v="1017.6816965333333"/>
    <n v="224.60235042490666"/>
    <n v="1242.28404695824"/>
    <n v="86657.093965209977"/>
  </r>
  <r>
    <x v="0"/>
    <s v="Aberdeen School District"/>
    <n v="5208"/>
    <s v="Twin Harbors - A Branch of New Market Skills Center"/>
    <n v="9.5200000000000007E-2"/>
    <x v="1"/>
    <n v="40.3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"/>
    <s v="Adna School District"/>
    <n v="2227"/>
    <s v="Adna Elementary School"/>
    <n v="0.24759999999999999"/>
    <x v="1"/>
    <n v="218.96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"/>
    <s v="Adna School District"/>
    <n v="2441"/>
    <s v="Adna Middle/High School"/>
    <n v="0.29449999999999998"/>
    <x v="1"/>
    <n v="374.76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"/>
    <s v="Almira School District"/>
    <n v="2860"/>
    <s v="Almira Elementary School"/>
    <n v="0.35720000000000002"/>
    <x v="1"/>
    <n v="86.8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"/>
    <s v="Anacortes School District"/>
    <n v="2467"/>
    <s v="Anacortes High School"/>
    <n v="0.2069"/>
    <x v="1"/>
    <n v="730.12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"/>
    <s v="Anacortes School District"/>
    <n v="2707"/>
    <s v="Anacortes Middle School"/>
    <n v="0.26629999999999998"/>
    <x v="1"/>
    <n v="612.55999999999995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"/>
    <s v="Anacortes School District"/>
    <n v="5176"/>
    <s v="Cap Sante High School"/>
    <n v="0.5202"/>
    <x v="0"/>
    <n v="57.73"/>
    <n v="0"/>
    <n v="57.73"/>
    <n v="1.1200000000000001"/>
    <n v="1.1200000000000001"/>
    <n v="57.73"/>
    <n v="15"/>
    <n v="3.8486666666666665"/>
    <n v="1.1000000000000001"/>
    <n v="36"/>
    <n v="152.40720000000002"/>
    <n v="0.16934133333333334"/>
    <n v="67585"/>
    <n v="68937"/>
    <n v="12818.326094933336"/>
    <n v="256.42342058666509"/>
    <n v="11848.32"/>
    <n v="0.2271"/>
    <n v="0.22070000000000001"/>
    <n v="4974.0448116428379"/>
    <n v="217.91249192533337"/>
    <n v="48.093286967921074"/>
    <n v="266.00577889325444"/>
    <n v="18314.800106056093"/>
  </r>
  <r>
    <x v="3"/>
    <s v="Anacortes School District"/>
    <n v="3182"/>
    <s v="Fidalgo Elementary"/>
    <n v="0.31159999999999999"/>
    <x v="1"/>
    <n v="279.52999999999997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"/>
    <s v="Anacortes School District"/>
    <n v="3252"/>
    <s v="Island View Elementary"/>
    <n v="0.25679999999999997"/>
    <x v="1"/>
    <n v="368.27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"/>
    <s v="Anacortes School District"/>
    <n v="3057"/>
    <s v="Mount Erie Elementary"/>
    <n v="0.28239999999999998"/>
    <x v="1"/>
    <n v="305.22000000000003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"/>
    <s v="Anacortes School District"/>
    <n v="5588"/>
    <s v="Open Doors"/>
    <n v="0.25"/>
    <x v="1"/>
    <n v="2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"/>
    <s v="Anacortes School District"/>
    <n v="3404"/>
    <s v="Whitney Early Childhood Education Center"/>
    <n v="0.17469999999999999"/>
    <x v="1"/>
    <n v="146.79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4"/>
    <s v="Arlington School District"/>
    <n v="2523"/>
    <s v="Arlington High School"/>
    <n v="0.28849999999999998"/>
    <x v="1"/>
    <n v="1499.5300000000002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4"/>
    <s v="Arlington School District"/>
    <n v="5495"/>
    <s v="Arlington Open Doors"/>
    <n v="0.4728"/>
    <x v="1"/>
    <n v="25.8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4"/>
    <s v="Arlington School District"/>
    <n v="4327"/>
    <s v="Eagle Creek Elementary"/>
    <n v="0.41039999999999999"/>
    <x v="1"/>
    <n v="624.17999999999995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4"/>
    <s v="Arlington School District"/>
    <n v="5010"/>
    <s v="Haller Middle School"/>
    <n v="0.32029999999999997"/>
    <x v="1"/>
    <n v="586.51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4"/>
    <s v="Arlington School District"/>
    <n v="4436"/>
    <s v="Kent Prairie Elementary"/>
    <n v="0.38319999999999999"/>
    <x v="1"/>
    <n v="589.54999999999995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4"/>
    <s v="Arlington School District"/>
    <n v="4573"/>
    <s v="Pioneer Elementary"/>
    <n v="0.29699999999999999"/>
    <x v="1"/>
    <n v="502.07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4"/>
    <s v="Arlington School District"/>
    <n v="3124"/>
    <s v="Post Middle School"/>
    <n v="0.37759999999999999"/>
    <x v="1"/>
    <n v="635.88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4"/>
    <s v="Arlington School District"/>
    <n v="4154"/>
    <s v="Presidents Elementary"/>
    <n v="0.35560000000000003"/>
    <x v="1"/>
    <n v="476.14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4"/>
    <s v="Arlington School District"/>
    <n v="1714"/>
    <s v="Stillaguamish Valley Learning Center"/>
    <n v="0.2404"/>
    <x v="1"/>
    <n v="202.59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4"/>
    <s v="Arlington School District"/>
    <n v="4287"/>
    <s v="Weston High School"/>
    <n v="0.4526"/>
    <x v="1"/>
    <n v="94.460000000000008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5"/>
    <s v="Asotin-Anatone School District"/>
    <n v="2507"/>
    <s v="Asotin Elementary"/>
    <n v="0.38900000000000001"/>
    <x v="1"/>
    <n v="319.9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5"/>
    <s v="Asotin-Anatone School District"/>
    <n v="2434"/>
    <s v="Asotin Jr Sr High"/>
    <n v="0.28849999999999998"/>
    <x v="1"/>
    <n v="294.3300000000000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"/>
    <s v="Auburn School District"/>
    <n v="3825"/>
    <s v="Alpac Elementary School"/>
    <n v="0.57820000000000005"/>
    <x v="0"/>
    <n v="599.20000000000005"/>
    <n v="0"/>
    <n v="599.20000000000005"/>
    <n v="1.1600000000000001"/>
    <n v="1.1600000000000001"/>
    <n v="599.20000000000005"/>
    <n v="15"/>
    <n v="39.946666666666673"/>
    <n v="1.1000000000000001"/>
    <n v="36"/>
    <n v="1581.8880000000001"/>
    <n v="1.7576533333333335"/>
    <n v="67585"/>
    <n v="68937"/>
    <n v="137797.5606186667"/>
    <n v="2756.5628757333325"/>
    <n v="11848.32"/>
    <n v="0.2271"/>
    <n v="0.22070000000000001"/>
    <n v="52727.438585573553"/>
    <n v="2342.5687249066673"/>
    <n v="517.00491758690146"/>
    <n v="2859.5736424935685"/>
    <n v="196141.13572246715"/>
  </r>
  <r>
    <x v="6"/>
    <s v="Auburn School District"/>
    <n v="5082"/>
    <s v="Arthur Jacobsen Elementary"/>
    <n v="0.51390000000000002"/>
    <x v="0"/>
    <n v="497.73"/>
    <n v="0"/>
    <n v="497.73"/>
    <n v="1.1600000000000001"/>
    <n v="1.1600000000000001"/>
    <n v="497.73"/>
    <n v="15"/>
    <n v="33.182000000000002"/>
    <n v="1.1000000000000001"/>
    <n v="36"/>
    <n v="1314.0072000000002"/>
    <n v="1.4600080000000002"/>
    <n v="67585"/>
    <n v="68937"/>
    <n v="114462.58318880002"/>
    <n v="2289.759746560012"/>
    <n v="11848.32"/>
    <n v="0.2271"/>
    <n v="0.22070000000000001"/>
    <n v="43798.44460480228"/>
    <n v="1945.8723822560005"/>
    <n v="429.4540347638993"/>
    <n v="2375.3264170199"/>
    <n v="162926.11395718224"/>
  </r>
  <r>
    <x v="6"/>
    <s v="Auburn School District"/>
    <n v="5037"/>
    <s v="Auburn Mountainview High School"/>
    <n v="0.47189999999999999"/>
    <x v="1"/>
    <n v="1674.7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"/>
    <s v="Auburn School District"/>
    <n v="5522"/>
    <s v="Auburn Opportunity Project"/>
    <n v="0.39800000000000002"/>
    <x v="1"/>
    <n v="0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"/>
    <s v="Auburn School District"/>
    <n v="4474"/>
    <s v="Auburn Riverside High School"/>
    <n v="0.38290000000000002"/>
    <x v="1"/>
    <n v="1795.11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"/>
    <s v="Auburn School District"/>
    <n v="2795"/>
    <s v="Auburn Senior High School"/>
    <n v="0.6018"/>
    <x v="0"/>
    <n v="1700.29"/>
    <n v="0"/>
    <n v="1700.29"/>
    <n v="1.1600000000000001"/>
    <n v="1.1600000000000001"/>
    <n v="1700.29"/>
    <n v="15"/>
    <n v="113.35266666666666"/>
    <n v="1.1000000000000001"/>
    <n v="36"/>
    <n v="4488.7656000000006"/>
    <n v="4.9875173333333338"/>
    <n v="67585"/>
    <n v="68937"/>
    <n v="391014.37640906672"/>
    <n v="7822.0231842133799"/>
    <n v="11848.32"/>
    <n v="0.2271"/>
    <n v="0.22070000000000001"/>
    <n v="149619.38677013494"/>
    <n v="6647.2733265546685"/>
    <n v="1467.0532231706154"/>
    <n v="8114.3265497252842"/>
    <n v="556570.11291314021"/>
  </r>
  <r>
    <x v="6"/>
    <s v="Auburn School District"/>
    <n v="5610"/>
    <s v="Bowman Creek Elementary"/>
    <n v="0.34300000000000003"/>
    <x v="1"/>
    <n v="371.7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"/>
    <s v="Auburn School District"/>
    <n v="2394"/>
    <s v="Cascade Middle School"/>
    <n v="0.62050000000000005"/>
    <x v="0"/>
    <n v="874.48"/>
    <n v="0"/>
    <n v="874.48"/>
    <n v="1.1600000000000001"/>
    <n v="1.1600000000000001"/>
    <n v="874.48"/>
    <n v="15"/>
    <n v="58.298666666666669"/>
    <n v="1.1000000000000001"/>
    <n v="36"/>
    <n v="2308.6271999999999"/>
    <n v="2.5651413333333331"/>
    <n v="67585"/>
    <n v="68937"/>
    <n v="201103.48933546667"/>
    <n v="4022.9624558933428"/>
    <n v="11848.32"/>
    <n v="0.2271"/>
    <n v="0.22070000000000001"/>
    <n v="76951.08560466014"/>
    <n v="3418.7741965226669"/>
    <n v="754.52346517255262"/>
    <n v="4173.2976616952192"/>
    <n v="286250.83505771536"/>
  </r>
  <r>
    <x v="6"/>
    <s v="Auburn School District"/>
    <n v="3439"/>
    <s v="Chinook Elementary School"/>
    <n v="0.70320000000000005"/>
    <x v="0"/>
    <n v="516.70000000000005"/>
    <n v="0"/>
    <n v="516.70000000000005"/>
    <n v="1.1600000000000001"/>
    <n v="1.1600000000000001"/>
    <n v="516.70000000000005"/>
    <n v="15"/>
    <n v="34.446666666666673"/>
    <n v="1.1000000000000001"/>
    <n v="36"/>
    <n v="1364.0880000000004"/>
    <n v="1.5156533333333337"/>
    <n v="67585"/>
    <n v="68937"/>
    <n v="118825.09941866671"/>
    <n v="2377.0294357333478"/>
    <n v="11848.32"/>
    <n v="0.2271"/>
    <n v="0.22070000000000001"/>
    <n v="45467.736176845559"/>
    <n v="2020.0354809066675"/>
    <n v="445.82183063610154"/>
    <n v="2465.8573115427689"/>
    <n v="169135.72234278839"/>
  </r>
  <r>
    <x v="6"/>
    <s v="Auburn School District"/>
    <n v="2932"/>
    <s v="Dick Scobee Elementary School"/>
    <n v="0.76990000000000003"/>
    <x v="0"/>
    <n v="466.4"/>
    <n v="0"/>
    <n v="466.4"/>
    <n v="1.1600000000000001"/>
    <n v="1.1600000000000001"/>
    <n v="466.4"/>
    <n v="15"/>
    <n v="31.09333333333333"/>
    <n v="1.1000000000000001"/>
    <n v="36"/>
    <n v="1231.296"/>
    <n v="1.3681066666666668"/>
    <n v="67585"/>
    <n v="68937"/>
    <n v="107257.64731733335"/>
    <n v="2145.6290474666748"/>
    <n v="11848.32"/>
    <n v="0.2271"/>
    <n v="0.22070000000000001"/>
    <n v="41041.517617342295"/>
    <n v="1823.3879394133339"/>
    <n v="402.42171822852282"/>
    <n v="2225.8096576418566"/>
    <n v="152670.60363978418"/>
  </r>
  <r>
    <x v="6"/>
    <s v="Auburn School District"/>
    <n v="3745"/>
    <s v="Evergreen Heights Elementary"/>
    <n v="0.43719999999999998"/>
    <x v="1"/>
    <n v="514.98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"/>
    <s v="Auburn School District"/>
    <n v="3669"/>
    <s v="Gildo Rey Elementary School"/>
    <n v="0.73499999999999999"/>
    <x v="0"/>
    <n v="393.5"/>
    <n v="0"/>
    <n v="393.5"/>
    <n v="1.1600000000000001"/>
    <n v="1.1600000000000001"/>
    <n v="393.5"/>
    <n v="15"/>
    <n v="26.233333333333334"/>
    <n v="1.1000000000000001"/>
    <n v="36"/>
    <n v="1038.8400000000001"/>
    <n v="1.1542666666666668"/>
    <n v="67585"/>
    <n v="68937"/>
    <n v="90492.890693333349"/>
    <n v="1810.2594986666809"/>
    <n v="11848.32"/>
    <n v="0.2271"/>
    <n v="0.22070000000000001"/>
    <n v="34626.580579811744"/>
    <n v="1538.385836533334"/>
    <n v="339.52175412290683"/>
    <n v="1877.9075906562407"/>
    <n v="128807.638362468"/>
  </r>
  <r>
    <x v="6"/>
    <s v="Auburn School District"/>
    <n v="4347"/>
    <s v="Hazelwood Elementary School"/>
    <n v="0.42509999999999998"/>
    <x v="1"/>
    <n v="534.5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"/>
    <s v="Auburn School District"/>
    <n v="4417"/>
    <s v="Ilalko Elementary School"/>
    <n v="0.5232"/>
    <x v="0"/>
    <n v="483.2"/>
    <n v="0"/>
    <n v="483.2"/>
    <n v="1.1600000000000001"/>
    <n v="1.1600000000000001"/>
    <n v="483.2"/>
    <n v="15"/>
    <n v="32.213333333333331"/>
    <n v="1.1000000000000001"/>
    <n v="36"/>
    <n v="1275.6479999999999"/>
    <n v="1.4173866666666666"/>
    <n v="67585"/>
    <n v="68937"/>
    <n v="111121.13032533333"/>
    <n v="2222.9158570666768"/>
    <n v="11848.32"/>
    <n v="0.2271"/>
    <n v="0.22070000000000001"/>
    <n v="42519.857016937814"/>
    <n v="1889.0674363733335"/>
    <n v="416.91718320759475"/>
    <n v="2305.9846195809282"/>
    <n v="158169.88781891877"/>
  </r>
  <r>
    <x v="6"/>
    <s v="Auburn School District"/>
    <n v="4120"/>
    <s v="Lake View Elementary School"/>
    <n v="0.38790000000000002"/>
    <x v="1"/>
    <n v="427.43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"/>
    <s v="Auburn School District"/>
    <n v="5051"/>
    <s v="Lakeland Hills Elementary"/>
    <n v="0.2505"/>
    <x v="1"/>
    <n v="529.6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"/>
    <s v="Auburn School District"/>
    <n v="3525"/>
    <s v="Lea Hill Elementary School"/>
    <n v="0.73450000000000004"/>
    <x v="0"/>
    <n v="614"/>
    <n v="0"/>
    <n v="614"/>
    <n v="1.1600000000000001"/>
    <n v="1.1600000000000001"/>
    <n v="614"/>
    <n v="15"/>
    <n v="40.93333333333333"/>
    <n v="1.1000000000000001"/>
    <n v="36"/>
    <n v="1620.9599999999998"/>
    <n v="1.8010666666666664"/>
    <n v="67585"/>
    <n v="68937"/>
    <n v="141201.10517333332"/>
    <n v="2824.6488746666873"/>
    <n v="11848.32"/>
    <n v="0.2271"/>
    <n v="0.22070000000000001"/>
    <n v="54029.785199502934"/>
    <n v="2400.4292341333335"/>
    <n v="529.77473197322672"/>
    <n v="2930.2039661065601"/>
    <n v="200985.7432136095"/>
  </r>
  <r>
    <x v="6"/>
    <s v="Auburn School District"/>
    <n v="4462"/>
    <s v="Mt Baker Middle School"/>
    <n v="0.50239999999999996"/>
    <x v="0"/>
    <n v="1036.26"/>
    <n v="0"/>
    <n v="1036.26"/>
    <n v="1.1600000000000001"/>
    <n v="1.1600000000000001"/>
    <n v="1036.26"/>
    <n v="15"/>
    <n v="69.084000000000003"/>
    <n v="1.1000000000000001"/>
    <n v="36"/>
    <n v="2735.7264"/>
    <n v="3.0396960000000002"/>
    <n v="67585"/>
    <n v="68937"/>
    <n v="238307.91082560003"/>
    <n v="4767.2160307200102"/>
    <n v="11848.32"/>
    <n v="0.2271"/>
    <n v="0.22070000000000001"/>
    <n v="91187.142037193669"/>
    <n v="4051.2521142720007"/>
    <n v="894.11134161983057"/>
    <n v="4945.3634558918311"/>
    <n v="339207.63234940555"/>
  </r>
  <r>
    <x v="6"/>
    <s v="Auburn School District"/>
    <n v="3169"/>
    <s v="Olympic Middle School"/>
    <n v="0.72440000000000004"/>
    <x v="0"/>
    <n v="956.46"/>
    <n v="0"/>
    <n v="956.46"/>
    <n v="1.1600000000000001"/>
    <n v="1.1600000000000001"/>
    <n v="956.46"/>
    <n v="15"/>
    <n v="63.764000000000003"/>
    <n v="1.1000000000000001"/>
    <n v="36"/>
    <n v="2525.0544000000004"/>
    <n v="2.8056160000000006"/>
    <n v="67585"/>
    <n v="68937"/>
    <n v="219956.36653760006"/>
    <n v="4400.1036851200333"/>
    <n v="11848.32"/>
    <n v="0.2271"/>
    <n v="0.22070000000000001"/>
    <n v="84165.029889114958"/>
    <n v="3739.2745037120012"/>
    <n v="825.25788296923872"/>
    <n v="4564.5323866812396"/>
    <n v="313086.03249851632"/>
  </r>
  <r>
    <x v="6"/>
    <s v="Auburn School District"/>
    <n v="3227"/>
    <s v="Pioneer Elementary School"/>
    <n v="0.80330000000000001"/>
    <x v="0"/>
    <n v="414.4"/>
    <n v="0"/>
    <n v="414.4"/>
    <n v="1.1600000000000001"/>
    <n v="1.1600000000000001"/>
    <n v="414.4"/>
    <n v="15"/>
    <n v="27.626666666666665"/>
    <n v="1.1000000000000001"/>
    <n v="36"/>
    <n v="1094.0160000000001"/>
    <n v="1.2155733333333334"/>
    <n v="67585"/>
    <n v="68937"/>
    <n v="95299.247530666675"/>
    <n v="1906.4079701333394"/>
    <n v="11848.32"/>
    <n v="0.2271"/>
    <n v="0.22070000000000001"/>
    <n v="36465.705190022833"/>
    <n v="1620.0942583466669"/>
    <n v="357.55480281710942"/>
    <n v="1977.6490611637764"/>
    <n v="135649.0097519866"/>
  </r>
  <r>
    <x v="6"/>
    <s v="Auburn School District"/>
    <n v="4385"/>
    <s v="Rainier Middle School"/>
    <n v="0.54300000000000004"/>
    <x v="0"/>
    <n v="994.48"/>
    <n v="0"/>
    <n v="994.48"/>
    <n v="1.1600000000000001"/>
    <n v="1.1600000000000001"/>
    <n v="994.48"/>
    <n v="15"/>
    <n v="66.298666666666662"/>
    <n v="1.1000000000000001"/>
    <n v="36"/>
    <n v="2625.4272000000001"/>
    <n v="2.9171413333333334"/>
    <n v="67585"/>
    <n v="68937"/>
    <n v="228699.79653546668"/>
    <n v="4575.0110958933656"/>
    <n v="11848.32"/>
    <n v="0.2271"/>
    <n v="0.22070000000000001"/>
    <n v="87510.65274462814"/>
    <n v="3887.9134605226673"/>
    <n v="858.06250073735271"/>
    <n v="4745.9759612600201"/>
    <n v="325531.43633724819"/>
  </r>
  <r>
    <x v="6"/>
    <s v="Auburn School District"/>
    <n v="1915"/>
    <s v="Special Ed School"/>
    <n v="0.38190000000000002"/>
    <x v="1"/>
    <n v="0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"/>
    <s v="Auburn School District"/>
    <n v="2659"/>
    <s v="Terminal Park Elementary School"/>
    <n v="0.64870000000000005"/>
    <x v="0"/>
    <n v="430.4"/>
    <n v="0"/>
    <n v="430.4"/>
    <n v="1.1600000000000001"/>
    <n v="1.1600000000000001"/>
    <n v="430.4"/>
    <n v="15"/>
    <n v="28.693333333333332"/>
    <n v="1.1000000000000001"/>
    <n v="36"/>
    <n v="1136.2560000000001"/>
    <n v="1.2625066666666667"/>
    <n v="67585"/>
    <n v="68937"/>
    <n v="98978.755157333348"/>
    <n v="1980.0144554666622"/>
    <n v="11848.32"/>
    <n v="0.2271"/>
    <n v="0.22070000000000001"/>
    <n v="37873.647475351892"/>
    <n v="1682.6461602133336"/>
    <n v="371.36000755908276"/>
    <n v="2054.0061677724161"/>
    <n v="140886.42325592434"/>
  </r>
  <r>
    <x v="6"/>
    <s v="Auburn School District"/>
    <n v="2326"/>
    <s v="Washington Elementary School"/>
    <n v="0.73509999999999998"/>
    <x v="0"/>
    <n v="510.3"/>
    <n v="0"/>
    <n v="510.3"/>
    <n v="1.1600000000000001"/>
    <n v="1.1600000000000001"/>
    <n v="510.3"/>
    <n v="15"/>
    <n v="34.020000000000003"/>
    <n v="1.1000000000000001"/>
    <n v="36"/>
    <n v="1347.1920000000002"/>
    <n v="1.4968800000000002"/>
    <n v="67585"/>
    <n v="68937"/>
    <n v="117353.29636800002"/>
    <n v="2347.5868416000158"/>
    <n v="11848.32"/>
    <n v="0.2271"/>
    <n v="0.22070000000000001"/>
    <n v="44904.559262713927"/>
    <n v="1995.0147201600007"/>
    <n v="440.29974873931218"/>
    <n v="2435.3144688993129"/>
    <n v="167040.75694121327"/>
  </r>
  <r>
    <x v="6"/>
    <s v="Auburn School District"/>
    <n v="2702"/>
    <s v="West Auburn Senior High School"/>
    <n v="0.66359999999999997"/>
    <x v="0"/>
    <n v="228.33"/>
    <n v="0"/>
    <n v="228.33"/>
    <n v="1.1600000000000001"/>
    <n v="1.1600000000000001"/>
    <n v="228.33"/>
    <n v="15"/>
    <n v="15.222000000000001"/>
    <n v="1.1000000000000001"/>
    <n v="36"/>
    <n v="602.79120000000012"/>
    <n v="0.66976800000000014"/>
    <n v="67585"/>
    <n v="68937"/>
    <n v="52508.873524800016"/>
    <n v="1050.4105497600031"/>
    <n v="11848.32"/>
    <n v="0.2271"/>
    <n v="0.22070000000000001"/>
    <n v="20092.216375574117"/>
    <n v="892.65473457600024"/>
    <n v="197.00889992092326"/>
    <n v="1089.6636344969236"/>
    <n v="74741.164084631062"/>
  </r>
  <r>
    <x v="7"/>
    <s v="Bainbridge Island School District"/>
    <n v="2395"/>
    <s v="Bainbridge High School"/>
    <n v="7.6499999999999999E-2"/>
    <x v="1"/>
    <n v="1311.8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"/>
    <s v="Bainbridge Island School District"/>
    <n v="1939"/>
    <s v="Bainbridge Special Education Services"/>
    <n v="1.9599999999999999E-2"/>
    <x v="1"/>
    <n v="4.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"/>
    <s v="Bainbridge Island School District"/>
    <n v="3552"/>
    <s v="Capt Johnston Blakely Elem Sch"/>
    <n v="4.5600000000000002E-2"/>
    <x v="1"/>
    <n v="289.3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"/>
    <s v="Bainbridge Island School District"/>
    <n v="3043"/>
    <s v="Capt. Charles Wilkes Elem School"/>
    <n v="2.75E-2"/>
    <x v="1"/>
    <n v="30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"/>
    <s v="Bainbridge Island School District"/>
    <n v="1935"/>
    <s v="Eagle Harbor High School"/>
    <n v="0.1283"/>
    <x v="1"/>
    <n v="86.49000000000000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"/>
    <s v="Bainbridge Island School District"/>
    <n v="1841"/>
    <s v="Mosaic Home Education Partnership"/>
    <n v="0.12859999999999999"/>
    <x v="1"/>
    <n v="102.6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"/>
    <s v="Bainbridge Island School District"/>
    <n v="1699"/>
    <s v="Odyssey Multiage Program"/>
    <n v="5.4199999999999998E-2"/>
    <x v="1"/>
    <n v="193.8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"/>
    <s v="Bainbridge Island School District"/>
    <n v="4062"/>
    <s v="Ordway Elementary"/>
    <n v="8.3400000000000002E-2"/>
    <x v="1"/>
    <n v="321.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"/>
    <s v="Bainbridge Island School District"/>
    <n v="4542"/>
    <s v="Sakai Intermediate"/>
    <n v="6.1100000000000002E-2"/>
    <x v="1"/>
    <n v="450.8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"/>
    <s v="Bainbridge Island School District"/>
    <n v="4505"/>
    <s v="Woodward Middle School"/>
    <n v="7.8899999999999998E-2"/>
    <x v="1"/>
    <n v="517.2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"/>
    <s v="Battle Ground School District"/>
    <n v="2671"/>
    <s v="Amboy Middle School"/>
    <n v="0.3261"/>
    <x v="1"/>
    <n v="470.3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"/>
    <s v="Battle Ground School District"/>
    <n v="2415"/>
    <s v="Battle Ground High School"/>
    <n v="0.27550000000000002"/>
    <x v="1"/>
    <n v="1532.9199999999998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"/>
    <s v="Battle Ground School District"/>
    <n v="1836"/>
    <s v="CAM Academy"/>
    <n v="0.1925"/>
    <x v="1"/>
    <n v="512.34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"/>
    <s v="Battle Ground School District"/>
    <n v="4352"/>
    <s v="Captain Strong"/>
    <n v="0.33689999999999998"/>
    <x v="1"/>
    <n v="512.83000000000004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"/>
    <s v="Battle Ground School District"/>
    <n v="5133"/>
    <s v="Chief Umtuch Middle"/>
    <n v="0.3362"/>
    <x v="1"/>
    <n v="555.80999999999995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"/>
    <s v="Battle Ground School District"/>
    <n v="5089"/>
    <s v="Daybreak Middle"/>
    <n v="0.41420000000000001"/>
    <x v="1"/>
    <n v="460.75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"/>
    <s v="Battle Ground School District"/>
    <n v="5090"/>
    <s v="Daybreak Primary"/>
    <n v="0.39500000000000002"/>
    <x v="1"/>
    <n v="451.88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"/>
    <s v="Battle Ground School District"/>
    <n v="5502"/>
    <s v="Daybreak Youth Services"/>
    <n v="0.45240000000000002"/>
    <x v="1"/>
    <n v="13.3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"/>
    <s v="Battle Ground School District"/>
    <n v="3018"/>
    <s v="Glenwood Heights Primary"/>
    <n v="0.38650000000000001"/>
    <x v="1"/>
    <n v="472.2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"/>
    <s v="Battle Ground School District"/>
    <n v="1875"/>
    <s v="Homelink River"/>
    <n v="0.2676"/>
    <x v="1"/>
    <n v="1306.68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"/>
    <s v="Battle Ground School District"/>
    <n v="3545"/>
    <s v="Laurin Middle School"/>
    <n v="0.3584"/>
    <x v="1"/>
    <n v="649.77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"/>
    <s v="Battle Ground School District"/>
    <n v="4144"/>
    <s v="Maple Grove Primary"/>
    <n v="0.38429999999999997"/>
    <x v="1"/>
    <n v="451.55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"/>
    <s v="Battle Ground School District"/>
    <n v="5360"/>
    <s v="Open Doors Battle Ground"/>
    <n v="0.3856"/>
    <x v="1"/>
    <n v="22.9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"/>
    <s v="Battle Ground School District"/>
    <n v="3997"/>
    <s v="Pleasant Valley Middle"/>
    <n v="0.37890000000000001"/>
    <x v="1"/>
    <n v="448.24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"/>
    <s v="Battle Ground School District"/>
    <n v="3996"/>
    <s v="Pleasant Valley Primary"/>
    <n v="0.33539999999999998"/>
    <x v="1"/>
    <n v="452.13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"/>
    <s v="Battle Ground School District"/>
    <n v="4104"/>
    <s v="Prairie High School"/>
    <n v="0.30149999999999999"/>
    <x v="1"/>
    <n v="1470.3999999999999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"/>
    <s v="Battle Ground School District"/>
    <n v="4450"/>
    <s v="Summit View High School"/>
    <n v="0.40010000000000001"/>
    <x v="1"/>
    <n v="342.58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"/>
    <s v="Battle Ground School District"/>
    <n v="5131"/>
    <s v="Tukes Valley Middle School"/>
    <n v="0.3014"/>
    <x v="1"/>
    <n v="514.47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"/>
    <s v="Battle Ground School District"/>
    <n v="5132"/>
    <s v="Tukes Valley Primary "/>
    <n v="0.28079999999999999"/>
    <x v="1"/>
    <n v="428.3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"/>
    <s v="Battle Ground School District"/>
    <n v="2910"/>
    <s v="Yacolt Primary"/>
    <n v="0.29809999999999998"/>
    <x v="1"/>
    <n v="619.16999999999996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3633"/>
    <s v="Ardmore Elementary School"/>
    <n v="0.36499999999999999"/>
    <x v="1"/>
    <n v="356.2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5240"/>
    <s v="Bellevue Big Picture School"/>
    <n v="0.14419999999999999"/>
    <x v="1"/>
    <n v="379.5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2701"/>
    <s v="Bellevue High School"/>
    <n v="9.3200000000000005E-2"/>
    <x v="1"/>
    <n v="1521.510000000000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3705"/>
    <s v="Bennett Elementary School"/>
    <n v="7.9299999999999995E-2"/>
    <x v="1"/>
    <n v="409.1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5281"/>
    <s v="Central Educational Services"/>
    <n v="0.25459999999999999"/>
    <x v="1"/>
    <n v="0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3742"/>
    <s v="Cherry Crest Elementary School"/>
    <n v="2.41E-2"/>
    <x v="1"/>
    <n v="570.7000000000000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3338"/>
    <s v="Chinook Middle School"/>
    <n v="0.12139999999999999"/>
    <x v="1"/>
    <n v="888.3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2847"/>
    <s v="Clyde Hill Elementary"/>
    <n v="7.9399999999999998E-2"/>
    <x v="1"/>
    <n v="500.7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3036"/>
    <s v="Eastgate Elementary School"/>
    <n v="0.1507"/>
    <x v="1"/>
    <n v="342.6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2846"/>
    <s v="Enatai Elementary School"/>
    <n v="0.15260000000000001"/>
    <x v="1"/>
    <n v="401.1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5325"/>
    <s v="Grad Alliance Program"/>
    <n v="3.1399999999999997E-2"/>
    <x v="1"/>
    <n v="39.20000000000000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3166"/>
    <s v="Highland Middle School"/>
    <n v="0.49580000000000002"/>
    <x v="1"/>
    <n v="577.5499999999999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3588"/>
    <s v="Interlake Senior High School"/>
    <n v="0.20119999999999999"/>
    <x v="1"/>
    <n v="1644.3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3522"/>
    <s v="International School"/>
    <n v="7.5499999999999998E-2"/>
    <x v="1"/>
    <n v="561.2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5308"/>
    <s v="Jing Mei Elementary School"/>
    <n v="4.0899999999999999E-2"/>
    <x v="1"/>
    <n v="435.4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3225"/>
    <s v="Lake Hills Elementary"/>
    <n v="0.53769999999999996"/>
    <x v="0"/>
    <n v="424.24"/>
    <n v="0"/>
    <n v="424.24"/>
    <n v="1.18"/>
    <n v="1.18"/>
    <n v="424.24"/>
    <n v="15"/>
    <n v="28.282666666666668"/>
    <n v="1.1000000000000001"/>
    <n v="36"/>
    <n v="1119.9936"/>
    <n v="1.2444373333333334"/>
    <n v="67585"/>
    <n v="68937"/>
    <n v="99244.250664533349"/>
    <n v="1985.3255441066431"/>
    <n v="11848.32"/>
    <n v="0.2271"/>
    <n v="0.22070000000000001"/>
    <n v="37721.022418779859"/>
    <n v="1687.1596034773333"/>
    <n v="372.35612448744746"/>
    <n v="2059.515727964781"/>
    <n v="141010.11435538463"/>
  </r>
  <r>
    <x v="9"/>
    <s v="Bellevue School District"/>
    <n v="3436"/>
    <s v="Medina Elementary School"/>
    <n v="8.8999999999999999E-3"/>
    <x v="1"/>
    <n v="450.3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3437"/>
    <s v="Newport Heights Elementary"/>
    <n v="0.19070000000000001"/>
    <x v="1"/>
    <n v="442.4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3486"/>
    <s v="Newport Senior High School"/>
    <n v="9.7000000000000003E-2"/>
    <x v="1"/>
    <n v="1800.8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3631"/>
    <s v="Odle Middle School"/>
    <n v="0.1804"/>
    <x v="1"/>
    <n v="971.8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3168"/>
    <s v="Phantom Lake Elementary"/>
    <n v="0.21959999999999999"/>
    <x v="1"/>
    <n v="313.3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3224"/>
    <s v="Puesta del Sol Elementary School"/>
    <n v="6.7699999999999996E-2"/>
    <x v="1"/>
    <n v="525.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3282"/>
    <s v="Sammamish Senior High"/>
    <n v="0.31209999999999999"/>
    <x v="1"/>
    <n v="1195.130000000000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3339"/>
    <s v="Sherwood Forest Elementary"/>
    <n v="0.43330000000000002"/>
    <x v="1"/>
    <n v="388.5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3789"/>
    <s v="Somerset Elementary School"/>
    <n v="4.6300000000000001E-2"/>
    <x v="1"/>
    <n v="626.4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3634"/>
    <s v="Spiritridge Elementary School"/>
    <n v="8.3400000000000002E-2"/>
    <x v="1"/>
    <n v="668.4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3100"/>
    <s v="Stevenson Elementary"/>
    <n v="0.41820000000000002"/>
    <x v="1"/>
    <n v="524.9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3435"/>
    <s v="Tillicum Middle School"/>
    <n v="0.1288"/>
    <x v="1"/>
    <n v="774.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3283"/>
    <s v="Tyee Middle School"/>
    <n v="9.8500000000000004E-2"/>
    <x v="1"/>
    <n v="1057.9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5508"/>
    <s v="Wilburton Elementary School"/>
    <n v="0.1087"/>
    <x v="1"/>
    <n v="448.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"/>
    <s v="Bellevue School District"/>
    <n v="3167"/>
    <s v="Woodridge Elementary"/>
    <n v="0.1729"/>
    <x v="1"/>
    <n v="397.5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"/>
    <s v="Bellingham School District"/>
    <n v="3200"/>
    <s v="Alderwood Elementary School"/>
    <n v="0.62839999999999996"/>
    <x v="0"/>
    <n v="243"/>
    <n v="0"/>
    <n v="243"/>
    <n v="1.1000000000000001"/>
    <n v="1.1000000000000001"/>
    <n v="243"/>
    <n v="15"/>
    <n v="16.2"/>
    <n v="1.1000000000000001"/>
    <n v="36"/>
    <n v="641.52"/>
    <n v="0.71279999999999999"/>
    <n v="67585"/>
    <n v="68937"/>
    <n v="52992.046799999996"/>
    <n v="1060.0761600000114"/>
    <n v="11848.32"/>
    <n v="0.2271"/>
    <n v="0.22070000000000001"/>
    <n v="20713.935132792001"/>
    <n v="900.86871600000006"/>
    <n v="198.82172562120002"/>
    <n v="1099.6904416212001"/>
    <n v="75865.748534413215"/>
  </r>
  <r>
    <x v="10"/>
    <s v="Bellingham School District"/>
    <n v="5366"/>
    <s v="Bellingham Family Partnership Program"/>
    <n v="9.1499999999999998E-2"/>
    <x v="1"/>
    <n v="598.07000000000005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"/>
    <s v="Bellingham School District"/>
    <n v="2553"/>
    <s v="Bellingham High School"/>
    <n v="0.30959999999999999"/>
    <x v="1"/>
    <n v="1132.47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"/>
    <s v="Bellingham School District"/>
    <n v="5340"/>
    <s v="Bellingham Re-Engagement Program"/>
    <n v="0.29799999999999999"/>
    <x v="1"/>
    <n v="82.100000000000009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"/>
    <s v="Bellingham School District"/>
    <n v="2431"/>
    <s v="Birchwood Elementary School"/>
    <n v="0.57540000000000002"/>
    <x v="0"/>
    <n v="312.22000000000003"/>
    <n v="0"/>
    <n v="312.22000000000003"/>
    <n v="1.1000000000000001"/>
    <n v="1.1000000000000001"/>
    <n v="312.22000000000003"/>
    <n v="15"/>
    <n v="20.814666666666668"/>
    <n v="1.1000000000000001"/>
    <n v="36"/>
    <n v="824.26080000000002"/>
    <n v="0.9158453333333334"/>
    <n v="67585"/>
    <n v="68937"/>
    <n v="68087.147538666672"/>
    <n v="1362.0451797333371"/>
    <n v="11848.32"/>
    <n v="0.2271"/>
    <n v="0.22070000000000001"/>
    <n v="26614.423157038349"/>
    <n v="1157.4865453066668"/>
    <n v="255.45728054918138"/>
    <n v="1412.9438258558482"/>
    <n v="97476.559701294202"/>
  </r>
  <r>
    <x v="10"/>
    <s v="Bellingham School District"/>
    <n v="2817"/>
    <s v="Carl Cozier Elementary School"/>
    <n v="0.49719999999999998"/>
    <x v="1"/>
    <n v="311.54000000000002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"/>
    <s v="Bellingham School District"/>
    <n v="2365"/>
    <s v="Columbia Elementary School"/>
    <n v="0.21079999999999999"/>
    <x v="1"/>
    <n v="260.86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"/>
    <s v="Bellingham School District"/>
    <n v="5239"/>
    <s v="Cordata Elementary School"/>
    <n v="0.62709999999999999"/>
    <x v="0"/>
    <n v="336.87"/>
    <n v="0"/>
    <n v="336.87"/>
    <n v="1.1000000000000001"/>
    <n v="1.1000000000000001"/>
    <n v="336.87"/>
    <n v="15"/>
    <n v="22.458000000000002"/>
    <n v="1.1000000000000001"/>
    <n v="36"/>
    <n v="889.33680000000015"/>
    <n v="0.98815200000000014"/>
    <n v="67585"/>
    <n v="68937"/>
    <n v="73462.678212000013"/>
    <n v="1469.5796544000041"/>
    <n v="11848.32"/>
    <n v="0.2271"/>
    <n v="0.22070000000000001"/>
    <n v="28715.651556311284"/>
    <n v="1248.8709644400003"/>
    <n v="275.62582185190809"/>
    <n v="1524.4967862919084"/>
    <n v="105172.40620900321"/>
  </r>
  <r>
    <x v="10"/>
    <s v="Bellingham School District"/>
    <n v="2066"/>
    <s v="Fairhaven Middle School"/>
    <n v="0.20549999999999999"/>
    <x v="1"/>
    <n v="560.11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"/>
    <s v="Bellingham School District"/>
    <n v="2262"/>
    <s v="Geneva Elementary School"/>
    <n v="0.2495"/>
    <x v="1"/>
    <n v="395.92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"/>
    <s v="Bellingham School District"/>
    <n v="3134"/>
    <s v="Happy Valley Elementary School"/>
    <n v="0.2712"/>
    <x v="1"/>
    <n v="374.09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"/>
    <s v="Bellingham School District"/>
    <n v="4442"/>
    <s v="Kulshan Middle School"/>
    <n v="0.40479999999999999"/>
    <x v="1"/>
    <n v="646.36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"/>
    <s v="Bellingham School District"/>
    <n v="2225"/>
    <s v="Lowell Elementary School "/>
    <n v="0.25530000000000003"/>
    <x v="1"/>
    <n v="229.87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"/>
    <s v="Bellingham School District"/>
    <n v="4571"/>
    <s v="Northern Heights Elementary Schl"/>
    <n v="0.31490000000000001"/>
    <x v="1"/>
    <n v="349.14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"/>
    <s v="Bellingham School District"/>
    <n v="1647"/>
    <s v="Options High School"/>
    <n v="0.59470000000000001"/>
    <x v="0"/>
    <n v="172.26"/>
    <n v="0"/>
    <n v="172.26"/>
    <n v="1.1000000000000001"/>
    <n v="1.1000000000000001"/>
    <n v="172.26"/>
    <n v="15"/>
    <n v="11.484"/>
    <n v="1.1000000000000001"/>
    <n v="36"/>
    <n v="454.76640000000003"/>
    <n v="0.50529600000000008"/>
    <n v="67585"/>
    <n v="68937"/>
    <n v="37565.473176000007"/>
    <n v="751.47621120000258"/>
    <n v="11848.32"/>
    <n v="0.2271"/>
    <n v="0.22070000000000001"/>
    <n v="14683.878460801443"/>
    <n v="638.61582312000019"/>
    <n v="140.94251216258405"/>
    <n v="779.55833528258427"/>
    <n v="53780.386183284041"/>
  </r>
  <r>
    <x v="10"/>
    <s v="Bellingham School District"/>
    <n v="3202"/>
    <s v="Parkview Elementary School"/>
    <n v="0.31069999999999998"/>
    <x v="1"/>
    <n v="298.57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"/>
    <s v="Bellingham School District"/>
    <n v="2067"/>
    <s v="Roosevelt Elementary School"/>
    <n v="0.44769999999999999"/>
    <x v="1"/>
    <n v="365.28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"/>
    <s v="Bellingham School District"/>
    <n v="3576"/>
    <s v="Sehome High School"/>
    <n v="0.21260000000000001"/>
    <x v="1"/>
    <n v="1135.1199999999999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"/>
    <s v="Bellingham School District"/>
    <n v="3201"/>
    <s v="Shuksan Middle School"/>
    <n v="0.5786"/>
    <x v="0"/>
    <n v="662.42"/>
    <n v="0"/>
    <n v="662.42"/>
    <n v="1.1000000000000001"/>
    <n v="1.1000000000000001"/>
    <n v="662.42"/>
    <n v="15"/>
    <n v="44.161333333333332"/>
    <n v="1.1000000000000001"/>
    <n v="36"/>
    <n v="1748.7888"/>
    <n v="1.9430986666666668"/>
    <n v="67585"/>
    <n v="68937"/>
    <n v="144456.75572533335"/>
    <n v="2889.7763370666653"/>
    <n v="11848.32"/>
    <n v="0.2271"/>
    <n v="0.22070000000000001"/>
    <n v="56466.357657053813"/>
    <n v="2455.7755343733334"/>
    <n v="541.98966043619464"/>
    <n v="2997.7651948095281"/>
    <n v="206810.65491426334"/>
  </r>
  <r>
    <x v="10"/>
    <s v="Bellingham School District"/>
    <n v="2175"/>
    <s v="Silver Beach Elementary School"/>
    <n v="0.17269999999999999"/>
    <x v="1"/>
    <n v="383.7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"/>
    <s v="Bellingham School District"/>
    <n v="4515"/>
    <s v="Squalicum High School"/>
    <n v="0.35349999999999998"/>
    <x v="1"/>
    <n v="1212.79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"/>
    <s v="Bellingham School District"/>
    <n v="2387"/>
    <s v="Sunnyland Elementary School"/>
    <n v="0.36770000000000003"/>
    <x v="1"/>
    <n v="260.39999999999998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"/>
    <s v="Bellingham School District"/>
    <n v="1799"/>
    <s v="Visions (Seamar Youth Center)"/>
    <n v="0"/>
    <x v="1"/>
    <n v="4.79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"/>
    <s v="Bellingham School District"/>
    <n v="5125"/>
    <s v="Wade King Elementary School"/>
    <n v="0.18840000000000001"/>
    <x v="1"/>
    <n v="330.79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"/>
    <s v="Bellingham School District"/>
    <n v="2075"/>
    <s v="Whatcom Middle School"/>
    <n v="0.22170000000000001"/>
    <x v="1"/>
    <n v="599.95000000000005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"/>
    <s v="Benge School District"/>
    <n v="3142"/>
    <s v="Benge Elementary"/>
    <n v="0.12509999999999999"/>
    <x v="1"/>
    <n v="16.399999999999999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"/>
    <s v="Bethel School District"/>
    <n v="5372"/>
    <s v="Acceleration Academy"/>
    <n v="0.4178"/>
    <x v="1"/>
    <n v="237.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"/>
    <s v="Bethel School District"/>
    <n v="5471"/>
    <s v="Bethel Elementary Learning Academy"/>
    <n v="0.25490000000000002"/>
    <x v="1"/>
    <n v="44.1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"/>
    <s v="Bethel School District"/>
    <n v="2807"/>
    <s v="Bethel High School"/>
    <n v="0.45390000000000003"/>
    <x v="1"/>
    <n v="1631.0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"/>
    <s v="Bethel School District"/>
    <n v="3250"/>
    <s v="Bethel Middle School"/>
    <n v="0.60840000000000005"/>
    <x v="0"/>
    <n v="680.77"/>
    <n v="0"/>
    <n v="680.77"/>
    <n v="1"/>
    <n v="1"/>
    <n v="680.77"/>
    <n v="15"/>
    <n v="45.384666666666668"/>
    <n v="1.1000000000000001"/>
    <n v="36"/>
    <n v="1797.2328000000002"/>
    <n v="1.9969253333333337"/>
    <n v="67585"/>
    <n v="68937"/>
    <n v="134962.19865333335"/>
    <n v="2699.8430506666773"/>
    <n v="11848.32"/>
    <n v="0.2271"/>
    <n v="0.22070000000000001"/>
    <n v="54905.981040894141"/>
    <n v="2294.3673617333338"/>
    <n v="506.36687673454679"/>
    <n v="2800.7342384678805"/>
    <n v="195368.75698336205"/>
  </r>
  <r>
    <x v="12"/>
    <s v="Bethel School District"/>
    <n v="5633"/>
    <s v="Bethel Virtual Academy"/>
    <n v="0.505"/>
    <x v="0"/>
    <n v="1005.0400000000001"/>
    <n v="0"/>
    <n v="1005.0400000000001"/>
    <n v="1"/>
    <n v="1"/>
    <n v="1005.0400000000001"/>
    <n v="15"/>
    <n v="67.00266666666667"/>
    <n v="1.1000000000000001"/>
    <n v="36"/>
    <n v="2653.3056000000006"/>
    <n v="2.9481173333333341"/>
    <n v="67585"/>
    <n v="68937"/>
    <n v="199248.50997333339"/>
    <n v="3985.8546346666699"/>
    <n v="11848.32"/>
    <n v="0.2271"/>
    <n v="0.22070000000000001"/>
    <n v="81059.252295694954"/>
    <n v="3387.2394101333339"/>
    <n v="747.56373781642685"/>
    <n v="4134.8031479497604"/>
    <n v="288428.42005164479"/>
  </r>
  <r>
    <x v="12"/>
    <s v="Bethel School District"/>
    <n v="4296"/>
    <s v="Camas Prairie Elementary"/>
    <n v="0.57879999999999998"/>
    <x v="0"/>
    <n v="564.03"/>
    <n v="0"/>
    <n v="564.03"/>
    <n v="1"/>
    <n v="1"/>
    <n v="564.03"/>
    <n v="15"/>
    <n v="37.601999999999997"/>
    <n v="1.1000000000000001"/>
    <n v="36"/>
    <n v="1489.0392000000002"/>
    <n v="1.6544880000000002"/>
    <n v="67585"/>
    <n v="68937"/>
    <n v="111818.57148000001"/>
    <n v="2236.8677759999991"/>
    <n v="11848.32"/>
    <n v="0.2271"/>
    <n v="0.22070000000000001"/>
    <n v="45490.577561431201"/>
    <n v="1900.9239876000001"/>
    <n v="419.53392406332006"/>
    <n v="2320.4579116633204"/>
    <n v="161866.47472909451"/>
  </r>
  <r>
    <x v="12"/>
    <s v="Bethel School District"/>
    <n v="4186"/>
    <s v="Cedarcrest Middle School"/>
    <n v="0.59930000000000005"/>
    <x v="0"/>
    <n v="759.64"/>
    <n v="0"/>
    <n v="759.64"/>
    <n v="1"/>
    <n v="1"/>
    <n v="759.64"/>
    <n v="15"/>
    <n v="50.642666666666663"/>
    <n v="1.1000000000000001"/>
    <n v="36"/>
    <n v="2005.4495999999999"/>
    <n v="2.2282773333333332"/>
    <n v="67585"/>
    <n v="68937"/>
    <n v="150598.12357333332"/>
    <n v="3012.6309546666744"/>
    <n v="11848.32"/>
    <n v="0.2271"/>
    <n v="0.22070000000000001"/>
    <n v="61267.06440927893"/>
    <n v="2560.1792421333334"/>
    <n v="565.03155873882667"/>
    <n v="3125.2108008721602"/>
    <n v="218003.02973815106"/>
  </r>
  <r>
    <x v="12"/>
    <s v="Bethel School District"/>
    <n v="4331"/>
    <s v="Centennial Elementary Bethel"/>
    <n v="0.55130000000000001"/>
    <x v="0"/>
    <n v="470.83"/>
    <n v="0"/>
    <n v="470.83"/>
    <n v="1"/>
    <n v="1"/>
    <n v="470.83"/>
    <n v="15"/>
    <n v="31.388666666666666"/>
    <n v="1.1000000000000001"/>
    <n v="36"/>
    <n v="1242.9912000000002"/>
    <n v="1.3811013333333335"/>
    <n v="67585"/>
    <n v="68937"/>
    <n v="93341.733613333345"/>
    <n v="1867.2490026666637"/>
    <n v="11848.32"/>
    <n v="0.2271"/>
    <n v="0.22070000000000001"/>
    <n v="37973.74010823654"/>
    <n v="1586.8163769333332"/>
    <n v="350.21037438918665"/>
    <n v="1937.0267513225199"/>
    <n v="135119.74947555907"/>
  </r>
  <r>
    <x v="12"/>
    <s v="Bethel School District"/>
    <n v="1510"/>
    <s v="Challenger High School"/>
    <n v="0.64180000000000004"/>
    <x v="0"/>
    <n v="241.38"/>
    <n v="0"/>
    <n v="241.38"/>
    <n v="1"/>
    <n v="1"/>
    <n v="241.38"/>
    <n v="15"/>
    <n v="16.091999999999999"/>
    <n v="1.1000000000000001"/>
    <n v="36"/>
    <n v="637.2432"/>
    <n v="0.70804800000000001"/>
    <n v="67585"/>
    <n v="68937"/>
    <n v="47853.424080000004"/>
    <n v="957.28089599999657"/>
    <n v="11848.32"/>
    <n v="0.2271"/>
    <n v="0.22070000000000001"/>
    <n v="19467.9637816752"/>
    <n v="813.51174960000003"/>
    <n v="179.54204313672003"/>
    <n v="993.05379273672008"/>
    <n v="69271.722550411927"/>
  </r>
  <r>
    <x v="12"/>
    <s v="Bethel School District"/>
    <n v="3649"/>
    <s v="Chester H Thompson Elementary"/>
    <n v="0.67579999999999996"/>
    <x v="0"/>
    <n v="715.78"/>
    <n v="0"/>
    <n v="715.78"/>
    <n v="1"/>
    <n v="1"/>
    <n v="715.78"/>
    <n v="15"/>
    <n v="47.718666666666664"/>
    <n v="1.1000000000000001"/>
    <n v="36"/>
    <n v="1889.6592000000001"/>
    <n v="2.0996213333333333"/>
    <n v="67585"/>
    <n v="68937"/>
    <n v="141902.90781333332"/>
    <n v="2838.6880426666758"/>
    <n v="11848.32"/>
    <n v="0.2271"/>
    <n v="0.22070000000000001"/>
    <n v="57729.634251584532"/>
    <n v="2412.3599309333335"/>
    <n v="532.40783675698674"/>
    <n v="2944.7677676903204"/>
    <n v="205415.99787527486"/>
  </r>
  <r>
    <x v="12"/>
    <s v="Bethel School District"/>
    <n v="2576"/>
    <s v="Clover Creek Elementary"/>
    <n v="0.47599999999999998"/>
    <x v="1"/>
    <n v="789.52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"/>
    <s v="Bethel School District"/>
    <n v="4578"/>
    <s v="Cougar Mountain Middle School"/>
    <n v="0.47670000000000001"/>
    <x v="1"/>
    <n v="597.9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"/>
    <s v="Bethel School District"/>
    <n v="2877"/>
    <s v="Elk Plain School of Choice"/>
    <n v="0.30680000000000002"/>
    <x v="1"/>
    <n v="509.06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"/>
    <s v="Bethel School District"/>
    <n v="4099"/>
    <s v="Evergreen Elementary"/>
    <n v="0.59709999999999996"/>
    <x v="0"/>
    <n v="523.79999999999995"/>
    <n v="0"/>
    <n v="523.79999999999995"/>
    <n v="1"/>
    <n v="1"/>
    <n v="523.79999999999995"/>
    <n v="15"/>
    <n v="34.919999999999995"/>
    <n v="1.1000000000000001"/>
    <n v="36"/>
    <n v="1382.8319999999999"/>
    <n v="1.5364799999999998"/>
    <n v="67585"/>
    <n v="68937"/>
    <n v="103843.00079999999"/>
    <n v="2077.3209599999973"/>
    <n v="11848.32"/>
    <n v="0.2271"/>
    <n v="0.22070000000000001"/>
    <n v="42245.916931151995"/>
    <n v="1765.338696"/>
    <n v="389.61025020720001"/>
    <n v="2154.9489462072002"/>
    <n v="150321.18763735917"/>
  </r>
  <r>
    <x v="12"/>
    <s v="Bethel School District"/>
    <n v="5159"/>
    <s v="Frederickson Elementary"/>
    <n v="0.47639999999999999"/>
    <x v="1"/>
    <n v="542.0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"/>
    <s v="Bethel School District"/>
    <n v="4407"/>
    <s v="Frontier Middle School"/>
    <n v="0.41749999999999998"/>
    <x v="1"/>
    <n v="679.6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"/>
    <s v="Bethel School District"/>
    <n v="4297"/>
    <s v="Graham Elementary"/>
    <n v="0.34429999999999999"/>
    <x v="1"/>
    <n v="557.52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"/>
    <s v="Bethel School District"/>
    <n v="5033"/>
    <s v="Graham Kapowsin High School"/>
    <n v="0.37790000000000001"/>
    <x v="1"/>
    <n v="1777.7900000000002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"/>
    <s v="Bethel School District"/>
    <n v="2748"/>
    <s v="Kapowsin Elementary"/>
    <n v="0.37690000000000001"/>
    <x v="1"/>
    <n v="340.5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"/>
    <s v="Bethel School District"/>
    <n v="5206"/>
    <s v="Liberty Middle School"/>
    <n v="0.50170000000000003"/>
    <x v="0"/>
    <n v="787.03"/>
    <n v="0"/>
    <n v="787.03"/>
    <n v="1"/>
    <n v="1"/>
    <n v="787.03"/>
    <n v="15"/>
    <n v="52.468666666666664"/>
    <n v="1.1000000000000001"/>
    <n v="36"/>
    <n v="2077.7592"/>
    <n v="2.3086213333333334"/>
    <n v="67585"/>
    <n v="68937"/>
    <n v="156028.17281333334"/>
    <n v="3121.2560426666751"/>
    <n v="11848.32"/>
    <n v="0.2271"/>
    <n v="0.22070000000000001"/>
    <n v="63476.143570684537"/>
    <n v="2652.4904809333339"/>
    <n v="585.40464914198685"/>
    <n v="3237.8951300753206"/>
    <n v="225863.46755675986"/>
  </r>
  <r>
    <x v="12"/>
    <s v="Bethel School District"/>
    <n v="4102"/>
    <s v="Naches Trail Elementary"/>
    <n v="0.50270000000000004"/>
    <x v="0"/>
    <n v="422.67"/>
    <n v="0"/>
    <n v="422.67"/>
    <n v="1"/>
    <n v="1"/>
    <n v="422.67"/>
    <n v="15"/>
    <n v="28.178000000000001"/>
    <n v="1.1000000000000001"/>
    <n v="36"/>
    <n v="1115.8488000000002"/>
    <n v="1.2398320000000003"/>
    <n v="67585"/>
    <n v="68937"/>
    <n v="83794.045720000024"/>
    <n v="1676.2528639999946"/>
    <n v="11848.32"/>
    <n v="0.2271"/>
    <n v="0.22070000000000001"/>
    <n v="34089.503072336811"/>
    <n v="1424.5049764000005"/>
    <n v="314.38824829148012"/>
    <n v="1738.8932246914806"/>
    <n v="121298.69488102831"/>
  </r>
  <r>
    <x v="12"/>
    <s v="Bethel School District"/>
    <n v="5160"/>
    <s v="Nelson Elementary School"/>
    <n v="0.33710000000000001"/>
    <x v="1"/>
    <n v="690.2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"/>
    <s v="Bethel School District"/>
    <n v="4538"/>
    <s v="North Star Elementary"/>
    <n v="0.48070000000000002"/>
    <x v="1"/>
    <n v="470.5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"/>
    <s v="Bethel School District"/>
    <n v="5961"/>
    <s v="Pierce County Skills Center"/>
    <n v="3.3099999999999997E-2"/>
    <x v="1"/>
    <n v="333.3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"/>
    <s v="Bethel School District"/>
    <n v="4381"/>
    <s v="Pioneer Valley Elementary"/>
    <n v="0.43590000000000001"/>
    <x v="1"/>
    <n v="443.4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"/>
    <s v="Bethel School District"/>
    <n v="4227"/>
    <s v="Rocky Ridge Elementary"/>
    <n v="0.54269999999999996"/>
    <x v="0"/>
    <n v="373.8"/>
    <n v="0"/>
    <n v="373.8"/>
    <n v="1"/>
    <n v="1"/>
    <n v="373.8"/>
    <n v="15"/>
    <n v="24.92"/>
    <n v="1.1000000000000001"/>
    <n v="36"/>
    <n v="986.83200000000011"/>
    <n v="1.0964800000000001"/>
    <n v="67585"/>
    <n v="68937"/>
    <n v="74105.600800000015"/>
    <n v="1482.4409599999926"/>
    <n v="11848.32"/>
    <n v="0.2271"/>
    <n v="0.22070000000000001"/>
    <n v="30148.002575152001"/>
    <n v="1259.8006960000002"/>
    <n v="278.03801360720007"/>
    <n v="1537.8387096072004"/>
    <n v="107273.8830447592"/>
  </r>
  <r>
    <x v="12"/>
    <s v="Bethel School District"/>
    <n v="2543"/>
    <s v="Roy Elementary"/>
    <n v="0.56930000000000003"/>
    <x v="0"/>
    <n v="287.70999999999998"/>
    <n v="0"/>
    <n v="287.70999999999998"/>
    <n v="1"/>
    <n v="1"/>
    <n v="287.70999999999998"/>
    <n v="15"/>
    <n v="19.180666666666664"/>
    <n v="1.1000000000000001"/>
    <n v="36"/>
    <n v="759.55439999999999"/>
    <n v="0.84394933333333333"/>
    <n v="67585"/>
    <n v="68937"/>
    <n v="57038.31569333333"/>
    <n v="1141.0194986666684"/>
    <n v="11848.32"/>
    <n v="0.2271"/>
    <n v="0.22070000000000001"/>
    <n v="23204.606262431731"/>
    <n v="969.65558653333335"/>
    <n v="214.00298794790669"/>
    <n v="1183.6585744812401"/>
    <n v="82567.600028912973"/>
  </r>
  <r>
    <x v="12"/>
    <s v="Bethel School District"/>
    <n v="4103"/>
    <s v="Shining Mountain Elementary"/>
    <n v="0.59930000000000005"/>
    <x v="0"/>
    <n v="704.93"/>
    <n v="0"/>
    <n v="704.93"/>
    <n v="1"/>
    <n v="1"/>
    <n v="704.93"/>
    <n v="15"/>
    <n v="46.995333333333328"/>
    <n v="1.1000000000000001"/>
    <n v="36"/>
    <n v="1861.0151999999998"/>
    <n v="2.0677946666666664"/>
    <n v="67585"/>
    <n v="68937"/>
    <n v="139751.90254666665"/>
    <n v="2795.6583893333445"/>
    <n v="11848.32"/>
    <n v="0.2271"/>
    <n v="0.22070000000000001"/>
    <n v="56854.551779833862"/>
    <n v="2375.7926822666668"/>
    <n v="524.33744497625344"/>
    <n v="2900.13012724292"/>
    <n v="202302.24284307676"/>
  </r>
  <r>
    <x v="12"/>
    <s v="Bethel School District"/>
    <n v="2399"/>
    <s v="Spanaway Elementary"/>
    <n v="0.64190000000000003"/>
    <x v="0"/>
    <n v="380.51"/>
    <n v="0"/>
    <n v="380.51"/>
    <n v="1"/>
    <n v="1"/>
    <n v="380.51"/>
    <n v="15"/>
    <n v="25.367333333333331"/>
    <n v="1.1000000000000001"/>
    <n v="36"/>
    <n v="1004.5463999999999"/>
    <n v="1.1161626666666666"/>
    <n v="67585"/>
    <n v="68937"/>
    <n v="75435.853826666658"/>
    <n v="1509.0519253333332"/>
    <n v="11848.32"/>
    <n v="0.2271"/>
    <n v="0.22070000000000001"/>
    <n v="30689.182610677064"/>
    <n v="1282.4150958666664"/>
    <n v="283.02901165777331"/>
    <n v="1565.4441075244397"/>
    <n v="109199.53247020149"/>
  </r>
  <r>
    <x v="12"/>
    <s v="Bethel School District"/>
    <n v="4158"/>
    <s v="Spanaway Lake High School"/>
    <n v="0.57050000000000001"/>
    <x v="0"/>
    <n v="1482.7"/>
    <n v="0"/>
    <n v="1482.7"/>
    <n v="1"/>
    <n v="1"/>
    <n v="1482.7"/>
    <n v="15"/>
    <n v="98.846666666666664"/>
    <n v="1.1000000000000001"/>
    <n v="36"/>
    <n v="3914.3280000000004"/>
    <n v="4.3492533333333334"/>
    <n v="67585"/>
    <n v="68937"/>
    <n v="293944.28653333336"/>
    <n v="5880.1905066666659"/>
    <n v="11848.32"/>
    <n v="0.2271"/>
    <n v="0.22070000000000001"/>
    <n v="119583.85077094134"/>
    <n v="4997.0746173333337"/>
    <n v="1102.8543680454668"/>
    <n v="6099.9289853788005"/>
    <n v="425508.2567963202"/>
  </r>
  <r>
    <x v="12"/>
    <s v="Bethel School District"/>
    <n v="3751"/>
    <s v="Spanaway Middle School"/>
    <n v="0.65329999999999999"/>
    <x v="0"/>
    <n v="706.87"/>
    <n v="0"/>
    <n v="706.87"/>
    <n v="1"/>
    <n v="1"/>
    <n v="706.87"/>
    <n v="15"/>
    <n v="47.12466666666667"/>
    <n v="1.1000000000000001"/>
    <n v="36"/>
    <n v="1866.1368000000002"/>
    <n v="2.0734853333333336"/>
    <n v="67585"/>
    <n v="68937"/>
    <n v="140136.50625333335"/>
    <n v="2803.3521706666797"/>
    <n v="11848.32"/>
    <n v="0.2271"/>
    <n v="0.22070000000000001"/>
    <n v="57011.018138838146"/>
    <n v="2382.3309737333338"/>
    <n v="525.78044590294678"/>
    <n v="2908.1114196362805"/>
    <n v="202858.98798247447"/>
  </r>
  <r>
    <x v="13"/>
    <s v="Bickleton School District"/>
    <n v="3392"/>
    <s v="Bickleton Elementary &amp; High Schl"/>
    <n v="0.33910000000000001"/>
    <x v="1"/>
    <n v="107.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"/>
    <s v="Blaine School District"/>
    <n v="2713"/>
    <s v="Blaine Elementary School"/>
    <n v="0.501"/>
    <x v="0"/>
    <n v="466.86"/>
    <n v="0"/>
    <n v="466.86"/>
    <n v="1.1200000000000001"/>
    <n v="1.1600000000000001"/>
    <n v="466.86"/>
    <n v="15"/>
    <n v="31.124000000000002"/>
    <n v="1.1000000000000001"/>
    <n v="36"/>
    <n v="1232.5104000000001"/>
    <n v="1.3694560000000002"/>
    <n v="67585"/>
    <n v="68937"/>
    <n v="103661.24581120003"/>
    <n v="5849.9325843200058"/>
    <n v="11848.32"/>
    <n v="0.2271"/>
    <n v="0.22070000000000001"/>
    <n v="41058.301959002951"/>
    <n v="1825.1863065920006"/>
    <n v="402.81861786485456"/>
    <n v="2228.0049244568554"/>
    <n v="152797.48527897985"/>
  </r>
  <r>
    <x v="14"/>
    <s v="Blaine School District"/>
    <n v="3136"/>
    <s v="Blaine High School"/>
    <n v="0.44030000000000002"/>
    <x v="1"/>
    <n v="637.4799999999999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"/>
    <s v="Blaine School District"/>
    <n v="5021"/>
    <s v="Blaine Home Connections"/>
    <n v="0.13850000000000001"/>
    <x v="1"/>
    <n v="66.489999999999995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"/>
    <s v="Blaine School District"/>
    <n v="3796"/>
    <s v="Blaine Middle School"/>
    <n v="0.4788"/>
    <x v="1"/>
    <n v="476.52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"/>
    <s v="Blaine School District"/>
    <n v="4476"/>
    <s v="Blaine Primary School"/>
    <n v="0.48430000000000001"/>
    <x v="1"/>
    <n v="455.79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"/>
    <s v="Blaine School District"/>
    <n v="5465"/>
    <s v="Blaine Re-Engagement"/>
    <n v="0.4632"/>
    <x v="1"/>
    <n v="10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"/>
    <s v="Blaine School District"/>
    <n v="4459"/>
    <s v="Point Roberts Primary"/>
    <n v="0.15529999999999999"/>
    <x v="1"/>
    <n v="12.8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5"/>
    <s v="Boistfort School District"/>
    <n v="2516"/>
    <s v="Boistfort Elem"/>
    <n v="0.51549999999999996"/>
    <x v="0"/>
    <n v="85"/>
    <n v="0"/>
    <n v="85"/>
    <n v="1"/>
    <n v="1"/>
    <n v="85"/>
    <n v="15"/>
    <n v="5.666666666666667"/>
    <n v="1.1000000000000001"/>
    <n v="36"/>
    <n v="224.40000000000003"/>
    <n v="0.24933333333333338"/>
    <n v="67585"/>
    <n v="68937"/>
    <n v="16851.193333333336"/>
    <n v="337.09866666666858"/>
    <n v="11848.32"/>
    <n v="0.2271"/>
    <n v="0.22070000000000001"/>
    <n v="6855.4848017333352"/>
    <n v="286.47153333333341"/>
    <n v="63.224267406666684"/>
    <n v="349.6958007400001"/>
    <n v="24393.472602473339"/>
  </r>
  <r>
    <x v="16"/>
    <s v="Bremerton School District"/>
    <n v="3641"/>
    <s v="Armin Jahr Elementary"/>
    <n v="0.74439999999999995"/>
    <x v="0"/>
    <n v="379.7"/>
    <n v="0"/>
    <n v="379.7"/>
    <n v="1.18"/>
    <n v="1.18"/>
    <n v="379.7"/>
    <n v="15"/>
    <n v="25.313333333333333"/>
    <n v="1.1000000000000001"/>
    <n v="36"/>
    <n v="1002.4080000000001"/>
    <n v="1.1137866666666667"/>
    <n v="67585"/>
    <n v="68937"/>
    <n v="88824.820802666669"/>
    <n v="1776.8906965333153"/>
    <n v="11848.32"/>
    <n v="0.2271"/>
    <n v="0.22070000000000001"/>
    <n v="33760.7774194105"/>
    <n v="1510.0285249866665"/>
    <n v="333.2632954645573"/>
    <n v="1843.2918204512239"/>
    <n v="126205.78073906171"/>
  </r>
  <r>
    <x v="16"/>
    <s v="Bremerton School District"/>
    <n v="3109"/>
    <s v="Bremerton High School"/>
    <n v="0.59909999999999997"/>
    <x v="0"/>
    <n v="1143.97"/>
    <n v="0"/>
    <n v="1143.97"/>
    <n v="1.18"/>
    <n v="1.18"/>
    <n v="1143.97"/>
    <n v="15"/>
    <n v="76.26466666666667"/>
    <n v="1.1000000000000001"/>
    <n v="36"/>
    <n v="3020.0808000000002"/>
    <n v="3.3556453333333334"/>
    <n v="67585"/>
    <n v="68937"/>
    <n v="267613.72202693333"/>
    <n v="5353.4623389866319"/>
    <n v="11848.32"/>
    <n v="0.2271"/>
    <n v="0.22070000000000001"/>
    <n v="101715.34512637091"/>
    <n v="4549.4530727653328"/>
    <n v="1004.0642931593089"/>
    <n v="5553.517365924642"/>
    <n v="380236.04685821553"/>
  </r>
  <r>
    <x v="16"/>
    <s v="Bremerton School District"/>
    <n v="1749"/>
    <s v="Bremerton Home Link Program"/>
    <n v="0.43"/>
    <x v="1"/>
    <n v="127.5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"/>
    <s v="Bremerton School District"/>
    <n v="5395"/>
    <s v="Career &amp; Academic Re-engagement Center"/>
    <n v="0.59850000000000003"/>
    <x v="0"/>
    <n v="18.709999999999997"/>
    <n v="0"/>
    <n v="18.709999999999997"/>
    <n v="1.18"/>
    <n v="1.18"/>
    <n v="18.709999999999997"/>
    <n v="15"/>
    <n v="1.2473333333333332"/>
    <n v="1.1000000000000001"/>
    <n v="36"/>
    <n v="49.394399999999997"/>
    <n v="5.4882666666666663E-2"/>
    <n v="67585"/>
    <n v="68937"/>
    <n v="4376.9091314666666"/>
    <n v="87.557611093332525"/>
    <n v="11848.32"/>
    <n v="0.2271"/>
    <n v="0.22070000000000001"/>
    <n v="1663.5874256443785"/>
    <n v="74.407779042666647"/>
    <n v="16.421796834716531"/>
    <n v="90.829575877383178"/>
    <n v="6218.8837440817606"/>
  </r>
  <r>
    <x v="16"/>
    <s v="Bremerton School District"/>
    <n v="3108"/>
    <s v="Crownhill Elementary School"/>
    <n v="0.59650000000000003"/>
    <x v="0"/>
    <n v="301.74"/>
    <n v="0"/>
    <n v="301.74"/>
    <n v="1.18"/>
    <n v="1.18"/>
    <n v="301.74"/>
    <n v="15"/>
    <n v="20.116"/>
    <n v="1.1000000000000001"/>
    <n v="36"/>
    <n v="796.59360000000004"/>
    <n v="0.885104"/>
    <n v="67585"/>
    <n v="68937"/>
    <n v="70587.309531200008"/>
    <n v="1412.0595174399787"/>
    <n v="11848.32"/>
    <n v="0.2271"/>
    <n v="0.22070000000000001"/>
    <n v="26829.014955314524"/>
    <n v="1199.9894841439998"/>
    <n v="264.83767915058075"/>
    <n v="1464.8271632945805"/>
    <n v="100293.21116724909"/>
  </r>
  <r>
    <x v="16"/>
    <s v="Bremerton School District"/>
    <n v="4421"/>
    <s v="Kitsap Lake Elementary"/>
    <n v="0.41510000000000002"/>
    <x v="1"/>
    <n v="278.3999999999999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"/>
    <s v="Bremerton School District"/>
    <n v="4441"/>
    <s v="Mountain View Middle School"/>
    <n v="0.65610000000000002"/>
    <x v="0"/>
    <n v="814.4"/>
    <n v="0"/>
    <n v="814.4"/>
    <n v="1.18"/>
    <n v="1.18"/>
    <n v="814.4"/>
    <n v="15"/>
    <n v="54.293333333333329"/>
    <n v="1.1000000000000001"/>
    <n v="36"/>
    <n v="2150.0160000000001"/>
    <n v="2.3889066666666667"/>
    <n v="67585"/>
    <n v="68937"/>
    <n v="190516.02333866668"/>
    <n v="3811.1661397333082"/>
    <n v="11848.32"/>
    <n v="0.2271"/>
    <n v="0.22070000000000001"/>
    <n v="72411.843904050344"/>
    <n v="3238.7864913066669"/>
    <n v="714.80017863138141"/>
    <n v="3953.5866699380485"/>
    <n v="270692.6200523884"/>
  </r>
  <r>
    <x v="16"/>
    <s v="Bremerton School District"/>
    <n v="3171"/>
    <s v="Naval Avenue Elementary School"/>
    <n v="0.59209999999999996"/>
    <x v="0"/>
    <n v="259.39999999999998"/>
    <n v="0"/>
    <n v="259.39999999999998"/>
    <n v="1.18"/>
    <n v="1.18"/>
    <n v="259.39999999999998"/>
    <n v="15"/>
    <n v="17.293333333333333"/>
    <n v="1.1000000000000001"/>
    <n v="36"/>
    <n v="684.81600000000014"/>
    <n v="0.76090666666666684"/>
    <n v="67585"/>
    <n v="68937"/>
    <n v="60682.534938666686"/>
    <n v="1213.9200597333183"/>
    <n v="11848.32"/>
    <n v="0.2271"/>
    <n v="0.22070000000000001"/>
    <n v="23064.38151855435"/>
    <n v="1031.6075833066668"/>
    <n v="227.67579363578136"/>
    <n v="1259.2833769424483"/>
    <n v="86220.119893896801"/>
  </r>
  <r>
    <x v="16"/>
    <s v="Bremerton School District"/>
    <n v="1737"/>
    <s v="Renaissance Alternative High School"/>
    <n v="0.74980000000000002"/>
    <x v="0"/>
    <n v="88.34"/>
    <n v="0"/>
    <n v="88.34"/>
    <n v="1.18"/>
    <n v="1.18"/>
    <n v="88.34"/>
    <n v="15"/>
    <n v="5.889333333333334"/>
    <n v="1.1000000000000001"/>
    <n v="36"/>
    <n v="233.21760000000006"/>
    <n v="0.25913066666666673"/>
    <n v="67585"/>
    <n v="68937"/>
    <n v="20665.748405866674"/>
    <n v="413.40670037332893"/>
    <n v="11848.32"/>
    <n v="0.2271"/>
    <n v="0.22070000000000001"/>
    <n v="7854.6933822247156"/>
    <n v="351.31925177066671"/>
    <n v="77.536158865786149"/>
    <n v="428.85541063645286"/>
    <n v="29362.703899101172"/>
  </r>
  <r>
    <x v="16"/>
    <s v="Bremerton School District"/>
    <n v="5161"/>
    <s v="Special Services"/>
    <n v="0"/>
    <x v="1"/>
    <n v="0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"/>
    <s v="Bremerton School District"/>
    <n v="2853"/>
    <s v="View Ridge Elementary Arts Academy"/>
    <n v="0.60429999999999995"/>
    <x v="0"/>
    <n v="389.2"/>
    <n v="0"/>
    <n v="389.2"/>
    <n v="1.18"/>
    <n v="1.18"/>
    <n v="389.2"/>
    <n v="15"/>
    <n v="25.946666666666665"/>
    <n v="1.1000000000000001"/>
    <n v="36"/>
    <n v="1027.4880000000001"/>
    <n v="1.1416533333333334"/>
    <n v="67585"/>
    <n v="68937"/>
    <n v="91047.195829333345"/>
    <n v="1821.3480618666508"/>
    <n v="11848.32"/>
    <n v="0.2271"/>
    <n v="0.22070000000000001"/>
    <n v="34605.46371249557"/>
    <n v="1547.8090648533332"/>
    <n v="341.60146061313066"/>
    <n v="1889.4105254664639"/>
    <n v="129363.41812916202"/>
  </r>
  <r>
    <x v="16"/>
    <s v="Bremerton School District"/>
    <n v="2613"/>
    <s v="West Hills S.T.E.M. Academy"/>
    <n v="0.73899999999999999"/>
    <x v="0"/>
    <n v="520.70000000000005"/>
    <n v="0"/>
    <n v="520.70000000000005"/>
    <n v="1.18"/>
    <n v="1.18"/>
    <n v="520.70000000000005"/>
    <n v="15"/>
    <n v="34.713333333333338"/>
    <n v="1.1000000000000001"/>
    <n v="36"/>
    <n v="1374.6480000000001"/>
    <n v="1.5273866666666669"/>
    <n v="67585"/>
    <n v="68937"/>
    <n v="121809.54488266668"/>
    <n v="2436.7315925333241"/>
    <n v="11848.32"/>
    <n v="0.2271"/>
    <n v="0.22070000000000001"/>
    <n v="46297.700295725714"/>
    <n v="2070.771274586667"/>
    <n v="457.01922030127741"/>
    <n v="2527.7904948879445"/>
    <n v="173071.76726581366"/>
  </r>
  <r>
    <x v="16"/>
    <s v="Bremerton School District"/>
    <n v="4038"/>
    <s v="West Sound Technical Skills Center"/>
    <n v="0.16189999999999999"/>
    <x v="1"/>
    <n v="261.0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"/>
    <s v="Brewster School District"/>
    <n v="5272"/>
    <s v="Brewster Alternative School"/>
    <n v="0.82189999999999996"/>
    <x v="0"/>
    <n v="14.1"/>
    <n v="0"/>
    <n v="14.1"/>
    <n v="1"/>
    <n v="1"/>
    <n v="14.1"/>
    <n v="15"/>
    <n v="0.94"/>
    <n v="1.1000000000000001"/>
    <n v="36"/>
    <n v="37.224000000000004"/>
    <n v="4.1360000000000001E-2"/>
    <n v="67585"/>
    <n v="68937"/>
    <n v="2795.3155999999999"/>
    <n v="55.918720000000121"/>
    <n v="11848.32"/>
    <n v="0.2271"/>
    <n v="0.22070000000000001"/>
    <n v="1137.2039494640001"/>
    <n v="47.520572000000001"/>
    <n v="10.487790240400001"/>
    <n v="58.008362240400004"/>
    <n v="4046.4466317044003"/>
  </r>
  <r>
    <x v="17"/>
    <s v="Brewster School District"/>
    <n v="3293"/>
    <s v="Brewster Elementary School"/>
    <n v="0.94850000000000001"/>
    <x v="0"/>
    <n v="399.4"/>
    <n v="0"/>
    <n v="399.4"/>
    <n v="1"/>
    <n v="1"/>
    <n v="399.4"/>
    <n v="15"/>
    <n v="26.626666666666665"/>
    <n v="1.1000000000000001"/>
    <n v="36"/>
    <n v="1054.4160000000002"/>
    <n v="1.1715733333333336"/>
    <n v="67585"/>
    <n v="68937"/>
    <n v="79180.783733333345"/>
    <n v="1583.9671466666769"/>
    <n v="11848.32"/>
    <n v="0.2271"/>
    <n v="0.22070000000000001"/>
    <n v="32212.713291909342"/>
    <n v="1346.0791813333335"/>
    <n v="297.07967532026669"/>
    <n v="1643.1588566536002"/>
    <n v="114620.62302856296"/>
  </r>
  <r>
    <x v="17"/>
    <s v="Brewster School District"/>
    <n v="2800"/>
    <s v="Brewster High School"/>
    <n v="0.83989999999999998"/>
    <x v="0"/>
    <n v="276.19"/>
    <n v="0"/>
    <n v="276.19"/>
    <n v="1"/>
    <n v="1"/>
    <n v="276.19"/>
    <n v="15"/>
    <n v="18.412666666666667"/>
    <n v="1.1000000000000001"/>
    <n v="36"/>
    <n v="729.14160000000015"/>
    <n v="0.81015733333333351"/>
    <n v="67585"/>
    <n v="68937"/>
    <n v="54754.483373333343"/>
    <n v="1095.3327146666707"/>
    <n v="11848.32"/>
    <n v="0.2271"/>
    <n v="0.22070000000000001"/>
    <n v="22275.486439890938"/>
    <n v="930.83026813333367"/>
    <n v="205.43424017702674"/>
    <n v="1136.2645083103605"/>
    <n v="79261.567036201304"/>
  </r>
  <r>
    <x v="17"/>
    <s v="Brewster School District"/>
    <n v="4223"/>
    <s v="Brewster Middle School"/>
    <n v="0.90139999999999998"/>
    <x v="0"/>
    <n v="241.1"/>
    <n v="0"/>
    <n v="241.1"/>
    <n v="1"/>
    <n v="1"/>
    <n v="241.1"/>
    <n v="15"/>
    <n v="16.073333333333334"/>
    <n v="1.1000000000000001"/>
    <n v="36"/>
    <n v="636.50400000000013"/>
    <n v="0.70722666666666678"/>
    <n v="67585"/>
    <n v="68937"/>
    <n v="47797.914266666674"/>
    <n v="956.17045333333226"/>
    <n v="11848.32"/>
    <n v="0.2271"/>
    <n v="0.22070000000000001"/>
    <n v="19445.381008210672"/>
    <n v="812.56807866666691"/>
    <n v="179.33377496173338"/>
    <n v="991.90185362840032"/>
    <n v="69191.367581839062"/>
  </r>
  <r>
    <x v="18"/>
    <s v="Bridgeport School District"/>
    <n v="1900"/>
    <s v="Bridgeport Aurora High School"/>
    <n v="0.97219999999999995"/>
    <x v="0"/>
    <n v="26.8"/>
    <n v="0"/>
    <n v="26.8"/>
    <n v="1"/>
    <n v="1"/>
    <n v="26.8"/>
    <n v="15"/>
    <n v="1.7866666666666666"/>
    <n v="1.1000000000000001"/>
    <n v="36"/>
    <n v="70.751999999999995"/>
    <n v="7.8613333333333327E-2"/>
    <n v="67585"/>
    <n v="68937"/>
    <n v="5313.0821333333333"/>
    <n v="106.28522666666595"/>
    <n v="11848.32"/>
    <n v="0.2271"/>
    <n v="0.22070000000000001"/>
    <n v="2161.494031605333"/>
    <n v="90.322789333333318"/>
    <n v="19.934239605866665"/>
    <n v="110.25702893919998"/>
    <n v="7691.1184205445315"/>
  </r>
  <r>
    <x v="18"/>
    <s v="Bridgeport School District"/>
    <n v="2562"/>
    <s v="Bridgeport Elementary"/>
    <n v="0.95120000000000005"/>
    <x v="0"/>
    <n v="320.39999999999998"/>
    <n v="0"/>
    <n v="320.39999999999998"/>
    <n v="1"/>
    <n v="1"/>
    <n v="320.39999999999998"/>
    <n v="15"/>
    <n v="21.36"/>
    <n v="1.1000000000000001"/>
    <n v="36"/>
    <n v="845.85600000000011"/>
    <n v="0.93984000000000012"/>
    <n v="67585"/>
    <n v="68937"/>
    <n v="63519.086400000007"/>
    <n v="1270.6636799999978"/>
    <n v="11848.32"/>
    <n v="0.2271"/>
    <n v="0.22070000000000001"/>
    <n v="25841.145064416003"/>
    <n v="1079.829168"/>
    <n v="238.3182973776"/>
    <n v="1318.1474653775999"/>
    <n v="91949.0426097936"/>
  </r>
  <r>
    <x v="18"/>
    <s v="Bridgeport School District"/>
    <n v="2788"/>
    <s v="Bridgeport High School"/>
    <n v="0.94789999999999996"/>
    <x v="0"/>
    <n v="199.27"/>
    <n v="0"/>
    <n v="199.27"/>
    <n v="1"/>
    <n v="1"/>
    <n v="199.27"/>
    <n v="15"/>
    <n v="13.284666666666668"/>
    <n v="1.1000000000000001"/>
    <n v="36"/>
    <n v="526.07280000000003"/>
    <n v="0.58452533333333334"/>
    <n v="67585"/>
    <n v="68937"/>
    <n v="39505.144653333336"/>
    <n v="790.27825066666264"/>
    <n v="11848.32"/>
    <n v="0.2271"/>
    <n v="0.22070000000000001"/>
    <n v="16071.675958134132"/>
    <n v="671.59038173333329"/>
    <n v="148.21999724854666"/>
    <n v="819.81037898187992"/>
    <n v="57186.909241116009"/>
  </r>
  <r>
    <x v="18"/>
    <s v="Bridgeport School District"/>
    <n v="4213"/>
    <s v="Bridgeport Middle School"/>
    <n v="0.94879999999999998"/>
    <x v="0"/>
    <n v="198.6"/>
    <n v="0"/>
    <n v="198.6"/>
    <n v="1"/>
    <n v="1"/>
    <n v="198.6"/>
    <n v="15"/>
    <n v="13.24"/>
    <n v="1.1000000000000001"/>
    <n v="36"/>
    <n v="524.30400000000009"/>
    <n v="0.58256000000000008"/>
    <n v="67585"/>
    <n v="68937"/>
    <n v="39372.317600000002"/>
    <n v="787.62112000000343"/>
    <n v="11848.32"/>
    <n v="0.2271"/>
    <n v="0.22070000000000001"/>
    <n v="16017.638607344001"/>
    <n v="669.33231200000012"/>
    <n v="147.72164125840004"/>
    <n v="817.05395325840016"/>
    <n v="56994.631280602407"/>
  </r>
  <r>
    <x v="19"/>
    <s v="Brinnon School District"/>
    <n v="2836"/>
    <s v="Brinnon Elementary"/>
    <n v="0.7712"/>
    <x v="0"/>
    <n v="75.900000000000006"/>
    <n v="0"/>
    <n v="75.900000000000006"/>
    <n v="1"/>
    <n v="1"/>
    <n v="75.900000000000006"/>
    <n v="15"/>
    <n v="5.0600000000000005"/>
    <n v="1.1000000000000001"/>
    <n v="36"/>
    <n v="200.37600000000003"/>
    <n v="0.22264000000000003"/>
    <n v="67585"/>
    <n v="68937"/>
    <n v="15047.124400000002"/>
    <n v="301.00928000000022"/>
    <n v="11848.32"/>
    <n v="0.2271"/>
    <n v="0.22070000000000001"/>
    <n v="6121.5446641360013"/>
    <n v="255.80222800000004"/>
    <n v="56.45555171960001"/>
    <n v="312.25777971960008"/>
    <n v="21781.936123855601"/>
  </r>
  <r>
    <x v="20"/>
    <s v="Burlington-Edison School District"/>
    <n v="3603"/>
    <s v="Allen Elementary"/>
    <n v="0.77"/>
    <x v="0"/>
    <n v="404.18"/>
    <n v="0"/>
    <n v="404.18"/>
    <n v="1.1600000000000001"/>
    <n v="1.1600000000000001"/>
    <n v="404.18"/>
    <n v="15"/>
    <n v="26.945333333333334"/>
    <n v="1.1000000000000001"/>
    <n v="36"/>
    <n v="1067.0352"/>
    <n v="1.1855946666666668"/>
    <n v="67585"/>
    <n v="68937"/>
    <n v="92948.96203413335"/>
    <n v="1859.3918276266777"/>
    <n v="11848.32"/>
    <n v="0.2271"/>
    <n v="0.22070000000000001"/>
    <n v="35566.382055268892"/>
    <n v="1580.139231029334"/>
    <n v="348.73672828817405"/>
    <n v="1928.8759593175082"/>
    <n v="132303.61187634643"/>
  </r>
  <r>
    <x v="20"/>
    <s v="Burlington-Edison School District"/>
    <n v="4412"/>
    <s v="Bay View Elementary"/>
    <n v="0.33789999999999998"/>
    <x v="1"/>
    <n v="419.12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"/>
    <s v="Burlington-Edison School District"/>
    <n v="2362"/>
    <s v="Burlington Edison High School"/>
    <n v="0.45469999999999999"/>
    <x v="1"/>
    <n v="1088.3399999999999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"/>
    <s v="Burlington-Edison School District"/>
    <n v="1928"/>
    <s v="Burlington-Edison Alternative School"/>
    <n v="0.68889999999999996"/>
    <x v="0"/>
    <n v="26.02"/>
    <n v="0"/>
    <n v="26.02"/>
    <n v="1.1600000000000001"/>
    <n v="1.1600000000000001"/>
    <n v="26.02"/>
    <n v="15"/>
    <n v="1.7346666666666666"/>
    <n v="1.1000000000000001"/>
    <n v="36"/>
    <n v="68.692800000000005"/>
    <n v="7.6325333333333342E-2"/>
    <n v="67585"/>
    <n v="68937"/>
    <n v="5983.7992778666676"/>
    <n v="119.70254677333378"/>
    <n v="11848.32"/>
    <n v="0.2271"/>
    <n v="0.22070000000000001"/>
    <n v="2289.6661415163953"/>
    <n v="101.72503041066668"/>
    <n v="22.450714211634136"/>
    <n v="124.17574462230081"/>
    <n v="8517.3437107786976"/>
  </r>
  <r>
    <x v="20"/>
    <s v="Burlington-Edison School District"/>
    <n v="2379"/>
    <s v="Edison Elementary - Burlington/Edison"/>
    <n v="0.25359999999999999"/>
    <x v="1"/>
    <n v="402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"/>
    <s v="Burlington-Edison School District"/>
    <n v="3251"/>
    <s v="Lucille Umbarger Elementary"/>
    <n v="0.67230000000000001"/>
    <x v="0"/>
    <n v="572.01"/>
    <n v="0"/>
    <n v="572.01"/>
    <n v="1.1600000000000001"/>
    <n v="1.1600000000000001"/>
    <n v="572.01"/>
    <n v="15"/>
    <n v="38.134"/>
    <n v="1.1000000000000001"/>
    <n v="36"/>
    <n v="1510.1064000000001"/>
    <n v="1.6778960000000001"/>
    <n v="67585"/>
    <n v="68937"/>
    <n v="131544.69734560003"/>
    <n v="2631.4778547199967"/>
    <n v="11848.32"/>
    <n v="0.2271"/>
    <n v="0.22070000000000001"/>
    <n v="50334.816664442471"/>
    <n v="2236.2695866720005"/>
    <n v="493.54469777851051"/>
    <n v="2729.814284450511"/>
    <n v="187240.80614921302"/>
  </r>
  <r>
    <x v="20"/>
    <s v="Burlington-Edison School District"/>
    <n v="5525"/>
    <s v="Open Doors"/>
    <n v="0.42499999999999999"/>
    <x v="1"/>
    <n v="8.2000000000000011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"/>
    <s v="Burlington-Edison School District"/>
    <n v="2946"/>
    <s v="West View Elementary"/>
    <n v="0.60260000000000002"/>
    <x v="0"/>
    <n v="389.5"/>
    <n v="0"/>
    <n v="389.5"/>
    <n v="1.1600000000000001"/>
    <n v="1.1600000000000001"/>
    <n v="389.5"/>
    <n v="15"/>
    <n v="25.966666666666665"/>
    <n v="1.1000000000000001"/>
    <n v="36"/>
    <n v="1028.28"/>
    <n v="1.1425333333333334"/>
    <n v="67585"/>
    <n v="68937"/>
    <n v="89573.013786666677"/>
    <n v="1791.8578773333429"/>
    <n v="11848.32"/>
    <n v="0.2271"/>
    <n v="0.22070000000000001"/>
    <n v="34274.595008479475"/>
    <n v="1522.7478610666669"/>
    <n v="336.07045293741339"/>
    <n v="1858.8183140040803"/>
    <n v="127498.28498648357"/>
  </r>
  <r>
    <x v="21"/>
    <s v="Camas School District"/>
    <n v="4567"/>
    <s v="Camas High School"/>
    <n v="0.11899999999999999"/>
    <x v="1"/>
    <n v="2133.6799999999998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"/>
    <s v="Camas School District"/>
    <n v="5532"/>
    <s v="Camas School District Open Doors"/>
    <n v="0.4"/>
    <x v="1"/>
    <n v="7.8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"/>
    <s v="Camas School District"/>
    <n v="5533"/>
    <s v="Discovery High School"/>
    <n v="0.17169999999999999"/>
    <x v="1"/>
    <n v="168.41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"/>
    <s v="Camas School District"/>
    <n v="4182"/>
    <s v="Dorothy Fox"/>
    <n v="0.1095"/>
    <x v="1"/>
    <n v="452.71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"/>
    <s v="Camas School District"/>
    <n v="5158"/>
    <s v="Grass Valley Elementary"/>
    <n v="9.6799999999999997E-2"/>
    <x v="1"/>
    <n v="449.93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"/>
    <s v="Camas School District"/>
    <n v="5104"/>
    <s v="Hayes Freedom High School"/>
    <n v="0.30549999999999999"/>
    <x v="1"/>
    <n v="138.35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"/>
    <s v="Camas School District"/>
    <n v="2725"/>
    <s v="Helen Baller Elem"/>
    <n v="0.13819999999999999"/>
    <x v="1"/>
    <n v="496.4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"/>
    <s v="Camas School District"/>
    <n v="3474"/>
    <s v="Lacamas Lake Elementary"/>
    <n v="0.1666"/>
    <x v="1"/>
    <n v="320.47000000000003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"/>
    <s v="Camas School District"/>
    <n v="5054"/>
    <s v="Liberty Middle School"/>
    <n v="0.18229999999999999"/>
    <x v="1"/>
    <n v="736.86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"/>
    <s v="Camas School District"/>
    <n v="5534"/>
    <s v="Odyssey Middle School"/>
    <n v="0.10539999999999999"/>
    <x v="1"/>
    <n v="255.94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"/>
    <s v="Camas School District"/>
    <n v="4563"/>
    <s v="Prune Hill Elem"/>
    <n v="0.1087"/>
    <x v="1"/>
    <n v="521.01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"/>
    <s v="Camas School District"/>
    <n v="4508"/>
    <s v="Skyridge Middle School"/>
    <n v="0.107"/>
    <x v="1"/>
    <n v="750.73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"/>
    <s v="Camas School District"/>
    <n v="5309"/>
    <s v="Woodburn Elementary"/>
    <n v="0.22689999999999999"/>
    <x v="1"/>
    <n v="574.03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"/>
    <s v="Cape Flattery School District"/>
    <n v="3422"/>
    <s v="Clallam Bay High &amp; Elementary"/>
    <n v="0.65159999999999996"/>
    <x v="0"/>
    <n v="125.26"/>
    <n v="0"/>
    <n v="125.26"/>
    <n v="1"/>
    <n v="1"/>
    <n v="125.26"/>
    <n v="15"/>
    <n v="8.3506666666666671"/>
    <n v="1.1000000000000001"/>
    <n v="36"/>
    <n v="330.68640000000005"/>
    <n v="0.36742933333333339"/>
    <n v="67585"/>
    <n v="68937"/>
    <n v="24832.711493333336"/>
    <n v="496.76445866666836"/>
    <n v="11848.32"/>
    <n v="0.2271"/>
    <n v="0.22070000000000001"/>
    <n v="10102.565014883734"/>
    <n v="422.15793253333339"/>
    <n v="93.170255710106687"/>
    <n v="515.32818824344008"/>
    <n v="35947.369155127177"/>
  </r>
  <r>
    <x v="22"/>
    <s v="Cape Flattery School District"/>
    <n v="2594"/>
    <s v="Neah Bay Elementary School"/>
    <n v="0.72699999999999998"/>
    <x v="0"/>
    <n v="195.4"/>
    <n v="0"/>
    <n v="195.4"/>
    <n v="1"/>
    <n v="1"/>
    <n v="195.4"/>
    <n v="15"/>
    <n v="13.026666666666667"/>
    <n v="1.1000000000000001"/>
    <n v="36"/>
    <n v="515.85599999999999"/>
    <n v="0.57317333333333331"/>
    <n v="67585"/>
    <n v="68937"/>
    <n v="38737.919733333329"/>
    <n v="774.9303466666679"/>
    <n v="11848.32"/>
    <n v="0.2271"/>
    <n v="0.22070000000000001"/>
    <n v="15759.549767749331"/>
    <n v="658.54750133333334"/>
    <n v="145.34143354426666"/>
    <n v="803.88893487760004"/>
    <n v="56076.288782626929"/>
  </r>
  <r>
    <x v="22"/>
    <s v="Cape Flattery School District"/>
    <n v="3145"/>
    <s v="Neah Bay Junior/ Senior High School"/>
    <n v="0.73919999999999997"/>
    <x v="0"/>
    <n v="186.59"/>
    <n v="0"/>
    <n v="186.59"/>
    <n v="1"/>
    <n v="1"/>
    <n v="186.59"/>
    <n v="15"/>
    <n v="12.439333333333334"/>
    <n v="1.1000000000000001"/>
    <n v="36"/>
    <n v="492.59760000000006"/>
    <n v="0.54733066666666674"/>
    <n v="67585"/>
    <n v="68937"/>
    <n v="36991.343106666674"/>
    <n v="739.99106133333407"/>
    <n v="11848.32"/>
    <n v="0.2271"/>
    <n v="0.22070000000000001"/>
    <n v="15048.998931240269"/>
    <n v="628.85556946666679"/>
    <n v="138.78842418129338"/>
    <n v="767.6439936479602"/>
    <n v="53547.977092888235"/>
  </r>
  <r>
    <x v="23"/>
    <s v="Carbonado School District"/>
    <n v="2466"/>
    <s v="Carbonado Historical School 19"/>
    <n v="0.25609999999999999"/>
    <x v="1"/>
    <n v="188.17"/>
    <n v="0"/>
    <n v="0"/>
    <n v="1.06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"/>
    <s v="Cascade School District"/>
    <n v="2827"/>
    <s v="Alpine Lakes Elementary"/>
    <n v="0.47270000000000001"/>
    <x v="1"/>
    <n v="233.4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"/>
    <s v="Cascade School District"/>
    <n v="4566"/>
    <s v="Beaver Valley School"/>
    <n v="0.24879999999999999"/>
    <x v="1"/>
    <n v="33.7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"/>
    <s v="Cascade School District"/>
    <n v="3564"/>
    <s v="Cascade High School"/>
    <n v="0.38850000000000001"/>
    <x v="1"/>
    <n v="404.2700000000000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"/>
    <s v="Cascade School District"/>
    <n v="5418"/>
    <s v="Cascade Home-Link"/>
    <n v="0.1883"/>
    <x v="1"/>
    <n v="6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"/>
    <s v="Cascade School District"/>
    <n v="4403"/>
    <s v="Icicle River Middle School"/>
    <n v="0.45939999999999998"/>
    <x v="1"/>
    <n v="277.60000000000002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"/>
    <s v="Cascade School District"/>
    <n v="5640"/>
    <s v="Kodiak Virtual Academy"/>
    <n v="0.5"/>
    <x v="0"/>
    <n v="7.98"/>
    <n v="0"/>
    <n v="7.98"/>
    <n v="1"/>
    <n v="1"/>
    <n v="7.98"/>
    <n v="15"/>
    <n v="0.53200000000000003"/>
    <n v="1.1000000000000001"/>
    <n v="36"/>
    <n v="21.067200000000003"/>
    <n v="2.3408000000000005E-2"/>
    <n v="67585"/>
    <n v="68937"/>
    <n v="1582.0296800000003"/>
    <n v="31.647615999999971"/>
    <n v="11848.32"/>
    <n v="0.2271"/>
    <n v="0.22070000000000001"/>
    <n v="643.60904373920016"/>
    <n v="26.894621600000004"/>
    <n v="5.9356429871200014"/>
    <n v="32.830264587120006"/>
    <n v="2290.1166043263202"/>
  </r>
  <r>
    <x v="24"/>
    <s v="Cascade School District"/>
    <n v="2760"/>
    <s v="Peshastin Dryden Elementary"/>
    <n v="0.47849999999999998"/>
    <x v="1"/>
    <n v="185.6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"/>
    <s v="CASHMERE SCHOOL DISTRICT"/>
    <n v="3268"/>
    <s v="CASHMERE HIGH SCHOOL"/>
    <n v="0.39710000000000001"/>
    <x v="1"/>
    <n v="477.99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"/>
    <s v="CASHMERE SCHOOL DISTRICT"/>
    <n v="2315"/>
    <s v="CASHMERE MIDDLE SCHOOL"/>
    <n v="0.43"/>
    <x v="1"/>
    <n v="517.03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"/>
    <s v="CASHMERE SCHOOL DISTRICT"/>
    <n v="2787"/>
    <s v="VALE ELEMENTARY SCHOOL"/>
    <n v="0.44290000000000002"/>
    <x v="1"/>
    <n v="558.82000000000005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"/>
    <s v="Castle Rock School District"/>
    <n v="2762"/>
    <s v="Castle Rock Elementary"/>
    <n v="0.5252"/>
    <x v="0"/>
    <n v="599.62"/>
    <n v="0"/>
    <n v="599.62"/>
    <n v="1"/>
    <n v="1"/>
    <n v="599.62"/>
    <n v="15"/>
    <n v="39.974666666666664"/>
    <n v="1.1000000000000001"/>
    <n v="36"/>
    <n v="1582.9967999999999"/>
    <n v="1.7588853333333332"/>
    <n v="67585"/>
    <n v="68937"/>
    <n v="118874.26525333332"/>
    <n v="2378.0129706666776"/>
    <n v="11848.32"/>
    <n v="0.2271"/>
    <n v="0.22070000000000001"/>
    <n v="48361.009374298126"/>
    <n v="2020.8713037333332"/>
    <n v="446.00629673394667"/>
    <n v="2466.87760046728"/>
    <n v="172080.16519876537"/>
  </r>
  <r>
    <x v="26"/>
    <s v="Castle Rock School District"/>
    <n v="2281"/>
    <s v="Castle Rock High School"/>
    <n v="0.49380000000000002"/>
    <x v="1"/>
    <n v="431.3400000000000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"/>
    <s v="Castle Rock School District"/>
    <n v="3969"/>
    <s v="Castle Rock Middle School"/>
    <n v="0.49340000000000001"/>
    <x v="1"/>
    <n v="328.79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7"/>
    <s v="Catalyst Public Schools"/>
    <n v="5607"/>
    <s v="Catalyst Public Schools"/>
    <n v="0.35709999999999997"/>
    <x v="1"/>
    <n v="165.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"/>
    <s v="Centerville School District"/>
    <n v="2251"/>
    <s v="Centerville Elementary"/>
    <n v="0.28549999999999998"/>
    <x v="1"/>
    <n v="87.2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"/>
    <s v="Central Kitsap School District"/>
    <n v="5472"/>
    <s v="Barker Creek Community School"/>
    <n v="0.42820000000000003"/>
    <x v="1"/>
    <n v="1546.3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"/>
    <s v="Central Kitsap School District"/>
    <n v="2994"/>
    <s v="Brownsville Elementary"/>
    <n v="0.21909999999999999"/>
    <x v="1"/>
    <n v="396.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"/>
    <s v="Central Kitsap School District"/>
    <n v="2615"/>
    <s v="Central Kitsap High School"/>
    <n v="0.2581"/>
    <x v="1"/>
    <n v="1443.4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"/>
    <s v="Central Kitsap School District"/>
    <n v="3237"/>
    <s v="Central Kitsap Middle School"/>
    <n v="0.30930000000000002"/>
    <x v="1"/>
    <n v="704.6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"/>
    <s v="Central Kitsap School District"/>
    <n v="4016"/>
    <s v="Clear Creek Elementary School"/>
    <n v="0.4965"/>
    <x v="1"/>
    <n v="339.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"/>
    <s v="Central Kitsap School District"/>
    <n v="4014"/>
    <s v="Cottonwood Elementary School"/>
    <n v="0.35189999999999999"/>
    <x v="1"/>
    <n v="312.3999999999999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"/>
    <s v="Central Kitsap School District"/>
    <n v="4341"/>
    <s v="Cougar Valley Elementary"/>
    <n v="0.28420000000000001"/>
    <x v="1"/>
    <n v="297.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"/>
    <s v="Central Kitsap School District"/>
    <n v="4444"/>
    <s v="Emerald Heights Elementary"/>
    <n v="0.22339999999999999"/>
    <x v="1"/>
    <n v="408.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"/>
    <s v="Central Kitsap School District"/>
    <n v="4015"/>
    <s v="Esquire Hills Elementary"/>
    <n v="0.48980000000000001"/>
    <x v="1"/>
    <n v="233.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"/>
    <s v="Central Kitsap School District"/>
    <n v="3791"/>
    <s v="Fairview Middle School"/>
    <n v="0.50719999999999998"/>
    <x v="0"/>
    <n v="612.48"/>
    <n v="0"/>
    <n v="612.48"/>
    <n v="1.18"/>
    <n v="1.18"/>
    <n v="612.48"/>
    <n v="15"/>
    <n v="40.832000000000001"/>
    <n v="1.1000000000000001"/>
    <n v="36"/>
    <n v="1616.9472000000003"/>
    <n v="1.7966080000000004"/>
    <n v="67585"/>
    <n v="68937"/>
    <n v="143280.02698240004"/>
    <n v="2866.2365388799808"/>
    <n v="11848.32"/>
    <n v="0.2271"/>
    <n v="0.22070000000000001"/>
    <n v="54458.259030393863"/>
    <n v="2435.7710586880003"/>
    <n v="537.57467265244168"/>
    <n v="2973.3457313404419"/>
    <n v="203577.86828301431"/>
  </r>
  <r>
    <x v="29"/>
    <s v="Central Kitsap School District"/>
    <n v="4393"/>
    <s v="Green Mountain Elementary"/>
    <n v="0.37540000000000001"/>
    <x v="1"/>
    <n v="289.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"/>
    <s v="Central Kitsap School District"/>
    <n v="3594"/>
    <s v="John D. Bud Hawk Elementary at Jackson Park"/>
    <n v="0.3805"/>
    <x v="1"/>
    <n v="400.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"/>
    <s v="Central Kitsap School District"/>
    <n v="4509"/>
    <s v="Klahowya Secondary"/>
    <n v="0.28489999999999999"/>
    <x v="1"/>
    <n v="890.6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"/>
    <s v="Central Kitsap School District"/>
    <n v="4100"/>
    <s v="Olympic High School"/>
    <n v="0.40860000000000002"/>
    <x v="1"/>
    <n v="1036.2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"/>
    <s v="Central Kitsap School District"/>
    <n v="4527"/>
    <s v="Pinecrest Elementary"/>
    <n v="0.47049999999999997"/>
    <x v="1"/>
    <n v="332.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"/>
    <s v="Central Kitsap School District"/>
    <n v="4249"/>
    <s v="Ridgetop Middle School"/>
    <n v="0.36309999999999998"/>
    <x v="1"/>
    <n v="611.2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"/>
    <s v="Central Kitsap School District"/>
    <n v="4372"/>
    <s v="Silver Ridge Elementary"/>
    <n v="0.3271"/>
    <x v="1"/>
    <n v="333.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"/>
    <s v="Central Kitsap School District"/>
    <n v="4101"/>
    <s v="Silverdale Elementary"/>
    <n v="0.32500000000000001"/>
    <x v="1"/>
    <n v="357.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"/>
    <s v="Central Kitsap School District"/>
    <n v="4135"/>
    <s v="Woodlands Elementary"/>
    <n v="0.51149999999999995"/>
    <x v="0"/>
    <n v="355"/>
    <n v="0"/>
    <n v="355"/>
    <n v="1.18"/>
    <n v="1.18"/>
    <n v="355"/>
    <n v="15"/>
    <n v="23.666666666666668"/>
    <n v="1.1000000000000001"/>
    <n v="36"/>
    <n v="937.2"/>
    <n v="1.0413333333333334"/>
    <n v="67585"/>
    <n v="68937"/>
    <n v="83046.645733333338"/>
    <n v="1661.3015466666548"/>
    <n v="11848.32"/>
    <n v="0.2271"/>
    <n v="0.22070000000000001"/>
    <n v="31564.593057389335"/>
    <n v="1411.7991213333332"/>
    <n v="311.58406607826663"/>
    <n v="1723.3831874115999"/>
    <n v="117995.92352480094"/>
  </r>
  <r>
    <x v="30"/>
    <s v="Central Valley School District"/>
    <n v="3259"/>
    <s v="Adams Elementary"/>
    <n v="0.49419999999999997"/>
    <x v="1"/>
    <n v="402.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"/>
    <s v="Central Valley School District"/>
    <n v="3260"/>
    <s v="Bowdish Middle School"/>
    <n v="0.52080000000000004"/>
    <x v="0"/>
    <n v="466"/>
    <n v="0"/>
    <n v="466"/>
    <n v="1"/>
    <n v="1"/>
    <n v="466"/>
    <n v="15"/>
    <n v="31.066666666666666"/>
    <n v="1.1000000000000001"/>
    <n v="36"/>
    <n v="1230.2400000000002"/>
    <n v="1.3669333333333336"/>
    <n v="67585"/>
    <n v="68937"/>
    <n v="92384.189333333343"/>
    <n v="1848.0938666666771"/>
    <n v="11848.32"/>
    <n v="0.2271"/>
    <n v="0.22070000000000001"/>
    <n v="37584.187265973334"/>
    <n v="1570.5380533333337"/>
    <n v="346.61774837066673"/>
    <n v="1917.1558017040004"/>
    <n v="133733.62626767738"/>
  </r>
  <r>
    <x v="30"/>
    <s v="Central Valley School District"/>
    <n v="2892"/>
    <s v="Broadway Elementary"/>
    <n v="0.67449999999999999"/>
    <x v="0"/>
    <n v="296"/>
    <n v="0"/>
    <n v="296"/>
    <n v="1"/>
    <n v="1"/>
    <n v="296"/>
    <n v="15"/>
    <n v="19.733333333333334"/>
    <n v="1.1000000000000001"/>
    <n v="36"/>
    <n v="781.44000000000017"/>
    <n v="0.86826666666666685"/>
    <n v="67585"/>
    <n v="68937"/>
    <n v="58681.802666666677"/>
    <n v="1173.8965333333326"/>
    <n v="11848.32"/>
    <n v="0.2271"/>
    <n v="0.22070000000000001"/>
    <n v="23873.217662506671"/>
    <n v="997.59498666666684"/>
    <n v="220.16921355733339"/>
    <n v="1217.7642002240002"/>
    <n v="84946.681062730684"/>
  </r>
  <r>
    <x v="30"/>
    <s v="Central Valley School District"/>
    <n v="3065"/>
    <s v="Central Valley High School"/>
    <n v="0.25530000000000003"/>
    <x v="1"/>
    <n v="2240.8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"/>
    <s v="Central Valley School District"/>
    <n v="3929"/>
    <s v="Chester Elementary School"/>
    <n v="0.2334"/>
    <x v="1"/>
    <n v="407.2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"/>
    <s v="Central Valley School District"/>
    <n v="5328"/>
    <s v="CVSD Open Doors Programs"/>
    <n v="0.3624"/>
    <x v="1"/>
    <n v="99.8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"/>
    <s v="Central Valley School District"/>
    <n v="3890"/>
    <s v="Evergreen Middle School"/>
    <n v="0.31519999999999998"/>
    <x v="1"/>
    <n v="658.5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"/>
    <s v="Central Valley School District"/>
    <n v="2157"/>
    <s v="Greenacres Elementary"/>
    <n v="0.45190000000000002"/>
    <x v="1"/>
    <n v="545.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"/>
    <s v="Central Valley School District"/>
    <n v="3573"/>
    <s v="Greenacres Middle School"/>
    <n v="0.2742"/>
    <x v="1"/>
    <n v="538.3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"/>
    <s v="Central Valley School District"/>
    <n v="4185"/>
    <s v="Horizon Middle School"/>
    <n v="0.2177"/>
    <x v="1"/>
    <n v="510.0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"/>
    <s v="Central Valley School District"/>
    <n v="5507"/>
    <s v="Liberty Creek Elementary School"/>
    <n v="0.17760000000000001"/>
    <x v="1"/>
    <n v="488.79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"/>
    <s v="Central Valley School District"/>
    <n v="4529"/>
    <s v="Liberty Lake Elementary"/>
    <n v="0.216"/>
    <x v="1"/>
    <n v="514.7999999999999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"/>
    <s v="Central Valley School District"/>
    <n v="3127"/>
    <s v="McDonald Elementary School"/>
    <n v="0.54269999999999996"/>
    <x v="0"/>
    <n v="278.58"/>
    <n v="0"/>
    <n v="278.58"/>
    <n v="1"/>
    <n v="1"/>
    <n v="278.58"/>
    <n v="15"/>
    <n v="18.571999999999999"/>
    <n v="1.1000000000000001"/>
    <n v="36"/>
    <n v="735.45120000000009"/>
    <n v="0.81716800000000012"/>
    <n v="67585"/>
    <n v="68937"/>
    <n v="55228.299280000007"/>
    <n v="1104.8111360000039"/>
    <n v="11848.32"/>
    <n v="0.2271"/>
    <n v="0.22070000000000001"/>
    <n v="22468.246541963203"/>
    <n v="938.88517360000014"/>
    <n v="207.21195781352003"/>
    <n v="1146.0971314135202"/>
    <n v="79947.454089376741"/>
  </r>
  <r>
    <x v="30"/>
    <s v="Central Valley School District"/>
    <n v="3918"/>
    <s v="Mica Peak High School"/>
    <n v="0.50319999999999998"/>
    <x v="0"/>
    <n v="134.76999999999998"/>
    <n v="0"/>
    <n v="134.76999999999998"/>
    <n v="1"/>
    <n v="1"/>
    <n v="134.76999999999998"/>
    <n v="15"/>
    <n v="8.9846666666666657"/>
    <n v="1.1000000000000001"/>
    <n v="36"/>
    <n v="355.7928"/>
    <n v="0.39532533333333331"/>
    <n v="67585"/>
    <n v="68937"/>
    <n v="26718.062653333331"/>
    <n v="534.47985066666661"/>
    <n v="11848.32"/>
    <n v="0.2271"/>
    <n v="0.22070000000000001"/>
    <n v="10869.572785054133"/>
    <n v="454.20904173333327"/>
    <n v="100.24393551054665"/>
    <n v="554.4529772438799"/>
    <n v="38676.568266298003"/>
  </r>
  <r>
    <x v="30"/>
    <s v="Central Valley School District"/>
    <n v="2776"/>
    <s v="North Pines Middle School"/>
    <n v="0.65949999999999998"/>
    <x v="0"/>
    <n v="474.87"/>
    <n v="0"/>
    <n v="474.87"/>
    <n v="1"/>
    <n v="1"/>
    <n v="474.87"/>
    <n v="15"/>
    <n v="31.658000000000001"/>
    <n v="1.1000000000000001"/>
    <n v="36"/>
    <n v="1253.6568000000002"/>
    <n v="1.3929520000000002"/>
    <n v="67585"/>
    <n v="68937"/>
    <n v="94142.660920000009"/>
    <n v="1883.2711039999995"/>
    <n v="11848.32"/>
    <n v="0.2271"/>
    <n v="0.22070000000000001"/>
    <n v="38299.577268224806"/>
    <n v="1600.4322004000001"/>
    <n v="353.21538662828004"/>
    <n v="1953.6475870282802"/>
    <n v="136279.1568792531"/>
  </r>
  <r>
    <x v="30"/>
    <s v="Central Valley School District"/>
    <n v="2113"/>
    <s v="Opportunity Elementary"/>
    <n v="0.64439999999999997"/>
    <x v="0"/>
    <n v="621.5"/>
    <n v="0"/>
    <n v="621.5"/>
    <n v="1"/>
    <n v="1"/>
    <n v="621.5"/>
    <n v="15"/>
    <n v="41.43333333333333"/>
    <n v="1.1000000000000001"/>
    <n v="36"/>
    <n v="1640.76"/>
    <n v="1.8230666666666666"/>
    <n v="67585"/>
    <n v="68937"/>
    <n v="123211.96066666667"/>
    <n v="2464.7861333333276"/>
    <n v="11848.32"/>
    <n v="0.2271"/>
    <n v="0.22070000000000001"/>
    <n v="50125.691815026665"/>
    <n v="2094.6124466666665"/>
    <n v="462.2809669793333"/>
    <n v="2556.8934136459998"/>
    <n v="178359.33202867265"/>
  </r>
  <r>
    <x v="30"/>
    <s v="Central Valley School District"/>
    <n v="4098"/>
    <s v="Ponderosa Elementary"/>
    <n v="0.2903"/>
    <x v="1"/>
    <n v="391.5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"/>
    <s v="Central Valley School District"/>
    <n v="2953"/>
    <s v="Progress Elementary School"/>
    <n v="0.57689999999999997"/>
    <x v="0"/>
    <n v="219.5"/>
    <n v="0"/>
    <n v="219.5"/>
    <n v="1"/>
    <n v="1"/>
    <n v="219.5"/>
    <n v="15"/>
    <n v="14.633333333333333"/>
    <n v="1.1000000000000001"/>
    <n v="36"/>
    <n v="579.48"/>
    <n v="0.6438666666666667"/>
    <n v="67585"/>
    <n v="68937"/>
    <n v="43515.72866666667"/>
    <n v="870.507733333332"/>
    <n v="11848.32"/>
    <n v="0.2271"/>
    <n v="0.22070000000000001"/>
    <n v="17703.281340946669"/>
    <n v="739.77060666666671"/>
    <n v="163.26737289133334"/>
    <n v="903.03797955800007"/>
    <n v="62992.555720504672"/>
  </r>
  <r>
    <x v="30"/>
    <s v="Central Valley School District"/>
    <n v="5541"/>
    <s v="Riverbend Elementary School"/>
    <n v="0.29530000000000001"/>
    <x v="1"/>
    <n v="460.7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"/>
    <s v="Central Valley School District"/>
    <n v="5003"/>
    <s v="School to Life"/>
    <n v="0.51039999999999996"/>
    <x v="0"/>
    <n v="29.51"/>
    <n v="0"/>
    <n v="29.51"/>
    <n v="1"/>
    <n v="1"/>
    <n v="29.51"/>
    <n v="15"/>
    <n v="1.9673333333333334"/>
    <n v="1.1000000000000001"/>
    <n v="36"/>
    <n v="77.906400000000005"/>
    <n v="8.6562666666666677E-2"/>
    <n v="67585"/>
    <n v="68937"/>
    <n v="5850.3378266666678"/>
    <n v="117.03272533333256"/>
    <n v="11848.32"/>
    <n v="0.2271"/>
    <n v="0.22070000000000001"/>
    <n v="2380.0630176370669"/>
    <n v="99.456175866666655"/>
    <n v="21.949978013773332"/>
    <n v="121.40615388043999"/>
    <n v="8468.8397235175071"/>
  </r>
  <r>
    <x v="30"/>
    <s v="Central Valley School District"/>
    <n v="5552"/>
    <s v="Selkirk Middle School"/>
    <n v="0.22170000000000001"/>
    <x v="1"/>
    <n v="519.6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"/>
    <s v="Central Valley School District"/>
    <n v="3307"/>
    <s v="South Pines Elementary"/>
    <n v="0.50180000000000002"/>
    <x v="0"/>
    <n v="317.47000000000003"/>
    <n v="0"/>
    <n v="317.47000000000003"/>
    <n v="1"/>
    <n v="1"/>
    <n v="317.47000000000003"/>
    <n v="15"/>
    <n v="21.164666666666669"/>
    <n v="1.1000000000000001"/>
    <n v="36"/>
    <n v="838.12080000000014"/>
    <n v="0.93124533333333348"/>
    <n v="67585"/>
    <n v="68937"/>
    <n v="62938.215853333342"/>
    <n v="1259.0436906666655"/>
    <n v="11848.32"/>
    <n v="0.2271"/>
    <n v="0.22070000000000001"/>
    <n v="25604.832470662135"/>
    <n v="1069.9543257333335"/>
    <n v="236.13891968934669"/>
    <n v="1306.0932454226802"/>
    <n v="91108.185260084821"/>
  </r>
  <r>
    <x v="30"/>
    <s v="Central Valley School District"/>
    <n v="1964"/>
    <s v="Spokane Valley Learning Academy"/>
    <n v="0.2467"/>
    <x v="1"/>
    <n v="102.6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"/>
    <s v="Central Valley School District"/>
    <n v="5278"/>
    <s v="Spokane Valley Tech"/>
    <n v="5.4100000000000002E-2"/>
    <x v="1"/>
    <n v="42.1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"/>
    <s v="Central Valley School District"/>
    <n v="5542"/>
    <s v="STEM Academy at SVT"/>
    <n v="0.17710000000000001"/>
    <x v="1"/>
    <n v="157.5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"/>
    <s v="Central Valley School District"/>
    <n v="3465"/>
    <s v="Summit School"/>
    <n v="0.24410000000000001"/>
    <x v="1"/>
    <n v="356.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"/>
    <s v="Central Valley School District"/>
    <n v="4160"/>
    <s v="Sunrise Elementary"/>
    <n v="0.1459"/>
    <x v="1"/>
    <n v="649.7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"/>
    <s v="Central Valley School District"/>
    <n v="3064"/>
    <s v="University Elementary School"/>
    <n v="0.49249999999999999"/>
    <x v="1"/>
    <n v="292.56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"/>
    <s v="Central Valley School District"/>
    <n v="3415"/>
    <s v="University High School"/>
    <n v="0.35770000000000002"/>
    <x v="1"/>
    <n v="1583.679999999999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1"/>
    <s v="Centralia School District"/>
    <n v="2166"/>
    <s v="Centralia High School"/>
    <n v="0.67769999999999997"/>
    <x v="0"/>
    <n v="922.65"/>
    <n v="0"/>
    <n v="922.65"/>
    <n v="1"/>
    <n v="1"/>
    <n v="922.65"/>
    <n v="15"/>
    <n v="61.51"/>
    <n v="1.1000000000000001"/>
    <n v="36"/>
    <n v="2435.7960000000003"/>
    <n v="2.7064400000000002"/>
    <n v="67585"/>
    <n v="68937"/>
    <n v="182914.74740000002"/>
    <n v="3659.1068799999775"/>
    <n v="11848.32"/>
    <n v="0.2271"/>
    <n v="0.22070000000000001"/>
    <n v="74414.271203756012"/>
    <n v="3109.5642379999999"/>
    <n v="686.28082732660005"/>
    <n v="3795.8450653266"/>
    <n v="264783.97054908262"/>
  </r>
  <r>
    <x v="31"/>
    <s v="Centralia School District"/>
    <n v="3240"/>
    <s v="Centralia Middle School"/>
    <n v="0.76919999999999999"/>
    <x v="0"/>
    <n v="509.92"/>
    <n v="0"/>
    <n v="509.92"/>
    <n v="1"/>
    <n v="1"/>
    <n v="509.92"/>
    <n v="15"/>
    <n v="33.994666666666667"/>
    <n v="1.1000000000000001"/>
    <n v="36"/>
    <n v="1346.1888000000001"/>
    <n v="1.4957653333333334"/>
    <n v="67585"/>
    <n v="68937"/>
    <n v="101091.30005333334"/>
    <n v="2022.274730666657"/>
    <n v="11848.32"/>
    <n v="0.2271"/>
    <n v="0.22070000000000001"/>
    <n v="41126.456589410125"/>
    <n v="1718.5595797333335"/>
    <n v="379.28609924714669"/>
    <n v="2097.8456789804804"/>
    <n v="146337.87705239063"/>
  </r>
  <r>
    <x v="31"/>
    <s v="Centralia School District"/>
    <n v="2244"/>
    <s v="Edison Elementary"/>
    <n v="0.69799999999999995"/>
    <x v="0"/>
    <n v="309"/>
    <n v="0"/>
    <n v="309"/>
    <n v="1"/>
    <n v="1"/>
    <n v="309"/>
    <n v="15"/>
    <n v="20.6"/>
    <n v="1.1000000000000001"/>
    <n v="36"/>
    <n v="815.7600000000001"/>
    <n v="0.90640000000000009"/>
    <n v="67585"/>
    <n v="68937"/>
    <n v="61259.044000000009"/>
    <n v="1225.4527999999991"/>
    <n v="11848.32"/>
    <n v="0.2271"/>
    <n v="0.22070000000000001"/>
    <n v="24921.703573360002"/>
    <n v="1041.4082800000001"/>
    <n v="229.83880739600002"/>
    <n v="1271.2470873960001"/>
    <n v="88677.447460756011"/>
  </r>
  <r>
    <x v="31"/>
    <s v="Centralia School District"/>
    <n v="2704"/>
    <s v="Fords Prairie Elementary"/>
    <n v="0.6855"/>
    <x v="0"/>
    <n v="450.71"/>
    <n v="0"/>
    <n v="450.71"/>
    <n v="1"/>
    <n v="1"/>
    <n v="450.71"/>
    <n v="15"/>
    <n v="30.047333333333331"/>
    <n v="1.1000000000000001"/>
    <n v="36"/>
    <n v="1189.8744000000002"/>
    <n v="1.3220826666666667"/>
    <n v="67585"/>
    <n v="68937"/>
    <n v="89352.957026666671"/>
    <n v="1787.4557653333322"/>
    <n v="11848.32"/>
    <n v="0.2271"/>
    <n v="0.22070000000000001"/>
    <n v="36351.006529285063"/>
    <n v="1519.0068798666668"/>
    <n v="335.2448183865734"/>
    <n v="1854.2516982532402"/>
    <n v="129345.67101953831"/>
  </r>
  <r>
    <x v="31"/>
    <s v="Centralia School District"/>
    <n v="5359"/>
    <s v="Futurus High School"/>
    <n v="0.72340000000000004"/>
    <x v="0"/>
    <n v="56.58"/>
    <n v="0"/>
    <n v="56.58"/>
    <n v="1"/>
    <n v="1"/>
    <n v="56.58"/>
    <n v="15"/>
    <n v="3.7719999999999998"/>
    <n v="1.1000000000000001"/>
    <n v="36"/>
    <n v="149.37120000000002"/>
    <n v="0.165968"/>
    <n v="67585"/>
    <n v="68937"/>
    <n v="11216.94728"/>
    <n v="224.38873600000079"/>
    <n v="11848.32"/>
    <n v="0.2271"/>
    <n v="0.22070000000000001"/>
    <n v="4563.3332950832009"/>
    <n v="190.68893360000001"/>
    <n v="42.085047645520007"/>
    <n v="232.77398124552002"/>
    <n v="16237.443292328722"/>
  </r>
  <r>
    <x v="31"/>
    <s v="Centralia School District"/>
    <n v="3172"/>
    <s v="Jefferson Lincoln Elementary"/>
    <n v="0.83909999999999996"/>
    <x v="0"/>
    <n v="434.7"/>
    <n v="0"/>
    <n v="434.7"/>
    <n v="1"/>
    <n v="1"/>
    <n v="434.7"/>
    <n v="15"/>
    <n v="28.98"/>
    <n v="1.1000000000000001"/>
    <n v="36"/>
    <n v="1147.6080000000002"/>
    <n v="1.2751200000000003"/>
    <n v="67585"/>
    <n v="68937"/>
    <n v="86178.98520000001"/>
    <n v="1723.962240000008"/>
    <n v="11848.32"/>
    <n v="0.2271"/>
    <n v="0.22070000000000001"/>
    <n v="35059.755803688007"/>
    <n v="1465.0491240000001"/>
    <n v="323.33634166680002"/>
    <n v="1788.3854656668002"/>
    <n v="124751.08870935482"/>
  </r>
  <r>
    <x v="31"/>
    <s v="Centralia School District"/>
    <n v="2291"/>
    <s v="Oakview Elementary School"/>
    <n v="0.81540000000000001"/>
    <x v="0"/>
    <n v="331.12"/>
    <n v="0"/>
    <n v="331.12"/>
    <n v="1"/>
    <n v="1"/>
    <n v="331.12"/>
    <n v="15"/>
    <n v="22.074666666666666"/>
    <n v="1.1000000000000001"/>
    <n v="36"/>
    <n v="874.15679999999998"/>
    <n v="0.97128533333333333"/>
    <n v="67585"/>
    <n v="68937"/>
    <n v="65644.319253333335"/>
    <n v="1313.1777706666617"/>
    <n v="11848.32"/>
    <n v="0.2271"/>
    <n v="0.22070000000000001"/>
    <n v="26705.74267705813"/>
    <n v="1115.9582837333332"/>
    <n v="246.29199321994665"/>
    <n v="1362.2502769532798"/>
    <n v="95025.489978011406"/>
  </r>
  <r>
    <x v="31"/>
    <s v="Centralia School District"/>
    <n v="2768"/>
    <s v="Washington Elementary School"/>
    <n v="0.8397"/>
    <x v="0"/>
    <n v="309.24"/>
    <n v="0"/>
    <n v="309.24"/>
    <n v="1"/>
    <n v="1"/>
    <n v="309.24"/>
    <n v="15"/>
    <n v="20.616"/>
    <n v="1.1000000000000001"/>
    <n v="36"/>
    <n v="816.39360000000011"/>
    <n v="0.90710400000000013"/>
    <n v="67585"/>
    <n v="68937"/>
    <n v="61306.623840000007"/>
    <n v="1226.4046080000044"/>
    <n v="11848.32"/>
    <n v="0.2271"/>
    <n v="0.22070000000000001"/>
    <n v="24941.060236329606"/>
    <n v="1042.2171408000002"/>
    <n v="230.01732297456005"/>
    <n v="1272.2344637745603"/>
    <n v="88746.323148104173"/>
  </r>
  <r>
    <x v="32"/>
    <s v="Chehalis School District"/>
    <n v="4311"/>
    <s v="Chehalis Middle School"/>
    <n v="0.47699999999999998"/>
    <x v="1"/>
    <n v="651.35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2"/>
    <s v="Chehalis School District"/>
    <n v="5509"/>
    <s v="James W Lintott Elementary School"/>
    <n v="0.50419999999999998"/>
    <x v="0"/>
    <n v="621.21"/>
    <n v="0"/>
    <n v="621.21"/>
    <n v="1"/>
    <n v="1.04"/>
    <n v="621.21"/>
    <n v="15"/>
    <n v="41.414000000000001"/>
    <n v="1.1000000000000001"/>
    <n v="36"/>
    <n v="1639.9944000000003"/>
    <n v="1.8222160000000003"/>
    <n v="67585"/>
    <n v="68937"/>
    <n v="123154.46836000001"/>
    <n v="7488.3602076800016"/>
    <n v="11848.32"/>
    <n v="0.2271"/>
    <n v="0.22070000000000001"/>
    <n v="51211.259139510978"/>
    <n v="2177.3804761280003"/>
    <n v="480.54787108144967"/>
    <n v="2657.9283472094498"/>
    <n v="184512.01605440042"/>
  </r>
  <r>
    <x v="32"/>
    <s v="Chehalis School District"/>
    <n v="5369"/>
    <s v="Lewis County Alternative School"/>
    <n v="0.70489999999999997"/>
    <x v="0"/>
    <n v="29.82"/>
    <n v="0"/>
    <n v="29.82"/>
    <n v="1"/>
    <n v="1.04"/>
    <n v="29.82"/>
    <n v="15"/>
    <n v="1.988"/>
    <n v="1.1000000000000001"/>
    <n v="36"/>
    <n v="78.724800000000016"/>
    <n v="8.7472000000000022E-2"/>
    <n v="67585"/>
    <n v="68937"/>
    <n v="5911.7951200000016"/>
    <n v="359.46443455999997"/>
    <n v="11848.32"/>
    <n v="0.2271"/>
    <n v="0.22070000000000001"/>
    <n v="2458.2987194993921"/>
    <n v="104.52099257600003"/>
    <n v="23.067783061523208"/>
    <n v="127.58877563752324"/>
    <n v="8857.1470496969159"/>
  </r>
  <r>
    <x v="32"/>
    <s v="Chehalis School District"/>
    <n v="5510"/>
    <s v="Orin C Smith Elementary School"/>
    <n v="0.52010000000000001"/>
    <x v="0"/>
    <n v="657.13"/>
    <n v="0"/>
    <n v="657.13"/>
    <n v="1"/>
    <n v="1.04"/>
    <n v="657.13"/>
    <n v="15"/>
    <n v="43.808666666666667"/>
    <n v="1.1000000000000001"/>
    <n v="36"/>
    <n v="1734.8232"/>
    <n v="1.9275813333333334"/>
    <n v="67585"/>
    <n v="68937"/>
    <n v="130275.58441333333"/>
    <n v="7921.3569377066742"/>
    <n v="11848.32"/>
    <n v="0.2271"/>
    <n v="0.22070000000000001"/>
    <n v="54172.429159779858"/>
    <n v="2303.282355850667"/>
    <n v="508.33441593624224"/>
    <n v="2811.6167717869093"/>
    <n v="195180.98728260677"/>
  </r>
  <r>
    <x v="32"/>
    <s v="Chehalis School District"/>
    <n v="2799"/>
    <s v="W F West High School"/>
    <n v="0.36780000000000002"/>
    <x v="1"/>
    <n v="940.22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3"/>
    <s v="Cheney School District"/>
    <n v="2954"/>
    <s v="Betz Elementary"/>
    <n v="0.4763"/>
    <x v="1"/>
    <n v="395.6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3"/>
    <s v="Cheney School District"/>
    <n v="5126"/>
    <s v="Birth To Three"/>
    <n v="0"/>
    <x v="1"/>
    <n v="0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3"/>
    <s v="Cheney School District"/>
    <n v="3610"/>
    <s v="Cheney High School"/>
    <n v="0.4249"/>
    <x v="1"/>
    <n v="1362.99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3"/>
    <s v="Cheney School District"/>
    <n v="2447"/>
    <s v="Cheney Middle School"/>
    <n v="0.4582"/>
    <x v="1"/>
    <n v="632.9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3"/>
    <s v="Cheney School District"/>
    <n v="5396"/>
    <s v="Cheney Open Doors"/>
    <n v="0.53739999999999999"/>
    <x v="0"/>
    <n v="11.4"/>
    <n v="0"/>
    <n v="11.4"/>
    <n v="1"/>
    <n v="1"/>
    <n v="11.4"/>
    <n v="15"/>
    <n v="0.76"/>
    <n v="1.1000000000000001"/>
    <n v="36"/>
    <n v="30.096000000000004"/>
    <n v="3.3440000000000004E-2"/>
    <n v="67585"/>
    <n v="68937"/>
    <n v="2260.0424000000003"/>
    <n v="45.210880000000088"/>
    <n v="11848.32"/>
    <n v="0.2271"/>
    <n v="0.22070000000000001"/>
    <n v="919.44149105600013"/>
    <n v="38.420888000000005"/>
    <n v="8.4794899816000022"/>
    <n v="46.900377981600009"/>
    <n v="3271.5951490376001"/>
  </r>
  <r>
    <x v="33"/>
    <s v="Cheney School District"/>
    <n v="5035"/>
    <s v="HomeWorks"/>
    <n v="0.35920000000000002"/>
    <x v="1"/>
    <n v="152.2700000000000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3"/>
    <s v="Cheney School District"/>
    <n v="5294"/>
    <s v="Phil Snowdon Elementary"/>
    <n v="0.4592"/>
    <x v="1"/>
    <n v="435.9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3"/>
    <s v="Cheney School District"/>
    <n v="3761"/>
    <s v="Salnave Elementary"/>
    <n v="0.57989999999999997"/>
    <x v="0"/>
    <n v="289.44"/>
    <n v="0"/>
    <n v="289.44"/>
    <n v="1"/>
    <n v="1"/>
    <n v="289.44"/>
    <n v="15"/>
    <n v="19.295999999999999"/>
    <n v="1.1000000000000001"/>
    <n v="36"/>
    <n v="764.12159999999994"/>
    <n v="0.84902399999999989"/>
    <n v="67585"/>
    <n v="68937"/>
    <n v="57381.287039999996"/>
    <n v="1147.8804479999962"/>
    <n v="11848.32"/>
    <n v="0.2271"/>
    <n v="0.22070000000000001"/>
    <n v="23344.135541337597"/>
    <n v="975.48612479999986"/>
    <n v="215.28978774335997"/>
    <n v="1190.7759125433599"/>
    <n v="83064.078941880958"/>
  </r>
  <r>
    <x v="33"/>
    <s v="Cheney School District"/>
    <n v="2814"/>
    <s v="Sunset Elementary"/>
    <n v="0.70750000000000002"/>
    <x v="0"/>
    <n v="524.12"/>
    <n v="0"/>
    <n v="524.12"/>
    <n v="1"/>
    <n v="1"/>
    <n v="524.12"/>
    <n v="15"/>
    <n v="34.941333333333333"/>
    <n v="1.1000000000000001"/>
    <n v="36"/>
    <n v="1383.6768000000002"/>
    <n v="1.5374186666666669"/>
    <n v="67585"/>
    <n v="68937"/>
    <n v="103906.44058666668"/>
    <n v="2078.5900373333425"/>
    <n v="11848.32"/>
    <n v="0.2271"/>
    <n v="0.22070000000000001"/>
    <n v="42271.72581511148"/>
    <n v="1766.4171770666669"/>
    <n v="389.84827097861341"/>
    <n v="2156.2654480452802"/>
    <n v="150413.02188715679"/>
  </r>
  <r>
    <x v="33"/>
    <s v="Cheney School District"/>
    <n v="1769"/>
    <s v="Three Springs High School"/>
    <n v="0.72160000000000002"/>
    <x v="0"/>
    <n v="67.599999999999994"/>
    <n v="0"/>
    <n v="67.599999999999994"/>
    <n v="1"/>
    <n v="1"/>
    <n v="67.599999999999994"/>
    <n v="15"/>
    <n v="4.5066666666666659"/>
    <n v="1.1000000000000001"/>
    <n v="36"/>
    <n v="178.46399999999997"/>
    <n v="0.19829333333333329"/>
    <n v="67585"/>
    <n v="68937"/>
    <n v="13401.654933333331"/>
    <n v="268.09258666666574"/>
    <n v="11848.32"/>
    <n v="0.2271"/>
    <n v="0.22070000000000001"/>
    <n v="5452.1267364373325"/>
    <n v="227.82912533333331"/>
    <n v="50.281887961066666"/>
    <n v="278.11101329439998"/>
    <n v="19399.985269731733"/>
  </r>
  <r>
    <x v="33"/>
    <s v="Cheney School District"/>
    <n v="5269"/>
    <s v="Westwood Middle School"/>
    <n v="0.52559999999999996"/>
    <x v="0"/>
    <n v="558.98"/>
    <n v="0"/>
    <n v="558.98"/>
    <n v="1"/>
    <n v="1"/>
    <n v="558.98"/>
    <n v="15"/>
    <n v="37.265333333333338"/>
    <n v="1.1000000000000001"/>
    <n v="36"/>
    <n v="1475.7072000000003"/>
    <n v="1.6396746666666671"/>
    <n v="67585"/>
    <n v="68937"/>
    <n v="110817.41234666669"/>
    <n v="2216.8401493333367"/>
    <n v="11848.32"/>
    <n v="0.2271"/>
    <n v="0.22070000000000001"/>
    <n v="45083.281111445875"/>
    <n v="1883.904208266667"/>
    <n v="415.77765876445341"/>
    <n v="2299.6818670311204"/>
    <n v="160417.21547447701"/>
  </r>
  <r>
    <x v="33"/>
    <s v="Cheney School District"/>
    <n v="3309"/>
    <s v="Windsor Elementary"/>
    <n v="0.38240000000000002"/>
    <x v="1"/>
    <n v="50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4"/>
    <s v="Chewelah School District"/>
    <n v="5523"/>
    <s v="Chewelah Open Doors Reengagement Program"/>
    <n v="0.8387"/>
    <x v="0"/>
    <n v="10.1"/>
    <n v="0"/>
    <n v="10.1"/>
    <n v="1"/>
    <n v="1"/>
    <n v="10.1"/>
    <n v="15"/>
    <n v="0.67333333333333334"/>
    <n v="1.1000000000000001"/>
    <n v="36"/>
    <n v="26.664000000000001"/>
    <n v="2.9626666666666669E-2"/>
    <n v="67585"/>
    <n v="68937"/>
    <n v="2002.3182666666669"/>
    <n v="40.055253333333212"/>
    <n v="11848.32"/>
    <n v="0.2271"/>
    <n v="0.22070000000000001"/>
    <n v="814.59289997066662"/>
    <n v="34.039558666666665"/>
    <n v="7.512530597733333"/>
    <n v="41.552089264399996"/>
    <n v="2898.5185092350666"/>
  </r>
  <r>
    <x v="34"/>
    <s v="Chewelah School District"/>
    <n v="2664"/>
    <s v="Gess Elementary"/>
    <n v="0.61019999999999996"/>
    <x v="0"/>
    <n v="258.5"/>
    <n v="0"/>
    <n v="258.5"/>
    <n v="1"/>
    <n v="1"/>
    <n v="258.5"/>
    <n v="15"/>
    <n v="17.233333333333334"/>
    <n v="1.1000000000000001"/>
    <n v="36"/>
    <n v="682.44000000000017"/>
    <n v="0.75826666666666687"/>
    <n v="67585"/>
    <n v="68937"/>
    <n v="51247.452666666679"/>
    <n v="1025.1765333333315"/>
    <n v="11848.32"/>
    <n v="0.2271"/>
    <n v="0.22070000000000001"/>
    <n v="20848.739073506673"/>
    <n v="871.21048666666684"/>
    <n v="192.27615440733337"/>
    <n v="1063.4866410740001"/>
    <n v="74184.85491458069"/>
  </r>
  <r>
    <x v="34"/>
    <s v="Chewelah School District"/>
    <n v="2404"/>
    <s v="Jenkins Junior/Senior High"/>
    <n v="0.4995"/>
    <x v="1"/>
    <n v="276.9599999999999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4"/>
    <s v="Chewelah School District"/>
    <n v="1763"/>
    <s v="Quartzite Learning"/>
    <n v="0.49299999999999999"/>
    <x v="1"/>
    <n v="157.22999999999999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5"/>
    <s v="Chief Leschi Tribal Compact"/>
    <n v="5549"/>
    <s v="Chief Leschi Schools"/>
    <n v="0.36599999999999999"/>
    <x v="1"/>
    <n v="552.34999999999991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6"/>
    <s v="Chimacum School District"/>
    <n v="4552"/>
    <s v="Chimacum Creek Primary School"/>
    <n v="0.51439999999999997"/>
    <x v="0"/>
    <n v="142.30000000000001"/>
    <n v="0"/>
    <n v="142.30000000000001"/>
    <n v="1.1200000000000001"/>
    <n v="1.1200000000000001"/>
    <n v="142.30000000000001"/>
    <n v="15"/>
    <n v="9.4866666666666681"/>
    <n v="1.1000000000000001"/>
    <n v="36"/>
    <n v="375.67200000000008"/>
    <n v="0.41741333333333341"/>
    <n v="67585"/>
    <n v="68937"/>
    <n v="31596.185749333345"/>
    <n v="632.06396586666233"/>
    <n v="11848.32"/>
    <n v="0.2271"/>
    <n v="0.22070000000000001"/>
    <n v="12260.637046540376"/>
    <n v="537.13749525333344"/>
    <n v="118.54624520241069"/>
    <n v="655.6837404557441"/>
    <n v="45144.570502196126"/>
  </r>
  <r>
    <x v="36"/>
    <s v="Chimacum School District"/>
    <n v="2697"/>
    <s v="Chimacum Elementary School"/>
    <n v="0.55069999999999997"/>
    <x v="0"/>
    <n v="202.6"/>
    <n v="0"/>
    <n v="202.6"/>
    <n v="1.1200000000000001"/>
    <n v="1.1200000000000001"/>
    <n v="202.6"/>
    <n v="15"/>
    <n v="13.506666666666666"/>
    <n v="1.1000000000000001"/>
    <n v="36"/>
    <n v="534.86400000000003"/>
    <n v="0.59429333333333334"/>
    <n v="67585"/>
    <n v="68937"/>
    <n v="44985.152725333341"/>
    <n v="899.90273706665903"/>
    <n v="11848.32"/>
    <n v="0.2271"/>
    <n v="0.22070000000000001"/>
    <n v="17456.114305193812"/>
    <n v="764.75092437333331"/>
    <n v="168.78052900919468"/>
    <n v="933.53145338252796"/>
    <n v="64274.701220976342"/>
  </r>
  <r>
    <x v="36"/>
    <s v="Chimacum School District"/>
    <n v="3275"/>
    <s v="Chimacum Junior/Senior High School"/>
    <n v="0.44259999999999999"/>
    <x v="1"/>
    <n v="301.73999999999995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6"/>
    <s v="Chimacum School District"/>
    <n v="1724"/>
    <s v="PI Program"/>
    <n v="0.4446"/>
    <x v="1"/>
    <n v="67.45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7"/>
    <s v="Clarkston School District"/>
    <n v="2299"/>
    <s v="Charles Francis Adams High School"/>
    <n v="0.4909"/>
    <x v="1"/>
    <n v="788.0799999999999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7"/>
    <s v="Clarkston School District"/>
    <n v="5644"/>
    <s v="Clarkston Home Alliance"/>
    <n v="0.4"/>
    <x v="1"/>
    <n v="12.9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7"/>
    <s v="Clarkston School District"/>
    <n v="1617"/>
    <s v="Educational Opportunity Center"/>
    <n v="0.70369999999999999"/>
    <x v="0"/>
    <n v="72.099999999999994"/>
    <n v="0"/>
    <n v="72.099999999999994"/>
    <n v="1"/>
    <n v="1"/>
    <n v="72.099999999999994"/>
    <n v="15"/>
    <n v="4.8066666666666666"/>
    <n v="1.1000000000000001"/>
    <n v="36"/>
    <n v="190.34400000000002"/>
    <n v="0.21149333333333337"/>
    <n v="67585"/>
    <n v="68937"/>
    <n v="14293.776933333336"/>
    <n v="285.9389866666661"/>
    <n v="11848.32"/>
    <n v="0.2271"/>
    <n v="0.22070000000000001"/>
    <n v="5815.0641671173344"/>
    <n v="242.99526533333338"/>
    <n v="53.62905505906668"/>
    <n v="296.62432039240008"/>
    <n v="20691.404407509737"/>
  </r>
  <r>
    <x v="37"/>
    <s v="Clarkston School District"/>
    <n v="5413"/>
    <s v="Educational Opportunity Center Reengagement"/>
    <n v="0.66490000000000005"/>
    <x v="0"/>
    <n v="11.3"/>
    <n v="0"/>
    <n v="11.3"/>
    <n v="1"/>
    <n v="1"/>
    <n v="11.3"/>
    <n v="15"/>
    <n v="0.75333333333333341"/>
    <n v="1.1000000000000001"/>
    <n v="36"/>
    <n v="29.832000000000004"/>
    <n v="3.3146666666666671E-2"/>
    <n v="67585"/>
    <n v="68937"/>
    <n v="2240.217466666667"/>
    <n v="44.814293333333353"/>
    <n v="11848.32"/>
    <n v="0.2271"/>
    <n v="0.22070000000000001"/>
    <n v="911.37621481866677"/>
    <n v="38.083862666666668"/>
    <n v="8.4051084905333333"/>
    <n v="46.488971157199998"/>
    <n v="3242.8969459758673"/>
  </r>
  <r>
    <x v="37"/>
    <s v="Clarkston School District"/>
    <n v="2962"/>
    <s v="Grantham Elementary"/>
    <n v="0.83779999999999999"/>
    <x v="0"/>
    <n v="287.7"/>
    <n v="0"/>
    <n v="287.7"/>
    <n v="1"/>
    <n v="1"/>
    <n v="287.7"/>
    <n v="15"/>
    <n v="19.18"/>
    <n v="1.1000000000000001"/>
    <n v="36"/>
    <n v="759.52800000000013"/>
    <n v="0.84392000000000011"/>
    <n v="67585"/>
    <n v="68937"/>
    <n v="57036.333200000008"/>
    <n v="1140.97984"/>
    <n v="11848.32"/>
    <n v="0.2271"/>
    <n v="0.22070000000000001"/>
    <n v="23203.799734808003"/>
    <n v="969.62188400000014"/>
    <n v="213.99554979880003"/>
    <n v="1183.6174337988002"/>
    <n v="82564.730208606808"/>
  </r>
  <r>
    <x v="37"/>
    <s v="Clarkston School District"/>
    <n v="4384"/>
    <s v="Heights Elementary"/>
    <n v="0.32129999999999997"/>
    <x v="1"/>
    <n v="335.0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7"/>
    <s v="Clarkston School District"/>
    <n v="3266"/>
    <s v="Highland Elementary"/>
    <n v="0.74429999999999996"/>
    <x v="0"/>
    <n v="276"/>
    <n v="0"/>
    <n v="276"/>
    <n v="1"/>
    <n v="1"/>
    <n v="276"/>
    <n v="15"/>
    <n v="18.399999999999999"/>
    <n v="1.1000000000000001"/>
    <n v="36"/>
    <n v="728.64"/>
    <n v="0.80959999999999999"/>
    <n v="67585"/>
    <n v="68937"/>
    <n v="54716.815999999999"/>
    <n v="1094.5792000000001"/>
    <n v="11848.32"/>
    <n v="0.2271"/>
    <n v="0.22070000000000001"/>
    <n v="22260.162415039998"/>
    <n v="930.18992000000003"/>
    <n v="205.29291534400002"/>
    <n v="1135.482835344"/>
    <n v="79207.040450383982"/>
  </r>
  <r>
    <x v="37"/>
    <s v="Clarkston School District"/>
    <n v="2501"/>
    <s v="Lincoln Middle School"/>
    <n v="0.58819999999999995"/>
    <x v="0"/>
    <n v="377.62"/>
    <n v="0"/>
    <n v="377.62"/>
    <n v="1"/>
    <n v="1"/>
    <n v="377.62"/>
    <n v="15"/>
    <n v="25.174666666666667"/>
    <n v="1.1000000000000001"/>
    <n v="36"/>
    <n v="996.91680000000008"/>
    <n v="1.1076853333333334"/>
    <n v="67585"/>
    <n v="68937"/>
    <n v="74862.913253333332"/>
    <n v="1497.5905706666672"/>
    <n v="11848.32"/>
    <n v="0.2271"/>
    <n v="0.22070000000000001"/>
    <n v="30456.096127418132"/>
    <n v="1272.6750637333334"/>
    <n v="280.87938656594667"/>
    <n v="1553.5544502992802"/>
    <n v="108370.15440171742"/>
  </r>
  <r>
    <x v="37"/>
    <s v="Clarkston School District"/>
    <n v="2823"/>
    <s v="Parkway Elementary"/>
    <n v="0.64170000000000005"/>
    <x v="0"/>
    <n v="298.37"/>
    <n v="0"/>
    <n v="298.37"/>
    <n v="1"/>
    <n v="1"/>
    <n v="298.37"/>
    <n v="15"/>
    <n v="19.891333333333332"/>
    <n v="1.1000000000000001"/>
    <n v="36"/>
    <n v="787.69680000000005"/>
    <n v="0.8752186666666667"/>
    <n v="67585"/>
    <n v="68937"/>
    <n v="59151.653586666667"/>
    <n v="1183.2956373333363"/>
    <n v="11848.32"/>
    <n v="0.2271"/>
    <n v="0.22070000000000001"/>
    <n v="24064.364709331468"/>
    <n v="1005.5824870666668"/>
    <n v="221.93205489561336"/>
    <n v="1227.5145419622802"/>
    <n v="85626.828475293747"/>
  </r>
  <r>
    <x v="37"/>
    <s v="Clarkston School District"/>
    <n v="3616"/>
    <s v="Special Services"/>
    <n v="0.36459999999999998"/>
    <x v="1"/>
    <n v="4.6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8"/>
    <s v="Cle Elum-Roslyn School District"/>
    <n v="2328"/>
    <s v="Cle Elum Roslyn Elementary"/>
    <n v="0.42030000000000001"/>
    <x v="1"/>
    <n v="353.5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8"/>
    <s v="Cle Elum-Roslyn School District"/>
    <n v="2329"/>
    <s v="Cle Elum Roslyn High School"/>
    <n v="0.33300000000000002"/>
    <x v="1"/>
    <n v="232.82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8"/>
    <s v="Cle Elum-Roslyn School District"/>
    <n v="1987"/>
    <s v="Swiftwater Learning Center"/>
    <n v="0.60170000000000001"/>
    <x v="0"/>
    <n v="23.46"/>
    <n v="0"/>
    <n v="23.46"/>
    <n v="1"/>
    <n v="1"/>
    <n v="23.46"/>
    <n v="15"/>
    <n v="1.5640000000000001"/>
    <n v="1.1000000000000001"/>
    <n v="36"/>
    <n v="61.934400000000004"/>
    <n v="6.8816000000000002E-2"/>
    <n v="67585"/>
    <n v="68937"/>
    <n v="4650.9293600000001"/>
    <n v="93.039232000000084"/>
    <n v="11848.32"/>
    <n v="0.2271"/>
    <n v="0.22070000000000001"/>
    <n v="1892.1138052784002"/>
    <n v="79.066143199999999"/>
    <n v="17.449897804239999"/>
    <n v="96.516041004239995"/>
    <n v="6732.59843828264"/>
  </r>
  <r>
    <x v="38"/>
    <s v="Cle Elum-Roslyn School District"/>
    <n v="2570"/>
    <s v="Walter Strom Middle School"/>
    <n v="0.4249"/>
    <x v="1"/>
    <n v="232.3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9"/>
    <s v="Clover Park School District"/>
    <n v="1825"/>
    <s v="Alfaretta House"/>
    <n v="0.69789999999999996"/>
    <x v="0"/>
    <n v="27.32"/>
    <n v="0"/>
    <n v="27.32"/>
    <n v="1.06"/>
    <n v="1.06"/>
    <n v="27.32"/>
    <n v="15"/>
    <n v="1.8213333333333332"/>
    <n v="1.1000000000000001"/>
    <n v="36"/>
    <n v="72.124800000000008"/>
    <n v="8.0138666666666677E-2"/>
    <n v="67585"/>
    <n v="68937"/>
    <n v="5741.1420938666679"/>
    <n v="114.84832597333298"/>
    <n v="11848.32"/>
    <n v="0.2271"/>
    <n v="0.22070000000000001"/>
    <n v="2278.6689620994348"/>
    <n v="97.599840330666694"/>
    <n v="21.540284760978139"/>
    <n v="119.14012509164483"/>
    <n v="8253.7995070310808"/>
  </r>
  <r>
    <x v="39"/>
    <s v="Clover Park School District"/>
    <n v="3454"/>
    <s v="Beachwood Elementary School"/>
    <n v="0.37430000000000002"/>
    <x v="1"/>
    <n v="280.58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9"/>
    <s v="Clover Park School District"/>
    <n v="3457"/>
    <s v="Carter Lake Elementary School"/>
    <n v="0.41620000000000001"/>
    <x v="1"/>
    <n v="432.3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9"/>
    <s v="Clover Park School District"/>
    <n v="2425"/>
    <s v="Clover Park High School"/>
    <n v="0.77100000000000002"/>
    <x v="0"/>
    <n v="1311.76"/>
    <n v="0"/>
    <n v="1311.76"/>
    <n v="1.06"/>
    <n v="1.06"/>
    <n v="1311.76"/>
    <n v="15"/>
    <n v="87.450666666666663"/>
    <n v="1.1000000000000001"/>
    <n v="36"/>
    <n v="3463.0464000000002"/>
    <n v="3.8478293333333333"/>
    <n v="67585"/>
    <n v="68937"/>
    <n v="275658.87822293333"/>
    <n v="5514.4011741866707"/>
    <n v="11848.32"/>
    <n v="0.2271"/>
    <n v="0.22070000000000001"/>
    <n v="109409.47283029115"/>
    <n v="4686.2213232853337"/>
    <n v="1034.2490460490733"/>
    <n v="5720.4703693344072"/>
    <n v="396303.22259674553"/>
  </r>
  <r>
    <x v="39"/>
    <s v="Clover Park School District"/>
    <n v="5411"/>
    <s v="CPSD Open Doors Program"/>
    <n v="0.70579999999999998"/>
    <x v="0"/>
    <n v="204.47"/>
    <n v="0"/>
    <n v="204.47"/>
    <n v="1.06"/>
    <n v="1.06"/>
    <n v="204.47"/>
    <n v="15"/>
    <n v="13.631333333333334"/>
    <n v="1.1000000000000001"/>
    <n v="36"/>
    <n v="539.80079999999998"/>
    <n v="0.59977866666666668"/>
    <n v="67585"/>
    <n v="68937"/>
    <n v="42968.203657866674"/>
    <n v="859.55480277333118"/>
    <n v="11848.32"/>
    <n v="0.2271"/>
    <n v="0.22070000000000001"/>
    <n v="17054.152367513594"/>
    <n v="730.46264101066674"/>
    <n v="161.21310487105416"/>
    <n v="891.6757458817209"/>
    <n v="61773.586574035326"/>
  </r>
  <r>
    <x v="39"/>
    <s v="Clover Park School District"/>
    <n v="2943"/>
    <s v="Custer Elementary School"/>
    <n v="0.70650000000000002"/>
    <x v="0"/>
    <n v="232.98"/>
    <n v="0"/>
    <n v="232.98"/>
    <n v="1.06"/>
    <n v="1.06"/>
    <n v="232.98"/>
    <n v="15"/>
    <n v="15.532"/>
    <n v="1.1000000000000001"/>
    <n v="36"/>
    <n v="615.06719999999996"/>
    <n v="0.6834079999999999"/>
    <n v="67585"/>
    <n v="68937"/>
    <n v="48959.417460799996"/>
    <n v="979.4056729599979"/>
    <n v="11848.32"/>
    <n v="0.2271"/>
    <n v="0.22070000000000001"/>
    <n v="19432.07521192995"/>
    <n v="832.31371889599995"/>
    <n v="183.69163776034719"/>
    <n v="1016.0053566563472"/>
    <n v="70386.903702346288"/>
  </r>
  <r>
    <x v="39"/>
    <s v="Clover Park School District"/>
    <n v="3455"/>
    <s v="Dower Elementary School"/>
    <n v="0.71109999999999995"/>
    <x v="0"/>
    <n v="289.18"/>
    <n v="0"/>
    <n v="289.18"/>
    <n v="1.06"/>
    <n v="1.06"/>
    <n v="289.18"/>
    <n v="15"/>
    <n v="19.278666666666666"/>
    <n v="1.1000000000000001"/>
    <n v="36"/>
    <n v="763.43520000000001"/>
    <n v="0.84826133333333331"/>
    <n v="67585"/>
    <n v="68937"/>
    <n v="60769.526746133335"/>
    <n v="1215.6602820266635"/>
    <n v="11848.32"/>
    <n v="0.2271"/>
    <n v="0.22070000000000001"/>
    <n v="24119.527469250163"/>
    <n v="1033.0864504693334"/>
    <n v="228.00217961858189"/>
    <n v="1261.0886300879154"/>
    <n v="87365.803127498089"/>
  </r>
  <r>
    <x v="39"/>
    <s v="Clover Park School District"/>
    <n v="4396"/>
    <s v="Evergreen Elementary School"/>
    <n v="0.58740000000000003"/>
    <x v="0"/>
    <n v="377.83"/>
    <n v="0"/>
    <n v="377.83"/>
    <n v="1.06"/>
    <n v="1.06"/>
    <n v="377.83"/>
    <n v="15"/>
    <n v="25.188666666666666"/>
    <n v="1.1000000000000001"/>
    <n v="36"/>
    <n v="997.47120000000007"/>
    <n v="1.1083013333333334"/>
    <n v="67585"/>
    <n v="68937"/>
    <n v="79398.818350133341"/>
    <n v="1588.3288068266556"/>
    <n v="11848.32"/>
    <n v="0.2271"/>
    <n v="0.22070000000000001"/>
    <n v="31513.52466874192"/>
    <n v="1349.7857859493333"/>
    <n v="297.89772295901787"/>
    <n v="1647.6835089083511"/>
    <n v="114148.35533461026"/>
  </r>
  <r>
    <x v="39"/>
    <s v="Clover Park School District"/>
    <n v="5387"/>
    <s v="Four Heroes Elementary"/>
    <n v="0.84670000000000001"/>
    <x v="0"/>
    <n v="606.29999999999995"/>
    <n v="0"/>
    <n v="606.29999999999995"/>
    <n v="1.06"/>
    <n v="1.06"/>
    <n v="606.29999999999995"/>
    <n v="15"/>
    <n v="40.419999999999995"/>
    <n v="1.1000000000000001"/>
    <n v="36"/>
    <n v="1600.6319999999998"/>
    <n v="1.7784799999999998"/>
    <n v="67585"/>
    <n v="68937"/>
    <n v="127410.485048"/>
    <n v="2548.7752575999912"/>
    <n v="11848.32"/>
    <n v="0.2271"/>
    <n v="0.22070000000000001"/>
    <n v="50569.436007353113"/>
    <n v="2165.98767176"/>
    <n v="478.033479157432"/>
    <n v="2644.0211509174319"/>
    <n v="183172.71746387056"/>
  </r>
  <r>
    <x v="39"/>
    <s v="Clover Park School District"/>
    <n v="5027"/>
    <s v="Harrison Prep School"/>
    <n v="0.60250000000000004"/>
    <x v="0"/>
    <n v="726.14"/>
    <n v="0"/>
    <n v="726.14"/>
    <n v="1.06"/>
    <n v="1.06"/>
    <n v="726.14"/>
    <n v="15"/>
    <n v="48.409333333333329"/>
    <n v="1.1000000000000001"/>
    <n v="36"/>
    <n v="1917.0096000000001"/>
    <n v="2.1300106666666667"/>
    <n v="67585"/>
    <n v="68937"/>
    <n v="152594.17716106668"/>
    <n v="3052.5608866133261"/>
    <n v="11848.32"/>
    <n v="0.2271"/>
    <n v="0.22070000000000001"/>
    <n v="60564.885803033801"/>
    <n v="2594.1123007946667"/>
    <n v="572.52058478538299"/>
    <n v="3166.6328855800498"/>
    <n v="219378.25673629384"/>
  </r>
  <r>
    <x v="39"/>
    <s v="Clover Park School District"/>
    <n v="3298"/>
    <s v="Hillside Elementary School"/>
    <n v="0.67910000000000004"/>
    <x v="0"/>
    <n v="388.41"/>
    <n v="0"/>
    <n v="388.41"/>
    <n v="1.06"/>
    <n v="1.06"/>
    <n v="388.41"/>
    <n v="15"/>
    <n v="25.894000000000002"/>
    <n v="1.1000000000000001"/>
    <n v="36"/>
    <n v="1025.4024000000002"/>
    <n v="1.1393360000000001"/>
    <n v="67585"/>
    <n v="68937"/>
    <n v="81622.144973600021"/>
    <n v="1632.8052083199873"/>
    <n v="11848.32"/>
    <n v="0.2271"/>
    <n v="0.22070000000000001"/>
    <n v="32395.966748500785"/>
    <n v="1387.5825030320002"/>
    <n v="306.23945841916247"/>
    <n v="1693.8219614511627"/>
    <n v="117344.73889187195"/>
  </r>
  <r>
    <x v="39"/>
    <s v="Clover Park School District"/>
    <n v="3248"/>
    <s v="Hudtloff Middle School"/>
    <n v="0.69710000000000005"/>
    <x v="0"/>
    <n v="696.94"/>
    <n v="0"/>
    <n v="696.94"/>
    <n v="1.06"/>
    <n v="1.06"/>
    <n v="696.94"/>
    <n v="15"/>
    <n v="46.462666666666671"/>
    <n v="1.1000000000000001"/>
    <n v="36"/>
    <n v="1839.9216000000001"/>
    <n v="2.0443573333333336"/>
    <n v="67585"/>
    <n v="68937"/>
    <n v="146457.96379573338"/>
    <n v="2929.8093815466564"/>
    <n v="11848.32"/>
    <n v="0.2271"/>
    <n v="0.22070000000000001"/>
    <n v="58129.412388198398"/>
    <n v="2489.7962196213339"/>
    <n v="549.49802567042843"/>
    <n v="3039.2942452917623"/>
    <n v="210556.47981077019"/>
  </r>
  <r>
    <x v="39"/>
    <s v="Clover Park School District"/>
    <n v="3117"/>
    <s v="Idlewild Elementary School"/>
    <n v="0.35970000000000002"/>
    <x v="1"/>
    <n v="447.31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9"/>
    <s v="Clover Park School District"/>
    <n v="3351"/>
    <s v="Lake Louise Elementary School"/>
    <n v="0.69879999999999998"/>
    <x v="0"/>
    <n v="473.7"/>
    <n v="0"/>
    <n v="473.7"/>
    <n v="1.06"/>
    <n v="1.06"/>
    <n v="473.7"/>
    <n v="15"/>
    <n v="31.58"/>
    <n v="1.1000000000000001"/>
    <n v="36"/>
    <n v="1250.568"/>
    <n v="1.3895200000000001"/>
    <n v="67585"/>
    <n v="68937"/>
    <n v="99545.351752000017"/>
    <n v="1991.3489023999864"/>
    <n v="11848.32"/>
    <n v="0.2271"/>
    <n v="0.22070000000000001"/>
    <n v="39509.717692038881"/>
    <n v="1692.27834424"/>
    <n v="373.485830573768"/>
    <n v="2065.764174813768"/>
    <n v="143112.18252125266"/>
  </r>
  <r>
    <x v="39"/>
    <s v="Clover Park School District"/>
    <n v="3456"/>
    <s v="Lakes High School"/>
    <n v="0.46479999999999999"/>
    <x v="1"/>
    <n v="1201.2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9"/>
    <s v="Clover Park School District"/>
    <n v="2652"/>
    <s v="Lakeview Hope Academy"/>
    <n v="0.8206"/>
    <x v="0"/>
    <n v="592.9"/>
    <n v="0"/>
    <n v="592.9"/>
    <n v="1.06"/>
    <n v="1.06"/>
    <n v="592.9"/>
    <n v="15"/>
    <n v="39.526666666666664"/>
    <n v="1.1000000000000001"/>
    <n v="36"/>
    <n v="1565.2560000000001"/>
    <n v="1.7391733333333335"/>
    <n v="67585"/>
    <n v="68937"/>
    <n v="124594.55151733336"/>
    <n v="2492.4440874666616"/>
    <n v="11848.32"/>
    <n v="0.2271"/>
    <n v="0.22070000000000001"/>
    <n v="49451.787248490298"/>
    <n v="2118.1165934133337"/>
    <n v="467.46833216632274"/>
    <n v="2585.5849255796566"/>
    <n v="179124.36777886999"/>
  </r>
  <r>
    <x v="39"/>
    <s v="Clover Park School District"/>
    <n v="3602"/>
    <s v="Lochburn Middle School"/>
    <n v="0.85980000000000001"/>
    <x v="0"/>
    <n v="580.79999999999995"/>
    <n v="0"/>
    <n v="580.79999999999995"/>
    <n v="1.06"/>
    <n v="1.06"/>
    <n v="580.79999999999995"/>
    <n v="15"/>
    <n v="38.72"/>
    <n v="1.1000000000000001"/>
    <n v="36"/>
    <n v="1533.3119999999999"/>
    <n v="1.7036799999999999"/>
    <n v="67585"/>
    <n v="68937"/>
    <n v="122051.805568"/>
    <n v="2441.5778815999947"/>
    <n v="11848.32"/>
    <n v="0.2271"/>
    <n v="0.22070000000000001"/>
    <n v="48442.567100561908"/>
    <n v="2074.8897241599998"/>
    <n v="457.92816212211198"/>
    <n v="2532.8178862821119"/>
    <n v="175468.76843644399"/>
  </r>
  <r>
    <x v="39"/>
    <s v="Clover Park School District"/>
    <n v="5364"/>
    <s v="Meriwether Elementary School"/>
    <n v="0.32990000000000003"/>
    <x v="1"/>
    <n v="265.98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9"/>
    <s v="Clover Park School District"/>
    <n v="3763"/>
    <s v="Oakbrook Elementary School"/>
    <n v="0.50380000000000003"/>
    <x v="0"/>
    <n v="273.89999999999998"/>
    <n v="0"/>
    <n v="273.89999999999998"/>
    <n v="1.06"/>
    <n v="1.06"/>
    <n v="273.89999999999998"/>
    <n v="15"/>
    <n v="18.259999999999998"/>
    <n v="1.1000000000000001"/>
    <n v="36"/>
    <n v="723.096"/>
    <n v="0.80344000000000004"/>
    <n v="67585"/>
    <n v="68937"/>
    <n v="57558.521944000007"/>
    <n v="1151.4259327999971"/>
    <n v="11848.32"/>
    <n v="0.2271"/>
    <n v="0.22070000000000001"/>
    <n v="22845.074257651358"/>
    <n v="978.49913128000014"/>
    <n v="215.95475827349603"/>
    <n v="1194.4538895534961"/>
    <n v="82749.476024004864"/>
  </r>
  <r>
    <x v="39"/>
    <s v="Clover Park School District"/>
    <n v="2189"/>
    <s v="Park Lodge Elementary School"/>
    <n v="0.8216"/>
    <x v="0"/>
    <n v="392.9"/>
    <n v="0"/>
    <n v="392.9"/>
    <n v="1.06"/>
    <n v="1.06"/>
    <n v="392.9"/>
    <n v="15"/>
    <n v="26.193333333333332"/>
    <n v="1.1000000000000001"/>
    <n v="36"/>
    <n v="1037.2560000000001"/>
    <n v="1.1525066666666668"/>
    <n v="67585"/>
    <n v="68937"/>
    <n v="82565.692850666688"/>
    <n v="1651.6803541333211"/>
    <n v="11848.32"/>
    <n v="0.2271"/>
    <n v="0.22070000000000001"/>
    <n v="32770.462489343634"/>
    <n v="1403.6228867466668"/>
    <n v="309.77957110498937"/>
    <n v="1713.4024578516562"/>
    <n v="118701.23815199531"/>
  </r>
  <r>
    <x v="39"/>
    <s v="Clover Park School District"/>
    <n v="5365"/>
    <s v="Rainier Elementary School"/>
    <n v="0.5181"/>
    <x v="0"/>
    <n v="404.43"/>
    <n v="0"/>
    <n v="404.43"/>
    <n v="1.06"/>
    <n v="1.06"/>
    <n v="404.43"/>
    <n v="15"/>
    <n v="26.962"/>
    <n v="1.1000000000000001"/>
    <n v="36"/>
    <n v="1067.6952000000001"/>
    <n v="1.186328"/>
    <n v="67585"/>
    <n v="68937"/>
    <n v="84988.656552800006"/>
    <n v="1700.15038336"/>
    <n v="11848.32"/>
    <n v="0.2271"/>
    <n v="0.22070000000000001"/>
    <n v="33732.140861708438"/>
    <n v="1444.813448936"/>
    <n v="318.87032818017519"/>
    <n v="1763.6837771161752"/>
    <n v="122184.63157498463"/>
  </r>
  <r>
    <x v="39"/>
    <s v="Clover Park School District"/>
    <n v="1880"/>
    <s v="Re-Entry High School"/>
    <n v="0.66669999999999996"/>
    <x v="0"/>
    <n v="0.91"/>
    <n v="0"/>
    <n v="0.91"/>
    <n v="1.06"/>
    <n v="1.06"/>
    <n v="0.91"/>
    <n v="15"/>
    <n v="6.0666666666666667E-2"/>
    <n v="1.1000000000000001"/>
    <n v="36"/>
    <n v="2.4024000000000001"/>
    <n v="2.6693333333333335E-3"/>
    <n v="67585"/>
    <n v="68937"/>
    <n v="191.23130693333337"/>
    <n v="3.8254749866666486"/>
    <n v="11848.32"/>
    <n v="0.2271"/>
    <n v="0.22070000000000001"/>
    <n v="75.900027654117338"/>
    <n v="3.2509463653333337"/>
    <n v="0.71748386282906673"/>
    <n v="3.9684302281624007"/>
    <n v="274.9252398022798"/>
  </r>
  <r>
    <x v="39"/>
    <s v="Clover Park School District"/>
    <n v="1882"/>
    <s v="Special Education Services/relife"/>
    <n v="0.59050000000000002"/>
    <x v="0"/>
    <n v="3.39"/>
    <n v="0"/>
    <n v="3.39"/>
    <n v="1.06"/>
    <n v="1.06"/>
    <n v="3.39"/>
    <n v="15"/>
    <n v="0.22600000000000001"/>
    <n v="1.1000000000000001"/>
    <n v="36"/>
    <n v="8.9496000000000002"/>
    <n v="9.9439999999999997E-3"/>
    <n v="67585"/>
    <n v="68937"/>
    <n v="712.38915440000005"/>
    <n v="14.250945279999883"/>
    <n v="11848.32"/>
    <n v="0.2271"/>
    <n v="0.22070000000000001"/>
    <n v="282.74845466753595"/>
    <n v="12.110668327999999"/>
    <n v="2.6728244999895998"/>
    <n v="14.783492827989599"/>
    <n v="1024.1720471755254"/>
  </r>
  <r>
    <x v="39"/>
    <s v="Clover Park School District"/>
    <n v="3500"/>
    <s v="Thomas Middle School"/>
    <n v="0.67879999999999996"/>
    <x v="0"/>
    <n v="969.05"/>
    <n v="0"/>
    <n v="969.05"/>
    <n v="1.06"/>
    <n v="1.06"/>
    <n v="969.05"/>
    <n v="15"/>
    <n v="64.603333333333325"/>
    <n v="1.1000000000000001"/>
    <n v="36"/>
    <n v="2558.2919999999999"/>
    <n v="2.8425466666666668"/>
    <n v="67585"/>
    <n v="68937"/>
    <n v="203640.32745466669"/>
    <n v="4073.7104789333243"/>
    <n v="11848.32"/>
    <n v="0.2271"/>
    <n v="0.22070000000000001"/>
    <n v="80825.188789255393"/>
    <n v="3461.9006322266673"/>
    <n v="764.04146953242548"/>
    <n v="4225.942101759093"/>
    <n v="292765.16882461443"/>
  </r>
  <r>
    <x v="39"/>
    <s v="Clover Park School District"/>
    <n v="2651"/>
    <s v="Tillicum Elementary School"/>
    <n v="0.8921"/>
    <x v="0"/>
    <n v="275"/>
    <n v="0"/>
    <n v="275"/>
    <n v="1.06"/>
    <n v="1.06"/>
    <n v="275"/>
    <n v="15"/>
    <n v="18.333333333333332"/>
    <n v="1.1000000000000001"/>
    <n v="36"/>
    <n v="726"/>
    <n v="0.80666666666666664"/>
    <n v="67585"/>
    <n v="68937"/>
    <n v="57789.680666666667"/>
    <n v="1156.0501333333305"/>
    <n v="11848.32"/>
    <n v="0.2271"/>
    <n v="0.22070000000000001"/>
    <n v="22936.821543826663"/>
    <n v="982.42884666666669"/>
    <n v="216.82204645933334"/>
    <n v="1199.2508931259999"/>
    <n v="83081.803236952648"/>
  </r>
  <r>
    <x v="39"/>
    <s v="Clover Park School District"/>
    <n v="5297"/>
    <s v="Transition Day Students"/>
    <n v="0.54590000000000005"/>
    <x v="0"/>
    <n v="15.3"/>
    <n v="0"/>
    <n v="15.3"/>
    <n v="1.06"/>
    <n v="1.06"/>
    <n v="15.3"/>
    <n v="15"/>
    <n v="1.02"/>
    <n v="1.1000000000000001"/>
    <n v="36"/>
    <n v="40.392000000000003"/>
    <n v="4.4880000000000003E-2"/>
    <n v="67585"/>
    <n v="68937"/>
    <n v="3215.2076880000004"/>
    <n v="64.318425599999955"/>
    <n v="11848.32"/>
    <n v="0.2271"/>
    <n v="0.22070000000000001"/>
    <n v="1276.1213440747201"/>
    <n v="54.658768560000013"/>
    <n v="12.063190221192004"/>
    <n v="66.721958781192015"/>
    <n v="4622.3694164559129"/>
  </r>
  <r>
    <x v="39"/>
    <s v="Clover Park School District"/>
    <n v="3249"/>
    <s v="Tyee Park Elementary School"/>
    <n v="0.80459999999999998"/>
    <x v="0"/>
    <n v="402.8"/>
    <n v="0"/>
    <n v="402.8"/>
    <n v="1.06"/>
    <n v="1.06"/>
    <n v="402.8"/>
    <n v="15"/>
    <n v="26.853333333333335"/>
    <n v="1.1000000000000001"/>
    <n v="36"/>
    <n v="1063.3920000000003"/>
    <n v="1.181546666666667"/>
    <n v="67585"/>
    <n v="68937"/>
    <n v="84646.121354666699"/>
    <n v="1693.2981589333212"/>
    <n v="11848.32"/>
    <n v="0.2271"/>
    <n v="0.22070000000000001"/>
    <n v="33596.188064921393"/>
    <n v="1438.990325226667"/>
    <n v="317.58516477752539"/>
    <n v="1756.5754900041925"/>
    <n v="121692.18306852561"/>
  </r>
  <r>
    <x v="40"/>
    <s v="Colfax School District"/>
    <n v="3366"/>
    <s v="Colfax High School"/>
    <n v="0.2908"/>
    <x v="1"/>
    <n v="258.9700000000000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40"/>
    <s v="Colfax School District"/>
    <n v="2894"/>
    <s v="Leonard M Jennings Elementary"/>
    <n v="0.30099999999999999"/>
    <x v="1"/>
    <n v="266.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41"/>
    <s v="College Place School District"/>
    <n v="5362"/>
    <s v="College Place High School"/>
    <n v="0.50190000000000001"/>
    <x v="0"/>
    <n v="512.56999999999994"/>
    <n v="0"/>
    <n v="512.56999999999994"/>
    <n v="1"/>
    <n v="1"/>
    <n v="512.56999999999994"/>
    <n v="15"/>
    <n v="34.17133333333333"/>
    <n v="1.1000000000000001"/>
    <n v="36"/>
    <n v="1353.1848"/>
    <n v="1.5035386666666666"/>
    <n v="67585"/>
    <n v="68937"/>
    <n v="101616.66078666666"/>
    <n v="2032.7842773333396"/>
    <n v="11848.32"/>
    <n v="0.2271"/>
    <n v="0.22070000000000001"/>
    <n v="41340.186409699469"/>
    <n v="1727.4907510666667"/>
    <n v="381.25720876041333"/>
    <n v="2108.7479598270802"/>
    <n v="147098.37943352654"/>
  </r>
  <r>
    <x v="41"/>
    <s v="College Place School District"/>
    <n v="5575"/>
    <s v="College Place Open Doors Program"/>
    <n v="0.2185"/>
    <x v="1"/>
    <n v="3.3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41"/>
    <s v="College Place School District"/>
    <n v="2114"/>
    <s v="Davis Elementary"/>
    <n v="0.55449999999999999"/>
    <x v="0"/>
    <n v="689.03"/>
    <n v="0"/>
    <n v="689.03"/>
    <n v="1"/>
    <n v="1"/>
    <n v="689.03"/>
    <n v="15"/>
    <n v="45.935333333333332"/>
    <n v="1.1000000000000001"/>
    <n v="36"/>
    <n v="1819.0392000000002"/>
    <n v="2.0211546666666669"/>
    <n v="67585"/>
    <n v="68937"/>
    <n v="136599.73814666667"/>
    <n v="2732.6011093333364"/>
    <n v="11848.32"/>
    <n v="0.2271"/>
    <n v="0.22070000000000001"/>
    <n v="55572.172858097867"/>
    <n v="2322.2056542666669"/>
    <n v="512.51078789665337"/>
    <n v="2834.7164421633202"/>
    <n v="197739.22855626119"/>
  </r>
  <r>
    <x v="41"/>
    <s v="College Place School District"/>
    <n v="3541"/>
    <s v="John Sager Middle School"/>
    <n v="0.59289999999999998"/>
    <x v="0"/>
    <n v="376.33"/>
    <n v="0"/>
    <n v="376.33"/>
    <n v="1"/>
    <n v="1"/>
    <n v="376.33"/>
    <n v="15"/>
    <n v="25.088666666666665"/>
    <n v="1.1000000000000001"/>
    <n v="36"/>
    <n v="993.51120000000003"/>
    <n v="1.1039013333333334"/>
    <n v="67585"/>
    <n v="68937"/>
    <n v="74607.171613333339"/>
    <n v="1492.4746026666689"/>
    <n v="11848.32"/>
    <n v="0.2271"/>
    <n v="0.22070000000000001"/>
    <n v="30352.054063956537"/>
    <n v="1268.3274369333335"/>
    <n v="279.91986533118671"/>
    <n v="1548.2473022645202"/>
    <n v="107999.94758222107"/>
  </r>
  <r>
    <x v="42"/>
    <s v="Colton School District"/>
    <n v="2588"/>
    <s v="Colton School"/>
    <n v="0.28220000000000001"/>
    <x v="1"/>
    <n v="154.25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43"/>
    <s v="Columbia (Stevens) School District"/>
    <n v="3508"/>
    <s v="Columbia High And Elementary"/>
    <n v="0.745"/>
    <x v="0"/>
    <n v="109.85000000000001"/>
    <n v="0"/>
    <n v="109.85000000000001"/>
    <n v="1"/>
    <n v="1"/>
    <n v="109.85000000000001"/>
    <n v="15"/>
    <n v="7.3233333333333341"/>
    <n v="1.1000000000000001"/>
    <n v="36"/>
    <n v="290.00400000000008"/>
    <n v="0.32222666666666677"/>
    <n v="67585"/>
    <n v="68937"/>
    <n v="21777.689266666675"/>
    <n v="435.65045333333182"/>
    <n v="11848.32"/>
    <n v="0.2271"/>
    <n v="0.22070000000000001"/>
    <n v="8859.7059467106701"/>
    <n v="370.22232866666678"/>
    <n v="81.708067936733357"/>
    <n v="451.93039660340014"/>
    <n v="31524.976063314076"/>
  </r>
  <r>
    <x v="44"/>
    <s v="Columbia (Walla Walla) School District"/>
    <n v="3613"/>
    <s v="Columbia Elementary"/>
    <n v="0.55740000000000001"/>
    <x v="0"/>
    <n v="316.60000000000002"/>
    <n v="0"/>
    <n v="316.60000000000002"/>
    <n v="1"/>
    <n v="1.04"/>
    <n v="316.60000000000002"/>
    <n v="15"/>
    <n v="21.106666666666669"/>
    <n v="1.1000000000000001"/>
    <n v="36"/>
    <n v="835.82400000000018"/>
    <n v="0.92869333333333348"/>
    <n v="67585"/>
    <n v="68937"/>
    <n v="62765.738933333341"/>
    <n v="3816.446679466666"/>
    <n v="11848.32"/>
    <n v="0.2271"/>
    <n v="0.22070000000000001"/>
    <n v="26099.844889118296"/>
    <n v="1109.7030935466669"/>
    <n v="244.91147274574939"/>
    <n v="1354.6145662924164"/>
    <n v="94036.64506821071"/>
  </r>
  <r>
    <x v="44"/>
    <s v="Columbia (Walla Walla) School District"/>
    <n v="4049"/>
    <s v="Columbia High School"/>
    <n v="0.5081"/>
    <x v="0"/>
    <n v="200.51000000000002"/>
    <n v="0"/>
    <n v="200.51000000000002"/>
    <n v="1"/>
    <n v="1.04"/>
    <n v="200.51000000000002"/>
    <n v="15"/>
    <n v="13.367333333333335"/>
    <n v="1.1000000000000001"/>
    <n v="36"/>
    <n v="529.34640000000013"/>
    <n v="0.58816266666666683"/>
    <n v="67585"/>
    <n v="68937"/>
    <n v="39750.973826666675"/>
    <n v="2417.0427154133358"/>
    <n v="11848.32"/>
    <n v="0.2271"/>
    <n v="0.22070000000000001"/>
    <n v="16529.626970047728"/>
    <n v="702.80027570133348"/>
    <n v="155.10802084728431"/>
    <n v="857.90829654861773"/>
    <n v="59555.551808676355"/>
  </r>
  <r>
    <x v="44"/>
    <s v="Columbia (Walla Walla) School District"/>
    <n v="3012"/>
    <s v="Columbia Middle School"/>
    <n v="0.57269999999999999"/>
    <x v="0"/>
    <n v="175.82"/>
    <n v="0"/>
    <n v="175.82"/>
    <n v="1"/>
    <n v="1.04"/>
    <n v="175.82"/>
    <n v="15"/>
    <n v="11.721333333333332"/>
    <n v="1.1000000000000001"/>
    <n v="36"/>
    <n v="464.16480000000001"/>
    <n v="0.51573866666666668"/>
    <n v="67585"/>
    <n v="68937"/>
    <n v="34856.197786666664"/>
    <n v="2119.4177358933375"/>
    <n v="11848.32"/>
    <n v="0.2271"/>
    <n v="0.22070000000000001"/>
    <n v="14494.234770703657"/>
    <n v="616.26025870933336"/>
    <n v="136.00863909714988"/>
    <n v="752.26889780648321"/>
    <n v="52222.119191070145"/>
  </r>
  <r>
    <x v="45"/>
    <s v="Colville School District"/>
    <n v="3831"/>
    <s v="Colville Junior High School"/>
    <n v="0.51629999999999998"/>
    <x v="0"/>
    <n v="389.8"/>
    <n v="0"/>
    <n v="389.8"/>
    <n v="1"/>
    <n v="1.04"/>
    <n v="389.8"/>
    <n v="15"/>
    <n v="25.986666666666668"/>
    <n v="1.1000000000000001"/>
    <n v="36"/>
    <n v="1029.0720000000001"/>
    <n v="1.1434133333333334"/>
    <n v="67585"/>
    <n v="68937"/>
    <n v="77277.590133333331"/>
    <n v="4698.834225066661"/>
    <n v="11848.32"/>
    <n v="0.2271"/>
    <n v="0.22070000000000001"/>
    <n v="32134.300498352211"/>
    <n v="1366.2737393066666"/>
    <n v="301.53661426498132"/>
    <n v="1667.810353571648"/>
    <n v="115778.53521032385"/>
  </r>
  <r>
    <x v="45"/>
    <s v="Colville School District"/>
    <n v="3310"/>
    <s v="Colville Senior High School"/>
    <n v="0.43459999999999999"/>
    <x v="1"/>
    <n v="487.49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45"/>
    <s v="Colville School District"/>
    <n v="4180"/>
    <s v="Fort Colville Elementary"/>
    <n v="0.55269999999999997"/>
    <x v="0"/>
    <n v="335"/>
    <n v="0"/>
    <n v="335"/>
    <n v="1"/>
    <n v="1.04"/>
    <n v="335"/>
    <n v="15"/>
    <n v="22.333333333333332"/>
    <n v="1.1000000000000001"/>
    <n v="36"/>
    <n v="884.4"/>
    <n v="0.98266666666666669"/>
    <n v="67585"/>
    <n v="68937"/>
    <n v="66413.526666666672"/>
    <n v="4038.2490133333195"/>
    <n v="11848.32"/>
    <n v="0.2271"/>
    <n v="0.22070000000000001"/>
    <n v="27616.702583242666"/>
    <n v="1174.1962613333333"/>
    <n v="259.14511487626669"/>
    <n v="1433.3413762096"/>
    <n v="99501.819639452267"/>
  </r>
  <r>
    <x v="45"/>
    <s v="Colville School District"/>
    <n v="2957"/>
    <s v="Hofstetter Elementary"/>
    <n v="0.52400000000000002"/>
    <x v="0"/>
    <n v="303.97000000000003"/>
    <n v="0"/>
    <n v="303.97000000000003"/>
    <n v="1"/>
    <n v="1.04"/>
    <n v="303.97000000000003"/>
    <n v="15"/>
    <n v="20.264666666666667"/>
    <n v="1.1000000000000001"/>
    <n v="36"/>
    <n v="802.48080000000004"/>
    <n v="0.8916453333333334"/>
    <n v="67585"/>
    <n v="68937"/>
    <n v="60261.84985333334"/>
    <n v="3664.1986644266581"/>
    <n v="11848.32"/>
    <n v="0.2271"/>
    <n v="0.22070000000000001"/>
    <n v="25058.653982770964"/>
    <n v="1065.4341419626667"/>
    <n v="235.14131513116055"/>
    <n v="1300.5754570938273"/>
    <n v="90285.277957624785"/>
  </r>
  <r>
    <x v="45"/>
    <s v="Colville School District"/>
    <n v="1594"/>
    <s v="Panorama School"/>
    <n v="0.50080000000000002"/>
    <x v="0"/>
    <n v="47.61"/>
    <n v="0"/>
    <n v="47.61"/>
    <n v="1"/>
    <n v="1.04"/>
    <n v="47.61"/>
    <n v="15"/>
    <n v="3.1739999999999999"/>
    <n v="1.1000000000000001"/>
    <n v="36"/>
    <n v="125.6904"/>
    <n v="0.139656"/>
    <n v="67585"/>
    <n v="68937"/>
    <n v="9438.6507600000004"/>
    <n v="573.91353887999867"/>
    <n v="11848.32"/>
    <n v="0.2271"/>
    <n v="0.22070000000000001"/>
    <n v="3924.8692835468155"/>
    <n v="166.87607164799999"/>
    <n v="36.829549012713599"/>
    <n v="203.70562066071358"/>
    <n v="14141.139203087529"/>
  </r>
  <r>
    <x v="46"/>
    <s v="Concrete School District"/>
    <n v="2577"/>
    <s v="Concrete Elementary"/>
    <n v="0.73419999999999996"/>
    <x v="0"/>
    <n v="285.2"/>
    <n v="0"/>
    <n v="285.2"/>
    <n v="1.1200000000000001"/>
    <n v="1.1200000000000001"/>
    <n v="285.2"/>
    <n v="15"/>
    <n v="19.013333333333332"/>
    <n v="1.1000000000000001"/>
    <n v="36"/>
    <n v="752.928"/>
    <n v="0.8365866666666667"/>
    <n v="67585"/>
    <n v="68937"/>
    <n v="63325.595050666678"/>
    <n v="1266.7929941333277"/>
    <n v="11848.32"/>
    <n v="0.2271"/>
    <n v="0.22070000000000001"/>
    <n v="24572.970384211629"/>
    <n v="1076.5398007466667"/>
    <n v="237.59233402478935"/>
    <n v="1314.1321347714561"/>
    <n v="90479.490563783096"/>
  </r>
  <r>
    <x v="46"/>
    <s v="Concrete School District"/>
    <n v="2810"/>
    <s v="Concrete High School"/>
    <n v="0.72740000000000005"/>
    <x v="0"/>
    <n v="194.81"/>
    <n v="0"/>
    <n v="194.81"/>
    <n v="1.1200000000000001"/>
    <n v="1.1200000000000001"/>
    <n v="194.81"/>
    <n v="15"/>
    <n v="12.987333333333334"/>
    <n v="1.1000000000000001"/>
    <n v="36"/>
    <n v="514.29840000000002"/>
    <n v="0.57144266666666665"/>
    <n v="67585"/>
    <n v="68937"/>
    <n v="43255.466941866674"/>
    <n v="865.30134357332281"/>
    <n v="11848.32"/>
    <n v="0.2271"/>
    <n v="0.22070000000000001"/>
    <n v="16784.924125344554"/>
    <n v="735.34613809066661"/>
    <n v="162.29089267661013"/>
    <n v="897.63703076727677"/>
    <n v="61803.329441551825"/>
  </r>
  <r>
    <x v="46"/>
    <s v="Concrete School District"/>
    <n v="1605"/>
    <s v="Twin Cedars High School"/>
    <n v="0.71850000000000003"/>
    <x v="0"/>
    <n v="15.15"/>
    <n v="0"/>
    <n v="15.15"/>
    <n v="1.1200000000000001"/>
    <n v="1.1200000000000001"/>
    <n v="15.15"/>
    <n v="15"/>
    <n v="1.01"/>
    <n v="1.1000000000000001"/>
    <n v="36"/>
    <n v="39.996000000000009"/>
    <n v="4.4440000000000007E-2"/>
    <n v="67585"/>
    <n v="68937"/>
    <n v="3363.8946880000012"/>
    <n v="67.29282559999956"/>
    <n v="11848.32"/>
    <n v="0.2271"/>
    <n v="0.22070000000000001"/>
    <n v="1305.3313510547202"/>
    <n v="57.186458560000013"/>
    <n v="12.621051404192004"/>
    <n v="69.807509964192022"/>
    <n v="4806.3263746189132"/>
  </r>
  <r>
    <x v="47"/>
    <s v="Conway School District"/>
    <n v="2578"/>
    <s v="Conway School"/>
    <n v="0.1777"/>
    <x v="1"/>
    <n v="448.06"/>
    <n v="0"/>
    <n v="0"/>
    <n v="1.1000000000000001"/>
    <n v="1.14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48"/>
    <s v="Cosmopolis School District"/>
    <n v="3326"/>
    <s v="Cosmopolis Elementary School"/>
    <n v="0.45140000000000002"/>
    <x v="1"/>
    <n v="162.59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49"/>
    <s v="Coulee-Hartline School District"/>
    <n v="2968"/>
    <s v="Almira Coulee Hartline High School"/>
    <n v="0.4027"/>
    <x v="1"/>
    <n v="103.3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49"/>
    <s v="Coulee-Hartline School District"/>
    <n v="2693"/>
    <s v="Coulee City Elementary"/>
    <n v="0.45050000000000001"/>
    <x v="1"/>
    <n v="101.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50"/>
    <s v="Coupeville School District"/>
    <n v="3664"/>
    <s v="Coupeville Elementary School"/>
    <n v="0.34799999999999998"/>
    <x v="1"/>
    <n v="431.7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50"/>
    <s v="Coupeville School District"/>
    <n v="2625"/>
    <s v="Coupeville High School"/>
    <n v="0.2828"/>
    <x v="1"/>
    <n v="278.18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50"/>
    <s v="Coupeville School District"/>
    <n v="4004"/>
    <s v="Coupeville Middle School"/>
    <n v="0.32179999999999997"/>
    <x v="1"/>
    <n v="207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50"/>
    <s v="Coupeville School District"/>
    <n v="5412"/>
    <s v="Open Den"/>
    <n v="0.51700000000000002"/>
    <x v="0"/>
    <n v="67.2"/>
    <n v="0"/>
    <n v="67.2"/>
    <n v="1.1200000000000001"/>
    <n v="1.1600000000000001"/>
    <n v="67.2"/>
    <n v="15"/>
    <n v="4.4800000000000004"/>
    <n v="1.1000000000000001"/>
    <n v="36"/>
    <n v="177.40800000000002"/>
    <n v="0.19712000000000002"/>
    <n v="67585"/>
    <n v="68937"/>
    <n v="14921.037824000003"/>
    <n v="842.0414464000005"/>
    <n v="11848.32"/>
    <n v="0.2271"/>
    <n v="0.22070000000000001"/>
    <n v="5909.9470754508802"/>
    <n v="262.71798784000003"/>
    <n v="57.981859916288009"/>
    <n v="320.69984775628802"/>
    <n v="21993.726193607174"/>
  </r>
  <r>
    <x v="51"/>
    <s v="Crescent School District"/>
    <n v="3473"/>
    <s v="Crescent School"/>
    <n v="0.52929999999999999"/>
    <x v="0"/>
    <n v="204.22"/>
    <n v="0"/>
    <n v="204.22"/>
    <n v="1"/>
    <n v="1"/>
    <n v="204.22"/>
    <n v="15"/>
    <n v="13.614666666666666"/>
    <n v="1.1000000000000001"/>
    <n v="36"/>
    <n v="539.14080000000001"/>
    <n v="0.59904533333333332"/>
    <n v="67585"/>
    <n v="68937"/>
    <n v="40486.478853333334"/>
    <n v="809.90929066666286"/>
    <n v="11848.32"/>
    <n v="0.2271"/>
    <n v="0.22070000000000001"/>
    <n v="16470.90713188213"/>
    <n v="688.27313573333322"/>
    <n v="151.90188105634664"/>
    <n v="840.17501678967983"/>
    <n v="58607.470292671809"/>
  </r>
  <r>
    <x v="51"/>
    <s v="Crescent School District"/>
    <n v="5030"/>
    <s v="HomeConnection"/>
    <n v="0.41959999999999997"/>
    <x v="1"/>
    <n v="117.9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52"/>
    <s v="Creston School District"/>
    <n v="2862"/>
    <s v="Creston Elementary"/>
    <n v="0.44409999999999999"/>
    <x v="1"/>
    <n v="39.200000000000003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52"/>
    <s v="Creston School District"/>
    <n v="2863"/>
    <s v="Creston Jr-Sr High School"/>
    <n v="0.26879999999999998"/>
    <x v="1"/>
    <n v="45.07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53"/>
    <s v="Curlew School District"/>
    <n v="2006"/>
    <s v="Curlew Elem &amp; High School"/>
    <n v="0.64290000000000003"/>
    <x v="0"/>
    <n v="237.4"/>
    <n v="0"/>
    <n v="237.4"/>
    <n v="1"/>
    <n v="1.04"/>
    <n v="237.4"/>
    <n v="15"/>
    <n v="15.826666666666666"/>
    <n v="1.1000000000000001"/>
    <n v="36"/>
    <n v="626.73599999999999"/>
    <n v="0.69637333333333329"/>
    <n v="67585"/>
    <n v="68937"/>
    <n v="47064.39173333333"/>
    <n v="2861.7322858666666"/>
    <n v="11848.32"/>
    <n v="0.2271"/>
    <n v="0.22070000000000001"/>
    <n v="19570.761770930771"/>
    <n v="832.10206698666661"/>
    <n v="183.64492618395732"/>
    <n v="1015.7469931706239"/>
    <n v="70512.632783301393"/>
  </r>
  <r>
    <x v="53"/>
    <s v="Curlew School District"/>
    <n v="5530"/>
    <s v="Ferry County Open Doors"/>
    <n v="0"/>
    <x v="1"/>
    <n v="48.8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54"/>
    <s v="Cusick School District"/>
    <n v="2770"/>
    <s v="Bess Herian Elementary"/>
    <n v="0.64329999999999998"/>
    <x v="0"/>
    <n v="102.43"/>
    <n v="0"/>
    <n v="102.43"/>
    <n v="1"/>
    <n v="1"/>
    <n v="102.43"/>
    <n v="15"/>
    <n v="6.8286666666666669"/>
    <n v="1.1000000000000001"/>
    <n v="36"/>
    <n v="270.41520000000003"/>
    <n v="0.30046133333333336"/>
    <n v="67585"/>
    <n v="68937"/>
    <n v="20306.679213333337"/>
    <n v="406.22372266666571"/>
    <n v="11848.32"/>
    <n v="0.2271"/>
    <n v="0.22070000000000001"/>
    <n v="8261.2624499005342"/>
    <n v="345.21504893333338"/>
    <n v="76.18896129958668"/>
    <n v="421.40401023292009"/>
    <n v="29395.569396133455"/>
  </r>
  <r>
    <x v="54"/>
    <s v="Cusick School District"/>
    <n v="2423"/>
    <s v="Cusick Jr Sr High School"/>
    <n v="0.67679999999999996"/>
    <x v="0"/>
    <n v="123.11000000000001"/>
    <n v="0"/>
    <n v="123.11000000000001"/>
    <n v="1"/>
    <n v="1"/>
    <n v="123.11000000000001"/>
    <n v="15"/>
    <n v="8.2073333333333345"/>
    <n v="1.1000000000000001"/>
    <n v="36"/>
    <n v="325.01040000000012"/>
    <n v="0.36112266666666681"/>
    <n v="67585"/>
    <n v="68937"/>
    <n v="24406.475426666675"/>
    <n v="488.23784533333674"/>
    <n v="11848.32"/>
    <n v="0.2271"/>
    <n v="0.22070000000000001"/>
    <n v="9929.1615757810723"/>
    <n v="414.91188786666686"/>
    <n v="91.571053652173376"/>
    <n v="506.48294151884022"/>
    <n v="35330.357789299931"/>
  </r>
  <r>
    <x v="54"/>
    <s v="Cusick School District"/>
    <n v="5538"/>
    <s v="Home Pride"/>
    <n v="0.39729999999999999"/>
    <x v="1"/>
    <n v="39.46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54"/>
    <s v="Cusick School District"/>
    <n v="5539"/>
    <s v="Kalispel Language Immersion School"/>
    <n v="0"/>
    <x v="1"/>
    <n v="13.7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55"/>
    <s v="Damman School District"/>
    <n v="2077"/>
    <s v="Damman Elementary"/>
    <n v="0"/>
    <x v="1"/>
    <n v="42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56"/>
    <s v="Darrington School District"/>
    <n v="3609"/>
    <s v="Darrington Elementary School"/>
    <n v="0.53459999999999996"/>
    <x v="0"/>
    <n v="274.22000000000003"/>
    <n v="0"/>
    <n v="274.22000000000003"/>
    <n v="1.1200000000000001"/>
    <n v="1.1200000000000001"/>
    <n v="274.22000000000003"/>
    <n v="15"/>
    <n v="18.281333333333336"/>
    <n v="1.1000000000000001"/>
    <n v="36"/>
    <n v="723.94080000000008"/>
    <n v="0.8043786666666668"/>
    <n v="67585"/>
    <n v="68937"/>
    <n v="60887.604049066686"/>
    <n v="1218.0223522133238"/>
    <n v="11848.32"/>
    <n v="0.2271"/>
    <n v="0.22070000000000001"/>
    <n v="23626.928256516527"/>
    <n v="1035.0937733546668"/>
    <n v="228.44519577937498"/>
    <n v="1263.5389691340417"/>
    <n v="86996.093626930582"/>
  </r>
  <r>
    <x v="56"/>
    <s v="Darrington School District"/>
    <n v="3188"/>
    <s v="Darrington High School"/>
    <n v="0.4078"/>
    <x v="1"/>
    <n v="111.49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57"/>
    <s v="Davenport School District"/>
    <n v="2668"/>
    <s v="Davenport Elementary"/>
    <n v="0.50960000000000005"/>
    <x v="0"/>
    <n v="234.3"/>
    <n v="0"/>
    <n v="234.3"/>
    <n v="1"/>
    <n v="1"/>
    <n v="234.3"/>
    <n v="15"/>
    <n v="15.620000000000001"/>
    <n v="1.1000000000000001"/>
    <n v="36"/>
    <n v="618.55200000000013"/>
    <n v="0.68728000000000011"/>
    <n v="67585"/>
    <n v="68937"/>
    <n v="46449.818800000008"/>
    <n v="929.2025599999979"/>
    <n v="11848.32"/>
    <n v="0.2271"/>
    <n v="0.22070000000000001"/>
    <n v="18896.942224072001"/>
    <n v="789.6503560000001"/>
    <n v="174.27583356920002"/>
    <n v="963.92618956920012"/>
    <n v="67239.889773641218"/>
  </r>
  <r>
    <x v="57"/>
    <s v="Davenport School District"/>
    <n v="3173"/>
    <s v="Davenport Senior High School"/>
    <n v="0.46689999999999998"/>
    <x v="1"/>
    <n v="297.3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58"/>
    <s v="Dayton School District"/>
    <n v="2830"/>
    <s v="Dayton Elementary School"/>
    <n v="0.52710000000000001"/>
    <x v="0"/>
    <n v="175.05"/>
    <n v="0"/>
    <n v="175.05"/>
    <n v="1"/>
    <n v="1"/>
    <n v="175.05"/>
    <n v="15"/>
    <n v="11.67"/>
    <n v="1.1000000000000001"/>
    <n v="36"/>
    <n v="462.13200000000006"/>
    <n v="0.51348000000000005"/>
    <n v="67585"/>
    <n v="68937"/>
    <n v="34703.5458"/>
    <n v="694.22496000000683"/>
    <n v="11848.32"/>
    <n v="0.2271"/>
    <n v="0.22070000000000001"/>
    <n v="14118.266053452002"/>
    <n v="589.96284600000013"/>
    <n v="130.20480011220002"/>
    <n v="720.16764611220015"/>
    <n v="50236.204459564207"/>
  </r>
  <r>
    <x v="58"/>
    <s v="Dayton School District"/>
    <n v="2302"/>
    <s v="Dayton High School"/>
    <n v="0.53359999999999996"/>
    <x v="0"/>
    <n v="115.08"/>
    <n v="0"/>
    <n v="115.08"/>
    <n v="1"/>
    <n v="1"/>
    <n v="115.08"/>
    <n v="15"/>
    <n v="7.6719999999999997"/>
    <n v="1.1000000000000001"/>
    <n v="36"/>
    <n v="303.81119999999999"/>
    <n v="0.33756799999999998"/>
    <n v="67585"/>
    <n v="68937"/>
    <n v="22814.53328"/>
    <n v="456.39193599999999"/>
    <n v="11848.32"/>
    <n v="0.2271"/>
    <n v="0.22070000000000001"/>
    <n v="9281.5198939231996"/>
    <n v="387.84875359999995"/>
    <n v="85.598219919519991"/>
    <n v="473.44697351951993"/>
    <n v="33025.892083442719"/>
  </r>
  <r>
    <x v="58"/>
    <s v="Dayton School District"/>
    <n v="4011"/>
    <s v="Dayton Middle School"/>
    <n v="0.51429999999999998"/>
    <x v="0"/>
    <n v="92.26"/>
    <n v="0"/>
    <n v="92.26"/>
    <n v="1"/>
    <n v="1"/>
    <n v="92.26"/>
    <n v="15"/>
    <n v="6.1506666666666669"/>
    <n v="1.1000000000000001"/>
    <n v="36"/>
    <n v="243.56640000000004"/>
    <n v="0.27062933333333339"/>
    <n v="67585"/>
    <n v="68937"/>
    <n v="18290.483493333337"/>
    <n v="365.89085866666574"/>
    <n v="11848.32"/>
    <n v="0.2271"/>
    <n v="0.22070000000000001"/>
    <n v="7441.0238565637346"/>
    <n v="310.93957253333338"/>
    <n v="68.624363658106674"/>
    <n v="379.56393619144006"/>
    <n v="26476.962144755176"/>
  </r>
  <r>
    <x v="58"/>
    <s v="Dayton School District"/>
    <n v="5617"/>
    <s v="Dayton School District Alternative Program"/>
    <n v="0.4"/>
    <x v="1"/>
    <n v="9.2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59"/>
    <s v="Deer Park School District"/>
    <n v="2173"/>
    <s v="Arcadia Elementary"/>
    <n v="0.52939999999999998"/>
    <x v="0"/>
    <n v="422.36"/>
    <n v="0"/>
    <n v="422.36"/>
    <n v="1"/>
    <n v="1"/>
    <n v="422.36"/>
    <n v="15"/>
    <n v="28.157333333333334"/>
    <n v="1.1000000000000001"/>
    <n v="36"/>
    <n v="1115.0304000000001"/>
    <n v="1.2389226666666668"/>
    <n v="67585"/>
    <n v="68937"/>
    <n v="83732.588426666684"/>
    <n v="1675.0234453333251"/>
    <n v="11848.32"/>
    <n v="0.2271"/>
    <n v="0.22070000000000001"/>
    <n v="34064.500716001072"/>
    <n v="1423.4601978666669"/>
    <n v="314.15766566917341"/>
    <n v="1737.6178635358403"/>
    <n v="121209.73045153692"/>
  </r>
  <r>
    <x v="59"/>
    <s v="Deer Park School District"/>
    <n v="2430"/>
    <s v="Deer Park Elementary"/>
    <n v="0.54090000000000005"/>
    <x v="0"/>
    <n v="401.67"/>
    <n v="0"/>
    <n v="401.67"/>
    <n v="1"/>
    <n v="1"/>
    <n v="401.67"/>
    <n v="15"/>
    <n v="26.778000000000002"/>
    <n v="1.1000000000000001"/>
    <n v="36"/>
    <n v="1060.4088000000002"/>
    <n v="1.1782320000000002"/>
    <n v="67585"/>
    <n v="68937"/>
    <n v="79630.809720000005"/>
    <n v="1592.9696640000038"/>
    <n v="11848.32"/>
    <n v="0.2271"/>
    <n v="0.22070000000000001"/>
    <n v="32395.795062496807"/>
    <n v="1353.7296564000001"/>
    <n v="298.76813516748001"/>
    <n v="1652.4977915674801"/>
    <n v="115272.0722380643"/>
  </r>
  <r>
    <x v="59"/>
    <s v="Deer Park School District"/>
    <n v="4123"/>
    <s v="Deer Park High School"/>
    <n v="0.48330000000000001"/>
    <x v="1"/>
    <n v="657.9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59"/>
    <s v="Deer Park School District"/>
    <n v="1852"/>
    <s v="Deer Park Home Link Program"/>
    <n v="0.26590000000000003"/>
    <x v="1"/>
    <n v="517.0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59"/>
    <s v="Deer Park School District"/>
    <n v="3261"/>
    <s v="Deer Park Middle School"/>
    <n v="0.52790000000000004"/>
    <x v="0"/>
    <n v="489.79"/>
    <n v="0"/>
    <n v="489.79"/>
    <n v="1"/>
    <n v="1"/>
    <n v="489.79"/>
    <n v="15"/>
    <n v="32.652666666666669"/>
    <n v="1.1000000000000001"/>
    <n v="36"/>
    <n v="1293.0456000000001"/>
    <n v="1.4367173333333334"/>
    <n v="67585"/>
    <n v="68937"/>
    <n v="97100.540973333336"/>
    <n v="1942.4418346666644"/>
    <n v="11848.32"/>
    <n v="0.2271"/>
    <n v="0.22070000000000001"/>
    <n v="39502.916482834931"/>
    <n v="1650.7163801333336"/>
    <n v="364.31310509542675"/>
    <n v="2015.0294852287602"/>
    <n v="140560.92877606367"/>
  </r>
  <r>
    <x v="60"/>
    <s v="Dieringer School District"/>
    <n v="4548"/>
    <s v="Dieringer Heights Elementary"/>
    <n v="0.13850000000000001"/>
    <x v="1"/>
    <n v="451.42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0"/>
    <s v="Dieringer School District"/>
    <n v="3683"/>
    <s v="Lake Tapps Elementary"/>
    <n v="0.15090000000000001"/>
    <x v="1"/>
    <n v="420.51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0"/>
    <s v="Dieringer School District"/>
    <n v="4416"/>
    <s v="North Tapps Middle School"/>
    <n v="0.13589999999999999"/>
    <x v="1"/>
    <n v="474.72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1"/>
    <s v="Dixie School District"/>
    <n v="2278"/>
    <s v="Dixie Elementary School"/>
    <n v="1"/>
    <x v="0"/>
    <n v="28.4"/>
    <n v="0"/>
    <n v="28.4"/>
    <n v="1"/>
    <n v="1"/>
    <n v="28.4"/>
    <n v="15"/>
    <n v="1.8933333333333333"/>
    <n v="1.1000000000000001"/>
    <n v="36"/>
    <n v="74.976000000000013"/>
    <n v="8.3306666666666682E-2"/>
    <n v="67585"/>
    <n v="68937"/>
    <n v="5630.2810666666674"/>
    <n v="112.63061333333371"/>
    <n v="11848.32"/>
    <n v="0.2271"/>
    <n v="0.22070000000000001"/>
    <n v="2290.5384514026673"/>
    <n v="95.71519466666669"/>
    <n v="21.124343462933339"/>
    <n v="116.83953812960003"/>
    <n v="8150.2896695322688"/>
  </r>
  <r>
    <x v="62"/>
    <s v="East Valley School District (Spokane)"/>
    <n v="1712"/>
    <s v="Continuous Curriculum School"/>
    <n v="0.2732"/>
    <x v="1"/>
    <n v="346.41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2"/>
    <s v="East Valley School District (Spokane)"/>
    <n v="4097"/>
    <s v="East Farms STEAM School"/>
    <n v="0.54110000000000003"/>
    <x v="0"/>
    <n v="376.22"/>
    <n v="0"/>
    <n v="376.22"/>
    <n v="1"/>
    <n v="1.04"/>
    <n v="376.22"/>
    <n v="15"/>
    <n v="25.081333333333337"/>
    <n v="1.1000000000000001"/>
    <n v="36"/>
    <n v="993.22080000000028"/>
    <n v="1.1035786666666669"/>
    <n v="67585"/>
    <n v="68937"/>
    <n v="74585.364186666688"/>
    <n v="4535.1344590933295"/>
    <n v="11848.32"/>
    <n v="0.2271"/>
    <n v="0.22070000000000001"/>
    <n v="31014.793569753907"/>
    <n v="1318.6749774293337"/>
    <n v="291.03156751865396"/>
    <n v="1609.7065449479876"/>
    <n v="111744.99876046191"/>
  </r>
  <r>
    <x v="62"/>
    <s v="East Valley School District (Spokane)"/>
    <n v="3360"/>
    <s v="East Valley High School"/>
    <n v="0.47470000000000001"/>
    <x v="1"/>
    <n v="804.36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2"/>
    <s v="East Valley School District (Spokane)"/>
    <n v="5346"/>
    <s v="East Valley Middle School"/>
    <n v="0.61"/>
    <x v="0"/>
    <n v="445.68"/>
    <n v="0"/>
    <n v="445.68"/>
    <n v="1"/>
    <n v="1.04"/>
    <n v="445.68"/>
    <n v="15"/>
    <n v="29.712"/>
    <n v="1.1000000000000001"/>
    <n v="36"/>
    <n v="1176.5952"/>
    <n v="1.307328"/>
    <n v="67585"/>
    <n v="68937"/>
    <n v="88355.762880000009"/>
    <n v="5372.4382694399828"/>
    <n v="11848.32"/>
    <n v="0.2271"/>
    <n v="0.22070000000000001"/>
    <n v="36740.931365073404"/>
    <n v="1562.1366858239999"/>
    <n v="344.76356656135681"/>
    <n v="1906.9002523853567"/>
    <n v="132376.03276689877"/>
  </r>
  <r>
    <x v="62"/>
    <s v="East Valley School District (Spokane)"/>
    <n v="5432"/>
    <s v="EV Online"/>
    <n v="0.41449999999999998"/>
    <x v="1"/>
    <n v="220.51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2"/>
    <s v="East Valley School District (Spokane)"/>
    <n v="5433"/>
    <s v="EV Parent Partnership"/>
    <n v="0.39389999999999997"/>
    <x v="1"/>
    <n v="283.83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2"/>
    <s v="East Valley School District (Spokane)"/>
    <n v="2955"/>
    <s v="Otis Orchards School"/>
    <n v="0.62939999999999996"/>
    <x v="0"/>
    <n v="328.58"/>
    <n v="0"/>
    <n v="328.58"/>
    <n v="1"/>
    <n v="1.04"/>
    <n v="328.58"/>
    <n v="15"/>
    <n v="21.905333333333331"/>
    <n v="1.1000000000000001"/>
    <n v="36"/>
    <n v="867.45119999999997"/>
    <n v="0.96383466666666662"/>
    <n v="67585"/>
    <n v="68937"/>
    <n v="65140.765946666666"/>
    <n v="3960.8592859733326"/>
    <n v="11848.32"/>
    <n v="0.2271"/>
    <n v="0.22070000000000001"/>
    <n v="27087.451148662312"/>
    <n v="1151.6937538773334"/>
    <n v="254.17881148072749"/>
    <n v="1405.8725653580609"/>
    <n v="97594.94894666037"/>
  </r>
  <r>
    <x v="62"/>
    <s v="East Valley School District (Spokane)"/>
    <n v="2653"/>
    <s v="Trent School"/>
    <n v="0.84489999999999998"/>
    <x v="0"/>
    <n v="409.4"/>
    <n v="0"/>
    <n v="409.4"/>
    <n v="1"/>
    <n v="1.04"/>
    <n v="409.4"/>
    <n v="15"/>
    <n v="27.293333333333333"/>
    <n v="1.1000000000000001"/>
    <n v="36"/>
    <n v="1080.816"/>
    <n v="1.2009066666666668"/>
    <n v="67585"/>
    <n v="68937"/>
    <n v="81163.277066666677"/>
    <n v="4935.1019285333314"/>
    <n v="11848.32"/>
    <n v="0.2271"/>
    <n v="0.22070000000000001"/>
    <n v="33750.083694267305"/>
    <n v="1434.9729832533335"/>
    <n v="316.69853740401072"/>
    <n v="1751.6715206573442"/>
    <n v="121600.13421012466"/>
  </r>
  <r>
    <x v="62"/>
    <s v="East Valley School District (Spokane)"/>
    <n v="3128"/>
    <s v="Trentwood School"/>
    <n v="0.62050000000000005"/>
    <x v="0"/>
    <n v="366.54"/>
    <n v="0"/>
    <n v="366.54"/>
    <n v="1"/>
    <n v="1.04"/>
    <n v="366.54"/>
    <n v="15"/>
    <n v="24.436"/>
    <n v="1.1000000000000001"/>
    <n v="36"/>
    <n v="967.66560000000015"/>
    <n v="1.0751840000000001"/>
    <n v="67585"/>
    <n v="68937"/>
    <n v="72666.310640000011"/>
    <n v="4418.4471443200018"/>
    <n v="11848.32"/>
    <n v="0.2271"/>
    <n v="0.22070000000000001"/>
    <n v="30216.794521975426"/>
    <n v="1284.7459630720002"/>
    <n v="283.54343404999048"/>
    <n v="1568.2893971219908"/>
    <n v="108869.84170341742"/>
  </r>
  <r>
    <x v="63"/>
    <s v="East Valley School District (Yakima)"/>
    <n v="4055"/>
    <s v="East Valley Central Middle School"/>
    <n v="0.57979999999999998"/>
    <x v="0"/>
    <n v="792.04"/>
    <n v="0"/>
    <n v="792.04"/>
    <n v="1"/>
    <n v="1"/>
    <n v="792.04"/>
    <n v="15"/>
    <n v="52.802666666666667"/>
    <n v="1.1000000000000001"/>
    <n v="36"/>
    <n v="2090.9856"/>
    <n v="2.3233173333333332"/>
    <n v="67585"/>
    <n v="68937"/>
    <n v="157021.40197333333"/>
    <n v="3141.1250346666784"/>
    <n v="11848.32"/>
    <n v="0.2271"/>
    <n v="0.22070000000000001"/>
    <n v="63880.213910174934"/>
    <n v="2669.3754501333333"/>
    <n v="589.13116184442663"/>
    <n v="3258.5066119777598"/>
    <n v="227301.2475301527"/>
  </r>
  <r>
    <x v="63"/>
    <s v="East Valley School District (Yakima)"/>
    <n v="4487"/>
    <s v="East Valley Elementary"/>
    <n v="0.59250000000000003"/>
    <x v="0"/>
    <n v="509.1"/>
    <n v="0"/>
    <n v="509.1"/>
    <n v="1"/>
    <n v="1"/>
    <n v="509.1"/>
    <n v="15"/>
    <n v="33.940000000000005"/>
    <n v="1.1000000000000001"/>
    <n v="36"/>
    <n v="1344.0240000000003"/>
    <n v="1.4933600000000005"/>
    <n v="67585"/>
    <n v="68937"/>
    <n v="100928.73560000003"/>
    <n v="2019.0227200000081"/>
    <n v="11848.32"/>
    <n v="0.2271"/>
    <n v="0.22070000000000001"/>
    <n v="41060.321324264012"/>
    <n v="1715.7959720000003"/>
    <n v="378.67617102040009"/>
    <n v="2094.4721430204004"/>
    <n v="146102.55178728444"/>
  </r>
  <r>
    <x v="63"/>
    <s v="East Valley School District (Yakima)"/>
    <n v="2344"/>
    <s v="East Valley High School"/>
    <n v="0.54949999999999999"/>
    <x v="0"/>
    <n v="880.09"/>
    <n v="0"/>
    <n v="880.09"/>
    <n v="1"/>
    <n v="1"/>
    <n v="880.09"/>
    <n v="15"/>
    <n v="58.672666666666672"/>
    <n v="1.1000000000000001"/>
    <n v="36"/>
    <n v="2323.4376000000002"/>
    <n v="2.5815973333333337"/>
    <n v="67585"/>
    <n v="68937"/>
    <n v="174477.25577333337"/>
    <n v="3490.3195946666528"/>
    <n v="11848.32"/>
    <n v="0.2271"/>
    <n v="0.22070000000000001"/>
    <n v="70981.689637146948"/>
    <n v="2966.1262561333333"/>
    <n v="654.62406472862665"/>
    <n v="3620.7503208619601"/>
    <n v="252570.01532600893"/>
  </r>
  <r>
    <x v="63"/>
    <s v="East Valley School District (Yakima)"/>
    <n v="2530"/>
    <s v="Moxee Elementary"/>
    <n v="0.53029999999999999"/>
    <x v="0"/>
    <n v="502.64"/>
    <n v="0"/>
    <n v="502.64"/>
    <n v="1"/>
    <n v="1"/>
    <n v="502.64"/>
    <n v="15"/>
    <n v="33.509333333333331"/>
    <n v="1.1000000000000001"/>
    <n v="36"/>
    <n v="1326.9696000000001"/>
    <n v="1.4744106666666668"/>
    <n v="67585"/>
    <n v="68937"/>
    <n v="99648.044906666677"/>
    <n v="1993.4032213333267"/>
    <n v="11848.32"/>
    <n v="0.2271"/>
    <n v="0.22070000000000001"/>
    <n v="40539.30447933227"/>
    <n v="1694.0241354666666"/>
    <n v="373.87112669749331"/>
    <n v="2067.8952621641602"/>
    <n v="144248.6478694964"/>
  </r>
  <r>
    <x v="63"/>
    <s v="East Valley School District (Yakima)"/>
    <n v="2821"/>
    <s v="Terrace Heights Elementary"/>
    <n v="0.59009999999999996"/>
    <x v="0"/>
    <n v="448.71"/>
    <n v="0"/>
    <n v="448.71"/>
    <n v="1"/>
    <n v="1"/>
    <n v="448.71"/>
    <n v="15"/>
    <n v="29.913999999999998"/>
    <n v="1.1000000000000001"/>
    <n v="36"/>
    <n v="1184.5944"/>
    <n v="1.3162160000000001"/>
    <n v="67585"/>
    <n v="68937"/>
    <n v="88956.458360000004"/>
    <n v="1779.5240320000012"/>
    <n v="11848.32"/>
    <n v="0.2271"/>
    <n v="0.22070000000000001"/>
    <n v="36189.701004538401"/>
    <n v="1512.2663732000001"/>
    <n v="333.75718856524003"/>
    <n v="1846.0235617652402"/>
    <n v="128771.70695830365"/>
  </r>
  <r>
    <x v="64"/>
    <s v="Eastmont School District"/>
    <n v="3659"/>
    <s v="Cascade Elementary"/>
    <n v="0.39960000000000001"/>
    <x v="1"/>
    <n v="459.7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4"/>
    <s v="Eastmont School District"/>
    <n v="4590"/>
    <s v="Clovis Point"/>
    <n v="0.6542"/>
    <x v="0"/>
    <n v="666.9"/>
    <n v="0"/>
    <n v="666.9"/>
    <n v="1"/>
    <n v="1"/>
    <n v="666.9"/>
    <n v="15"/>
    <n v="44.46"/>
    <n v="1.1000000000000001"/>
    <n v="36"/>
    <n v="1760.6160000000002"/>
    <n v="1.9562400000000002"/>
    <n v="67585"/>
    <n v="68937"/>
    <n v="132212.4804"/>
    <n v="2644.8364800000272"/>
    <n v="11848.32"/>
    <n v="0.2271"/>
    <n v="0.22070000000000001"/>
    <n v="53787.327226776004"/>
    <n v="2247.6219480000004"/>
    <n v="496.05016392360011"/>
    <n v="2743.6721119236004"/>
    <n v="191388.31621869962"/>
  </r>
  <r>
    <x v="64"/>
    <s v="Eastmont School District"/>
    <n v="3372"/>
    <s v="Eastmont Junior High"/>
    <n v="0.58330000000000004"/>
    <x v="0"/>
    <n v="1010.88"/>
    <n v="0"/>
    <n v="1010.88"/>
    <n v="1"/>
    <n v="1"/>
    <n v="1010.88"/>
    <n v="15"/>
    <n v="67.391999999999996"/>
    <n v="1.1000000000000001"/>
    <n v="36"/>
    <n v="2668.7232000000004"/>
    <n v="2.9652480000000003"/>
    <n v="67585"/>
    <n v="68937"/>
    <n v="200406.28608000002"/>
    <n v="4009.0152959999978"/>
    <n v="11848.32"/>
    <n v="0.2271"/>
    <n v="0.22070000000000001"/>
    <n v="81530.264427955204"/>
    <n v="3406.9216896000003"/>
    <n v="751.90761689472004"/>
    <n v="4158.8293064947202"/>
    <n v="290104.39511044999"/>
  </r>
  <r>
    <x v="64"/>
    <s v="Eastmont School District"/>
    <n v="5130"/>
    <s v="Eastmont Preschools"/>
    <n v="0"/>
    <x v="1"/>
    <n v="0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4"/>
    <s v="Eastmont School District"/>
    <n v="2727"/>
    <s v="Eastmont Senior High"/>
    <n v="0.53710000000000002"/>
    <x v="0"/>
    <n v="1355.03"/>
    <n v="0"/>
    <n v="1355.03"/>
    <n v="1"/>
    <n v="1"/>
    <n v="1355.03"/>
    <n v="15"/>
    <n v="90.335333333333338"/>
    <n v="1.1000000000000001"/>
    <n v="36"/>
    <n v="3577.2792000000004"/>
    <n v="3.9747546666666671"/>
    <n v="67585"/>
    <n v="68937"/>
    <n v="268633.79414666671"/>
    <n v="5373.8683093333384"/>
    <n v="11848.32"/>
    <n v="0.2271"/>
    <n v="0.22070000000000001"/>
    <n v="109286.91259873788"/>
    <n v="4566.7943742666675"/>
    <n v="1007.8915184006536"/>
    <n v="5574.6858926673212"/>
    <n v="388869.26094740524"/>
  </r>
  <r>
    <x v="64"/>
    <s v="Eastmont School District"/>
    <n v="2966"/>
    <s v="Grant Elementary School"/>
    <n v="0.52349999999999997"/>
    <x v="0"/>
    <n v="436.91"/>
    <n v="0"/>
    <n v="436.91"/>
    <n v="1"/>
    <n v="1"/>
    <n v="436.91"/>
    <n v="15"/>
    <n v="29.127333333333336"/>
    <n v="1.1000000000000001"/>
    <n v="36"/>
    <n v="1153.4424000000004"/>
    <n v="1.2816026666666671"/>
    <n v="67585"/>
    <n v="68937"/>
    <n v="86617.116226666694"/>
    <n v="1732.7268053333391"/>
    <n v="11848.32"/>
    <n v="0.2271"/>
    <n v="0.22070000000000001"/>
    <n v="35237.99840853308"/>
    <n v="1472.4973838666672"/>
    <n v="324.98017261937343"/>
    <n v="1797.4775564860406"/>
    <n v="125385.31899701916"/>
  </r>
  <r>
    <x v="64"/>
    <s v="Eastmont School District"/>
    <n v="3212"/>
    <s v="Kenroy Elementary"/>
    <n v="0.62290000000000001"/>
    <x v="0"/>
    <n v="428.22"/>
    <n v="0"/>
    <n v="428.22"/>
    <n v="1"/>
    <n v="1"/>
    <n v="428.22"/>
    <n v="15"/>
    <n v="28.548000000000002"/>
    <n v="1.1000000000000001"/>
    <n v="36"/>
    <n v="1130.5008000000003"/>
    <n v="1.2561120000000003"/>
    <n v="67585"/>
    <n v="68937"/>
    <n v="84894.329520000028"/>
    <n v="1698.2634239999898"/>
    <n v="11848.32"/>
    <n v="0.2271"/>
    <n v="0.22070000000000001"/>
    <n v="34537.125903508808"/>
    <n v="1443.2098824000004"/>
    <n v="318.51642104568009"/>
    <n v="1761.7263034456805"/>
    <n v="122891.4451509545"/>
  </r>
  <r>
    <x v="64"/>
    <s v="Eastmont School District"/>
    <n v="3083"/>
    <s v="Lee Elementary"/>
    <n v="0.72650000000000003"/>
    <x v="0"/>
    <n v="390.7"/>
    <n v="0"/>
    <n v="390.7"/>
    <n v="1"/>
    <n v="1"/>
    <n v="390.7"/>
    <n v="15"/>
    <n v="26.046666666666667"/>
    <n v="1.1000000000000001"/>
    <n v="36"/>
    <n v="1031.4480000000001"/>
    <n v="1.1460533333333334"/>
    <n v="67585"/>
    <n v="68937"/>
    <n v="77456.014533333335"/>
    <n v="1549.4641066666663"/>
    <n v="11848.32"/>
    <n v="0.2271"/>
    <n v="0.22070000000000001"/>
    <n v="31511.034259261331"/>
    <n v="1316.7579773333332"/>
    <n v="290.60848559746665"/>
    <n v="1607.3664629307998"/>
    <n v="112123.87936219214"/>
  </r>
  <r>
    <x v="64"/>
    <s v="Eastmont School District"/>
    <n v="2563"/>
    <s v="Rock Island Elementary"/>
    <n v="0.76380000000000003"/>
    <x v="0"/>
    <n v="187.4"/>
    <n v="0"/>
    <n v="187.4"/>
    <n v="1"/>
    <n v="1"/>
    <n v="187.4"/>
    <n v="15"/>
    <n v="12.493333333333334"/>
    <n v="1.1000000000000001"/>
    <n v="36"/>
    <n v="494.73600000000005"/>
    <n v="0.54970666666666668"/>
    <n v="67585"/>
    <n v="68937"/>
    <n v="37151.92506666667"/>
    <n v="743.20341333332908"/>
    <n v="11848.32"/>
    <n v="0.2271"/>
    <n v="0.22070000000000001"/>
    <n v="15114.327668762668"/>
    <n v="631.58547466666664"/>
    <n v="139.39091425893332"/>
    <n v="770.97638892559996"/>
    <n v="53780.43253768827"/>
  </r>
  <r>
    <x v="64"/>
    <s v="Eastmont School District"/>
    <n v="4095"/>
    <s v="Sterling School"/>
    <n v="0.57589999999999997"/>
    <x v="0"/>
    <n v="963.68"/>
    <n v="0"/>
    <n v="963.68"/>
    <n v="1"/>
    <n v="1"/>
    <n v="963.68"/>
    <n v="15"/>
    <n v="64.245333333333335"/>
    <n v="1.1000000000000001"/>
    <n v="36"/>
    <n v="2544.1152000000002"/>
    <n v="2.8267946666666668"/>
    <n v="67585"/>
    <n v="68937"/>
    <n v="191048.91754666666"/>
    <n v="3821.8263893333497"/>
    <n v="11848.32"/>
    <n v="0.2271"/>
    <n v="0.22070000000000001"/>
    <n v="77723.454043933874"/>
    <n v="3247.8457322666663"/>
    <n v="716.79955311125332"/>
    <n v="3964.6452853779197"/>
    <n v="276558.84326531179"/>
  </r>
  <r>
    <x v="65"/>
    <s v="Easton School District"/>
    <n v="3554"/>
    <s v="Easton School"/>
    <n v="0.68600000000000005"/>
    <x v="0"/>
    <n v="43.3"/>
    <n v="0"/>
    <n v="43.3"/>
    <n v="1"/>
    <n v="1"/>
    <n v="43.3"/>
    <n v="15"/>
    <n v="2.8866666666666663"/>
    <n v="1.1000000000000001"/>
    <n v="36"/>
    <n v="114.312"/>
    <n v="0.12701333333333334"/>
    <n v="67585"/>
    <n v="68937"/>
    <n v="8584.1961333333329"/>
    <n v="171.72202666666817"/>
    <n v="11848.32"/>
    <n v="0.2271"/>
    <n v="0.22070000000000001"/>
    <n v="3492.2646107653336"/>
    <n v="145.93196933333334"/>
    <n v="32.207185631866672"/>
    <n v="178.13915496520002"/>
    <n v="12426.321925730534"/>
  </r>
  <r>
    <x v="65"/>
    <s v="Easton School District"/>
    <n v="5242"/>
    <s v="Easton Secondary School"/>
    <n v="0"/>
    <x v="1"/>
    <n v="42.6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6"/>
    <s v="Eatonville School District"/>
    <n v="2808"/>
    <s v="Columbia Crest A-STEM Academy"/>
    <n v="0.55559999999999998"/>
    <x v="0"/>
    <n v="155.68"/>
    <n v="0"/>
    <n v="155.68"/>
    <n v="1"/>
    <n v="1"/>
    <n v="155.68"/>
    <n v="15"/>
    <n v="10.378666666666668"/>
    <n v="1.1000000000000001"/>
    <n v="36"/>
    <n v="410.99520000000007"/>
    <n v="0.45666133333333342"/>
    <n v="67585"/>
    <n v="68937"/>
    <n v="30863.456213333338"/>
    <n v="617.40612266666722"/>
    <n v="11848.32"/>
    <n v="0.2271"/>
    <n v="0.22070000000000001"/>
    <n v="12556.022046280536"/>
    <n v="524.68103893333341"/>
    <n v="115.79710529258669"/>
    <n v="640.47814422592012"/>
    <n v="44677.362526506462"/>
  </r>
  <r>
    <x v="66"/>
    <s v="Eatonville School District"/>
    <n v="2205"/>
    <s v="Eatonville Elementary School"/>
    <n v="0.4551"/>
    <x v="1"/>
    <n v="313.8999999999999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6"/>
    <s v="Eatonville School District"/>
    <n v="2206"/>
    <s v="Eatonville High School"/>
    <n v="0.34899999999999998"/>
    <x v="1"/>
    <n v="556.020000000000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6"/>
    <s v="Eatonville School District"/>
    <n v="4230"/>
    <s v="Eatonville Middle School"/>
    <n v="0.40899999999999997"/>
    <x v="1"/>
    <n v="387.0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6"/>
    <s v="Eatonville School District"/>
    <n v="5531"/>
    <s v="Eatonville Online Academy"/>
    <n v="0.50160000000000005"/>
    <x v="0"/>
    <n v="23.53"/>
    <n v="0"/>
    <n v="23.53"/>
    <n v="1"/>
    <n v="1"/>
    <n v="23.53"/>
    <n v="15"/>
    <n v="1.5686666666666667"/>
    <n v="1.1000000000000001"/>
    <n v="36"/>
    <n v="62.119199999999999"/>
    <n v="6.9021333333333337E-2"/>
    <n v="67585"/>
    <n v="68937"/>
    <n v="4664.8068133333336"/>
    <n v="93.316842666667071"/>
    <n v="11848.32"/>
    <n v="0.2271"/>
    <n v="0.22070000000000001"/>
    <n v="1897.7594986445333"/>
    <n v="79.302060933333351"/>
    <n v="17.50196484798667"/>
    <n v="96.804025781320021"/>
    <n v="6752.6871804258544"/>
  </r>
  <r>
    <x v="66"/>
    <s v="Eatonville School District"/>
    <n v="5300"/>
    <s v="Mt. Rainier Parent Partnership"/>
    <n v="0.377"/>
    <x v="1"/>
    <n v="57.5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6"/>
    <s v="Eatonville School District"/>
    <n v="5332"/>
    <s v="New Beginnings"/>
    <n v="0.58289999999999997"/>
    <x v="0"/>
    <n v="30"/>
    <n v="0"/>
    <n v="30"/>
    <n v="1"/>
    <n v="1"/>
    <n v="30"/>
    <n v="15"/>
    <n v="2"/>
    <n v="1.1000000000000001"/>
    <n v="36"/>
    <n v="79.2"/>
    <n v="8.8000000000000009E-2"/>
    <n v="67585"/>
    <n v="68937"/>
    <n v="5947.4800000000005"/>
    <n v="118.97600000000057"/>
    <n v="11848.32"/>
    <n v="0.2271"/>
    <n v="0.22070000000000001"/>
    <n v="2419.5828712000002"/>
    <n v="101.10760000000002"/>
    <n v="22.314447320000006"/>
    <n v="123.42204732000002"/>
    <n v="8609.4609185200006"/>
  </r>
  <r>
    <x v="66"/>
    <s v="Eatonville School District"/>
    <n v="2361"/>
    <s v="Weyerhaeuser Elementary"/>
    <n v="0.3795"/>
    <x v="1"/>
    <n v="277.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3560"/>
    <s v="Alderwood Middle School"/>
    <n v="0.46"/>
    <x v="1"/>
    <n v="813.5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3302"/>
    <s v="Beverly Elementary"/>
    <n v="0.3846"/>
    <x v="1"/>
    <n v="497.5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3536"/>
    <s v="Brier Elementary"/>
    <n v="0.1283"/>
    <x v="1"/>
    <n v="406.0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3650"/>
    <s v="Brier Terrace Middle School"/>
    <n v="0.29730000000000001"/>
    <x v="1"/>
    <n v="694.4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3409"/>
    <s v="Cedar Valley Community School"/>
    <n v="0.7651"/>
    <x v="0"/>
    <n v="428.8"/>
    <n v="0"/>
    <n v="428.8"/>
    <n v="1.18"/>
    <n v="1.18"/>
    <n v="428.8"/>
    <n v="15"/>
    <n v="28.586666666666666"/>
    <n v="1.1000000000000001"/>
    <n v="36"/>
    <n v="1132.0319999999999"/>
    <n v="1.2578133333333332"/>
    <n v="67585"/>
    <n v="68937"/>
    <n v="100310.99067733334"/>
    <n v="2006.6650794666493"/>
    <n v="11848.32"/>
    <n v="0.2271"/>
    <n v="0.22070000000000001"/>
    <n v="38126.47183946069"/>
    <n v="1705.2942626133331"/>
    <n v="376.35844375876263"/>
    <n v="2081.652706372096"/>
    <n v="142525.78030263277"/>
  </r>
  <r>
    <x v="67"/>
    <s v="Edmonds School District"/>
    <n v="3304"/>
    <s v="Cedar Way Elementary"/>
    <n v="0.4854"/>
    <x v="1"/>
    <n v="552.5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1520"/>
    <s v="Challenge Elementary"/>
    <n v="0.1008"/>
    <x v="1"/>
    <n v="338.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3534"/>
    <s v="Chase Lake Elementary"/>
    <n v="0.5635"/>
    <x v="0"/>
    <n v="400.81"/>
    <n v="0"/>
    <n v="400.81"/>
    <n v="1.18"/>
    <n v="1.18"/>
    <n v="400.81"/>
    <n v="15"/>
    <n v="26.720666666666666"/>
    <n v="1.1000000000000001"/>
    <n v="36"/>
    <n v="1058.1384"/>
    <n v="1.1757093333333335"/>
    <n v="67585"/>
    <n v="68937"/>
    <n v="93763.172046133346"/>
    <n v="1875.6796420266473"/>
    <n v="11848.32"/>
    <n v="0.2271"/>
    <n v="0.22070000000000001"/>
    <n v="35637.759276992168"/>
    <n v="1593.9808614693334"/>
    <n v="351.79157612628188"/>
    <n v="1945.7724375956152"/>
    <n v="133222.38340274777"/>
  </r>
  <r>
    <x v="67"/>
    <s v="Edmonds School District"/>
    <n v="3691"/>
    <s v="College Place Elementary"/>
    <n v="0.67100000000000004"/>
    <x v="0"/>
    <n v="472.62"/>
    <n v="0"/>
    <n v="472.62"/>
    <n v="1.18"/>
    <n v="1.18"/>
    <n v="472.62"/>
    <n v="15"/>
    <n v="31.507999999999999"/>
    <n v="1.1000000000000001"/>
    <n v="36"/>
    <n v="1247.7167999999999"/>
    <n v="1.3863519999999998"/>
    <n v="67585"/>
    <n v="68937"/>
    <n v="110561.98790559999"/>
    <n v="2211.7305267199699"/>
    <n v="11848.32"/>
    <n v="0.2271"/>
    <n v="0.22070000000000001"/>
    <n v="42022.698509248847"/>
    <n v="1879.5619738719993"/>
    <n v="414.81932763355024"/>
    <n v="2294.3813015055493"/>
    <n v="157090.79824307436"/>
  </r>
  <r>
    <x v="67"/>
    <s v="Edmonds School District"/>
    <n v="3754"/>
    <s v="College Place Middle School"/>
    <n v="0.46400000000000002"/>
    <x v="1"/>
    <n v="529.3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1830"/>
    <s v="Contracted Schools"/>
    <n v="0.25280000000000002"/>
    <x v="1"/>
    <n v="6.6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3185"/>
    <s v="Early Childhood Center"/>
    <n v="0"/>
    <x v="1"/>
    <n v="0.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5358"/>
    <s v="Edmonds Career Access Program"/>
    <n v="0.33489999999999998"/>
    <x v="1"/>
    <n v="134.5200000000000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1519"/>
    <s v="Edmonds eLearning Academy"/>
    <n v="0.43309999999999998"/>
    <x v="1"/>
    <n v="250.4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3606"/>
    <s v="Edmonds Elementary"/>
    <n v="0.14580000000000001"/>
    <x v="1"/>
    <n v="263.5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1966"/>
    <s v="Edmonds Heights K-12"/>
    <n v="0.17610000000000001"/>
    <x v="1"/>
    <n v="654.4299999999999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3123"/>
    <s v="Edmonds Woodway High School"/>
    <n v="0.29970000000000002"/>
    <x v="1"/>
    <n v="1419.7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3607"/>
    <s v="Hazelwood Elementary"/>
    <n v="0.31569999999999998"/>
    <x v="1"/>
    <n v="417.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3689"/>
    <s v="Hilltop Elementary"/>
    <n v="0.1701"/>
    <x v="1"/>
    <n v="512.5800000000000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3122"/>
    <s v="Lynndale Elementary"/>
    <n v="0.41470000000000001"/>
    <x v="1"/>
    <n v="393.7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3503"/>
    <s v="Lynnwood Elementary"/>
    <n v="0.39400000000000002"/>
    <x v="1"/>
    <n v="548.4199999999999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3755"/>
    <s v="Lynnwood High School"/>
    <n v="0.42830000000000001"/>
    <x v="1"/>
    <n v="1361.0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3463"/>
    <s v="Madrona K-8 School"/>
    <n v="0.1192"/>
    <x v="1"/>
    <n v="613.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1685"/>
    <s v="Maplewood Parent Coop"/>
    <n v="0.1094"/>
    <x v="1"/>
    <n v="485.1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2887"/>
    <s v="Martha Lake Elementary"/>
    <n v="0.45540000000000003"/>
    <x v="1"/>
    <n v="440.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3504"/>
    <s v="Meadowdale Elementary"/>
    <n v="0.44190000000000002"/>
    <x v="1"/>
    <n v="496.2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3464"/>
    <s v="Meadowdale High School"/>
    <n v="0.35820000000000002"/>
    <x v="1"/>
    <n v="1461.1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3353"/>
    <s v="Meadowdale Middle School"/>
    <n v="0.42520000000000002"/>
    <x v="1"/>
    <n v="772.9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3254"/>
    <s v="Mountlake Terrace Elementary"/>
    <n v="0.51200000000000001"/>
    <x v="0"/>
    <n v="418"/>
    <n v="0"/>
    <n v="418"/>
    <n v="1.18"/>
    <n v="1.18"/>
    <n v="418"/>
    <n v="15"/>
    <n v="27.866666666666667"/>
    <n v="1.1000000000000001"/>
    <n v="36"/>
    <n v="1103.52"/>
    <n v="1.2261333333333333"/>
    <n v="67585"/>
    <n v="68937"/>
    <n v="97784.501173333338"/>
    <n v="1956.1240746666444"/>
    <n v="11848.32"/>
    <n v="0.2271"/>
    <n v="0.22070000000000001"/>
    <n v="37166.196895742927"/>
    <n v="1662.3437541333328"/>
    <n v="366.87926653722656"/>
    <n v="2029.2230206705594"/>
    <n v="138936.04516441346"/>
  </r>
  <r>
    <x v="67"/>
    <s v="Edmonds School District"/>
    <n v="3303"/>
    <s v="Mountlake Terrace High School"/>
    <n v="0.28870000000000001"/>
    <x v="1"/>
    <n v="1368.7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3608"/>
    <s v="Oak Heights Elementary"/>
    <n v="0.3775"/>
    <x v="1"/>
    <n v="594.3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3854"/>
    <s v="Scriber Lake High School"/>
    <n v="0.55479999999999996"/>
    <x v="0"/>
    <n v="199.48999999999998"/>
    <n v="0"/>
    <n v="199.48999999999998"/>
    <n v="1.18"/>
    <n v="1.18"/>
    <n v="199.48999999999998"/>
    <n v="15"/>
    <n v="13.299333333333331"/>
    <n v="1.1000000000000001"/>
    <n v="36"/>
    <n v="526.65359999999998"/>
    <n v="0.58517066666666662"/>
    <n v="67585"/>
    <n v="68937"/>
    <n v="46667.536217866662"/>
    <n v="933.5578747733307"/>
    <n v="11848.32"/>
    <n v="0.2271"/>
    <n v="0.22070000000000001"/>
    <n v="17737.52301131999"/>
    <n v="793.35156821066653"/>
    <n v="175.09269110409411"/>
    <n v="968.44425931476064"/>
    <n v="66307.061363274741"/>
  </r>
  <r>
    <x v="67"/>
    <s v="Edmonds School District"/>
    <n v="3461"/>
    <s v="Seaview Elementary"/>
    <n v="0.19769999999999999"/>
    <x v="1"/>
    <n v="417.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3605"/>
    <s v="Sherwood Elementary"/>
    <n v="0.21299999999999999"/>
    <x v="1"/>
    <n v="498.1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3410"/>
    <s v="Spruce Elementary"/>
    <n v="0.50919999999999999"/>
    <x v="0"/>
    <n v="492.5"/>
    <n v="0"/>
    <n v="492.5"/>
    <n v="1.18"/>
    <n v="1.18"/>
    <n v="492.5"/>
    <n v="15"/>
    <n v="32.833333333333336"/>
    <n v="1.1000000000000001"/>
    <n v="36"/>
    <n v="1300.2000000000003"/>
    <n v="1.444666666666667"/>
    <n v="67585"/>
    <n v="68937"/>
    <n v="115212.6000666667"/>
    <n v="2304.7634133333195"/>
    <n v="11848.32"/>
    <n v="0.2271"/>
    <n v="0.22070000000000001"/>
    <n v="43790.315720462677"/>
    <n v="1958.6227246666667"/>
    <n v="432.26803533393337"/>
    <n v="2390.8907600006"/>
    <n v="163698.5699604633"/>
  </r>
  <r>
    <x v="67"/>
    <s v="Edmonds School District"/>
    <n v="2888"/>
    <s v="Terrace Park Elementary"/>
    <n v="0.30299999999999999"/>
    <x v="1"/>
    <n v="286.1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1558"/>
    <s v="Unassigned School"/>
    <n v="3.3300000000000003E-2"/>
    <x v="1"/>
    <n v="0.9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7"/>
    <s v="Edmonds School District"/>
    <n v="3186"/>
    <s v="Westgate Elementary"/>
    <n v="0.31540000000000001"/>
    <x v="1"/>
    <n v="497.1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8"/>
    <s v="Ellensburg School District"/>
    <n v="2996"/>
    <s v="Ellensburg High School"/>
    <n v="0.35370000000000001"/>
    <x v="1"/>
    <n v="919.9200000000000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8"/>
    <s v="Ellensburg School District"/>
    <n v="5097"/>
    <s v="K-12 Ellensburg Learning Center"/>
    <n v="0.51270000000000004"/>
    <x v="0"/>
    <n v="67.38"/>
    <n v="0"/>
    <n v="67.38"/>
    <n v="1"/>
    <n v="1"/>
    <n v="67.38"/>
    <n v="15"/>
    <n v="4.492"/>
    <n v="1.1000000000000001"/>
    <n v="36"/>
    <n v="177.88320000000002"/>
    <n v="0.19764800000000002"/>
    <n v="67585"/>
    <n v="68937"/>
    <n v="13358.040080000001"/>
    <n v="267.22009600000092"/>
    <n v="11848.32"/>
    <n v="0.2271"/>
    <n v="0.22070000000000001"/>
    <n v="5434.3831287152007"/>
    <n v="227.08766960000003"/>
    <n v="50.118248680720008"/>
    <n v="277.20591828072003"/>
    <n v="19336.849222995923"/>
  </r>
  <r>
    <x v="68"/>
    <s v="Ellensburg School District"/>
    <n v="2741"/>
    <s v="Lincoln Elementary"/>
    <n v="0.36470000000000002"/>
    <x v="1"/>
    <n v="456.9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8"/>
    <s v="Ellensburg School District"/>
    <n v="2453"/>
    <s v="Morgan Middle School"/>
    <n v="0.4219"/>
    <x v="1"/>
    <n v="735.7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8"/>
    <s v="Ellensburg School District"/>
    <n v="3596"/>
    <s v="Mt. Stuart Elementary"/>
    <n v="0.5887"/>
    <x v="0"/>
    <n v="427.66"/>
    <n v="0"/>
    <n v="427.66"/>
    <n v="1"/>
    <n v="1"/>
    <n v="427.66"/>
    <n v="15"/>
    <n v="28.510666666666669"/>
    <n v="1.1000000000000001"/>
    <n v="36"/>
    <n v="1129.0224000000001"/>
    <n v="1.2544693333333334"/>
    <n v="67585"/>
    <n v="68937"/>
    <n v="84783.309893333339"/>
    <n v="1696.0425386666757"/>
    <n v="11848.32"/>
    <n v="0.2271"/>
    <n v="0.22070000000000001"/>
    <n v="34491.960356579737"/>
    <n v="1441.3225405333337"/>
    <n v="318.09988469570675"/>
    <n v="1759.4224252290405"/>
    <n v="122730.73521380879"/>
  </r>
  <r>
    <x v="68"/>
    <s v="Ellensburg School District"/>
    <n v="4411"/>
    <s v="Valley View Elementary School"/>
    <n v="0.33910000000000001"/>
    <x v="1"/>
    <n v="511.5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69"/>
    <s v="Elma School District"/>
    <n v="1629"/>
    <s v="East Grays Harbor High School"/>
    <n v="0.72099999999999997"/>
    <x v="0"/>
    <n v="15.86"/>
    <n v="0"/>
    <n v="15.86"/>
    <n v="1"/>
    <n v="1.04"/>
    <n v="15.86"/>
    <n v="15"/>
    <n v="1.0573333333333332"/>
    <n v="1.1000000000000001"/>
    <n v="36"/>
    <n v="41.870400000000004"/>
    <n v="4.652266666666667E-2"/>
    <n v="67585"/>
    <n v="68937"/>
    <n v="3144.2344266666669"/>
    <n v="191.18396821333317"/>
    <n v="11848.32"/>
    <n v="0.2271"/>
    <n v="0.22070000000000001"/>
    <n v="1307.4653820006824"/>
    <n v="55.590306581333337"/>
    <n v="12.268780662500268"/>
    <n v="67.859087243833599"/>
    <n v="4710.742864124516"/>
  </r>
  <r>
    <x v="69"/>
    <s v="Elma School District"/>
    <n v="5416"/>
    <s v="East Grays Harbor Open Doors"/>
    <n v="0.77490000000000003"/>
    <x v="0"/>
    <n v="31.7"/>
    <n v="0"/>
    <n v="31.7"/>
    <n v="1"/>
    <n v="1.04"/>
    <n v="31.7"/>
    <n v="15"/>
    <n v="2.1133333333333333"/>
    <n v="1.1000000000000001"/>
    <n v="36"/>
    <n v="83.688000000000002"/>
    <n v="9.2986666666666676E-2"/>
    <n v="67585"/>
    <n v="68937"/>
    <n v="6284.5038666666669"/>
    <n v="382.12684693333358"/>
    <n v="11848.32"/>
    <n v="0.2271"/>
    <n v="0.22070000000000001"/>
    <n v="2613.282005638187"/>
    <n v="111.11051189333334"/>
    <n v="24.52208997485867"/>
    <n v="135.63260186819201"/>
    <n v="9415.5453211063796"/>
  </r>
  <r>
    <x v="69"/>
    <s v="Elma School District"/>
    <n v="3217"/>
    <s v="Elma Elementary School"/>
    <n v="0.71760000000000002"/>
    <x v="0"/>
    <n v="619.22"/>
    <n v="0"/>
    <n v="619.22"/>
    <n v="1"/>
    <n v="1.04"/>
    <n v="619.22"/>
    <n v="15"/>
    <n v="41.281333333333336"/>
    <n v="1.1000000000000001"/>
    <n v="36"/>
    <n v="1634.7408000000003"/>
    <n v="1.816378666666667"/>
    <n v="67585"/>
    <n v="68937"/>
    <n v="122759.95218666669"/>
    <n v="7464.3718030933233"/>
    <n v="11848.32"/>
    <n v="0.2271"/>
    <n v="0.22070000000000001"/>
    <n v="51047.207682374705"/>
    <n v="2170.4053998293334"/>
    <n v="479.00847174233388"/>
    <n v="2649.4138715716672"/>
    <n v="183920.94554370639"/>
  </r>
  <r>
    <x v="69"/>
    <s v="Elma School District"/>
    <n v="2137"/>
    <s v="Elma High School"/>
    <n v="0.7167"/>
    <x v="0"/>
    <n v="487.78"/>
    <n v="0"/>
    <n v="487.78"/>
    <n v="1"/>
    <n v="1.04"/>
    <n v="487.78"/>
    <n v="15"/>
    <n v="32.518666666666668"/>
    <n v="1.1000000000000001"/>
    <n v="36"/>
    <n v="1287.7392000000002"/>
    <n v="1.4308213333333335"/>
    <n v="67585"/>
    <n v="68937"/>
    <n v="96702.059813333341"/>
    <n v="5879.9316529066709"/>
    <n v="11848.32"/>
    <n v="0.2271"/>
    <n v="0.22070000000000001"/>
    <n v="40211.567719564511"/>
    <n v="1709.6998577706668"/>
    <n v="377.33075860998616"/>
    <n v="2087.0306163806531"/>
    <n v="144880.58980218519"/>
  </r>
  <r>
    <x v="69"/>
    <s v="Elma School District"/>
    <n v="4245"/>
    <s v="Elma Middle School"/>
    <n v="0.72719999999999996"/>
    <x v="0"/>
    <n v="344.74"/>
    <n v="0"/>
    <n v="344.74"/>
    <n v="1"/>
    <n v="1.04"/>
    <n v="344.74"/>
    <n v="15"/>
    <n v="22.982666666666667"/>
    <n v="1.1000000000000001"/>
    <n v="36"/>
    <n v="910.11360000000013"/>
    <n v="1.0112373333333335"/>
    <n v="67585"/>
    <n v="68937"/>
    <n v="68344.475173333354"/>
    <n v="4155.6595965866582"/>
    <n v="11848.32"/>
    <n v="0.2271"/>
    <n v="0.22070000000000001"/>
    <n v="28419.64790611068"/>
    <n v="1208.3355794986669"/>
    <n v="266.67966239535582"/>
    <n v="1475.0152418940227"/>
    <n v="102394.79791792472"/>
  </r>
  <r>
    <x v="70"/>
    <s v="Endicott School District"/>
    <n v="2207"/>
    <s v="Endicott/St John Elem and Middle"/>
    <n v="0.5827"/>
    <x v="0"/>
    <n v="79.819999999999993"/>
    <n v="0"/>
    <n v="79.819999999999993"/>
    <n v="1"/>
    <n v="1"/>
    <n v="79.819999999999993"/>
    <n v="15"/>
    <n v="5.3213333333333326"/>
    <n v="1.1000000000000001"/>
    <n v="36"/>
    <n v="210.72479999999996"/>
    <n v="0.23413866666666663"/>
    <n v="67585"/>
    <n v="68937"/>
    <n v="15824.261786666664"/>
    <n v="316.55547733333333"/>
    <n v="11848.32"/>
    <n v="0.2271"/>
    <n v="0.22070000000000001"/>
    <n v="6437.7034926394663"/>
    <n v="269.01362106666659"/>
    <n v="59.371306169413316"/>
    <n v="328.38492723607988"/>
    <n v="22906.905683875546"/>
  </r>
  <r>
    <x v="71"/>
    <s v="Entiat School District"/>
    <n v="3317"/>
    <s v="Entiat Middle and High School"/>
    <n v="0.59009999999999996"/>
    <x v="0"/>
    <n v="158.49"/>
    <n v="0"/>
    <n v="158.49"/>
    <n v="1"/>
    <n v="1.04"/>
    <n v="158.49"/>
    <n v="15"/>
    <n v="10.566000000000001"/>
    <n v="1.1000000000000001"/>
    <n v="36"/>
    <n v="418.41360000000009"/>
    <n v="0.46490400000000009"/>
    <n v="67585"/>
    <n v="68937"/>
    <n v="31420.536840000008"/>
    <n v="1910.5136899199933"/>
    <n v="11848.32"/>
    <n v="0.2271"/>
    <n v="0.22070000000000001"/>
    <n v="13065.585649009347"/>
    <n v="555.51750883199998"/>
    <n v="122.6027141992224"/>
    <n v="678.12022303122239"/>
    <n v="47074.756401960571"/>
  </r>
  <r>
    <x v="71"/>
    <s v="Entiat School District"/>
    <n v="2688"/>
    <s v="Paul Rumburg Elementary"/>
    <n v="0.6431"/>
    <x v="0"/>
    <n v="144.83000000000001"/>
    <n v="0"/>
    <n v="144.83000000000001"/>
    <n v="1"/>
    <n v="1.04"/>
    <n v="144.83000000000001"/>
    <n v="15"/>
    <n v="9.6553333333333349"/>
    <n v="1.1000000000000001"/>
    <n v="36"/>
    <n v="382.35120000000012"/>
    <n v="0.4248346666666668"/>
    <n v="67585"/>
    <n v="68937"/>
    <n v="28712.450946666675"/>
    <n v="1745.8495659733344"/>
    <n v="11848.32"/>
    <n v="0.2271"/>
    <n v="0.22070000000000001"/>
    <n v="11939.48368695832"/>
    <n v="507.63834187733352"/>
    <n v="112.03578205232751"/>
    <n v="619.67412392966105"/>
    <n v="43017.458323527993"/>
  </r>
  <r>
    <x v="72"/>
    <s v="Enumclaw School District"/>
    <n v="3430"/>
    <s v="Black Diamond Elementary"/>
    <n v="0.2616"/>
    <x v="1"/>
    <n v="326.73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2"/>
    <s v="Enumclaw School District"/>
    <n v="2980"/>
    <s v="Byron Kibler Elementary School"/>
    <n v="0.38990000000000002"/>
    <x v="1"/>
    <n v="393.24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2"/>
    <s v="Enumclaw School District"/>
    <n v="4210"/>
    <s v="Enumclaw Middle School"/>
    <n v="0.34449999999999997"/>
    <x v="1"/>
    <n v="507.54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2"/>
    <s v="Enumclaw School District"/>
    <n v="3330"/>
    <s v="Enumclaw Sr High School"/>
    <n v="0.2651"/>
    <x v="1"/>
    <n v="1289.8300000000002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2"/>
    <s v="Enumclaw School District"/>
    <n v="3739"/>
    <s v="Southwood Elementary School"/>
    <n v="0.32940000000000003"/>
    <x v="1"/>
    <n v="297.99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2"/>
    <s v="Enumclaw School District"/>
    <n v="1523"/>
    <s v="Special Ed School"/>
    <n v="0.63690000000000002"/>
    <x v="0"/>
    <n v="7"/>
    <n v="0"/>
    <n v="7"/>
    <n v="1.1200000000000001"/>
    <n v="1.1600000000000001"/>
    <n v="7"/>
    <n v="15"/>
    <n v="0.46666666666666667"/>
    <n v="1.1000000000000001"/>
    <n v="36"/>
    <n v="18.480000000000004"/>
    <n v="2.0533333333333337E-2"/>
    <n v="67585"/>
    <n v="68937"/>
    <n v="1554.274773333334"/>
    <n v="87.712650666666605"/>
    <n v="11848.32"/>
    <n v="0.2271"/>
    <n v="0.22070000000000001"/>
    <n v="615.61948702613347"/>
    <n v="27.366457066666676"/>
    <n v="6.0397770746133359"/>
    <n v="33.406234141280009"/>
    <n v="2291.0131451674142"/>
  </r>
  <r>
    <x v="72"/>
    <s v="Enumclaw School District"/>
    <n v="4289"/>
    <s v="Sunrise Elementary"/>
    <n v="0.31640000000000001"/>
    <x v="1"/>
    <n v="421.56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2"/>
    <s v="Enumclaw School District"/>
    <n v="4550"/>
    <s v="Thunder Mountain Middle School"/>
    <n v="0.24590000000000001"/>
    <x v="1"/>
    <n v="465.42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2"/>
    <s v="Enumclaw School District"/>
    <n v="3585"/>
    <s v="Westwood Elementary School"/>
    <n v="0.2462"/>
    <x v="1"/>
    <n v="291.72000000000003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3"/>
    <s v="Ephrata School District"/>
    <n v="4229"/>
    <s v="Beezley Springs Elementary"/>
    <n v="0.32340000000000002"/>
    <x v="1"/>
    <n v="0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3"/>
    <s v="Ephrata School District"/>
    <n v="2793"/>
    <s v="Columbia Ridge Elementary"/>
    <n v="0.60109999999999997"/>
    <x v="0"/>
    <n v="425.5"/>
    <n v="0"/>
    <n v="425.5"/>
    <n v="1"/>
    <n v="1.04"/>
    <n v="425.5"/>
    <n v="15"/>
    <n v="28.366666666666667"/>
    <n v="1.1000000000000001"/>
    <n v="36"/>
    <n v="1123.3200000000002"/>
    <n v="1.2481333333333335"/>
    <n v="67585"/>
    <n v="68937"/>
    <n v="84355.091333333345"/>
    <n v="5129.1789706666605"/>
    <n v="11848.32"/>
    <n v="0.2271"/>
    <n v="0.22070000000000001"/>
    <n v="35077.334176626136"/>
    <n v="1491.4045050666668"/>
    <n v="329.15297426821337"/>
    <n v="1820.5574793348801"/>
    <n v="126382.16195996103"/>
  </r>
  <r>
    <x v="73"/>
    <s v="Ephrata School District"/>
    <n v="2920"/>
    <s v="Ephrata High School"/>
    <n v="0.48199999999999998"/>
    <x v="1"/>
    <n v="800.28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3"/>
    <s v="Ephrata School District"/>
    <n v="3373"/>
    <s v="Ephrata Middle School"/>
    <n v="0.55549999999999999"/>
    <x v="0"/>
    <n v="436.7"/>
    <n v="0"/>
    <n v="436.7"/>
    <n v="1"/>
    <n v="1.04"/>
    <n v="436.7"/>
    <n v="15"/>
    <n v="29.113333333333333"/>
    <n v="1.1000000000000001"/>
    <n v="36"/>
    <n v="1152.8880000000001"/>
    <n v="1.2809866666666669"/>
    <n v="67585"/>
    <n v="68937"/>
    <n v="86575.483866666691"/>
    <n v="5264.1890869333292"/>
    <n v="11848.32"/>
    <n v="0.2271"/>
    <n v="0.22070000000000001"/>
    <n v="36000.638860006191"/>
    <n v="1530.6612158933337"/>
    <n v="337.8169303476588"/>
    <n v="1868.4781462409926"/>
    <n v="129708.7899598472"/>
  </r>
  <r>
    <x v="73"/>
    <s v="Ephrata School District"/>
    <n v="3092"/>
    <s v="Grant Elementary"/>
    <n v="0.5887"/>
    <x v="0"/>
    <n v="489.3"/>
    <n v="0"/>
    <n v="489.3"/>
    <n v="1"/>
    <n v="1.04"/>
    <n v="489.3"/>
    <n v="15"/>
    <n v="32.619999999999997"/>
    <n v="1.1000000000000001"/>
    <n v="36"/>
    <n v="1291.752"/>
    <n v="1.4352799999999999"/>
    <n v="67585"/>
    <n v="68937"/>
    <n v="97003.398799999995"/>
    <n v="5898.2544543999975"/>
    <n v="11848.32"/>
    <n v="0.2271"/>
    <n v="0.22070000000000001"/>
    <n v="40336.873355166077"/>
    <n v="1715.0275542399997"/>
    <n v="378.50658122076794"/>
    <n v="2093.5341354607676"/>
    <n v="145332.06074502683"/>
  </r>
  <r>
    <x v="73"/>
    <s v="Ephrata School District"/>
    <n v="2695"/>
    <s v="Parkway School"/>
    <n v="0.6069"/>
    <x v="0"/>
    <n v="385.26"/>
    <n v="0"/>
    <n v="385.26"/>
    <n v="1"/>
    <n v="1.04"/>
    <n v="385.26"/>
    <n v="15"/>
    <n v="25.684000000000001"/>
    <n v="1.1000000000000001"/>
    <n v="36"/>
    <n v="1017.0864000000001"/>
    <n v="1.1300960000000002"/>
    <n v="67585"/>
    <n v="68937"/>
    <n v="76377.538160000011"/>
    <n v="4644.1069100799941"/>
    <n v="11848.32"/>
    <n v="0.2271"/>
    <n v="0.22070000000000001"/>
    <n v="31760.03234991066"/>
    <n v="1350.3607511680002"/>
    <n v="298.02461778277768"/>
    <n v="1648.3853689507778"/>
    <n v="114430.06278894145"/>
  </r>
  <r>
    <x v="73"/>
    <s v="Ephrata School District"/>
    <n v="5497"/>
    <s v="Sage Hills Open Doors"/>
    <n v="0.79810000000000003"/>
    <x v="0"/>
    <n v="15.1"/>
    <n v="0"/>
    <n v="15.1"/>
    <n v="1"/>
    <n v="1.04"/>
    <n v="15.1"/>
    <n v="15"/>
    <n v="1.0066666666666666"/>
    <n v="1.1000000000000001"/>
    <n v="36"/>
    <n v="39.863999999999997"/>
    <n v="4.429333333333333E-2"/>
    <n v="67585"/>
    <n v="68937"/>
    <n v="2993.5649333333331"/>
    <n v="182.02256746666671"/>
    <n v="11848.32"/>
    <n v="0.2271"/>
    <n v="0.22070000000000001"/>
    <n v="1244.8125641998931"/>
    <n v="52.926458346666664"/>
    <n v="11.680869357109334"/>
    <n v="64.607327703775994"/>
    <n v="4485.0073927036683"/>
  </r>
  <r>
    <x v="74"/>
    <s v="Evaline School District"/>
    <n v="2355"/>
    <s v="Evaline Elementary School"/>
    <n v="0.64129999999999998"/>
    <x v="0"/>
    <n v="51.3"/>
    <n v="0"/>
    <n v="51.3"/>
    <n v="1"/>
    <n v="1"/>
    <n v="51.3"/>
    <n v="15"/>
    <n v="3.42"/>
    <n v="1.1000000000000001"/>
    <n v="36"/>
    <n v="135.43199999999999"/>
    <n v="0.15047999999999997"/>
    <n v="67585"/>
    <n v="68937"/>
    <n v="10170.190799999998"/>
    <n v="203.44895999999972"/>
    <n v="11848.32"/>
    <n v="0.2271"/>
    <n v="0.22070000000000001"/>
    <n v="4137.4867097519991"/>
    <n v="172.89399599999999"/>
    <n v="38.1577049172"/>
    <n v="211.05170091719998"/>
    <n v="14722.178170669196"/>
  </r>
  <r>
    <x v="75"/>
    <s v="Everett School District"/>
    <n v="3407"/>
    <s v="Cascade High School"/>
    <n v="0.49969999999999998"/>
    <x v="1"/>
    <n v="1765.77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5"/>
    <s v="Everett School District"/>
    <n v="4382"/>
    <s v="Cedar Wood Elementary"/>
    <n v="0.122"/>
    <x v="1"/>
    <n v="688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5"/>
    <s v="Everett School District"/>
    <n v="3752"/>
    <s v="Eisenhower Middle School"/>
    <n v="0.45140000000000002"/>
    <x v="1"/>
    <n v="970.99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5"/>
    <s v="Everett School District"/>
    <n v="3184"/>
    <s v="Emerson Elementary School"/>
    <n v="0.6502"/>
    <x v="0"/>
    <n v="567.5"/>
    <n v="0"/>
    <n v="567.5"/>
    <n v="1.2"/>
    <n v="1.2"/>
    <n v="567.5"/>
    <n v="15"/>
    <n v="37.833333333333336"/>
    <n v="1.1000000000000001"/>
    <n v="36"/>
    <n v="1498.2000000000003"/>
    <n v="1.664666666666667"/>
    <n v="67585"/>
    <n v="68937"/>
    <n v="135007.79600000003"/>
    <n v="2700.7551999999851"/>
    <n v="11848.32"/>
    <n v="0.2271"/>
    <n v="0.22070000000000001"/>
    <n v="50979.830504240002"/>
    <n v="2295.1425200000003"/>
    <n v="506.5379541640001"/>
    <n v="2801.6804741640003"/>
    <n v="191490.06217840401"/>
  </r>
  <r>
    <x v="75"/>
    <s v="Everett School District"/>
    <n v="2126"/>
    <s v="Everett High School"/>
    <n v="0.51519999999999999"/>
    <x v="0"/>
    <n v="1429.71"/>
    <n v="0"/>
    <n v="1429.71"/>
    <n v="1.2"/>
    <n v="1.2"/>
    <n v="1429.71"/>
    <n v="15"/>
    <n v="95.314000000000007"/>
    <n v="1.1000000000000001"/>
    <n v="36"/>
    <n v="3774.4344000000006"/>
    <n v="4.1938160000000009"/>
    <n v="67585"/>
    <n v="68937"/>
    <n v="340126.86523200007"/>
    <n v="6804.0470783999772"/>
    <n v="11848.32"/>
    <n v="0.2271"/>
    <n v="0.22070000000000001"/>
    <n v="128434.13827351011"/>
    <n v="5782.1818718400009"/>
    <n v="1276.1275391150882"/>
    <n v="7058.3094109550893"/>
    <n v="482423.35999486526"/>
  </r>
  <r>
    <x v="75"/>
    <s v="Everett School District"/>
    <n v="5330"/>
    <s v="Everett Reengagement Academy"/>
    <n v="0.56259999999999999"/>
    <x v="0"/>
    <n v="149.75"/>
    <n v="0"/>
    <n v="149.75"/>
    <n v="1.2"/>
    <n v="1.2"/>
    <n v="149.75"/>
    <n v="15"/>
    <n v="9.9833333333333325"/>
    <n v="1.1000000000000001"/>
    <n v="36"/>
    <n v="395.34000000000003"/>
    <n v="0.43926666666666669"/>
    <n v="67585"/>
    <n v="68937"/>
    <n v="35625.405200000001"/>
    <n v="712.66623999999865"/>
    <n v="11848.32"/>
    <n v="0.2271"/>
    <n v="0.22070000000000001"/>
    <n v="13452.386992088001"/>
    <n v="605.63452400000006"/>
    <n v="133.66353944680003"/>
    <n v="739.29806344680014"/>
    <n v="50529.756495534799"/>
  </r>
  <r>
    <x v="75"/>
    <s v="Everett School District"/>
    <n v="3253"/>
    <s v="Evergreen Middle School"/>
    <n v="0.60429999999999995"/>
    <x v="0"/>
    <n v="1028.74"/>
    <n v="0"/>
    <n v="1028.74"/>
    <n v="1.2"/>
    <n v="1.2"/>
    <n v="1028.74"/>
    <n v="15"/>
    <n v="68.582666666666668"/>
    <n v="1.1000000000000001"/>
    <n v="36"/>
    <n v="2715.8736000000004"/>
    <n v="3.0176373333333335"/>
    <n v="67585"/>
    <n v="68937"/>
    <n v="244736.42300800001"/>
    <n v="4895.8148095999786"/>
    <n v="11848.32"/>
    <n v="0.2271"/>
    <n v="0.22070000000000001"/>
    <n v="92414.080762875528"/>
    <n v="4160.5372969599994"/>
    <n v="918.2305814390719"/>
    <n v="5078.7678783990714"/>
    <n v="347125.08645887458"/>
  </r>
  <r>
    <x v="75"/>
    <s v="Everett School District"/>
    <n v="5091"/>
    <s v="Forest View Elementary School"/>
    <n v="0.11550000000000001"/>
    <x v="1"/>
    <n v="625.29999999999995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5"/>
    <s v="Everett School District"/>
    <n v="2065"/>
    <s v="Garfield Elementary School"/>
    <n v="0.63219999999999998"/>
    <x v="0"/>
    <n v="372.21"/>
    <n v="0"/>
    <n v="372.21"/>
    <n v="1.2"/>
    <n v="1.2"/>
    <n v="372.21"/>
    <n v="15"/>
    <n v="24.814"/>
    <n v="1.1000000000000001"/>
    <n v="36"/>
    <n v="982.63440000000003"/>
    <n v="1.0918160000000001"/>
    <n v="67585"/>
    <n v="68937"/>
    <n v="88548.461232000016"/>
    <n v="1771.362278399989"/>
    <n v="11848.32"/>
    <n v="0.2271"/>
    <n v="0.22070000000000001"/>
    <n v="33436.480549750078"/>
    <n v="1505.3303918400002"/>
    <n v="332.22641747908807"/>
    <n v="1837.5568093190882"/>
    <n v="125593.86086946916"/>
  </r>
  <r>
    <x v="75"/>
    <s v="Everett School District"/>
    <n v="4437"/>
    <s v="Gateway Middle School"/>
    <n v="0.12959999999999999"/>
    <x v="1"/>
    <n v="962.6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5"/>
    <s v="Everett School District"/>
    <n v="2883"/>
    <s v="Hawthorne Elementary School - Everett"/>
    <n v="0.8145"/>
    <x v="0"/>
    <n v="404.2"/>
    <n v="0"/>
    <n v="404.2"/>
    <n v="1.2"/>
    <n v="1.2"/>
    <n v="404.2"/>
    <n v="15"/>
    <n v="26.946666666666665"/>
    <n v="1.1000000000000001"/>
    <n v="36"/>
    <n v="1067.0880000000002"/>
    <n v="1.1856533333333334"/>
    <n v="67585"/>
    <n v="68937"/>
    <n v="96158.856640000013"/>
    <n v="1923.6039679999958"/>
    <n v="11848.32"/>
    <n v="0.2271"/>
    <n v="0.22070000000000001"/>
    <n v="36310.215841081605"/>
    <n v="1634.7076768000002"/>
    <n v="360.77998426976006"/>
    <n v="1995.4876610697602"/>
    <n v="136388.16411015138"/>
  </r>
  <r>
    <x v="75"/>
    <s v="Everett School District"/>
    <n v="4334"/>
    <s v="Heatherwood Middle School"/>
    <n v="0.2666"/>
    <x v="1"/>
    <n v="979.61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5"/>
    <s v="Everett School District"/>
    <n v="4438"/>
    <s v="Henry M. Jackson High School"/>
    <n v="0.2026"/>
    <x v="1"/>
    <n v="2170.63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5"/>
    <s v="Everett School District"/>
    <n v="2751"/>
    <s v="Jackson Elementary School"/>
    <n v="0.60729999999999995"/>
    <x v="0"/>
    <n v="281.08"/>
    <n v="0"/>
    <n v="281.08"/>
    <n v="1.2"/>
    <n v="1.2"/>
    <n v="281.08"/>
    <n v="15"/>
    <n v="18.738666666666667"/>
    <n v="1.1000000000000001"/>
    <n v="36"/>
    <n v="742.05120000000011"/>
    <n v="0.82450133333333342"/>
    <n v="67585"/>
    <n v="68937"/>
    <n v="66868.707136000012"/>
    <n v="1337.6709631999838"/>
    <n v="11848.32"/>
    <n v="0.2271"/>
    <n v="0.22070000000000001"/>
    <n v="25250.063009923841"/>
    <n v="1136.77296832"/>
    <n v="250.88579410822402"/>
    <n v="1387.658762428224"/>
    <n v="94844.099871552069"/>
  </r>
  <r>
    <x v="75"/>
    <s v="Everett School District"/>
    <n v="3533"/>
    <s v="Jefferson Elementary"/>
    <n v="0.3518"/>
    <x v="1"/>
    <n v="498.11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5"/>
    <s v="Everett School District"/>
    <n v="2811"/>
    <s v="Lowell Elementary - Everett"/>
    <n v="0.60960000000000003"/>
    <x v="0"/>
    <n v="490.8"/>
    <n v="0"/>
    <n v="490.8"/>
    <n v="1.2"/>
    <n v="1.2"/>
    <n v="490.8"/>
    <n v="15"/>
    <n v="32.72"/>
    <n v="1.1000000000000001"/>
    <n v="36"/>
    <n v="1295.7120000000002"/>
    <n v="1.4396800000000003"/>
    <n v="67585"/>
    <n v="68937"/>
    <n v="116760.92736000003"/>
    <n v="2335.7368319999805"/>
    <n v="11848.32"/>
    <n v="0.2271"/>
    <n v="0.22070000000000001"/>
    <n v="44089.693059878409"/>
    <n v="1984.9444032000004"/>
    <n v="438.07722978624008"/>
    <n v="2423.0216329862405"/>
    <n v="165609.37888486465"/>
  </r>
  <r>
    <x v="75"/>
    <s v="Everett School District"/>
    <n v="2669"/>
    <s v="Madison Elementary"/>
    <n v="0.67830000000000001"/>
    <x v="0"/>
    <n v="384"/>
    <n v="0"/>
    <n v="384"/>
    <n v="1.2"/>
    <n v="1.2"/>
    <n v="384"/>
    <n v="15"/>
    <n v="25.6"/>
    <n v="1.1000000000000001"/>
    <n v="36"/>
    <n v="1013.7600000000001"/>
    <n v="1.1264000000000001"/>
    <n v="67585"/>
    <n v="68937"/>
    <n v="91353.29280000001"/>
    <n v="1827.4713599999959"/>
    <n v="11848.32"/>
    <n v="0.2271"/>
    <n v="0.22070000000000001"/>
    <n v="34495.603372032005"/>
    <n v="1553.0127360000001"/>
    <n v="342.74991083520001"/>
    <n v="1895.7626468352"/>
    <n v="129572.13017886721"/>
  </r>
  <r>
    <x v="75"/>
    <s v="Everett School District"/>
    <n v="4316"/>
    <s v="Mill Creek Elementary"/>
    <n v="0.18210000000000001"/>
    <x v="1"/>
    <n v="640.20000000000005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5"/>
    <s v="Everett School District"/>
    <n v="3686"/>
    <s v="Monroe Elementary"/>
    <n v="0.4254"/>
    <x v="1"/>
    <n v="507.37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5"/>
    <s v="Everett School District"/>
    <n v="2364"/>
    <s v="North Middle School"/>
    <n v="0.62970000000000004"/>
    <x v="0"/>
    <n v="721.62"/>
    <n v="0"/>
    <n v="721.62"/>
    <n v="1.2"/>
    <n v="1.2"/>
    <n v="721.62"/>
    <n v="15"/>
    <n v="48.107999999999997"/>
    <n v="1.1000000000000001"/>
    <n v="36"/>
    <n v="1905.0768000000003"/>
    <n v="2.1167520000000004"/>
    <n v="67585"/>
    <n v="68937"/>
    <n v="171672.82070400004"/>
    <n v="3434.2184447999753"/>
    <n v="11848.32"/>
    <n v="0.2271"/>
    <n v="0.22070000000000001"/>
    <n v="64824.784649285764"/>
    <n v="2918.4506524800004"/>
    <n v="644.10205900233609"/>
    <n v="3562.5527114823362"/>
    <n v="243494.3765095681"/>
  </r>
  <r>
    <x v="75"/>
    <s v="Everett School District"/>
    <n v="1663"/>
    <s v="NW Learning Center"/>
    <n v="0.27779999999999999"/>
    <x v="1"/>
    <n v="2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5"/>
    <s v="Everett School District"/>
    <n v="4530"/>
    <s v="Penny Creek Elementary"/>
    <n v="0.2296"/>
    <x v="1"/>
    <n v="655.16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5"/>
    <s v="Everett School District"/>
    <n v="1907"/>
    <s v="Port Gardner"/>
    <n v="0.1731"/>
    <x v="1"/>
    <n v="108.69999999999999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5"/>
    <s v="Everett School District"/>
    <n v="4137"/>
    <s v="Sequoia High School"/>
    <n v="0.61570000000000003"/>
    <x v="0"/>
    <n v="146.1"/>
    <n v="0"/>
    <n v="146.1"/>
    <n v="1.2"/>
    <n v="1.2"/>
    <n v="146.1"/>
    <n v="15"/>
    <n v="9.74"/>
    <n v="1.1000000000000001"/>
    <n v="36"/>
    <n v="385.70400000000001"/>
    <n v="0.42856"/>
    <n v="67585"/>
    <n v="68937"/>
    <n v="34757.073120000001"/>
    <n v="695.29574399999547"/>
    <n v="11848.32"/>
    <n v="0.2271"/>
    <n v="0.22070000000000001"/>
    <n v="13124.4990954528"/>
    <n v="590.87281439999992"/>
    <n v="130.40563013808"/>
    <n v="721.27844453807995"/>
    <n v="49298.146403990882"/>
  </r>
  <r>
    <x v="75"/>
    <s v="Everett School District"/>
    <n v="4298"/>
    <s v="Silver Firs Elementary"/>
    <n v="0.15579999999999999"/>
    <x v="1"/>
    <n v="476.7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5"/>
    <s v="Everett School District"/>
    <n v="2545"/>
    <s v="Silver Lake Elementary - Everett"/>
    <n v="0.48520000000000002"/>
    <x v="1"/>
    <n v="534.11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5"/>
    <s v="Everett School District"/>
    <n v="3903"/>
    <s v="Special Services"/>
    <n v="0.37030000000000002"/>
    <x v="1"/>
    <n v="9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5"/>
    <s v="Everett School District"/>
    <n v="5570"/>
    <s v="Tambark Creek Elementary School"/>
    <n v="6.2100000000000002E-2"/>
    <x v="1"/>
    <n v="673.9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5"/>
    <s v="Everett School District"/>
    <n v="3002"/>
    <s v="View Ridge Elementary"/>
    <n v="0.39250000000000002"/>
    <x v="1"/>
    <n v="502.47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5"/>
    <s v="Everett School District"/>
    <n v="2752"/>
    <s v="Whittier Elementary"/>
    <n v="0.34639999999999999"/>
    <x v="1"/>
    <n v="405.18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5"/>
    <s v="Everett School District"/>
    <n v="4125"/>
    <s v="Woodside Elementary"/>
    <n v="0.34139999999999998"/>
    <x v="1"/>
    <n v="518.9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6"/>
    <s v="Evergreen School District (Clark)"/>
    <n v="1646"/>
    <s v="49th Street Academy"/>
    <n v="0.67459999999999998"/>
    <x v="0"/>
    <n v="101.27"/>
    <n v="0"/>
    <n v="101.27"/>
    <n v="1.06"/>
    <n v="1.06"/>
    <n v="101.27"/>
    <n v="15"/>
    <n v="6.7513333333333332"/>
    <n v="1.1000000000000001"/>
    <n v="36"/>
    <n v="267.3528"/>
    <n v="0.29705866666666669"/>
    <n v="67585"/>
    <n v="68937"/>
    <n v="21281.312585866672"/>
    <n v="425.7207163733292"/>
    <n v="11848.32"/>
    <n v="0.2271"/>
    <n v="0.22070000000000001"/>
    <n v="8446.5887917939144"/>
    <n v="361.78388837066666"/>
    <n v="79.84570416340614"/>
    <n v="441.6295925340728"/>
    <n v="30595.251686567986"/>
  </r>
  <r>
    <x v="76"/>
    <s v="Evergreen School District (Clark)"/>
    <n v="4299"/>
    <s v="Burnt Bridge Creek Elementary Sch"/>
    <n v="0.49990000000000001"/>
    <x v="1"/>
    <n v="405.81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6"/>
    <s v="Evergreen School District (Clark)"/>
    <n v="3736"/>
    <s v="Burton Elementary School"/>
    <n v="0.64459999999999995"/>
    <x v="0"/>
    <n v="355.1"/>
    <n v="0"/>
    <n v="355.1"/>
    <n v="1.06"/>
    <n v="1.06"/>
    <n v="355.1"/>
    <n v="15"/>
    <n v="23.673333333333336"/>
    <n v="1.1000000000000001"/>
    <n v="36"/>
    <n v="937.46400000000017"/>
    <n v="1.0416266666666669"/>
    <n v="67585"/>
    <n v="68937"/>
    <n v="74622.238562666695"/>
    <n v="1492.7760085333284"/>
    <n v="11848.32"/>
    <n v="0.2271"/>
    <n v="0.22070000000000001"/>
    <n v="29617.692109864911"/>
    <n v="1268.583576186667"/>
    <n v="279.97639526439741"/>
    <n v="1548.5599714510645"/>
    <n v="107281.26665251599"/>
  </r>
  <r>
    <x v="76"/>
    <s v="Evergreen School District (Clark)"/>
    <n v="3785"/>
    <s v="Cascade Middle School"/>
    <n v="0.61850000000000005"/>
    <x v="0"/>
    <n v="920.99"/>
    <n v="0"/>
    <n v="920.99"/>
    <n v="1.06"/>
    <n v="1.06"/>
    <n v="920.99"/>
    <n v="15"/>
    <n v="61.399333333333331"/>
    <n v="1.1000000000000001"/>
    <n v="36"/>
    <n v="2431.4135999999999"/>
    <n v="2.7015706666666666"/>
    <n v="67585"/>
    <n v="68937"/>
    <n v="193540.79271706668"/>
    <n v="3871.6749538133154"/>
    <n v="11848.32"/>
    <n v="0.2271"/>
    <n v="0.22070000000000001"/>
    <n v="76816.666449632437"/>
    <n v="3290.2077945146666"/>
    <n v="726.14886024938698"/>
    <n v="4016.3566547640535"/>
    <n v="278245.49077527644"/>
  </r>
  <r>
    <x v="76"/>
    <s v="Evergreen School District (Clark)"/>
    <n v="4203"/>
    <s v="Cascadia Technical Academy Skills Center"/>
    <n v="0.57140000000000002"/>
    <x v="0"/>
    <n v="665.55"/>
    <n v="0"/>
    <n v="665.55"/>
    <n v="1.06"/>
    <n v="1.06"/>
    <n v="665.55"/>
    <n v="15"/>
    <n v="44.37"/>
    <n v="1.1000000000000001"/>
    <n v="36"/>
    <n v="1757.0520000000001"/>
    <n v="1.9522800000000002"/>
    <n v="67585"/>
    <n v="68937"/>
    <n v="139861.53442800004"/>
    <n v="2797.8515135999769"/>
    <n v="11848.32"/>
    <n v="0.2271"/>
    <n v="0.22070000000000001"/>
    <n v="55511.278467250326"/>
    <n v="2377.6564323600005"/>
    <n v="524.74877462185214"/>
    <n v="2902.4052069818526"/>
    <n v="201073.06961583218"/>
  </r>
  <r>
    <x v="76"/>
    <s v="Evergreen School District (Clark)"/>
    <n v="4587"/>
    <s v="Columbia Valley Elementary"/>
    <n v="0.42080000000000001"/>
    <x v="1"/>
    <n v="426.11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6"/>
    <s v="Evergreen School District (Clark)"/>
    <n v="3320"/>
    <s v="Covington Middle School"/>
    <n v="0.66769999999999996"/>
    <x v="0"/>
    <n v="978.18"/>
    <n v="0"/>
    <n v="978.18"/>
    <n v="1.06"/>
    <n v="1.06"/>
    <n v="978.18"/>
    <n v="15"/>
    <n v="65.212000000000003"/>
    <n v="1.1000000000000001"/>
    <n v="36"/>
    <n v="2582.3952000000004"/>
    <n v="2.8693280000000003"/>
    <n v="67585"/>
    <n v="68937"/>
    <n v="205558.94485280005"/>
    <n v="4112.0913433599635"/>
    <n v="11848.32"/>
    <n v="0.2271"/>
    <n v="0.22070000000000001"/>
    <n v="81586.691264510431"/>
    <n v="3494.5172699360005"/>
    <n v="771.23996147487537"/>
    <n v="4265.7572314108756"/>
    <n v="295523.48469208134"/>
  </r>
  <r>
    <x v="76"/>
    <s v="Evergreen School District (Clark)"/>
    <n v="3822"/>
    <s v="Crestline Elementary School"/>
    <n v="0.67800000000000005"/>
    <x v="0"/>
    <n v="439.41"/>
    <n v="0"/>
    <n v="439.41"/>
    <n v="1.06"/>
    <n v="1.06"/>
    <n v="439.41"/>
    <n v="15"/>
    <n v="29.294"/>
    <n v="1.1000000000000001"/>
    <n v="36"/>
    <n v="1160.0424000000003"/>
    <n v="1.2889360000000003"/>
    <n v="67585"/>
    <n v="68937"/>
    <n v="92339.503933600034"/>
    <n v="1847.1999603199947"/>
    <n v="11848.32"/>
    <n v="0.2271"/>
    <n v="0.22070000000000001"/>
    <n v="36649.704562083192"/>
    <n v="1569.7783982320007"/>
    <n v="346.45009248980256"/>
    <n v="1916.2284907218032"/>
    <n v="132752.63694672502"/>
  </r>
  <r>
    <x v="76"/>
    <s v="Evergreen School District (Clark)"/>
    <n v="3148"/>
    <s v="Ellsworth Elementary School"/>
    <n v="0.59379999999999999"/>
    <x v="0"/>
    <n v="349.04"/>
    <n v="0"/>
    <n v="349.04"/>
    <n v="1.06"/>
    <n v="1.06"/>
    <n v="349.04"/>
    <n v="15"/>
    <n v="23.269333333333336"/>
    <n v="1.1000000000000001"/>
    <n v="36"/>
    <n v="921.46560000000022"/>
    <n v="1.0238506666666669"/>
    <n v="67585"/>
    <n v="68937"/>
    <n v="73348.764145066685"/>
    <n v="1467.3008674133307"/>
    <n v="11848.32"/>
    <n v="0.2271"/>
    <n v="0.22070000000000001"/>
    <n v="29112.247969662763"/>
    <n v="1246.934416874667"/>
    <n v="275.19842580423904"/>
    <n v="1522.1328426789059"/>
    <n v="105450.44582482168"/>
  </r>
  <r>
    <x v="76"/>
    <s v="Evergreen School District (Clark)"/>
    <n v="5612"/>
    <s v="Emerald Elementary School"/>
    <n v="0.37880000000000003"/>
    <x v="1"/>
    <n v="403.43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6"/>
    <s v="Evergreen School District (Clark)"/>
    <n v="5136"/>
    <s v="Endeavour Elementary School"/>
    <n v="0.60170000000000001"/>
    <x v="0"/>
    <n v="623.41999999999996"/>
    <n v="0"/>
    <n v="623.41999999999996"/>
    <n v="1.06"/>
    <n v="1.06"/>
    <n v="623.41999999999996"/>
    <n v="15"/>
    <n v="41.56133333333333"/>
    <n v="1.1000000000000001"/>
    <n v="36"/>
    <n v="1645.8288"/>
    <n v="1.8286986666666667"/>
    <n v="67585"/>
    <n v="68937"/>
    <n v="131008.15534986668"/>
    <n v="2620.7446331733227"/>
    <n v="11848.32"/>
    <n v="0.2271"/>
    <n v="0.22070000000000001"/>
    <n v="51997.357406736075"/>
    <n v="2227.1483330506667"/>
    <n v="491.53163710428214"/>
    <n v="2718.6799701549489"/>
    <n v="188344.93735993101"/>
  </r>
  <r>
    <x v="76"/>
    <s v="Evergreen School District (Clark)"/>
    <n v="2724"/>
    <s v="Evergreen High School"/>
    <n v="0.56369999999999998"/>
    <x v="0"/>
    <n v="1517.8"/>
    <n v="0"/>
    <n v="1517.8"/>
    <n v="1.06"/>
    <n v="1.06"/>
    <n v="1517.8"/>
    <n v="15"/>
    <n v="101.18666666666667"/>
    <n v="1.1000000000000001"/>
    <n v="36"/>
    <n v="4006.9920000000002"/>
    <n v="4.4522133333333338"/>
    <n v="67585"/>
    <n v="68937"/>
    <n v="318957.00842133339"/>
    <n v="6380.5559722666512"/>
    <n v="11848.32"/>
    <n v="0.2271"/>
    <n v="0.22070000000000001"/>
    <n v="126594.57359716407"/>
    <n v="5422.2927398933343"/>
    <n v="1196.7000076944589"/>
    <n v="6618.992747587793"/>
    <n v="458551.1307383519"/>
  </r>
  <r>
    <x v="76"/>
    <s v="Evergreen School District (Clark)"/>
    <n v="3971"/>
    <s v="Fircrest Elementary School"/>
    <n v="0.61299999999999999"/>
    <x v="0"/>
    <n v="398.01"/>
    <n v="0"/>
    <n v="398.01"/>
    <n v="1.06"/>
    <n v="1.06"/>
    <n v="398.01"/>
    <n v="15"/>
    <n v="26.533999999999999"/>
    <n v="1.1000000000000001"/>
    <n v="36"/>
    <n v="1050.7464"/>
    <n v="1.1674960000000001"/>
    <n v="67585"/>
    <n v="68937"/>
    <n v="83639.530189600016"/>
    <n v="1673.1618675199861"/>
    <n v="11848.32"/>
    <n v="0.2271"/>
    <n v="0.22070000000000001"/>
    <n v="33196.670336939824"/>
    <n v="1421.878200952"/>
    <n v="313.80851895010642"/>
    <n v="1735.6867199021065"/>
    <n v="120245.04911396194"/>
  </r>
  <r>
    <x v="76"/>
    <s v="Evergreen School District (Clark)"/>
    <n v="4499"/>
    <s v="Fishers Landing Elementary School"/>
    <n v="0.1787"/>
    <x v="1"/>
    <n v="509.01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6"/>
    <s v="Evergreen School District (Clark)"/>
    <n v="4498"/>
    <s v="Frontier Middle School"/>
    <n v="0.48280000000000001"/>
    <x v="1"/>
    <n v="800.85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6"/>
    <s v="Evergreen School District (Clark)"/>
    <n v="4380"/>
    <s v="Harmony Elementary School"/>
    <n v="0.33339999999999997"/>
    <x v="1"/>
    <n v="493.91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6"/>
    <s v="Evergreen School District (Clark)"/>
    <n v="4163"/>
    <s v="Hearthwood Elementary School"/>
    <n v="0.60360000000000003"/>
    <x v="0"/>
    <n v="328.19"/>
    <n v="0"/>
    <n v="328.19"/>
    <n v="1.06"/>
    <n v="1.06"/>
    <n v="328.19"/>
    <n v="15"/>
    <n v="21.879333333333332"/>
    <n v="1.1000000000000001"/>
    <n v="36"/>
    <n v="866.4215999999999"/>
    <n v="0.96269066666666658"/>
    <n v="67585"/>
    <n v="68937"/>
    <n v="68967.255629066669"/>
    <n v="1379.6512482133257"/>
    <n v="11848.32"/>
    <n v="0.2271"/>
    <n v="0.22070000000000001"/>
    <n v="27373.219863521721"/>
    <n v="1172.4484479546666"/>
    <n v="258.7593724635949"/>
    <n v="1431.2078204182615"/>
    <n v="99151.334561219977"/>
  </r>
  <r>
    <x v="76"/>
    <s v="Evergreen School District (Clark)"/>
    <n v="5310"/>
    <s v="Henrietta Lacks Health and Bioscience High School"/>
    <n v="0.43530000000000002"/>
    <x v="1"/>
    <n v="545.19999999999993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6"/>
    <s v="Evergreen School District (Clark)"/>
    <n v="4523"/>
    <s v="Heritage High School"/>
    <n v="0.56489999999999996"/>
    <x v="0"/>
    <n v="1643.41"/>
    <n v="0"/>
    <n v="1643.41"/>
    <n v="1.06"/>
    <n v="1.06"/>
    <n v="1643.41"/>
    <n v="15"/>
    <n v="109.56066666666668"/>
    <n v="1.1000000000000001"/>
    <n v="36"/>
    <n v="4338.6024000000007"/>
    <n v="4.8206693333333339"/>
    <n v="67585"/>
    <n v="68937"/>
    <n v="345353.23310693342"/>
    <n v="6908.5976349866251"/>
    <n v="11848.32"/>
    <n v="0.2271"/>
    <n v="0.22070000000000001"/>
    <n v="137071.27961214614"/>
    <n v="5871.0305123653343"/>
    <n v="1295.7364340790293"/>
    <n v="7166.7669464443634"/>
    <n v="496499.87730051053"/>
  </r>
  <r>
    <x v="76"/>
    <s v="Evergreen School District (Clark)"/>
    <n v="1926"/>
    <s v="Home Choice Academy"/>
    <n v="0.36699999999999999"/>
    <x v="1"/>
    <n v="245.97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6"/>
    <s v="Evergreen School District (Clark)"/>
    <n v="4560"/>
    <s v="Illahee Elementary School"/>
    <n v="0.2601"/>
    <x v="1"/>
    <n v="457.73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6"/>
    <s v="Evergreen School District (Clark)"/>
    <n v="3994"/>
    <s v="Image Elementary School"/>
    <n v="0.56789999999999996"/>
    <x v="0"/>
    <n v="500.1"/>
    <n v="0"/>
    <n v="500.1"/>
    <n v="1.06"/>
    <n v="1.06"/>
    <n v="500.1"/>
    <n v="15"/>
    <n v="33.340000000000003"/>
    <n v="1.1000000000000001"/>
    <n v="36"/>
    <n v="1320.2640000000001"/>
    <n v="1.46696"/>
    <n v="67585"/>
    <n v="68937"/>
    <n v="105093.16109600001"/>
    <n v="2102.3297151999868"/>
    <n v="11848.32"/>
    <n v="0.2271"/>
    <n v="0.22070000000000001"/>
    <n v="41711.652560246235"/>
    <n v="1786.5915135199998"/>
    <n v="394.30074703386396"/>
    <n v="2180.8922605538637"/>
    <n v="151088.0356320001"/>
  </r>
  <r>
    <x v="76"/>
    <s v="Evergreen School District (Clark)"/>
    <n v="4042"/>
    <s v="Legacy High School"/>
    <n v="0.57310000000000005"/>
    <x v="0"/>
    <n v="196.62"/>
    <n v="0"/>
    <n v="196.62"/>
    <n v="1.06"/>
    <n v="1.06"/>
    <n v="196.62"/>
    <n v="15"/>
    <n v="13.108000000000001"/>
    <n v="1.1000000000000001"/>
    <n v="36"/>
    <n v="519.07680000000005"/>
    <n v="0.57675200000000004"/>
    <n v="67585"/>
    <n v="68937"/>
    <n v="41318.570955200004"/>
    <n v="826.55482623999706"/>
    <n v="11848.32"/>
    <n v="0.2271"/>
    <n v="0.22070000000000001"/>
    <n v="16399.410370717087"/>
    <n v="702.41876302399999"/>
    <n v="155.0238209993968"/>
    <n v="857.44258402339676"/>
    <n v="59401.978736180485"/>
  </r>
  <r>
    <x v="76"/>
    <s v="Evergreen School District (Clark)"/>
    <n v="3618"/>
    <s v="Marrion Elementary School"/>
    <n v="0.68920000000000003"/>
    <x v="0"/>
    <n v="414.8"/>
    <n v="0"/>
    <n v="414.8"/>
    <n v="1.06"/>
    <n v="1.06"/>
    <n v="414.8"/>
    <n v="15"/>
    <n v="27.653333333333332"/>
    <n v="1.1000000000000001"/>
    <n v="36"/>
    <n v="1095.0720000000001"/>
    <n v="1.2167466666666669"/>
    <n v="67585"/>
    <n v="68937"/>
    <n v="87167.852874666685"/>
    <n v="1743.7439829333307"/>
    <n v="11848.32"/>
    <n v="0.2271"/>
    <n v="0.22070000000000001"/>
    <n v="34597.067550470194"/>
    <n v="1481.8599476266668"/>
    <n v="327.04649044120538"/>
    <n v="1808.9064380678722"/>
    <n v="125317.57084613809"/>
  </r>
  <r>
    <x v="76"/>
    <s v="Evergreen School District (Clark)"/>
    <n v="2829"/>
    <s v="Mill Plain Elementary School"/>
    <n v="0.60540000000000005"/>
    <x v="0"/>
    <n v="373.61"/>
    <n v="0"/>
    <n v="373.61"/>
    <n v="1.06"/>
    <n v="1.06"/>
    <n v="373.61"/>
    <n v="15"/>
    <n v="24.907333333333334"/>
    <n v="1.1000000000000001"/>
    <n v="36"/>
    <n v="986.33040000000005"/>
    <n v="1.0959226666666668"/>
    <n v="67585"/>
    <n v="68937"/>
    <n v="78512.009432266685"/>
    <n v="1570.588692053323"/>
    <n v="11848.32"/>
    <n v="0.2271"/>
    <n v="0.22070000000000001"/>
    <n v="31161.548716323934"/>
    <n v="1334.7099687386667"/>
    <n v="294.57049010062377"/>
    <n v="1629.2804588392905"/>
    <n v="112873.42729948323"/>
  </r>
  <r>
    <x v="76"/>
    <s v="Evergreen School District (Clark)"/>
    <n v="4162"/>
    <s v="Mountain View High School"/>
    <n v="0.43059999999999998"/>
    <x v="1"/>
    <n v="1630.2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6"/>
    <s v="Evergreen School District (Clark)"/>
    <n v="5435"/>
    <s v="Open Doors Evergreen"/>
    <n v="0.53100000000000003"/>
    <x v="0"/>
    <n v="96.9"/>
    <n v="0"/>
    <n v="96.9"/>
    <n v="1.06"/>
    <n v="1.06"/>
    <n v="96.9"/>
    <n v="15"/>
    <n v="6.46"/>
    <n v="1.1000000000000001"/>
    <n v="36"/>
    <n v="255.81600000000003"/>
    <n v="0.28424000000000005"/>
    <n v="67585"/>
    <n v="68937"/>
    <n v="20362.982024000004"/>
    <n v="407.35002879999956"/>
    <n v="11848.32"/>
    <n v="0.2271"/>
    <n v="0.22070000000000001"/>
    <n v="8082.1018458065619"/>
    <n v="346.17220088000005"/>
    <n v="76.400204734216018"/>
    <n v="422.57240561421605"/>
    <n v="29275.006304220784"/>
  </r>
  <r>
    <x v="76"/>
    <s v="Evergreen School District (Clark)"/>
    <n v="2912"/>
    <s v="Orchards Elementary School"/>
    <n v="0.7087"/>
    <x v="0"/>
    <n v="444.2"/>
    <n v="0"/>
    <n v="444.2"/>
    <n v="1.06"/>
    <n v="1.06"/>
    <n v="444.2"/>
    <n v="15"/>
    <n v="29.613333333333333"/>
    <n v="1.1000000000000001"/>
    <n v="36"/>
    <n v="1172.6880000000001"/>
    <n v="1.3029866666666667"/>
    <n v="67585"/>
    <n v="68937"/>
    <n v="93346.095098666672"/>
    <n v="1867.3362517333298"/>
    <n v="11848.32"/>
    <n v="0.2271"/>
    <n v="0.22070000000000001"/>
    <n v="37049.222290064747"/>
    <n v="1586.8905225066667"/>
    <n v="350.22673831722136"/>
    <n v="1937.117260823888"/>
    <n v="134199.77090128866"/>
  </r>
  <r>
    <x v="76"/>
    <s v="Evergreen School District (Clark)"/>
    <n v="4209"/>
    <s v="Pacific Middle School"/>
    <n v="0.39560000000000001"/>
    <x v="1"/>
    <n v="992.52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6"/>
    <s v="Evergreen School District (Clark)"/>
    <n v="4445"/>
    <s v="Pioneer Elementary School"/>
    <n v="0.51619999999999999"/>
    <x v="0"/>
    <n v="525.46"/>
    <n v="0"/>
    <n v="525.46"/>
    <n v="1.06"/>
    <n v="1.06"/>
    <n v="525.46"/>
    <n v="15"/>
    <n v="35.030666666666669"/>
    <n v="1.1000000000000001"/>
    <n v="36"/>
    <n v="1387.2144000000001"/>
    <n v="1.5413493333333335"/>
    <n v="67585"/>
    <n v="68937"/>
    <n v="110422.42037493335"/>
    <n v="2208.9385565866542"/>
    <n v="11848.32"/>
    <n v="0.2271"/>
    <n v="0.22070000000000001"/>
    <n v="43826.844539706042"/>
    <n v="1877.1893155253335"/>
    <n v="414.2956819364411"/>
    <n v="2291.4849974617746"/>
    <n v="158749.68846868785"/>
  </r>
  <r>
    <x v="76"/>
    <s v="Evergreen School District (Clark)"/>
    <n v="3995"/>
    <s v="Riverview Elementary School"/>
    <n v="0.45400000000000001"/>
    <x v="1"/>
    <n v="380.6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6"/>
    <s v="Evergreen School District (Clark)"/>
    <n v="4561"/>
    <s v="Shahala Middle School"/>
    <n v="0.32519999999999999"/>
    <x v="1"/>
    <n v="955.46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6"/>
    <s v="Evergreen School District (Clark)"/>
    <n v="3149"/>
    <s v="Sifton Elementary School"/>
    <n v="0.59540000000000004"/>
    <x v="0"/>
    <n v="445.78"/>
    <n v="0"/>
    <n v="445.78"/>
    <n v="1.06"/>
    <n v="1.06"/>
    <n v="445.78"/>
    <n v="15"/>
    <n v="29.718666666666664"/>
    <n v="1.1000000000000001"/>
    <n v="36"/>
    <n v="1176.8592000000001"/>
    <n v="1.3076213333333335"/>
    <n v="67585"/>
    <n v="68937"/>
    <n v="93678.123082133359"/>
    <n v="1873.9782852266508"/>
    <n v="11848.32"/>
    <n v="0.2271"/>
    <n v="0.22070000000000001"/>
    <n v="37181.004755662012"/>
    <n v="1592.5350227893334"/>
    <n v="351.47247952960589"/>
    <n v="1944.0075023189393"/>
    <n v="134677.11362534098"/>
  </r>
  <r>
    <x v="76"/>
    <s v="Evergreen School District (Clark)"/>
    <n v="3823"/>
    <s v="Silver Star Elementary School"/>
    <n v="0.57730000000000004"/>
    <x v="0"/>
    <n v="412.22"/>
    <n v="0"/>
    <n v="412.22"/>
    <n v="1.06"/>
    <n v="1.06"/>
    <n v="412.22"/>
    <n v="15"/>
    <n v="27.481333333333335"/>
    <n v="1.1000000000000001"/>
    <n v="36"/>
    <n v="1088.2608000000002"/>
    <n v="1.2091786666666668"/>
    <n v="67585"/>
    <n v="68937"/>
    <n v="86625.680597866682"/>
    <n v="1732.8981307733338"/>
    <n v="11848.32"/>
    <n v="0.2271"/>
    <n v="0.22070000000000001"/>
    <n v="34381.878461077205"/>
    <n v="1472.6429788106668"/>
    <n v="325.01230542351419"/>
    <n v="1797.655284234181"/>
    <n v="124538.11247395139"/>
  </r>
  <r>
    <x v="76"/>
    <s v="Evergreen School District (Clark)"/>
    <n v="3970"/>
    <s v="Sunset Elementary School"/>
    <n v="0.55830000000000002"/>
    <x v="0"/>
    <n v="479.67"/>
    <n v="0"/>
    <n v="479.67"/>
    <n v="1.06"/>
    <n v="1.06"/>
    <n v="479.67"/>
    <n v="15"/>
    <n v="31.978000000000002"/>
    <n v="1.1000000000000001"/>
    <n v="36"/>
    <n v="1266.3288"/>
    <n v="1.4070320000000001"/>
    <n v="67585"/>
    <n v="68937"/>
    <n v="100799.91318320001"/>
    <n v="2016.4456998399983"/>
    <n v="11848.32"/>
    <n v="0.2271"/>
    <n v="0.22070000000000001"/>
    <n v="40007.65523609941"/>
    <n v="1713.6059813840002"/>
    <n v="378.19284009144883"/>
    <n v="2091.7988214754491"/>
    <n v="144915.81294061488"/>
  </r>
  <r>
    <x v="76"/>
    <s v="Evergreen School District (Clark)"/>
    <n v="5111"/>
    <s v="Union High School"/>
    <n v="0.28389999999999999"/>
    <x v="1"/>
    <n v="1997.1499999999999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6"/>
    <s v="Evergreen School District (Clark)"/>
    <n v="4051"/>
    <s v="Wyeast Middle School"/>
    <n v="0.60599999999999998"/>
    <x v="0"/>
    <n v="867.69"/>
    <n v="0"/>
    <n v="867.69"/>
    <n v="1.06"/>
    <n v="1.06"/>
    <n v="867.69"/>
    <n v="15"/>
    <n v="57.846000000000004"/>
    <n v="1.1000000000000001"/>
    <n v="36"/>
    <n v="2290.7016000000003"/>
    <n v="2.5452240000000002"/>
    <n v="67585"/>
    <n v="68937"/>
    <n v="182340.10188240002"/>
    <n v="3647.6114188799984"/>
    <n v="11848.32"/>
    <n v="0.2271"/>
    <n v="0.22070000000000001"/>
    <n v="72371.093401319857"/>
    <n v="3099.7952216880003"/>
    <n v="684.12480542654168"/>
    <n v="3783.9200271145419"/>
    <n v="262142.7267297144"/>
  </r>
  <r>
    <x v="76"/>
    <s v="Evergreen School District (Clark)"/>
    <n v="4579"/>
    <s v="York Elementary School"/>
    <n v="0.42370000000000002"/>
    <x v="1"/>
    <n v="400.3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7"/>
    <s v="Evergreen School District (Stevens)"/>
    <n v="3197"/>
    <s v="Evergreen School"/>
    <n v="0.75429999999999997"/>
    <x v="0"/>
    <n v="31.3"/>
    <n v="0"/>
    <n v="31.3"/>
    <n v="1"/>
    <n v="1"/>
    <n v="31.3"/>
    <n v="15"/>
    <n v="2.0866666666666669"/>
    <n v="1.1000000000000001"/>
    <n v="36"/>
    <n v="82.632000000000005"/>
    <n v="9.1813333333333344E-2"/>
    <n v="67585"/>
    <n v="68937"/>
    <n v="6205.2041333333336"/>
    <n v="124.13162666666722"/>
    <n v="11848.32"/>
    <n v="0.2271"/>
    <n v="0.22070000000000001"/>
    <n v="2524.4314622853335"/>
    <n v="105.48892933333335"/>
    <n v="23.281406703866669"/>
    <n v="128.77033603720002"/>
    <n v="8982.5375583225341"/>
  </r>
  <r>
    <x v="78"/>
    <s v="Federal Way School District"/>
    <n v="3519"/>
    <s v="Adelaide Elementary School"/>
    <n v="0.65629999999999999"/>
    <x v="0"/>
    <n v="296.89999999999998"/>
    <n v="0"/>
    <n v="296.89999999999998"/>
    <n v="1.1200000000000001"/>
    <n v="1.1200000000000001"/>
    <n v="296.89999999999998"/>
    <n v="15"/>
    <n v="19.793333333333333"/>
    <n v="1.1000000000000001"/>
    <n v="36"/>
    <n v="783.81600000000014"/>
    <n v="0.87090666666666683"/>
    <n v="67585"/>
    <n v="68937"/>
    <n v="65923.454314666684"/>
    <n v="1318.7617109333369"/>
    <n v="11848.32"/>
    <n v="0.2271"/>
    <n v="0.22070000000000001"/>
    <n v="25581.048061263791"/>
    <n v="1120.703600426667"/>
    <n v="247.33928461416542"/>
    <n v="1368.0428850408325"/>
    <n v="94191.306971904647"/>
  </r>
  <r>
    <x v="78"/>
    <s v="Federal Way School District"/>
    <n v="3700"/>
    <s v="Brigadoon Elementary School"/>
    <n v="0.59189999999999998"/>
    <x v="0"/>
    <n v="303.48"/>
    <n v="0"/>
    <n v="303.48"/>
    <n v="1.1200000000000001"/>
    <n v="1.1200000000000001"/>
    <n v="303.48"/>
    <n v="15"/>
    <n v="20.232000000000003"/>
    <n v="1.1000000000000001"/>
    <n v="36"/>
    <n v="801.18720000000019"/>
    <n v="0.89020800000000022"/>
    <n v="67585"/>
    <n v="68937"/>
    <n v="67384.47260160002"/>
    <n v="1347.9885619199922"/>
    <n v="11848.32"/>
    <n v="0.2271"/>
    <n v="0.22070000000000001"/>
    <n v="26147.984053999109"/>
    <n v="1145.5410193920002"/>
    <n v="252.82090297981443"/>
    <n v="1398.3619223718147"/>
    <n v="96278.807139890938"/>
  </r>
  <r>
    <x v="78"/>
    <s v="Federal Way School District"/>
    <n v="3547"/>
    <s v="Camelot Elementary School"/>
    <n v="0.5353"/>
    <x v="0"/>
    <n v="252.3"/>
    <n v="0"/>
    <n v="252.3"/>
    <n v="1.1200000000000001"/>
    <n v="1.1200000000000001"/>
    <n v="252.3"/>
    <n v="15"/>
    <n v="16.82"/>
    <n v="1.1000000000000001"/>
    <n v="36"/>
    <n v="666.07200000000012"/>
    <n v="0.74008000000000018"/>
    <n v="67585"/>
    <n v="68937"/>
    <n v="56020.503616000024"/>
    <n v="1120.6587391999929"/>
    <n v="11848.32"/>
    <n v="0.2271"/>
    <n v="0.22070000000000001"/>
    <n v="21738.290420535046"/>
    <n v="952.35270592000029"/>
    <n v="210.18424219654406"/>
    <n v="1162.5369481165444"/>
    <n v="80041.989723851599"/>
  </r>
  <r>
    <x v="78"/>
    <s v="Federal Way School District"/>
    <n v="5163"/>
    <s v="Career Academy at Truman High School"/>
    <n v="0.74760000000000004"/>
    <x v="0"/>
    <n v="105.02"/>
    <n v="0"/>
    <n v="105.02"/>
    <n v="1.1200000000000001"/>
    <n v="1.1200000000000001"/>
    <n v="105.02"/>
    <n v="15"/>
    <n v="7.0013333333333332"/>
    <n v="1.1000000000000001"/>
    <n v="36"/>
    <n v="277.25279999999998"/>
    <n v="0.30805866666666665"/>
    <n v="67585"/>
    <n v="68937"/>
    <n v="23318.562385066667"/>
    <n v="466.47475541333188"/>
    <n v="11848.32"/>
    <n v="0.2271"/>
    <n v="0.22070000000000001"/>
    <n v="9048.5741576083619"/>
    <n v="396.41728567466663"/>
    <n v="87.489294948398921"/>
    <n v="483.90658062306557"/>
    <n v="33317.517878711427"/>
  </r>
  <r>
    <x v="78"/>
    <s v="Federal Way School District"/>
    <n v="3766"/>
    <s v="Decatur High School"/>
    <n v="0.51290000000000002"/>
    <x v="0"/>
    <n v="1308.55"/>
    <n v="0"/>
    <n v="1308.55"/>
    <n v="1.1200000000000001"/>
    <n v="1.1200000000000001"/>
    <n v="1308.55"/>
    <n v="15"/>
    <n v="87.236666666666665"/>
    <n v="1.1000000000000001"/>
    <n v="36"/>
    <n v="3454.5720000000001"/>
    <n v="3.8384133333333335"/>
    <n v="67585"/>
    <n v="68937"/>
    <n v="290549.4649493334"/>
    <n v="5812.2790058666142"/>
    <n v="11848.32"/>
    <n v="0.2271"/>
    <n v="0.22070000000000001"/>
    <n v="112745.30293218838"/>
    <n v="4939.3623992533339"/>
    <n v="1090.1172815152108"/>
    <n v="6029.4796807685452"/>
    <n v="415136.52656815696"/>
  </r>
  <r>
    <x v="78"/>
    <s v="Federal Way School District"/>
    <n v="1950"/>
    <s v="Employment Transition Program"/>
    <n v="0.67569999999999997"/>
    <x v="0"/>
    <n v="53"/>
    <n v="0"/>
    <n v="53"/>
    <n v="1.1200000000000001"/>
    <n v="1.1200000000000001"/>
    <n v="53"/>
    <n v="15"/>
    <n v="3.5333333333333332"/>
    <n v="1.1000000000000001"/>
    <n v="36"/>
    <n v="139.92000000000002"/>
    <n v="0.1554666666666667"/>
    <n v="67585"/>
    <n v="68937"/>
    <n v="11768.080426666671"/>
    <n v="235.41384533333257"/>
    <n v="11848.32"/>
    <n v="0.2271"/>
    <n v="0.22070000000000001"/>
    <n v="4566.5057165610669"/>
    <n v="200.05823786666673"/>
    <n v="44.152853097173349"/>
    <n v="244.21109096384009"/>
    <n v="16814.21107952491"/>
  </r>
  <r>
    <x v="78"/>
    <s v="Federal Way School District"/>
    <n v="4470"/>
    <s v="Enterprise Elementary School"/>
    <n v="0.55589999999999995"/>
    <x v="0"/>
    <n v="421.7"/>
    <n v="0"/>
    <n v="421.7"/>
    <n v="1.1200000000000001"/>
    <n v="1.1200000000000001"/>
    <n v="421.7"/>
    <n v="15"/>
    <n v="28.113333333333333"/>
    <n v="1.1000000000000001"/>
    <n v="36"/>
    <n v="1113.2880000000002"/>
    <n v="1.2369866666666669"/>
    <n v="67585"/>
    <n v="68937"/>
    <n v="93633.953130666705"/>
    <n v="1873.0946901333227"/>
    <n v="11848.32"/>
    <n v="0.2271"/>
    <n v="0.22070000000000001"/>
    <n v="36333.876616486836"/>
    <n v="1591.7841303466671"/>
    <n v="351.30675756750946"/>
    <n v="1943.0908879141766"/>
    <n v="133784.01532520104"/>
  </r>
  <r>
    <x v="78"/>
    <s v="Federal Way School District"/>
    <n v="2417"/>
    <s v="Federal Way High School"/>
    <n v="0.63929999999999998"/>
    <x v="0"/>
    <n v="1578.97"/>
    <n v="0"/>
    <n v="1578.97"/>
    <n v="1.1200000000000001"/>
    <n v="1.1200000000000001"/>
    <n v="1578.97"/>
    <n v="15"/>
    <n v="105.26466666666667"/>
    <n v="1.1000000000000001"/>
    <n v="36"/>
    <n v="4168.4808000000003"/>
    <n v="4.6316453333333341"/>
    <n v="67585"/>
    <n v="68937"/>
    <n v="350593.31983573345"/>
    <n v="7013.4226295466069"/>
    <n v="11848.32"/>
    <n v="0.2271"/>
    <n v="0.22070000000000001"/>
    <n v="136044.82134487602"/>
    <n v="5960.1123744213346"/>
    <n v="1315.3968010347885"/>
    <n v="7275.5091754561236"/>
    <n v="500927.07298561221"/>
  </r>
  <r>
    <x v="78"/>
    <s v="Federal Way School District"/>
    <n v="1789"/>
    <s v="Federal Way Public Academy"/>
    <n v="0.36559999999999998"/>
    <x v="1"/>
    <n v="298.60000000000002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8"/>
    <s v="Federal Way School District"/>
    <n v="5107"/>
    <s v="Federal Way Running Start Home School"/>
    <n v="0"/>
    <x v="1"/>
    <n v="9.93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8"/>
    <s v="Federal Way School District"/>
    <n v="5255"/>
    <s v="Gateway to College"/>
    <n v="0"/>
    <x v="1"/>
    <n v="13.68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8"/>
    <s v="Federal Way School District"/>
    <n v="4426"/>
    <s v="Green Gables Elementary School"/>
    <n v="0.43609999999999999"/>
    <x v="1"/>
    <n v="342.76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8"/>
    <s v="Federal Way School District"/>
    <n v="3898"/>
    <s v="Illahee Middle School"/>
    <n v="0.62849999999999995"/>
    <x v="0"/>
    <n v="816.82"/>
    <n v="0"/>
    <n v="816.82"/>
    <n v="1.1200000000000001"/>
    <n v="1.1200000000000001"/>
    <n v="816.82"/>
    <n v="15"/>
    <n v="54.454666666666668"/>
    <n v="1.1000000000000001"/>
    <n v="36"/>
    <n v="2156.4048000000003"/>
    <n v="2.3960053333333335"/>
    <n v="67585"/>
    <n v="68937"/>
    <n v="181366.10290773338"/>
    <n v="3628.1271159466414"/>
    <n v="11848.32"/>
    <n v="0.2271"/>
    <n v="0.22070000000000001"/>
    <n v="70377.607535875679"/>
    <n v="3083.2371670613338"/>
    <n v="680.47044277043642"/>
    <n v="3763.7076098317702"/>
    <n v="259135.54516938745"/>
  </r>
  <r>
    <x v="78"/>
    <s v="Federal Way School District"/>
    <n v="1759"/>
    <s v="Internet Academy"/>
    <n v="0.27879999999999999"/>
    <x v="1"/>
    <n v="485.12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8"/>
    <s v="Federal Way School District"/>
    <n v="3701"/>
    <s v="Kilo Middle School"/>
    <n v="0.63959999999999995"/>
    <x v="0"/>
    <n v="596.4"/>
    <n v="0"/>
    <n v="596.4"/>
    <n v="1.1200000000000001"/>
    <n v="1.1200000000000001"/>
    <n v="596.4"/>
    <n v="15"/>
    <n v="39.76"/>
    <n v="1.1000000000000001"/>
    <n v="36"/>
    <n v="1574.4960000000001"/>
    <n v="1.7494400000000001"/>
    <n v="67585"/>
    <n v="68937"/>
    <n v="132424.21068800002"/>
    <n v="2649.0720255999768"/>
    <n v="11848.32"/>
    <n v="0.2271"/>
    <n v="0.22070000000000001"/>
    <n v="51386.113384094715"/>
    <n v="2251.2213785600002"/>
    <n v="496.84455824819207"/>
    <n v="2748.0659368081924"/>
    <n v="189207.46203450291"/>
  </r>
  <r>
    <x v="78"/>
    <s v="Federal Way School District"/>
    <n v="3738"/>
    <s v="Lake Dolloff Elementary School"/>
    <n v="0.70630000000000004"/>
    <x v="0"/>
    <n v="405.4"/>
    <n v="0"/>
    <n v="405.4"/>
    <n v="1.1200000000000001"/>
    <n v="1.1200000000000001"/>
    <n v="405.4"/>
    <n v="15"/>
    <n v="27.026666666666664"/>
    <n v="1.1000000000000001"/>
    <n v="36"/>
    <n v="1070.2560000000001"/>
    <n v="1.1891733333333334"/>
    <n v="67585"/>
    <n v="68937"/>
    <n v="90014.713301333351"/>
    <n v="1800.6938282666524"/>
    <n v="11848.32"/>
    <n v="0.2271"/>
    <n v="0.22070000000000001"/>
    <n v="34929.460707431252"/>
    <n v="1530.2567854933334"/>
    <n v="337.72767255837869"/>
    <n v="1867.984458051712"/>
    <n v="128612.85229508296"/>
  </r>
  <r>
    <x v="78"/>
    <s v="Federal Way School District"/>
    <n v="3568"/>
    <s v="Lake Grove Elementary School"/>
    <n v="0.75090000000000001"/>
    <x v="0"/>
    <n v="325.99"/>
    <n v="0"/>
    <n v="325.99"/>
    <n v="1.1200000000000001"/>
    <n v="1.1200000000000001"/>
    <n v="325.99"/>
    <n v="15"/>
    <n v="21.732666666666667"/>
    <n v="1.1000000000000001"/>
    <n v="36"/>
    <n v="860.61360000000013"/>
    <n v="0.95623733333333349"/>
    <n v="67585"/>
    <n v="68937"/>
    <n v="72382.576194133362"/>
    <n v="1447.9728196266515"/>
    <n v="11848.32"/>
    <n v="0.2271"/>
    <n v="0.22070000000000001"/>
    <n v="28087.45657625929"/>
    <n v="1230.5091502293335"/>
    <n v="271.57336945561389"/>
    <n v="1502.0825196849473"/>
    <n v="103420.08810970426"/>
  </r>
  <r>
    <x v="78"/>
    <s v="Federal Way School District"/>
    <n v="2841"/>
    <s v="Lakeland Elementary School"/>
    <n v="0.52129999999999999"/>
    <x v="0"/>
    <n v="378.78"/>
    <n v="0"/>
    <n v="378.78"/>
    <n v="1.1200000000000001"/>
    <n v="1.1200000000000001"/>
    <n v="378.78"/>
    <n v="15"/>
    <n v="25.251999999999999"/>
    <n v="1.1000000000000001"/>
    <n v="36"/>
    <n v="999.97919999999999"/>
    <n v="1.1110880000000001"/>
    <n v="67585"/>
    <n v="68937"/>
    <n v="84104.028377600014"/>
    <n v="1682.4538931199932"/>
    <n v="11848.32"/>
    <n v="0.2271"/>
    <n v="0.22070000000000001"/>
    <n v="32635.868590924543"/>
    <n v="1429.7747045120002"/>
    <n v="315.55127728579845"/>
    <n v="1745.3259817977987"/>
    <n v="120167.67684344234"/>
  </r>
  <r>
    <x v="78"/>
    <s v="Federal Way School District"/>
    <n v="3381"/>
    <s v="Lakota Middle School"/>
    <n v="0.59599999999999997"/>
    <x v="0"/>
    <n v="723.93"/>
    <n v="0"/>
    <n v="723.93"/>
    <n v="1.1200000000000001"/>
    <n v="1.1200000000000001"/>
    <n v="723.93"/>
    <n v="15"/>
    <n v="48.261999999999993"/>
    <n v="1.1000000000000001"/>
    <n v="36"/>
    <n v="1911.1752000000001"/>
    <n v="2.1235280000000003"/>
    <n v="67585"/>
    <n v="68937"/>
    <n v="160740.87666560005"/>
    <n v="3215.5310387199861"/>
    <n v="11848.32"/>
    <n v="0.2271"/>
    <n v="0.22070000000000001"/>
    <n v="62374.160063963282"/>
    <n v="2732.6067950720008"/>
    <n v="603.08631967239057"/>
    <n v="3335.6931147443911"/>
    <n v="229666.26088302769"/>
  </r>
  <r>
    <x v="78"/>
    <s v="Federal Way School District"/>
    <n v="3627"/>
    <s v="Mark Twain Elementary School"/>
    <n v="0.92700000000000005"/>
    <x v="0"/>
    <n v="486.7"/>
    <n v="0"/>
    <n v="486.7"/>
    <n v="1.1200000000000001"/>
    <n v="1.1200000000000001"/>
    <n v="486.7"/>
    <n v="15"/>
    <n v="32.446666666666665"/>
    <n v="1.1000000000000001"/>
    <n v="36"/>
    <n v="1284.8879999999999"/>
    <n v="1.4276533333333332"/>
    <n v="67585"/>
    <n v="68937"/>
    <n v="108066.50459733335"/>
    <n v="2161.8097834666405"/>
    <n v="11848.32"/>
    <n v="0.2271"/>
    <n v="0.22070000000000001"/>
    <n v="41934.308155665487"/>
    <n v="1837.1385730133334"/>
    <n v="405.45648306404269"/>
    <n v="2242.5950560773763"/>
    <n v="154405.21759254285"/>
  </r>
  <r>
    <x v="78"/>
    <s v="Federal Way School District"/>
    <n v="4480"/>
    <s v="Meredith Hill Elementary School"/>
    <n v="0.45900000000000002"/>
    <x v="1"/>
    <n v="392.39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8"/>
    <s v="Federal Way School District"/>
    <n v="3159"/>
    <s v="Mirror Lake Elementary School"/>
    <n v="0.87709999999999999"/>
    <x v="0"/>
    <n v="429.4"/>
    <n v="0"/>
    <n v="429.4"/>
    <n v="1.1200000000000001"/>
    <n v="1.1200000000000001"/>
    <n v="429.4"/>
    <n v="15"/>
    <n v="28.626666666666665"/>
    <n v="1.1000000000000001"/>
    <n v="36"/>
    <n v="1133.616"/>
    <n v="1.2595733333333332"/>
    <n v="67585"/>
    <n v="68937"/>
    <n v="95343.655381333345"/>
    <n v="1907.2963242666447"/>
    <n v="11848.32"/>
    <n v="0.2271"/>
    <n v="0.22070000000000001"/>
    <n v="36997.312352666449"/>
    <n v="1620.849195093333"/>
    <n v="357.72141735709863"/>
    <n v="1978.5706124504318"/>
    <n v="136226.83467071687"/>
  </r>
  <r>
    <x v="78"/>
    <s v="Federal Way School District"/>
    <n v="3625"/>
    <s v="Nautilus K-8 School"/>
    <n v="0.57499999999999996"/>
    <x v="0"/>
    <n v="486.2"/>
    <n v="0"/>
    <n v="486.2"/>
    <n v="1.1200000000000001"/>
    <n v="1.1200000000000001"/>
    <n v="486.2"/>
    <n v="15"/>
    <n v="32.413333333333334"/>
    <n v="1.1000000000000001"/>
    <n v="36"/>
    <n v="1283.5680000000002"/>
    <n v="1.4261866666666669"/>
    <n v="67585"/>
    <n v="68937"/>
    <n v="107955.4849706667"/>
    <n v="2159.5888981333264"/>
    <n v="11848.32"/>
    <n v="0.2271"/>
    <n v="0.22070000000000001"/>
    <n v="41891.227913056435"/>
    <n v="1835.2512311466671"/>
    <n v="405.03994671406946"/>
    <n v="2240.2911778607368"/>
    <n v="154246.59295971718"/>
  </r>
  <r>
    <x v="78"/>
    <s v="Federal Way School District"/>
    <n v="3432"/>
    <s v="Olympic View Elementary School"/>
    <n v="0.82050000000000001"/>
    <x v="0"/>
    <n v="443.8"/>
    <n v="0"/>
    <n v="443.8"/>
    <n v="1.1200000000000001"/>
    <n v="1.1200000000000001"/>
    <n v="443.8"/>
    <n v="15"/>
    <n v="29.586666666666666"/>
    <n v="1.1000000000000001"/>
    <n v="36"/>
    <n v="1171.6320000000001"/>
    <n v="1.3018133333333335"/>
    <n v="67585"/>
    <n v="68937"/>
    <n v="98541.020629333361"/>
    <n v="1971.2578218666604"/>
    <n v="11848.32"/>
    <n v="0.2271"/>
    <n v="0.22070000000000001"/>
    <n v="38238.02333980758"/>
    <n v="1675.2046408533336"/>
    <n v="369.71766423633073"/>
    <n v="2044.9223050896644"/>
    <n v="140795.22409609726"/>
  </r>
  <r>
    <x v="78"/>
    <s v="Federal Way School District"/>
    <n v="5348"/>
    <s v="Open Doors Youth Reengagement (1418)"/>
    <n v="0.61370000000000002"/>
    <x v="0"/>
    <n v="158.55999999999997"/>
    <n v="0"/>
    <n v="158.55999999999997"/>
    <n v="1.1200000000000001"/>
    <n v="1.1200000000000001"/>
    <n v="158.55999999999997"/>
    <n v="15"/>
    <n v="10.570666666666664"/>
    <n v="1.1000000000000001"/>
    <n v="36"/>
    <n v="418.59839999999997"/>
    <n v="0.46510933333333332"/>
    <n v="67585"/>
    <n v="68937"/>
    <n v="35206.544008533339"/>
    <n v="704.28715690666286"/>
    <n v="11848.32"/>
    <n v="0.2271"/>
    <n v="0.22070000000000001"/>
    <n v="13661.606536187221"/>
    <n v="598.51385275733332"/>
    <n v="132.09200730354348"/>
    <n v="730.60586006087681"/>
    <n v="50303.043561688093"/>
  </r>
  <r>
    <x v="78"/>
    <s v="Federal Way School District"/>
    <n v="3329"/>
    <s v="Panther Lake Elementary School"/>
    <n v="0.76129999999999998"/>
    <x v="0"/>
    <n v="364.5"/>
    <n v="0"/>
    <n v="364.5"/>
    <n v="1.1200000000000001"/>
    <n v="1.1200000000000001"/>
    <n v="364.5"/>
    <n v="15"/>
    <n v="24.3"/>
    <n v="1.1000000000000001"/>
    <n v="36"/>
    <n v="962.2800000000002"/>
    <n v="1.0692000000000002"/>
    <n v="67585"/>
    <n v="68937"/>
    <n v="80933.307840000023"/>
    <n v="1619.0254079999868"/>
    <n v="11848.32"/>
    <n v="0.2271"/>
    <n v="0.22070000000000001"/>
    <n v="31405.496862009604"/>
    <n v="1375.8722208000002"/>
    <n v="303.65499913056004"/>
    <n v="1679.5272199305602"/>
    <n v="115637.35732994018"/>
  </r>
  <r>
    <x v="78"/>
    <s v="Federal Way School District"/>
    <n v="4422"/>
    <s v="Rainier View Elementary School"/>
    <n v="0.69779999999999998"/>
    <x v="0"/>
    <n v="448.4"/>
    <n v="0"/>
    <n v="448.4"/>
    <n v="1.1200000000000001"/>
    <n v="1.1200000000000001"/>
    <n v="448.4"/>
    <n v="15"/>
    <n v="29.893333333333331"/>
    <n v="1.1000000000000001"/>
    <n v="36"/>
    <n v="1183.7759999999998"/>
    <n v="1.3153066666666664"/>
    <n v="67585"/>
    <n v="68937"/>
    <n v="99562.401194666658"/>
    <n v="1991.6899669333216"/>
    <n v="11848.32"/>
    <n v="0.2271"/>
    <n v="0.22070000000000001"/>
    <n v="38634.36157181098"/>
    <n v="1692.5681860266664"/>
    <n v="373.54979865608527"/>
    <n v="2066.1179846827517"/>
    <n v="142254.57071809375"/>
  </r>
  <r>
    <x v="78"/>
    <s v="Federal Way School District"/>
    <n v="3626"/>
    <s v="Sacajawea Middle School"/>
    <n v="0.72889999999999999"/>
    <x v="0"/>
    <n v="749.99"/>
    <n v="0"/>
    <n v="749.99"/>
    <n v="1.1200000000000001"/>
    <n v="1.1200000000000001"/>
    <n v="749.99"/>
    <n v="15"/>
    <n v="49.999333333333333"/>
    <n v="1.1000000000000001"/>
    <n v="36"/>
    <n v="1979.9736000000003"/>
    <n v="2.1999706666666667"/>
    <n v="67585"/>
    <n v="68937"/>
    <n v="166527.21960746669"/>
    <n v="3331.2835822933121"/>
    <n v="11848.32"/>
    <n v="0.2271"/>
    <n v="0.22070000000000001"/>
    <n v="64619.502308747818"/>
    <n v="2830.9750531626664"/>
    <n v="624.79619423300051"/>
    <n v="3455.7712473956672"/>
    <n v="237933.77674590348"/>
  </r>
  <r>
    <x v="78"/>
    <s v="Federal Way School District"/>
    <n v="5029"/>
    <s v="Sequoyah Middle School"/>
    <n v="0.71760000000000002"/>
    <x v="0"/>
    <n v="598.04999999999995"/>
    <n v="0"/>
    <n v="598.04999999999995"/>
    <n v="1.1200000000000001"/>
    <n v="1.1200000000000001"/>
    <n v="598.04999999999995"/>
    <n v="15"/>
    <n v="39.869999999999997"/>
    <n v="1.1000000000000001"/>
    <n v="36"/>
    <n v="1578.8519999999999"/>
    <n v="1.7542799999999998"/>
    <n v="67585"/>
    <n v="68937"/>
    <n v="132790.57545600002"/>
    <n v="2656.4009471999598"/>
    <n v="11848.32"/>
    <n v="0.2271"/>
    <n v="0.22070000000000001"/>
    <n v="51528.278184704635"/>
    <n v="2257.4496067199998"/>
    <n v="498.21912820310399"/>
    <n v="2755.6687349231038"/>
    <n v="189730.9233228277"/>
  </r>
  <r>
    <x v="78"/>
    <s v="Federal Way School District"/>
    <n v="4374"/>
    <s v="Sherwood Forest Elementary School"/>
    <n v="0.49659999999999999"/>
    <x v="1"/>
    <n v="378.66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8"/>
    <s v="Federal Way School District"/>
    <n v="4343"/>
    <s v="Silver Lake Elementary School - Federal Way"/>
    <n v="0.72550000000000003"/>
    <x v="0"/>
    <n v="367.3"/>
    <n v="0"/>
    <n v="367.3"/>
    <n v="1.1200000000000001"/>
    <n v="1.1200000000000001"/>
    <n v="367.3"/>
    <n v="15"/>
    <n v="24.486666666666668"/>
    <n v="1.1000000000000001"/>
    <n v="36"/>
    <n v="969.67200000000014"/>
    <n v="1.0774133333333336"/>
    <n v="67585"/>
    <n v="68937"/>
    <n v="81555.017749333361"/>
    <n v="1631.4623658666533"/>
    <n v="11848.32"/>
    <n v="0.2271"/>
    <n v="0.22070000000000001"/>
    <n v="31646.746220620378"/>
    <n v="1386.4413352533336"/>
    <n v="305.98760269041071"/>
    <n v="1692.4289379437444"/>
    <n v="116525.65527376413"/>
  </r>
  <r>
    <x v="78"/>
    <s v="Federal Way School District"/>
    <n v="3160"/>
    <s v="Star Lake Elementary School"/>
    <n v="0.6321"/>
    <x v="0"/>
    <n v="335.6"/>
    <n v="0"/>
    <n v="335.6"/>
    <n v="1.1200000000000001"/>
    <n v="1.1200000000000001"/>
    <n v="335.6"/>
    <n v="15"/>
    <n v="22.373333333333335"/>
    <n v="1.1000000000000001"/>
    <n v="36"/>
    <n v="885.98400000000015"/>
    <n v="0.98442666666666678"/>
    <n v="67585"/>
    <n v="68937"/>
    <n v="74516.373418666684"/>
    <n v="1490.6582357333245"/>
    <n v="11848.32"/>
    <n v="0.2271"/>
    <n v="0.22070000000000001"/>
    <n v="28915.458839205552"/>
    <n v="1266.7838609066669"/>
    <n v="279.57919810210137"/>
    <n v="1546.3630590087682"/>
    <n v="106468.85355261434"/>
  </r>
  <r>
    <x v="78"/>
    <s v="Federal Way School District"/>
    <n v="3567"/>
    <s v="Sunnycrest Elementary School"/>
    <n v="0.86040000000000005"/>
    <x v="0"/>
    <n v="519.29999999999995"/>
    <n v="0"/>
    <n v="519.29999999999995"/>
    <n v="1.1200000000000001"/>
    <n v="1.1200000000000001"/>
    <n v="519.29999999999995"/>
    <n v="15"/>
    <n v="34.619999999999997"/>
    <n v="1.1000000000000001"/>
    <n v="36"/>
    <n v="1370.952"/>
    <n v="1.52328"/>
    <n v="67585"/>
    <n v="68937"/>
    <n v="115304.98425600001"/>
    <n v="2306.6115071999957"/>
    <n v="11848.32"/>
    <n v="0.2271"/>
    <n v="0.22070000000000001"/>
    <n v="44743.139973776641"/>
    <n v="1960.1932627200001"/>
    <n v="432.61465308230402"/>
    <n v="2392.8079158023043"/>
    <n v="164747.54365277896"/>
  </r>
  <r>
    <x v="78"/>
    <s v="Federal Way School District"/>
    <n v="1951"/>
    <s v="Support School"/>
    <n v="0.36020000000000002"/>
    <x v="1"/>
    <n v="24.6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8"/>
    <s v="Federal Way School District"/>
    <n v="5473"/>
    <s v="TAFA at Saghalie"/>
    <n v="0.63549999999999995"/>
    <x v="0"/>
    <n v="564.1"/>
    <n v="0"/>
    <n v="564.1"/>
    <n v="1.1200000000000001"/>
    <n v="1.1200000000000001"/>
    <n v="564.1"/>
    <n v="15"/>
    <n v="37.606666666666669"/>
    <n v="1.1000000000000001"/>
    <n v="36"/>
    <n v="1489.2240000000004"/>
    <n v="1.6546933333333338"/>
    <n v="67585"/>
    <n v="68937"/>
    <n v="125252.34280533339"/>
    <n v="2505.602833066645"/>
    <n v="11848.32"/>
    <n v="0.2271"/>
    <n v="0.22070000000000001"/>
    <n v="48603.129711549023"/>
    <n v="2129.299093973334"/>
    <n v="469.93631003991482"/>
    <n v="2599.2354040132486"/>
    <n v="178960.31075396232"/>
  </r>
  <r>
    <x v="78"/>
    <s v="Federal Way School District"/>
    <n v="3584"/>
    <s v="Thomas Jefferson High School"/>
    <n v="0.56230000000000002"/>
    <x v="0"/>
    <n v="1619.19"/>
    <n v="0"/>
    <n v="1619.19"/>
    <n v="1.1200000000000001"/>
    <n v="1.1200000000000001"/>
    <n v="1619.19"/>
    <n v="15"/>
    <n v="107.946"/>
    <n v="1.1000000000000001"/>
    <n v="36"/>
    <n v="4274.6616000000004"/>
    <n v="4.7496240000000007"/>
    <n v="67585"/>
    <n v="68937"/>
    <n v="359523.73860480014"/>
    <n v="7192.0706457599299"/>
    <n v="11848.32"/>
    <n v="0.2271"/>
    <n v="0.22070000000000001"/>
    <n v="139510.19606034932"/>
    <n v="6111.9301541760015"/>
    <n v="1348.9029850266436"/>
    <n v="7460.8331392026448"/>
    <n v="513686.83845011203"/>
  </r>
  <r>
    <x v="78"/>
    <s v="Federal Way School District"/>
    <n v="4570"/>
    <s v="Todd Beamer High School"/>
    <n v="0.57240000000000002"/>
    <x v="0"/>
    <n v="1334.83"/>
    <n v="0"/>
    <n v="1334.83"/>
    <n v="1.1200000000000001"/>
    <n v="1.1200000000000001"/>
    <n v="1334.83"/>
    <n v="15"/>
    <n v="88.98866666666666"/>
    <n v="1.1000000000000001"/>
    <n v="36"/>
    <n v="3523.9512"/>
    <n v="3.9155013333333333"/>
    <n v="67585"/>
    <n v="68937"/>
    <n v="296384.65652693337"/>
    <n v="5929.0087389866239"/>
    <n v="11848.32"/>
    <n v="0.2271"/>
    <n v="0.22070000000000001"/>
    <n v="115009.6004837209"/>
    <n v="5038.5610877653335"/>
    <n v="1112.0104320698092"/>
    <n v="6150.5715198351427"/>
    <n v="423473.83726947603"/>
  </r>
  <r>
    <x v="78"/>
    <s v="Federal Way School District"/>
    <n v="3431"/>
    <s v="Totem Middle School"/>
    <n v="0.75249999999999995"/>
    <x v="0"/>
    <n v="730.23"/>
    <n v="0"/>
    <n v="730.23"/>
    <n v="1.1200000000000001"/>
    <n v="1.1200000000000001"/>
    <n v="730.23"/>
    <n v="15"/>
    <n v="48.682000000000002"/>
    <n v="1.1000000000000001"/>
    <n v="36"/>
    <n v="1927.8072000000002"/>
    <n v="2.1420080000000001"/>
    <n v="67585"/>
    <n v="68937"/>
    <n v="162139.72396160004"/>
    <n v="3243.5141939199821"/>
    <n v="11848.32"/>
    <n v="0.2271"/>
    <n v="0.22070000000000001"/>
    <n v="62916.971120837516"/>
    <n v="2756.3873025920002"/>
    <n v="608.33467768205446"/>
    <n v="3364.7219802740547"/>
    <n v="231664.93125663159"/>
  </r>
  <r>
    <x v="78"/>
    <s v="Federal Way School District"/>
    <n v="3628"/>
    <s v="Twin Lakes Elementary School"/>
    <n v="0.5958"/>
    <x v="0"/>
    <n v="297.11"/>
    <n v="0"/>
    <n v="297.11"/>
    <n v="1.1200000000000001"/>
    <n v="1.1200000000000001"/>
    <n v="297.11"/>
    <n v="15"/>
    <n v="19.807333333333336"/>
    <n v="1.1000000000000001"/>
    <n v="36"/>
    <n v="784.37040000000025"/>
    <n v="0.87152266666666689"/>
    <n v="67585"/>
    <n v="68937"/>
    <n v="65970.082557866699"/>
    <n v="1319.6944827733241"/>
    <n v="11848.32"/>
    <n v="0.2271"/>
    <n v="0.22070000000000001"/>
    <n v="25599.141763159605"/>
    <n v="1121.4962840106671"/>
    <n v="247.51422988115422"/>
    <n v="1369.0105138918213"/>
    <n v="94257.929317691436"/>
  </r>
  <r>
    <x v="78"/>
    <s v="Federal Way School District"/>
    <n v="3582"/>
    <s v="Valhalla Elementary School"/>
    <n v="0.73780000000000001"/>
    <x v="0"/>
    <n v="534.38"/>
    <n v="0"/>
    <n v="534.38"/>
    <n v="1.1200000000000001"/>
    <n v="1.1200000000000001"/>
    <n v="534.38"/>
    <n v="15"/>
    <n v="35.62533333333333"/>
    <n v="1.1000000000000001"/>
    <n v="36"/>
    <n v="1410.7631999999999"/>
    <n v="1.5675146666666666"/>
    <n v="67585"/>
    <n v="68937"/>
    <n v="118653.33619626668"/>
    <n v="2373.5934088533104"/>
    <n v="11848.32"/>
    <n v="0.2271"/>
    <n v="0.22070000000000001"/>
    <n v="46042.44009086609"/>
    <n v="2017.1154934186666"/>
    <n v="445.17738939749972"/>
    <n v="2462.2928828161662"/>
    <n v="169531.66257880224"/>
  </r>
  <r>
    <x v="78"/>
    <s v="Federal Way School District"/>
    <n v="3583"/>
    <s v="Wildwood Elementary School"/>
    <n v="0.78410000000000002"/>
    <x v="0"/>
    <n v="487.4"/>
    <n v="0"/>
    <n v="487.4"/>
    <n v="1.1200000000000001"/>
    <n v="1.1200000000000001"/>
    <n v="487.4"/>
    <n v="15"/>
    <n v="32.493333333333332"/>
    <n v="1.1000000000000001"/>
    <n v="36"/>
    <n v="1286.7360000000001"/>
    <n v="1.4297066666666667"/>
    <n v="67585"/>
    <n v="68937"/>
    <n v="108221.93207466668"/>
    <n v="2164.9190229333326"/>
    <n v="11848.32"/>
    <n v="0.2271"/>
    <n v="0.22070000000000001"/>
    <n v="41994.620495318188"/>
    <n v="1839.7808516266668"/>
    <n v="406.03963395400541"/>
    <n v="2245.8204855806721"/>
    <n v="154627.2920784989"/>
  </r>
  <r>
    <x v="78"/>
    <s v="Federal Way School District"/>
    <n v="3328"/>
    <s v="Woodmont K-8 School"/>
    <n v="0.5716"/>
    <x v="0"/>
    <n v="437"/>
    <n v="0"/>
    <n v="437"/>
    <n v="1.1200000000000001"/>
    <n v="1.1200000000000001"/>
    <n v="437"/>
    <n v="15"/>
    <n v="29.133333333333333"/>
    <n v="1.1000000000000001"/>
    <n v="36"/>
    <n v="1153.68"/>
    <n v="1.2818666666666667"/>
    <n v="67585"/>
    <n v="68937"/>
    <n v="97031.153706666679"/>
    <n v="1941.0537813333212"/>
    <n v="11848.32"/>
    <n v="0.2271"/>
    <n v="0.22070000000000001"/>
    <n v="37652.132040324272"/>
    <n v="1649.5367914666667"/>
    <n v="364.05276987669333"/>
    <n v="2013.5895613433599"/>
    <n v="138637.92908966762"/>
  </r>
  <r>
    <x v="79"/>
    <s v="Ferndale School District"/>
    <n v="2263"/>
    <s v="Beach Elem"/>
    <n v="0.33189999999999997"/>
    <x v="1"/>
    <n v="36.11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9"/>
    <s v="Ferndale School District"/>
    <n v="5207"/>
    <s v="Cascadia Elementary"/>
    <n v="0.4884"/>
    <x v="1"/>
    <n v="405.58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9"/>
    <s v="Ferndale School District"/>
    <n v="2458"/>
    <s v="Central Elementary"/>
    <n v="0.50480000000000003"/>
    <x v="0"/>
    <n v="289.7"/>
    <n v="0"/>
    <n v="289.7"/>
    <n v="1.1000000000000001"/>
    <n v="1.1000000000000001"/>
    <n v="289.7"/>
    <n v="15"/>
    <n v="19.313333333333333"/>
    <n v="1.1000000000000001"/>
    <n v="36"/>
    <n v="764.80799999999999"/>
    <n v="0.84978666666666669"/>
    <n v="67585"/>
    <n v="68937"/>
    <n v="63176.115053333335"/>
    <n v="1263.8027306666772"/>
    <n v="11848.32"/>
    <n v="0.2271"/>
    <n v="0.22070000000000001"/>
    <n v="24694.761349670138"/>
    <n v="1073.9986297333335"/>
    <n v="237.0314975821467"/>
    <n v="1311.0301273154801"/>
    <n v="90445.709260985619"/>
  </r>
  <r>
    <x v="79"/>
    <s v="Ferndale School District"/>
    <n v="2607"/>
    <s v="Custer Elem"/>
    <n v="0.4632"/>
    <x v="1"/>
    <n v="293.01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9"/>
    <s v="Ferndale School District"/>
    <n v="4482"/>
    <s v="Eagleridge Elementary"/>
    <n v="0.56689999999999996"/>
    <x v="0"/>
    <n v="437.42"/>
    <n v="0"/>
    <n v="437.42"/>
    <n v="1.1000000000000001"/>
    <n v="1.1000000000000001"/>
    <n v="437.42"/>
    <n v="15"/>
    <n v="29.161333333333335"/>
    <n v="1.1000000000000001"/>
    <n v="36"/>
    <n v="1154.7888000000003"/>
    <n v="1.2830986666666671"/>
    <n v="67585"/>
    <n v="68937"/>
    <n v="95390.045725333359"/>
    <n v="1908.2243370666838"/>
    <n v="11848.32"/>
    <n v="0.2271"/>
    <n v="0.22070000000000001"/>
    <n v="37286.788089653826"/>
    <n v="1621.637834373334"/>
    <n v="357.89547004619482"/>
    <n v="1979.5333044195288"/>
    <n v="136564.5914564734"/>
  </r>
  <r>
    <x v="79"/>
    <s v="Ferndale School District"/>
    <n v="2488"/>
    <s v="Ferndale High School"/>
    <n v="0.41320000000000001"/>
    <x v="1"/>
    <n v="1322.03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9"/>
    <s v="Ferndale School District"/>
    <n v="5464"/>
    <s v="FERNDALE RE-ENGAGEMENT"/>
    <n v="0.35820000000000002"/>
    <x v="1"/>
    <n v="31.5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9"/>
    <s v="Ferndale School District"/>
    <n v="5579"/>
    <s v="Ferndale Virtual Academy"/>
    <n v="0.7"/>
    <x v="0"/>
    <n v="40.020000000000003"/>
    <n v="0"/>
    <n v="40.020000000000003"/>
    <n v="1.1000000000000001"/>
    <n v="1.1000000000000001"/>
    <n v="40.020000000000003"/>
    <n v="15"/>
    <n v="2.6680000000000001"/>
    <n v="1.1000000000000001"/>
    <n v="36"/>
    <n v="105.65280000000001"/>
    <n v="0.11739200000000001"/>
    <n v="67585"/>
    <n v="68937"/>
    <n v="8727.3321520000009"/>
    <n v="174.58538240000053"/>
    <n v="11848.32"/>
    <n v="0.2271"/>
    <n v="0.22070000000000001"/>
    <n v="3411.4061070548805"/>
    <n v="148.36529224000003"/>
    <n v="32.744219997368006"/>
    <n v="181.10951223736805"/>
    <n v="12494.433153692249"/>
  </r>
  <r>
    <x v="79"/>
    <s v="Ferndale School District"/>
    <n v="4554"/>
    <s v="Horizon Middle School"/>
    <n v="0.51119999999999999"/>
    <x v="0"/>
    <n v="483.43"/>
    <n v="0"/>
    <n v="483.43"/>
    <n v="1.1000000000000001"/>
    <n v="1.1000000000000001"/>
    <n v="483.43"/>
    <n v="15"/>
    <n v="32.228666666666669"/>
    <n v="1.1000000000000001"/>
    <n v="36"/>
    <n v="1276.2552000000001"/>
    <n v="1.4180613333333334"/>
    <n v="67585"/>
    <n v="68937"/>
    <n v="105423.64273466668"/>
    <n v="2108.9408149333467"/>
    <n v="11848.32"/>
    <n v="0.2271"/>
    <n v="0.22070000000000001"/>
    <n v="41208.796959858591"/>
    <n v="1792.2097258266672"/>
    <n v="395.54068648994547"/>
    <n v="2187.7504123166127"/>
    <n v="150929.13092177521"/>
  </r>
  <r>
    <x v="79"/>
    <s v="Ferndale School District"/>
    <n v="5655"/>
    <s v="North Bell Learning Center"/>
    <n v="0"/>
    <x v="1"/>
    <n v="19.190000000000001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9"/>
    <s v="Ferndale School District"/>
    <n v="4130"/>
    <s v="Skyline Elementary School"/>
    <n v="0.45610000000000001"/>
    <x v="1"/>
    <n v="382.22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9"/>
    <s v="Ferndale School District"/>
    <n v="3762"/>
    <s v="Vista Middle School"/>
    <n v="0.46920000000000001"/>
    <x v="1"/>
    <n v="554.13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79"/>
    <s v="Ferndale School District"/>
    <n v="5245"/>
    <s v="WINDWARD HIGH SCHOOL"/>
    <n v="0.51629999999999998"/>
    <x v="0"/>
    <n v="0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0"/>
    <s v="Fife School District"/>
    <n v="4582"/>
    <s v="Columbia Junior High School"/>
    <n v="0.44819999999999999"/>
    <x v="1"/>
    <n v="606.81000000000006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0"/>
    <s v="Fife School District"/>
    <n v="2878"/>
    <s v="Discovery Primary School"/>
    <n v="0.41830000000000001"/>
    <x v="1"/>
    <n v="540.91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0"/>
    <s v="Fife School District"/>
    <n v="2809"/>
    <s v="Endeavour Intermediate"/>
    <n v="0.52639999999999998"/>
    <x v="0"/>
    <n v="608.5"/>
    <n v="0"/>
    <n v="608.5"/>
    <n v="1.1200000000000001"/>
    <n v="1.1200000000000001"/>
    <n v="608.5"/>
    <n v="15"/>
    <n v="40.56666666666667"/>
    <n v="1.1000000000000001"/>
    <n v="36"/>
    <n v="1606.4400000000003"/>
    <n v="1.7849333333333337"/>
    <n v="67585"/>
    <n v="68937"/>
    <n v="135110.88565333339"/>
    <n v="2702.8174506666546"/>
    <n v="11848.32"/>
    <n v="0.2271"/>
    <n v="0.22070000000000001"/>
    <n v="52428.655255234145"/>
    <n v="2296.8950517333342"/>
    <n v="506.92473791754685"/>
    <n v="2803.8197896508809"/>
    <n v="193046.17814888508"/>
  </r>
  <r>
    <x v="80"/>
    <s v="Fife School District"/>
    <n v="2773"/>
    <s v="Fife High School"/>
    <n v="0.42449999999999999"/>
    <x v="1"/>
    <n v="845.11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0"/>
    <s v="Fife School District"/>
    <n v="5582"/>
    <s v="Fife Open Doors"/>
    <n v="0.53439999999999999"/>
    <x v="0"/>
    <n v="5.2"/>
    <n v="0"/>
    <n v="5.2"/>
    <n v="1.1200000000000001"/>
    <n v="1.1200000000000001"/>
    <n v="5.2"/>
    <n v="15"/>
    <n v="0.34666666666666668"/>
    <n v="1.1000000000000001"/>
    <n v="36"/>
    <n v="13.728000000000002"/>
    <n v="1.5253333333333336E-2"/>
    <n v="67585"/>
    <n v="68937"/>
    <n v="1154.6041173333338"/>
    <n v="23.097207466666532"/>
    <n v="11848.32"/>
    <n v="0.2271"/>
    <n v="0.22070000000000001"/>
    <n v="448.03452313429341"/>
    <n v="19.628355413333338"/>
    <n v="4.3319780397226682"/>
    <n v="23.960333453056005"/>
    <n v="1649.6961813873497"/>
  </r>
  <r>
    <x v="80"/>
    <s v="Fife School District"/>
    <n v="4557"/>
    <s v="Hedden Elementary School"/>
    <n v="0.41899999999999998"/>
    <x v="1"/>
    <n v="519.1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0"/>
    <s v="Fife School District"/>
    <n v="3798"/>
    <s v="Surprise Lake Middle School"/>
    <n v="0.47470000000000001"/>
    <x v="1"/>
    <n v="583.73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1"/>
    <s v="Finley School District"/>
    <n v="3078"/>
    <s v="Finley Elementary"/>
    <n v="0.73370000000000002"/>
    <x v="0"/>
    <n v="366.72"/>
    <n v="0"/>
    <n v="366.72"/>
    <n v="1"/>
    <n v="1"/>
    <n v="366.72"/>
    <n v="15"/>
    <n v="24.448"/>
    <n v="1.1000000000000001"/>
    <n v="36"/>
    <n v="968.14080000000001"/>
    <n v="1.075712"/>
    <n v="67585"/>
    <n v="68937"/>
    <n v="72701.995519999997"/>
    <n v="1454.3626240000012"/>
    <n v="11848.32"/>
    <n v="0.2271"/>
    <n v="0.22070000000000001"/>
    <n v="29576.981017548802"/>
    <n v="1235.9393024000001"/>
    <n v="272.77180403968003"/>
    <n v="1508.7111064396802"/>
    <n v="105242.05026798847"/>
  </r>
  <r>
    <x v="81"/>
    <s v="Finley School District"/>
    <n v="4031"/>
    <s v="Finley Middle School"/>
    <n v="0.77400000000000002"/>
    <x v="0"/>
    <n v="217.78"/>
    <n v="0"/>
    <n v="217.78"/>
    <n v="1"/>
    <n v="1"/>
    <n v="217.78"/>
    <n v="15"/>
    <n v="14.518666666666666"/>
    <n v="1.1000000000000001"/>
    <n v="36"/>
    <n v="574.93920000000003"/>
    <n v="0.63882133333333335"/>
    <n v="67585"/>
    <n v="68937"/>
    <n v="43174.739813333334"/>
    <n v="863.68644266666524"/>
    <n v="11848.32"/>
    <n v="0.2271"/>
    <n v="0.22070000000000001"/>
    <n v="17564.558589664532"/>
    <n v="733.9737709333333"/>
    <n v="161.98801124498667"/>
    <n v="895.96178217831994"/>
    <n v="62498.946627842852"/>
  </r>
  <r>
    <x v="81"/>
    <s v="Finley School District"/>
    <n v="2367"/>
    <s v="River View High School"/>
    <n v="0.69989999999999997"/>
    <x v="0"/>
    <n v="284.18"/>
    <n v="0"/>
    <n v="284.18"/>
    <n v="1"/>
    <n v="1"/>
    <n v="284.18"/>
    <n v="15"/>
    <n v="18.945333333333334"/>
    <n v="1.1000000000000001"/>
    <n v="36"/>
    <n v="750.23520000000008"/>
    <n v="0.83359466666666671"/>
    <n v="67585"/>
    <n v="68937"/>
    <n v="56338.495546666672"/>
    <n v="1127.0199893333338"/>
    <n v="11848.32"/>
    <n v="0.2271"/>
    <n v="0.22070000000000001"/>
    <n v="22919.902011253871"/>
    <n v="957.75859226666682"/>
    <n v="211.37732131325336"/>
    <n v="1169.1359135799203"/>
    <n v="81554.553460833791"/>
  </r>
  <r>
    <x v="82"/>
    <s v="Franklin Pierce School District"/>
    <n v="3180"/>
    <s v="Brookdale Elementary"/>
    <n v="0.72460000000000002"/>
    <x v="0"/>
    <n v="466.3"/>
    <n v="0"/>
    <n v="466.3"/>
    <n v="1.06"/>
    <n v="1.06"/>
    <n v="466.3"/>
    <n v="15"/>
    <n v="31.086666666666666"/>
    <n v="1.1000000000000001"/>
    <n v="36"/>
    <n v="1231.0320000000002"/>
    <n v="1.3678133333333335"/>
    <n v="67585"/>
    <n v="68937"/>
    <n v="97990.283981333356"/>
    <n v="1960.2406442666543"/>
    <n v="11848.32"/>
    <n v="0.2271"/>
    <n v="0.22070000000000001"/>
    <n v="38892.508675950463"/>
    <n v="1665.8420770933335"/>
    <n v="367.65134641449873"/>
    <n v="2033.4934235078322"/>
    <n v="140876.52672505833"/>
  </r>
  <r>
    <x v="82"/>
    <s v="Franklin Pierce School District"/>
    <n v="2398"/>
    <s v="Central Avenue Elementary"/>
    <n v="0.64639999999999997"/>
    <x v="0"/>
    <n v="369.7"/>
    <n v="0"/>
    <n v="369.7"/>
    <n v="1.06"/>
    <n v="1.06"/>
    <n v="369.7"/>
    <n v="15"/>
    <n v="24.646666666666665"/>
    <n v="1.1000000000000001"/>
    <n v="36"/>
    <n v="976.00800000000004"/>
    <n v="1.0844533333333333"/>
    <n v="67585"/>
    <n v="68937"/>
    <n v="77690.34524533333"/>
    <n v="1554.1517610666633"/>
    <n v="11848.32"/>
    <n v="0.2271"/>
    <n v="0.22070000000000001"/>
    <n v="30835.428817282613"/>
    <n v="1320.7416167733331"/>
    <n v="291.48767482187463"/>
    <n v="1612.2292915952078"/>
    <n v="111692.15511527781"/>
  </r>
  <r>
    <x v="82"/>
    <s v="Franklin Pierce School District"/>
    <n v="3301"/>
    <s v="Christensen Elementary"/>
    <n v="0.80840000000000001"/>
    <x v="0"/>
    <n v="400.4"/>
    <n v="0"/>
    <n v="400.4"/>
    <n v="1.06"/>
    <n v="1.06"/>
    <n v="400.4"/>
    <n v="15"/>
    <n v="26.693333333333332"/>
    <n v="1.1000000000000001"/>
    <n v="36"/>
    <n v="1057.056"/>
    <n v="1.1745066666666668"/>
    <n v="67585"/>
    <n v="68937"/>
    <n v="84141.775050666678"/>
    <n v="1683.2089941333397"/>
    <n v="11848.32"/>
    <n v="0.2271"/>
    <n v="0.22070000000000001"/>
    <n v="33396.012167811634"/>
    <n v="1430.416400746667"/>
    <n v="315.69289964478941"/>
    <n v="1746.1093003914564"/>
    <n v="120967.1055130031"/>
  </r>
  <r>
    <x v="82"/>
    <s v="Franklin Pierce School District"/>
    <n v="2257"/>
    <s v="Collins Elementary"/>
    <n v="0.59740000000000004"/>
    <x v="0"/>
    <n v="490.35"/>
    <n v="0"/>
    <n v="490.35"/>
    <n v="1.06"/>
    <n v="1.06"/>
    <n v="490.35"/>
    <n v="15"/>
    <n v="32.690000000000005"/>
    <n v="1.1000000000000001"/>
    <n v="36"/>
    <n v="1294.5240000000003"/>
    <n v="1.4383600000000003"/>
    <n v="67585"/>
    <n v="68937"/>
    <n v="103044.25423600004"/>
    <n v="2061.3424831999873"/>
    <n v="11848.32"/>
    <n v="0.2271"/>
    <n v="0.22070000000000001"/>
    <n v="40898.437978237846"/>
    <n v="1751.7599453200005"/>
    <n v="386.61341993212415"/>
    <n v="2138.3733652521246"/>
    <n v="148142.40806269"/>
  </r>
  <r>
    <x v="82"/>
    <s v="Franklin Pierce School District"/>
    <n v="3532"/>
    <s v="Elmhurst Elementary School"/>
    <n v="0.74739999999999995"/>
    <x v="0"/>
    <n v="365.3"/>
    <n v="0"/>
    <n v="365.3"/>
    <n v="1.06"/>
    <n v="1.06"/>
    <n v="365.3"/>
    <n v="15"/>
    <n v="24.353333333333335"/>
    <n v="1.1000000000000001"/>
    <n v="36"/>
    <n v="964.39200000000017"/>
    <n v="1.0715466666666669"/>
    <n v="67585"/>
    <n v="68937"/>
    <n v="76765.710354666691"/>
    <n v="1535.6549589333299"/>
    <n v="11848.32"/>
    <n v="0.2271"/>
    <n v="0.22070000000000001"/>
    <n v="30468.439672581393"/>
    <n v="1305.022755226667"/>
    <n v="288.01852207852539"/>
    <n v="1593.0412773051924"/>
    <n v="110362.8462634866"/>
  </r>
  <r>
    <x v="82"/>
    <s v="Franklin Pierce School District"/>
    <n v="2876"/>
    <s v="Franklin Pierce High School"/>
    <n v="0.66549999999999998"/>
    <x v="0"/>
    <n v="1159.33"/>
    <n v="0"/>
    <n v="1159.33"/>
    <n v="1.06"/>
    <n v="1.06"/>
    <n v="1159.33"/>
    <n v="15"/>
    <n v="77.288666666666657"/>
    <n v="1.1000000000000001"/>
    <n v="36"/>
    <n v="3060.6311999999998"/>
    <n v="3.4007013333333331"/>
    <n v="67585"/>
    <n v="68937"/>
    <n v="243626.58359013335"/>
    <n v="4873.6130948266364"/>
    <n v="11848.32"/>
    <n v="0.2271"/>
    <n v="0.22070000000000001"/>
    <n v="96695.801165107521"/>
    <n v="4141.6699447493329"/>
    <n v="914.0665568061778"/>
    <n v="5055.7365015555106"/>
    <n v="350251.73435162299"/>
  </r>
  <r>
    <x v="82"/>
    <s v="Franklin Pierce School District"/>
    <n v="4063"/>
    <s v="Gates Secondary School"/>
    <n v="0.77239999999999998"/>
    <x v="0"/>
    <n v="104.57"/>
    <n v="0"/>
    <n v="104.57"/>
    <n v="1.06"/>
    <n v="1.06"/>
    <n v="104.57"/>
    <n v="15"/>
    <n v="6.9713333333333329"/>
    <n v="1.1000000000000001"/>
    <n v="36"/>
    <n v="276.06479999999999"/>
    <n v="0.30673866666666666"/>
    <n v="67585"/>
    <n v="68937"/>
    <n v="21974.788753866669"/>
    <n v="439.59331797332925"/>
    <n v="11848.32"/>
    <n v="0.2271"/>
    <n v="0.22070000000000001"/>
    <n v="8721.8306503198346"/>
    <n v="373.57303453066663"/>
    <n v="82.447568720918127"/>
    <n v="456.02060325158476"/>
    <n v="31592.233325411416"/>
  </r>
  <r>
    <x v="82"/>
    <s v="Franklin Pierce School District"/>
    <n v="3000"/>
    <s v="Harvard Elementary"/>
    <n v="0.82230000000000003"/>
    <x v="0"/>
    <n v="399"/>
    <n v="0"/>
    <n v="399"/>
    <n v="1.06"/>
    <n v="1.06"/>
    <n v="399"/>
    <n v="15"/>
    <n v="26.6"/>
    <n v="1.1000000000000001"/>
    <n v="36"/>
    <n v="1053.3600000000001"/>
    <n v="1.1704000000000001"/>
    <n v="67585"/>
    <n v="68937"/>
    <n v="83847.573040000017"/>
    <n v="1677.3236479999905"/>
    <n v="11848.32"/>
    <n v="0.2271"/>
    <n v="0.22070000000000001"/>
    <n v="33279.242894497598"/>
    <n v="1425.4149448000003"/>
    <n v="314.58907831736008"/>
    <n v="1740.0040231173602"/>
    <n v="120544.14360561497"/>
  </r>
  <r>
    <x v="82"/>
    <s v="Franklin Pierce School District"/>
    <n v="2945"/>
    <s v="James Sales Elementary"/>
    <n v="0.83930000000000005"/>
    <x v="0"/>
    <n v="384.9"/>
    <n v="0"/>
    <n v="384.9"/>
    <n v="1.06"/>
    <n v="1.06"/>
    <n v="384.9"/>
    <n v="15"/>
    <n v="25.66"/>
    <n v="1.1000000000000001"/>
    <n v="36"/>
    <n v="1016.1360000000001"/>
    <n v="1.12904"/>
    <n v="67585"/>
    <n v="68937"/>
    <n v="80884.538504000011"/>
    <n v="1618.0498047999863"/>
    <n v="11848.32"/>
    <n v="0.2271"/>
    <n v="0.22070000000000001"/>
    <n v="32103.209498977758"/>
    <n v="1375.0431384799999"/>
    <n v="303.47202066253601"/>
    <n v="1678.515159142536"/>
    <n v="116284.31296692029"/>
  </r>
  <r>
    <x v="82"/>
    <s v="Franklin Pierce School District"/>
    <n v="2340"/>
    <s v="Midland Elementary"/>
    <n v="0.80259999999999998"/>
    <x v="0"/>
    <n v="499.5"/>
    <n v="0"/>
    <n v="499.5"/>
    <n v="1.06"/>
    <n v="1.06"/>
    <n v="499.5"/>
    <n v="15"/>
    <n v="33.299999999999997"/>
    <n v="1.1000000000000001"/>
    <n v="36"/>
    <n v="1318.68"/>
    <n v="1.4652000000000001"/>
    <n v="67585"/>
    <n v="68937"/>
    <n v="104967.07452000001"/>
    <n v="2099.8074239999987"/>
    <n v="11848.32"/>
    <n v="0.2271"/>
    <n v="0.22070000000000001"/>
    <n v="41661.608585968803"/>
    <n v="1784.4480324000001"/>
    <n v="393.82768075068003"/>
    <n v="2178.2757131506801"/>
    <n v="150906.76624311949"/>
  </r>
  <r>
    <x v="82"/>
    <s v="Franklin Pierce School District"/>
    <n v="3300"/>
    <s v="Morris Ford Middle School"/>
    <n v="0.72489999999999999"/>
    <x v="0"/>
    <n v="979.12"/>
    <n v="0"/>
    <n v="979.12"/>
    <n v="1.06"/>
    <n v="1.06"/>
    <n v="979.12"/>
    <n v="15"/>
    <n v="65.274666666666661"/>
    <n v="1.1000000000000001"/>
    <n v="36"/>
    <n v="2584.8768"/>
    <n v="2.8720853333333332"/>
    <n v="67585"/>
    <n v="68937"/>
    <n v="205756.48048853333"/>
    <n v="4116.0429329066537"/>
    <n v="11848.32"/>
    <n v="0.2271"/>
    <n v="0.22070000000000001"/>
    <n v="81665.093490878411"/>
    <n v="3497.8753903573333"/>
    <n v="771.98109865186348"/>
    <n v="4269.8564890091966"/>
    <n v="295807.47340132762"/>
  </r>
  <r>
    <x v="82"/>
    <s v="Franklin Pierce School District"/>
    <n v="3401"/>
    <s v="Perry G Keithley Middle School"/>
    <n v="0.79239999999999999"/>
    <x v="0"/>
    <n v="841.18"/>
    <n v="0"/>
    <n v="841.18"/>
    <n v="1.06"/>
    <n v="1.06"/>
    <n v="841.18"/>
    <n v="15"/>
    <n v="56.078666666666663"/>
    <n v="1.1000000000000001"/>
    <n v="36"/>
    <n v="2220.7152000000001"/>
    <n v="2.4674613333333335"/>
    <n v="67585"/>
    <n v="68937"/>
    <n v="176769.17666613337"/>
    <n v="3536.1681860266544"/>
    <n v="11848.32"/>
    <n v="0.2271"/>
    <n v="0.22070000000000001"/>
    <n v="70159.983804494972"/>
    <n v="3005.0890808693339"/>
    <n v="663.22316014786202"/>
    <n v="3668.3122410171959"/>
    <n v="254133.64089767222"/>
  </r>
  <r>
    <x v="82"/>
    <s v="Franklin Pierce School District"/>
    <n v="3648"/>
    <s v="Washington High School"/>
    <n v="0.74280000000000002"/>
    <x v="0"/>
    <n v="952.09999999999991"/>
    <n v="0"/>
    <n v="952.09999999999991"/>
    <n v="1.06"/>
    <n v="1.06"/>
    <n v="952.09999999999991"/>
    <n v="15"/>
    <n v="63.473333333333329"/>
    <n v="1.1000000000000001"/>
    <n v="36"/>
    <n v="2513.5439999999999"/>
    <n v="2.7928266666666666"/>
    <n v="67585"/>
    <n v="68937"/>
    <n v="200078.38168266669"/>
    <n v="4002.4557525333075"/>
    <n v="11848.32"/>
    <n v="0.2271"/>
    <n v="0.22070000000000001"/>
    <n v="79411.446515917705"/>
    <n v="3401.3472905866665"/>
    <n v="750.67734703247731"/>
    <n v="4152.0246376191435"/>
    <n v="287644.30858873681"/>
  </r>
  <r>
    <x v="83"/>
    <s v="Freeman School District"/>
    <n v="3794"/>
    <s v="Freeman Elementary School"/>
    <n v="0.2346"/>
    <x v="1"/>
    <n v="309.25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3"/>
    <s v="Freeman School District"/>
    <n v="3192"/>
    <s v="Freeman High School"/>
    <n v="0.19220000000000001"/>
    <x v="1"/>
    <n v="305.22999999999996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3"/>
    <s v="Freeman School District"/>
    <n v="4593"/>
    <s v="Freeman Middle School"/>
    <n v="0.2392"/>
    <x v="1"/>
    <n v="234.56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4"/>
    <s v="Garfield School District"/>
    <n v="1962"/>
    <s v="Garfield at Palouse High School"/>
    <n v="0.3952"/>
    <x v="1"/>
    <n v="24.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4"/>
    <s v="Garfield School District"/>
    <n v="2895"/>
    <s v="Garfield Elementary"/>
    <n v="0.4597"/>
    <x v="1"/>
    <n v="48.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4"/>
    <s v="Garfield School District"/>
    <n v="2896"/>
    <s v="Garfield Middle School"/>
    <n v="0.55120000000000002"/>
    <x v="0"/>
    <n v="29.7"/>
    <n v="0"/>
    <n v="29.7"/>
    <n v="1"/>
    <n v="1"/>
    <n v="29.7"/>
    <n v="15"/>
    <n v="1.98"/>
    <n v="1.1000000000000001"/>
    <n v="36"/>
    <n v="78.408000000000001"/>
    <n v="8.7120000000000003E-2"/>
    <n v="67585"/>
    <n v="68937"/>
    <n v="5888.0052000000005"/>
    <n v="117.78623999999945"/>
    <n v="11848.32"/>
    <n v="0.2271"/>
    <n v="0.22070000000000001"/>
    <n v="2395.3870424879997"/>
    <n v="100.09652399999999"/>
    <n v="22.091302846799998"/>
    <n v="122.18782684679999"/>
    <n v="8523.3663093348005"/>
  </r>
  <r>
    <x v="85"/>
    <s v="Glenwood School District"/>
    <n v="3047"/>
    <s v="Glenwood Elementary"/>
    <n v="0.71360000000000001"/>
    <x v="0"/>
    <n v="22.7"/>
    <n v="0"/>
    <n v="22.7"/>
    <n v="1"/>
    <n v="1.04"/>
    <n v="22.7"/>
    <n v="15"/>
    <n v="1.5133333333333332"/>
    <n v="1.1000000000000001"/>
    <n v="36"/>
    <n v="59.928000000000004"/>
    <n v="6.6586666666666669E-2"/>
    <n v="67585"/>
    <n v="68937"/>
    <n v="4500.2598666666672"/>
    <n v="273.63657493333267"/>
    <n v="11848.32"/>
    <n v="0.2271"/>
    <n v="0.22070000000000001"/>
    <n v="1871.3407422077867"/>
    <n v="79.564940693333341"/>
    <n v="17.55998241101867"/>
    <n v="97.124923104352007"/>
    <n v="6742.3621069121391"/>
  </r>
  <r>
    <x v="85"/>
    <s v="Glenwood School District"/>
    <n v="3048"/>
    <s v="Glenwood Secondary"/>
    <n v="0.4511"/>
    <x v="1"/>
    <n v="38.5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6"/>
    <s v="Goldendale School District"/>
    <n v="2856"/>
    <s v="Goldendale High School"/>
    <n v="0.47839999999999999"/>
    <x v="1"/>
    <n v="281.0200000000000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6"/>
    <s v="Goldendale School District"/>
    <n v="3393"/>
    <s v="Goldendale Middle School"/>
    <n v="0.68799999999999994"/>
    <x v="0"/>
    <n v="233.95"/>
    <n v="0"/>
    <n v="233.95"/>
    <n v="1"/>
    <n v="1"/>
    <n v="233.95"/>
    <n v="15"/>
    <n v="15.596666666666666"/>
    <n v="1.1000000000000001"/>
    <n v="36"/>
    <n v="617.62799999999993"/>
    <n v="0.68625333333333327"/>
    <n v="67585"/>
    <n v="68937"/>
    <n v="46380.431533333329"/>
    <n v="927.81450666666933"/>
    <n v="11848.32"/>
    <n v="0.2271"/>
    <n v="0.22070000000000001"/>
    <n v="18868.713757241334"/>
    <n v="788.47076733333336"/>
    <n v="174.01549835046669"/>
    <n v="962.48626568380007"/>
    <n v="67139.446062925126"/>
  </r>
  <r>
    <x v="86"/>
    <s v="Goldendale School District"/>
    <n v="2677"/>
    <s v="Goldendale Primary School"/>
    <n v="0.64159999999999995"/>
    <x v="0"/>
    <n v="278.56"/>
    <n v="0"/>
    <n v="278.56"/>
    <n v="1"/>
    <n v="1"/>
    <n v="278.56"/>
    <n v="15"/>
    <n v="18.570666666666668"/>
    <n v="1.1000000000000001"/>
    <n v="36"/>
    <n v="735.39840000000004"/>
    <n v="0.81710933333333335"/>
    <n v="67585"/>
    <n v="68937"/>
    <n v="55224.334293333333"/>
    <n v="1104.7318186666671"/>
    <n v="11848.32"/>
    <n v="0.2271"/>
    <n v="0.22070000000000001"/>
    <n v="22466.633486715735"/>
    <n v="938.81776853333338"/>
    <n v="207.19708151530668"/>
    <n v="1146.01485004864"/>
    <n v="79941.714448764382"/>
  </r>
  <r>
    <x v="86"/>
    <s v="Goldendale School District"/>
    <n v="5618"/>
    <s v="Washington Connections Academy Goldendale"/>
    <n v="0.30559999999999998"/>
    <x v="1"/>
    <n v="1395.6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87"/>
    <s v="Grand Coulee Dam School District"/>
    <n v="5336"/>
    <s v="Lake Roosevelt Alternative School"/>
    <n v="0.77900000000000003"/>
    <x v="0"/>
    <n v="37.799999999999997"/>
    <n v="0"/>
    <n v="37.799999999999997"/>
    <n v="1"/>
    <n v="1"/>
    <n v="37.799999999999997"/>
    <n v="15"/>
    <n v="2.52"/>
    <n v="1.1000000000000001"/>
    <n v="36"/>
    <n v="99.792000000000002"/>
    <n v="0.11088000000000001"/>
    <n v="67585"/>
    <n v="68937"/>
    <n v="7493.8248000000003"/>
    <n v="149.90976000000046"/>
    <n v="11848.32"/>
    <n v="0.2271"/>
    <n v="0.22070000000000001"/>
    <n v="3048.6744177120004"/>
    <n v="127.39557600000001"/>
    <n v="28.116203623200001"/>
    <n v="155.5117796232"/>
    <n v="10847.920757335201"/>
  </r>
  <r>
    <x v="87"/>
    <s v="Grand Coulee Dam School District"/>
    <n v="2802"/>
    <s v="Lake Roosevelt Elementary "/>
    <n v="0.73009999999999997"/>
    <x v="0"/>
    <n v="334.3"/>
    <n v="0"/>
    <n v="334.3"/>
    <n v="1"/>
    <n v="1"/>
    <n v="334.3"/>
    <n v="15"/>
    <n v="22.286666666666669"/>
    <n v="1.1000000000000001"/>
    <n v="36"/>
    <n v="882.55200000000013"/>
    <n v="0.98061333333333345"/>
    <n v="67585"/>
    <n v="68937"/>
    <n v="66274.752133333342"/>
    <n v="1325.7892266666604"/>
    <n v="11848.32"/>
    <n v="0.2271"/>
    <n v="0.22070000000000001"/>
    <n v="26962.218461405333"/>
    <n v="1126.6756893333334"/>
    <n v="248.65732463586667"/>
    <n v="1375.3330139692"/>
    <n v="95938.092835374526"/>
  </r>
  <r>
    <x v="87"/>
    <s v="Grand Coulee Dam School District"/>
    <n v="2801"/>
    <s v="Lake Roosevelt Jr/Sr High School"/>
    <n v="0.70689999999999997"/>
    <x v="0"/>
    <n v="341.38"/>
    <n v="0"/>
    <n v="341.38"/>
    <n v="1"/>
    <n v="1"/>
    <n v="341.38"/>
    <n v="15"/>
    <n v="22.758666666666667"/>
    <n v="1.1000000000000001"/>
    <n v="36"/>
    <n v="901.24320000000012"/>
    <n v="1.0013813333333335"/>
    <n v="67585"/>
    <n v="68937"/>
    <n v="67678.357413333346"/>
    <n v="1353.8675626666663"/>
    <n v="11848.32"/>
    <n v="0.2271"/>
    <n v="0.22070000000000001"/>
    <n v="27533.240019008539"/>
    <n v="1150.5370829333335"/>
    <n v="253.92353420338671"/>
    <n v="1404.4606171367202"/>
    <n v="97969.925612145278"/>
  </r>
  <r>
    <x v="88"/>
    <s v="Grandview School District"/>
    <n v="1776"/>
    <s v="Contract Learning Center"/>
    <n v="0.84450000000000003"/>
    <x v="0"/>
    <n v="28.55"/>
    <n v="0"/>
    <n v="28.55"/>
    <n v="1"/>
    <n v="1"/>
    <n v="28.55"/>
    <n v="15"/>
    <n v="1.9033333333333333"/>
    <n v="1.1000000000000001"/>
    <n v="36"/>
    <n v="75.372000000000014"/>
    <n v="8.3746666666666678E-2"/>
    <n v="67585"/>
    <n v="68937"/>
    <n v="5660.0184666666673"/>
    <n v="113.22549333333336"/>
    <n v="11848.32"/>
    <n v="0.2271"/>
    <n v="0.22070000000000001"/>
    <n v="2302.6363657586671"/>
    <n v="96.220732666666677"/>
    <n v="21.235915699533336"/>
    <n v="117.45664836620001"/>
    <n v="8193.336974124868"/>
  </r>
  <r>
    <x v="88"/>
    <s v="Grandview School District"/>
    <n v="2555"/>
    <s v="Grandview High School"/>
    <n v="0.82040000000000002"/>
    <x v="0"/>
    <n v="1016.89"/>
    <n v="0"/>
    <n v="1016.89"/>
    <n v="1"/>
    <n v="1"/>
    <n v="1016.89"/>
    <n v="15"/>
    <n v="67.792666666666662"/>
    <n v="1.1000000000000001"/>
    <n v="36"/>
    <n v="2684.5896000000002"/>
    <n v="2.9828773333333336"/>
    <n v="67585"/>
    <n v="68937"/>
    <n v="201597.76457333335"/>
    <n v="4032.8501546666666"/>
    <n v="11848.32"/>
    <n v="0.2271"/>
    <n v="0.22070000000000001"/>
    <n v="82014.987529818929"/>
    <n v="3427.1769121333336"/>
    <n v="756.37794450782678"/>
    <n v="4183.5548566411608"/>
    <n v="291829.15711446007"/>
  </r>
  <r>
    <x v="88"/>
    <s v="Grandview School District"/>
    <n v="3071"/>
    <s v="Grandview Middle School"/>
    <n v="0.85670000000000002"/>
    <x v="0"/>
    <n v="891.18"/>
    <n v="0"/>
    <n v="891.18"/>
    <n v="1"/>
    <n v="1"/>
    <n v="891.18"/>
    <n v="15"/>
    <n v="59.411999999999999"/>
    <n v="1.1000000000000001"/>
    <n v="36"/>
    <n v="2352.7152000000001"/>
    <n v="2.614128"/>
    <n v="67585"/>
    <n v="68937"/>
    <n v="176675.84088"/>
    <n v="3534.3010559999966"/>
    <n v="11848.32"/>
    <n v="0.2271"/>
    <n v="0.22070000000000001"/>
    <n v="71876.128771867196"/>
    <n v="3003.5023655999998"/>
    <n v="662.87297208791995"/>
    <n v="3666.3753376879199"/>
    <n v="255752.64604555513"/>
  </r>
  <r>
    <x v="88"/>
    <s v="Grandview School District"/>
    <n v="2345"/>
    <s v="Mcclure Elementary School"/>
    <n v="0.90059999999999996"/>
    <x v="0"/>
    <n v="561.9"/>
    <n v="0"/>
    <n v="561.9"/>
    <n v="1"/>
    <n v="1"/>
    <n v="561.9"/>
    <n v="15"/>
    <n v="37.46"/>
    <n v="1.1000000000000001"/>
    <n v="36"/>
    <n v="1483.4160000000002"/>
    <n v="1.6482400000000001"/>
    <n v="67585"/>
    <n v="68937"/>
    <n v="111396.30040000001"/>
    <n v="2228.4204800000007"/>
    <n v="11848.32"/>
    <n v="0.2271"/>
    <n v="0.22070000000000001"/>
    <n v="45318.787177576"/>
    <n v="1893.7453480000001"/>
    <n v="417.94959830360006"/>
    <n v="2311.6949463036003"/>
    <n v="161255.20300387961"/>
  </r>
  <r>
    <x v="88"/>
    <s v="Grandview School District"/>
    <n v="3013"/>
    <s v="Smith Elementary School"/>
    <n v="0.81830000000000003"/>
    <x v="0"/>
    <n v="492.61"/>
    <n v="0"/>
    <n v="492.61"/>
    <n v="1"/>
    <n v="1"/>
    <n v="492.61"/>
    <n v="15"/>
    <n v="32.840666666666671"/>
    <n v="1.1000000000000001"/>
    <n v="36"/>
    <n v="1300.4904000000001"/>
    <n v="1.4449893333333335"/>
    <n v="67585"/>
    <n v="68937"/>
    <n v="97659.604093333342"/>
    <n v="1953.6255786666734"/>
    <n v="11848.32"/>
    <n v="0.2271"/>
    <n v="0.22070000000000001"/>
    <n v="39730.357272727735"/>
    <n v="1660.2204945333337"/>
    <n v="366.41066314350678"/>
    <n v="2026.6311576768405"/>
    <n v="141370.21810240459"/>
  </r>
  <r>
    <x v="88"/>
    <s v="Grandview School District"/>
    <n v="5399"/>
    <s v="Step Up to College Open Doors High School"/>
    <n v="0.75980000000000003"/>
    <x v="0"/>
    <n v="12.3"/>
    <n v="0"/>
    <n v="12.3"/>
    <n v="1"/>
    <n v="1"/>
    <n v="12.3"/>
    <n v="15"/>
    <n v="0.82000000000000006"/>
    <n v="1.1000000000000001"/>
    <n v="36"/>
    <n v="32.472000000000008"/>
    <n v="3.6080000000000008E-2"/>
    <n v="67585"/>
    <n v="68937"/>
    <n v="2438.4668000000006"/>
    <n v="48.780159999999796"/>
    <n v="11848.32"/>
    <n v="0.2271"/>
    <n v="0.22070000000000001"/>
    <n v="992.02897719200018"/>
    <n v="41.454116000000006"/>
    <n v="9.1489234012000011"/>
    <n v="50.603039401200007"/>
    <n v="3529.8789765932006"/>
  </r>
  <r>
    <x v="88"/>
    <s v="Grandview School District"/>
    <n v="2756"/>
    <s v="Thompson Elementary School"/>
    <n v="0.8276"/>
    <x v="0"/>
    <n v="520.1"/>
    <n v="0"/>
    <n v="520.1"/>
    <n v="1"/>
    <n v="1"/>
    <n v="520.1"/>
    <n v="15"/>
    <n v="34.673333333333332"/>
    <n v="1.1000000000000001"/>
    <n v="36"/>
    <n v="1373.0640000000001"/>
    <n v="1.5256266666666667"/>
    <n v="67585"/>
    <n v="68937"/>
    <n v="103109.47826666667"/>
    <n v="2062.647253333329"/>
    <n v="11848.32"/>
    <n v="0.2271"/>
    <n v="0.22070000000000001"/>
    <n v="41947.501710370663"/>
    <n v="1752.868758666667"/>
    <n v="386.8581350377334"/>
    <n v="2139.7268937044005"/>
    <n v="149259.35412407509"/>
  </r>
  <r>
    <x v="89"/>
    <s v="Granger School District"/>
    <n v="3314"/>
    <s v="Granger High School"/>
    <n v="0.85470000000000002"/>
    <x v="0"/>
    <n v="440.28"/>
    <n v="0"/>
    <n v="440.28"/>
    <n v="1"/>
    <n v="1"/>
    <n v="440.28"/>
    <n v="15"/>
    <n v="29.351999999999997"/>
    <n v="1.1000000000000001"/>
    <n v="36"/>
    <n v="1162.3391999999999"/>
    <n v="1.291488"/>
    <n v="67585"/>
    <n v="68937"/>
    <n v="87285.216480000003"/>
    <n v="1746.0917760000011"/>
    <n v="11848.32"/>
    <n v="0.2271"/>
    <n v="0.22070000000000001"/>
    <n v="35509.798217731201"/>
    <n v="1483.8551376"/>
    <n v="327.48682886832"/>
    <n v="1811.3419664683202"/>
    <n v="126352.44844019953"/>
  </r>
  <r>
    <x v="89"/>
    <s v="Granger School District"/>
    <n v="2531"/>
    <s v="Granger Middle School"/>
    <n v="0.91520000000000001"/>
    <x v="0"/>
    <n v="462.7"/>
    <n v="0"/>
    <n v="462.7"/>
    <n v="1"/>
    <n v="1"/>
    <n v="462.7"/>
    <n v="15"/>
    <n v="30.846666666666668"/>
    <n v="1.1000000000000001"/>
    <n v="36"/>
    <n v="1221.528"/>
    <n v="1.3572533333333334"/>
    <n v="67585"/>
    <n v="68937"/>
    <n v="91729.96653333334"/>
    <n v="1835.0065066666721"/>
    <n v="11848.32"/>
    <n v="0.2271"/>
    <n v="0.22070000000000001"/>
    <n v="37318.033150141331"/>
    <n v="1559.4162173333336"/>
    <n v="344.16315916546677"/>
    <n v="1903.5793764988005"/>
    <n v="132786.58556664013"/>
  </r>
  <r>
    <x v="89"/>
    <s v="Granger School District"/>
    <n v="4535"/>
    <s v="Roosevelt Elementary"/>
    <n v="0.90210000000000001"/>
    <x v="0"/>
    <n v="528.29999999999995"/>
    <n v="0"/>
    <n v="528.29999999999995"/>
    <n v="1"/>
    <n v="1"/>
    <n v="528.29999999999995"/>
    <n v="15"/>
    <n v="35.22"/>
    <n v="1.1000000000000001"/>
    <n v="36"/>
    <n v="1394.7120000000002"/>
    <n v="1.5496800000000002"/>
    <n v="67585"/>
    <n v="68937"/>
    <n v="104735.12280000001"/>
    <n v="2095.1673600000067"/>
    <n v="11848.32"/>
    <n v="0.2271"/>
    <n v="0.22070000000000001"/>
    <n v="42608.854361832004"/>
    <n v="1780.5048360000005"/>
    <n v="392.95741730520012"/>
    <n v="2173.4622533052006"/>
    <n v="151612.60677513719"/>
  </r>
  <r>
    <x v="90"/>
    <s v="Granite Falls School District"/>
    <n v="5171"/>
    <s v="Crossroads High School"/>
    <n v="0.62050000000000005"/>
    <x v="0"/>
    <n v="134.5"/>
    <n v="0"/>
    <n v="134.5"/>
    <n v="1.1200000000000001"/>
    <n v="1.1200000000000001"/>
    <n v="134.5"/>
    <n v="15"/>
    <n v="8.9666666666666668"/>
    <n v="1.1000000000000001"/>
    <n v="36"/>
    <n v="355.08000000000004"/>
    <n v="0.3945333333333334"/>
    <n v="67585"/>
    <n v="68937"/>
    <n v="29864.279573333344"/>
    <n v="597.4181546666623"/>
    <n v="11848.32"/>
    <n v="0.2271"/>
    <n v="0.22070000000000001"/>
    <n v="11588.585261838936"/>
    <n v="507.69496213333343"/>
    <n v="112.04827814282669"/>
    <n v="619.74324027616012"/>
    <n v="42670.026230115109"/>
  </r>
  <r>
    <x v="90"/>
    <s v="Granite Falls School District"/>
    <n v="2580"/>
    <s v="Granite Falls High School"/>
    <n v="0.35099999999999998"/>
    <x v="1"/>
    <n v="478.7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0"/>
    <s v="Granite Falls School District"/>
    <n v="4113"/>
    <s v="Granite Falls Middle School"/>
    <n v="0.43840000000000001"/>
    <x v="1"/>
    <n v="472.38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0"/>
    <s v="Granite Falls School District"/>
    <n v="5349"/>
    <s v="Granite Falls Open Doors"/>
    <n v="0.67859999999999998"/>
    <x v="0"/>
    <n v="115.62"/>
    <n v="0"/>
    <n v="115.62"/>
    <n v="1.1200000000000001"/>
    <n v="1.1200000000000001"/>
    <n v="115.62"/>
    <n v="15"/>
    <n v="7.7080000000000002"/>
    <n v="1.1000000000000001"/>
    <n v="36"/>
    <n v="305.23680000000007"/>
    <n v="0.33915200000000006"/>
    <n v="67585"/>
    <n v="68937"/>
    <n v="25672.178470400009"/>
    <n v="513.55752447999475"/>
    <n v="11848.32"/>
    <n v="0.2271"/>
    <n v="0.22070000000000001"/>
    <n v="9961.8753009205775"/>
    <n v="436.42893324800002"/>
    <n v="96.319865567833602"/>
    <n v="532.74879881583365"/>
    <n v="36680.360094616415"/>
  </r>
  <r>
    <x v="90"/>
    <s v="Granite Falls School District"/>
    <n v="4479"/>
    <s v="Monte Cristo Elementary"/>
    <n v="0.43519999999999998"/>
    <x v="1"/>
    <n v="416.75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0"/>
    <s v="Granite Falls School District"/>
    <n v="4330"/>
    <s v="Mountain Way Elementary"/>
    <n v="0.4133"/>
    <x v="1"/>
    <n v="443.6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1"/>
    <s v="Grapeview School District"/>
    <n v="2145"/>
    <s v="Grapeview Elementary &amp; Middle School"/>
    <n v="0.43440000000000001"/>
    <x v="1"/>
    <n v="195.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2"/>
    <s v="Great Northern School District"/>
    <n v="2097"/>
    <s v="Great Northern Elementary"/>
    <n v="0.17580000000000001"/>
    <x v="1"/>
    <n v="36.29999999999999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3"/>
    <s v="Green Mountain School District"/>
    <n v="2484"/>
    <s v="Green Mountain School"/>
    <n v="0.44869999999999999"/>
    <x v="1"/>
    <n v="154.79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4"/>
    <s v="Griffin School District"/>
    <n v="2406"/>
    <s v="Griffin School"/>
    <n v="0.16839999999999999"/>
    <x v="1"/>
    <n v="597.52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5"/>
    <s v="Harrington School District"/>
    <n v="2743"/>
    <s v="Harrington Elementary School"/>
    <n v="0.5091"/>
    <x v="0"/>
    <n v="73.63"/>
    <n v="0"/>
    <n v="73.63"/>
    <n v="1"/>
    <n v="1.04"/>
    <n v="73.63"/>
    <n v="15"/>
    <n v="4.9086666666666661"/>
    <n v="1.1000000000000001"/>
    <n v="36"/>
    <n v="194.38319999999999"/>
    <n v="0.21598133333333333"/>
    <n v="67585"/>
    <n v="68937"/>
    <n v="14597.098413333333"/>
    <n v="887.57096970666498"/>
    <n v="11848.32"/>
    <n v="0.2271"/>
    <n v="0.22070000000000001"/>
    <n v="6069.903914042261"/>
    <n v="258.07782305066667"/>
    <n v="56.957775547282132"/>
    <n v="315.03559859794882"/>
    <n v="21869.608895680205"/>
  </r>
  <r>
    <x v="95"/>
    <s v="Harrington School District"/>
    <n v="3113"/>
    <s v="Harrington High School"/>
    <n v="0.5333"/>
    <x v="0"/>
    <n v="46.07"/>
    <n v="0"/>
    <n v="46.07"/>
    <n v="1"/>
    <n v="1.04"/>
    <n v="46.07"/>
    <n v="15"/>
    <n v="3.0713333333333335"/>
    <n v="1.1000000000000001"/>
    <n v="36"/>
    <n v="121.62480000000002"/>
    <n v="0.13513866666666668"/>
    <n v="67585"/>
    <n v="68937"/>
    <n v="9133.3467866666688"/>
    <n v="555.34964789333208"/>
    <n v="11848.32"/>
    <n v="0.2271"/>
    <n v="0.22070000000000001"/>
    <n v="3797.914889582059"/>
    <n v="161.47827390933332"/>
    <n v="35.638255051789869"/>
    <n v="197.11652896112321"/>
    <n v="13683.727853103182"/>
  </r>
  <r>
    <x v="96"/>
    <s v="Highland School District"/>
    <n v="4559"/>
    <s v="Highland High School"/>
    <n v="0.80420000000000003"/>
    <x v="0"/>
    <n v="350.95"/>
    <n v="0"/>
    <n v="350.95"/>
    <n v="1"/>
    <n v="1"/>
    <n v="350.95"/>
    <n v="15"/>
    <n v="23.396666666666665"/>
    <n v="1.1000000000000001"/>
    <n v="36"/>
    <n v="926.50800000000004"/>
    <n v="1.0294533333333333"/>
    <n v="67585"/>
    <n v="68937"/>
    <n v="69575.603533333328"/>
    <n v="1391.820906666675"/>
    <n v="11848.32"/>
    <n v="0.2271"/>
    <n v="0.22070000000000001"/>
    <n v="28305.086954921331"/>
    <n v="1182.7904073333334"/>
    <n v="261.04184289846671"/>
    <n v="1443.8322502318001"/>
    <n v="100716.34364515313"/>
  </r>
  <r>
    <x v="96"/>
    <s v="Highland School District"/>
    <n v="2718"/>
    <s v="Highland Junior High School"/>
    <n v="0.82099999999999995"/>
    <x v="0"/>
    <n v="184.2"/>
    <n v="0"/>
    <n v="184.2"/>
    <n v="1"/>
    <n v="1"/>
    <n v="184.2"/>
    <n v="15"/>
    <n v="12.28"/>
    <n v="1.1000000000000001"/>
    <n v="36"/>
    <n v="486.28800000000001"/>
    <n v="0.54032000000000002"/>
    <n v="67585"/>
    <n v="68937"/>
    <n v="36517.527200000004"/>
    <n v="730.51264000000083"/>
    <n v="11848.32"/>
    <n v="0.2271"/>
    <n v="0.22070000000000001"/>
    <n v="14856.238829168"/>
    <n v="620.8006640000001"/>
    <n v="137.01070654480003"/>
    <n v="757.81137054480018"/>
    <n v="52862.090039712806"/>
  </r>
  <r>
    <x v="96"/>
    <s v="Highland School District"/>
    <n v="3072"/>
    <s v="Marcus Whitman-Cowiche Elementary"/>
    <n v="0.7833"/>
    <x v="0"/>
    <n v="273.39999999999998"/>
    <n v="0"/>
    <n v="273.39999999999998"/>
    <n v="1"/>
    <n v="1"/>
    <n v="273.39999999999998"/>
    <n v="15"/>
    <n v="18.226666666666667"/>
    <n v="1.1000000000000001"/>
    <n v="36"/>
    <n v="721.77599999999995"/>
    <n v="0.80197333333333332"/>
    <n v="67585"/>
    <n v="68937"/>
    <n v="54201.367733333333"/>
    <n v="1084.2679466666668"/>
    <n v="11848.32"/>
    <n v="0.2271"/>
    <n v="0.22070000000000001"/>
    <n v="22050.465232869334"/>
    <n v="921.42726133333326"/>
    <n v="203.35899657626666"/>
    <n v="1124.7862579096"/>
    <n v="78460.887170778922"/>
  </r>
  <r>
    <x v="96"/>
    <s v="Highland School District"/>
    <n v="3073"/>
    <s v="Tieton Intermediate School"/>
    <n v="0.86170000000000002"/>
    <x v="0"/>
    <n v="242"/>
    <n v="0"/>
    <n v="242"/>
    <n v="1"/>
    <n v="1"/>
    <n v="242"/>
    <n v="15"/>
    <n v="16.133333333333333"/>
    <n v="1.1000000000000001"/>
    <n v="36"/>
    <n v="638.88"/>
    <n v="0.70986666666666665"/>
    <n v="67585"/>
    <n v="68937"/>
    <n v="47976.338666666663"/>
    <n v="959.73973333333561"/>
    <n v="11848.32"/>
    <n v="0.2271"/>
    <n v="0.22070000000000001"/>
    <n v="19517.968494346664"/>
    <n v="815.60130666666669"/>
    <n v="180.00320838133334"/>
    <n v="995.60451504800005"/>
    <n v="69449.651409394675"/>
  </r>
  <r>
    <x v="97"/>
    <s v="Highline School District"/>
    <n v="2765"/>
    <s v="Beverly Park Elem at Glendale"/>
    <n v="0.75519999999999998"/>
    <x v="0"/>
    <n v="331.3"/>
    <n v="0"/>
    <n v="331.3"/>
    <n v="1.18"/>
    <n v="1.18"/>
    <n v="331.3"/>
    <n v="15"/>
    <n v="22.086666666666666"/>
    <n v="1.1000000000000001"/>
    <n v="36"/>
    <n v="874.63200000000006"/>
    <n v="0.97181333333333342"/>
    <n v="67585"/>
    <n v="68937"/>
    <n v="77502.404877333349"/>
    <n v="1550.3921194666473"/>
    <n v="11848.32"/>
    <n v="0.2271"/>
    <n v="0.22070000000000001"/>
    <n v="29457.323042008691"/>
    <n v="1317.5466166133333"/>
    <n v="290.78253828656267"/>
    <n v="1608.3291548998959"/>
    <n v="110118.44919370858"/>
  </r>
  <r>
    <x v="97"/>
    <s v="Highline School District"/>
    <n v="5028"/>
    <s v="Big Picture School"/>
    <n v="0.53469999999999995"/>
    <x v="0"/>
    <n v="218.70000000000002"/>
    <n v="0"/>
    <n v="218.70000000000002"/>
    <n v="1.18"/>
    <n v="1.18"/>
    <n v="218.70000000000002"/>
    <n v="15"/>
    <n v="14.580000000000002"/>
    <n v="1.1000000000000001"/>
    <n v="36"/>
    <n v="577.36800000000017"/>
    <n v="0.6415200000000002"/>
    <n v="67585"/>
    <n v="68937"/>
    <n v="51161.41245600002"/>
    <n v="1023.4553471999898"/>
    <n v="11848.32"/>
    <n v="0.2271"/>
    <n v="0.22070000000000001"/>
    <n v="19445.567610284645"/>
    <n v="869.74779672000022"/>
    <n v="191.95333873610406"/>
    <n v="1061.7011354561043"/>
    <n v="72692.136548940776"/>
  </r>
  <r>
    <x v="97"/>
    <s v="Highline School District"/>
    <n v="2982"/>
    <s v="Bow Lake Elementary"/>
    <n v="0.78390000000000004"/>
    <x v="0"/>
    <n v="497.91"/>
    <n v="0"/>
    <n v="497.91"/>
    <n v="1.18"/>
    <n v="1.18"/>
    <n v="497.91"/>
    <n v="15"/>
    <n v="33.194000000000003"/>
    <n v="1.1000000000000001"/>
    <n v="36"/>
    <n v="1314.4824000000001"/>
    <n v="1.4605360000000001"/>
    <n v="67585"/>
    <n v="68937"/>
    <n v="116478.18416080001"/>
    <n v="2330.0807129599852"/>
    <n v="11848.32"/>
    <n v="0.2271"/>
    <n v="0.22070000000000001"/>
    <n v="44271.342335787951"/>
    <n v="1980.1377478959998"/>
    <n v="437.01640096064716"/>
    <n v="2417.1541488566472"/>
    <n v="165496.76135840459"/>
  </r>
  <r>
    <x v="97"/>
    <s v="Highline School District"/>
    <n v="3163"/>
    <s v="Cascade Middle School"/>
    <n v="0.82820000000000005"/>
    <x v="0"/>
    <n v="778.39"/>
    <n v="0"/>
    <n v="778.39"/>
    <n v="1.18"/>
    <n v="1.18"/>
    <n v="778.39"/>
    <n v="15"/>
    <n v="51.892666666666663"/>
    <n v="1.1000000000000001"/>
    <n v="36"/>
    <n v="2054.9495999999999"/>
    <n v="2.2832773333333334"/>
    <n v="67585"/>
    <n v="68937"/>
    <n v="182092.05231653334"/>
    <n v="3642.6493265066238"/>
    <n v="11848.32"/>
    <n v="0.2271"/>
    <n v="0.22070000000000001"/>
    <n v="69210.038281524729"/>
    <n v="3095.5783607173325"/>
    <n v="683.19414421031536"/>
    <n v="3778.7725049276478"/>
    <n v="258723.51242949234"/>
  </r>
  <r>
    <x v="97"/>
    <s v="Highline School District"/>
    <n v="2926"/>
    <s v="Cedarhurst Elementary"/>
    <n v="0.7712"/>
    <x v="0"/>
    <n v="417.29"/>
    <n v="0"/>
    <n v="417.29"/>
    <n v="1.18"/>
    <n v="1.18"/>
    <n v="417.29"/>
    <n v="15"/>
    <n v="27.819333333333336"/>
    <n v="1.1000000000000001"/>
    <n v="36"/>
    <n v="1101.6456000000001"/>
    <n v="1.2240506666666668"/>
    <n v="67585"/>
    <n v="68937"/>
    <n v="97618.407881866689"/>
    <n v="1952.8014715733152"/>
    <n v="11848.32"/>
    <n v="0.2271"/>
    <n v="0.22070000000000001"/>
    <n v="37103.067709628158"/>
    <n v="1659.5201558906667"/>
    <n v="366.25609840507013"/>
    <n v="2025.7762542957369"/>
    <n v="138700.05331736393"/>
  </r>
  <r>
    <x v="97"/>
    <s v="Highline School District"/>
    <n v="3098"/>
    <s v="Chinook Middle School"/>
    <n v="0.79659999999999997"/>
    <x v="0"/>
    <n v="715.69"/>
    <n v="0"/>
    <n v="715.69"/>
    <n v="1.18"/>
    <n v="1.18"/>
    <n v="715.69"/>
    <n v="15"/>
    <n v="47.712666666666671"/>
    <n v="1.1000000000000001"/>
    <n v="36"/>
    <n v="1889.4216000000001"/>
    <n v="2.0993573333333333"/>
    <n v="67585"/>
    <n v="68937"/>
    <n v="167424.37714053332"/>
    <n v="3349.2307153066504"/>
    <n v="11848.32"/>
    <n v="0.2271"/>
    <n v="0.22070000000000001"/>
    <n v="63635.108747163293"/>
    <n v="2846.2267975973327"/>
    <n v="628.16225422973139"/>
    <n v="3474.3890518270641"/>
    <n v="237883.10565483035"/>
  </r>
  <r>
    <x v="97"/>
    <s v="Highline School District"/>
    <n v="1539"/>
    <s v="CHOICE Academy"/>
    <n v="0.4098"/>
    <x v="1"/>
    <n v="186.3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7"/>
    <s v="Highline School District"/>
    <n v="2418"/>
    <s v="Des Moines Elementary"/>
    <n v="0.56040000000000001"/>
    <x v="0"/>
    <n v="516.86"/>
    <n v="0"/>
    <n v="516.86"/>
    <n v="1.18"/>
    <n v="1.18"/>
    <n v="516.86"/>
    <n v="15"/>
    <n v="34.457333333333331"/>
    <n v="1.1000000000000001"/>
    <n v="36"/>
    <n v="1364.5104000000001"/>
    <n v="1.5161226666666667"/>
    <n v="67585"/>
    <n v="68937"/>
    <n v="120911.23750346668"/>
    <n v="2418.7614574933104"/>
    <n v="11848.32"/>
    <n v="0.2271"/>
    <n v="0.22070000000000001"/>
    <n v="45956.269204626056"/>
    <n v="2055.4999826826661"/>
    <n v="453.64884617806445"/>
    <n v="2509.1488288607306"/>
    <n v="171795.41699444677"/>
  </r>
  <r>
    <x v="97"/>
    <s v="Highline School District"/>
    <n v="3099"/>
    <s v="Evergreen High School"/>
    <n v="0.77449999999999997"/>
    <x v="0"/>
    <n v="989.92000000000007"/>
    <n v="0"/>
    <n v="989.92000000000007"/>
    <n v="1.18"/>
    <n v="1.18"/>
    <n v="989.92000000000007"/>
    <n v="15"/>
    <n v="65.994666666666674"/>
    <n v="1.1000000000000001"/>
    <n v="36"/>
    <n v="2613.3888000000006"/>
    <n v="2.9037653333333342"/>
    <n v="67585"/>
    <n v="68937"/>
    <n v="231576.1564629334"/>
    <n v="4632.551062186627"/>
    <n v="11848.32"/>
    <n v="0.2271"/>
    <n v="0.22070000000000001"/>
    <n v="88018.090026396763"/>
    <n v="3936.8117920853338"/>
    <n v="868.85436251323324"/>
    <n v="4805.6661545985671"/>
    <n v="329032.46370611538"/>
  </r>
  <r>
    <x v="97"/>
    <s v="Highline School District"/>
    <n v="5551"/>
    <s v="Glacier Middle School"/>
    <n v="0.82709999999999995"/>
    <x v="0"/>
    <n v="981.4"/>
    <n v="0"/>
    <n v="981.4"/>
    <n v="1.18"/>
    <n v="1.18"/>
    <n v="981.4"/>
    <n v="15"/>
    <n v="65.426666666666662"/>
    <n v="1.1000000000000001"/>
    <n v="36"/>
    <n v="2590.8960000000002"/>
    <n v="2.8787733333333336"/>
    <n v="67585"/>
    <n v="68937"/>
    <n v="229583.03696533336"/>
    <n v="4592.6798250666179"/>
    <n v="11848.32"/>
    <n v="0.2271"/>
    <n v="0.22070000000000001"/>
    <n v="87260.539793019416"/>
    <n v="3902.9286131733329"/>
    <n v="861.37634492735458"/>
    <n v="4764.3049581006871"/>
    <n v="326200.56154152006"/>
  </r>
  <r>
    <x v="97"/>
    <s v="Highline School District"/>
    <n v="2844"/>
    <s v="Gregory Heights Elementary"/>
    <n v="0.5131"/>
    <x v="0"/>
    <n v="397.14"/>
    <n v="0"/>
    <n v="397.14"/>
    <n v="1.18"/>
    <n v="1.18"/>
    <n v="397.14"/>
    <n v="15"/>
    <n v="26.475999999999999"/>
    <n v="1.1000000000000001"/>
    <n v="36"/>
    <n v="1048.4495999999999"/>
    <n v="1.164944"/>
    <n v="67585"/>
    <n v="68937"/>
    <n v="92904.633483199999"/>
    <n v="1858.505059839983"/>
    <n v="11848.32"/>
    <n v="0.2271"/>
    <n v="0.22070000000000001"/>
    <n v="35311.443624821404"/>
    <n v="1579.3856423839995"/>
    <n v="348.57041127414868"/>
    <n v="1927.9560536581482"/>
    <n v="132002.53822151953"/>
  </r>
  <r>
    <x v="97"/>
    <s v="Highline School District"/>
    <n v="2699"/>
    <s v="Hazel Valley Elementary"/>
    <n v="0.74450000000000005"/>
    <x v="0"/>
    <n v="446.84"/>
    <n v="0"/>
    <n v="446.84"/>
    <n v="1.18"/>
    <n v="1.18"/>
    <n v="446.84"/>
    <n v="15"/>
    <n v="29.789333333333332"/>
    <n v="1.1000000000000001"/>
    <n v="36"/>
    <n v="1179.6576"/>
    <n v="1.3107306666666667"/>
    <n v="67585"/>
    <n v="68937"/>
    <n v="104531.16388586667"/>
    <n v="2091.0872763733205"/>
    <n v="11848.32"/>
    <n v="0.2271"/>
    <n v="0.22070000000000001"/>
    <n v="39730.486652855914"/>
    <n v="1777.0375193706664"/>
    <n v="392.1921805251061"/>
    <n v="2169.2296998957727"/>
    <n v="148521.96751499167"/>
  </r>
  <r>
    <x v="97"/>
    <s v="Highline School District"/>
    <n v="2325"/>
    <s v="Highline High School"/>
    <n v="0.69440000000000002"/>
    <x v="0"/>
    <n v="947.4899999999999"/>
    <n v="0"/>
    <n v="947.4899999999999"/>
    <n v="1.18"/>
    <n v="1.18"/>
    <n v="947.4899999999999"/>
    <n v="15"/>
    <n v="63.16599999999999"/>
    <n v="1.1000000000000001"/>
    <n v="36"/>
    <n v="2501.3735999999999"/>
    <n v="2.7793039999999998"/>
    <n v="67585"/>
    <n v="68937"/>
    <n v="221650.32779119999"/>
    <n v="4433.9904294399603"/>
    <n v="11848.32"/>
    <n v="0.2271"/>
    <n v="0.22070000000000001"/>
    <n v="84245.454298438912"/>
    <n v="3768.0719703439995"/>
    <n v="831.61348385492067"/>
    <n v="4599.6854541989205"/>
    <n v="314929.45797327772"/>
  </r>
  <r>
    <x v="97"/>
    <s v="Highline School District"/>
    <n v="5371"/>
    <s v="Highline Home School Center"/>
    <n v="0.1143"/>
    <x v="1"/>
    <n v="6.9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7"/>
    <s v="Highline School District"/>
    <n v="5370"/>
    <s v="Highline Open Doors 1418"/>
    <n v="0.36"/>
    <x v="1"/>
    <n v="264.1499999999999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7"/>
    <s v="Highline School District"/>
    <n v="3165"/>
    <s v="Hilltop Elementary"/>
    <n v="0.78769999999999996"/>
    <x v="0"/>
    <n v="446.8"/>
    <n v="0"/>
    <n v="446.8"/>
    <n v="1.18"/>
    <n v="1.18"/>
    <n v="446.8"/>
    <n v="15"/>
    <n v="29.786666666666669"/>
    <n v="1.1000000000000001"/>
    <n v="36"/>
    <n v="1179.5520000000001"/>
    <n v="1.3106133333333334"/>
    <n v="67585"/>
    <n v="68937"/>
    <n v="104521.80651733335"/>
    <n v="2090.9000874666526"/>
    <n v="11848.32"/>
    <n v="0.2271"/>
    <n v="0.22070000000000001"/>
    <n v="39726.930078990292"/>
    <n v="1776.8784434133333"/>
    <n v="392.15707246132268"/>
    <n v="2169.0355158746561"/>
    <n v="148508.67219966496"/>
  </r>
  <r>
    <x v="97"/>
    <s v="Highline School District"/>
    <n v="3278"/>
    <s v="Madrona Elementary"/>
    <n v="0.82699999999999996"/>
    <x v="0"/>
    <n v="389.64"/>
    <n v="0"/>
    <n v="389.64"/>
    <n v="1.18"/>
    <n v="1.18"/>
    <n v="389.64"/>
    <n v="15"/>
    <n v="25.975999999999999"/>
    <n v="1.1000000000000001"/>
    <n v="36"/>
    <n v="1028.6496000000002"/>
    <n v="1.1429440000000002"/>
    <n v="67585"/>
    <n v="68937"/>
    <n v="91150.126883200021"/>
    <n v="1823.4071398399828"/>
    <n v="11848.32"/>
    <n v="0.2271"/>
    <n v="0.22070000000000001"/>
    <n v="34644.586025017408"/>
    <n v="1549.558900384"/>
    <n v="341.98764931474881"/>
    <n v="1891.5465496987488"/>
    <n v="129509.66659775615"/>
  </r>
  <r>
    <x v="97"/>
    <s v="Highline School District"/>
    <n v="3097"/>
    <s v="Marvista Elementary"/>
    <n v="0.35780000000000001"/>
    <x v="1"/>
    <n v="530.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7"/>
    <s v="Highline School District"/>
    <n v="2734"/>
    <s v="McMicken Heights Elementary"/>
    <n v="0.79430000000000001"/>
    <x v="0"/>
    <n v="500.7"/>
    <n v="0"/>
    <n v="500.7"/>
    <n v="1.18"/>
    <n v="1.18"/>
    <n v="500.7"/>
    <n v="15"/>
    <n v="33.380000000000003"/>
    <n v="1.1000000000000001"/>
    <n v="36"/>
    <n v="1321.8480000000002"/>
    <n v="1.4687200000000002"/>
    <n v="67585"/>
    <n v="68937"/>
    <n v="117130.86061600002"/>
    <n v="2343.1371391999855"/>
    <n v="11848.32"/>
    <n v="0.2271"/>
    <n v="0.22070000000000001"/>
    <n v="44519.413362915046"/>
    <n v="1991.23329592"/>
    <n v="439.465188409544"/>
    <n v="2430.698484329544"/>
    <n v="166424.1096024446"/>
  </r>
  <r>
    <x v="97"/>
    <s v="Highline School District"/>
    <n v="2984"/>
    <s v="Midway Elementary"/>
    <n v="0.78039999999999998"/>
    <x v="0"/>
    <n v="574.9"/>
    <n v="0"/>
    <n v="574.9"/>
    <n v="1.18"/>
    <n v="1.18"/>
    <n v="574.9"/>
    <n v="15"/>
    <n v="38.326666666666668"/>
    <n v="1.1000000000000001"/>
    <n v="36"/>
    <n v="1517.7360000000001"/>
    <n v="1.6863733333333335"/>
    <n v="67585"/>
    <n v="68937"/>
    <n v="134488.77924533334"/>
    <n v="2690.3725610666443"/>
    <n v="11848.32"/>
    <n v="0.2271"/>
    <n v="0.22070000000000001"/>
    <n v="51116.85788364261"/>
    <n v="2286.3191967733328"/>
    <n v="504.59064672787457"/>
    <n v="2790.9098435012074"/>
    <n v="191086.91953354378"/>
  </r>
  <r>
    <x v="97"/>
    <s v="Highline School District"/>
    <n v="3279"/>
    <s v="Mount Rainier High School"/>
    <n v="0.55710000000000004"/>
    <x v="0"/>
    <n v="1627.6799999999998"/>
    <n v="0"/>
    <n v="1627.6799999999998"/>
    <n v="1.18"/>
    <n v="1.18"/>
    <n v="1627.6799999999998"/>
    <n v="15"/>
    <n v="108.51199999999999"/>
    <n v="1.1000000000000001"/>
    <n v="36"/>
    <n v="4297.0751999999993"/>
    <n v="4.7745279999999992"/>
    <n v="67585"/>
    <n v="68937"/>
    <n v="380770.04035839997"/>
    <n v="7617.0909900799161"/>
    <n v="11848.32"/>
    <n v="0.2271"/>
    <n v="0.22070000000000001"/>
    <n v="144724.10373986326"/>
    <n v="6473.1188558079975"/>
    <n v="1428.617331476825"/>
    <n v="7901.7361872848223"/>
    <n v="541012.97127562796"/>
  </r>
  <r>
    <x v="97"/>
    <s v="Highline School District"/>
    <n v="2144"/>
    <s v="Mount View Elementary"/>
    <n v="0.73719999999999997"/>
    <x v="0"/>
    <n v="453.3"/>
    <n v="0"/>
    <n v="453.3"/>
    <n v="1.18"/>
    <n v="1.18"/>
    <n v="453.3"/>
    <n v="15"/>
    <n v="30.220000000000002"/>
    <n v="1.1000000000000001"/>
    <n v="36"/>
    <n v="1196.7120000000002"/>
    <n v="1.3296800000000002"/>
    <n v="67585"/>
    <n v="68937"/>
    <n v="106042.37890400003"/>
    <n v="2121.3182847999706"/>
    <n v="11848.32"/>
    <n v="0.2271"/>
    <n v="0.22070000000000001"/>
    <n v="40304.873332153758"/>
    <n v="1802.72828648"/>
    <n v="397.86213282613602"/>
    <n v="2200.590419306136"/>
    <n v="150669.16094025987"/>
  </r>
  <r>
    <x v="97"/>
    <s v="Highline School District"/>
    <n v="1972"/>
    <s v="New Start"/>
    <n v="0.77769999999999995"/>
    <x v="0"/>
    <n v="167.53"/>
    <n v="0"/>
    <n v="167.53"/>
    <n v="1.18"/>
    <n v="1.18"/>
    <n v="167.53"/>
    <n v="15"/>
    <n v="11.168666666666667"/>
    <n v="1.1000000000000001"/>
    <n v="36"/>
    <n v="442.27920000000006"/>
    <n v="0.49142133333333338"/>
    <n v="67585"/>
    <n v="68937"/>
    <n v="39190.998759733338"/>
    <n v="783.99393834666262"/>
    <n v="11848.32"/>
    <n v="0.2271"/>
    <n v="0.22070000000000001"/>
    <n v="14895.82049268855"/>
    <n v="666.24987830133341"/>
    <n v="147.04134814110429"/>
    <n v="813.29122644243773"/>
    <n v="55684.104417210991"/>
  </r>
  <r>
    <x v="97"/>
    <s v="Highline School District"/>
    <n v="2983"/>
    <s v="North Hill Elementary"/>
    <n v="0.3962"/>
    <x v="1"/>
    <n v="512.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7"/>
    <s v="Highline School District"/>
    <n v="3333"/>
    <s v="Pacific Middle School"/>
    <n v="0.71020000000000005"/>
    <x v="0"/>
    <n v="736.09"/>
    <n v="0"/>
    <n v="736.09"/>
    <n v="1.18"/>
    <n v="1.18"/>
    <n v="736.09"/>
    <n v="15"/>
    <n v="49.07266666666667"/>
    <n v="1.1000000000000001"/>
    <n v="36"/>
    <n v="1943.2776000000003"/>
    <n v="2.1591973333333336"/>
    <n v="67585"/>
    <n v="68937"/>
    <n v="172196.63509253337"/>
    <n v="3444.697057706624"/>
    <n v="11848.32"/>
    <n v="0.2271"/>
    <n v="0.22070000000000001"/>
    <n v="65448.961418630184"/>
    <n v="2927.3555358373333"/>
    <n v="646.06736675929949"/>
    <n v="3573.4229025966329"/>
    <n v="244663.71647146679"/>
  </r>
  <r>
    <x v="97"/>
    <s v="Highline School District"/>
    <n v="3335"/>
    <s v="Parkside Elementary"/>
    <n v="0.70920000000000005"/>
    <x v="0"/>
    <n v="419.4"/>
    <n v="0"/>
    <n v="419.4"/>
    <n v="1.18"/>
    <n v="1.18"/>
    <n v="419.4"/>
    <n v="15"/>
    <n v="27.959999999999997"/>
    <n v="1.1000000000000001"/>
    <n v="36"/>
    <n v="1107.2159999999999"/>
    <n v="1.2302399999999998"/>
    <n v="67585"/>
    <n v="68937"/>
    <n v="98112.009071999986"/>
    <n v="1962.6756863999763"/>
    <n v="11848.32"/>
    <n v="0.2271"/>
    <n v="0.22070000000000001"/>
    <n v="37290.676981039665"/>
    <n v="1667.9114126399993"/>
    <n v="368.10804876964784"/>
    <n v="2036.0194614096472"/>
    <n v="139401.38120084928"/>
  </r>
  <r>
    <x v="97"/>
    <s v="Highline School District"/>
    <n v="5172"/>
    <s v="Puget Sound High School"/>
    <n v="0.71489999999999998"/>
    <x v="0"/>
    <n v="50.22"/>
    <n v="0"/>
    <n v="50.22"/>
    <n v="1.18"/>
    <n v="1.18"/>
    <n v="50.22"/>
    <n v="15"/>
    <n v="3.3479999999999999"/>
    <n v="1.1000000000000001"/>
    <n v="36"/>
    <n v="132.58080000000001"/>
    <n v="0.147312"/>
    <n v="67585"/>
    <n v="68937"/>
    <n v="11748.1761936"/>
    <n v="235.01567231999798"/>
    <n v="11848.32"/>
    <n v="0.2271"/>
    <n v="0.22070000000000001"/>
    <n v="4465.278488287584"/>
    <n v="199.71986443199995"/>
    <n v="44.078174080142389"/>
    <n v="243.79803851214234"/>
    <n v="16692.268392719721"/>
  </r>
  <r>
    <x v="97"/>
    <s v="Highline School District"/>
    <n v="2270"/>
    <s v="Puget Sound Skills Center"/>
    <n v="0.19209999999999999"/>
    <x v="1"/>
    <n v="406.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7"/>
    <s v="Highline School District"/>
    <n v="3553"/>
    <s v="Raisbeck Aviation High School"/>
    <n v="0.25940000000000002"/>
    <x v="1"/>
    <n v="406.6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7"/>
    <s v="Highline School District"/>
    <n v="1973"/>
    <s v="Satellite High School"/>
    <n v="0"/>
    <x v="1"/>
    <n v="80.90000000000000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7"/>
    <s v="Highline School District"/>
    <n v="3382"/>
    <s v="Seahurst Elementary School"/>
    <n v="0.7319"/>
    <x v="0"/>
    <n v="354.5"/>
    <n v="0"/>
    <n v="354.5"/>
    <n v="1.18"/>
    <n v="1.18"/>
    <n v="354.5"/>
    <n v="15"/>
    <n v="23.633333333333333"/>
    <n v="1.1000000000000001"/>
    <n v="36"/>
    <n v="935.88000000000011"/>
    <n v="1.0398666666666667"/>
    <n v="67585"/>
    <n v="68937"/>
    <n v="82929.678626666675"/>
    <n v="1658.9616853333137"/>
    <n v="11848.32"/>
    <n v="0.2271"/>
    <n v="0.22070000000000001"/>
    <n v="31520.135884069063"/>
    <n v="1409.8106718666666"/>
    <n v="311.14521528097333"/>
    <n v="1720.9558871476399"/>
    <n v="117829.73208321669"/>
  </r>
  <r>
    <x v="97"/>
    <s v="Highline School District"/>
    <n v="2842"/>
    <s v="Shorewood Elementary"/>
    <n v="0.55810000000000004"/>
    <x v="0"/>
    <n v="514.4"/>
    <n v="0"/>
    <n v="514.4"/>
    <n v="1.18"/>
    <n v="1.18"/>
    <n v="514.4"/>
    <n v="15"/>
    <n v="34.293333333333329"/>
    <n v="1.1000000000000001"/>
    <n v="36"/>
    <n v="1358.0160000000001"/>
    <n v="1.5089066666666668"/>
    <n v="67585"/>
    <n v="68937"/>
    <n v="120335.75933866668"/>
    <n v="2407.2493397333164"/>
    <n v="11848.32"/>
    <n v="0.2271"/>
    <n v="0.22070000000000001"/>
    <n v="45737.539911890344"/>
    <n v="2045.7168113066668"/>
    <n v="451.48970025538136"/>
    <n v="2497.206511562048"/>
    <n v="170977.75510185241"/>
  </r>
  <r>
    <x v="97"/>
    <s v="Highline School District"/>
    <n v="3032"/>
    <s v="Southern Heights Elementary"/>
    <n v="0.74890000000000001"/>
    <x v="0"/>
    <n v="240.5"/>
    <n v="0"/>
    <n v="240.5"/>
    <n v="1.18"/>
    <n v="1.18"/>
    <n v="240.5"/>
    <n v="15"/>
    <n v="16.033333333333335"/>
    <n v="1.1000000000000001"/>
    <n v="36"/>
    <n v="634.92000000000007"/>
    <n v="0.7054666666666668"/>
    <n v="67585"/>
    <n v="68937"/>
    <n v="56261.178306666676"/>
    <n v="1125.4733013333243"/>
    <n v="11848.32"/>
    <n v="0.2271"/>
    <n v="0.22070000000000001"/>
    <n v="21383.900367048267"/>
    <n v="956.44419346666655"/>
    <n v="211.08723349809333"/>
    <n v="1167.5314269647599"/>
    <n v="79938.083402013028"/>
  </r>
  <r>
    <x v="97"/>
    <s v="Highline School District"/>
    <n v="2927"/>
    <s v="Sylvester Middle School"/>
    <n v="0.55720000000000003"/>
    <x v="0"/>
    <n v="691.09"/>
    <n v="0"/>
    <n v="691.09"/>
    <n v="1.18"/>
    <n v="1.18"/>
    <n v="691.09"/>
    <n v="15"/>
    <n v="46.07266666666667"/>
    <n v="1.1000000000000001"/>
    <n v="36"/>
    <n v="1824.4776000000002"/>
    <n v="2.0271973333333335"/>
    <n v="67585"/>
    <n v="68937"/>
    <n v="161669.59549253335"/>
    <n v="3234.1095377066522"/>
    <n v="11848.32"/>
    <n v="0.2271"/>
    <n v="0.22070000000000001"/>
    <n v="61447.815819806186"/>
    <n v="2748.3950838373335"/>
    <n v="606.57079500289956"/>
    <n v="3354.965878840233"/>
    <n v="229706.48672888643"/>
  </r>
  <r>
    <x v="97"/>
    <s v="Highline School District"/>
    <n v="3483"/>
    <s v="Tyee High School"/>
    <n v="0.82079999999999997"/>
    <x v="0"/>
    <n v="789.05"/>
    <n v="0"/>
    <n v="789.05"/>
    <n v="1.18"/>
    <n v="1.18"/>
    <n v="789.05"/>
    <n v="15"/>
    <n v="52.603333333333332"/>
    <n v="1.1000000000000001"/>
    <n v="36"/>
    <n v="2083.0920000000001"/>
    <n v="2.3145466666666668"/>
    <n v="67585"/>
    <n v="68937"/>
    <n v="184585.79103066667"/>
    <n v="3692.5351701333129"/>
    <n v="11848.32"/>
    <n v="0.2271"/>
    <n v="0.22070000000000001"/>
    <n v="70157.865216712817"/>
    <n v="3137.9721033466667"/>
    <n v="692.55044320860941"/>
    <n v="3830.5225465552762"/>
    <n v="262266.7139640681"/>
  </r>
  <r>
    <x v="97"/>
    <s v="Highline School District"/>
    <n v="2639"/>
    <s v="White Center Heights Elementary"/>
    <n v="0.74160000000000004"/>
    <x v="0"/>
    <n v="631.79999999999995"/>
    <n v="0"/>
    <n v="631.79999999999995"/>
    <n v="1.18"/>
    <n v="1.18"/>
    <n v="631.79999999999995"/>
    <n v="15"/>
    <n v="42.12"/>
    <n v="1.1000000000000001"/>
    <n v="36"/>
    <n v="1667.952"/>
    <n v="1.85328"/>
    <n v="67585"/>
    <n v="68937"/>
    <n v="147799.63598400002"/>
    <n v="2956.6487807999656"/>
    <n v="11848.32"/>
    <n v="0.2271"/>
    <n v="0.22070000000000001"/>
    <n v="56176.084207488952"/>
    <n v="2512.6047460799996"/>
    <n v="554.5318674598559"/>
    <n v="3067.1366135398557"/>
    <n v="209999.5055858288"/>
  </r>
  <r>
    <x v="98"/>
    <s v="Hockinson School District"/>
    <n v="5311"/>
    <s v="Hockinson Heights Elementary School"/>
    <n v="0.20860000000000001"/>
    <x v="1"/>
    <n v="732.74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8"/>
    <s v="Hockinson School District"/>
    <n v="4568"/>
    <s v="Hockinson High School"/>
    <n v="0.15540000000000001"/>
    <x v="1"/>
    <n v="624.90000000000009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8"/>
    <s v="Hockinson School District"/>
    <n v="3319"/>
    <s v="Hockinson Middle School"/>
    <n v="0.19020000000000001"/>
    <x v="1"/>
    <n v="451.32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99"/>
    <s v="Hood Canal School District"/>
    <n v="2310"/>
    <s v="Hood Canal Elementary School"/>
    <n v="0.74729999999999996"/>
    <x v="0"/>
    <n v="293.2"/>
    <n v="0"/>
    <n v="293.2"/>
    <n v="1"/>
    <n v="1"/>
    <n v="293.2"/>
    <n v="15"/>
    <n v="19.546666666666667"/>
    <n v="1.1000000000000001"/>
    <n v="36"/>
    <n v="774.048"/>
    <n v="0.86005333333333334"/>
    <n v="67585"/>
    <n v="68937"/>
    <n v="58126.704533333337"/>
    <n v="1162.7921066666604"/>
    <n v="11848.32"/>
    <n v="0.2271"/>
    <n v="0.22070000000000001"/>
    <n v="23647.389927861332"/>
    <n v="988.15827733333333"/>
    <n v="218.08653180746668"/>
    <n v="1206.2448091408"/>
    <n v="84143.131377002137"/>
  </r>
  <r>
    <x v="100"/>
    <s v="Hoquiam School District"/>
    <n v="2972"/>
    <s v="Central Elementary School"/>
    <n v="0.7107"/>
    <x v="0"/>
    <n v="219.8"/>
    <n v="0"/>
    <n v="219.8"/>
    <n v="1"/>
    <n v="1"/>
    <n v="219.8"/>
    <n v="15"/>
    <n v="14.653333333333334"/>
    <n v="1.1000000000000001"/>
    <n v="36"/>
    <n v="580.27200000000016"/>
    <n v="0.6447466666666668"/>
    <n v="67585"/>
    <n v="68937"/>
    <n v="43575.203466666673"/>
    <n v="871.69749333333311"/>
    <n v="11848.32"/>
    <n v="0.2271"/>
    <n v="0.22070000000000001"/>
    <n v="17727.477169658669"/>
    <n v="740.78168266666671"/>
    <n v="163.49051736453336"/>
    <n v="904.2722000312001"/>
    <n v="63078.650329689874"/>
  </r>
  <r>
    <x v="100"/>
    <s v="Hoquiam School District"/>
    <n v="2268"/>
    <s v="Emerson Elementary"/>
    <n v="0.6996"/>
    <x v="0"/>
    <n v="223.6"/>
    <n v="0"/>
    <n v="223.6"/>
    <n v="1"/>
    <n v="1"/>
    <n v="223.6"/>
    <n v="15"/>
    <n v="14.906666666666666"/>
    <n v="1.1000000000000001"/>
    <n v="36"/>
    <n v="590.30400000000009"/>
    <n v="0.65589333333333344"/>
    <n v="67585"/>
    <n v="68937"/>
    <n v="44328.550933333339"/>
    <n v="886.76778666667087"/>
    <n v="11848.32"/>
    <n v="0.2271"/>
    <n v="0.22070000000000001"/>
    <n v="18033.957666677336"/>
    <n v="753.58864533333349"/>
    <n v="166.3170140250667"/>
    <n v="919.90565935840016"/>
    <n v="64169.182046035748"/>
  </r>
  <r>
    <x v="100"/>
    <s v="Hoquiam School District"/>
    <n v="3622"/>
    <s v="Hoquiam High School"/>
    <n v="0.66839999999999999"/>
    <x v="0"/>
    <n v="474.06"/>
    <n v="0"/>
    <n v="474.06"/>
    <n v="1"/>
    <n v="1"/>
    <n v="474.06"/>
    <n v="15"/>
    <n v="31.603999999999999"/>
    <n v="1.1000000000000001"/>
    <n v="36"/>
    <n v="1251.5184000000002"/>
    <n v="1.3905760000000003"/>
    <n v="67585"/>
    <n v="68937"/>
    <n v="93982.078960000013"/>
    <n v="1880.0587519999972"/>
    <n v="11848.32"/>
    <n v="0.2271"/>
    <n v="0.22070000000000001"/>
    <n v="38234.248530702404"/>
    <n v="1597.7022952000002"/>
    <n v="352.61289655064007"/>
    <n v="1950.3151917506402"/>
    <n v="136046.70143445308"/>
  </r>
  <r>
    <x v="100"/>
    <s v="Hoquiam School District"/>
    <n v="5191"/>
    <s v="Hoquiam Homelink School"/>
    <n v="0.66300000000000003"/>
    <x v="0"/>
    <n v="143.78"/>
    <n v="0"/>
    <n v="143.78"/>
    <n v="1"/>
    <n v="1"/>
    <n v="143.78"/>
    <n v="15"/>
    <n v="9.5853333333333328"/>
    <n v="1.1000000000000001"/>
    <n v="36"/>
    <n v="379.57920000000001"/>
    <n v="0.42175466666666667"/>
    <n v="67585"/>
    <n v="68937"/>
    <n v="28504.289146666666"/>
    <n v="570.21230933333572"/>
    <n v="11848.32"/>
    <n v="0.2271"/>
    <n v="0.22070000000000001"/>
    <n v="11596.254174037866"/>
    <n v="484.57502426666673"/>
    <n v="106.94570785565335"/>
    <n v="591.52073212232006"/>
    <n v="41262.276362160184"/>
  </r>
  <r>
    <x v="100"/>
    <s v="Hoquiam School District"/>
    <n v="2391"/>
    <s v="Hoquiam Middle School"/>
    <n v="0.66559999999999997"/>
    <x v="0"/>
    <n v="324.37"/>
    <n v="0"/>
    <n v="324.37"/>
    <n v="1"/>
    <n v="1"/>
    <n v="324.37"/>
    <n v="15"/>
    <n v="21.624666666666666"/>
    <n v="1.1000000000000001"/>
    <n v="36"/>
    <n v="856.33680000000004"/>
    <n v="0.95148533333333341"/>
    <n v="67585"/>
    <n v="68937"/>
    <n v="64306.136253333338"/>
    <n v="1286.4081706666693"/>
    <n v="11848.32"/>
    <n v="0.2271"/>
    <n v="0.22070000000000001"/>
    <n v="26161.336531038134"/>
    <n v="1093.2090737333335"/>
    <n v="241.2712425729467"/>
    <n v="1334.4803163062802"/>
    <n v="93088.361271344402"/>
  </r>
  <r>
    <x v="100"/>
    <s v="Hoquiam School District"/>
    <n v="3621"/>
    <s v="Lincoln Elementary"/>
    <n v="0.72550000000000003"/>
    <x v="0"/>
    <n v="202.7"/>
    <n v="0"/>
    <n v="202.7"/>
    <n v="1"/>
    <n v="1"/>
    <n v="202.7"/>
    <n v="15"/>
    <n v="13.513333333333332"/>
    <n v="1.1000000000000001"/>
    <n v="36"/>
    <n v="535.12800000000004"/>
    <n v="0.59458666666666671"/>
    <n v="67585"/>
    <n v="68937"/>
    <n v="40185.139866666672"/>
    <n v="803.88117333332775"/>
    <n v="11848.32"/>
    <n v="0.2271"/>
    <n v="0.22070000000000001"/>
    <n v="16348.314933074667"/>
    <n v="683.15035066666667"/>
    <n v="150.77128239213334"/>
    <n v="833.92163305880001"/>
    <n v="58171.257606133469"/>
  </r>
  <r>
    <x v="101"/>
    <s v="Impact | Puget Sound Elementary"/>
    <n v="5517"/>
    <s v="Impact | Puget Sound Elementary"/>
    <n v="0.64270000000000005"/>
    <x v="0"/>
    <n v="407.6"/>
    <n v="0"/>
    <n v="407.6"/>
    <n v="1.18"/>
    <n v="1.18"/>
    <n v="407.6"/>
    <n v="15"/>
    <n v="27.173333333333336"/>
    <n v="1.1000000000000001"/>
    <n v="36"/>
    <n v="1076.0640000000001"/>
    <n v="1.1956266666666668"/>
    <n v="67585"/>
    <n v="68937"/>
    <n v="95351.585354666677"/>
    <n v="1907.4549589333183"/>
    <n v="11848.32"/>
    <n v="0.2271"/>
    <n v="0.22070000000000001"/>
    <n v="36241.487690681388"/>
    <n v="1620.9840052266668"/>
    <n v="357.75116995352539"/>
    <n v="1978.7351751801921"/>
    <n v="135479.26317946156"/>
  </r>
  <r>
    <x v="102"/>
    <s v="Impact | Salish Sea Elementary"/>
    <n v="5608"/>
    <s v="Impact | Salish Sea Elementary"/>
    <n v="0.40629999999999999"/>
    <x v="1"/>
    <n v="124.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3"/>
    <s v="Inchelium School District"/>
    <n v="4215"/>
    <s v="Inchelium Elementary School"/>
    <n v="0.71489999999999998"/>
    <x v="0"/>
    <n v="100.75"/>
    <n v="0"/>
    <n v="100.75"/>
    <n v="1"/>
    <n v="1"/>
    <n v="100.75"/>
    <n v="15"/>
    <n v="6.7166666666666668"/>
    <n v="1.1000000000000001"/>
    <n v="36"/>
    <n v="265.98"/>
    <n v="0.29553333333333337"/>
    <n v="67585"/>
    <n v="68937"/>
    <n v="19973.620333333336"/>
    <n v="399.56106666666528"/>
    <n v="11848.32"/>
    <n v="0.2271"/>
    <n v="0.22070000000000001"/>
    <n v="8125.7658091133344"/>
    <n v="339.55302333333339"/>
    <n v="74.939352249666683"/>
    <n v="414.49237558300007"/>
    <n v="28913.439584696334"/>
  </r>
  <r>
    <x v="103"/>
    <s v="Inchelium School District"/>
    <n v="2603"/>
    <s v="Inchelium High School"/>
    <n v="0.64839999999999998"/>
    <x v="0"/>
    <n v="66.5"/>
    <n v="0"/>
    <n v="66.5"/>
    <n v="1"/>
    <n v="1"/>
    <n v="66.5"/>
    <n v="15"/>
    <n v="4.4333333333333336"/>
    <n v="1.1000000000000001"/>
    <n v="36"/>
    <n v="175.56"/>
    <n v="0.19506666666666667"/>
    <n v="67585"/>
    <n v="68937"/>
    <n v="13183.580666666667"/>
    <n v="263.73013333333256"/>
    <n v="11848.32"/>
    <n v="0.2271"/>
    <n v="0.22070000000000001"/>
    <n v="5363.408697826666"/>
    <n v="224.12184666666667"/>
    <n v="49.463691559333334"/>
    <n v="273.58553822599998"/>
    <n v="19084.305036052665"/>
  </r>
  <r>
    <x v="103"/>
    <s v="Inchelium School District"/>
    <n v="4214"/>
    <s v="Inchelium Middle School"/>
    <n v="0.78080000000000005"/>
    <x v="0"/>
    <n v="51.9"/>
    <n v="0"/>
    <n v="51.9"/>
    <n v="1"/>
    <n v="1"/>
    <n v="51.9"/>
    <n v="15"/>
    <n v="3.46"/>
    <n v="1.1000000000000001"/>
    <n v="36"/>
    <n v="137.01599999999999"/>
    <n v="0.15223999999999999"/>
    <n v="67585"/>
    <n v="68937"/>
    <n v="10289.140399999998"/>
    <n v="205.82848000000013"/>
    <n v="11848.32"/>
    <n v="0.2271"/>
    <n v="0.22070000000000001"/>
    <n v="4185.8783671759993"/>
    <n v="174.91614799999996"/>
    <n v="38.603993863599996"/>
    <n v="213.52014186359997"/>
    <n v="14894.367389039598"/>
  </r>
  <r>
    <x v="104"/>
    <s v="Index School District"/>
    <n v="2948"/>
    <s v="Index Elementary School"/>
    <n v="0.39250000000000002"/>
    <x v="1"/>
    <n v="24.28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5"/>
    <s v="Innovation Charter School "/>
    <n v="5470"/>
    <s v="Innovation Charter School "/>
    <n v="0.46189999999999998"/>
    <x v="1"/>
    <n v="55.62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6"/>
    <s v="Issaquah School District"/>
    <n v="3746"/>
    <s v="Apollo Elementary"/>
    <n v="0.1386"/>
    <x v="1"/>
    <n v="532.0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6"/>
    <s v="Issaquah School District"/>
    <n v="4460"/>
    <s v="Beaver Lake Middle School"/>
    <n v="5.4600000000000003E-2"/>
    <x v="1"/>
    <n v="820.9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6"/>
    <s v="Issaquah School District"/>
    <n v="3440"/>
    <s v="Briarwood Elementary"/>
    <n v="0.1113"/>
    <x v="1"/>
    <n v="625.0599999999999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6"/>
    <s v="Issaquah School District"/>
    <n v="4565"/>
    <s v="Cascade Ridge Elementary"/>
    <n v="8.3000000000000001E-3"/>
    <x v="1"/>
    <n v="444.3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6"/>
    <s v="Issaquah School District"/>
    <n v="4300"/>
    <s v="Challenger Elementary"/>
    <n v="7.46E-2"/>
    <x v="1"/>
    <n v="512.4199999999999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6"/>
    <s v="Issaquah School District"/>
    <n v="2738"/>
    <s v="Clark Elementary"/>
    <n v="0.2011"/>
    <x v="1"/>
    <n v="706.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6"/>
    <s v="Issaquah School District"/>
    <n v="4375"/>
    <s v="Cougar Ridge Elementary"/>
    <n v="2.8400000000000002E-2"/>
    <x v="1"/>
    <n v="522.1799999999999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6"/>
    <s v="Issaquah School District"/>
    <n v="5201"/>
    <s v="Creekside Elementary"/>
    <n v="1.3599999999999999E-2"/>
    <x v="1"/>
    <n v="68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6"/>
    <s v="Issaquah School District"/>
    <n v="4376"/>
    <s v="Discovery Elementary"/>
    <n v="1.7600000000000001E-2"/>
    <x v="1"/>
    <n v="610.5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6"/>
    <s v="Issaquah School District"/>
    <n v="4493"/>
    <s v="Endeavour Elementary School"/>
    <n v="5.8900000000000001E-2"/>
    <x v="1"/>
    <n v="504.3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6"/>
    <s v="Issaquah School District"/>
    <n v="5437"/>
    <s v="Gibson Ek High School"/>
    <n v="7.2599999999999998E-2"/>
    <x v="1"/>
    <n v="164.6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6"/>
    <s v="Issaquah School District"/>
    <n v="5056"/>
    <s v="Grand Ridge Elementary"/>
    <n v="5.6800000000000003E-2"/>
    <x v="1"/>
    <n v="615.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6"/>
    <s v="Issaquah School District"/>
    <n v="3385"/>
    <s v="Issaquah High School"/>
    <n v="8.5099999999999995E-2"/>
    <x v="1"/>
    <n v="2454.5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6"/>
    <s v="Issaquah School District"/>
    <n v="3038"/>
    <s v="Issaquah Middle School"/>
    <n v="0.1472"/>
    <x v="1"/>
    <n v="965.5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6"/>
    <s v="Issaquah School District"/>
    <n v="1624"/>
    <s v="Issaquah Special Services"/>
    <n v="0.2828"/>
    <x v="1"/>
    <n v="37.86999999999999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6"/>
    <s v="Issaquah School District"/>
    <n v="3673"/>
    <s v="Issaquah Valley Elementary"/>
    <n v="0.21299999999999999"/>
    <x v="1"/>
    <n v="557.6900000000000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6"/>
    <s v="Issaquah School District"/>
    <n v="3962"/>
    <s v="Liberty Sr High School"/>
    <n v="0.1137"/>
    <x v="1"/>
    <n v="1480.0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6"/>
    <s v="Issaquah School District"/>
    <n v="3637"/>
    <s v="Maple Hills Elementary"/>
    <n v="0.10440000000000001"/>
    <x v="1"/>
    <n v="388.7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6"/>
    <s v="Issaquah School District"/>
    <n v="3636"/>
    <s v="Maywood Middle School"/>
    <n v="0.1162"/>
    <x v="1"/>
    <n v="1170.869999999999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6"/>
    <s v="Issaquah School District"/>
    <n v="4592"/>
    <s v="Newcastle Elementary School"/>
    <n v="7.5300000000000006E-2"/>
    <x v="1"/>
    <n v="550.0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6"/>
    <s v="Issaquah School District"/>
    <n v="5200"/>
    <s v="Pacific Cascade Middle School"/>
    <n v="5.8700000000000002E-2"/>
    <x v="1"/>
    <n v="1012.9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6"/>
    <s v="Issaquah School District"/>
    <n v="3879"/>
    <s v="Pine Lake Middle School"/>
    <n v="3.5299999999999998E-2"/>
    <x v="1"/>
    <n v="953.6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6"/>
    <s v="Issaquah School District"/>
    <n v="4495"/>
    <s v="Skyline High School"/>
    <n v="3.9100000000000003E-2"/>
    <x v="1"/>
    <n v="2169.8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6"/>
    <s v="Issaquah School District"/>
    <n v="3386"/>
    <s v="Sunny Hills Elementary"/>
    <n v="4.8899999999999999E-2"/>
    <x v="1"/>
    <n v="799.3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6"/>
    <s v="Issaquah School District"/>
    <n v="3228"/>
    <s v="Sunset Elementary"/>
    <n v="8.6199999999999999E-2"/>
    <x v="1"/>
    <n v="534.9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7"/>
    <s v="Kahlotus School District"/>
    <n v="3214"/>
    <s v="Kahlotus Elem &amp; High"/>
    <n v="0.47870000000000001"/>
    <x v="0"/>
    <n v="38.5"/>
    <n v="0"/>
    <n v="38.5"/>
    <n v="1"/>
    <n v="1.04"/>
    <n v="38.5"/>
    <n v="15"/>
    <n v="2.5666666666666669"/>
    <n v="1.1000000000000001"/>
    <n v="36"/>
    <n v="101.64000000000001"/>
    <n v="0.11293333333333334"/>
    <n v="67585"/>
    <n v="68937"/>
    <n v="7632.5993333333345"/>
    <n v="464.09727466666573"/>
    <n v="11848.32"/>
    <n v="0.2271"/>
    <n v="0.22070000000000001"/>
    <n v="3173.8598491189332"/>
    <n v="134.94494346666667"/>
    <n v="29.782349023093335"/>
    <n v="164.72729248976"/>
    <n v="11435.283749608696"/>
  </r>
  <r>
    <x v="108"/>
    <s v="Kalama School District"/>
    <n v="2915"/>
    <s v="Kalama Elem School"/>
    <n v="0.33379999999999999"/>
    <x v="1"/>
    <n v="471.5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8"/>
    <s v="Kalama School District"/>
    <n v="5545"/>
    <s v="Kalama High School"/>
    <n v="0.29730000000000001"/>
    <x v="1"/>
    <n v="309.2200000000000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8"/>
    <s v="Kalama School District"/>
    <n v="2561"/>
    <s v="Kalama Middle School"/>
    <n v="0.3266"/>
    <x v="1"/>
    <n v="239.5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09"/>
    <s v="Keller School District"/>
    <n v="2602"/>
    <s v="Keller Elementary School"/>
    <n v="0.68410000000000004"/>
    <x v="0"/>
    <n v="36.1"/>
    <n v="0"/>
    <n v="36.1"/>
    <n v="1"/>
    <n v="1"/>
    <n v="36.1"/>
    <n v="15"/>
    <n v="2.4066666666666667"/>
    <n v="1.1000000000000001"/>
    <n v="36"/>
    <n v="95.304000000000002"/>
    <n v="0.10589333333333334"/>
    <n v="67585"/>
    <n v="68937"/>
    <n v="7156.8009333333339"/>
    <n v="143.16778666666687"/>
    <n v="11848.32"/>
    <n v="0.2271"/>
    <n v="0.22070000000000001"/>
    <n v="2911.5647216773336"/>
    <n v="121.66614533333335"/>
    <n v="26.85171827506667"/>
    <n v="148.51786360840001"/>
    <n v="10360.051305285735"/>
  </r>
  <r>
    <x v="110"/>
    <s v="Kelso School District"/>
    <n v="3323"/>
    <s v="Barnes Elementary"/>
    <n v="0.8135"/>
    <x v="0"/>
    <n v="296.01"/>
    <n v="0"/>
    <n v="296.01"/>
    <n v="1"/>
    <n v="1"/>
    <n v="296.01"/>
    <n v="15"/>
    <n v="19.733999999999998"/>
    <n v="1.1000000000000001"/>
    <n v="36"/>
    <n v="781.46640000000002"/>
    <n v="0.86829600000000007"/>
    <n v="67585"/>
    <n v="68937"/>
    <n v="58683.785160000007"/>
    <n v="1173.936192000001"/>
    <n v="11848.32"/>
    <n v="0.2271"/>
    <n v="0.22070000000000001"/>
    <n v="23874.024190130403"/>
    <n v="997.62868920000005"/>
    <n v="220.17665170644003"/>
    <n v="1217.8053409064401"/>
    <n v="84949.550883036849"/>
  </r>
  <r>
    <x v="110"/>
    <s v="Kelso School District"/>
    <n v="3578"/>
    <s v="Beacon Hill Elementary"/>
    <n v="0.55779999999999996"/>
    <x v="0"/>
    <n v="381.56"/>
    <n v="0"/>
    <n v="381.56"/>
    <n v="1"/>
    <n v="1"/>
    <n v="381.56"/>
    <n v="15"/>
    <n v="25.437333333333335"/>
    <n v="1.1000000000000001"/>
    <n v="36"/>
    <n v="1007.3184000000001"/>
    <n v="1.1192426666666668"/>
    <n v="67585"/>
    <n v="68937"/>
    <n v="75644.015626666675"/>
    <n v="1513.2160853333335"/>
    <n v="11848.32"/>
    <n v="0.2271"/>
    <n v="0.22070000000000001"/>
    <n v="30773.86801116907"/>
    <n v="1285.9538618666668"/>
    <n v="283.81001731397339"/>
    <n v="1569.7638791806403"/>
    <n v="109500.86360234971"/>
  </r>
  <r>
    <x v="110"/>
    <s v="Kelso School District"/>
    <n v="3082"/>
    <s v="Butler Acres Elementary"/>
    <n v="0.52349999999999997"/>
    <x v="0"/>
    <n v="318.70999999999998"/>
    <n v="0"/>
    <n v="318.70999999999998"/>
    <n v="1"/>
    <n v="1"/>
    <n v="318.70999999999998"/>
    <n v="15"/>
    <n v="21.247333333333334"/>
    <n v="1.1000000000000001"/>
    <n v="36"/>
    <n v="841.39440000000013"/>
    <n v="0.93488266666666686"/>
    <n v="67585"/>
    <n v="68937"/>
    <n v="63184.045026666681"/>
    <n v="1263.961365333329"/>
    <n v="11848.32"/>
    <n v="0.2271"/>
    <n v="0.22070000000000001"/>
    <n v="25704.841896005069"/>
    <n v="1074.1334398666668"/>
    <n v="237.06125017857337"/>
    <n v="1311.1946900452401"/>
    <n v="91464.042978050318"/>
  </r>
  <r>
    <x v="110"/>
    <s v="Kelso School District"/>
    <n v="2913"/>
    <s v="Carrolls Elementary"/>
    <n v="0.38030000000000003"/>
    <x v="1"/>
    <n v="74.42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0"/>
    <s v="Kelso School District"/>
    <n v="2691"/>
    <s v="Catlin Elementary"/>
    <n v="0.74429999999999996"/>
    <x v="0"/>
    <n v="248.45"/>
    <n v="0"/>
    <n v="248.45"/>
    <n v="1"/>
    <n v="1"/>
    <n v="248.45"/>
    <n v="15"/>
    <n v="16.563333333333333"/>
    <n v="1.1000000000000001"/>
    <n v="36"/>
    <n v="655.90800000000013"/>
    <n v="0.7287866666666668"/>
    <n v="67585"/>
    <n v="68937"/>
    <n v="49255.046866666678"/>
    <n v="985.31957333333412"/>
    <n v="11848.32"/>
    <n v="0.2271"/>
    <n v="0.22070000000000001"/>
    <n v="20038.17881165467"/>
    <n v="837.33944066666686"/>
    <n v="184.80081455513337"/>
    <n v="1022.1402552218002"/>
    <n v="71300.6855068765"/>
  </r>
  <r>
    <x v="110"/>
    <s v="Kelso School District"/>
    <n v="3322"/>
    <s v="Coweeman Middle School"/>
    <n v="0.59499999999999997"/>
    <x v="0"/>
    <n v="489.9"/>
    <n v="0"/>
    <n v="489.9"/>
    <n v="1"/>
    <n v="1"/>
    <n v="489.9"/>
    <n v="15"/>
    <n v="32.659999999999997"/>
    <n v="1.1000000000000001"/>
    <n v="36"/>
    <n v="1293.336"/>
    <n v="1.4370400000000001"/>
    <n v="67585"/>
    <n v="68937"/>
    <n v="97122.348400000003"/>
    <n v="1942.8780800000095"/>
    <n v="11848.32"/>
    <n v="0.2271"/>
    <n v="0.22070000000000001"/>
    <n v="39511.788286695999"/>
    <n v="1651.0871080000002"/>
    <n v="364.39492473560006"/>
    <n v="2015.4820327356001"/>
    <n v="140592.49679943162"/>
  </r>
  <r>
    <x v="110"/>
    <s v="Kelso School District"/>
    <n v="2916"/>
    <s v="Huntington Middle School"/>
    <n v="0.64729999999999999"/>
    <x v="0"/>
    <n v="476.72"/>
    <n v="0"/>
    <n v="476.72"/>
    <n v="1"/>
    <n v="1"/>
    <n v="476.72"/>
    <n v="15"/>
    <n v="31.781333333333336"/>
    <n v="1.1000000000000001"/>
    <n v="36"/>
    <n v="1258.5408000000002"/>
    <n v="1.3983786666666669"/>
    <n v="67585"/>
    <n v="68937"/>
    <n v="94509.422186666678"/>
    <n v="1890.6079573333409"/>
    <n v="11848.32"/>
    <n v="0.2271"/>
    <n v="0.22070000000000001"/>
    <n v="38448.784878615479"/>
    <n v="1606.6671690666669"/>
    <n v="354.5914442130134"/>
    <n v="1961.2586132796803"/>
    <n v="136810.07363589515"/>
  </r>
  <r>
    <x v="110"/>
    <s v="Kelso School District"/>
    <n v="5547"/>
    <s v="Kelso Goal Oriented Learning Design"/>
    <n v="0.745"/>
    <x v="0"/>
    <n v="23.22"/>
    <n v="0"/>
    <n v="23.22"/>
    <n v="1"/>
    <n v="1"/>
    <n v="23.22"/>
    <n v="15"/>
    <n v="1.5479999999999998"/>
    <n v="1.1000000000000001"/>
    <n v="36"/>
    <n v="61.300799999999995"/>
    <n v="6.8111999999999992E-2"/>
    <n v="67585"/>
    <n v="68937"/>
    <n v="4603.3495199999998"/>
    <n v="92.087423999999373"/>
    <n v="11848.32"/>
    <n v="0.2271"/>
    <n v="0.22070000000000001"/>
    <n v="1872.7571423087995"/>
    <n v="78.25728239999998"/>
    <n v="17.271382225679996"/>
    <n v="95.52866462567998"/>
    <n v="6663.7227509344784"/>
  </r>
  <r>
    <x v="110"/>
    <s v="Kelso School District"/>
    <n v="2266"/>
    <s v="Kelso High School"/>
    <n v="0.52600000000000002"/>
    <x v="0"/>
    <n v="1352.6"/>
    <n v="0"/>
    <n v="1352.6"/>
    <n v="1"/>
    <n v="1"/>
    <n v="1352.6"/>
    <n v="15"/>
    <n v="90.173333333333332"/>
    <n v="1.1000000000000001"/>
    <n v="36"/>
    <n v="3570.864"/>
    <n v="3.9676266666666669"/>
    <n v="67585"/>
    <n v="68937"/>
    <n v="268152.04826666671"/>
    <n v="5364.2312533333316"/>
    <n v="11848.32"/>
    <n v="0.2271"/>
    <n v="0.22070000000000001"/>
    <n v="109090.92638617067"/>
    <n v="4558.6046586666671"/>
    <n v="1006.0840481677335"/>
    <n v="5564.6887068344004"/>
    <n v="388171.8946130051"/>
  </r>
  <r>
    <x v="110"/>
    <s v="Kelso School District"/>
    <n v="5194"/>
    <s v="Kelso Virtual Academy"/>
    <n v="0.54849999999999999"/>
    <x v="0"/>
    <n v="644.25"/>
    <n v="0"/>
    <n v="644.25"/>
    <n v="1"/>
    <n v="1"/>
    <n v="644.25"/>
    <n v="15"/>
    <n v="42.95"/>
    <n v="1.1000000000000001"/>
    <n v="36"/>
    <n v="1700.8200000000002"/>
    <n v="1.8898000000000001"/>
    <n v="67585"/>
    <n v="68937"/>
    <n v="127722.13300000002"/>
    <n v="2555.0095999999903"/>
    <n v="11848.32"/>
    <n v="0.2271"/>
    <n v="0.22070000000000001"/>
    <n v="51960.542159019999"/>
    <n v="2171.2857100000001"/>
    <n v="479.20275619700004"/>
    <n v="2650.488466197"/>
    <n v="184888.173225217"/>
  </r>
  <r>
    <x v="110"/>
    <s v="Kelso School District"/>
    <n v="1934"/>
    <s v="Loowit High School"/>
    <n v="0.69369999999999998"/>
    <x v="0"/>
    <n v="6.5"/>
    <n v="0"/>
    <n v="6.5"/>
    <n v="1"/>
    <n v="1"/>
    <n v="6.5"/>
    <n v="15"/>
    <n v="0.43333333333333335"/>
    <n v="1.1000000000000001"/>
    <n v="36"/>
    <n v="17.160000000000004"/>
    <n v="1.9066666666666669E-2"/>
    <n v="67585"/>
    <n v="68937"/>
    <n v="1288.6206666666669"/>
    <n v="25.778133333333244"/>
    <n v="11848.32"/>
    <n v="0.2271"/>
    <n v="0.22070000000000001"/>
    <n v="524.24295542666675"/>
    <n v="21.906646666666671"/>
    <n v="4.8347969193333347"/>
    <n v="26.741443586000006"/>
    <n v="1865.3831990126669"/>
  </r>
  <r>
    <x v="110"/>
    <s v="Kelso School District"/>
    <n v="2596"/>
    <s v="Rose Valley Elementary"/>
    <n v="0.29830000000000001"/>
    <x v="1"/>
    <n v="130.2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0"/>
    <s v="Kelso School District"/>
    <n v="2624"/>
    <s v="Wallace Elementary"/>
    <n v="0.82310000000000005"/>
    <x v="0"/>
    <n v="304.55"/>
    <n v="0"/>
    <n v="304.55"/>
    <n v="1"/>
    <n v="1"/>
    <n v="304.55"/>
    <n v="15"/>
    <n v="20.303333333333335"/>
    <n v="1.1000000000000001"/>
    <n v="36"/>
    <n v="804.01200000000006"/>
    <n v="0.89334666666666673"/>
    <n v="67585"/>
    <n v="68937"/>
    <n v="60376.834466666674"/>
    <n v="1207.8046933333317"/>
    <n v="11848.32"/>
    <n v="0.2271"/>
    <n v="0.22070000000000001"/>
    <n v="24562.798780798665"/>
    <n v="1026.4106526666667"/>
    <n v="226.52883104353336"/>
    <n v="1252.9394837102"/>
    <n v="87400.377424508872"/>
  </r>
  <r>
    <x v="111"/>
    <s v="Kennewick School District"/>
    <n v="4418"/>
    <s v="Amistad Elementary School"/>
    <n v="0.9073"/>
    <x v="0"/>
    <n v="692.7"/>
    <n v="0"/>
    <n v="692.7"/>
    <n v="1"/>
    <n v="1"/>
    <n v="692.7"/>
    <n v="15"/>
    <n v="46.18"/>
    <n v="1.1000000000000001"/>
    <n v="36"/>
    <n v="1828.7280000000001"/>
    <n v="2.0319199999999999"/>
    <n v="67585"/>
    <n v="68937"/>
    <n v="137327.3132"/>
    <n v="2747.1558399999922"/>
    <n v="11848.32"/>
    <n v="0.2271"/>
    <n v="0.22070000000000001"/>
    <n v="55868.168496007995"/>
    <n v="2334.5744840000002"/>
    <n v="515.24058861880007"/>
    <n v="2849.8150726188005"/>
    <n v="198792.4526086268"/>
  </r>
  <r>
    <x v="111"/>
    <s v="Kennewick School District"/>
    <n v="5520"/>
    <s v="Amon Creek Elementary"/>
    <n v="0.23139999999999999"/>
    <x v="1"/>
    <n v="656.3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1"/>
    <s v="Kennewick School District"/>
    <n v="4072"/>
    <s v="Canyon View Elementary School"/>
    <n v="0.67069999999999996"/>
    <x v="0"/>
    <n v="395.02"/>
    <n v="0"/>
    <n v="395.02"/>
    <n v="1"/>
    <n v="1"/>
    <n v="395.02"/>
    <n v="15"/>
    <n v="26.334666666666667"/>
    <n v="1.1000000000000001"/>
    <n v="36"/>
    <n v="1042.8528000000001"/>
    <n v="1.1587253333333334"/>
    <n v="67585"/>
    <n v="68937"/>
    <n v="78312.451653333337"/>
    <n v="1566.5966506666591"/>
    <n v="11848.32"/>
    <n v="0.2271"/>
    <n v="0.22070000000000001"/>
    <n v="31859.454192714133"/>
    <n v="1331.3174717333334"/>
    <n v="293.82176601154669"/>
    <n v="1625.1392377448801"/>
    <n v="113363.64173445902"/>
  </r>
  <r>
    <x v="111"/>
    <s v="Kennewick School District"/>
    <n v="4202"/>
    <s v="Cascade Elementary School"/>
    <n v="0.51900000000000002"/>
    <x v="0"/>
    <n v="552.95000000000005"/>
    <n v="0"/>
    <n v="552.95000000000005"/>
    <n v="1"/>
    <n v="1"/>
    <n v="552.95000000000005"/>
    <n v="15"/>
    <n v="36.863333333333337"/>
    <n v="1.1000000000000001"/>
    <n v="36"/>
    <n v="1459.7880000000002"/>
    <n v="1.6219866666666669"/>
    <n v="67585"/>
    <n v="68937"/>
    <n v="109621.96886666668"/>
    <n v="2192.9259733333456"/>
    <n v="11848.32"/>
    <n v="0.2271"/>
    <n v="0.22070000000000001"/>
    <n v="44596.944954334671"/>
    <n v="1863.5815806666672"/>
    <n v="411.29245485313345"/>
    <n v="2274.8740355198006"/>
    <n v="158686.71382985453"/>
  </r>
  <r>
    <x v="111"/>
    <s v="Kennewick School District"/>
    <n v="5439"/>
    <s v="Chinook Middle School"/>
    <n v="0.50570000000000004"/>
    <x v="0"/>
    <n v="925.78"/>
    <n v="0"/>
    <n v="925.78"/>
    <n v="1"/>
    <n v="1"/>
    <n v="925.78"/>
    <n v="15"/>
    <n v="61.718666666666664"/>
    <n v="1.1000000000000001"/>
    <n v="36"/>
    <n v="2444.0592000000001"/>
    <n v="2.7156213333333334"/>
    <n v="67585"/>
    <n v="68937"/>
    <n v="183535.26781333334"/>
    <n v="3671.5200426666706"/>
    <n v="11848.32"/>
    <n v="0.2271"/>
    <n v="0.22070000000000001"/>
    <n v="74666.714349984541"/>
    <n v="3120.1131309333332"/>
    <n v="688.60896799698662"/>
    <n v="3808.7220989303196"/>
    <n v="265682.22430491488"/>
  </r>
  <r>
    <x v="111"/>
    <s v="Kennewick School District"/>
    <n v="5220"/>
    <s v="Cottonwood Elementary"/>
    <n v="0.1608"/>
    <x v="1"/>
    <n v="434.1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1"/>
    <s v="Kennewick School District"/>
    <n v="4028"/>
    <s v="Desert Hills Middle School"/>
    <n v="0.25690000000000002"/>
    <x v="1"/>
    <n v="853.0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1"/>
    <s v="Kennewick School District"/>
    <n v="2824"/>
    <s v="Eastgate Elementary School"/>
    <n v="0.86799999999999999"/>
    <x v="0"/>
    <n v="494.4"/>
    <n v="0"/>
    <n v="494.4"/>
    <n v="1"/>
    <n v="1"/>
    <n v="494.4"/>
    <n v="15"/>
    <n v="32.96"/>
    <n v="1.1000000000000001"/>
    <n v="36"/>
    <n v="1305.2160000000003"/>
    <n v="1.4502400000000004"/>
    <n v="67585"/>
    <n v="68937"/>
    <n v="98014.470400000035"/>
    <n v="1960.7244799999899"/>
    <n v="11848.32"/>
    <n v="0.2271"/>
    <n v="0.22070000000000001"/>
    <n v="39874.725717376015"/>
    <n v="1666.2532480000004"/>
    <n v="367.74209183360011"/>
    <n v="2033.9953398336006"/>
    <n v="141883.91593720962"/>
  </r>
  <r>
    <x v="111"/>
    <s v="Kennewick School District"/>
    <n v="3315"/>
    <s v="Edison Elementary School - Kennewick"/>
    <n v="0.7974"/>
    <x v="0"/>
    <n v="340.04"/>
    <n v="0"/>
    <n v="340.04"/>
    <n v="1"/>
    <n v="1"/>
    <n v="340.04"/>
    <n v="15"/>
    <n v="22.669333333333334"/>
    <n v="1.1000000000000001"/>
    <n v="36"/>
    <n v="897.7056"/>
    <n v="0.99745066666666671"/>
    <n v="67585"/>
    <n v="68937"/>
    <n v="67412.703306666663"/>
    <n v="1348.5533013333334"/>
    <n v="11848.32"/>
    <n v="0.2271"/>
    <n v="0.22070000000000001"/>
    <n v="27425.165317428266"/>
    <n v="1146.0209434666667"/>
    <n v="252.92682222309335"/>
    <n v="1398.94776568976"/>
    <n v="97585.36969111803"/>
  </r>
  <r>
    <x v="111"/>
    <s v="Kennewick School District"/>
    <n v="5521"/>
    <s v="Fuerza Elementary"/>
    <n v="0.65739999999999998"/>
    <x v="0"/>
    <n v="597.1"/>
    <n v="0"/>
    <n v="597.1"/>
    <n v="1"/>
    <n v="1"/>
    <n v="597.1"/>
    <n v="15"/>
    <n v="39.806666666666665"/>
    <n v="1.1000000000000001"/>
    <n v="36"/>
    <n v="1576.3440000000001"/>
    <n v="1.7514933333333333"/>
    <n v="67585"/>
    <n v="68937"/>
    <n v="118374.67693333334"/>
    <n v="2368.0189866666624"/>
    <n v="11848.32"/>
    <n v="0.2271"/>
    <n v="0.22070000000000001"/>
    <n v="48157.764413117329"/>
    <n v="2012.3782653333333"/>
    <n v="444.13188315906666"/>
    <n v="2456.5101484923998"/>
    <n v="171356.97048160972"/>
  </r>
  <r>
    <x v="111"/>
    <s v="Kennewick School District"/>
    <n v="3077"/>
    <s v="Hawthorne Elementary School - Kennewick"/>
    <n v="0.77559999999999996"/>
    <x v="0"/>
    <n v="385.13"/>
    <n v="0"/>
    <n v="385.13"/>
    <n v="1"/>
    <n v="1"/>
    <n v="385.13"/>
    <n v="15"/>
    <n v="25.675333333333334"/>
    <n v="1.1000000000000001"/>
    <n v="36"/>
    <n v="1016.7432000000001"/>
    <n v="1.1297146666666669"/>
    <n v="67585"/>
    <n v="68937"/>
    <n v="76351.765746666686"/>
    <n v="1527.3742293333344"/>
    <n v="11848.32"/>
    <n v="0.2271"/>
    <n v="0.22070000000000001"/>
    <n v="31061.798372841877"/>
    <n v="1297.9856662666671"/>
    <n v="286.46543654505342"/>
    <n v="1584.4511028117204"/>
    <n v="110525.38945165362"/>
  </r>
  <r>
    <x v="111"/>
    <s v="Kennewick School District"/>
    <n v="3267"/>
    <s v="Highlands Middle School"/>
    <n v="0.80710000000000004"/>
    <x v="0"/>
    <n v="818.29"/>
    <n v="0"/>
    <n v="818.29"/>
    <n v="1"/>
    <n v="1"/>
    <n v="818.29"/>
    <n v="15"/>
    <n v="54.552666666666667"/>
    <n v="1.1000000000000001"/>
    <n v="36"/>
    <n v="2160.2856000000002"/>
    <n v="2.4003173333333336"/>
    <n v="67585"/>
    <n v="68937"/>
    <n v="162225.44697333337"/>
    <n v="3245.2290346666414"/>
    <n v="11848.32"/>
    <n v="0.2271"/>
    <n v="0.22070000000000001"/>
    <n v="65997.348922474936"/>
    <n v="2757.8446001333332"/>
    <n v="608.65630324942663"/>
    <n v="3366.50090338276"/>
    <n v="234834.52583385771"/>
  </r>
  <r>
    <x v="111"/>
    <s v="Kennewick School District"/>
    <n v="4429"/>
    <s v="Horse Heaven Hills Middle School"/>
    <n v="0.56379999999999997"/>
    <x v="0"/>
    <n v="871.18"/>
    <n v="0"/>
    <n v="871.18"/>
    <n v="1"/>
    <n v="1"/>
    <n v="871.18"/>
    <n v="15"/>
    <n v="58.078666666666663"/>
    <n v="1.1000000000000001"/>
    <n v="36"/>
    <n v="2299.9151999999999"/>
    <n v="2.5554613333333331"/>
    <n v="67585"/>
    <n v="68937"/>
    <n v="172710.85421333331"/>
    <n v="3454.9837226666859"/>
    <n v="11848.32"/>
    <n v="0.2271"/>
    <n v="0.22070000000000001"/>
    <n v="70263.073524400534"/>
    <n v="2936.0972989333331"/>
    <n v="647.99667387458669"/>
    <n v="3584.0939728079197"/>
    <n v="250013.00543320845"/>
  </r>
  <r>
    <x v="111"/>
    <s v="Kennewick School District"/>
    <n v="3731"/>
    <s v="Kamiakin High School"/>
    <n v="0.39939999999999998"/>
    <x v="1"/>
    <n v="1743.3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1"/>
    <s v="Kennewick School District"/>
    <n v="2000"/>
    <s v="Keewaydin Discovery Center"/>
    <n v="0"/>
    <x v="1"/>
    <n v="0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1"/>
    <s v="Kennewick School District"/>
    <n v="2826"/>
    <s v="Kennewick High School"/>
    <n v="0.6915"/>
    <x v="0"/>
    <n v="1569.82"/>
    <n v="0"/>
    <n v="1569.82"/>
    <n v="1"/>
    <n v="1"/>
    <n v="1569.82"/>
    <n v="15"/>
    <n v="104.65466666666666"/>
    <n v="1.1000000000000001"/>
    <n v="36"/>
    <n v="4144.3247999999994"/>
    <n v="4.6048053333333323"/>
    <n v="67585"/>
    <n v="68937"/>
    <n v="311215.76845333324"/>
    <n v="6225.6968106667046"/>
    <n v="11848.32"/>
    <n v="0.2271"/>
    <n v="0.22070000000000001"/>
    <n v="126610.31942890611"/>
    <n v="5290.6910877333321"/>
    <n v="1167.6555230627464"/>
    <n v="6458.3466107960785"/>
    <n v="450510.13130370213"/>
  </r>
  <r>
    <x v="111"/>
    <s v="Kennewick School District"/>
    <n v="1884"/>
    <s v="Legacy High School"/>
    <n v="0.68210000000000004"/>
    <x v="0"/>
    <n v="192.5"/>
    <n v="0"/>
    <n v="192.5"/>
    <n v="1"/>
    <n v="1"/>
    <n v="192.5"/>
    <n v="15"/>
    <n v="12.833333333333334"/>
    <n v="1.1000000000000001"/>
    <n v="36"/>
    <n v="508.2000000000001"/>
    <n v="0.56466666666666676"/>
    <n v="67585"/>
    <n v="68937"/>
    <n v="38162.996666666673"/>
    <n v="763.42933333333349"/>
    <n v="11848.32"/>
    <n v="0.2271"/>
    <n v="0.22070000000000001"/>
    <n v="15525.656756866669"/>
    <n v="648.77376666666669"/>
    <n v="143.18437030333334"/>
    <n v="791.95813697000006"/>
    <n v="55244.040893836675"/>
  </r>
  <r>
    <x v="111"/>
    <s v="Kennewick School District"/>
    <n v="4181"/>
    <s v="Lincoln Elementary School"/>
    <n v="0.5948"/>
    <x v="0"/>
    <n v="448.99"/>
    <n v="0"/>
    <n v="448.99"/>
    <n v="1"/>
    <n v="1"/>
    <n v="448.99"/>
    <n v="15"/>
    <n v="29.932666666666666"/>
    <n v="1.1000000000000001"/>
    <n v="36"/>
    <n v="1185.3335999999999"/>
    <n v="1.3170373333333332"/>
    <n v="67585"/>
    <n v="68937"/>
    <n v="89011.968173333327"/>
    <n v="1780.6344746666582"/>
    <n v="11848.32"/>
    <n v="0.2271"/>
    <n v="0.22070000000000001"/>
    <n v="36212.283778002929"/>
    <n v="1513.2100441333332"/>
    <n v="333.96545674022667"/>
    <n v="1847.1755008735599"/>
    <n v="128852.06192687647"/>
  </r>
  <r>
    <x v="111"/>
    <s v="Kennewick School District"/>
    <n v="1941"/>
    <s v="Mid-Columbia Parent Partnership"/>
    <n v="0.23680000000000001"/>
    <x v="1"/>
    <n v="431.6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1"/>
    <s v="Kennewick School District"/>
    <n v="3472"/>
    <s v="Park Middle School"/>
    <n v="0.89810000000000001"/>
    <x v="0"/>
    <n v="716.12"/>
    <n v="0"/>
    <n v="716.12"/>
    <n v="1"/>
    <n v="1"/>
    <n v="716.12"/>
    <n v="15"/>
    <n v="47.741333333333337"/>
    <n v="1.1000000000000001"/>
    <n v="36"/>
    <n v="1890.5568000000003"/>
    <n v="2.1006186666666671"/>
    <n v="67585"/>
    <n v="68937"/>
    <n v="141970.3125866667"/>
    <n v="2840.0364373333286"/>
    <n v="11848.32"/>
    <n v="0.2271"/>
    <n v="0.22070000000000001"/>
    <n v="57757.056190791467"/>
    <n v="2413.5058170666671"/>
    <n v="532.66073382661341"/>
    <n v="2946.1665508932806"/>
    <n v="205513.57176568476"/>
  </r>
  <r>
    <x v="111"/>
    <s v="Kennewick School District"/>
    <n v="5106"/>
    <s v="Phoenix High School"/>
    <n v="0.72199999999999998"/>
    <x v="0"/>
    <n v="48.5"/>
    <n v="0"/>
    <n v="48.5"/>
    <n v="1"/>
    <n v="1"/>
    <n v="48.5"/>
    <n v="15"/>
    <n v="3.2333333333333334"/>
    <n v="1.1000000000000001"/>
    <n v="36"/>
    <n v="128.04000000000002"/>
    <n v="0.14226666666666668"/>
    <n v="67585"/>
    <n v="68937"/>
    <n v="9615.0926666666674"/>
    <n v="192.34453333333295"/>
    <n v="11848.32"/>
    <n v="0.2271"/>
    <n v="0.22070000000000001"/>
    <n v="3911.6589751066667"/>
    <n v="163.45728666666668"/>
    <n v="36.075023167333335"/>
    <n v="199.53230983400002"/>
    <n v="13918.628484940667"/>
  </r>
  <r>
    <x v="111"/>
    <s v="Kennewick School District"/>
    <n v="4446"/>
    <s v="Ridge View Elementary School"/>
    <n v="0.31319999999999998"/>
    <x v="1"/>
    <n v="370.1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1"/>
    <s v="Kennewick School District"/>
    <n v="5438"/>
    <s v="Sage Crest Elementary"/>
    <n v="0.36749999999999999"/>
    <x v="1"/>
    <n v="568.1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1"/>
    <s v="Kennewick School District"/>
    <n v="4073"/>
    <s v="Southgate Elementary School"/>
    <n v="0.61219999999999997"/>
    <x v="0"/>
    <n v="426.85"/>
    <n v="0"/>
    <n v="426.85"/>
    <n v="1"/>
    <n v="1"/>
    <n v="426.85"/>
    <n v="15"/>
    <n v="28.456666666666667"/>
    <n v="1.1000000000000001"/>
    <n v="36"/>
    <n v="1126.884"/>
    <n v="1.2520933333333333"/>
    <n v="67585"/>
    <n v="68937"/>
    <n v="84622.727933333328"/>
    <n v="1692.8301866666734"/>
    <n v="11848.32"/>
    <n v="0.2271"/>
    <n v="0.22070000000000001"/>
    <n v="34426.631619057327"/>
    <n v="1438.5926353333334"/>
    <n v="317.49739461806672"/>
    <n v="1756.0900299514001"/>
    <n v="122498.27976900873"/>
  </r>
  <r>
    <x v="111"/>
    <s v="Kennewick School District"/>
    <n v="4484"/>
    <s v="Southridge High School"/>
    <n v="0.51849999999999996"/>
    <x v="0"/>
    <n v="1662.3"/>
    <n v="0"/>
    <n v="1662.3"/>
    <n v="1"/>
    <n v="1"/>
    <n v="1662.3"/>
    <n v="15"/>
    <n v="110.82"/>
    <n v="1.1000000000000001"/>
    <n v="36"/>
    <n v="4388.4719999999998"/>
    <n v="4.87608"/>
    <n v="67585"/>
    <n v="68937"/>
    <n v="329549.86680000002"/>
    <n v="6592.4601599999587"/>
    <n v="11848.32"/>
    <n v="0.2271"/>
    <n v="0.22070000000000001"/>
    <n v="134069.086893192"/>
    <n v="5602.3721159999996"/>
    <n v="1236.4435260011999"/>
    <n v="6838.8156420011992"/>
    <n v="477050.22949519317"/>
  </r>
  <r>
    <x v="111"/>
    <s v="Kennewick School District"/>
    <n v="4136"/>
    <s v="Sunset View Elementary School"/>
    <n v="0.50419999999999998"/>
    <x v="0"/>
    <n v="359.77"/>
    <n v="0"/>
    <n v="359.77"/>
    <n v="1"/>
    <n v="1"/>
    <n v="359.77"/>
    <n v="15"/>
    <n v="23.984666666666666"/>
    <n v="1.1000000000000001"/>
    <n v="36"/>
    <n v="949.79279999999994"/>
    <n v="1.0553253333333332"/>
    <n v="67585"/>
    <n v="68937"/>
    <n v="71324.162653333333"/>
    <n v="1426.7998506666627"/>
    <n v="11848.32"/>
    <n v="0.2271"/>
    <n v="0.22070000000000001"/>
    <n v="29016.444319054128"/>
    <n v="1212.5160417333332"/>
    <n v="267.60229041054663"/>
    <n v="1480.1183321438798"/>
    <n v="103247.525155198"/>
  </r>
  <r>
    <x v="111"/>
    <s v="Kennewick School District"/>
    <n v="4118"/>
    <s v="Tri-Tech Skills Center"/>
    <n v="0.16220000000000001"/>
    <x v="1"/>
    <n v="497.8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1"/>
    <s v="Kennewick School District"/>
    <n v="3369"/>
    <s v="Vista Elementary School"/>
    <n v="0.68969999999999998"/>
    <x v="0"/>
    <n v="364.91"/>
    <n v="0"/>
    <n v="364.91"/>
    <n v="1"/>
    <n v="1"/>
    <n v="364.91"/>
    <n v="15"/>
    <n v="24.327333333333335"/>
    <n v="1.1000000000000001"/>
    <n v="36"/>
    <n v="963.36240000000009"/>
    <n v="1.0704026666666668"/>
    <n v="67585"/>
    <n v="68937"/>
    <n v="72343.164226666675"/>
    <n v="1447.1844053333334"/>
    <n v="11848.32"/>
    <n v="0.2271"/>
    <n v="0.22070000000000001"/>
    <n v="29430.999517653072"/>
    <n v="1229.8391438666667"/>
    <n v="271.42549905137338"/>
    <n v="1501.2646429180402"/>
    <n v="104722.61279257113"/>
  </r>
  <r>
    <x v="111"/>
    <s v="Kennewick School District"/>
    <n v="3144"/>
    <s v="Washington Elementary School"/>
    <n v="0.75700000000000001"/>
    <x v="0"/>
    <n v="350.2"/>
    <n v="0"/>
    <n v="350.2"/>
    <n v="1"/>
    <n v="1"/>
    <n v="350.2"/>
    <n v="15"/>
    <n v="23.346666666666668"/>
    <n v="1.1000000000000001"/>
    <n v="36"/>
    <n v="924.52800000000002"/>
    <n v="1.0272533333333334"/>
    <n v="67585"/>
    <n v="68937"/>
    <n v="69426.916533333337"/>
    <n v="1388.8465066666686"/>
    <n v="11848.32"/>
    <n v="0.2271"/>
    <n v="0.22070000000000001"/>
    <n v="28244.597383141336"/>
    <n v="1180.2627173333335"/>
    <n v="260.48398171546671"/>
    <n v="1440.7466990488001"/>
    <n v="100501.10712219015"/>
  </r>
  <r>
    <x v="111"/>
    <s v="Kennewick School District"/>
    <n v="2825"/>
    <s v="Westgate Elementary School"/>
    <n v="0.85199999999999998"/>
    <x v="0"/>
    <n v="444.4"/>
    <n v="0"/>
    <n v="444.4"/>
    <n v="1"/>
    <n v="1"/>
    <n v="444.4"/>
    <n v="15"/>
    <n v="29.626666666666665"/>
    <n v="1.1000000000000001"/>
    <n v="36"/>
    <n v="1173.2160000000001"/>
    <n v="1.3035733333333335"/>
    <n v="67585"/>
    <n v="68937"/>
    <n v="88102.003733333346"/>
    <n v="1762.4311466666695"/>
    <n v="11848.32"/>
    <n v="0.2271"/>
    <n v="0.22070000000000001"/>
    <n v="35842.087598709339"/>
    <n v="1497.7405813333335"/>
    <n v="330.55134630026669"/>
    <n v="1828.2919276336002"/>
    <n v="127534.81440634295"/>
  </r>
  <r>
    <x v="112"/>
    <s v="Kent School District"/>
    <n v="4353"/>
    <s v="Carriage Crest Elementary School"/>
    <n v="0.23619999999999999"/>
    <x v="1"/>
    <n v="459.3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2"/>
    <s v="Kent School District"/>
    <n v="4440"/>
    <s v="Cedar Heights Middle School"/>
    <n v="0.47839999999999999"/>
    <x v="1"/>
    <n v="636.5499999999999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2"/>
    <s v="Kent School District"/>
    <n v="3676"/>
    <s v="Cedar Valley Elementary School"/>
    <n v="0.49580000000000002"/>
    <x v="1"/>
    <n v="232.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2"/>
    <s v="Kent School District"/>
    <n v="3388"/>
    <s v="Covington Elementary School"/>
    <n v="0.49340000000000001"/>
    <x v="1"/>
    <n v="592.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2"/>
    <s v="Kent School District"/>
    <n v="4126"/>
    <s v="Crestwood Elementary School"/>
    <n v="0.31019999999999998"/>
    <x v="1"/>
    <n v="421.1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2"/>
    <s v="Kent School District"/>
    <n v="2851"/>
    <s v="East Hill Elementary School"/>
    <n v="0.73089999999999999"/>
    <x v="0"/>
    <n v="462.8"/>
    <n v="0"/>
    <n v="462.8"/>
    <n v="1.18"/>
    <n v="1.18"/>
    <n v="462.8"/>
    <n v="15"/>
    <n v="30.853333333333335"/>
    <n v="1.1000000000000001"/>
    <n v="36"/>
    <n v="1221.7920000000001"/>
    <n v="1.3575466666666669"/>
    <n v="67585"/>
    <n v="68937"/>
    <n v="108264.75393066669"/>
    <n v="2165.7756501333206"/>
    <n v="11848.32"/>
    <n v="0.2271"/>
    <n v="0.22070000000000001"/>
    <n v="41149.559625238828"/>
    <n v="1840.5088263466669"/>
    <n v="406.20029797470937"/>
    <n v="2246.7091243213763"/>
    <n v="153826.79833036021"/>
  </r>
  <r>
    <x v="112"/>
    <s v="Kent School District"/>
    <n v="4545"/>
    <s v="Emerald Park Elementary School"/>
    <n v="0.48480000000000001"/>
    <x v="1"/>
    <n v="463.3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2"/>
    <s v="Kent School District"/>
    <n v="3678"/>
    <s v="Fairwood Elementary School"/>
    <n v="0.31390000000000001"/>
    <x v="1"/>
    <n v="322.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2"/>
    <s v="Kent School District"/>
    <n v="4413"/>
    <s v="George T. Daniel Elementary School"/>
    <n v="0.76900000000000002"/>
    <x v="0"/>
    <n v="444.5"/>
    <n v="0"/>
    <n v="444.5"/>
    <n v="1.18"/>
    <n v="1.18"/>
    <n v="444.5"/>
    <n v="15"/>
    <n v="29.633333333333333"/>
    <n v="1.1000000000000001"/>
    <n v="36"/>
    <n v="1173.4800000000002"/>
    <n v="1.303866666666667"/>
    <n v="67585"/>
    <n v="68937"/>
    <n v="103983.7578266667"/>
    <n v="2080.1367253333156"/>
    <n v="11848.32"/>
    <n v="0.2271"/>
    <n v="0.22070000000000001"/>
    <n v="39522.427081717069"/>
    <n v="1767.7315758666668"/>
    <n v="390.13835879377336"/>
    <n v="2157.8699346604403"/>
    <n v="147744.19156837752"/>
  </r>
  <r>
    <x v="112"/>
    <s v="Kent School District"/>
    <n v="4489"/>
    <s v="Glenridge Elementary"/>
    <n v="0.4894"/>
    <x v="1"/>
    <n v="457.3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2"/>
    <s v="Kent School District"/>
    <n v="3708"/>
    <s v="Grass Lake Elementary School"/>
    <n v="0.2366"/>
    <x v="1"/>
    <n v="365.8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2"/>
    <s v="Kent School District"/>
    <n v="4345"/>
    <s v="Horizon Elementary School"/>
    <n v="0.50590000000000002"/>
    <x v="0"/>
    <n v="409.62"/>
    <n v="0"/>
    <n v="409.62"/>
    <n v="1.18"/>
    <n v="1.18"/>
    <n v="409.62"/>
    <n v="15"/>
    <n v="27.308"/>
    <n v="1.1000000000000001"/>
    <n v="36"/>
    <n v="1081.3968"/>
    <n v="1.201552"/>
    <n v="67585"/>
    <n v="68937"/>
    <n v="95824.132465600007"/>
    <n v="1916.9079987199802"/>
    <n v="11848.32"/>
    <n v="0.2271"/>
    <n v="0.22070000000000001"/>
    <n v="36421.094670895262"/>
    <n v="1629.0173410719999"/>
    <n v="359.52412717459038"/>
    <n v="1988.5414682465903"/>
    <n v="136150.67660346182"/>
  </r>
  <r>
    <x v="112"/>
    <s v="Kent School District"/>
    <n v="5275"/>
    <s v="iGrad"/>
    <n v="0.52710000000000001"/>
    <x v="0"/>
    <n v="199.14999999999998"/>
    <n v="0"/>
    <n v="199.14999999999998"/>
    <n v="1.18"/>
    <n v="1.18"/>
    <n v="199.14999999999998"/>
    <n v="15"/>
    <n v="13.276666666666666"/>
    <n v="1.1000000000000001"/>
    <n v="36"/>
    <n v="525.75599999999997"/>
    <n v="0.58417333333333332"/>
    <n v="67585"/>
    <n v="68937"/>
    <n v="46587.998585333335"/>
    <n v="931.96676906666107"/>
    <n v="11848.32"/>
    <n v="0.2271"/>
    <n v="0.22070000000000001"/>
    <n v="17707.292133462211"/>
    <n v="791.99942257333328"/>
    <n v="174.79427256193466"/>
    <n v="966.79369513526797"/>
    <n v="66194.051182997471"/>
  </r>
  <r>
    <x v="112"/>
    <s v="Kent School District"/>
    <n v="4301"/>
    <s v="Jenkins Creek Elementary School"/>
    <n v="0.3987"/>
    <x v="1"/>
    <n v="382.6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2"/>
    <s v="Kent School District"/>
    <n v="4520"/>
    <s v="Kent Elementary School"/>
    <n v="0.72819999999999996"/>
    <x v="0"/>
    <n v="619.79999999999995"/>
    <n v="0"/>
    <n v="619.79999999999995"/>
    <n v="1.18"/>
    <n v="1.18"/>
    <n v="619.79999999999995"/>
    <n v="15"/>
    <n v="41.32"/>
    <n v="1.1000000000000001"/>
    <n v="36"/>
    <n v="1636.2720000000002"/>
    <n v="1.8180800000000001"/>
    <n v="67585"/>
    <n v="68937"/>
    <n v="144992.42542400002"/>
    <n v="2900.4921087999828"/>
    <n v="11848.32"/>
    <n v="0.2271"/>
    <n v="0.22070000000000001"/>
    <n v="55109.112047802555"/>
    <n v="2464.8819588800002"/>
    <n v="543.99944832481606"/>
    <n v="3008.8814072048162"/>
    <n v="206010.91098780735"/>
  </r>
  <r>
    <x v="112"/>
    <s v="Kent School District"/>
    <n v="3014"/>
    <s v="Kent Mountain View Academy"/>
    <n v="0.28220000000000001"/>
    <x v="1"/>
    <n v="168.3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2"/>
    <s v="Kent School District"/>
    <n v="5098"/>
    <s v="Kent Phoenix Academy"/>
    <n v="0.51910000000000001"/>
    <x v="0"/>
    <n v="216.82000000000002"/>
    <n v="0"/>
    <n v="216.82000000000002"/>
    <n v="1.18"/>
    <n v="1.18"/>
    <n v="216.82000000000002"/>
    <n v="15"/>
    <n v="14.454666666666668"/>
    <n v="1.1000000000000001"/>
    <n v="36"/>
    <n v="572.40480000000014"/>
    <n v="0.63600533333333353"/>
    <n v="67585"/>
    <n v="68937"/>
    <n v="50721.616134933349"/>
    <n v="1014.6574685866581"/>
    <n v="11848.32"/>
    <n v="0.2271"/>
    <n v="0.22070000000000001"/>
    <n v="19278.408638600438"/>
    <n v="862.27122672533346"/>
    <n v="190.3032597382811"/>
    <n v="1052.5744864636144"/>
    <n v="72067.256728584063"/>
  </r>
  <r>
    <x v="112"/>
    <s v="Kent School District"/>
    <n v="4492"/>
    <s v="Kentlake High School"/>
    <n v="0.4093"/>
    <x v="1"/>
    <n v="1471.0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2"/>
    <s v="Kent School District"/>
    <n v="2797"/>
    <s v="Kent-Meridian High School"/>
    <n v="0.69689999999999996"/>
    <x v="0"/>
    <n v="2023.48"/>
    <n v="0"/>
    <n v="2023.48"/>
    <n v="1.18"/>
    <n v="1.18"/>
    <n v="2023.48"/>
    <n v="15"/>
    <n v="134.89866666666666"/>
    <n v="1.1000000000000001"/>
    <n v="36"/>
    <n v="5341.9871999999996"/>
    <n v="5.9355413333333331"/>
    <n v="67585"/>
    <n v="68937"/>
    <n v="473361.20199573331"/>
    <n v="9469.3252215466346"/>
    <n v="11848.32"/>
    <n v="0.2271"/>
    <n v="0.22070000000000001"/>
    <n v="179916.4021401864"/>
    <n v="8047.175453621333"/>
    <n v="1776.0116226142281"/>
    <n v="9823.1870762355611"/>
    <n v="672570.11643370183"/>
  </r>
  <r>
    <x v="112"/>
    <s v="Kent School District"/>
    <n v="3640"/>
    <s v="Kentridge High School"/>
    <n v="0.32540000000000002"/>
    <x v="1"/>
    <n v="1975.2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2"/>
    <s v="Kent School District"/>
    <n v="4128"/>
    <s v="Kentwood High School"/>
    <n v="0.39439999999999997"/>
    <x v="1"/>
    <n v="1820.5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2"/>
    <s v="Kent School District"/>
    <n v="3550"/>
    <s v="Lake Youngs Elementary School"/>
    <n v="0.28470000000000001"/>
    <x v="1"/>
    <n v="462.7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2"/>
    <s v="Kent School District"/>
    <n v="4294"/>
    <s v="Martin Sortun Elementary School"/>
    <n v="0.53969999999999996"/>
    <x v="0"/>
    <n v="599.29999999999995"/>
    <n v="0"/>
    <n v="599.29999999999995"/>
    <n v="1.18"/>
    <n v="1.18"/>
    <n v="599.29999999999995"/>
    <n v="15"/>
    <n v="39.953333333333333"/>
    <n v="1.1000000000000001"/>
    <n v="36"/>
    <n v="1582.152"/>
    <n v="1.7579466666666668"/>
    <n v="67585"/>
    <n v="68937"/>
    <n v="140196.77405066669"/>
    <n v="2804.5577941332886"/>
    <n v="11848.32"/>
    <n v="0.2271"/>
    <n v="0.22070000000000001"/>
    <n v="53286.367941671619"/>
    <n v="2383.3555307466663"/>
    <n v="526.00656563578923"/>
    <n v="2909.3620963824555"/>
    <n v="199197.06188285403"/>
  </r>
  <r>
    <x v="112"/>
    <s v="Kent School District"/>
    <n v="4127"/>
    <s v="Mattson Middle School"/>
    <n v="0.40179999999999999"/>
    <x v="1"/>
    <n v="636.6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2"/>
    <s v="Kent School District"/>
    <n v="4465"/>
    <s v="Meadow Ridge Elementary School"/>
    <n v="0.69079999999999997"/>
    <x v="0"/>
    <n v="450.47"/>
    <n v="0"/>
    <n v="450.47"/>
    <n v="1.18"/>
    <n v="1.18"/>
    <n v="450.47"/>
    <n v="15"/>
    <n v="30.031333333333336"/>
    <n v="1.1000000000000001"/>
    <n v="36"/>
    <n v="1189.2408000000003"/>
    <n v="1.3213786666666669"/>
    <n v="67585"/>
    <n v="68937"/>
    <n v="105380.34508026669"/>
    <n v="2108.074669653317"/>
    <n v="11848.32"/>
    <n v="0.2271"/>
    <n v="0.22070000000000001"/>
    <n v="40053.245731161056"/>
    <n v="1791.4736624986667"/>
    <n v="395.37823731345577"/>
    <n v="2186.8518998121226"/>
    <n v="149728.51738089317"/>
  </r>
  <r>
    <x v="112"/>
    <s v="Kent School District"/>
    <n v="3764"/>
    <s v="Meeker Middle School"/>
    <n v="0.56320000000000003"/>
    <x v="0"/>
    <n v="689.9"/>
    <n v="0"/>
    <n v="689.9"/>
    <n v="1.18"/>
    <n v="1.18"/>
    <n v="689.9"/>
    <n v="15"/>
    <n v="45.993333333333332"/>
    <n v="1.1000000000000001"/>
    <n v="36"/>
    <n v="1821.336"/>
    <n v="2.0237066666666665"/>
    <n v="67585"/>
    <n v="68937"/>
    <n v="161391.21377866666"/>
    <n v="3228.5406677333231"/>
    <n v="11848.32"/>
    <n v="0.2271"/>
    <n v="0.22070000000000001"/>
    <n v="61342.007747303942"/>
    <n v="2743.6625741066664"/>
    <n v="605.52633010534134"/>
    <n v="3349.1889042120079"/>
    <n v="229310.95109791594"/>
  </r>
  <r>
    <x v="112"/>
    <s v="Kent School District"/>
    <n v="2565"/>
    <s v="Meridian Elementary School"/>
    <n v="0.4496"/>
    <x v="1"/>
    <n v="486.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2"/>
    <s v="Kent School District"/>
    <n v="3233"/>
    <s v="Meridian Middle School"/>
    <n v="0.58560000000000001"/>
    <x v="0"/>
    <n v="612.29999999999995"/>
    <n v="0"/>
    <n v="612.29999999999995"/>
    <n v="1.18"/>
    <n v="1.18"/>
    <n v="612.29999999999995"/>
    <n v="15"/>
    <n v="40.82"/>
    <n v="1.1000000000000001"/>
    <n v="36"/>
    <n v="1616.472"/>
    <n v="1.7960799999999999"/>
    <n v="67585"/>
    <n v="68937"/>
    <n v="143237.91882399999"/>
    <n v="2865.3941887999827"/>
    <n v="11848.32"/>
    <n v="0.2271"/>
    <n v="0.22070000000000001"/>
    <n v="54442.254447998552"/>
    <n v="2435.0552168799995"/>
    <n v="537.4166863654159"/>
    <n v="2972.4719032454154"/>
    <n v="203518.03936404391"/>
  </r>
  <r>
    <x v="112"/>
    <s v="Kent School District"/>
    <n v="5016"/>
    <s v="Mill Creek Middle School"/>
    <n v="0.74070000000000003"/>
    <x v="0"/>
    <n v="867.42"/>
    <n v="0"/>
    <n v="867.42"/>
    <n v="1.18"/>
    <n v="1.18"/>
    <n v="867.42"/>
    <n v="15"/>
    <n v="57.827999999999996"/>
    <n v="1.1000000000000001"/>
    <n v="36"/>
    <n v="2289.9888000000001"/>
    <n v="2.544432"/>
    <n v="67585"/>
    <n v="68937"/>
    <n v="202919.2153296"/>
    <n v="4059.2850355199771"/>
    <n v="11848.32"/>
    <n v="0.2271"/>
    <n v="0.22070000000000001"/>
    <n v="77126.08256293142"/>
    <n v="3449.641672752"/>
    <n v="761.33591717636637"/>
    <n v="4210.9775899283668"/>
    <n v="288315.56051797979"/>
  </r>
  <r>
    <x v="112"/>
    <s v="Kent School District"/>
    <n v="4581"/>
    <s v="Millennium Elementary School"/>
    <n v="0.69850000000000001"/>
    <x v="0"/>
    <n v="594.1"/>
    <n v="0"/>
    <n v="594.1"/>
    <n v="1.18"/>
    <n v="1.18"/>
    <n v="594.1"/>
    <n v="15"/>
    <n v="39.606666666666669"/>
    <n v="1.1000000000000001"/>
    <n v="36"/>
    <n v="1568.4240000000002"/>
    <n v="1.7426933333333336"/>
    <n v="67585"/>
    <n v="68937"/>
    <n v="138980.31614133337"/>
    <n v="2780.22323626664"/>
    <n v="11848.32"/>
    <n v="0.2271"/>
    <n v="0.22070000000000001"/>
    <n v="52824.01333914086"/>
    <n v="2362.6756562933333"/>
    <n v="521.44251734393868"/>
    <n v="2884.1181736372719"/>
    <n v="197468.67089037815"/>
  </r>
  <r>
    <x v="112"/>
    <s v="Kent School District"/>
    <n v="4356"/>
    <s v="Neely O Brien Elementary School"/>
    <n v="0.71130000000000004"/>
    <x v="0"/>
    <n v="729.62"/>
    <n v="0"/>
    <n v="729.62"/>
    <n v="1.18"/>
    <n v="1.18"/>
    <n v="729.62"/>
    <n v="15"/>
    <n v="48.641333333333336"/>
    <n v="1.1000000000000001"/>
    <n v="36"/>
    <n v="1926.1968000000002"/>
    <n v="2.1402186666666667"/>
    <n v="67585"/>
    <n v="68937"/>
    <n v="170683.08073226668"/>
    <n v="3414.4192520533106"/>
    <n v="11848.32"/>
    <n v="0.2271"/>
    <n v="0.22070000000000001"/>
    <n v="64873.685595865929"/>
    <n v="2901.6249997386667"/>
    <n v="640.38863744232378"/>
    <n v="3542.0136371809904"/>
    <n v="242513.1992173669"/>
  </r>
  <r>
    <x v="112"/>
    <s v="Kent School District"/>
    <n v="4485"/>
    <s v="Northwood Middle School"/>
    <n v="0.30220000000000002"/>
    <x v="1"/>
    <n v="590.2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2"/>
    <s v="Kent School District"/>
    <n v="5178"/>
    <s v="Panther Lake Elementary School"/>
    <n v="0.68269999999999997"/>
    <x v="0"/>
    <n v="630.23"/>
    <n v="0"/>
    <n v="630.23"/>
    <n v="1.18"/>
    <n v="1.18"/>
    <n v="630.23"/>
    <n v="15"/>
    <n v="42.015333333333338"/>
    <n v="1.1000000000000001"/>
    <n v="36"/>
    <n v="1663.8072000000002"/>
    <n v="1.8486746666666669"/>
    <n v="67585"/>
    <n v="68937"/>
    <n v="147432.35926906668"/>
    <n v="2949.3016162133135"/>
    <n v="11848.32"/>
    <n v="0.2271"/>
    <n v="0.22070000000000001"/>
    <n v="56036.488683263327"/>
    <n v="2506.3610147546665"/>
    <n v="553.15387595635491"/>
    <n v="3059.5148907110215"/>
    <n v="209477.66445925436"/>
  </r>
  <r>
    <x v="112"/>
    <s v="Kent School District"/>
    <n v="3491"/>
    <s v="Park Orchard Elementary School"/>
    <n v="0.6915"/>
    <x v="0"/>
    <n v="404.61"/>
    <n v="0"/>
    <n v="404.61"/>
    <n v="1.18"/>
    <n v="1.18"/>
    <n v="404.61"/>
    <n v="15"/>
    <n v="26.974"/>
    <n v="1.1000000000000001"/>
    <n v="36"/>
    <n v="1068.1704"/>
    <n v="1.1868559999999999"/>
    <n v="67585"/>
    <n v="68937"/>
    <n v="94652.122056799999"/>
    <n v="1893.4625881599786"/>
    <n v="11848.32"/>
    <n v="0.2271"/>
    <n v="0.22070000000000001"/>
    <n v="35975.633794226189"/>
    <n v="1609.0930774159995"/>
    <n v="355.1268421857111"/>
    <n v="1964.2199196017104"/>
    <n v="134485.43835878788"/>
  </r>
  <r>
    <x v="112"/>
    <s v="Kent School District"/>
    <n v="3593"/>
    <s v="Pine Tree Elementary School"/>
    <n v="0.69410000000000005"/>
    <x v="0"/>
    <n v="389.3"/>
    <n v="0"/>
    <n v="389.3"/>
    <n v="1.18"/>
    <n v="1.18"/>
    <n v="389.3"/>
    <n v="15"/>
    <n v="25.953333333333333"/>
    <n v="1.1000000000000001"/>
    <n v="36"/>
    <n v="1027.7520000000002"/>
    <n v="1.1419466666666669"/>
    <n v="67585"/>
    <n v="68937"/>
    <n v="91070.589250666686"/>
    <n v="1821.8160341333132"/>
    <n v="11848.32"/>
    <n v="0.2271"/>
    <n v="0.22070000000000001"/>
    <n v="34614.355147159629"/>
    <n v="1548.2067547466665"/>
    <n v="341.68923077258933"/>
    <n v="1889.8959855192559"/>
    <n v="129396.65641747888"/>
  </r>
  <r>
    <x v="112"/>
    <s v="Kent School District"/>
    <n v="1807"/>
    <s v="Regional Justice Center"/>
    <n v="0"/>
    <x v="1"/>
    <n v="7.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2"/>
    <s v="Kent School District"/>
    <n v="4293"/>
    <s v="Ridgewood Elementary School"/>
    <n v="0.1537"/>
    <x v="1"/>
    <n v="477.9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2"/>
    <s v="Kent School District"/>
    <n v="4466"/>
    <s v="Sawyer Woods Elementary School"/>
    <n v="0.2079"/>
    <x v="1"/>
    <n v="414.7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2"/>
    <s v="Kent School District"/>
    <n v="3389"/>
    <s v="Scenic Hill Elementary School"/>
    <n v="0.76880000000000004"/>
    <x v="0"/>
    <n v="560.76"/>
    <n v="0"/>
    <n v="560.76"/>
    <n v="1.18"/>
    <n v="1.18"/>
    <n v="560.76"/>
    <n v="15"/>
    <n v="37.384"/>
    <n v="1.1000000000000001"/>
    <n v="36"/>
    <n v="1480.4064000000003"/>
    <n v="1.6448960000000004"/>
    <n v="67585"/>
    <n v="68937"/>
    <n v="131180.94946880004"/>
    <n v="2624.2012825599813"/>
    <n v="11848.32"/>
    <n v="0.2271"/>
    <n v="0.22070000000000001"/>
    <n v="49859.60902214548"/>
    <n v="2230.0858458560006"/>
    <n v="492.17994618041934"/>
    <n v="2722.26579203642"/>
    <n v="186387.02556554193"/>
  </r>
  <r>
    <x v="112"/>
    <s v="Kent School District"/>
    <n v="3707"/>
    <s v="Soos Creek Elementary School"/>
    <n v="0.46179999999999999"/>
    <x v="1"/>
    <n v="352.6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2"/>
    <s v="Kent School District"/>
    <n v="3677"/>
    <s v="Springbrook Elementary School"/>
    <n v="0.70479999999999998"/>
    <x v="0"/>
    <n v="512"/>
    <n v="0"/>
    <n v="512"/>
    <n v="1.18"/>
    <n v="1.18"/>
    <n v="512"/>
    <n v="15"/>
    <n v="34.133333333333333"/>
    <n v="1.1000000000000001"/>
    <n v="36"/>
    <n v="1351.68"/>
    <n v="1.5018666666666667"/>
    <n v="67585"/>
    <n v="68937"/>
    <n v="119774.31722666667"/>
    <n v="2396.018005333317"/>
    <n v="11848.32"/>
    <n v="0.2271"/>
    <n v="0.22070000000000001"/>
    <n v="45524.145479953062"/>
    <n v="2036.1722538666663"/>
    <n v="449.38321642837326"/>
    <n v="2485.5554702950394"/>
    <n v="170180.03618224809"/>
  </r>
  <r>
    <x v="112"/>
    <s v="Kent School District"/>
    <n v="4420"/>
    <s v="Sunrise Elementary School"/>
    <n v="0.34839999999999999"/>
    <x v="1"/>
    <n v="631.3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2"/>
    <s v="Kent School District"/>
    <n v="5440"/>
    <s v="The Outreach Program"/>
    <n v="0.64390000000000003"/>
    <x v="0"/>
    <n v="78.44"/>
    <n v="0"/>
    <n v="78.44"/>
    <n v="1.18"/>
    <n v="1.18"/>
    <n v="78.44"/>
    <n v="15"/>
    <n v="5.2293333333333329"/>
    <n v="1.1000000000000001"/>
    <n v="36"/>
    <n v="207.08159999999998"/>
    <n v="0.23009066666666664"/>
    <n v="67585"/>
    <n v="68937"/>
    <n v="18349.799693866666"/>
    <n v="367.0774459733293"/>
    <n v="11848.32"/>
    <n v="0.2271"/>
    <n v="0.22070000000000001"/>
    <n v="6974.4413504834338"/>
    <n v="311.94795233066657"/>
    <n v="68.846913079378112"/>
    <n v="380.79486541004468"/>
    <n v="26072.113355733472"/>
  </r>
  <r>
    <x v="113"/>
    <s v="Kettle Falls School District"/>
    <n v="5180"/>
    <s v="Columbia Virtual Academy - Kettle Falls"/>
    <n v="0.20380000000000001"/>
    <x v="1"/>
    <n v="319.5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3"/>
    <s v="Kettle Falls School District"/>
    <n v="2385"/>
    <s v="Kettle Falls Elementary School"/>
    <n v="0.57479999999999998"/>
    <x v="0"/>
    <n v="255.4"/>
    <n v="0"/>
    <n v="255.4"/>
    <n v="1"/>
    <n v="1.04"/>
    <n v="255.4"/>
    <n v="15"/>
    <n v="17.026666666666667"/>
    <n v="1.1000000000000001"/>
    <n v="36"/>
    <n v="674.25600000000009"/>
    <n v="0.74917333333333347"/>
    <n v="67585"/>
    <n v="68937"/>
    <n v="50632.879733333342"/>
    <n v="3078.7128298666648"/>
    <n v="11848.32"/>
    <n v="0.2271"/>
    <n v="0.22070000000000001"/>
    <n v="21054.644297791576"/>
    <n v="895.19320938666681"/>
    <n v="197.56914131163737"/>
    <n v="1092.7623506983041"/>
    <n v="75858.999211689894"/>
  </r>
  <r>
    <x v="113"/>
    <s v="Kettle Falls School District"/>
    <n v="4206"/>
    <s v="Kettle Falls High School"/>
    <n v="0.52929999999999999"/>
    <x v="0"/>
    <n v="254.09"/>
    <n v="0"/>
    <n v="254.09"/>
    <n v="1"/>
    <n v="1.04"/>
    <n v="254.09"/>
    <n v="15"/>
    <n v="16.939333333333334"/>
    <n v="1.1000000000000001"/>
    <n v="36"/>
    <n v="670.79759999999999"/>
    <n v="0.7453306666666667"/>
    <n v="67585"/>
    <n v="68937"/>
    <n v="50373.173106666669"/>
    <n v="3062.9214680533332"/>
    <n v="11848.32"/>
    <n v="0.2271"/>
    <n v="0.22070000000000001"/>
    <n v="20946.650625003371"/>
    <n v="890.60157624533326"/>
    <n v="196.55576787734506"/>
    <n v="1087.1573441226783"/>
    <n v="75469.902543846052"/>
  </r>
  <r>
    <x v="113"/>
    <s v="Kettle Falls School District"/>
    <n v="3198"/>
    <s v="Kettle Falls Middle School"/>
    <n v="0.59609999999999996"/>
    <x v="0"/>
    <n v="224.4"/>
    <n v="0"/>
    <n v="224.4"/>
    <n v="1"/>
    <n v="1.04"/>
    <n v="224.4"/>
    <n v="15"/>
    <n v="14.96"/>
    <n v="1.1000000000000001"/>
    <n v="36"/>
    <n v="592.41600000000017"/>
    <n v="0.65824000000000016"/>
    <n v="67585"/>
    <n v="68937"/>
    <n v="44487.150400000013"/>
    <n v="2705.0241151999944"/>
    <n v="11848.32"/>
    <n v="0.2271"/>
    <n v="0.22070000000000001"/>
    <n v="18499.068834864644"/>
    <n v="786.53624192000007"/>
    <n v="173.58854859174403"/>
    <n v="960.1247905117441"/>
    <n v="66651.368140576393"/>
  </r>
  <r>
    <x v="114"/>
    <s v="Kiona-Benton City School District"/>
    <n v="2904"/>
    <s v="Kiona-Benton City High School"/>
    <n v="0.64880000000000004"/>
    <x v="0"/>
    <n v="396.57"/>
    <n v="0"/>
    <n v="396.57"/>
    <n v="1"/>
    <n v="1"/>
    <n v="396.57"/>
    <n v="15"/>
    <n v="26.437999999999999"/>
    <n v="1.1000000000000001"/>
    <n v="36"/>
    <n v="1046.9448"/>
    <n v="1.1632720000000001"/>
    <n v="67585"/>
    <n v="68937"/>
    <n v="78619.738120000009"/>
    <n v="1572.7437439999921"/>
    <n v="11848.32"/>
    <n v="0.2271"/>
    <n v="0.22070000000000001"/>
    <n v="31984.465974392799"/>
    <n v="1336.5413644"/>
    <n v="294.97467912308002"/>
    <n v="1631.51604352308"/>
    <n v="113808.46388191587"/>
  </r>
  <r>
    <x v="114"/>
    <s v="Kiona-Benton City School District"/>
    <n v="3961"/>
    <s v="Kiona-Benton City Middle School"/>
    <n v="0.74660000000000004"/>
    <x v="0"/>
    <n v="334.44"/>
    <n v="0"/>
    <n v="334.44"/>
    <n v="1"/>
    <n v="1"/>
    <n v="334.44"/>
    <n v="15"/>
    <n v="22.295999999999999"/>
    <n v="1.1000000000000001"/>
    <n v="36"/>
    <n v="882.92160000000001"/>
    <n v="0.98102400000000001"/>
    <n v="67585"/>
    <n v="68937"/>
    <n v="66302.507039999997"/>
    <n v="1326.3444480000035"/>
    <n v="11848.32"/>
    <n v="0.2271"/>
    <n v="0.22070000000000001"/>
    <n v="26973.509848137597"/>
    <n v="1127.1475247999999"/>
    <n v="248.76145872335999"/>
    <n v="1375.9089835233599"/>
    <n v="95978.270319660951"/>
  </r>
  <r>
    <x v="114"/>
    <s v="Kiona-Benton City School District"/>
    <n v="2759"/>
    <s v="Kiona-Benton City Primary School"/>
    <n v="0.67369999999999997"/>
    <x v="0"/>
    <n v="303.7"/>
    <n v="0"/>
    <n v="303.7"/>
    <n v="1"/>
    <n v="1"/>
    <n v="303.7"/>
    <n v="15"/>
    <n v="20.246666666666666"/>
    <n v="1.1000000000000001"/>
    <n v="36"/>
    <n v="801.76800000000003"/>
    <n v="0.89085333333333339"/>
    <n v="67585"/>
    <n v="68937"/>
    <n v="60208.322533333339"/>
    <n v="1204.4337066666631"/>
    <n v="11848.32"/>
    <n v="0.2271"/>
    <n v="0.22070000000000001"/>
    <n v="24494.243932781334"/>
    <n v="1023.5459373333333"/>
    <n v="225.89658836946666"/>
    <n v="1249.4425257027999"/>
    <n v="87156.442698484141"/>
  </r>
  <r>
    <x v="114"/>
    <s v="Kiona-Benton City School District"/>
    <n v="4217"/>
    <s v="Kiona-Benton Intermediate School"/>
    <n v="0.76319999999999999"/>
    <x v="0"/>
    <n v="316.39999999999998"/>
    <n v="0"/>
    <n v="316.39999999999998"/>
    <n v="1"/>
    <n v="1"/>
    <n v="316.39999999999998"/>
    <n v="15"/>
    <n v="21.09333333333333"/>
    <n v="1.1000000000000001"/>
    <n v="36"/>
    <n v="835.29599999999994"/>
    <n v="0.92810666666666664"/>
    <n v="67585"/>
    <n v="68937"/>
    <n v="62726.089066666667"/>
    <n v="1254.8002133333284"/>
    <n v="11848.32"/>
    <n v="0.2271"/>
    <n v="0.22070000000000001"/>
    <n v="25518.534014922669"/>
    <n v="1066.3481546666667"/>
    <n v="235.34303773493335"/>
    <n v="1301.6911924016001"/>
    <n v="90801.114487324259"/>
  </r>
  <r>
    <x v="115"/>
    <s v="Kittitas School District"/>
    <n v="5086"/>
    <s v="Kittitas B-5 Special Ed Program"/>
    <n v="0"/>
    <x v="1"/>
    <n v="0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5"/>
    <s v="Kittitas School District"/>
    <n v="2569"/>
    <s v="Kittitas Elementary School"/>
    <n v="0.46910000000000002"/>
    <x v="1"/>
    <n v="238.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5"/>
    <s v="Kittitas School District"/>
    <n v="2766"/>
    <s v="Kittitas High School"/>
    <n v="0.43919999999999998"/>
    <x v="1"/>
    <n v="358.1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6"/>
    <s v="Klickitat School District"/>
    <n v="3494"/>
    <s v="Klickitat Elem &amp; High"/>
    <n v="0.53839999999999999"/>
    <x v="0"/>
    <n v="74.05"/>
    <n v="0"/>
    <n v="74.05"/>
    <n v="1"/>
    <n v="1.04"/>
    <n v="74.05"/>
    <n v="15"/>
    <n v="4.9366666666666665"/>
    <n v="1.1000000000000001"/>
    <n v="36"/>
    <n v="195.49200000000002"/>
    <n v="0.21721333333333334"/>
    <n v="67585"/>
    <n v="68937"/>
    <n v="14680.363133333334"/>
    <n v="892.63384906666579"/>
    <n v="11848.32"/>
    <n v="0.2271"/>
    <n v="0.22070000000000001"/>
    <n v="6104.5278396690137"/>
    <n v="259.54994970666667"/>
    <n v="57.282673900261337"/>
    <n v="316.832623606928"/>
    <n v="21994.357445675942"/>
  </r>
  <r>
    <x v="117"/>
    <s v="La Conner School District"/>
    <n v="2522"/>
    <s v="La Conner Elementary"/>
    <n v="0.58979999999999999"/>
    <x v="0"/>
    <n v="238.9"/>
    <n v="0"/>
    <n v="238.9"/>
    <n v="1.1200000000000001"/>
    <n v="1.1600000000000001"/>
    <n v="238.9"/>
    <n v="15"/>
    <n v="15.926666666666668"/>
    <n v="1.1000000000000001"/>
    <n v="36"/>
    <n v="630.69600000000014"/>
    <n v="0.70077333333333347"/>
    <n v="67585"/>
    <n v="68937"/>
    <n v="53045.177621333351"/>
    <n v="2993.5074634666671"/>
    <n v="11848.32"/>
    <n v="0.2271"/>
    <n v="0.22070000000000001"/>
    <n v="21010.213635791901"/>
    <n v="933.97808474666692"/>
    <n v="206.12896330358939"/>
    <n v="1140.1070480502563"/>
    <n v="78189.005768642164"/>
  </r>
  <r>
    <x v="117"/>
    <s v="La Conner School District"/>
    <n v="2276"/>
    <s v="La Conner High School"/>
    <n v="0.49159999999999998"/>
    <x v="1"/>
    <n v="227.71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7"/>
    <s v="La Conner School District"/>
    <n v="3900"/>
    <s v="La Conner Middle"/>
    <n v="0.62519999999999998"/>
    <x v="0"/>
    <n v="136.96"/>
    <n v="0"/>
    <n v="136.96"/>
    <n v="1.1200000000000001"/>
    <n v="1.1600000000000001"/>
    <n v="136.96"/>
    <n v="15"/>
    <n v="9.1306666666666665"/>
    <n v="1.1000000000000001"/>
    <n v="36"/>
    <n v="361.57440000000003"/>
    <n v="0.40174933333333335"/>
    <n v="67585"/>
    <n v="68937"/>
    <n v="30410.49613653334"/>
    <n v="1716.1606621866667"/>
    <n v="11848.32"/>
    <n v="0.2271"/>
    <n v="0.22070000000000001"/>
    <n v="12045.034991871318"/>
    <n v="535.44427997866671"/>
    <n v="118.17255259129175"/>
    <n v="653.61683256995843"/>
    <n v="44825.308623161291"/>
  </r>
  <r>
    <x v="118"/>
    <s v="La Center School District"/>
    <n v="2558"/>
    <s v="La Center Elementary"/>
    <n v="0.24210000000000001"/>
    <x v="1"/>
    <n v="618.76"/>
    <n v="0"/>
    <n v="0"/>
    <n v="1.06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8"/>
    <s v="La Center School District"/>
    <n v="4431"/>
    <s v="La Center High School"/>
    <n v="0.19339999999999999"/>
    <x v="1"/>
    <n v="451.71"/>
    <n v="0"/>
    <n v="0"/>
    <n v="1.06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8"/>
    <s v="La Center School District"/>
    <n v="5326"/>
    <s v="La Center Home School Academy"/>
    <n v="0.1328"/>
    <x v="1"/>
    <n v="119.93"/>
    <n v="0"/>
    <n v="0"/>
    <n v="1.06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8"/>
    <s v="La Center School District"/>
    <n v="3371"/>
    <s v="La Center Middle School"/>
    <n v="0.23669999999999999"/>
    <x v="1"/>
    <n v="369.98"/>
    <n v="0"/>
    <n v="0"/>
    <n v="1.06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9"/>
    <s v="LaCrosse School District"/>
    <n v="2087"/>
    <s v="Lacrosse Elementary School"/>
    <n v="0.40439999999999998"/>
    <x v="1"/>
    <n v="40.299999999999997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19"/>
    <s v="LaCrosse School District"/>
    <n v="2088"/>
    <s v="Lacrosse High School"/>
    <n v="0.32890000000000003"/>
    <x v="1"/>
    <n v="43.47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0"/>
    <s v="Lake Chelan School District"/>
    <n v="4260"/>
    <s v="Chelan High School"/>
    <n v="0.55079999999999996"/>
    <x v="0"/>
    <n v="428.85"/>
    <n v="0"/>
    <n v="428.85"/>
    <n v="1"/>
    <n v="1"/>
    <n v="428.85"/>
    <n v="15"/>
    <n v="28.59"/>
    <n v="1.1000000000000001"/>
    <n v="36"/>
    <n v="1132.164"/>
    <n v="1.25796"/>
    <n v="67585"/>
    <n v="68937"/>
    <n v="85019.226599999995"/>
    <n v="1700.7619200000045"/>
    <n v="11848.32"/>
    <n v="0.2271"/>
    <n v="0.22070000000000001"/>
    <n v="34587.937143803996"/>
    <n v="1445.333142"/>
    <n v="318.98502443939998"/>
    <n v="1764.3181664393999"/>
    <n v="123072.2438302434"/>
  </r>
  <r>
    <x v="120"/>
    <s v="Lake Chelan School District"/>
    <n v="2317"/>
    <s v="Chelan Middle School"/>
    <n v="0.63029999999999997"/>
    <x v="0"/>
    <n v="296.68"/>
    <n v="0"/>
    <n v="296.68"/>
    <n v="1"/>
    <n v="1"/>
    <n v="296.68"/>
    <n v="15"/>
    <n v="19.778666666666666"/>
    <n v="1.1000000000000001"/>
    <n v="36"/>
    <n v="783.23519999999996"/>
    <n v="0.87026133333333333"/>
    <n v="67585"/>
    <n v="68937"/>
    <n v="58816.612213333334"/>
    <n v="1176.5933226666675"/>
    <n v="11848.32"/>
    <n v="0.2271"/>
    <n v="0.22070000000000001"/>
    <n v="23928.061540920535"/>
    <n v="999.88675893333334"/>
    <n v="220.67500769658668"/>
    <n v="1220.5617666299199"/>
    <n v="85141.828843550451"/>
  </r>
  <r>
    <x v="120"/>
    <s v="Lake Chelan School District"/>
    <n v="1940"/>
    <s v="Chelan School of Innovation"/>
    <n v="0.75990000000000002"/>
    <x v="0"/>
    <n v="27.2"/>
    <n v="0"/>
    <n v="27.2"/>
    <n v="1"/>
    <n v="1"/>
    <n v="27.2"/>
    <n v="15"/>
    <n v="1.8133333333333332"/>
    <n v="1.1000000000000001"/>
    <n v="36"/>
    <n v="71.808000000000007"/>
    <n v="7.9786666666666672E-2"/>
    <n v="67585"/>
    <n v="68937"/>
    <n v="5392.3818666666666"/>
    <n v="107.8715733333338"/>
    <n v="11848.32"/>
    <n v="0.2271"/>
    <n v="0.22070000000000001"/>
    <n v="2193.7551365546669"/>
    <n v="91.670890666666679"/>
    <n v="20.231765570133337"/>
    <n v="111.90265623680001"/>
    <n v="7805.9112327914672"/>
  </r>
  <r>
    <x v="120"/>
    <s v="Lake Chelan School District"/>
    <n v="3861"/>
    <s v="Holden Village Community School"/>
    <n v="0"/>
    <x v="1"/>
    <n v="1.100000000000000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0"/>
    <s v="Lake Chelan School District"/>
    <n v="1675"/>
    <s v="Lake Chelan Preschool"/>
    <n v="0"/>
    <x v="1"/>
    <n v="0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0"/>
    <s v="Lake Chelan School District"/>
    <n v="2689"/>
    <s v="Morgen Owings Elementary School"/>
    <n v="0.64559999999999995"/>
    <x v="0"/>
    <n v="523.6"/>
    <n v="0"/>
    <n v="523.6"/>
    <n v="1"/>
    <n v="1"/>
    <n v="523.6"/>
    <n v="15"/>
    <n v="34.906666666666666"/>
    <n v="1.1000000000000001"/>
    <n v="36"/>
    <n v="1382.3040000000001"/>
    <n v="1.5358933333333333"/>
    <n v="67585"/>
    <n v="68937"/>
    <n v="103803.35093333333"/>
    <n v="2076.5277866666584"/>
    <n v="11848.32"/>
    <n v="0.2271"/>
    <n v="0.22070000000000001"/>
    <n v="42229.786378677331"/>
    <n v="1764.6646453333331"/>
    <n v="389.46148722506661"/>
    <n v="2154.1261325583996"/>
    <n v="150263.79123123572"/>
  </r>
  <r>
    <x v="121"/>
    <s v="Lake Stevens School District"/>
    <n v="5099"/>
    <s v="Cavelero Mid High School"/>
    <n v="0.26469999999999999"/>
    <x v="1"/>
    <n v="1451.65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1"/>
    <s v="Lake Stevens School District"/>
    <n v="4391"/>
    <s v="Glenwood Elementary"/>
    <n v="0.1993"/>
    <x v="1"/>
    <n v="546.77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1"/>
    <s v="Lake Stevens School District"/>
    <n v="4534"/>
    <s v="Highland Elementary"/>
    <n v="0.21110000000000001"/>
    <x v="1"/>
    <n v="508.42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1"/>
    <s v="Lake Stevens School District"/>
    <n v="2885"/>
    <s v="Hillcrest Elementary School"/>
    <n v="0.2266"/>
    <x v="1"/>
    <n v="738.88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1"/>
    <s v="Lake Stevens School District"/>
    <n v="1753"/>
    <s v="Homelink"/>
    <n v="0.1615"/>
    <x v="1"/>
    <n v="37.959999999999994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1"/>
    <s v="Lake Stevens School District"/>
    <n v="3408"/>
    <s v="Lake Stevens Middle School"/>
    <n v="0.28000000000000003"/>
    <x v="1"/>
    <n v="677.79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1"/>
    <s v="Lake Stevens School District"/>
    <n v="2426"/>
    <s v="Lake Stevens Sr High School"/>
    <n v="0.22739999999999999"/>
    <x v="1"/>
    <n v="1925.2600000000002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1"/>
    <s v="Lake Stevens School District"/>
    <n v="2884"/>
    <s v="Mt. Pilchuck Elementary School"/>
    <n v="0.27760000000000001"/>
    <x v="1"/>
    <n v="454.08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1"/>
    <s v="Lake Stevens School District"/>
    <n v="4139"/>
    <s v="North Lake Middle School"/>
    <n v="0.27179999999999999"/>
    <x v="1"/>
    <n v="778.2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1"/>
    <s v="Lake Stevens School District"/>
    <n v="5442"/>
    <s v="Outcomes for Academic Resilience"/>
    <n v="0"/>
    <x v="1"/>
    <n v="8.43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1"/>
    <s v="Lake Stevens School District"/>
    <n v="4392"/>
    <s v="Skyline Elementary"/>
    <n v="0.27650000000000002"/>
    <x v="1"/>
    <n v="526.9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1"/>
    <s v="Lake Stevens School District"/>
    <n v="5477"/>
    <s v="Stevens Creek Elementary"/>
    <n v="0.24859999999999999"/>
    <x v="1"/>
    <n v="533.35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1"/>
    <s v="Lake Stevens School District"/>
    <n v="3753"/>
    <s v="Sunnycrest Elementary School"/>
    <n v="0.21629999999999999"/>
    <x v="1"/>
    <n v="613.91999999999996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4256"/>
    <s v="Alcott Elementary"/>
    <n v="3.4099999999999998E-2"/>
    <x v="1"/>
    <n v="688.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3548"/>
    <s v="Audubon Elementary"/>
    <n v="3.2899999999999999E-2"/>
    <x v="1"/>
    <n v="511.7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3592"/>
    <s v="Bell Elementary"/>
    <n v="0.18970000000000001"/>
    <x v="1"/>
    <n v="429.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4532"/>
    <s v="Blackwell Elementary"/>
    <n v="1.24E-2"/>
    <x v="1"/>
    <n v="525.6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5139"/>
    <s v="Carson Elementary"/>
    <n v="2.4500000000000001E-2"/>
    <x v="1"/>
    <n v="463.3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5511"/>
    <s v="Clara Barton Elementary School"/>
    <n v="0.1583"/>
    <x v="1"/>
    <n v="590.2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3856"/>
    <s v="Community School"/>
    <n v="1.9199999999999998E-2"/>
    <x v="1"/>
    <n v="63.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1649"/>
    <s v="Contractual Schools"/>
    <n v="0.1358"/>
    <x v="1"/>
    <n v="47.3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4018"/>
    <s v="Dickinson Elementary"/>
    <n v="7.8399999999999997E-2"/>
    <x v="1"/>
    <n v="331.4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1658"/>
    <s v="Discovery School"/>
    <n v="3.2599999999999997E-2"/>
    <x v="1"/>
    <n v="69.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4439"/>
    <s v="Eastlake High School"/>
    <n v="3.4500000000000003E-2"/>
    <x v="1"/>
    <n v="2156.3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4424"/>
    <s v="Einstein Elementary"/>
    <n v="0.16289999999999999"/>
    <x v="1"/>
    <n v="442.5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5512"/>
    <s v="Ella Baker Elementary School"/>
    <n v="7.2999999999999995E-2"/>
    <x v="1"/>
    <n v="510.7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3855"/>
    <s v="Emerson High School"/>
    <n v="0.19040000000000001"/>
    <x v="1"/>
    <n v="38.12999999999999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1688"/>
    <s v="Emerson K-12"/>
    <n v="5.4100000000000002E-2"/>
    <x v="1"/>
    <n v="49.4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1800"/>
    <s v="Environmental &amp; Adventure School"/>
    <n v="3.8199999999999998E-2"/>
    <x v="1"/>
    <n v="13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4148"/>
    <s v="Evergreen Middle School"/>
    <n v="7.0800000000000002E-2"/>
    <x v="1"/>
    <n v="723.2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1687"/>
    <s v="Explorer Community School"/>
    <n v="1.44E-2"/>
    <x v="1"/>
    <n v="64.40000000000000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3590"/>
    <s v="Finn Hill Middle School"/>
    <n v="0.17460000000000001"/>
    <x v="1"/>
    <n v="686.3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3591"/>
    <s v="Franklin Elementary"/>
    <n v="5.28E-2"/>
    <x v="1"/>
    <n v="433.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3675"/>
    <s v="Frost Elementary"/>
    <n v="0.31280000000000002"/>
    <x v="1"/>
    <n v="403.9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1804"/>
    <s v="Futures School"/>
    <n v="0.29480000000000001"/>
    <x v="1"/>
    <n v="24.7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4386"/>
    <s v="Inglewood Middle School"/>
    <n v="3.2800000000000003E-2"/>
    <x v="1"/>
    <n v="1233.859999999999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1706"/>
    <s v="International Community School"/>
    <n v="2.0500000000000001E-2"/>
    <x v="1"/>
    <n v="411.0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2796"/>
    <s v="Juanita Elementary"/>
    <n v="0.1976"/>
    <x v="1"/>
    <n v="306.1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3771"/>
    <s v="Juanita High"/>
    <n v="0.21079999999999999"/>
    <x v="1"/>
    <n v="1508.2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3922"/>
    <s v="Kamiakin Middle School"/>
    <n v="0.29620000000000002"/>
    <x v="1"/>
    <n v="619.6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3704"/>
    <s v="Keller Elementary"/>
    <n v="0.20749999999999999"/>
    <x v="1"/>
    <n v="301.6600000000000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3941"/>
    <s v="Kirk Elementary"/>
    <n v="4.3499999999999997E-2"/>
    <x v="1"/>
    <n v="618.5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2308"/>
    <s v="Kirkland Middle School"/>
    <n v="0.1009"/>
    <x v="1"/>
    <n v="545.0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2739"/>
    <s v="Lake Washington High"/>
    <n v="0.1235"/>
    <x v="1"/>
    <n v="1849.9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3041"/>
    <s v="Lakeview Elementary"/>
    <n v="0.1174"/>
    <x v="1"/>
    <n v="476.0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3529"/>
    <s v="Mann Elementary"/>
    <n v="2.86E-2"/>
    <x v="1"/>
    <n v="343.9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4354"/>
    <s v="Mcauliffe Elementary"/>
    <n v="1.95E-2"/>
    <x v="1"/>
    <n v="587.5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4096"/>
    <s v="Mead Elementary"/>
    <n v="3.1899999999999998E-2"/>
    <x v="1"/>
    <n v="666.1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3748"/>
    <s v="Muir Elementary"/>
    <n v="0.29949999999999999"/>
    <x v="1"/>
    <n v="365.3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4167"/>
    <s v="Northstar Middle School"/>
    <n v="7.4000000000000003E-3"/>
    <x v="1"/>
    <n v="87.8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2289"/>
    <s v="Redmond Elementary"/>
    <n v="0.18149999999999999"/>
    <x v="1"/>
    <n v="648.0599999999999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3528"/>
    <s v="Redmond High"/>
    <n v="0.1205"/>
    <x v="1"/>
    <n v="2061.3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3232"/>
    <s v="Redmond Middle School"/>
    <n v="0.13159999999999999"/>
    <x v="1"/>
    <n v="984.1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5057"/>
    <s v="Renaissance School"/>
    <n v="5.1299999999999998E-2"/>
    <x v="1"/>
    <n v="86.9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4147"/>
    <s v="Rockwell Elementary"/>
    <n v="4.6800000000000001E-2"/>
    <x v="1"/>
    <n v="513.0499999999999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5053"/>
    <s v="Rosa Parks Elementary"/>
    <n v="1.72E-2"/>
    <x v="1"/>
    <n v="603.2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2992"/>
    <s v="Rose Hill Elementary"/>
    <n v="0.18179999999999999"/>
    <x v="1"/>
    <n v="475.0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3706"/>
    <s v="Rose Hill Middle School"/>
    <n v="0.1434"/>
    <x v="1"/>
    <n v="950.0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3703"/>
    <s v="Rush Elementary"/>
    <n v="4.4699999999999997E-2"/>
    <x v="1"/>
    <n v="659.6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3747"/>
    <s v="Sandburg Elementary"/>
    <n v="6.1699999999999998E-2"/>
    <x v="1"/>
    <n v="401.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4302"/>
    <s v="Smith Elementary"/>
    <n v="1.0699999999999999E-2"/>
    <x v="1"/>
    <n v="644.1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1975"/>
    <s v="Stella Schola"/>
    <n v="3.3500000000000002E-2"/>
    <x v="1"/>
    <n v="89.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5265"/>
    <s v="Tesla STEM High School"/>
    <n v="2.1000000000000001E-2"/>
    <x v="1"/>
    <n v="605.0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3490"/>
    <s v="Thoreau Elementary"/>
    <n v="0.1172"/>
    <x v="1"/>
    <n v="440.0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5597"/>
    <s v="Timberline Middle School"/>
    <n v="7.0099999999999996E-2"/>
    <x v="1"/>
    <n v="804.0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3441"/>
    <s v="Twain Elementary"/>
    <n v="0.13389999999999999"/>
    <x v="1"/>
    <n v="633.4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5958"/>
    <s v="Washington Network for Innovative Careers"/>
    <n v="2.92E-2"/>
    <x v="1"/>
    <n v="401.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2"/>
    <s v="Lake Washington School District"/>
    <n v="4336"/>
    <s v="Wilder Elementary"/>
    <n v="2.7400000000000001E-2"/>
    <x v="1"/>
    <n v="341.9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3"/>
    <s v="Lakewood School District"/>
    <n v="4576"/>
    <s v="Cougar Creek Elementary School"/>
    <n v="0.36409999999999998"/>
    <x v="1"/>
    <n v="373.86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3"/>
    <s v="Lakewood School District"/>
    <n v="4477"/>
    <s v="English Crossing Elementary"/>
    <n v="0.42320000000000002"/>
    <x v="1"/>
    <n v="326.3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3"/>
    <s v="Lakewood School District"/>
    <n v="3255"/>
    <s v="Lakewood Elementary School"/>
    <n v="0.44619999999999999"/>
    <x v="1"/>
    <n v="362.02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3"/>
    <s v="Lakewood School District"/>
    <n v="4204"/>
    <s v="Lakewood High School"/>
    <n v="0.31769999999999998"/>
    <x v="1"/>
    <n v="765.58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3"/>
    <s v="Lakewood School District"/>
    <n v="3893"/>
    <s v="Lakewood Middle School"/>
    <n v="0.40060000000000001"/>
    <x v="1"/>
    <n v="610.5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4"/>
    <s v="Lamont School District"/>
    <n v="3137"/>
    <s v="Lamont Middle School"/>
    <n v="0.62419999999999998"/>
    <x v="0"/>
    <n v="41.41"/>
    <n v="0"/>
    <n v="41.41"/>
    <n v="1"/>
    <n v="1"/>
    <n v="41.41"/>
    <n v="15"/>
    <n v="2.7606666666666664"/>
    <n v="1.1000000000000001"/>
    <n v="36"/>
    <n v="109.3224"/>
    <n v="0.12146933333333333"/>
    <n v="67585"/>
    <n v="68937"/>
    <n v="8209.5048933333328"/>
    <n v="164.22653866666769"/>
    <n v="11848.32"/>
    <n v="0.2271"/>
    <n v="0.22070000000000001"/>
    <n v="3339.8308898797331"/>
    <n v="139.56219053333334"/>
    <n v="30.801375450706669"/>
    <n v="170.36356598404001"/>
    <n v="11883.925887863774"/>
  </r>
  <r>
    <x v="125"/>
    <s v="Liberty School District"/>
    <n v="3416"/>
    <s v="Liberty High School"/>
    <n v="0.29139999999999999"/>
    <x v="1"/>
    <n v="180.3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5"/>
    <s v="Liberty School District"/>
    <n v="4226"/>
    <s v="Liberty Jr High &amp; Elementary"/>
    <n v="0.32690000000000002"/>
    <x v="1"/>
    <n v="356.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6"/>
    <s v="Lind School District"/>
    <n v="3421"/>
    <s v="Lind Elementary School"/>
    <n v="0.6825"/>
    <x v="0"/>
    <n v="98.2"/>
    <n v="0"/>
    <n v="98.2"/>
    <n v="1"/>
    <n v="1"/>
    <n v="98.2"/>
    <n v="15"/>
    <n v="6.5466666666666669"/>
    <n v="1.1000000000000001"/>
    <n v="36"/>
    <n v="259.24800000000005"/>
    <n v="0.28805333333333338"/>
    <n v="67585"/>
    <n v="68937"/>
    <n v="19468.084533333338"/>
    <n v="389.44810666666672"/>
    <n v="11848.32"/>
    <n v="0.2271"/>
    <n v="0.22070000000000001"/>
    <n v="7920.1012650613347"/>
    <n v="330.95887733333342"/>
    <n v="73.042624227466689"/>
    <n v="404.00150156080008"/>
    <n v="28181.635406622139"/>
  </r>
  <r>
    <x v="126"/>
    <s v="Lind School District"/>
    <n v="2903"/>
    <s v="Lind-Ritzville High School"/>
    <n v="0.7046"/>
    <x v="0"/>
    <n v="50.54"/>
    <n v="0"/>
    <n v="50.54"/>
    <n v="1"/>
    <n v="1"/>
    <n v="50.54"/>
    <n v="15"/>
    <n v="3.3693333333333331"/>
    <n v="1.1000000000000001"/>
    <n v="36"/>
    <n v="133.4256"/>
    <n v="0.14825066666666667"/>
    <n v="67585"/>
    <n v="68937"/>
    <n v="10019.521306666667"/>
    <n v="200.43490133333216"/>
    <n v="11848.32"/>
    <n v="0.2271"/>
    <n v="0.22070000000000001"/>
    <n v="4076.1906103482661"/>
    <n v="170.33260346666668"/>
    <n v="37.592405585093339"/>
    <n v="207.92500905176001"/>
    <n v="14504.071827400026"/>
  </r>
  <r>
    <x v="126"/>
    <s v="Lind School District"/>
    <n v="5293"/>
    <s v="Lind-Ritzville Middle School"/>
    <n v="0.72209999999999996"/>
    <x v="0"/>
    <n v="47.7"/>
    <n v="0"/>
    <n v="47.7"/>
    <n v="1"/>
    <n v="1"/>
    <n v="47.7"/>
    <n v="15"/>
    <n v="3.18"/>
    <n v="1.1000000000000001"/>
    <n v="36"/>
    <n v="125.92800000000003"/>
    <n v="0.13992000000000002"/>
    <n v="67585"/>
    <n v="68937"/>
    <n v="9456.4932000000008"/>
    <n v="189.17184000000088"/>
    <n v="11848.32"/>
    <n v="0.2271"/>
    <n v="0.22070000000000001"/>
    <n v="3847.1367652080007"/>
    <n v="160.76108400000004"/>
    <n v="35.479971238800012"/>
    <n v="196.24105523880004"/>
    <n v="13689.042860446802"/>
  </r>
  <r>
    <x v="127"/>
    <s v="Longview School District"/>
    <n v="3475"/>
    <s v="Cascade Middle School"/>
    <n v="0.62350000000000005"/>
    <x v="0"/>
    <n v="508.34"/>
    <n v="0"/>
    <n v="508.34"/>
    <n v="1"/>
    <n v="1"/>
    <n v="508.34"/>
    <n v="15"/>
    <n v="33.889333333333333"/>
    <n v="1.1000000000000001"/>
    <n v="36"/>
    <n v="1342.0176000000001"/>
    <n v="1.4911306666666668"/>
    <n v="67585"/>
    <n v="68937"/>
    <n v="100778.06610666668"/>
    <n v="2016.008661333326"/>
    <n v="11848.32"/>
    <n v="0.2271"/>
    <n v="0.22070000000000001"/>
    <n v="40999.025224860263"/>
    <n v="1713.2345794666667"/>
    <n v="378.11087168829334"/>
    <n v="2091.3454511549598"/>
    <n v="145884.4454440152"/>
  </r>
  <r>
    <x v="127"/>
    <s v="Longview School District"/>
    <n v="3211"/>
    <s v="Columbia Heights Elementary"/>
    <n v="0.5071"/>
    <x v="0"/>
    <n v="341.8"/>
    <n v="0"/>
    <n v="341.8"/>
    <n v="1"/>
    <n v="1"/>
    <n v="341.8"/>
    <n v="15"/>
    <n v="22.786666666666669"/>
    <n v="1.1000000000000001"/>
    <n v="36"/>
    <n v="902.3520000000002"/>
    <n v="1.0026133333333336"/>
    <n v="67585"/>
    <n v="68937"/>
    <n v="67761.622133333352"/>
    <n v="1355.5332266666665"/>
    <n v="11848.32"/>
    <n v="0.2271"/>
    <n v="0.22070000000000001"/>
    <n v="27567.114179205339"/>
    <n v="1151.9525893333337"/>
    <n v="254.23593646586676"/>
    <n v="1406.1885257992003"/>
    <n v="98090.458065004554"/>
  </r>
  <r>
    <x v="127"/>
    <s v="Longview School District"/>
    <n v="2369"/>
    <s v="Columbia Valley Garden Elem Schl"/>
    <n v="0.48959999999999998"/>
    <x v="1"/>
    <n v="338.8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7"/>
    <s v="Longview School District"/>
    <n v="5312"/>
    <s v="Discovery High School"/>
    <n v="0.71460000000000001"/>
    <x v="0"/>
    <n v="86.14"/>
    <n v="0"/>
    <n v="86.14"/>
    <n v="1"/>
    <n v="1"/>
    <n v="86.14"/>
    <n v="15"/>
    <n v="5.7426666666666666"/>
    <n v="1.1000000000000001"/>
    <n v="36"/>
    <n v="227.40960000000001"/>
    <n v="0.25267733333333336"/>
    <n v="67585"/>
    <n v="68937"/>
    <n v="17077.197573333335"/>
    <n v="341.61975466666627"/>
    <n v="11848.32"/>
    <n v="0.2271"/>
    <n v="0.22070000000000001"/>
    <n v="6947.4289508389338"/>
    <n v="290.31362213333335"/>
    <n v="64.072216404826676"/>
    <n v="354.38583853816004"/>
    <n v="24720.632117377096"/>
  </r>
  <r>
    <x v="127"/>
    <s v="Longview School District"/>
    <n v="5400"/>
    <s v="Discovery High School-Achieve"/>
    <n v="0.68469999999999998"/>
    <x v="0"/>
    <n v="26.799999999999997"/>
    <n v="0"/>
    <n v="26.799999999999997"/>
    <n v="1"/>
    <n v="1"/>
    <n v="26.799999999999997"/>
    <n v="15"/>
    <n v="1.7866666666666664"/>
    <n v="1.1000000000000001"/>
    <n v="36"/>
    <n v="70.751999999999995"/>
    <n v="7.8613333333333327E-2"/>
    <n v="67585"/>
    <n v="68937"/>
    <n v="5313.0821333333333"/>
    <n v="106.28522666666595"/>
    <n v="11848.32"/>
    <n v="0.2271"/>
    <n v="0.22070000000000001"/>
    <n v="2161.494031605333"/>
    <n v="90.322789333333318"/>
    <n v="19.934239605866665"/>
    <n v="110.25702893919998"/>
    <n v="7691.1184205445315"/>
  </r>
  <r>
    <x v="127"/>
    <s v="Longview School District"/>
    <n v="2319"/>
    <s v="Kessler Elementary School"/>
    <n v="0.78620000000000001"/>
    <x v="0"/>
    <n v="272.02"/>
    <n v="0"/>
    <n v="272.02"/>
    <n v="1"/>
    <n v="1"/>
    <n v="272.02"/>
    <n v="15"/>
    <n v="18.134666666666664"/>
    <n v="1.1000000000000001"/>
    <n v="36"/>
    <n v="718.13279999999986"/>
    <n v="0.79792533333333315"/>
    <n v="67585"/>
    <n v="68937"/>
    <n v="53927.783653333325"/>
    <n v="1078.7950506666602"/>
    <n v="11848.32"/>
    <n v="0.2271"/>
    <n v="0.22070000000000001"/>
    <n v="21939.164420794128"/>
    <n v="916.77631173333316"/>
    <n v="202.33253199954663"/>
    <n v="1119.1088437328799"/>
    <n v="78064.851968527015"/>
  </r>
  <r>
    <x v="127"/>
    <s v="Longview School District"/>
    <n v="5614"/>
    <s v="Longview Virtual Academy"/>
    <n v="0.48480000000000001"/>
    <x v="1"/>
    <n v="64.8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7"/>
    <s v="Longview School District"/>
    <n v="3151"/>
    <s v="Mark Morris High School"/>
    <n v="0.45500000000000002"/>
    <x v="1"/>
    <n v="861.0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7"/>
    <s v="Longview School District"/>
    <n v="3658"/>
    <s v="Mint Valley Elementary"/>
    <n v="0.70440000000000003"/>
    <x v="0"/>
    <n v="366.32"/>
    <n v="0"/>
    <n v="366.32"/>
    <n v="1"/>
    <n v="1"/>
    <n v="366.32"/>
    <n v="15"/>
    <n v="24.421333333333333"/>
    <n v="1.1000000000000001"/>
    <n v="36"/>
    <n v="967.08480000000009"/>
    <n v="1.0745386666666668"/>
    <n v="67585"/>
    <n v="68937"/>
    <n v="72622.695786666678"/>
    <n v="1452.7762773333234"/>
    <n v="11848.32"/>
    <n v="0.2271"/>
    <n v="0.22070000000000001"/>
    <n v="29544.71991259947"/>
    <n v="1234.5912010666666"/>
    <n v="272.47427807541334"/>
    <n v="1507.06547914208"/>
    <n v="105127.25745574155"/>
  </r>
  <r>
    <x v="127"/>
    <s v="Longview School District"/>
    <n v="2831"/>
    <s v="Monticello Middle School"/>
    <n v="0.74729999999999996"/>
    <x v="0"/>
    <n v="564.58000000000004"/>
    <n v="0"/>
    <n v="564.58000000000004"/>
    <n v="1"/>
    <n v="1"/>
    <n v="564.58000000000004"/>
    <n v="15"/>
    <n v="37.638666666666673"/>
    <n v="1.1000000000000001"/>
    <n v="36"/>
    <n v="1490.4912000000004"/>
    <n v="1.6561013333333339"/>
    <n v="67585"/>
    <n v="68937"/>
    <n v="111927.60861333337"/>
    <n v="2239.0490026666666"/>
    <n v="11848.32"/>
    <n v="0.2271"/>
    <n v="0.22070000000000001"/>
    <n v="45534.936580736554"/>
    <n v="1902.777626933334"/>
    <n v="419.94302226418682"/>
    <n v="2322.7206491975207"/>
    <n v="162024.3148459341"/>
  </r>
  <r>
    <x v="127"/>
    <s v="Longview School District"/>
    <n v="4574"/>
    <s v="Mt. Solo Middle School"/>
    <n v="0.51119999999999999"/>
    <x v="0"/>
    <n v="421.29"/>
    <n v="0"/>
    <n v="421.29"/>
    <n v="1"/>
    <n v="1"/>
    <n v="421.29"/>
    <n v="15"/>
    <n v="28.086000000000002"/>
    <n v="1.1000000000000001"/>
    <n v="36"/>
    <n v="1112.2056000000002"/>
    <n v="1.2357840000000002"/>
    <n v="67585"/>
    <n v="68937"/>
    <n v="83520.461640000009"/>
    <n v="1670.7799680000026"/>
    <n v="11848.32"/>
    <n v="0.2271"/>
    <n v="0.22070000000000001"/>
    <n v="33978.202260261605"/>
    <n v="1419.8540268000002"/>
    <n v="313.36178371476007"/>
    <n v="1733.2158105147603"/>
    <n v="120902.65967877637"/>
  </r>
  <r>
    <x v="127"/>
    <s v="Longview School District"/>
    <n v="2914"/>
    <s v="Northlake Elementary School"/>
    <n v="0.753"/>
    <x v="0"/>
    <n v="305.51"/>
    <n v="0"/>
    <n v="305.51"/>
    <n v="1"/>
    <n v="1"/>
    <n v="305.51"/>
    <n v="15"/>
    <n v="20.367333333333331"/>
    <n v="1.1000000000000001"/>
    <n v="36"/>
    <n v="806.54639999999995"/>
    <n v="0.89616266666666666"/>
    <n v="67585"/>
    <n v="68937"/>
    <n v="60567.153826666668"/>
    <n v="1211.6119253333309"/>
    <n v="11848.32"/>
    <n v="0.2271"/>
    <n v="0.22070000000000001"/>
    <n v="24640.225432677067"/>
    <n v="1029.6460958666667"/>
    <n v="227.24289335777334"/>
    <n v="1256.8889892244399"/>
    <n v="87675.880173901503"/>
  </r>
  <r>
    <x v="127"/>
    <s v="Longview School District"/>
    <n v="2726"/>
    <s v="Olympic Elementary School"/>
    <n v="0.72799999999999998"/>
    <x v="0"/>
    <n v="337.11"/>
    <n v="0"/>
    <n v="337.11"/>
    <n v="1"/>
    <n v="1"/>
    <n v="337.11"/>
    <n v="15"/>
    <n v="22.474"/>
    <n v="1.1000000000000001"/>
    <n v="36"/>
    <n v="889.97040000000015"/>
    <n v="0.98885600000000018"/>
    <n v="67585"/>
    <n v="68937"/>
    <n v="66831.832760000019"/>
    <n v="1336.9333119999937"/>
    <n v="11848.32"/>
    <n v="0.2271"/>
    <n v="0.22070000000000001"/>
    <n v="27188.852723674405"/>
    <n v="1136.1461012000002"/>
    <n v="250.74744453484004"/>
    <n v="1386.8935457348402"/>
    <n v="96744.512341409267"/>
  </r>
  <r>
    <x v="127"/>
    <s v="Longview School District"/>
    <n v="2416"/>
    <s v="R A Long High School"/>
    <n v="0.63480000000000003"/>
    <x v="0"/>
    <n v="896.93000000000006"/>
    <n v="0"/>
    <n v="896.93000000000006"/>
    <n v="1"/>
    <n v="1"/>
    <n v="896.93000000000006"/>
    <n v="15"/>
    <n v="59.795333333333339"/>
    <n v="1.1000000000000001"/>
    <n v="36"/>
    <n v="2367.8952000000004"/>
    <n v="2.630994666666667"/>
    <n v="67585"/>
    <n v="68937"/>
    <n v="177815.77454666668"/>
    <n v="3557.1047893333307"/>
    <n v="11848.32"/>
    <n v="0.2271"/>
    <n v="0.22070000000000001"/>
    <n v="72339.882155513871"/>
    <n v="3022.8813222666668"/>
    <n v="667.14990782425332"/>
    <n v="3690.03123009092"/>
    <n v="257402.79272160481"/>
  </r>
  <r>
    <x v="127"/>
    <s v="Longview School District"/>
    <n v="3019"/>
    <s v="Robert Gray Elementary"/>
    <n v="0.41289999999999999"/>
    <x v="1"/>
    <n v="423.7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7"/>
    <s v="Longview School District"/>
    <n v="2370"/>
    <s v="Saint Helens Elementary"/>
    <n v="0.8609"/>
    <x v="0"/>
    <n v="339.83"/>
    <n v="0"/>
    <n v="339.83"/>
    <n v="1"/>
    <n v="1"/>
    <n v="339.83"/>
    <n v="15"/>
    <n v="22.655333333333331"/>
    <n v="1.1000000000000001"/>
    <n v="36"/>
    <n v="897.1511999999999"/>
    <n v="0.99683466666666654"/>
    <n v="67585"/>
    <n v="68937"/>
    <n v="67371.070946666659"/>
    <n v="1347.7204693333333"/>
    <n v="11848.32"/>
    <n v="0.2271"/>
    <n v="0.22070000000000001"/>
    <n v="27408.228237329862"/>
    <n v="1145.3131902666667"/>
    <n v="252.77062109185334"/>
    <n v="1398.0838113585201"/>
    <n v="97525.103464688378"/>
  </r>
  <r>
    <x v="128"/>
    <s v="Loon Lake School District"/>
    <n v="2480"/>
    <s v="Loon Lake Elementary School"/>
    <n v="0.72430000000000005"/>
    <x v="0"/>
    <n v="99.3"/>
    <n v="0"/>
    <n v="99.3"/>
    <n v="1"/>
    <n v="1"/>
    <n v="99.3"/>
    <n v="15"/>
    <n v="6.62"/>
    <n v="1.1000000000000001"/>
    <n v="36"/>
    <n v="262.15200000000004"/>
    <n v="0.29128000000000004"/>
    <n v="67585"/>
    <n v="68937"/>
    <n v="19686.158800000001"/>
    <n v="393.81056000000171"/>
    <n v="11848.32"/>
    <n v="0.2271"/>
    <n v="0.22070000000000001"/>
    <n v="8008.8193036720004"/>
    <n v="334.66615600000006"/>
    <n v="73.86082062920002"/>
    <n v="408.52697662920008"/>
    <n v="28497.315640301204"/>
  </r>
  <r>
    <x v="128"/>
    <s v="Loon Lake School District"/>
    <n v="1922"/>
    <s v="Loon Lake Homelink Program"/>
    <n v="0.26400000000000001"/>
    <x v="1"/>
    <n v="159.9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9"/>
    <s v="Lopez School District"/>
    <n v="4178"/>
    <s v="Decatur Elementary"/>
    <n v="0"/>
    <x v="1"/>
    <n v="5.9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9"/>
    <s v="Lopez School District"/>
    <n v="4107"/>
    <s v="Lopez Elementary School"/>
    <n v="0.44109999999999999"/>
    <x v="1"/>
    <n v="103.53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29"/>
    <s v="Lopez School District"/>
    <n v="2632"/>
    <s v="Lopez Middle High School"/>
    <n v="0.46710000000000002"/>
    <x v="1"/>
    <n v="123.94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30"/>
    <s v="Lumen Public School"/>
    <n v="5609"/>
    <s v="Lumen High School"/>
    <n v="0.90629999999999999"/>
    <x v="0"/>
    <n v="36.74"/>
    <n v="0"/>
    <n v="36.74"/>
    <n v="1.04"/>
    <n v="1.04"/>
    <n v="36.74"/>
    <n v="15"/>
    <n v="2.4493333333333336"/>
    <n v="1.1000000000000001"/>
    <n v="36"/>
    <n v="96.993600000000015"/>
    <n v="0.10777066666666668"/>
    <n v="67585"/>
    <n v="68937"/>
    <n v="7575.0277269333355"/>
    <n v="151.53417898666521"/>
    <n v="11848.32"/>
    <n v="0.2271"/>
    <n v="0.22070000000000001"/>
    <n v="3030.6337353689178"/>
    <n v="128.77603176533336"/>
    <n v="28.420870210609074"/>
    <n v="157.19690197594244"/>
    <n v="10914.392543264861"/>
  </r>
  <r>
    <x v="131"/>
    <s v="Lummi Tribal Agency"/>
    <n v="5373"/>
    <s v="Lummi Nation School"/>
    <n v="0.84160000000000001"/>
    <x v="0"/>
    <n v="396.96"/>
    <n v="0"/>
    <n v="396.96"/>
    <n v="1.1000000000000001"/>
    <n v="1.1000000000000001"/>
    <n v="396.96"/>
    <n v="15"/>
    <n v="26.463999999999999"/>
    <n v="1.1000000000000001"/>
    <n v="36"/>
    <n v="1047.9744000000001"/>
    <n v="1.1644160000000001"/>
    <n v="67585"/>
    <n v="68937"/>
    <n v="86566.760896000007"/>
    <n v="1731.7194752000214"/>
    <n v="11848.32"/>
    <n v="0.2271"/>
    <n v="0.22070000000000001"/>
    <n v="33837.875268778247"/>
    <n v="1471.6413395200007"/>
    <n v="324.79124363206415"/>
    <n v="1796.4325831520648"/>
    <n v="123932.78822313035"/>
  </r>
  <r>
    <x v="132"/>
    <s v="Lyle School District"/>
    <n v="3049"/>
    <s v="Dallesport Elementary"/>
    <n v="0.63249999999999995"/>
    <x v="0"/>
    <n v="98.9"/>
    <n v="0"/>
    <n v="98.9"/>
    <n v="1"/>
    <n v="1"/>
    <n v="98.9"/>
    <n v="15"/>
    <n v="6.5933333333333337"/>
    <n v="1.1000000000000001"/>
    <n v="36"/>
    <n v="261.096"/>
    <n v="0.29010666666666668"/>
    <n v="67585"/>
    <n v="68937"/>
    <n v="19606.859066666668"/>
    <n v="392.22421333333477"/>
    <n v="11848.32"/>
    <n v="0.2271"/>
    <n v="0.22070000000000001"/>
    <n v="7976.5581987226678"/>
    <n v="333.31805466666668"/>
    <n v="73.563294664933338"/>
    <n v="406.88134933160001"/>
    <n v="28382.522828054272"/>
  </r>
  <r>
    <x v="132"/>
    <s v="Lyle School District"/>
    <n v="3111"/>
    <s v="Lyle High School"/>
    <n v="0.58199999999999996"/>
    <x v="0"/>
    <n v="63.9"/>
    <n v="0"/>
    <n v="63.9"/>
    <n v="1"/>
    <n v="1"/>
    <n v="63.9"/>
    <n v="15"/>
    <n v="4.26"/>
    <n v="1.1000000000000001"/>
    <n v="36"/>
    <n v="168.696"/>
    <n v="0.18744"/>
    <n v="67585"/>
    <n v="68937"/>
    <n v="12668.1324"/>
    <n v="253.41887999999926"/>
    <n v="11848.32"/>
    <n v="0.2271"/>
    <n v="0.22070000000000001"/>
    <n v="5153.7115156559994"/>
    <n v="215.35918799999999"/>
    <n v="47.529772791599996"/>
    <n v="262.88896079159997"/>
    <n v="18338.151756447594"/>
  </r>
  <r>
    <x v="132"/>
    <s v="Lyle School District"/>
    <n v="3643"/>
    <s v="Lyle Middle School"/>
    <n v="0.6603"/>
    <x v="0"/>
    <n v="45.91"/>
    <n v="0"/>
    <n v="45.91"/>
    <n v="1"/>
    <n v="1"/>
    <n v="45.91"/>
    <n v="15"/>
    <n v="3.0606666666666666"/>
    <n v="1.1000000000000001"/>
    <n v="36"/>
    <n v="121.20240000000001"/>
    <n v="0.13466933333333334"/>
    <n v="67585"/>
    <n v="68937"/>
    <n v="9101.626893333334"/>
    <n v="182.07293866666623"/>
    <n v="11848.32"/>
    <n v="0.2271"/>
    <n v="0.22070000000000001"/>
    <n v="3702.7683205597332"/>
    <n v="154.72833053333335"/>
    <n v="34.148542548706672"/>
    <n v="188.87687308204002"/>
    <n v="13175.345025641773"/>
  </r>
  <r>
    <x v="133"/>
    <s v="Lynden School District"/>
    <n v="3417"/>
    <s v="Fisher Elementary School"/>
    <n v="0.4224"/>
    <x v="1"/>
    <n v="372.07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33"/>
    <s v="Lynden School District"/>
    <n v="5466"/>
    <s v="IMPACT Reengagement Program"/>
    <n v="0"/>
    <x v="1"/>
    <n v="0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33"/>
    <s v="Lynden School District"/>
    <n v="4324"/>
    <s v="Isom Elementary School"/>
    <n v="0.29549999999999998"/>
    <x v="1"/>
    <n v="420.96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33"/>
    <s v="Lynden School District"/>
    <n v="1983"/>
    <s v="Lynden Academy"/>
    <n v="7.2999999999999995E-2"/>
    <x v="1"/>
    <n v="455.78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33"/>
    <s v="Lynden School District"/>
    <n v="4201"/>
    <s v="Lynden High School"/>
    <n v="0.31419999999999998"/>
    <x v="1"/>
    <n v="971.3599999999999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33"/>
    <s v="Lynden School District"/>
    <n v="2219"/>
    <s v="Lynden Middle School"/>
    <n v="0.36609999999999998"/>
    <x v="1"/>
    <n v="622.88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33"/>
    <s v="Lynden School District"/>
    <n v="4517"/>
    <s v="Vossbeck Elementary School"/>
    <n v="0.3453"/>
    <x v="1"/>
    <n v="454.52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34"/>
    <s v="Mabton School District"/>
    <n v="3070"/>
    <s v="Artz Fox Elementary"/>
    <n v="0.91379999999999995"/>
    <x v="0"/>
    <n v="464.1"/>
    <n v="0"/>
    <n v="464.1"/>
    <n v="1"/>
    <n v="1"/>
    <n v="464.1"/>
    <n v="15"/>
    <n v="30.94"/>
    <n v="1.1000000000000001"/>
    <n v="36"/>
    <n v="1225.2240000000002"/>
    <n v="1.3613600000000001"/>
    <n v="67585"/>
    <n v="68937"/>
    <n v="92007.515600000013"/>
    <n v="1840.5587200000009"/>
    <n v="11848.32"/>
    <n v="0.2271"/>
    <n v="0.22070000000000001"/>
    <n v="37430.947017464008"/>
    <n v="1564.1345720000004"/>
    <n v="345.20450004040009"/>
    <n v="1909.3390720404004"/>
    <n v="133188.36040950441"/>
  </r>
  <r>
    <x v="134"/>
    <s v="Mabton School District"/>
    <n v="5289"/>
    <s v="Mabton Jr. Sr. High"/>
    <n v="0.91369999999999996"/>
    <x v="0"/>
    <n v="374.3"/>
    <n v="0"/>
    <n v="374.3"/>
    <n v="1"/>
    <n v="1"/>
    <n v="374.3"/>
    <n v="15"/>
    <n v="24.953333333333333"/>
    <n v="1.1000000000000001"/>
    <n v="36"/>
    <n v="988.15200000000004"/>
    <n v="1.0979466666666666"/>
    <n v="67585"/>
    <n v="68937"/>
    <n v="74204.72546666667"/>
    <n v="1484.4238933333254"/>
    <n v="11848.32"/>
    <n v="0.2271"/>
    <n v="0.22070000000000001"/>
    <n v="30188.328956338664"/>
    <n v="1261.4858226666665"/>
    <n v="278.40992106253333"/>
    <n v="1539.8957437291999"/>
    <n v="107417.37406006786"/>
  </r>
  <r>
    <x v="134"/>
    <s v="Mabton School District"/>
    <n v="5443"/>
    <s v="Mabton Step Up To College"/>
    <n v="0"/>
    <x v="1"/>
    <n v="3.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35"/>
    <s v="Mansfield School District"/>
    <n v="2233"/>
    <s v="Mansfield Elem and High School"/>
    <n v="0.68479999999999996"/>
    <x v="0"/>
    <n v="87.29"/>
    <n v="0"/>
    <n v="87.29"/>
    <n v="1"/>
    <n v="1"/>
    <n v="87.29"/>
    <n v="15"/>
    <n v="5.8193333333333337"/>
    <n v="1.1000000000000001"/>
    <n v="36"/>
    <n v="230.44560000000001"/>
    <n v="0.2560506666666667"/>
    <n v="67585"/>
    <n v="68937"/>
    <n v="17305.18430666667"/>
    <n v="346.18050133333236"/>
    <n v="11848.32"/>
    <n v="0.2271"/>
    <n v="0.22070000000000001"/>
    <n v="7040.1796275682673"/>
    <n v="294.18941346666668"/>
    <n v="64.927603552093345"/>
    <n v="359.11701701876001"/>
    <n v="25050.661452587032"/>
  </r>
  <r>
    <x v="136"/>
    <s v="Manson School District"/>
    <n v="2196"/>
    <s v="Manson Elementary"/>
    <n v="0.71950000000000003"/>
    <x v="0"/>
    <n v="231.21"/>
    <n v="0"/>
    <n v="231.21"/>
    <n v="1"/>
    <n v="1"/>
    <n v="231.21"/>
    <n v="15"/>
    <n v="15.414"/>
    <n v="1.1000000000000001"/>
    <n v="36"/>
    <n v="610.39440000000002"/>
    <n v="0.67821600000000004"/>
    <n v="67585"/>
    <n v="68937"/>
    <n v="45837.228360000001"/>
    <n v="916.94803200000024"/>
    <n v="11848.32"/>
    <n v="0.2271"/>
    <n v="0.22070000000000001"/>
    <n v="18647.725188338401"/>
    <n v="779.23627319999991"/>
    <n v="171.97744549523998"/>
    <n v="951.21371869523989"/>
    <n v="66353.115299033641"/>
  </r>
  <r>
    <x v="136"/>
    <s v="Manson School District"/>
    <n v="2623"/>
    <s v="Manson High School"/>
    <n v="0.68049999999999999"/>
    <x v="0"/>
    <n v="218"/>
    <n v="0"/>
    <n v="218"/>
    <n v="1"/>
    <n v="1"/>
    <n v="218"/>
    <n v="15"/>
    <n v="14.533333333333333"/>
    <n v="1.1000000000000001"/>
    <n v="36"/>
    <n v="575.5200000000001"/>
    <n v="0.63946666666666674"/>
    <n v="67585"/>
    <n v="68937"/>
    <n v="43218.354666666673"/>
    <n v="864.5589333333337"/>
    <n v="11848.32"/>
    <n v="0.2271"/>
    <n v="0.22070000000000001"/>
    <n v="17582.302197386671"/>
    <n v="734.71522666666669"/>
    <n v="162.15165052533334"/>
    <n v="896.86687719200006"/>
    <n v="62562.082674578676"/>
  </r>
  <r>
    <x v="136"/>
    <s v="Manson School District"/>
    <n v="5286"/>
    <s v="Manson Middle School"/>
    <n v="0.68320000000000003"/>
    <x v="0"/>
    <n v="163.58000000000001"/>
    <n v="0"/>
    <n v="163.58000000000001"/>
    <n v="1"/>
    <n v="1"/>
    <n v="163.58000000000001"/>
    <n v="15"/>
    <n v="10.905333333333335"/>
    <n v="1.1000000000000001"/>
    <n v="36"/>
    <n v="431.85120000000012"/>
    <n v="0.4798346666666668"/>
    <n v="67585"/>
    <n v="68937"/>
    <n v="32429.625946666674"/>
    <n v="648.73646933333657"/>
    <n v="11848.32"/>
    <n v="0.2271"/>
    <n v="0.22070000000000001"/>
    <n v="13193.178869029871"/>
    <n v="551.30604026666686"/>
    <n v="121.67324308685338"/>
    <n v="672.97928335352026"/>
    <n v="46944.520568383399"/>
  </r>
  <r>
    <x v="137"/>
    <s v="Mary M Knight School District"/>
    <n v="5444"/>
    <s v="Mary M. Knight School"/>
    <n v="0.70289999999999997"/>
    <x v="0"/>
    <n v="156.34000000000003"/>
    <n v="0"/>
    <n v="156.34000000000003"/>
    <n v="1"/>
    <n v="1"/>
    <n v="156.34000000000003"/>
    <n v="15"/>
    <n v="10.422666666666668"/>
    <n v="1.1000000000000001"/>
    <n v="36"/>
    <n v="412.7376000000001"/>
    <n v="0.45859733333333347"/>
    <n v="67585"/>
    <n v="68937"/>
    <n v="30994.300773333343"/>
    <n v="620.0235946666653"/>
    <n v="11848.32"/>
    <n v="0.2271"/>
    <n v="0.22070000000000001"/>
    <n v="12609.252869446937"/>
    <n v="526.90540613333349"/>
    <n v="116.28802313362671"/>
    <n v="643.19342926696015"/>
    <n v="44866.770666713906"/>
  </r>
  <r>
    <x v="137"/>
    <s v="Mary M Knight School District"/>
    <n v="5445"/>
    <s v="Washington Connections Academy"/>
    <n v="0.15129999999999999"/>
    <x v="1"/>
    <n v="1912.0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38"/>
    <s v="Mary Walker School District"/>
    <n v="5446"/>
    <s v="Mary Walker Alternative Learning Experience"/>
    <n v="0.6512"/>
    <x v="0"/>
    <n v="60.89"/>
    <n v="0"/>
    <n v="60.89"/>
    <n v="1"/>
    <n v="1"/>
    <n v="60.89"/>
    <n v="15"/>
    <n v="4.059333333333333"/>
    <n v="1.1000000000000001"/>
    <n v="36"/>
    <n v="160.74959999999999"/>
    <n v="0.17861066666666664"/>
    <n v="67585"/>
    <n v="68937"/>
    <n v="12071.401906666664"/>
    <n v="241.48162133333426"/>
    <n v="11848.32"/>
    <n v="0.2271"/>
    <n v="0.22070000000000001"/>
    <n v="4910.9467009122654"/>
    <n v="205.21472546666664"/>
    <n v="45.290889910493327"/>
    <n v="250.50561537715996"/>
    <n v="17474.335844289424"/>
  </r>
  <r>
    <x v="138"/>
    <s v="Mary Walker School District"/>
    <n v="3311"/>
    <s v="Mary Walker High School"/>
    <n v="0.71509999999999996"/>
    <x v="0"/>
    <n v="116.31"/>
    <n v="0"/>
    <n v="116.31"/>
    <n v="1"/>
    <n v="1"/>
    <n v="116.31"/>
    <n v="15"/>
    <n v="7.7540000000000004"/>
    <n v="1.1000000000000001"/>
    <n v="36"/>
    <n v="307.05840000000001"/>
    <n v="0.34117599999999998"/>
    <n v="67585"/>
    <n v="68937"/>
    <n v="23058.379959999998"/>
    <n v="461.26995199999874"/>
    <n v="11848.32"/>
    <n v="0.2271"/>
    <n v="0.22070000000000001"/>
    <n v="9380.7227916423981"/>
    <n v="391.9941652"/>
    <n v="86.513112259639996"/>
    <n v="478.50727745964002"/>
    <n v="33378.879981102036"/>
  </r>
  <r>
    <x v="138"/>
    <s v="Mary Walker School District"/>
    <n v="2297"/>
    <s v="Springdale Elementary"/>
    <n v="0.78790000000000004"/>
    <x v="0"/>
    <n v="150.22"/>
    <n v="0"/>
    <n v="150.22"/>
    <n v="1"/>
    <n v="1"/>
    <n v="150.22"/>
    <n v="15"/>
    <n v="10.014666666666667"/>
    <n v="1.1000000000000001"/>
    <n v="36"/>
    <n v="396.58080000000001"/>
    <n v="0.44064533333333333"/>
    <n v="67585"/>
    <n v="68937"/>
    <n v="29781.014853333334"/>
    <n v="595.75249066666584"/>
    <n v="11848.32"/>
    <n v="0.2271"/>
    <n v="0.22070000000000001"/>
    <n v="12115.657963722133"/>
    <n v="506.27945573333329"/>
    <n v="111.73587588034667"/>
    <n v="618.01533161368002"/>
    <n v="43110.440639335815"/>
  </r>
  <r>
    <x v="138"/>
    <s v="Mary Walker School District"/>
    <n v="3894"/>
    <s v="Springdale Middle School"/>
    <n v="0.80479999999999996"/>
    <x v="0"/>
    <n v="93.2"/>
    <n v="0"/>
    <n v="93.2"/>
    <n v="1"/>
    <n v="1"/>
    <n v="93.2"/>
    <n v="15"/>
    <n v="6.2133333333333338"/>
    <n v="1.1000000000000001"/>
    <n v="36"/>
    <n v="246.04800000000006"/>
    <n v="0.27338666666666672"/>
    <n v="67585"/>
    <n v="68937"/>
    <n v="18476.837866666672"/>
    <n v="369.61877333333177"/>
    <n v="11848.32"/>
    <n v="0.2271"/>
    <n v="0.22070000000000001"/>
    <n v="7516.8374531946683"/>
    <n v="314.10761066666674"/>
    <n v="69.323549674133346"/>
    <n v="383.43116034080009"/>
    <n v="26746.725253535471"/>
  </r>
  <r>
    <x v="139"/>
    <s v="Marysville School District"/>
    <n v="1656"/>
    <s v="10th Street School"/>
    <n v="0.29899999999999999"/>
    <x v="1"/>
    <n v="172.4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39"/>
    <s v="Marysville School District"/>
    <n v="4454"/>
    <s v="Allen Creek Elementary School"/>
    <n v="0.4239"/>
    <x v="1"/>
    <n v="554.27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39"/>
    <s v="Marysville School District"/>
    <n v="3059"/>
    <s v="Cascade Elementary"/>
    <n v="0.52969999999999995"/>
    <x v="0"/>
    <n v="367.16"/>
    <n v="0"/>
    <n v="367.16"/>
    <n v="1.1600000000000001"/>
    <n v="1.1600000000000001"/>
    <n v="367.16"/>
    <n v="15"/>
    <n v="24.477333333333334"/>
    <n v="1.1000000000000001"/>
    <n v="36"/>
    <n v="969.30240000000015"/>
    <n v="1.0770026666666668"/>
    <n v="67585"/>
    <n v="68937"/>
    <n v="84435.501262933351"/>
    <n v="1689.0848221866763"/>
    <n v="11848.32"/>
    <n v="0.2271"/>
    <n v="0.22070000000000001"/>
    <n v="32308.755592588765"/>
    <n v="1435.4097680853338"/>
    <n v="316.79493581643317"/>
    <n v="1752.2047039017671"/>
    <n v="120185.54638161055"/>
  </r>
  <r>
    <x v="139"/>
    <s v="Marysville School District"/>
    <n v="4357"/>
    <s v="Cedarcrest School"/>
    <n v="0.52290000000000003"/>
    <x v="0"/>
    <n v="837.04"/>
    <n v="0"/>
    <n v="837.04"/>
    <n v="1.1600000000000001"/>
    <n v="1.1600000000000001"/>
    <n v="837.04"/>
    <n v="15"/>
    <n v="55.802666666666667"/>
    <n v="1.1000000000000001"/>
    <n v="36"/>
    <n v="2209.7856000000002"/>
    <n v="2.4553173333333334"/>
    <n v="67585"/>
    <n v="68937"/>
    <n v="192493.4414890667"/>
    <n v="3850.7232802133367"/>
    <n v="11848.32"/>
    <n v="0.2271"/>
    <n v="0.22070000000000001"/>
    <n v="73656.500656990131"/>
    <n v="3272.4027461546675"/>
    <n v="722.21928607633515"/>
    <n v="3994.6220322310028"/>
    <n v="273995.28745850112"/>
  </r>
  <r>
    <x v="139"/>
    <s v="Marysville School District"/>
    <n v="5123"/>
    <s v="Grove Elementary"/>
    <n v="0.41310000000000002"/>
    <x v="1"/>
    <n v="392.99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39"/>
    <s v="Marysville School District"/>
    <n v="1657"/>
    <s v="Heritage School"/>
    <n v="0.70509999999999995"/>
    <x v="0"/>
    <n v="88.21"/>
    <n v="0"/>
    <n v="88.21"/>
    <n v="1.1600000000000001"/>
    <n v="1.1600000000000001"/>
    <n v="88.21"/>
    <n v="15"/>
    <n v="5.8806666666666665"/>
    <n v="1.1000000000000001"/>
    <n v="36"/>
    <n v="232.87440000000001"/>
    <n v="0.25874933333333333"/>
    <n v="67585"/>
    <n v="68937"/>
    <n v="20285.585484266667"/>
    <n v="405.80175445333589"/>
    <n v="11848.32"/>
    <n v="0.2271"/>
    <n v="0.22070000000000001"/>
    <n v="7762.1618118048118"/>
    <n v="344.85645397866671"/>
    <n v="76.10981939309174"/>
    <n v="420.96627337175846"/>
    <n v="28874.515323896576"/>
  </r>
  <r>
    <x v="139"/>
    <s v="Marysville School District"/>
    <n v="4323"/>
    <s v="Kellogg Marsh Elementary School"/>
    <n v="0.50370000000000004"/>
    <x v="0"/>
    <n v="462.89"/>
    <n v="0"/>
    <n v="462.89"/>
    <n v="1.1600000000000001"/>
    <n v="1.1600000000000001"/>
    <n v="462.89"/>
    <n v="15"/>
    <n v="30.859333333333332"/>
    <n v="1.1000000000000001"/>
    <n v="36"/>
    <n v="1222.0296000000001"/>
    <n v="1.3578106666666667"/>
    <n v="67585"/>
    <n v="68937"/>
    <n v="106450.45533173335"/>
    <n v="2129.4816247466661"/>
    <n v="11848.32"/>
    <n v="0.2271"/>
    <n v="0.22070000000000001"/>
    <n v="40732.650278498229"/>
    <n v="1809.6656159413337"/>
    <n v="399.39320143825239"/>
    <n v="2209.0588173795859"/>
    <n v="151521.64605235783"/>
  </r>
  <r>
    <x v="139"/>
    <s v="Marysville School District"/>
    <n v="1927"/>
    <s v="Legacy High School"/>
    <n v="0.52449999999999997"/>
    <x v="0"/>
    <n v="252.02"/>
    <n v="0"/>
    <n v="252.02"/>
    <n v="1.1600000000000001"/>
    <n v="1.1600000000000001"/>
    <n v="252.02"/>
    <n v="15"/>
    <n v="16.801333333333336"/>
    <n v="1.1000000000000001"/>
    <n v="36"/>
    <n v="665.33280000000013"/>
    <n v="0.73925866666666684"/>
    <n v="67585"/>
    <n v="68937"/>
    <n v="57956.84450453335"/>
    <n v="1159.3941521066736"/>
    <n v="11848.32"/>
    <n v="0.2271"/>
    <n v="0.22070000000000001"/>
    <n v="22176.850921789468"/>
    <n v="985.27064427733364"/>
    <n v="217.44923119200755"/>
    <n v="1202.7198754693411"/>
    <n v="82495.809453898823"/>
  </r>
  <r>
    <x v="139"/>
    <s v="Marysville School District"/>
    <n v="3964"/>
    <s v="Liberty Elementary"/>
    <n v="0.71560000000000001"/>
    <x v="0"/>
    <n v="382.45"/>
    <n v="0"/>
    <n v="382.45"/>
    <n v="1.1600000000000001"/>
    <n v="1.1600000000000001"/>
    <n v="382.45"/>
    <n v="15"/>
    <n v="25.496666666666666"/>
    <n v="1.1000000000000001"/>
    <n v="36"/>
    <n v="1009.6680000000001"/>
    <n v="1.1218533333333334"/>
    <n v="67585"/>
    <n v="68937"/>
    <n v="87951.73073866668"/>
    <n v="1759.4250197333313"/>
    <n v="11848.32"/>
    <n v="0.2271"/>
    <n v="0.22070000000000001"/>
    <n v="33654.220439006349"/>
    <n v="1495.1859293066668"/>
    <n v="329.98753459798138"/>
    <n v="1825.1734639046481"/>
    <n v="125190.54966131102"/>
  </r>
  <r>
    <x v="139"/>
    <s v="Marysville School District"/>
    <n v="4150"/>
    <s v="Marshall Elementary"/>
    <n v="0.54039999999999999"/>
    <x v="0"/>
    <n v="332.42"/>
    <n v="0"/>
    <n v="332.42"/>
    <n v="1.1600000000000001"/>
    <n v="1.1600000000000001"/>
    <n v="332.42"/>
    <n v="15"/>
    <n v="22.161333333333335"/>
    <n v="1.1000000000000001"/>
    <n v="36"/>
    <n v="877.58880000000011"/>
    <n v="0.97509866666666678"/>
    <n v="67585"/>
    <n v="68937"/>
    <n v="76446.370328533347"/>
    <n v="1529.266740906678"/>
    <n v="11848.32"/>
    <n v="0.2271"/>
    <n v="0.22070000000000001"/>
    <n v="29251.76090556803"/>
    <n v="1299.5939511573338"/>
    <n v="286.8203850204236"/>
    <n v="1586.4143361777574"/>
    <n v="108813.8123111858"/>
  </r>
  <r>
    <x v="139"/>
    <s v="Marysville School District"/>
    <n v="1862"/>
    <s v="Marysville Coop Program"/>
    <n v="0.19270000000000001"/>
    <x v="1"/>
    <n v="184.3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39"/>
    <s v="Marysville School District"/>
    <n v="5478"/>
    <s v="Marysville Getchell High School"/>
    <n v="0.37219999999999998"/>
    <x v="1"/>
    <n v="1425.31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39"/>
    <s v="Marysville School District"/>
    <n v="3355"/>
    <s v="Marysville Middle School"/>
    <n v="0.54239999999999999"/>
    <x v="0"/>
    <n v="817.6"/>
    <n v="0"/>
    <n v="817.6"/>
    <n v="1.1600000000000001"/>
    <n v="1.1600000000000001"/>
    <n v="817.6"/>
    <n v="15"/>
    <n v="54.506666666666668"/>
    <n v="1.1000000000000001"/>
    <n v="36"/>
    <n v="2158.4639999999999"/>
    <n v="2.3982933333333332"/>
    <n v="67585"/>
    <n v="68937"/>
    <n v="188022.83972266666"/>
    <n v="3761.2914005333732"/>
    <n v="11848.32"/>
    <n v="0.2271"/>
    <n v="0.22070000000000001"/>
    <n v="71945.850780315319"/>
    <n v="3196.4021853866675"/>
    <n v="705.44596231483752"/>
    <n v="3901.8481477015048"/>
    <n v="267631.83005121688"/>
  </r>
  <r>
    <x v="139"/>
    <s v="Marysville School District"/>
    <n v="5402"/>
    <s v="Marysville NWESD 189 Youth Engagement"/>
    <n v="0.54890000000000005"/>
    <x v="0"/>
    <n v="90.14"/>
    <n v="0"/>
    <n v="90.14"/>
    <n v="1.1600000000000001"/>
    <n v="1.1600000000000001"/>
    <n v="90.14"/>
    <n v="15"/>
    <n v="6.0093333333333332"/>
    <n v="1.1000000000000001"/>
    <n v="36"/>
    <n v="237.96960000000001"/>
    <n v="0.26441066666666668"/>
    <n v="67585"/>
    <n v="68937"/>
    <n v="20729.426091733338"/>
    <n v="414.68053674666589"/>
    <n v="11848.32"/>
    <n v="0.2271"/>
    <n v="0.22070000000000001"/>
    <n v="7931.9948499726297"/>
    <n v="352.40177714133335"/>
    <n v="77.77507221509228"/>
    <n v="430.17684935642563"/>
    <n v="29506.278327809061"/>
  </r>
  <r>
    <x v="139"/>
    <s v="Marysville School District"/>
    <n v="5213"/>
    <s v="Marysville Pilchuck High School"/>
    <n v="0.48280000000000001"/>
    <x v="1"/>
    <n v="1102.6299999999999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39"/>
    <s v="Marysville School District"/>
    <n v="1910"/>
    <s v="Marysville SD Special"/>
    <n v="0.4572"/>
    <x v="1"/>
    <n v="24.41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39"/>
    <s v="Marysville School District"/>
    <n v="3651"/>
    <s v="Pinewood Elementary"/>
    <n v="0.42420000000000002"/>
    <x v="1"/>
    <n v="498.62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39"/>
    <s v="Marysville School District"/>
    <n v="5350"/>
    <s v="Quil Ceda Tulalip Elementary"/>
    <n v="0.73250000000000004"/>
    <x v="0"/>
    <n v="452.66"/>
    <n v="0"/>
    <n v="452.66"/>
    <n v="1.1600000000000001"/>
    <n v="1.1600000000000001"/>
    <n v="452.66"/>
    <n v="15"/>
    <n v="30.177333333333333"/>
    <n v="1.1000000000000001"/>
    <n v="36"/>
    <n v="1195.0224000000001"/>
    <n v="1.3278026666666667"/>
    <n v="67585"/>
    <n v="68937"/>
    <n v="104097.87014293335"/>
    <n v="2082.4194781866681"/>
    <n v="11848.32"/>
    <n v="0.2271"/>
    <n v="0.22070000000000001"/>
    <n v="39832.447179815957"/>
    <n v="1769.6714936853334"/>
    <n v="390.56649865635308"/>
    <n v="2160.2379923416865"/>
    <n v="148172.97479327765"/>
  </r>
  <r>
    <x v="139"/>
    <s v="Marysville School District"/>
    <n v="1744"/>
    <s v="School Home Partnership Program"/>
    <n v="0.4965"/>
    <x v="1"/>
    <n v="36.58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39"/>
    <s v="Marysville School District"/>
    <n v="3187"/>
    <s v="Shoultes Elementary"/>
    <n v="0.52239999999999998"/>
    <x v="0"/>
    <n v="376.63"/>
    <n v="0"/>
    <n v="376.63"/>
    <n v="1.1600000000000001"/>
    <n v="1.1600000000000001"/>
    <n v="376.63"/>
    <n v="15"/>
    <n v="25.108666666666668"/>
    <n v="1.1000000000000001"/>
    <n v="36"/>
    <n v="994.30320000000006"/>
    <n v="1.1047813333333334"/>
    <n v="67585"/>
    <n v="68937"/>
    <n v="86613.309839466674"/>
    <n v="1732.6506606933399"/>
    <n v="11848.32"/>
    <n v="0.2271"/>
    <n v="0.22070000000000001"/>
    <n v="33142.081432717903"/>
    <n v="1472.4326750026669"/>
    <n v="324.9658913730886"/>
    <n v="1797.3985663757555"/>
    <n v="123285.44049925367"/>
  </r>
  <r>
    <x v="139"/>
    <s v="Marysville School District"/>
    <n v="3537"/>
    <s v="Sunnyside Elementary"/>
    <n v="0.35270000000000001"/>
    <x v="1"/>
    <n v="451.02"/>
    <n v="0"/>
    <n v="0"/>
    <n v="1.16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39"/>
    <s v="Marysville School District"/>
    <n v="2813"/>
    <s v="Totem Middle School"/>
    <n v="0.58579999999999999"/>
    <x v="0"/>
    <n v="568.9"/>
    <n v="0"/>
    <n v="568.9"/>
    <n v="1.1600000000000001"/>
    <n v="1.1600000000000001"/>
    <n v="568.9"/>
    <n v="15"/>
    <n v="37.926666666666662"/>
    <n v="1.1000000000000001"/>
    <n v="36"/>
    <n v="1501.896"/>
    <n v="1.6687733333333332"/>
    <n v="67585"/>
    <n v="68937"/>
    <n v="130829.49305066667"/>
    <n v="2617.1705941333494"/>
    <n v="11848.32"/>
    <n v="0.2271"/>
    <n v="0.22070000000000001"/>
    <n v="50061.147882731631"/>
    <n v="2224.1110607466671"/>
    <n v="490.86131110678946"/>
    <n v="2714.9723718534565"/>
    <n v="186222.7838993851"/>
  </r>
  <r>
    <x v="140"/>
    <s v="McCleary School District"/>
    <n v="2835"/>
    <s v="Mccleary Elem"/>
    <n v="0.51759999999999995"/>
    <x v="0"/>
    <n v="286.92"/>
    <n v="0"/>
    <n v="286.92"/>
    <n v="1"/>
    <n v="1"/>
    <n v="286.92"/>
    <n v="15"/>
    <n v="19.128"/>
    <n v="1.1000000000000001"/>
    <n v="36"/>
    <n v="757.46879999999999"/>
    <n v="0.84163199999999994"/>
    <n v="67585"/>
    <n v="68937"/>
    <n v="56881.698719999993"/>
    <n v="1137.8864640000029"/>
    <n v="11848.32"/>
    <n v="0.2271"/>
    <n v="0.22070000000000001"/>
    <n v="23140.890580156796"/>
    <n v="966.99308639999981"/>
    <n v="213.41537416847996"/>
    <n v="1180.4084605684798"/>
    <n v="82340.884224725261"/>
  </r>
  <r>
    <x v="141"/>
    <s v="Mead School District"/>
    <n v="3693"/>
    <s v="Brentwood Elementary School"/>
    <n v="0.312"/>
    <x v="1"/>
    <n v="450.8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1"/>
    <s v="Mead School District"/>
    <n v="3562"/>
    <s v="Colbert Elementary School"/>
    <n v="0.19689999999999999"/>
    <x v="1"/>
    <n v="380.7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1"/>
    <s v="Mead School District"/>
    <n v="5572"/>
    <s v="Creekside Elementary School"/>
    <n v="0.39090000000000003"/>
    <x v="1"/>
    <n v="224.79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1"/>
    <s v="Mead School District"/>
    <n v="3414"/>
    <s v="Evergreen Elementary School"/>
    <n v="0.40310000000000001"/>
    <x v="1"/>
    <n v="489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1"/>
    <s v="Mead School District"/>
    <n v="3759"/>
    <s v="Farwell Elementary School"/>
    <n v="0.2984"/>
    <x v="1"/>
    <n v="566.4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1"/>
    <s v="Mead School District"/>
    <n v="5571"/>
    <s v="Highland Middle School"/>
    <n v="0.1852"/>
    <x v="1"/>
    <n v="799.03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1"/>
    <s v="Mead School District"/>
    <n v="1858"/>
    <s v="Mead Education Partnership Prog"/>
    <n v="0.23780000000000001"/>
    <x v="1"/>
    <n v="503.93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1"/>
    <s v="Mead School District"/>
    <n v="5401"/>
    <s v="Mead Open Doors"/>
    <n v="8.6300000000000002E-2"/>
    <x v="1"/>
    <n v="16.2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1"/>
    <s v="Mead School District"/>
    <n v="2402"/>
    <s v="Mead Senior High School"/>
    <n v="0.22639999999999999"/>
    <x v="1"/>
    <n v="1732.9199999999998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1"/>
    <s v="Mead School District"/>
    <n v="4400"/>
    <s v="Meadow Ridge Elementary"/>
    <n v="0.25090000000000001"/>
    <x v="1"/>
    <n v="371.2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1"/>
    <s v="Mead School District"/>
    <n v="4133"/>
    <s v="Midway Elementary"/>
    <n v="0.15920000000000001"/>
    <x v="1"/>
    <n v="449.3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1"/>
    <s v="Mead School District"/>
    <n v="3191"/>
    <s v="Mountainside Middle School"/>
    <n v="0.31569999999999998"/>
    <x v="1"/>
    <n v="826.29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1"/>
    <s v="Mead School District"/>
    <n v="4491"/>
    <s v="Mt Spokane High School"/>
    <n v="0.25919999999999999"/>
    <x v="1"/>
    <n v="1565.5100000000002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1"/>
    <s v="Mead School District"/>
    <n v="3851"/>
    <s v="Northwood Middle School"/>
    <n v="0.23860000000000001"/>
    <x v="1"/>
    <n v="782.44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1"/>
    <s v="Mead School District"/>
    <n v="5094"/>
    <s v="Prairie View Elementary"/>
    <n v="0.1186"/>
    <x v="1"/>
    <n v="575.1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1"/>
    <s v="Mead School District"/>
    <n v="4134"/>
    <s v="Shiloh Hills Elementary"/>
    <n v="0.67249999999999999"/>
    <x v="0"/>
    <n v="394.6"/>
    <n v="0"/>
    <n v="394.6"/>
    <n v="1.04"/>
    <n v="1.04"/>
    <n v="394.6"/>
    <n v="15"/>
    <n v="26.306666666666668"/>
    <n v="1.1000000000000001"/>
    <n v="36"/>
    <n v="1041.7440000000001"/>
    <n v="1.1574933333333335"/>
    <n v="67585"/>
    <n v="68937"/>
    <n v="81358.354410666681"/>
    <n v="1627.5282261333195"/>
    <n v="11848.32"/>
    <n v="0.2271"/>
    <n v="0.22070000000000001"/>
    <n v="32550.029177370026"/>
    <n v="1383.0980439466666"/>
    <n v="305.24973829902933"/>
    <n v="1688.347782245696"/>
    <n v="117224.25959641572"/>
  </r>
  <r>
    <x v="142"/>
    <s v="Medical Lake School District"/>
    <n v="4483"/>
    <s v="Hallett Elementary"/>
    <n v="0.46629999999999999"/>
    <x v="1"/>
    <n v="468.8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2"/>
    <s v="Medical Lake School District"/>
    <n v="5042"/>
    <s v="Medical Lake Endeavors"/>
    <n v="0.52549999999999997"/>
    <x v="0"/>
    <n v="24.64"/>
    <n v="0"/>
    <n v="24.64"/>
    <n v="1"/>
    <n v="1"/>
    <n v="24.64"/>
    <n v="15"/>
    <n v="1.6426666666666667"/>
    <n v="1.1000000000000001"/>
    <n v="36"/>
    <n v="65.049600000000012"/>
    <n v="7.2277333333333346E-2"/>
    <n v="67585"/>
    <n v="68937"/>
    <n v="4884.863573333334"/>
    <n v="97.718954666666832"/>
    <n v="11848.32"/>
    <n v="0.2271"/>
    <n v="0.22070000000000001"/>
    <n v="1987.2840648789336"/>
    <n v="83.043042133333344"/>
    <n v="18.327599398826671"/>
    <n v="101.37064153216002"/>
    <n v="7071.2372344110945"/>
  </r>
  <r>
    <x v="142"/>
    <s v="Medical Lake School District"/>
    <n v="2890"/>
    <s v="Medical Lake High School"/>
    <n v="0.32879999999999998"/>
    <x v="1"/>
    <n v="496.2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2"/>
    <s v="Medical Lake School District"/>
    <n v="3965"/>
    <s v="Medical Lake Middle School"/>
    <n v="0.3896"/>
    <x v="1"/>
    <n v="389.1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2"/>
    <s v="Medical Lake School District"/>
    <n v="4577"/>
    <s v="Michael Anderson Elementary"/>
    <n v="0.26829999999999998"/>
    <x v="1"/>
    <n v="344.1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3"/>
    <s v="Mercer Island School District"/>
    <n v="3162"/>
    <s v="Island Park Elementary"/>
    <n v="1.29E-2"/>
    <x v="1"/>
    <n v="363.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3"/>
    <s v="Mercer Island School District"/>
    <n v="3219"/>
    <s v="Islander Middle School"/>
    <n v="4.3400000000000001E-2"/>
    <x v="1"/>
    <n v="1018.2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3"/>
    <s v="Mercer Island School District"/>
    <n v="2981"/>
    <s v="Lakeridge Elementary School"/>
    <n v="8.6999999999999994E-3"/>
    <x v="1"/>
    <n v="399.5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3"/>
    <s v="Mercer Island School District"/>
    <n v="3029"/>
    <s v="Mercer Island High School"/>
    <n v="3.5499999999999997E-2"/>
    <x v="1"/>
    <n v="1510.3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3"/>
    <s v="Mercer Island School District"/>
    <n v="5447"/>
    <s v="Northwood Elementary School"/>
    <n v="5.7299999999999997E-2"/>
    <x v="1"/>
    <n v="364.9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3"/>
    <s v="Mercer Island School District"/>
    <n v="3433"/>
    <s v="West Mercer Elementary"/>
    <n v="2.9600000000000001E-2"/>
    <x v="1"/>
    <n v="418.2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4"/>
    <s v="Meridian School District"/>
    <n v="2584"/>
    <s v="Irene Reither Elementary School"/>
    <n v="0.43030000000000002"/>
    <x v="1"/>
    <n v="610.42999999999995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4"/>
    <s v="Meridian School District"/>
    <n v="2554"/>
    <s v="Meridian High School"/>
    <n v="0.38219999999999998"/>
    <x v="1"/>
    <n v="442.62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4"/>
    <s v="Meridian School District"/>
    <n v="5448"/>
    <s v="Meridian Impact Re-Engagement"/>
    <n v="0.4577"/>
    <x v="1"/>
    <n v="9.6999999999999993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4"/>
    <s v="Meridian School District"/>
    <n v="3930"/>
    <s v="Meridian Middle School"/>
    <n v="0.40679999999999999"/>
    <x v="1"/>
    <n v="344.36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4"/>
    <s v="Meridian School District"/>
    <n v="5047"/>
    <s v="Meridian Parent Partnership Program"/>
    <n v="0.1174"/>
    <x v="1"/>
    <n v="388.22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5"/>
    <s v="Methow Valley School District"/>
    <n v="1845"/>
    <s v="Home School Experience"/>
    <n v="0.32500000000000001"/>
    <x v="1"/>
    <n v="47.99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5"/>
    <s v="Methow Valley School District"/>
    <n v="1621"/>
    <s v="ILC Choice School"/>
    <n v="0.622"/>
    <x v="0"/>
    <n v="35.6"/>
    <n v="0"/>
    <n v="35.6"/>
    <n v="1"/>
    <n v="1"/>
    <n v="35.6"/>
    <n v="15"/>
    <n v="2.3733333333333335"/>
    <n v="1.1000000000000001"/>
    <n v="36"/>
    <n v="93.984000000000009"/>
    <n v="0.10442666666666668"/>
    <n v="67585"/>
    <n v="68937"/>
    <n v="7057.6762666666673"/>
    <n v="141.1848533333341"/>
    <n v="11848.32"/>
    <n v="0.2271"/>
    <n v="0.22070000000000001"/>
    <n v="2871.2383404906668"/>
    <n v="119.98101866666669"/>
    <n v="26.479810819733338"/>
    <n v="146.46082948640003"/>
    <n v="10216.560289977067"/>
  </r>
  <r>
    <x v="145"/>
    <s v="Methow Valley School District"/>
    <n v="2146"/>
    <s v="Liberty Bell Jr Sr High"/>
    <n v="0.33989999999999998"/>
    <x v="1"/>
    <n v="263.8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5"/>
    <s v="Methow Valley School District"/>
    <n v="4501"/>
    <s v="Methow Valley Elementary"/>
    <n v="0.37380000000000002"/>
    <x v="1"/>
    <n v="332.6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6"/>
    <s v="Mill A School District"/>
    <n v="3406"/>
    <s v="Mill A Elementary School"/>
    <n v="0.50529999999999997"/>
    <x v="0"/>
    <n v="33.299999999999997"/>
    <n v="0"/>
    <n v="33.299999999999997"/>
    <n v="1"/>
    <n v="1"/>
    <n v="33.299999999999997"/>
    <n v="15"/>
    <n v="2.2199999999999998"/>
    <n v="1.1000000000000001"/>
    <n v="36"/>
    <n v="87.911999999999992"/>
    <n v="9.7679999999999989E-2"/>
    <n v="67585"/>
    <n v="68937"/>
    <n v="6601.7027999999991"/>
    <n v="132.0633600000001"/>
    <n v="11848.32"/>
    <n v="0.2271"/>
    <n v="0.22070000000000001"/>
    <n v="2685.7369870319999"/>
    <n v="112.22943599999999"/>
    <n v="24.769036525200001"/>
    <n v="136.99847252519999"/>
    <n v="9556.5016195571989"/>
  </r>
  <r>
    <x v="146"/>
    <s v="Mill A School District"/>
    <n v="5480"/>
    <s v="Pacific Crest Innovation Academy"/>
    <n v="0.16739999999999999"/>
    <x v="1"/>
    <n v="8.0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7"/>
    <s v="Monroe School District"/>
    <n v="4362"/>
    <s v="Chain Lake Elementary School"/>
    <n v="0.1265"/>
    <x v="1"/>
    <n v="348.1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7"/>
    <s v="Monroe School District"/>
    <n v="3060"/>
    <s v="Frank Wagner Elementary"/>
    <n v="0.65459999999999996"/>
    <x v="0"/>
    <n v="502.63"/>
    <n v="0"/>
    <n v="502.63"/>
    <n v="1.18"/>
    <n v="1.18"/>
    <n v="502.63"/>
    <n v="15"/>
    <n v="33.508666666666663"/>
    <n v="1.1000000000000001"/>
    <n v="36"/>
    <n v="1326.9431999999999"/>
    <n v="1.4743813333333333"/>
    <n v="67585"/>
    <n v="68937"/>
    <n v="117582.35364773334"/>
    <n v="2352.1690039466484"/>
    <n v="11848.32"/>
    <n v="0.2271"/>
    <n v="0.22070000000000001"/>
    <n v="44691.018051931263"/>
    <n v="1998.908710861333"/>
    <n v="441.15915248709621"/>
    <n v="2440.0678633484295"/>
    <n v="167065.60856695968"/>
  </r>
  <r>
    <x v="147"/>
    <s v="Monroe School District"/>
    <n v="4594"/>
    <s v="Fryelands Elementary"/>
    <n v="0.34420000000000001"/>
    <x v="1"/>
    <n v="334.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7"/>
    <s v="Monroe School District"/>
    <n v="4544"/>
    <s v="Hidden River Middle School"/>
    <n v="0.3155"/>
    <x v="1"/>
    <n v="418.9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7"/>
    <s v="Monroe School District"/>
    <n v="1806"/>
    <s v="Leaders In Learning"/>
    <n v="0.60829999999999995"/>
    <x v="0"/>
    <n v="42.72"/>
    <n v="0"/>
    <n v="42.72"/>
    <n v="1.18"/>
    <n v="1.18"/>
    <n v="42.72"/>
    <n v="15"/>
    <n v="2.8479999999999999"/>
    <n v="1.1000000000000001"/>
    <n v="36"/>
    <n v="112.7808"/>
    <n v="0.12531200000000001"/>
    <n v="67585"/>
    <n v="68937"/>
    <n v="9993.6695936000015"/>
    <n v="199.91775231999782"/>
    <n v="11848.32"/>
    <n v="0.2271"/>
    <n v="0.22070000000000001"/>
    <n v="3798.4208884835843"/>
    <n v="169.89312243199998"/>
    <n v="37.495412120742401"/>
    <n v="207.38853455274239"/>
    <n v="14199.396768956325"/>
  </r>
  <r>
    <x v="147"/>
    <s v="Monroe School District"/>
    <n v="2546"/>
    <s v="Maltby Elementary"/>
    <n v="0.21460000000000001"/>
    <x v="1"/>
    <n v="471.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7"/>
    <s v="Monroe School District"/>
    <n v="4528"/>
    <s v="Monroe High School"/>
    <n v="0.29239999999999999"/>
    <x v="1"/>
    <n v="1523.1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7"/>
    <s v="Monroe School District"/>
    <n v="1570"/>
    <s v="Monroe Special Ed Preschool"/>
    <n v="0"/>
    <x v="1"/>
    <n v="0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7"/>
    <s v="Monroe School District"/>
    <n v="1643"/>
    <s v="Out Of District Special Ed"/>
    <n v="0.27989999999999998"/>
    <x v="1"/>
    <n v="9.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7"/>
    <s v="Monroe School District"/>
    <n v="5040"/>
    <s v="Park Place Middle School"/>
    <n v="0.3785"/>
    <x v="1"/>
    <n v="767.0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7"/>
    <s v="Monroe School District"/>
    <n v="4159"/>
    <s v="Salem Woods Elementary School"/>
    <n v="0.17419999999999999"/>
    <x v="1"/>
    <n v="400.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7"/>
    <s v="Monroe School District"/>
    <n v="5154"/>
    <s v="Shoreline-Monroe High School"/>
    <n v="0.13919999999999999"/>
    <x v="1"/>
    <n v="201.6700000000000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7"/>
    <s v="Monroe School District"/>
    <n v="1777"/>
    <s v="Sky Valley Education Center"/>
    <n v="9.9900000000000003E-2"/>
    <x v="1"/>
    <n v="771.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7"/>
    <s v="Monroe School District"/>
    <n v="1883"/>
    <s v="Youth Re-Engagement"/>
    <n v="0.14269999999999999"/>
    <x v="1"/>
    <n v="177.5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8"/>
    <s v="Montesano School District"/>
    <n v="3661"/>
    <s v="Beacon Avenue Elementary School"/>
    <n v="0.35389999999999999"/>
    <x v="1"/>
    <n v="261.20999999999998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8"/>
    <s v="Montesano School District"/>
    <n v="2180"/>
    <s v="Montesano Jr-Sr High"/>
    <n v="0.34460000000000002"/>
    <x v="1"/>
    <n v="679.43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8"/>
    <s v="Montesano School District"/>
    <n v="3374"/>
    <s v="Simpson Avenue Elementary"/>
    <n v="0.36470000000000002"/>
    <x v="1"/>
    <n v="427.15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49"/>
    <s v="Morton School District"/>
    <n v="2678"/>
    <s v="Morton Elementary School"/>
    <n v="0.59789999999999999"/>
    <x v="0"/>
    <n v="161.69999999999999"/>
    <n v="0"/>
    <n v="161.69999999999999"/>
    <n v="1"/>
    <n v="1"/>
    <n v="161.69999999999999"/>
    <n v="15"/>
    <n v="10.78"/>
    <n v="1.1000000000000001"/>
    <n v="36"/>
    <n v="426.88800000000003"/>
    <n v="0.47432000000000002"/>
    <n v="67585"/>
    <n v="68937"/>
    <n v="32056.9172"/>
    <n v="641.28064000000086"/>
    <n v="11848.32"/>
    <n v="0.2271"/>
    <n v="0.22070000000000001"/>
    <n v="13041.551675768"/>
    <n v="544.969964"/>
    <n v="120.2748710548"/>
    <n v="665.24483505479998"/>
    <n v="46404.994350822795"/>
  </r>
  <r>
    <x v="149"/>
    <s v="Morton School District"/>
    <n v="3112"/>
    <s v="Morton Junior-Senior High"/>
    <n v="0.5403"/>
    <x v="0"/>
    <n v="154.47999999999999"/>
    <n v="0"/>
    <n v="154.47999999999999"/>
    <n v="1"/>
    <n v="1"/>
    <n v="154.47999999999999"/>
    <n v="15"/>
    <n v="10.298666666666666"/>
    <n v="1.1000000000000001"/>
    <n v="36"/>
    <n v="407.82719999999995"/>
    <n v="0.45314133333333328"/>
    <n v="67585"/>
    <n v="68937"/>
    <n v="30625.557013333331"/>
    <n v="612.64708266666639"/>
    <n v="11848.32"/>
    <n v="0.2271"/>
    <n v="0.22070000000000001"/>
    <n v="12459.238731432531"/>
    <n v="520.63673493333329"/>
    <n v="114.90452739978666"/>
    <n v="635.5412623331199"/>
    <n v="44332.984089765654"/>
  </r>
  <r>
    <x v="150"/>
    <s v="Moses Lake School District"/>
    <n v="3022"/>
    <s v="Chief Moses Middle School"/>
    <n v="0.64259999999999995"/>
    <x v="0"/>
    <n v="920.88"/>
    <n v="0"/>
    <n v="920.88"/>
    <n v="1.04"/>
    <n v="1.04"/>
    <n v="920.88"/>
    <n v="15"/>
    <n v="61.392000000000003"/>
    <n v="1.1000000000000001"/>
    <n v="36"/>
    <n v="2431.1232000000005"/>
    <n v="2.7012480000000005"/>
    <n v="67585"/>
    <n v="68937"/>
    <n v="189866.39992320005"/>
    <n v="3798.1707878399757"/>
    <n v="11848.32"/>
    <n v="0.2271"/>
    <n v="0.22070000000000001"/>
    <n v="75962.166418795023"/>
    <n v="3227.7428451840005"/>
    <n v="712.36284593210894"/>
    <n v="3940.1056911161095"/>
    <n v="273566.84282095119"/>
  </r>
  <r>
    <x v="150"/>
    <s v="Moses Lake School District"/>
    <n v="5273"/>
    <s v="Columbia Basin Technical Skills Center "/>
    <n v="0.30320000000000003"/>
    <x v="1"/>
    <n v="148.72999999999999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50"/>
    <s v="Moses Lake School District"/>
    <n v="5354"/>
    <s v="Endeavor Middle School "/>
    <n v="0.93379999999999996"/>
    <x v="0"/>
    <n v="255.49"/>
    <n v="0"/>
    <n v="255.49"/>
    <n v="1.04"/>
    <n v="1.04"/>
    <n v="255.49"/>
    <n v="15"/>
    <n v="17.032666666666668"/>
    <n v="1.1000000000000001"/>
    <n v="36"/>
    <n v="674.49360000000001"/>
    <n v="0.7494373333333334"/>
    <n v="67585"/>
    <n v="68937"/>
    <n v="52676.751060266681"/>
    <n v="1053.7688456533215"/>
    <n v="11848.32"/>
    <n v="0.2271"/>
    <n v="0.22070000000000001"/>
    <n v="21075.030295302255"/>
    <n v="895.50866509866671"/>
    <n v="197.63876238727576"/>
    <n v="1093.1474274859424"/>
    <n v="75898.697628708192"/>
  </r>
  <r>
    <x v="150"/>
    <s v="Moses Lake School District"/>
    <n v="2673"/>
    <s v="Frontier Middle School"/>
    <n v="0.58720000000000006"/>
    <x v="0"/>
    <n v="739.43"/>
    <n v="0"/>
    <n v="739.43"/>
    <n v="1.04"/>
    <n v="1.04"/>
    <n v="739.43"/>
    <n v="15"/>
    <n v="49.295333333333332"/>
    <n v="1.1000000000000001"/>
    <n v="36"/>
    <n v="1952.0952000000002"/>
    <n v="2.1689946666666668"/>
    <n v="67585"/>
    <n v="68937"/>
    <n v="152455.16472853336"/>
    <n v="3049.7800209066481"/>
    <n v="11848.32"/>
    <n v="0.2271"/>
    <n v="0.22070000000000001"/>
    <n v="60994.597249424027"/>
    <n v="2591.7490791573337"/>
    <n v="571.99902177002355"/>
    <n v="3163.748100927357"/>
    <n v="219663.2900997914"/>
  </r>
  <r>
    <x v="150"/>
    <s v="Moses Lake School District"/>
    <n v="3091"/>
    <s v="Garden Heights Elementary"/>
    <n v="0.55689999999999995"/>
    <x v="0"/>
    <n v="448.11"/>
    <n v="0"/>
    <n v="448.11"/>
    <n v="1.04"/>
    <n v="1.04"/>
    <n v="448.11"/>
    <n v="15"/>
    <n v="29.874000000000002"/>
    <n v="1.1000000000000001"/>
    <n v="36"/>
    <n v="1183.0104000000001"/>
    <n v="1.3144560000000001"/>
    <n v="67585"/>
    <n v="68937"/>
    <n v="92391.009110400017"/>
    <n v="1848.2302924799878"/>
    <n v="11848.32"/>
    <n v="0.2271"/>
    <n v="0.22070000000000001"/>
    <n v="36963.997908442179"/>
    <n v="1570.6539900480002"/>
    <n v="346.64333560359364"/>
    <n v="1917.2973256515938"/>
    <n v="133120.53463697378"/>
  </r>
  <r>
    <x v="150"/>
    <s v="Moses Lake School District"/>
    <n v="2833"/>
    <s v="Knolls Vista Elementary"/>
    <n v="0.78080000000000005"/>
    <x v="0"/>
    <n v="344.22"/>
    <n v="0"/>
    <n v="344.22"/>
    <n v="1.04"/>
    <n v="1.04"/>
    <n v="344.22"/>
    <n v="15"/>
    <n v="22.948"/>
    <n v="1.1000000000000001"/>
    <n v="36"/>
    <n v="908.74080000000004"/>
    <n v="1.0097119999999999"/>
    <n v="67585"/>
    <n v="68937"/>
    <n v="70971.040940799998"/>
    <n v="1419.735848960001"/>
    <n v="11848.32"/>
    <n v="0.2271"/>
    <n v="0.22070000000000001"/>
    <n v="28394.249983361151"/>
    <n v="1206.512946496"/>
    <n v="266.2774072916672"/>
    <n v="1472.7903537876673"/>
    <n v="102257.81712690882"/>
  </r>
  <r>
    <x v="150"/>
    <s v="Moses Lake School District"/>
    <n v="2969"/>
    <s v="Lakeview Terrace Elementary"/>
    <n v="0.62039999999999995"/>
    <x v="0"/>
    <n v="414.08"/>
    <n v="0"/>
    <n v="414.08"/>
    <n v="1.04"/>
    <n v="1.04"/>
    <n v="414.08"/>
    <n v="15"/>
    <n v="27.605333333333331"/>
    <n v="1.1000000000000001"/>
    <n v="36"/>
    <n v="1093.1712"/>
    <n v="1.2146346666666668"/>
    <n v="67585"/>
    <n v="68937"/>
    <n v="85374.727304533357"/>
    <n v="1707.873512106642"/>
    <n v="11848.32"/>
    <n v="0.2271"/>
    <n v="0.22070000000000001"/>
    <n v="34156.908468741465"/>
    <n v="1451.3766802773332"/>
    <n v="320.31883333720742"/>
    <n v="1771.6955136145407"/>
    <n v="123011.204798996"/>
  </r>
  <r>
    <x v="150"/>
    <s v="Moses Lake School District"/>
    <n v="3021"/>
    <s v="Larson Heights Elementary"/>
    <n v="0.90210000000000001"/>
    <x v="0"/>
    <n v="296.60000000000002"/>
    <n v="0"/>
    <n v="296.60000000000002"/>
    <n v="1.04"/>
    <n v="1.04"/>
    <n v="296.60000000000002"/>
    <n v="15"/>
    <n v="19.773333333333333"/>
    <n v="1.1000000000000001"/>
    <n v="36"/>
    <n v="783.024"/>
    <n v="0.87002666666666661"/>
    <n v="67585"/>
    <n v="68937"/>
    <n v="61152.782357333337"/>
    <n v="1223.3270954666586"/>
    <n v="11848.32"/>
    <n v="0.2271"/>
    <n v="0.22070000000000001"/>
    <n v="24466.139518519893"/>
    <n v="1039.6018242133332"/>
    <n v="229.44012260388266"/>
    <n v="1269.0419468172158"/>
    <n v="88111.290918137121"/>
  </r>
  <r>
    <x v="150"/>
    <s v="Moses Lake School District"/>
    <n v="3153"/>
    <s v="Longview Elementary"/>
    <n v="0.6895"/>
    <x v="0"/>
    <n v="416.55"/>
    <n v="0"/>
    <n v="416.55"/>
    <n v="1.04"/>
    <n v="1.04"/>
    <n v="416.55"/>
    <n v="15"/>
    <n v="27.77"/>
    <n v="1.1000000000000001"/>
    <n v="36"/>
    <n v="1099.692"/>
    <n v="1.2218800000000001"/>
    <n v="67585"/>
    <n v="68937"/>
    <n v="85883.990192000012"/>
    <n v="1718.0610303999856"/>
    <n v="11848.32"/>
    <n v="0.2271"/>
    <n v="0.22070000000000001"/>
    <n v="34360.655483612485"/>
    <n v="1460.03418704"/>
    <n v="322.22954507972798"/>
    <n v="1782.263732119728"/>
    <n v="123744.97043813221"/>
  </r>
  <r>
    <x v="150"/>
    <s v="Moses Lake School District"/>
    <n v="2970"/>
    <s v="Midway Elementary"/>
    <n v="0.79890000000000005"/>
    <x v="0"/>
    <n v="222.56"/>
    <n v="0"/>
    <n v="222.56"/>
    <n v="1.04"/>
    <n v="1.04"/>
    <n v="222.56"/>
    <n v="15"/>
    <n v="14.837333333333333"/>
    <n v="1.1000000000000001"/>
    <n v="36"/>
    <n v="587.55840000000001"/>
    <n v="0.65284266666666668"/>
    <n v="67585"/>
    <n v="68937"/>
    <n v="45887.266491733339"/>
    <n v="917.94901674665743"/>
    <n v="11848.32"/>
    <n v="0.2271"/>
    <n v="0.22070000000000001"/>
    <n v="18358.678392588627"/>
    <n v="780.08692514133327"/>
    <n v="172.16518437869226"/>
    <n v="952.25210952002556"/>
    <n v="66116.146010588651"/>
  </r>
  <r>
    <x v="150"/>
    <s v="Moses Lake School District"/>
    <n v="5601"/>
    <s v="Moses Lake Big Picture"/>
    <n v="0.3"/>
    <x v="1"/>
    <n v="4.0599999999999996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50"/>
    <s v="Moses Lake School District"/>
    <n v="3215"/>
    <s v="Moses Lake High School"/>
    <n v="0.58499999999999996"/>
    <x v="0"/>
    <n v="2200.58"/>
    <n v="0"/>
    <n v="2200.58"/>
    <n v="1.04"/>
    <n v="1.04"/>
    <n v="2200.58"/>
    <n v="15"/>
    <n v="146.70533333333333"/>
    <n v="1.1000000000000001"/>
    <n v="36"/>
    <n v="5809.5312000000004"/>
    <n v="6.4550346666666671"/>
    <n v="67585"/>
    <n v="68937"/>
    <n v="453714.05866453343"/>
    <n v="9076.2951441066107"/>
    <n v="11848.32"/>
    <n v="0.2271"/>
    <n v="0.22070000000000001"/>
    <n v="181522.91740277986"/>
    <n v="7713.1725634773338"/>
    <n v="1702.2971847594476"/>
    <n v="9415.469748236781"/>
    <n v="653728.74095965666"/>
  </r>
  <r>
    <x v="150"/>
    <s v="Moses Lake School District"/>
    <n v="3779"/>
    <s v="North Elementary"/>
    <n v="0.89249999999999996"/>
    <x v="0"/>
    <n v="265.76"/>
    <n v="0"/>
    <n v="265.76"/>
    <n v="1.04"/>
    <n v="1.04"/>
    <n v="265.76"/>
    <n v="15"/>
    <n v="17.717333333333332"/>
    <n v="1.1000000000000001"/>
    <n v="36"/>
    <n v="701.60640000000001"/>
    <n v="0.77956266666666663"/>
    <n v="67585"/>
    <n v="68937"/>
    <n v="54794.212539733337"/>
    <n v="1096.1274743466565"/>
    <n v="11848.32"/>
    <n v="0.2271"/>
    <n v="0.22070000000000001"/>
    <n v="21922.188936081748"/>
    <n v="931.50566690133326"/>
    <n v="205.58330068512424"/>
    <n v="1137.0889675864576"/>
    <n v="78949.617917748197"/>
  </r>
  <r>
    <x v="150"/>
    <s v="Moses Lake School District"/>
    <n v="5251"/>
    <s v="Park Orchard Elementary School "/>
    <n v="0.66569999999999996"/>
    <x v="0"/>
    <n v="446.67"/>
    <n v="0"/>
    <n v="446.67"/>
    <n v="1.04"/>
    <n v="1.04"/>
    <n v="446.67"/>
    <n v="15"/>
    <n v="29.778000000000002"/>
    <n v="1.1000000000000001"/>
    <n v="36"/>
    <n v="1179.2088000000003"/>
    <n v="1.3102320000000003"/>
    <n v="67585"/>
    <n v="68937"/>
    <n v="92094.110908800038"/>
    <n v="1842.2910105599731"/>
    <n v="11848.32"/>
    <n v="0.2271"/>
    <n v="0.22070000000000001"/>
    <n v="36845.214223659073"/>
    <n v="1565.6066986559999"/>
    <n v="345.52939839337921"/>
    <n v="1911.1360970493793"/>
    <n v="132692.75224006845"/>
  </r>
  <r>
    <x v="150"/>
    <s v="Moses Lake School District"/>
    <n v="2832"/>
    <s v="Peninsula Elementary"/>
    <n v="0.63939999999999997"/>
    <x v="0"/>
    <n v="463.85"/>
    <n v="0"/>
    <n v="463.85"/>
    <n v="1.04"/>
    <n v="1.04"/>
    <n v="463.85"/>
    <n v="15"/>
    <n v="30.923333333333336"/>
    <n v="1.1000000000000001"/>
    <n v="36"/>
    <n v="1224.5640000000003"/>
    <n v="1.3606266666666671"/>
    <n v="67585"/>
    <n v="68937"/>
    <n v="95636.271397333374"/>
    <n v="1913.1499434666475"/>
    <n v="11848.32"/>
    <n v="0.2271"/>
    <n v="0.22070000000000001"/>
    <n v="38262.369574057506"/>
    <n v="1625.8236890133339"/>
    <n v="358.81928816524282"/>
    <n v="1984.6429771785768"/>
    <n v="137796.43389203609"/>
  </r>
  <r>
    <x v="150"/>
    <s v="Moses Lake School District"/>
    <n v="5173"/>
    <s v="Sage Point Elementary School"/>
    <n v="0.36080000000000001"/>
    <x v="1"/>
    <n v="398.55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50"/>
    <s v="Moses Lake School District"/>
    <n v="5323"/>
    <s v="Skill Source Learning Center"/>
    <n v="0.73560000000000003"/>
    <x v="0"/>
    <n v="96.9"/>
    <n v="0"/>
    <n v="96.9"/>
    <n v="1.04"/>
    <n v="1.04"/>
    <n v="96.9"/>
    <n v="15"/>
    <n v="6.46"/>
    <n v="1.1000000000000001"/>
    <n v="36"/>
    <n v="255.81600000000003"/>
    <n v="0.28424000000000005"/>
    <n v="67585"/>
    <n v="68937"/>
    <n v="19978.774816000005"/>
    <n v="399.66417919999731"/>
    <n v="11848.32"/>
    <n v="0.2271"/>
    <n v="0.22070000000000001"/>
    <n v="7993.1521218630414"/>
    <n v="339.64064992000004"/>
    <n v="74.958691437344015"/>
    <n v="414.59934135734409"/>
    <n v="28786.190458420388"/>
  </r>
  <r>
    <x v="151"/>
    <s v="Mossyrock School District"/>
    <n v="5415"/>
    <s v="Mossyrock Academy"/>
    <n v="0.76770000000000005"/>
    <x v="0"/>
    <n v="9.92"/>
    <n v="0"/>
    <n v="9.92"/>
    <n v="1"/>
    <n v="1"/>
    <n v="9.92"/>
    <n v="15"/>
    <n v="0.66133333333333333"/>
    <n v="1.1000000000000001"/>
    <n v="36"/>
    <n v="26.188800000000001"/>
    <n v="2.9098666666666669E-2"/>
    <n v="67585"/>
    <n v="68937"/>
    <n v="1966.6333866666669"/>
    <n v="39.341397333333362"/>
    <n v="11848.32"/>
    <n v="0.2271"/>
    <n v="0.22070000000000001"/>
    <n v="800.07540274346673"/>
    <n v="33.432913066666671"/>
    <n v="7.3786439138133346"/>
    <n v="40.811556980480006"/>
    <n v="2846.8617437239468"/>
  </r>
  <r>
    <x v="151"/>
    <s v="Mossyrock School District"/>
    <n v="2572"/>
    <s v="Mossyrock Elementary School"/>
    <n v="0.62849999999999995"/>
    <x v="0"/>
    <n v="297.39999999999998"/>
    <n v="0"/>
    <n v="297.39999999999998"/>
    <n v="1"/>
    <n v="1"/>
    <n v="297.39999999999998"/>
    <n v="15"/>
    <n v="19.826666666666664"/>
    <n v="1.1000000000000001"/>
    <n v="36"/>
    <n v="785.13599999999997"/>
    <n v="0.87237333333333333"/>
    <n v="67585"/>
    <n v="68937"/>
    <n v="58959.351733333337"/>
    <n v="1179.4487466666615"/>
    <n v="11848.32"/>
    <n v="0.2271"/>
    <n v="0.22070000000000001"/>
    <n v="23986.131529829334"/>
    <n v="1002.3133413333333"/>
    <n v="221.21055443226666"/>
    <n v="1223.5238957655999"/>
    <n v="85348.455905594921"/>
  </r>
  <r>
    <x v="151"/>
    <s v="Mossyrock School District"/>
    <n v="3238"/>
    <s v="Mossyrock Jr./Sr. High School"/>
    <n v="0.59019999999999995"/>
    <x v="0"/>
    <n v="246.34"/>
    <n v="0"/>
    <n v="246.34"/>
    <n v="1"/>
    <n v="1"/>
    <n v="246.34"/>
    <n v="15"/>
    <n v="16.422666666666668"/>
    <n v="1.1000000000000001"/>
    <n v="36"/>
    <n v="650.33760000000007"/>
    <n v="0.72259733333333342"/>
    <n v="67585"/>
    <n v="68937"/>
    <n v="48836.740773333338"/>
    <n v="976.95159466666519"/>
    <n v="11848.32"/>
    <n v="0.2271"/>
    <n v="0.22070000000000001"/>
    <n v="19868.001483046937"/>
    <n v="830.22820613333352"/>
    <n v="183.23136509362672"/>
    <n v="1013.4595712269602"/>
    <n v="70695.153422273899"/>
  </r>
  <r>
    <x v="152"/>
    <s v="Mount Adams School District"/>
    <n v="2506"/>
    <s v="Harrah Elementary School"/>
    <n v="0.96970000000000001"/>
    <x v="0"/>
    <n v="469.51"/>
    <n v="0"/>
    <n v="469.51"/>
    <n v="1"/>
    <n v="1"/>
    <n v="469.51"/>
    <n v="15"/>
    <n v="31.300666666666665"/>
    <n v="1.1000000000000001"/>
    <n v="36"/>
    <n v="1239.5064000000002"/>
    <n v="1.3772293333333336"/>
    <n v="67585"/>
    <n v="68937"/>
    <n v="93080.044493333349"/>
    <n v="1862.0140586666676"/>
    <n v="11848.32"/>
    <n v="0.2271"/>
    <n v="0.22070000000000001"/>
    <n v="37867.278461903741"/>
    <n v="1582.3676425333338"/>
    <n v="349.22853870710679"/>
    <n v="1931.5961812404405"/>
    <n v="134740.9331951442"/>
  </r>
  <r>
    <x v="152"/>
    <s v="Mount Adams School District"/>
    <n v="2389"/>
    <s v="Mount Adams Middle School"/>
    <n v="0.96789999999999998"/>
    <x v="0"/>
    <n v="144.93"/>
    <n v="0"/>
    <n v="144.93"/>
    <n v="1"/>
    <n v="1"/>
    <n v="144.93"/>
    <n v="15"/>
    <n v="9.6620000000000008"/>
    <n v="1.1000000000000001"/>
    <n v="36"/>
    <n v="382.61520000000007"/>
    <n v="0.42512800000000006"/>
    <n v="67585"/>
    <n v="68937"/>
    <n v="28732.275880000005"/>
    <n v="574.77305599999818"/>
    <n v="11848.32"/>
    <n v="0.2271"/>
    <n v="0.22070000000000001"/>
    <n v="11689.004850767202"/>
    <n v="488.45081560000006"/>
    <n v="107.80109500292002"/>
    <n v="596.25191060292013"/>
    <n v="41592.305697370124"/>
  </r>
  <r>
    <x v="152"/>
    <s v="Mount Adams School District"/>
    <n v="2532"/>
    <s v="White Swan High School"/>
    <n v="0.96960000000000002"/>
    <x v="0"/>
    <n v="241.51"/>
    <n v="0"/>
    <n v="241.51"/>
    <n v="1"/>
    <n v="1"/>
    <n v="241.51"/>
    <n v="15"/>
    <n v="16.100666666666665"/>
    <n v="1.1000000000000001"/>
    <n v="36"/>
    <n v="637.58640000000003"/>
    <n v="0.70842933333333336"/>
    <n v="67585"/>
    <n v="68937"/>
    <n v="47879.196493333337"/>
    <n v="957.79645866666397"/>
    <n v="11848.32"/>
    <n v="0.2271"/>
    <n v="0.22070000000000001"/>
    <n v="19478.448640783732"/>
    <n v="813.94988253333327"/>
    <n v="179.63873907510666"/>
    <n v="993.58862160843989"/>
    <n v="69309.030214392173"/>
  </r>
  <r>
    <x v="153"/>
    <s v="Mount Baker School District"/>
    <n v="2585"/>
    <s v="Acme Elementary"/>
    <n v="0.52470000000000006"/>
    <x v="0"/>
    <n v="181.24"/>
    <n v="0"/>
    <n v="181.24"/>
    <n v="1.1200000000000001"/>
    <n v="1.1200000000000001"/>
    <n v="181.24"/>
    <n v="15"/>
    <n v="12.082666666666666"/>
    <n v="1.1000000000000001"/>
    <n v="36"/>
    <n v="478.47360000000003"/>
    <n v="0.53163733333333341"/>
    <n v="67585"/>
    <n v="68937"/>
    <n v="40242.394274133345"/>
    <n v="805.02651562666142"/>
    <n v="11848.32"/>
    <n v="0.2271"/>
    <n v="0.22070000000000001"/>
    <n v="15615.726340934485"/>
    <n v="684.12367982933347"/>
    <n v="150.98609613833389"/>
    <n v="835.10977596766736"/>
    <n v="57498.256906662165"/>
  </r>
  <r>
    <x v="153"/>
    <s v="Mount Baker School District"/>
    <n v="3365"/>
    <s v="Harmony Elementary"/>
    <n v="0.39329999999999998"/>
    <x v="1"/>
    <n v="278.89999999999998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53"/>
    <s v="Mount Baker School District"/>
    <n v="4533"/>
    <s v="Kendall Elementary"/>
    <n v="0.71550000000000002"/>
    <x v="0"/>
    <n v="320.8"/>
    <n v="0"/>
    <n v="320.8"/>
    <n v="1.1200000000000001"/>
    <n v="1.1200000000000001"/>
    <n v="320.8"/>
    <n v="15"/>
    <n v="21.386666666666667"/>
    <n v="1.1000000000000001"/>
    <n v="36"/>
    <n v="846.91200000000003"/>
    <n v="0.94101333333333337"/>
    <n v="67585"/>
    <n v="68937"/>
    <n v="71230.192469333342"/>
    <n v="1424.9200298666692"/>
    <n v="11848.32"/>
    <n v="0.2271"/>
    <n v="0.22070000000000001"/>
    <n v="27640.283657977176"/>
    <n v="1210.9185416533335"/>
    <n v="267.24972214289073"/>
    <n v="1478.1682637962242"/>
    <n v="101773.5644209734"/>
  </r>
  <r>
    <x v="153"/>
    <s v="Mount Baker School District"/>
    <n v="5112"/>
    <s v="Mount Baker Academy"/>
    <n v="0.27739999999999998"/>
    <x v="1"/>
    <n v="130.5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53"/>
    <s v="Mount Baker School District"/>
    <n v="3003"/>
    <s v="Mount Baker Junior High"/>
    <n v="0.61040000000000005"/>
    <x v="0"/>
    <n v="264.89"/>
    <n v="0"/>
    <n v="264.89"/>
    <n v="1.1200000000000001"/>
    <n v="1.1200000000000001"/>
    <n v="264.89"/>
    <n v="15"/>
    <n v="17.659333333333333"/>
    <n v="1.1000000000000001"/>
    <n v="36"/>
    <n v="699.30960000000005"/>
    <n v="0.77701066666666674"/>
    <n v="67585"/>
    <n v="68937"/>
    <n v="58815.977815466678"/>
    <n v="1176.5806318933319"/>
    <n v="11848.32"/>
    <n v="0.2271"/>
    <n v="0.22070000000000001"/>
    <n v="22823.050929431342"/>
    <n v="999.87597412266678"/>
    <n v="220.67262748887256"/>
    <n v="1220.5486016115394"/>
    <n v="84036.157978402902"/>
  </r>
  <r>
    <x v="153"/>
    <s v="Mount Baker School District"/>
    <n v="2343"/>
    <s v="Mount Baker Senior High"/>
    <n v="0.49299999999999999"/>
    <x v="1"/>
    <n v="507.78000000000003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54"/>
    <s v="Mount Pleasant School District"/>
    <n v="3459"/>
    <s v="Mount Pleasant School"/>
    <n v="0.14050000000000001"/>
    <x v="1"/>
    <n v="65.5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55"/>
    <s v="Mount Vernon School District"/>
    <n v="5625"/>
    <s v="Aspire Academy"/>
    <n v="0.64859999999999995"/>
    <x v="0"/>
    <n v="49.1"/>
    <n v="0"/>
    <n v="49.1"/>
    <n v="1.1200000000000001"/>
    <n v="1.1200000000000001"/>
    <n v="49.1"/>
    <n v="15"/>
    <n v="3.2733333333333334"/>
    <n v="1.1000000000000001"/>
    <n v="36"/>
    <n v="129.62400000000002"/>
    <n v="0.14402666666666669"/>
    <n v="67585"/>
    <n v="68937"/>
    <n v="10902.127338666671"/>
    <n v="218.09093973333074"/>
    <n v="11848.32"/>
    <n v="0.2271"/>
    <n v="0.22070000000000001"/>
    <n v="4230.4798242103479"/>
    <n v="185.3369713066667"/>
    <n v="40.903869567381342"/>
    <n v="226.24084087404805"/>
    <n v="15576.938943484398"/>
  </r>
  <r>
    <x v="155"/>
    <s v="Mount Vernon School District"/>
    <n v="4329"/>
    <s v="Centennial Elementary School "/>
    <n v="0.75700000000000001"/>
    <x v="0"/>
    <n v="417.2"/>
    <n v="0"/>
    <n v="417.2"/>
    <n v="1.1200000000000001"/>
    <n v="1.1200000000000001"/>
    <n v="417.2"/>
    <n v="15"/>
    <n v="27.813333333333333"/>
    <n v="1.1000000000000001"/>
    <n v="36"/>
    <n v="1101.4080000000001"/>
    <n v="1.2237866666666668"/>
    <n v="67585"/>
    <n v="68937"/>
    <n v="92634.776490666685"/>
    <n v="1853.1067221333215"/>
    <n v="11848.32"/>
    <n v="0.2271"/>
    <n v="0.22070000000000001"/>
    <n v="35946.154433005227"/>
    <n v="1574.7980535466668"/>
    <n v="347.55793041774939"/>
    <n v="1922.3559839644163"/>
    <n v="132356.39362976965"/>
  </r>
  <r>
    <x v="155"/>
    <s v="Mount Vernon School District"/>
    <n v="5589"/>
    <s v="Harriet Rowley Elementary"/>
    <n v="0.67069999999999996"/>
    <x v="0"/>
    <n v="499.65"/>
    <n v="0"/>
    <n v="499.65"/>
    <n v="1.1200000000000001"/>
    <n v="1.1200000000000001"/>
    <n v="499.65"/>
    <n v="15"/>
    <n v="33.309999999999995"/>
    <n v="1.1000000000000001"/>
    <n v="36"/>
    <n v="1319.076"/>
    <n v="1.4656400000000001"/>
    <n v="67585"/>
    <n v="68937"/>
    <n v="110941.91292800002"/>
    <n v="2219.330713599993"/>
    <n v="11848.32"/>
    <n v="0.2271"/>
    <n v="0.22070000000000001"/>
    <n v="43050.086439240324"/>
    <n v="1886.0207273600004"/>
    <n v="416.24477452835208"/>
    <n v="2302.2655018883524"/>
    <n v="158513.59558272868"/>
  </r>
  <r>
    <x v="155"/>
    <s v="Mount Vernon School District"/>
    <n v="3183"/>
    <s v="Jefferson Elementary"/>
    <n v="0.62709999999999999"/>
    <x v="0"/>
    <n v="426.1"/>
    <n v="0"/>
    <n v="426.1"/>
    <n v="1.1200000000000001"/>
    <n v="1.1200000000000001"/>
    <n v="426.1"/>
    <n v="15"/>
    <n v="28.40666666666667"/>
    <n v="1.1000000000000001"/>
    <n v="36"/>
    <n v="1124.9040000000002"/>
    <n v="1.2498933333333335"/>
    <n v="67585"/>
    <n v="68937"/>
    <n v="94610.92584533336"/>
    <n v="1892.6384810666641"/>
    <n v="11848.32"/>
    <n v="0.2271"/>
    <n v="0.22070000000000001"/>
    <n v="36712.982751446623"/>
    <n v="1608.3927387733338"/>
    <n v="354.97227744727479"/>
    <n v="1963.3650162206086"/>
    <n v="135179.91209406726"/>
  </r>
  <r>
    <x v="155"/>
    <s v="Mount Vernon School District"/>
    <n v="3821"/>
    <s v="La Venture Middle School"/>
    <n v="0.72840000000000005"/>
    <x v="0"/>
    <n v="762.19"/>
    <n v="0"/>
    <n v="762.19"/>
    <n v="1.1200000000000001"/>
    <n v="1.1200000000000001"/>
    <n v="762.19"/>
    <n v="15"/>
    <n v="50.812666666666672"/>
    <n v="1.1000000000000001"/>
    <n v="36"/>
    <n v="2012.1816000000003"/>
    <n v="2.2357573333333338"/>
    <n v="67585"/>
    <n v="68937"/>
    <n v="169236.09849813339"/>
    <n v="3385.4731844266644"/>
    <n v="11848.32"/>
    <n v="0.2271"/>
    <n v="0.22070000000000001"/>
    <n v="65670.660228409062"/>
    <n v="2877.026194709334"/>
    <n v="634.95968117235009"/>
    <n v="3511.985875881684"/>
    <n v="241804.21778685082"/>
  </r>
  <r>
    <x v="155"/>
    <s v="Mount Vernon School District"/>
    <n v="4013"/>
    <s v="Little Mountain Elementary"/>
    <n v="0.62419999999999998"/>
    <x v="0"/>
    <n v="435.4"/>
    <n v="0"/>
    <n v="435.4"/>
    <n v="1.1200000000000001"/>
    <n v="1.1200000000000001"/>
    <n v="435.4"/>
    <n v="15"/>
    <n v="29.026666666666664"/>
    <n v="1.1000000000000001"/>
    <n v="36"/>
    <n v="1149.4559999999999"/>
    <n v="1.2771733333333333"/>
    <n v="67585"/>
    <n v="68937"/>
    <n v="96675.890901333347"/>
    <n v="1933.9469482666464"/>
    <n v="11848.32"/>
    <n v="0.2271"/>
    <n v="0.22070000000000001"/>
    <n v="37514.275263975251"/>
    <n v="1643.4972974933332"/>
    <n v="362.71985355677867"/>
    <n v="2006.2171510501119"/>
    <n v="138130.33026462534"/>
  </r>
  <r>
    <x v="155"/>
    <s v="Mount Vernon School District"/>
    <n v="3001"/>
    <s v="Madison Elementary"/>
    <n v="0.60760000000000003"/>
    <x v="0"/>
    <n v="519.79999999999995"/>
    <n v="0"/>
    <n v="519.79999999999995"/>
    <n v="1.1200000000000001"/>
    <n v="1.1200000000000001"/>
    <n v="519.79999999999995"/>
    <n v="15"/>
    <n v="34.653333333333329"/>
    <n v="1.1000000000000001"/>
    <n v="36"/>
    <n v="1372.2719999999999"/>
    <n v="1.5247466666666667"/>
    <n v="67585"/>
    <n v="68937"/>
    <n v="115416.00388266669"/>
    <n v="2308.8323925333243"/>
    <n v="11848.32"/>
    <n v="0.2271"/>
    <n v="0.22070000000000001"/>
    <n v="44786.220216385715"/>
    <n v="1962.0806045866668"/>
    <n v="433.03118943227736"/>
    <n v="2395.1117940189442"/>
    <n v="164906.16828560468"/>
  </r>
  <r>
    <x v="155"/>
    <s v="Mount Vernon School District"/>
    <n v="4511"/>
    <s v="Mount Baker Middle School"/>
    <n v="0.65910000000000002"/>
    <x v="0"/>
    <n v="694.29"/>
    <n v="0"/>
    <n v="694.29"/>
    <n v="1.1200000000000001"/>
    <n v="1.1200000000000001"/>
    <n v="694.29"/>
    <n v="15"/>
    <n v="46.285999999999994"/>
    <n v="1.1000000000000001"/>
    <n v="36"/>
    <n v="1832.9256"/>
    <n v="2.0365839999999999"/>
    <n v="67585"/>
    <n v="68937"/>
    <n v="154159.63319680002"/>
    <n v="3083.8769561599765"/>
    <n v="11848.32"/>
    <n v="0.2271"/>
    <n v="0.22070000000000001"/>
    <n v="59820.36328209778"/>
    <n v="2620.7251692159998"/>
    <n v="578.39404484597117"/>
    <n v="3199.119214061971"/>
    <n v="220262.99264911975"/>
  </r>
  <r>
    <x v="155"/>
    <s v="Mount Vernon School District"/>
    <n v="2295"/>
    <s v="Mount Vernon High School"/>
    <n v="0.5988"/>
    <x v="0"/>
    <n v="1936.4099999999999"/>
    <n v="0"/>
    <n v="1936.4099999999999"/>
    <n v="1.1200000000000001"/>
    <n v="1.1200000000000001"/>
    <n v="1936.4099999999999"/>
    <n v="15"/>
    <n v="129.09399999999999"/>
    <n v="1.1000000000000001"/>
    <n v="36"/>
    <n v="5112.1224000000002"/>
    <n v="5.6801360000000001"/>
    <n v="67585"/>
    <n v="68937"/>
    <n v="429959.03054720006"/>
    <n v="8601.0891366399592"/>
    <n v="11848.32"/>
    <n v="0.2271"/>
    <n v="0.22070000000000001"/>
    <n v="166842.02518124558"/>
    <n v="7309.3353280640004"/>
    <n v="1613.1703069037248"/>
    <n v="8922.5056349677252"/>
    <n v="614324.65050005331"/>
  </r>
  <r>
    <x v="155"/>
    <s v="Mount Vernon School District"/>
    <n v="5449"/>
    <s v="Mount Vernon Open Doors"/>
    <n v="0.58330000000000004"/>
    <x v="0"/>
    <n v="0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55"/>
    <s v="Mount Vernon School District"/>
    <n v="3829"/>
    <s v="Mount Vernon Special Ed"/>
    <n v="0.4667"/>
    <x v="1"/>
    <n v="25.81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55"/>
    <s v="Mount Vernon School District"/>
    <n v="5960"/>
    <s v="Northwest Career &amp; Technical Academy"/>
    <n v="0.20810000000000001"/>
    <x v="1"/>
    <n v="170.32000000000002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55"/>
    <s v="Mount Vernon School District"/>
    <n v="1992"/>
    <s v="Skagit Academy"/>
    <n v="0.18390000000000001"/>
    <x v="1"/>
    <n v="289.73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55"/>
    <s v="Mount Vernon School District"/>
    <n v="2880"/>
    <s v="Washington Elementary School"/>
    <n v="0.77010000000000001"/>
    <x v="0"/>
    <n v="319"/>
    <n v="0"/>
    <n v="319"/>
    <n v="1.1200000000000001"/>
    <n v="1.1200000000000001"/>
    <n v="319"/>
    <n v="15"/>
    <n v="21.266666666666666"/>
    <n v="1.1000000000000001"/>
    <n v="36"/>
    <n v="842.16000000000008"/>
    <n v="0.93573333333333342"/>
    <n v="67585"/>
    <n v="68937"/>
    <n v="70830.521813333355"/>
    <n v="1416.92484266666"/>
    <n v="11848.32"/>
    <n v="0.2271"/>
    <n v="0.22070000000000001"/>
    <n v="27485.194784584535"/>
    <n v="1204.1241109333337"/>
    <n v="265.75019128298675"/>
    <n v="1469.8743022163203"/>
    <n v="101202.51574280088"/>
  </r>
  <r>
    <x v="156"/>
    <s v="Muckleshoot Indian Tribe"/>
    <n v="1986"/>
    <s v="Muckleshoot Tribal School"/>
    <n v="0.7016"/>
    <x v="0"/>
    <n v="557.57999999999993"/>
    <n v="0"/>
    <n v="557.57999999999993"/>
    <n v="1.18"/>
    <n v="1.18"/>
    <n v="557.57999999999993"/>
    <n v="15"/>
    <n v="37.171999999999997"/>
    <n v="1.1000000000000001"/>
    <n v="36"/>
    <n v="1472.0112000000001"/>
    <n v="1.6355680000000001"/>
    <n v="67585"/>
    <n v="68937"/>
    <n v="130437.03867040001"/>
    <n v="2609.3197644799948"/>
    <n v="11848.32"/>
    <n v="0.2271"/>
    <n v="0.22070000000000001"/>
    <n v="49576.861399828573"/>
    <n v="2217.4393072480002"/>
    <n v="489.38885510963365"/>
    <n v="2706.828162357634"/>
    <n v="185330.04799706623"/>
  </r>
  <r>
    <x v="157"/>
    <s v="Mukilteo School District"/>
    <n v="4247"/>
    <s v="ACES High School"/>
    <n v="0.69750000000000001"/>
    <x v="0"/>
    <n v="142.59"/>
    <n v="0"/>
    <n v="142.59"/>
    <n v="1.2"/>
    <n v="1.2"/>
    <n v="142.59"/>
    <n v="15"/>
    <n v="9.5060000000000002"/>
    <n v="1.1000000000000001"/>
    <n v="36"/>
    <n v="376.43760000000009"/>
    <n v="0.41826400000000008"/>
    <n v="67585"/>
    <n v="68937"/>
    <n v="33922.046928000003"/>
    <n v="678.59151360000396"/>
    <n v="11848.32"/>
    <n v="0.2271"/>
    <n v="0.22070000000000001"/>
    <n v="12809.187720880323"/>
    <n v="576.67730736000021"/>
    <n v="127.27268173435205"/>
    <n v="703.9499890943523"/>
    <n v="48113.77615157469"/>
  </r>
  <r>
    <x v="157"/>
    <s v="Mukilteo School District"/>
    <n v="4303"/>
    <s v="Challenger Elementary"/>
    <n v="0.70589999999999997"/>
    <x v="0"/>
    <n v="543.79999999999995"/>
    <n v="0"/>
    <n v="543.79999999999995"/>
    <n v="1.2"/>
    <n v="1.2"/>
    <n v="543.79999999999995"/>
    <n v="15"/>
    <n v="36.25333333333333"/>
    <n v="1.1000000000000001"/>
    <n v="36"/>
    <n v="1435.6320000000001"/>
    <n v="1.5951466666666667"/>
    <n v="67585"/>
    <n v="68937"/>
    <n v="129369.58496000001"/>
    <n v="2587.9659519999987"/>
    <n v="11848.32"/>
    <n v="0.2271"/>
    <n v="0.22070000000000001"/>
    <n v="48850.804983622402"/>
    <n v="2199.2925152000003"/>
    <n v="485.38385810464007"/>
    <n v="2684.6763733046405"/>
    <n v="183493.03226892705"/>
  </r>
  <r>
    <x v="157"/>
    <s v="Mukilteo School District"/>
    <n v="4342"/>
    <s v="Columbia Elementary"/>
    <n v="0.26740000000000003"/>
    <x v="1"/>
    <n v="450.6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57"/>
    <s v="Mukilteo School District"/>
    <n v="4304"/>
    <s v="Discovery Elementary"/>
    <n v="0.64929999999999999"/>
    <x v="0"/>
    <n v="607.51"/>
    <n v="0"/>
    <n v="607.51"/>
    <n v="1.2"/>
    <n v="1.2"/>
    <n v="607.51"/>
    <n v="15"/>
    <n v="40.500666666666667"/>
    <n v="1.1000000000000001"/>
    <n v="36"/>
    <n v="1603.8264000000004"/>
    <n v="1.7820293333333337"/>
    <n v="67585"/>
    <n v="68937"/>
    <n v="144526.14299200004"/>
    <n v="2891.1643903999939"/>
    <n v="11848.32"/>
    <n v="0.2271"/>
    <n v="0.22070000000000001"/>
    <n v="54574.020845164494"/>
    <n v="2456.9551230400007"/>
    <n v="542.24999565492817"/>
    <n v="2999.2051186949288"/>
    <n v="204990.53334625944"/>
  </r>
  <r>
    <x v="157"/>
    <s v="Mukilteo School District"/>
    <n v="4469"/>
    <s v="Endeavour Elementary"/>
    <n v="0.20219999999999999"/>
    <x v="1"/>
    <n v="435.3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57"/>
    <s v="Mukilteo School District"/>
    <n v="4231"/>
    <s v="Explorer Middle School"/>
    <n v="0.64"/>
    <x v="0"/>
    <n v="888.84"/>
    <n v="0"/>
    <n v="888.84"/>
    <n v="1.2"/>
    <n v="1.2"/>
    <n v="888.84"/>
    <n v="15"/>
    <n v="59.256"/>
    <n v="1.1000000000000001"/>
    <n v="36"/>
    <n v="2346.5376000000001"/>
    <n v="2.6072640000000002"/>
    <n v="67585"/>
    <n v="68937"/>
    <n v="211454.32492800002"/>
    <n v="4230.0251135999861"/>
    <n v="11848.32"/>
    <n v="0.2271"/>
    <n v="0.22070000000000001"/>
    <n v="79846.541930200328"/>
    <n v="3594.73916736"/>
    <n v="793.35893423635207"/>
    <n v="4388.0981015963516"/>
    <n v="299918.99007339671"/>
  </r>
  <r>
    <x v="157"/>
    <s v="Mukilteo School District"/>
    <n v="2886"/>
    <s v="Fairmount Elementary"/>
    <n v="0.62929999999999997"/>
    <x v="0"/>
    <n v="502.8"/>
    <n v="0"/>
    <n v="502.8"/>
    <n v="1.2"/>
    <n v="1.2"/>
    <n v="502.8"/>
    <n v="15"/>
    <n v="33.520000000000003"/>
    <n v="1.1000000000000001"/>
    <n v="36"/>
    <n v="1327.3920000000003"/>
    <n v="1.4748800000000004"/>
    <n v="67585"/>
    <n v="68937"/>
    <n v="119615.71776000003"/>
    <n v="2392.8453119999904"/>
    <n v="11848.32"/>
    <n v="0.2271"/>
    <n v="0.22070000000000001"/>
    <n v="45167.680665254411"/>
    <n v="2033.4760512000005"/>
    <n v="448.78816449984015"/>
    <n v="2482.2642156998409"/>
    <n v="169658.50795295427"/>
  </r>
  <r>
    <x v="157"/>
    <s v="Mukilteo School District"/>
    <n v="4430"/>
    <s v="Harbour Pointe Middle School"/>
    <n v="0.2576"/>
    <x v="1"/>
    <n v="874.58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57"/>
    <s v="Mukilteo School District"/>
    <n v="4344"/>
    <s v="Horizon Elementary"/>
    <n v="0.74980000000000002"/>
    <x v="0"/>
    <n v="547.9"/>
    <n v="0"/>
    <n v="547.9"/>
    <n v="1.2"/>
    <n v="1.2"/>
    <n v="547.9"/>
    <n v="15"/>
    <n v="36.526666666666664"/>
    <n v="1.1000000000000001"/>
    <n v="36"/>
    <n v="1446.4559999999999"/>
    <n v="1.6071733333333331"/>
    <n v="67585"/>
    <n v="68937"/>
    <n v="130344.97167999999"/>
    <n v="2607.4780159999791"/>
    <n v="11848.32"/>
    <n v="0.2271"/>
    <n v="0.22070000000000001"/>
    <n v="49219.117415459186"/>
    <n v="2215.8741615999998"/>
    <n v="489.04342746511998"/>
    <n v="2704.9175890651195"/>
    <n v="184876.48470052428"/>
  </r>
  <r>
    <x v="157"/>
    <s v="Mukilteo School District"/>
    <n v="4433"/>
    <s v="Kamiak High School"/>
    <n v="0.20330000000000001"/>
    <x v="1"/>
    <n v="2082.46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57"/>
    <s v="Mukilteo School District"/>
    <n v="5450"/>
    <s v="Lake Stickney Elementary School"/>
    <n v="0.54290000000000005"/>
    <x v="0"/>
    <n v="587.4"/>
    <n v="0"/>
    <n v="587.4"/>
    <n v="1.2"/>
    <n v="1.2"/>
    <n v="587.4"/>
    <n v="15"/>
    <n v="39.159999999999997"/>
    <n v="1.1000000000000001"/>
    <n v="36"/>
    <n v="1550.7360000000001"/>
    <n v="1.7230400000000001"/>
    <n v="67585"/>
    <n v="68937"/>
    <n v="139741.99008000002"/>
    <n v="2795.4600959999952"/>
    <n v="11848.32"/>
    <n v="0.2271"/>
    <n v="0.22070000000000001"/>
    <n v="52767.4932831552"/>
    <n v="2375.6241696000002"/>
    <n v="524.30025423072004"/>
    <n v="2899.9244238307201"/>
    <n v="198204.86788298594"/>
  </r>
  <r>
    <x v="157"/>
    <s v="Mukilteo School District"/>
    <n v="3688"/>
    <s v="Mariner High School"/>
    <n v="0.625"/>
    <x v="0"/>
    <n v="2324.0100000000002"/>
    <n v="0"/>
    <n v="2324.0100000000002"/>
    <n v="1.2"/>
    <n v="1.2"/>
    <n v="2324.0100000000002"/>
    <n v="15"/>
    <n v="154.93400000000003"/>
    <n v="1.1000000000000001"/>
    <n v="36"/>
    <n v="6135.3864000000012"/>
    <n v="6.8170960000000012"/>
    <n v="67585"/>
    <n v="68937"/>
    <n v="552880.11979200004"/>
    <n v="11060.056550399982"/>
    <n v="11848.32"/>
    <n v="0.2271"/>
    <n v="0.22070000000000001"/>
    <n v="208771.1645641565"/>
    <n v="9399.0029390399995"/>
    <n v="2074.359948646128"/>
    <n v="11473.362887686128"/>
    <n v="784184.7037942427"/>
  </r>
  <r>
    <x v="157"/>
    <s v="Mukilteo School District"/>
    <n v="4164"/>
    <s v="Mukilteo Elementary"/>
    <n v="0.16900000000000001"/>
    <x v="1"/>
    <n v="526.33000000000004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57"/>
    <s v="Mukilteo School District"/>
    <n v="5498"/>
    <s v="Mukilteo Reengagement Academy Open Doors"/>
    <n v="0.4143"/>
    <x v="1"/>
    <n v="41.1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57"/>
    <s v="Mukilteo School District"/>
    <n v="4583"/>
    <s v="Odyssey Elementary"/>
    <n v="0.61360000000000003"/>
    <x v="0"/>
    <n v="528.9"/>
    <n v="0"/>
    <n v="528.9"/>
    <n v="1.2"/>
    <n v="1.2"/>
    <n v="528.9"/>
    <n v="15"/>
    <n v="35.26"/>
    <n v="1.1000000000000001"/>
    <n v="36"/>
    <n v="1396.296"/>
    <n v="1.5514400000000002"/>
    <n v="67585"/>
    <n v="68937"/>
    <n v="125824.88688000001"/>
    <n v="2517.0562559999962"/>
    <n v="11848.32"/>
    <n v="0.2271"/>
    <n v="0.22070000000000001"/>
    <n v="47512.303706947205"/>
    <n v="2139.0323856"/>
    <n v="472.08444750192001"/>
    <n v="2611.1168331019198"/>
    <n v="178465.36367604914"/>
  </r>
  <r>
    <x v="157"/>
    <s v="Mukilteo School District"/>
    <n v="3121"/>
    <s v="Olivia Park Elementary"/>
    <n v="0.65239999999999998"/>
    <x v="0"/>
    <n v="554.29999999999995"/>
    <n v="0"/>
    <n v="554.29999999999995"/>
    <n v="1.2"/>
    <n v="1.2"/>
    <n v="554.29999999999995"/>
    <n v="15"/>
    <n v="36.953333333333333"/>
    <n v="1.1000000000000001"/>
    <n v="36"/>
    <n v="1463.3520000000001"/>
    <n v="1.6259466666666669"/>
    <n v="67585"/>
    <n v="68937"/>
    <n v="131867.52656000003"/>
    <n v="2637.9358719999727"/>
    <n v="11848.32"/>
    <n v="0.2271"/>
    <n v="0.22070000000000001"/>
    <n v="49794.044138326397"/>
    <n v="2241.7577071999999"/>
    <n v="494.75592597904"/>
    <n v="2736.51363317904"/>
    <n v="187036.02020350544"/>
  </r>
  <r>
    <x v="157"/>
    <s v="Mukilteo School District"/>
    <n v="3120"/>
    <s v="Olympic View Middle School"/>
    <n v="0.46760000000000002"/>
    <x v="1"/>
    <n v="905.02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57"/>
    <s v="Mukilteo School District"/>
    <n v="5482"/>
    <s v="Pathfinder Kindergarten Center"/>
    <n v="0.51980000000000004"/>
    <x v="0"/>
    <n v="385.8"/>
    <n v="0"/>
    <n v="385.8"/>
    <n v="1.2"/>
    <n v="1.2"/>
    <n v="385.8"/>
    <n v="15"/>
    <n v="25.720000000000002"/>
    <n v="1.1000000000000001"/>
    <n v="36"/>
    <n v="1018.5120000000002"/>
    <n v="1.1316800000000002"/>
    <n v="67585"/>
    <n v="68937"/>
    <n v="91781.511360000019"/>
    <n v="1836.0376319999923"/>
    <n v="11848.32"/>
    <n v="0.2271"/>
    <n v="0.22070000000000001"/>
    <n v="34657.301512838407"/>
    <n v="1560.2924832000003"/>
    <n v="344.35655104224008"/>
    <n v="1904.6490342422403"/>
    <n v="130179.49953908066"/>
  </r>
  <r>
    <x v="157"/>
    <s v="Mukilteo School District"/>
    <n v="4165"/>
    <s v="Picnic Point Elementary"/>
    <n v="0.34449999999999997"/>
    <x v="1"/>
    <n v="429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57"/>
    <s v="Mukilteo School District"/>
    <n v="3687"/>
    <s v="Serene Lake Elementary"/>
    <n v="0.44019999999999998"/>
    <x v="1"/>
    <n v="434.3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57"/>
    <s v="Mukilteo School District"/>
    <n v="1848"/>
    <s v="Special Services"/>
    <n v="0.22900000000000001"/>
    <x v="1"/>
    <n v="23.59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57"/>
    <s v="Mukilteo School District"/>
    <n v="4425"/>
    <s v="Voyager Middle School"/>
    <n v="0.64859999999999995"/>
    <x v="0"/>
    <n v="912.6"/>
    <n v="0"/>
    <n v="912.6"/>
    <n v="1.2"/>
    <n v="1.2"/>
    <n v="912.6"/>
    <n v="15"/>
    <n v="60.84"/>
    <n v="1.1000000000000001"/>
    <n v="36"/>
    <n v="2409.2640000000001"/>
    <n v="2.6769600000000002"/>
    <n v="67585"/>
    <n v="68937"/>
    <n v="217106.80992000003"/>
    <n v="4343.0999039999733"/>
    <n v="11848.32"/>
    <n v="0.2271"/>
    <n v="0.22070000000000001"/>
    <n v="81980.957388844807"/>
    <n v="3690.8318303999999"/>
    <n v="814.56658496928003"/>
    <n v="4505.39841536928"/>
    <n v="307936.26562821405"/>
  </r>
  <r>
    <x v="158"/>
    <s v="Naches Valley School District"/>
    <n v="5451"/>
    <s v="Naches Valley Elementary School"/>
    <n v="0.51800000000000002"/>
    <x v="0"/>
    <n v="467.65"/>
    <n v="0"/>
    <n v="467.65"/>
    <n v="1"/>
    <n v="1"/>
    <n v="467.65"/>
    <n v="15"/>
    <n v="31.176666666666666"/>
    <n v="1.1000000000000001"/>
    <n v="36"/>
    <n v="1234.596"/>
    <n v="1.3717733333333333"/>
    <n v="67585"/>
    <n v="68937"/>
    <n v="92711.300733333337"/>
    <n v="1854.637546666665"/>
    <n v="11848.32"/>
    <n v="0.2271"/>
    <n v="0.22070000000000001"/>
    <n v="37717.264323889336"/>
    <n v="1576.0989713333333"/>
    <n v="347.84504297326669"/>
    <n v="1923.9440143065999"/>
    <n v="134207.14661819593"/>
  </r>
  <r>
    <x v="158"/>
    <s v="Naches Valley School District"/>
    <n v="5580"/>
    <s v="Naches Valley ESD 105 Open Doors"/>
    <n v="0.5"/>
    <x v="0"/>
    <n v="0.5"/>
    <n v="0"/>
    <n v="0.5"/>
    <n v="1"/>
    <n v="1"/>
    <n v="0.5"/>
    <n v="15"/>
    <n v="3.3333333333333333E-2"/>
    <n v="1.1000000000000001"/>
    <n v="36"/>
    <n v="1.32"/>
    <n v="1.4666666666666667E-3"/>
    <n v="67585"/>
    <n v="68937"/>
    <n v="99.12466666666667"/>
    <n v="1.9829333333333352"/>
    <n v="11848.32"/>
    <n v="0.2271"/>
    <n v="0.22070000000000001"/>
    <n v="40.326381186666666"/>
    <n v="1.6851266666666667"/>
    <n v="0.37190745533333336"/>
    <n v="2.0570341220000001"/>
    <n v="143.49101530866668"/>
  </r>
  <r>
    <x v="158"/>
    <s v="Naches Valley School District"/>
    <n v="2591"/>
    <s v="Naches Valley High School"/>
    <n v="0.4718"/>
    <x v="1"/>
    <n v="370.06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58"/>
    <s v="Naches Valley School District"/>
    <n v="2898"/>
    <s v="Naches Valley Middle School"/>
    <n v="0.51849999999999996"/>
    <x v="0"/>
    <n v="372.79"/>
    <n v="0"/>
    <n v="372.79"/>
    <n v="1"/>
    <n v="1"/>
    <n v="372.79"/>
    <n v="15"/>
    <n v="24.852666666666668"/>
    <n v="1.1000000000000001"/>
    <n v="36"/>
    <n v="984.16560000000004"/>
    <n v="1.0935173333333335"/>
    <n v="67585"/>
    <n v="68937"/>
    <n v="73905.368973333345"/>
    <n v="1478.435434666666"/>
    <n v="11848.32"/>
    <n v="0.2271"/>
    <n v="0.22070000000000001"/>
    <n v="30066.543285154934"/>
    <n v="1256.3967401333337"/>
    <n v="277.28676054742675"/>
    <n v="1533.6835006807605"/>
    <n v="106984.0311938357"/>
  </r>
  <r>
    <x v="159"/>
    <s v="Napavine School District"/>
    <n v="3288"/>
    <s v="Napavine Elementary"/>
    <n v="0.44040000000000001"/>
    <x v="1"/>
    <n v="384.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59"/>
    <s v="Napavine School District"/>
    <n v="2273"/>
    <s v="Napavine Jr Sr High School"/>
    <n v="0.45150000000000001"/>
    <x v="1"/>
    <n v="383.53999999999996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0"/>
    <s v="Naselle-Grays River Valley School District"/>
    <n v="2868"/>
    <s v="Naselle Elementary"/>
    <n v="0.52410000000000001"/>
    <x v="0"/>
    <n v="135.1"/>
    <n v="0"/>
    <n v="135.1"/>
    <n v="1"/>
    <n v="1.04"/>
    <n v="135.1"/>
    <n v="15"/>
    <n v="9.0066666666666659"/>
    <n v="1.1000000000000001"/>
    <n v="36"/>
    <n v="356.66399999999999"/>
    <n v="0.39629333333333333"/>
    <n v="67585"/>
    <n v="68937"/>
    <n v="26783.484933333333"/>
    <n v="1628.5595274666666"/>
    <n v="11848.32"/>
    <n v="0.2271"/>
    <n v="0.22070000000000001"/>
    <n v="11137.362743271893"/>
    <n v="473.53407434666667"/>
    <n v="104.50897020830934"/>
    <n v="578.04304455497595"/>
    <n v="40127.450248626868"/>
  </r>
  <r>
    <x v="160"/>
    <s v="Naselle-Grays River Valley School District"/>
    <n v="3295"/>
    <s v="Naselle Jr Sr High Schools"/>
    <n v="0.54430000000000001"/>
    <x v="0"/>
    <n v="175.27"/>
    <n v="0"/>
    <n v="175.27"/>
    <n v="1"/>
    <n v="1.04"/>
    <n v="175.27"/>
    <n v="15"/>
    <n v="11.684666666666667"/>
    <n v="1.1000000000000001"/>
    <n v="36"/>
    <n v="462.71280000000002"/>
    <n v="0.51412533333333332"/>
    <n v="67585"/>
    <n v="68937"/>
    <n v="34747.160653333332"/>
    <n v="2112.7877748266619"/>
    <n v="11848.32"/>
    <n v="0.2271"/>
    <n v="0.22070000000000001"/>
    <n v="14448.893915716244"/>
    <n v="614.33247380266653"/>
    <n v="135.58317696824849"/>
    <n v="749.91565077091502"/>
    <n v="52058.757994647152"/>
  </r>
  <r>
    <x v="161"/>
    <s v="Nespelem School District #14"/>
    <n v="2494"/>
    <s v="Nespelem Elementary"/>
    <n v="0.98499999999999999"/>
    <x v="0"/>
    <n v="131.93"/>
    <n v="0"/>
    <n v="131.93"/>
    <n v="1"/>
    <n v="1"/>
    <n v="131.93"/>
    <n v="15"/>
    <n v="8.7953333333333337"/>
    <n v="1.1000000000000001"/>
    <n v="36"/>
    <n v="348.29520000000008"/>
    <n v="0.38699466666666676"/>
    <n v="67585"/>
    <n v="68937"/>
    <n v="26155.034546666673"/>
    <n v="523.21678933333533"/>
    <n v="11848.32"/>
    <n v="0.2271"/>
    <n v="0.22070000000000001"/>
    <n v="10640.518939913869"/>
    <n v="444.63752226666679"/>
    <n v="98.131501164253365"/>
    <n v="542.76902343092013"/>
    <n v="37861.539299344797"/>
  </r>
  <r>
    <x v="162"/>
    <s v="Newport School District"/>
    <n v="2518"/>
    <s v="Newport High School"/>
    <n v="0.54530000000000001"/>
    <x v="0"/>
    <n v="338.96999999999997"/>
    <n v="0"/>
    <n v="338.96999999999997"/>
    <n v="1"/>
    <n v="1"/>
    <n v="338.96999999999997"/>
    <n v="15"/>
    <n v="22.597999999999999"/>
    <n v="1.1000000000000001"/>
    <n v="36"/>
    <n v="894.88080000000002"/>
    <n v="0.99431199999999997"/>
    <n v="67585"/>
    <n v="68937"/>
    <n v="67200.576520000002"/>
    <n v="1344.3098239999963"/>
    <n v="11848.32"/>
    <n v="0.2271"/>
    <n v="0.22070000000000001"/>
    <n v="27338.866861688799"/>
    <n v="1142.4147723999999"/>
    <n v="252.13094026868001"/>
    <n v="1394.5457126686799"/>
    <n v="97278.298918357483"/>
  </r>
  <r>
    <x v="162"/>
    <s v="Newport School District"/>
    <n v="5118"/>
    <s v="Pend Oreille River School"/>
    <n v="0.73529999999999995"/>
    <x v="0"/>
    <n v="32.56"/>
    <n v="0"/>
    <n v="32.56"/>
    <n v="1"/>
    <n v="1"/>
    <n v="32.56"/>
    <n v="15"/>
    <n v="2.170666666666667"/>
    <n v="1.1000000000000001"/>
    <n v="36"/>
    <n v="85.958400000000012"/>
    <n v="9.5509333333333349E-2"/>
    <n v="67585"/>
    <n v="68937"/>
    <n v="6454.998293333334"/>
    <n v="129.12861866666663"/>
    <n v="11848.32"/>
    <n v="0.2271"/>
    <n v="0.22070000000000001"/>
    <n v="2626.0539428757338"/>
    <n v="109.73544853333335"/>
    <n v="24.218613491306673"/>
    <n v="133.95406202464002"/>
    <n v="9344.1349169003734"/>
  </r>
  <r>
    <x v="162"/>
    <s v="Newport School District"/>
    <n v="3968"/>
    <s v="Sadie Halstead Middle School"/>
    <n v="0.63429999999999997"/>
    <x v="0"/>
    <n v="292.02"/>
    <n v="0"/>
    <n v="292.02"/>
    <n v="1"/>
    <n v="1"/>
    <n v="292.02"/>
    <n v="15"/>
    <n v="19.468"/>
    <n v="1.1000000000000001"/>
    <n v="36"/>
    <n v="770.93280000000016"/>
    <n v="0.85659200000000013"/>
    <n v="67585"/>
    <n v="68937"/>
    <n v="57892.770320000011"/>
    <n v="1158.112384"/>
    <n v="11848.32"/>
    <n v="0.2271"/>
    <n v="0.22070000000000001"/>
    <n v="23552.219668260805"/>
    <n v="984.18137840000009"/>
    <n v="217.20883021288003"/>
    <n v="1201.3902086128801"/>
    <n v="83804.492580873703"/>
  </r>
  <r>
    <x v="162"/>
    <s v="Newport School District"/>
    <n v="4478"/>
    <s v="Stratton Elementary"/>
    <n v="0.66039999999999999"/>
    <x v="0"/>
    <n v="293.39999999999998"/>
    <n v="0"/>
    <n v="293.39999999999998"/>
    <n v="1"/>
    <n v="1"/>
    <n v="293.39999999999998"/>
    <n v="15"/>
    <n v="19.559999999999999"/>
    <n v="1.1000000000000001"/>
    <n v="36"/>
    <n v="774.57600000000002"/>
    <n v="0.86064000000000007"/>
    <n v="67585"/>
    <n v="68937"/>
    <n v="58166.354400000004"/>
    <n v="1163.5852799999993"/>
    <n v="11848.32"/>
    <n v="0.2271"/>
    <n v="0.22070000000000001"/>
    <n v="23663.520480335999"/>
    <n v="988.83232800000019"/>
    <n v="218.23529478960006"/>
    <n v="1207.0676227896001"/>
    <n v="84200.52778312561"/>
  </r>
  <r>
    <x v="163"/>
    <s v="Nine Mile Falls School District"/>
    <n v="4036"/>
    <s v="Lake Spokane Elementary"/>
    <n v="0.2888"/>
    <x v="1"/>
    <n v="404.4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3"/>
    <s v="Nine Mile Falls School District"/>
    <n v="4333"/>
    <s v="Lakeside High School"/>
    <n v="0.24179999999999999"/>
    <x v="1"/>
    <n v="479.46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3"/>
    <s v="Nine Mile Falls School District"/>
    <n v="4521"/>
    <s v="Lakeside Middle School"/>
    <n v="0.26550000000000001"/>
    <x v="1"/>
    <n v="324.8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3"/>
    <s v="Nine Mile Falls School District"/>
    <n v="2341"/>
    <s v="Nine Mile Falls Elementary"/>
    <n v="0.23"/>
    <x v="1"/>
    <n v="116.02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3"/>
    <s v="Nine Mile Falls School District"/>
    <n v="5417"/>
    <s v="Re-Engagement School (Nine Mile Falls)"/>
    <n v="0.33329999999999999"/>
    <x v="1"/>
    <n v="1.3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4"/>
    <s v="Nooksack Valley School District"/>
    <n v="4428"/>
    <s v="Everson Elementary"/>
    <n v="0.59470000000000001"/>
    <x v="0"/>
    <n v="294.22000000000003"/>
    <n v="0"/>
    <n v="294.22000000000003"/>
    <n v="1.06"/>
    <n v="1.06"/>
    <n v="294.22000000000003"/>
    <n v="15"/>
    <n v="19.614666666666668"/>
    <n v="1.1000000000000001"/>
    <n v="36"/>
    <n v="776.74080000000015"/>
    <n v="0.86304533333333355"/>
    <n v="67585"/>
    <n v="68937"/>
    <n v="61828.653984533354"/>
    <n v="1236.847528106664"/>
    <n v="11848.32"/>
    <n v="0.2271"/>
    <n v="0.22070000000000001"/>
    <n v="24539.896853180668"/>
    <n v="1051.0916918773337"/>
    <n v="231.97593639732756"/>
    <n v="1283.0676282746613"/>
    <n v="88888.465994095342"/>
  </r>
  <r>
    <x v="164"/>
    <s v="Nooksack Valley School District"/>
    <n v="4525"/>
    <s v="Nooksack Elementary"/>
    <n v="0.49659999999999999"/>
    <x v="1"/>
    <n v="364.15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4"/>
    <s v="Nooksack Valley School District"/>
    <n v="5554"/>
    <s v="Nooksack Reengagement"/>
    <n v="0.42499999999999999"/>
    <x v="1"/>
    <n v="4.4000000000000004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4"/>
    <s v="Nooksack Valley School District"/>
    <n v="2459"/>
    <s v="Nooksack Valley High School"/>
    <n v="0.50700000000000001"/>
    <x v="0"/>
    <n v="470.75"/>
    <n v="0"/>
    <n v="470.75"/>
    <n v="1.06"/>
    <n v="1.06"/>
    <n v="470.75"/>
    <n v="15"/>
    <n v="31.383333333333333"/>
    <n v="1.1000000000000001"/>
    <n v="36"/>
    <n v="1242.78"/>
    <n v="1.3808666666666667"/>
    <n v="67585"/>
    <n v="68937"/>
    <n v="98925.426086666674"/>
    <n v="1978.9476373333309"/>
    <n v="11848.32"/>
    <n v="0.2271"/>
    <n v="0.22070000000000001"/>
    <n v="39263.66815184147"/>
    <n v="1681.7395620666666"/>
    <n v="371.15992134811336"/>
    <n v="2052.8994834147798"/>
    <n v="142220.94135925625"/>
  </r>
  <r>
    <x v="164"/>
    <s v="Nooksack Valley School District"/>
    <n v="2687"/>
    <s v="Nooksack Valley Middle School"/>
    <n v="0.55740000000000001"/>
    <x v="0"/>
    <n v="418.68"/>
    <n v="0"/>
    <n v="418.68"/>
    <n v="1.06"/>
    <n v="1.06"/>
    <n v="418.68"/>
    <n v="15"/>
    <n v="27.911999999999999"/>
    <n v="1.1000000000000001"/>
    <n v="36"/>
    <n v="1105.3152"/>
    <n v="1.2281280000000001"/>
    <n v="67585"/>
    <n v="68937"/>
    <n v="87983.212732800021"/>
    <n v="1760.0547993599903"/>
    <n v="11848.32"/>
    <n v="0.2271"/>
    <n v="0.22070000000000001"/>
    <n v="34920.685250797636"/>
    <n v="1495.7211255360003"/>
    <n v="330.1056524057953"/>
    <n v="1825.8267779417956"/>
    <n v="126489.77956089943"/>
  </r>
  <r>
    <x v="164"/>
    <s v="Nooksack Valley School District"/>
    <n v="2489"/>
    <s v="Sumas Elementary"/>
    <n v="0.56399999999999995"/>
    <x v="0"/>
    <n v="289.11"/>
    <n v="0"/>
    <n v="289.11"/>
    <n v="1.06"/>
    <n v="1.06"/>
    <n v="289.11"/>
    <n v="15"/>
    <n v="19.274000000000001"/>
    <n v="1.1000000000000001"/>
    <n v="36"/>
    <n v="763.25040000000013"/>
    <n v="0.84805600000000014"/>
    <n v="67585"/>
    <n v="68937"/>
    <n v="60754.816645600018"/>
    <n v="1215.3660147199917"/>
    <n v="11848.32"/>
    <n v="0.2271"/>
    <n v="0.22070000000000001"/>
    <n v="24113.689005584471"/>
    <n v="1032.836377672"/>
    <n v="227.9469885522104"/>
    <n v="1260.7833662242103"/>
    <n v="87344.655032128678"/>
  </r>
  <r>
    <x v="165"/>
    <s v="North Beach School District"/>
    <n v="3788"/>
    <s v="North Beach Junior High School"/>
    <n v="0.7026"/>
    <x v="0"/>
    <n v="157.07"/>
    <n v="0"/>
    <n v="157.07"/>
    <n v="1"/>
    <n v="1"/>
    <n v="157.07"/>
    <n v="15"/>
    <n v="10.471333333333332"/>
    <n v="1.1000000000000001"/>
    <n v="36"/>
    <n v="414.66480000000001"/>
    <n v="0.46073866666666669"/>
    <n v="67585"/>
    <n v="68937"/>
    <n v="31139.022786666668"/>
    <n v="622.91867733333129"/>
    <n v="11848.32"/>
    <n v="0.2271"/>
    <n v="0.22070000000000001"/>
    <n v="12668.129385979466"/>
    <n v="529.36569106666661"/>
    <n v="116.83100801841333"/>
    <n v="646.1966990850799"/>
    <n v="45076.267549064549"/>
  </r>
  <r>
    <x v="165"/>
    <s v="North Beach School District"/>
    <n v="2728"/>
    <s v="North Beach Senior High School"/>
    <n v="0.67090000000000005"/>
    <x v="0"/>
    <n v="189.89"/>
    <n v="0"/>
    <n v="189.89"/>
    <n v="1"/>
    <n v="1"/>
    <n v="189.89"/>
    <n v="15"/>
    <n v="12.659333333333333"/>
    <n v="1.1000000000000001"/>
    <n v="36"/>
    <n v="501.30960000000005"/>
    <n v="0.55701066666666676"/>
    <n v="67585"/>
    <n v="68937"/>
    <n v="37645.56590666667"/>
    <n v="753.07842133333907"/>
    <n v="11848.32"/>
    <n v="0.2271"/>
    <n v="0.22070000000000001"/>
    <n v="15315.153047072268"/>
    <n v="639.97740546666682"/>
    <n v="141.24301338649337"/>
    <n v="781.22041885316025"/>
    <n v="54495.017793925435"/>
  </r>
  <r>
    <x v="165"/>
    <s v="North Beach School District"/>
    <n v="3787"/>
    <s v="Ocean Shores Elementary"/>
    <n v="0.69599999999999995"/>
    <x v="0"/>
    <n v="249.4"/>
    <n v="0"/>
    <n v="249.4"/>
    <n v="1"/>
    <n v="1"/>
    <n v="249.4"/>
    <n v="15"/>
    <n v="16.626666666666669"/>
    <n v="1.1000000000000001"/>
    <n v="36"/>
    <n v="658.41600000000017"/>
    <n v="0.73157333333333352"/>
    <n v="67585"/>
    <n v="68937"/>
    <n v="49443.383733333343"/>
    <n v="989.0871466666722"/>
    <n v="11848.32"/>
    <n v="0.2271"/>
    <n v="0.22070000000000001"/>
    <n v="20114.798935909337"/>
    <n v="840.5411813333335"/>
    <n v="185.50743872026672"/>
    <n v="1026.0486200536002"/>
    <n v="71573.318435962952"/>
  </r>
  <r>
    <x v="165"/>
    <s v="North Beach School District"/>
    <n v="3155"/>
    <s v="Pacific Beach Elementary School"/>
    <n v="0.73619999999999997"/>
    <x v="0"/>
    <n v="138.80000000000001"/>
    <n v="0"/>
    <n v="138.80000000000001"/>
    <n v="1"/>
    <n v="1"/>
    <n v="138.80000000000001"/>
    <n v="15"/>
    <n v="9.2533333333333339"/>
    <n v="1.1000000000000001"/>
    <n v="36"/>
    <n v="366.43200000000007"/>
    <n v="0.40714666666666677"/>
    <n v="67585"/>
    <n v="68937"/>
    <n v="27517.007466666673"/>
    <n v="550.46229333333395"/>
    <n v="11848.32"/>
    <n v="0.2271"/>
    <n v="0.22070000000000001"/>
    <n v="11194.603417418668"/>
    <n v="467.79116266666676"/>
    <n v="103.24150960053336"/>
    <n v="571.03267226720016"/>
    <n v="39833.105849685875"/>
  </r>
  <r>
    <x v="166"/>
    <s v="North Franklin School District"/>
    <n v="3325"/>
    <s v="Basin City Elem"/>
    <n v="0.80840000000000001"/>
    <x v="0"/>
    <n v="323.55"/>
    <n v="0"/>
    <n v="323.55"/>
    <n v="1"/>
    <n v="1"/>
    <n v="323.55"/>
    <n v="15"/>
    <n v="21.57"/>
    <n v="1.1000000000000001"/>
    <n v="36"/>
    <n v="854.17200000000014"/>
    <n v="0.94908000000000015"/>
    <n v="67585"/>
    <n v="68937"/>
    <n v="64143.571800000012"/>
    <n v="1283.1561599999986"/>
    <n v="11848.32"/>
    <n v="0.2271"/>
    <n v="0.22070000000000001"/>
    <n v="26095.201265892007"/>
    <n v="1090.4454660000001"/>
    <n v="240.66131434620004"/>
    <n v="1331.1067803462001"/>
    <n v="92853.036006238224"/>
  </r>
  <r>
    <x v="166"/>
    <s v="North Franklin School District"/>
    <n v="2918"/>
    <s v="Connell Elem"/>
    <n v="0.78339999999999999"/>
    <x v="0"/>
    <n v="485.27"/>
    <n v="0"/>
    <n v="485.27"/>
    <n v="1"/>
    <n v="1"/>
    <n v="485.27"/>
    <n v="15"/>
    <n v="32.351333333333329"/>
    <n v="1.1000000000000001"/>
    <n v="36"/>
    <n v="1281.1127999999999"/>
    <n v="1.4234586666666664"/>
    <n v="67585"/>
    <n v="68937"/>
    <n v="96204.453986666646"/>
    <n v="1924.5161173333327"/>
    <n v="11848.32"/>
    <n v="0.2271"/>
    <n v="0.22070000000000001"/>
    <n v="39138.365996907458"/>
    <n v="1635.4828350666662"/>
    <n v="360.95106169921326"/>
    <n v="1996.4338967658796"/>
    <n v="139263.76999767328"/>
  </r>
  <r>
    <x v="166"/>
    <s v="North Franklin School District"/>
    <n v="3272"/>
    <s v="Connell High School"/>
    <n v="0.69920000000000004"/>
    <x v="0"/>
    <n v="620.26"/>
    <n v="0"/>
    <n v="620.26"/>
    <n v="1"/>
    <n v="1"/>
    <n v="620.26"/>
    <n v="15"/>
    <n v="41.350666666666669"/>
    <n v="1.1000000000000001"/>
    <n v="36"/>
    <n v="1637.4864000000002"/>
    <n v="1.8194293333333336"/>
    <n v="67585"/>
    <n v="68937"/>
    <n v="122966.13149333335"/>
    <n v="2459.8684586666641"/>
    <n v="11848.32"/>
    <n v="0.2271"/>
    <n v="0.22070000000000001"/>
    <n v="50025.68238968373"/>
    <n v="2090.4333325333337"/>
    <n v="461.35863649010673"/>
    <n v="2551.7919690234403"/>
    <n v="178003.47431070718"/>
  </r>
  <r>
    <x v="166"/>
    <s v="North Franklin School District"/>
    <n v="5499"/>
    <s v="CRCC-Open Doors"/>
    <n v="0.14580000000000001"/>
    <x v="1"/>
    <n v="7.6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6"/>
    <s v="North Franklin School District"/>
    <n v="3086"/>
    <s v="Mesa Elem"/>
    <n v="0.72370000000000001"/>
    <x v="0"/>
    <n v="185"/>
    <n v="0"/>
    <n v="185"/>
    <n v="1"/>
    <n v="1"/>
    <n v="185"/>
    <n v="15"/>
    <n v="12.333333333333334"/>
    <n v="1.1000000000000001"/>
    <n v="36"/>
    <n v="488.40000000000003"/>
    <n v="0.54266666666666674"/>
    <n v="67585"/>
    <n v="68937"/>
    <n v="36676.126666666671"/>
    <n v="733.68533333333471"/>
    <n v="11848.32"/>
    <n v="0.2271"/>
    <n v="0.22070000000000001"/>
    <n v="14920.761039066669"/>
    <n v="623.49686666666673"/>
    <n v="137.60575847333334"/>
    <n v="761.1026251400001"/>
    <n v="53091.675664206676"/>
  </r>
  <r>
    <x v="166"/>
    <s v="North Franklin School District"/>
    <n v="5653"/>
    <s v="North Franklin Virtual Academy"/>
    <n v="0.63539999999999996"/>
    <x v="0"/>
    <n v="76.03"/>
    <n v="0"/>
    <n v="76.03"/>
    <n v="1"/>
    <n v="1"/>
    <n v="76.03"/>
    <n v="15"/>
    <n v="5.0686666666666671"/>
    <n v="1.1000000000000001"/>
    <n v="36"/>
    <n v="200.71920000000003"/>
    <n v="0.22302133333333338"/>
    <n v="67585"/>
    <n v="68937"/>
    <n v="15072.896813333336"/>
    <n v="301.52484266666579"/>
    <n v="11848.32"/>
    <n v="0.2271"/>
    <n v="0.22070000000000001"/>
    <n v="6132.0295232445351"/>
    <n v="256.24036093333336"/>
    <n v="56.552247657986676"/>
    <n v="312.79260859132006"/>
    <n v="21819.243787835858"/>
  </r>
  <r>
    <x v="166"/>
    <s v="North Franklin School District"/>
    <n v="1754"/>
    <s v="Palouse Junction High School"/>
    <n v="0.9143"/>
    <x v="0"/>
    <n v="19.899999999999999"/>
    <n v="0"/>
    <n v="19.899999999999999"/>
    <n v="1"/>
    <n v="1"/>
    <n v="19.899999999999999"/>
    <n v="15"/>
    <n v="1.3266666666666667"/>
    <n v="1.1000000000000001"/>
    <n v="36"/>
    <n v="52.536000000000001"/>
    <n v="5.8373333333333333E-2"/>
    <n v="67585"/>
    <n v="68937"/>
    <n v="3945.1617333333334"/>
    <n v="78.920746666666673"/>
    <n v="11848.32"/>
    <n v="0.2271"/>
    <n v="0.22070000000000001"/>
    <n v="1604.9899712293332"/>
    <n v="67.068041333333341"/>
    <n v="14.801916722266668"/>
    <n v="81.869958055600009"/>
    <n v="5710.9424092849331"/>
  </r>
  <r>
    <x v="166"/>
    <s v="North Franklin School District"/>
    <n v="2198"/>
    <s v="Robert L Olds Junior High School"/>
    <n v="0.76900000000000002"/>
    <x v="0"/>
    <n v="316.45999999999998"/>
    <n v="0"/>
    <n v="316.45999999999998"/>
    <n v="1"/>
    <n v="1"/>
    <n v="316.45999999999998"/>
    <n v="15"/>
    <n v="21.097333333333331"/>
    <n v="1.1000000000000001"/>
    <n v="36"/>
    <n v="835.45439999999996"/>
    <n v="0.92828266666666659"/>
    <n v="67585"/>
    <n v="68937"/>
    <n v="62737.984026666658"/>
    <n v="1255.0381653333388"/>
    <n v="11848.32"/>
    <n v="0.2271"/>
    <n v="0.22070000000000001"/>
    <n v="25523.373180665061"/>
    <n v="1066.5503698666666"/>
    <n v="235.38766662957335"/>
    <n v="1301.9380364962399"/>
    <n v="90818.333409161292"/>
  </r>
  <r>
    <x v="167"/>
    <s v="North Kitsap School District"/>
    <n v="5546"/>
    <s v="CHOICE Academy"/>
    <n v="0.51780000000000004"/>
    <x v="0"/>
    <n v="26.5"/>
    <n v="0"/>
    <n v="26.5"/>
    <n v="1.18"/>
    <n v="1.18"/>
    <n v="26.5"/>
    <n v="15"/>
    <n v="1.7666666666666666"/>
    <n v="1.1000000000000001"/>
    <n v="36"/>
    <n v="69.960000000000008"/>
    <n v="7.7733333333333349E-2"/>
    <n v="67585"/>
    <n v="68937"/>
    <n v="6199.2566533333347"/>
    <n v="124.01265066666565"/>
    <n v="11848.32"/>
    <n v="0.2271"/>
    <n v="0.22070000000000001"/>
    <n v="2356.2301859741337"/>
    <n v="105.38782173333334"/>
    <n v="23.259092256546669"/>
    <n v="128.64691398988001"/>
    <n v="8808.1464039640141"/>
  </r>
  <r>
    <x v="167"/>
    <s v="North Kitsap School District"/>
    <n v="2798"/>
    <s v="David Wolfle Elementary"/>
    <n v="0.51939999999999997"/>
    <x v="0"/>
    <n v="263.3"/>
    <n v="0"/>
    <n v="263.3"/>
    <n v="1.18"/>
    <n v="1.18"/>
    <n v="263.3"/>
    <n v="15"/>
    <n v="17.553333333333335"/>
    <n v="1.1000000000000001"/>
    <n v="36"/>
    <n v="695.11200000000019"/>
    <n v="0.77234666666666685"/>
    <n v="67585"/>
    <n v="68937"/>
    <n v="61594.87837066668"/>
    <n v="1232.1709781333266"/>
    <n v="11848.32"/>
    <n v="0.2271"/>
    <n v="0.22070000000000001"/>
    <n v="23411.14747045243"/>
    <n v="1047.1174891466669"/>
    <n v="231.09882985466939"/>
    <n v="1278.2163190013364"/>
    <n v="87516.413138253789"/>
  </r>
  <r>
    <x v="167"/>
    <s v="North Kitsap School District"/>
    <n v="2854"/>
    <s v="Hilder Pearson Elementary"/>
    <n v="0.29909999999999998"/>
    <x v="1"/>
    <n v="227.9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7"/>
    <s v="North Kitsap School District"/>
    <n v="5085"/>
    <s v="Kingston High School"/>
    <n v="0.33019999999999999"/>
    <x v="1"/>
    <n v="601.0699999999999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7"/>
    <s v="North Kitsap School District"/>
    <n v="4359"/>
    <s v="Kingston Middle School"/>
    <n v="0.4627"/>
    <x v="1"/>
    <n v="439.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7"/>
    <s v="North Kitsap School District"/>
    <n v="3236"/>
    <s v="North Kitsap High School"/>
    <n v="0.2215"/>
    <x v="1"/>
    <n v="937.0799999999999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7"/>
    <s v="North Kitsap School District"/>
    <n v="5646"/>
    <s v="North Kitsap Options"/>
    <n v="0.1183"/>
    <x v="1"/>
    <n v="90.4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7"/>
    <s v="North Kitsap School District"/>
    <n v="1733"/>
    <s v="Parent Assisted Learning"/>
    <n v="0.32050000000000001"/>
    <x v="1"/>
    <n v="62.3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7"/>
    <s v="North Kitsap School District"/>
    <n v="2026"/>
    <s v="Poulsbo Elementary School"/>
    <n v="0.29039999999999999"/>
    <x v="1"/>
    <n v="342.2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7"/>
    <s v="North Kitsap School District"/>
    <n v="2476"/>
    <s v="Poulsbo Middle School"/>
    <n v="0.29809999999999998"/>
    <x v="1"/>
    <n v="590.7999999999999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7"/>
    <s v="North Kitsap School District"/>
    <n v="4467"/>
    <s v="Richard Gordon Elementary"/>
    <n v="0.33129999999999998"/>
    <x v="1"/>
    <n v="284.6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7"/>
    <s v="North Kitsap School District"/>
    <n v="1677"/>
    <s v="Special Programs"/>
    <n v="0.27429999999999999"/>
    <x v="1"/>
    <n v="719.4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7"/>
    <s v="North Kitsap School District"/>
    <n v="3391"/>
    <s v="Suquamish Elementary School"/>
    <n v="0.3987"/>
    <x v="1"/>
    <n v="285.2099999999999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7"/>
    <s v="North Kitsap School District"/>
    <n v="4461"/>
    <s v="Vinland Elementary"/>
    <n v="0.29020000000000001"/>
    <x v="1"/>
    <n v="444.9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8"/>
    <s v="North Mason School District"/>
    <n v="2662"/>
    <s v="Belfair Elementary"/>
    <n v="0.51690000000000003"/>
    <x v="0"/>
    <n v="381.13"/>
    <n v="0"/>
    <n v="381.13"/>
    <n v="1.06"/>
    <n v="1.06"/>
    <n v="381.13"/>
    <n v="15"/>
    <n v="25.408666666666665"/>
    <n v="1.1000000000000001"/>
    <n v="36"/>
    <n v="1006.1832000000001"/>
    <n v="1.1179813333333335"/>
    <n v="67585"/>
    <n v="68937"/>
    <n v="80092.294518133349"/>
    <n v="1602.2014084266702"/>
    <n v="11848.32"/>
    <n v="0.2271"/>
    <n v="0.22070000000000001"/>
    <n v="31788.76652726785"/>
    <n v="1361.5749321093335"/>
    <n v="300.49958751652991"/>
    <n v="1662.0745196258636"/>
    <n v="115145.33697345374"/>
  </r>
  <r>
    <x v="168"/>
    <s v="North Mason School District"/>
    <n v="3174"/>
    <s v="Hawkins Middle School"/>
    <n v="0.62370000000000003"/>
    <x v="0"/>
    <n v="440.09"/>
    <n v="0"/>
    <n v="440.09"/>
    <n v="1.06"/>
    <n v="1.06"/>
    <n v="440.09"/>
    <n v="15"/>
    <n v="29.339333333333332"/>
    <n v="1.1000000000000001"/>
    <n v="36"/>
    <n v="1161.8376000000003"/>
    <n v="1.2909306666666669"/>
    <n v="67585"/>
    <n v="68937"/>
    <n v="92482.402053066689"/>
    <n v="1850.0585570133262"/>
    <n v="11848.32"/>
    <n v="0.2271"/>
    <n v="0.22070000000000001"/>
    <n v="36706.421066264287"/>
    <n v="1572.2076768346669"/>
    <n v="346.98623427741103"/>
    <n v="1919.193911112078"/>
    <n v="132958.07558745638"/>
  </r>
  <r>
    <x v="168"/>
    <s v="North Mason School District"/>
    <n v="1680"/>
    <s v="James A. Taylor High School"/>
    <n v="0.61839999999999995"/>
    <x v="0"/>
    <n v="50.36"/>
    <n v="0"/>
    <n v="50.36"/>
    <n v="1.06"/>
    <n v="1.06"/>
    <n v="50.36"/>
    <n v="15"/>
    <n v="3.3573333333333335"/>
    <n v="1.1000000000000001"/>
    <n v="36"/>
    <n v="132.95040000000003"/>
    <n v="0.1477226666666667"/>
    <n v="67585"/>
    <n v="68937"/>
    <n v="10582.866612266669"/>
    <n v="211.70430805333308"/>
    <n v="11848.32"/>
    <n v="0.2271"/>
    <n v="0.22070000000000001"/>
    <n v="4200.357574353131"/>
    <n v="179.90951533866669"/>
    <n v="39.706030035243742"/>
    <n v="219.61554537391044"/>
    <n v="15214.544040047043"/>
  </r>
  <r>
    <x v="168"/>
    <s v="North Mason School District"/>
    <n v="1861"/>
    <s v="North Mason Homelink Program"/>
    <n v="0.24399999999999999"/>
    <x v="1"/>
    <n v="71.39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8"/>
    <s v="North Mason School District"/>
    <n v="5651"/>
    <s v="North Mason Online  "/>
    <n v="0.35149999999999998"/>
    <x v="1"/>
    <n v="223.39000000000001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8"/>
    <s v="North Mason School District"/>
    <n v="3175"/>
    <s v="North Mason Senior High School"/>
    <n v="0.49309999999999998"/>
    <x v="1"/>
    <n v="585.42000000000007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68"/>
    <s v="North Mason School District"/>
    <n v="4320"/>
    <s v="Sand Hill Elementary"/>
    <n v="0.56699999999999995"/>
    <x v="0"/>
    <n v="448.5"/>
    <n v="0"/>
    <n v="448.5"/>
    <n v="1.06"/>
    <n v="1.06"/>
    <n v="448.5"/>
    <n v="15"/>
    <n v="29.9"/>
    <n v="1.1000000000000001"/>
    <n v="36"/>
    <n v="1184.04"/>
    <n v="1.3155999999999999"/>
    <n v="67585"/>
    <n v="68937"/>
    <n v="94249.715559999997"/>
    <n v="1885.4126719999913"/>
    <n v="11848.32"/>
    <n v="0.2271"/>
    <n v="0.22070000000000001"/>
    <n v="37407.870772386399"/>
    <n v="1602.2521371999997"/>
    <n v="353.61704668003995"/>
    <n v="1955.8691838800396"/>
    <n v="135498.86818826641"/>
  </r>
  <r>
    <x v="169"/>
    <s v="North River School District"/>
    <n v="2292"/>
    <s v="North River School"/>
    <n v="0.6502"/>
    <x v="0"/>
    <n v="69.06"/>
    <n v="0"/>
    <n v="69.06"/>
    <n v="1"/>
    <n v="1"/>
    <n v="69.06"/>
    <n v="15"/>
    <n v="4.6040000000000001"/>
    <n v="1.1000000000000001"/>
    <n v="36"/>
    <n v="182.31840000000003"/>
    <n v="0.20257600000000003"/>
    <n v="67585"/>
    <n v="68937"/>
    <n v="13691.098960000003"/>
    <n v="273.88275199999953"/>
    <n v="11848.32"/>
    <n v="0.2271"/>
    <n v="0.22070000000000001"/>
    <n v="5569.8797695024004"/>
    <n v="232.74969520000005"/>
    <n v="51.367857730640011"/>
    <n v="284.11755293064004"/>
    <n v="19818.979034433043"/>
  </r>
  <r>
    <x v="170"/>
    <s v="North Thurston Public Schools"/>
    <n v="5168"/>
    <s v="Aspire Middle School"/>
    <n v="0.27560000000000001"/>
    <x v="1"/>
    <n v="308.04000000000002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0"/>
    <s v="North Thurston Public Schools"/>
    <n v="5167"/>
    <s v="Chambers Prairie Elementary School"/>
    <n v="0.52210000000000001"/>
    <x v="0"/>
    <n v="502.14"/>
    <n v="0"/>
    <n v="502.14"/>
    <n v="1.04"/>
    <n v="1.04"/>
    <n v="502.14"/>
    <n v="15"/>
    <n v="33.475999999999999"/>
    <n v="1.1000000000000001"/>
    <n v="36"/>
    <n v="1325.6496"/>
    <n v="1.472944"/>
    <n v="67585"/>
    <n v="68937"/>
    <n v="103530.87704960002"/>
    <n v="2071.0770995199709"/>
    <n v="11848.32"/>
    <n v="0.2271"/>
    <n v="0.22070000000000001"/>
    <n v="41420.860747908227"/>
    <n v="1760.032569152"/>
    <n v="388.4391880118464"/>
    <n v="2148.4717571638462"/>
    <n v="149171.28665419205"/>
  </r>
  <r>
    <x v="170"/>
    <s v="North Thurston Public Schools"/>
    <n v="3361"/>
    <s v="Chinook Middle School"/>
    <n v="0.48430000000000001"/>
    <x v="1"/>
    <n v="830.23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0"/>
    <s v="North Thurston Public Schools"/>
    <n v="5654"/>
    <s v="Envision Career Academy"/>
    <n v="0.55449999999999999"/>
    <x v="0"/>
    <n v="190.19"/>
    <n v="0"/>
    <n v="190.19"/>
    <n v="1.04"/>
    <n v="1.04"/>
    <n v="190.19"/>
    <n v="15"/>
    <n v="12.679333333333334"/>
    <n v="1.1000000000000001"/>
    <n v="36"/>
    <n v="502.10160000000008"/>
    <n v="0.55789066666666676"/>
    <n v="67585"/>
    <n v="68937"/>
    <n v="39213.242334933348"/>
    <n v="784.43890858665691"/>
    <n v="11848.32"/>
    <n v="0.2271"/>
    <n v="0.22070000000000001"/>
    <n v="15688.52014506844"/>
    <n v="666.62802072533339"/>
    <n v="147.12480417408108"/>
    <n v="813.75282489941446"/>
    <n v="56499.954213487857"/>
  </r>
  <r>
    <x v="170"/>
    <s v="North Thurston Public Schools"/>
    <n v="4058"/>
    <s v="Evergreen Forest Elementary"/>
    <n v="0.35539999999999999"/>
    <x v="1"/>
    <n v="482.1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0"/>
    <s v="North Thurston Public Schools"/>
    <n v="4408"/>
    <s v="Horizons Elementary"/>
    <n v="0.2747"/>
    <x v="1"/>
    <n v="492.88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0"/>
    <s v="North Thurston Public Schools"/>
    <n v="4409"/>
    <s v="Komachin Middle School"/>
    <n v="0.45079999999999998"/>
    <x v="1"/>
    <n v="703.5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0"/>
    <s v="North Thurston Public Schools"/>
    <n v="3653"/>
    <s v="Lacey Elementary"/>
    <n v="0.59050000000000002"/>
    <x v="0"/>
    <n v="408.3"/>
    <n v="0"/>
    <n v="408.3"/>
    <n v="1.04"/>
    <n v="1.04"/>
    <n v="408.3"/>
    <n v="15"/>
    <n v="27.220000000000002"/>
    <n v="1.1000000000000001"/>
    <n v="36"/>
    <n v="1077.912"/>
    <n v="1.1976800000000001"/>
    <n v="67585"/>
    <n v="68937"/>
    <n v="84183.010912000012"/>
    <n v="1684.0338943999814"/>
    <n v="11848.32"/>
    <n v="0.2271"/>
    <n v="0.22070000000000001"/>
    <n v="33680.123956209274"/>
    <n v="1431.1174134399998"/>
    <n v="315.84761314620795"/>
    <n v="1746.9650265862078"/>
    <n v="121294.13378919548"/>
  </r>
  <r>
    <x v="170"/>
    <s v="North Thurston Public Schools"/>
    <n v="3539"/>
    <s v="Lakes Elementary School"/>
    <n v="0.38450000000000001"/>
    <x v="1"/>
    <n v="526.54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0"/>
    <s v="North Thurston Public Schools"/>
    <n v="3262"/>
    <s v="Lydia Hawk Elementary"/>
    <n v="0.70150000000000001"/>
    <x v="0"/>
    <n v="486.69"/>
    <n v="0"/>
    <n v="486.69"/>
    <n v="1.04"/>
    <n v="1.04"/>
    <n v="486.69"/>
    <n v="15"/>
    <n v="32.445999999999998"/>
    <n v="1.1000000000000001"/>
    <n v="36"/>
    <n v="1284.8616000000002"/>
    <n v="1.4276240000000002"/>
    <n v="67585"/>
    <n v="68937"/>
    <n v="100345.40676160002"/>
    <n v="2007.3535539199802"/>
    <n v="11848.32"/>
    <n v="0.2271"/>
    <n v="0.22070000000000001"/>
    <n v="40146.410796589509"/>
    <n v="1705.8793385920003"/>
    <n v="376.48757002725449"/>
    <n v="2082.3669086192549"/>
    <n v="144581.53802072877"/>
  </r>
  <r>
    <x v="170"/>
    <s v="North Thurston Public Schools"/>
    <n v="4255"/>
    <s v="Meadows Elementary"/>
    <n v="0.27200000000000002"/>
    <x v="1"/>
    <n v="630.21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0"/>
    <s v="North Thurston Public Schools"/>
    <n v="3130"/>
    <s v="Mountain View Elementary"/>
    <n v="0.54369999999999996"/>
    <x v="0"/>
    <n v="518.30999999999995"/>
    <n v="0"/>
    <n v="518.30999999999995"/>
    <n v="1.04"/>
    <n v="1.04"/>
    <n v="518.30999999999995"/>
    <n v="15"/>
    <n v="34.553999999999995"/>
    <n v="1.1000000000000001"/>
    <n v="36"/>
    <n v="1368.3384000000001"/>
    <n v="1.5203760000000002"/>
    <n v="67585"/>
    <n v="68937"/>
    <n v="106864.79643840002"/>
    <n v="2137.7702860799909"/>
    <n v="11848.32"/>
    <n v="0.2271"/>
    <n v="0.22070000000000001"/>
    <n v="42754.702541618506"/>
    <n v="1816.7094454080002"/>
    <n v="400.94777460154563"/>
    <n v="2217.6572200095457"/>
    <n v="153974.92648610807"/>
  </r>
  <r>
    <x v="170"/>
    <s v="North Thurston Public Schools"/>
    <n v="3611"/>
    <s v="Nisqually Middle School"/>
    <n v="0.49409999999999998"/>
    <x v="1"/>
    <n v="919.53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0"/>
    <s v="North Thurston Public Schools"/>
    <n v="3010"/>
    <s v="North Thurston High School"/>
    <n v="0.40110000000000001"/>
    <x v="1"/>
    <n v="1381.1299999999999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0"/>
    <s v="North Thurston Public Schools"/>
    <n v="3709"/>
    <s v="Olympic View Elementary"/>
    <n v="0.39879999999999999"/>
    <x v="1"/>
    <n v="559.01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0"/>
    <s v="North Thurston Public Schools"/>
    <n v="4271"/>
    <s v="Pleasant Glade Elementary"/>
    <n v="0.53759999999999997"/>
    <x v="0"/>
    <n v="547.01"/>
    <n v="0"/>
    <n v="547.01"/>
    <n v="1.04"/>
    <n v="1.04"/>
    <n v="547.01"/>
    <n v="15"/>
    <n v="36.467333333333336"/>
    <n v="1.1000000000000001"/>
    <n v="36"/>
    <n v="1444.1064000000001"/>
    <n v="1.6045626666666668"/>
    <n v="67585"/>
    <n v="68937"/>
    <n v="112782.14253973335"/>
    <n v="2256.1434743466525"/>
    <n v="11848.32"/>
    <n v="0.2271"/>
    <n v="0.22070000000000001"/>
    <n v="45122.127370281749"/>
    <n v="1917.3047669013336"/>
    <n v="423.14916205512435"/>
    <n v="2340.4539289564577"/>
    <n v="162500.86731331825"/>
  </r>
  <r>
    <x v="170"/>
    <s v="North Thurston Public Schools"/>
    <n v="4427"/>
    <s v="River Ridge High School"/>
    <n v="0.39660000000000001"/>
    <x v="1"/>
    <n v="1442.38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0"/>
    <s v="North Thurston Public Schools"/>
    <n v="5452"/>
    <s v="Salish Middle School"/>
    <n v="0.41870000000000002"/>
    <x v="1"/>
    <n v="737.23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0"/>
    <s v="North Thurston Public Schools"/>
    <n v="4368"/>
    <s v="Seven Oaks Elementary"/>
    <n v="0.44280000000000003"/>
    <x v="1"/>
    <n v="383.6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0"/>
    <s v="North Thurston Public Schools"/>
    <n v="2754"/>
    <s v="South Bay Elementary"/>
    <n v="0.32040000000000002"/>
    <x v="1"/>
    <n v="563.72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0"/>
    <s v="North Thurston Public Schools"/>
    <n v="3710"/>
    <s v="Timberline High School"/>
    <n v="0.37780000000000002"/>
    <x v="1"/>
    <n v="1395.85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0"/>
    <s v="North Thurston Public Schools"/>
    <n v="4122"/>
    <s v="Woodland Elementary"/>
    <n v="0.36909999999999998"/>
    <x v="1"/>
    <n v="437.83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1"/>
    <s v="Northport School District"/>
    <n v="2062"/>
    <s v="Northport Elementary School"/>
    <n v="0.76990000000000003"/>
    <x v="0"/>
    <n v="102.4"/>
    <n v="0"/>
    <n v="102.4"/>
    <n v="1"/>
    <n v="1"/>
    <n v="102.4"/>
    <n v="15"/>
    <n v="6.8266666666666671"/>
    <n v="1.1000000000000001"/>
    <n v="36"/>
    <n v="270.33600000000001"/>
    <n v="0.30037333333333333"/>
    <n v="67585"/>
    <n v="68937"/>
    <n v="20300.731733333334"/>
    <n v="406.10474666666414"/>
    <n v="11848.32"/>
    <n v="0.2271"/>
    <n v="0.22070000000000001"/>
    <n v="8258.8428670293324"/>
    <n v="345.11394133333329"/>
    <n v="76.166646852266652"/>
    <n v="421.28058818559992"/>
    <n v="29386.959935214931"/>
  </r>
  <r>
    <x v="171"/>
    <s v="Northport School District"/>
    <n v="2958"/>
    <s v="Northport High School"/>
    <n v="0.76659999999999995"/>
    <x v="0"/>
    <n v="44.93"/>
    <n v="0"/>
    <n v="44.93"/>
    <n v="1"/>
    <n v="1"/>
    <n v="44.93"/>
    <n v="15"/>
    <n v="2.9953333333333334"/>
    <n v="1.1000000000000001"/>
    <n v="36"/>
    <n v="118.61520000000002"/>
    <n v="0.13179466666666667"/>
    <n v="67585"/>
    <n v="68937"/>
    <n v="8907.3425466666667"/>
    <n v="178.18638933333386"/>
    <n v="11848.32"/>
    <n v="0.2271"/>
    <n v="0.22070000000000001"/>
    <n v="3623.7286134338665"/>
    <n v="151.42548226666668"/>
    <n v="33.419603936253338"/>
    <n v="184.84508620292002"/>
    <n v="12894.102635636787"/>
  </r>
  <r>
    <x v="171"/>
    <s v="Northport School District"/>
    <n v="5252"/>
    <s v="Northport Homelink Program"/>
    <n v="0.31069999999999998"/>
    <x v="1"/>
    <n v="117.6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3107"/>
    <s v="Arrowhead Elementary"/>
    <n v="9.2100000000000001E-2"/>
    <x v="1"/>
    <n v="385.7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3106"/>
    <s v="Bothell High School"/>
    <n v="0.16370000000000001"/>
    <x v="1"/>
    <n v="1649.110000000000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4017"/>
    <s v="Canyon Creek Elementary"/>
    <n v="0.11899999999999999"/>
    <x v="1"/>
    <n v="907.9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3493"/>
    <s v="Canyon Park Middle School"/>
    <n v="0.16070000000000001"/>
    <x v="1"/>
    <n v="925.9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3234"/>
    <s v="Cottage Lake Elementary"/>
    <n v="8.2000000000000003E-2"/>
    <x v="1"/>
    <n v="283.9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3105"/>
    <s v="Crystal Springs Elementary"/>
    <n v="0.22370000000000001"/>
    <x v="1"/>
    <n v="551.3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4379"/>
    <s v="East Ridge Elementary"/>
    <n v="3.7999999999999999E-2"/>
    <x v="1"/>
    <n v="378.1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4306"/>
    <s v="Fernwood Elementary"/>
    <n v="4.1799999999999997E-2"/>
    <x v="1"/>
    <n v="753.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4355"/>
    <s v="Frank Love Elementary"/>
    <n v="0.14080000000000001"/>
    <x v="1"/>
    <n v="488.5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4124"/>
    <s v="Hollywood Hill Elementary"/>
    <n v="0.104"/>
    <x v="1"/>
    <n v="293.8999999999999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3492"/>
    <s v="Inglemoor HS"/>
    <n v="0.15079999999999999"/>
    <x v="1"/>
    <n v="1572.679999999999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5606"/>
    <s v="Innovation Lab High School"/>
    <n v="7.9100000000000004E-2"/>
    <x v="1"/>
    <n v="135.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2993"/>
    <s v="Kenmore Elementary"/>
    <n v="0.31030000000000002"/>
    <x v="1"/>
    <n v="421.4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3345"/>
    <s v="Kenmore Middle School"/>
    <n v="0.2248"/>
    <x v="1"/>
    <n v="730.9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4455"/>
    <s v="Kokanee Elementary"/>
    <n v="6.0299999999999999E-2"/>
    <x v="1"/>
    <n v="671.7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3790"/>
    <s v="Leota Middle School"/>
    <n v="0.1249"/>
    <x v="1"/>
    <n v="842.2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3390"/>
    <s v="Lockwood Elementary"/>
    <n v="5.8099999999999999E-2"/>
    <x v="1"/>
    <n v="578.9299999999999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3344"/>
    <s v="Maywood Hills Elementary"/>
    <n v="0.14779999999999999"/>
    <x v="1"/>
    <n v="581.2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3442"/>
    <s v="Moorlands Elementary"/>
    <n v="6.6400000000000001E-2"/>
    <x v="1"/>
    <n v="669.5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5481"/>
    <s v="North Creek High School"/>
    <n v="0.1285"/>
    <x v="1"/>
    <n v="1717.1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5583"/>
    <s v="Northshore Family Partnership"/>
    <n v="3.1699999999999999E-2"/>
    <x v="1"/>
    <n v="235.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4021"/>
    <s v="Northshore Middle School"/>
    <n v="0.1426"/>
    <x v="1"/>
    <n v="887.7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1814"/>
    <s v="Northshore Networks"/>
    <n v="3.4799999999999998E-2"/>
    <x v="1"/>
    <n v="126.5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5331"/>
    <s v="Northshore Online School"/>
    <n v="6.4100000000000004E-2"/>
    <x v="1"/>
    <n v="12.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1815"/>
    <s v="Northshore Special Services"/>
    <n v="0.1077"/>
    <x v="1"/>
    <n v="25.9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5605"/>
    <s v="Ruby Bridges Elementary"/>
    <n v="7.4099999999999999E-2"/>
    <x v="1"/>
    <n v="458.6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3811"/>
    <s v="Secondary Academy for Success"/>
    <n v="0.3518"/>
    <x v="1"/>
    <n v="92.8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3679"/>
    <s v="Shelton View Elementary"/>
    <n v="0.15040000000000001"/>
    <x v="1"/>
    <n v="405.7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4371"/>
    <s v="Skyview Middle School"/>
    <n v="0.13159999999999999"/>
    <x v="1"/>
    <n v="1178.5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4187"/>
    <s v="Sunrise Elementary"/>
    <n v="1.7999999999999999E-2"/>
    <x v="1"/>
    <n v="374.9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4516"/>
    <s v="Timbercrest Middle School"/>
    <n v="5.0200000000000002E-2"/>
    <x v="1"/>
    <n v="731.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4069"/>
    <s v="Wellington Elementary"/>
    <n v="7.9200000000000007E-2"/>
    <x v="1"/>
    <n v="433.4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3287"/>
    <s v="Westhill Elementary"/>
    <n v="0.122"/>
    <x v="1"/>
    <n v="434.5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3749"/>
    <s v="Woodin Elementary"/>
    <n v="0.21440000000000001"/>
    <x v="1"/>
    <n v="490.2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4208"/>
    <s v="Woodinville HS"/>
    <n v="8.5300000000000001E-2"/>
    <x v="1"/>
    <n v="1656.949999999999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2"/>
    <s v="Northshore School District"/>
    <n v="4377"/>
    <s v="Woodmoor Elementary"/>
    <n v="0.20219999999999999"/>
    <x v="1"/>
    <n v="595.5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3"/>
    <s v="Oak Harbor School District"/>
    <n v="3477"/>
    <s v="Broadview Elementary"/>
    <n v="0.38700000000000001"/>
    <x v="1"/>
    <n v="378.52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3"/>
    <s v="Oak Harbor School District"/>
    <n v="3377"/>
    <s v="Crescent Harbor Elem"/>
    <n v="0.50409999999999999"/>
    <x v="0"/>
    <n v="413.38"/>
    <n v="0"/>
    <n v="413.38"/>
    <n v="1.1200000000000001"/>
    <n v="1.1200000000000001"/>
    <n v="413.38"/>
    <n v="15"/>
    <n v="27.558666666666667"/>
    <n v="1.1000000000000001"/>
    <n v="36"/>
    <n v="1091.3232"/>
    <n v="1.2125813333333333"/>
    <n v="67585"/>
    <n v="68937"/>
    <n v="91786.58654293335"/>
    <n v="1836.1391581866483"/>
    <n v="11848.32"/>
    <n v="0.2271"/>
    <n v="0.22070000000000001"/>
    <n v="35617.021379471953"/>
    <n v="1560.3787616853333"/>
    <n v="344.37559270395309"/>
    <n v="1904.7543543892864"/>
    <n v="131144.50143498124"/>
  </r>
  <r>
    <x v="173"/>
    <s v="Oak Harbor School District"/>
    <n v="4328"/>
    <s v="Hillcrest Elementary"/>
    <n v="0.2621"/>
    <x v="1"/>
    <n v="450.41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3"/>
    <s v="Oak Harbor School District"/>
    <n v="1758"/>
    <s v="Homeconnection"/>
    <n v="0.152"/>
    <x v="1"/>
    <n v="269.54000000000002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3"/>
    <s v="Oak Harbor School District"/>
    <n v="5343"/>
    <s v="iGrad Academy"/>
    <n v="0.6089"/>
    <x v="0"/>
    <n v="14.5"/>
    <n v="0"/>
    <n v="14.5"/>
    <n v="1.1200000000000001"/>
    <n v="1.1200000000000001"/>
    <n v="14.5"/>
    <n v="15"/>
    <n v="0.96666666666666667"/>
    <n v="1.1000000000000001"/>
    <n v="36"/>
    <n v="38.28"/>
    <n v="4.2533333333333333E-2"/>
    <n v="67585"/>
    <n v="68937"/>
    <n v="3219.5691733333338"/>
    <n v="64.405674666666073"/>
    <n v="11848.32"/>
    <n v="0.2271"/>
    <n v="0.22070000000000001"/>
    <n v="1249.3270356629332"/>
    <n v="54.732914133333324"/>
    <n v="12.079554149226665"/>
    <n v="66.81246828255999"/>
    <n v="4600.1143519454927"/>
  </r>
  <r>
    <x v="173"/>
    <s v="Oak Harbor School District"/>
    <n v="3939"/>
    <s v="North Whidbey Middle School"/>
    <n v="0.39400000000000002"/>
    <x v="1"/>
    <n v="799.35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3"/>
    <s v="Oak Harbor School District"/>
    <n v="2696"/>
    <s v="Oak Harbor Elementary"/>
    <n v="0.3841"/>
    <x v="1"/>
    <n v="353.22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3"/>
    <s v="Oak Harbor School District"/>
    <n v="2974"/>
    <s v="Oak Harbor High School"/>
    <n v="0.3548"/>
    <x v="1"/>
    <n v="1491.49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3"/>
    <s v="Oak Harbor School District"/>
    <n v="3274"/>
    <s v="Oak Harbor Intermediate School"/>
    <n v="0.39710000000000001"/>
    <x v="1"/>
    <n v="697.69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3"/>
    <s v="Oak Harbor School District"/>
    <n v="5626"/>
    <s v="Oak Harbor Virtual Academy"/>
    <n v="0.42370000000000002"/>
    <x v="1"/>
    <n v="239.27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3"/>
    <s v="Oak Harbor School District"/>
    <n v="3566"/>
    <s v="Olympic View Elem"/>
    <n v="0.50580000000000003"/>
    <x v="0"/>
    <n v="398.33"/>
    <n v="0"/>
    <n v="398.33"/>
    <n v="1.1200000000000001"/>
    <n v="1.1200000000000001"/>
    <n v="398.33"/>
    <n v="15"/>
    <n v="26.555333333333333"/>
    <n v="1.1000000000000001"/>
    <n v="36"/>
    <n v="1051.5912000000001"/>
    <n v="1.1684346666666667"/>
    <n v="67585"/>
    <n v="68937"/>
    <n v="88444.895780266685"/>
    <n v="1769.2905096533214"/>
    <n v="11848.32"/>
    <n v="0.2271"/>
    <n v="0.22070000000000001"/>
    <n v="34320.306076939058"/>
    <n v="1503.5697714986668"/>
    <n v="331.83784856975575"/>
    <n v="1835.4076200684226"/>
    <n v="126369.89998692748"/>
  </r>
  <r>
    <x v="173"/>
    <s v="Oak Harbor School District"/>
    <n v="3662"/>
    <s v="Special Education"/>
    <n v="0"/>
    <x v="1"/>
    <n v="0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4"/>
    <s v="Oakesdale School District"/>
    <n v="3205"/>
    <s v="Oakesdale Elementary School"/>
    <n v="0.3322"/>
    <x v="1"/>
    <n v="63.9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4"/>
    <s v="Oakesdale School District"/>
    <n v="2432"/>
    <s v="Oakesdale High School"/>
    <n v="0.39479999999999998"/>
    <x v="1"/>
    <n v="81.61999999999999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5"/>
    <s v="Oakville School District"/>
    <n v="2922"/>
    <s v="Oakville Elementary"/>
    <n v="0.70409999999999995"/>
    <x v="0"/>
    <n v="127.7"/>
    <n v="0"/>
    <n v="127.7"/>
    <n v="1"/>
    <n v="1"/>
    <n v="127.7"/>
    <n v="15"/>
    <n v="8.5133333333333336"/>
    <n v="1.1000000000000001"/>
    <n v="36"/>
    <n v="337.12800000000004"/>
    <n v="0.37458666666666673"/>
    <n v="67585"/>
    <n v="68937"/>
    <n v="25316.439866666671"/>
    <n v="506.4411733333327"/>
    <n v="11848.32"/>
    <n v="0.2271"/>
    <n v="0.22070000000000001"/>
    <n v="10299.357755074669"/>
    <n v="430.38135066666678"/>
    <n v="94.98516409213336"/>
    <n v="525.36651475880012"/>
    <n v="36647.605309833474"/>
  </r>
  <r>
    <x v="175"/>
    <s v="Oakville School District"/>
    <n v="2283"/>
    <s v="Oakville High School"/>
    <n v="0.69620000000000004"/>
    <x v="0"/>
    <n v="144.04999999999998"/>
    <n v="0"/>
    <n v="144.04999999999998"/>
    <n v="1"/>
    <n v="1"/>
    <n v="144.04999999999998"/>
    <n v="15"/>
    <n v="9.6033333333333317"/>
    <n v="1.1000000000000001"/>
    <n v="36"/>
    <n v="380.29199999999997"/>
    <n v="0.42254666666666663"/>
    <n v="67585"/>
    <n v="68937"/>
    <n v="28557.816466666663"/>
    <n v="571.28309333333527"/>
    <n v="11848.32"/>
    <n v="0.2271"/>
    <n v="0.22070000000000001"/>
    <n v="11618.030419878665"/>
    <n v="485.48499266666659"/>
    <n v="107.14653788153332"/>
    <n v="592.63153054819986"/>
    <n v="41339.761510426863"/>
  </r>
  <r>
    <x v="175"/>
    <s v="Oakville School District"/>
    <n v="5584"/>
    <s v="Oakville Homelink"/>
    <n v="0.34539999999999998"/>
    <x v="1"/>
    <n v="15.4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6"/>
    <s v="Ocean Beach School District"/>
    <n v="2517"/>
    <s v="Hilltop School"/>
    <n v="0.57530000000000003"/>
    <x v="0"/>
    <n v="211.28"/>
    <n v="0"/>
    <n v="211.28"/>
    <n v="1"/>
    <n v="1"/>
    <n v="211.28"/>
    <n v="15"/>
    <n v="14.085333333333333"/>
    <n v="1.1000000000000001"/>
    <n v="36"/>
    <n v="557.77920000000006"/>
    <n v="0.61975466666666679"/>
    <n v="67585"/>
    <n v="68937"/>
    <n v="41886.119146666671"/>
    <n v="837.90830933333928"/>
    <n v="11848.32"/>
    <n v="0.2271"/>
    <n v="0.22070000000000001"/>
    <n v="17040.315634237872"/>
    <n v="712.06712426666684"/>
    <n v="157.15321432565338"/>
    <n v="869.22033859232022"/>
    <n v="60633.563428830203"/>
  </r>
  <r>
    <x v="176"/>
    <s v="Ocean Beach School District"/>
    <n v="4220"/>
    <s v="Ilwaco High School"/>
    <n v="0.5978"/>
    <x v="0"/>
    <n v="298.46000000000004"/>
    <n v="0"/>
    <n v="298.46000000000004"/>
    <n v="1"/>
    <n v="1"/>
    <n v="298.46000000000004"/>
    <n v="15"/>
    <n v="19.897333333333336"/>
    <n v="1.1000000000000001"/>
    <n v="36"/>
    <n v="787.9344000000001"/>
    <n v="0.87548266666666674"/>
    <n v="67585"/>
    <n v="68937"/>
    <n v="59169.496026666675"/>
    <n v="1183.6525653333301"/>
    <n v="11848.32"/>
    <n v="0.2271"/>
    <n v="0.22070000000000001"/>
    <n v="24071.623457945068"/>
    <n v="1005.8858098666667"/>
    <n v="221.99899823757335"/>
    <n v="1227.8848081042402"/>
    <n v="85652.656858049319"/>
  </r>
  <r>
    <x v="176"/>
    <s v="Ocean Beach School District"/>
    <n v="3531"/>
    <s v="Long Beach Elementary School"/>
    <n v="0.71220000000000006"/>
    <x v="0"/>
    <n v="156.15"/>
    <n v="0"/>
    <n v="156.15"/>
    <n v="1"/>
    <n v="1"/>
    <n v="156.15"/>
    <n v="15"/>
    <n v="10.41"/>
    <n v="1.1000000000000001"/>
    <n v="36"/>
    <n v="412.23599999999999"/>
    <n v="0.45804"/>
    <n v="67585"/>
    <n v="68937"/>
    <n v="30956.633399999999"/>
    <n v="619.27008000000205"/>
    <n v="11848.32"/>
    <n v="0.2271"/>
    <n v="0.22070000000000001"/>
    <n v="12593.928844595999"/>
    <n v="526.26505799999995"/>
    <n v="116.14669830059999"/>
    <n v="642.4117563005999"/>
    <n v="44812.244080896598"/>
  </r>
  <r>
    <x v="176"/>
    <s v="Ocean Beach School District"/>
    <n v="5647"/>
    <s v="Ocean Beach Alternative School"/>
    <n v="0.70860000000000001"/>
    <x v="0"/>
    <n v="144.83000000000001"/>
    <n v="0"/>
    <n v="144.83000000000001"/>
    <n v="1"/>
    <n v="1"/>
    <n v="144.83000000000001"/>
    <n v="15"/>
    <n v="9.6553333333333349"/>
    <n v="1.1000000000000001"/>
    <n v="36"/>
    <n v="382.35120000000012"/>
    <n v="0.4248346666666668"/>
    <n v="67585"/>
    <n v="68937"/>
    <n v="28712.450946666675"/>
    <n v="574.37646933333599"/>
    <n v="11848.32"/>
    <n v="0.2271"/>
    <n v="0.22070000000000001"/>
    <n v="11680.939574529872"/>
    <n v="488.11379026666691"/>
    <n v="107.72671351185339"/>
    <n v="595.84050377852031"/>
    <n v="41563.607494308402"/>
  </r>
  <r>
    <x v="176"/>
    <s v="Ocean Beach School District"/>
    <n v="5179"/>
    <s v="Ocean Beach Early Childhood Center"/>
    <n v="0.5"/>
    <x v="0"/>
    <n v="0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6"/>
    <s v="Ocean Beach School District"/>
    <n v="4039"/>
    <s v="Ocean Park Elementary"/>
    <n v="0.71709999999999996"/>
    <x v="0"/>
    <n v="190.5"/>
    <n v="0"/>
    <n v="190.5"/>
    <n v="1"/>
    <n v="1"/>
    <n v="190.5"/>
    <n v="15"/>
    <n v="12.7"/>
    <n v="1.1000000000000001"/>
    <n v="36"/>
    <n v="502.92"/>
    <n v="0.55879999999999996"/>
    <n v="67585"/>
    <n v="68937"/>
    <n v="37766.498"/>
    <n v="755.49759999999515"/>
    <n v="11848.32"/>
    <n v="0.2271"/>
    <n v="0.22070000000000001"/>
    <n v="15364.35123212"/>
    <n v="642.03325999999993"/>
    <n v="141.696740482"/>
    <n v="783.73000048199992"/>
    <n v="54670.076832601997"/>
  </r>
  <r>
    <x v="177"/>
    <s v="Ocosta School District"/>
    <n v="3025"/>
    <s v="Ocosta Elementary School"/>
    <n v="0.78710000000000002"/>
    <x v="0"/>
    <n v="316.60000000000002"/>
    <n v="0"/>
    <n v="316.60000000000002"/>
    <n v="1"/>
    <n v="1"/>
    <n v="316.60000000000002"/>
    <n v="15"/>
    <n v="21.106666666666669"/>
    <n v="1.1000000000000001"/>
    <n v="36"/>
    <n v="835.82400000000018"/>
    <n v="0.92869333333333348"/>
    <n v="67585"/>
    <n v="68937"/>
    <n v="62765.738933333341"/>
    <n v="1255.5933866666674"/>
    <n v="11848.32"/>
    <n v="0.2271"/>
    <n v="0.22070000000000001"/>
    <n v="25534.664567397336"/>
    <n v="1067.0222053333337"/>
    <n v="235.49180071706675"/>
    <n v="1302.5140060504004"/>
    <n v="90858.510893447747"/>
  </r>
  <r>
    <x v="177"/>
    <s v="Ocosta School District"/>
    <n v="3024"/>
    <s v="Ocosta Junior - Senior High"/>
    <n v="0.79339999999999999"/>
    <x v="0"/>
    <n v="281.43999999999994"/>
    <n v="0"/>
    <n v="281.43999999999994"/>
    <n v="1"/>
    <n v="1"/>
    <n v="281.43999999999994"/>
    <n v="15"/>
    <n v="18.762666666666664"/>
    <n v="1.1000000000000001"/>
    <n v="36"/>
    <n v="743.00160000000005"/>
    <n v="0.82555733333333337"/>
    <n v="67585"/>
    <n v="68937"/>
    <n v="55795.292373333337"/>
    <n v="1116.1535146666647"/>
    <n v="11848.32"/>
    <n v="0.2271"/>
    <n v="0.22070000000000001"/>
    <n v="22698.913442350935"/>
    <n v="948.52409813333338"/>
    <n v="209.33926845802668"/>
    <n v="1157.8633665913601"/>
    <n v="80768.222696942306"/>
  </r>
  <r>
    <x v="178"/>
    <s v="Odessa School District"/>
    <n v="2443"/>
    <s v="Odessa High School"/>
    <n v="0.39710000000000001"/>
    <x v="1"/>
    <n v="106.11"/>
    <n v="0"/>
    <n v="0"/>
    <n v="1.04"/>
    <n v="1.0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8"/>
    <s v="Odessa School District"/>
    <n v="2769"/>
    <s v="P C Jantz Elementary"/>
    <n v="0.55840000000000001"/>
    <x v="0"/>
    <n v="100.1"/>
    <n v="0"/>
    <n v="100.1"/>
    <n v="1.04"/>
    <n v="1.08"/>
    <n v="100.1"/>
    <n v="15"/>
    <n v="6.6733333333333329"/>
    <n v="1.1000000000000001"/>
    <n v="36"/>
    <n v="264.26400000000001"/>
    <n v="0.2936266666666667"/>
    <n v="67585"/>
    <n v="68937"/>
    <n v="20638.548597333338"/>
    <n v="1222.5322442666657"/>
    <n v="11848.32"/>
    <n v="0.2271"/>
    <n v="0.22070000000000001"/>
    <n v="8435.8099599640536"/>
    <n v="364.35134736000003"/>
    <n v="80.412342362352007"/>
    <n v="444.76368972235207"/>
    <n v="30741.654491286408"/>
  </r>
  <r>
    <x v="179"/>
    <s v="Okanogan School District"/>
    <n v="2539"/>
    <s v="Grainger Elementary"/>
    <n v="0.63360000000000005"/>
    <x v="0"/>
    <n v="434.7"/>
    <n v="0"/>
    <n v="434.7"/>
    <n v="1"/>
    <n v="1.04"/>
    <n v="434.7"/>
    <n v="15"/>
    <n v="28.98"/>
    <n v="1.1000000000000001"/>
    <n v="36"/>
    <n v="1147.6080000000002"/>
    <n v="1.2751200000000003"/>
    <n v="67585"/>
    <n v="68937"/>
    <n v="86178.98520000001"/>
    <n v="5240.0801376000018"/>
    <n v="11848.32"/>
    <n v="0.2271"/>
    <n v="0.22070000000000001"/>
    <n v="35835.763023688327"/>
    <n v="1523.6510889600002"/>
    <n v="336.26979533347202"/>
    <n v="1859.9208842934722"/>
    <n v="129114.74924558181"/>
  </r>
  <r>
    <x v="179"/>
    <s v="Okanogan School District"/>
    <n v="1980"/>
    <s v="Okanogan Alternative High School"/>
    <n v="0.77429999999999999"/>
    <x v="0"/>
    <n v="13.6"/>
    <n v="0"/>
    <n v="13.6"/>
    <n v="1"/>
    <n v="1.04"/>
    <n v="13.6"/>
    <n v="15"/>
    <n v="0.90666666666666662"/>
    <n v="1.1000000000000001"/>
    <n v="36"/>
    <n v="35.904000000000003"/>
    <n v="3.9893333333333336E-2"/>
    <n v="67585"/>
    <n v="68937"/>
    <n v="2696.1909333333333"/>
    <n v="163.94085546666656"/>
    <n v="11848.32"/>
    <n v="0.2271"/>
    <n v="0.22070000000000001"/>
    <n v="1121.1556869614933"/>
    <n v="47.668863146666666"/>
    <n v="10.520518096469333"/>
    <n v="58.189381243135998"/>
    <n v="4039.476857004629"/>
  </r>
  <r>
    <x v="179"/>
    <s v="Okanogan School District"/>
    <n v="2246"/>
    <s v="Okanogan High School"/>
    <n v="0.49340000000000001"/>
    <x v="1"/>
    <n v="296.04000000000002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79"/>
    <s v="Okanogan School District"/>
    <n v="2245"/>
    <s v="Okanogan Middle School"/>
    <n v="0.59570000000000001"/>
    <x v="0"/>
    <n v="259.18"/>
    <n v="0"/>
    <n v="259.18"/>
    <n v="1"/>
    <n v="1.04"/>
    <n v="259.18"/>
    <n v="15"/>
    <n v="17.278666666666666"/>
    <n v="1.1000000000000001"/>
    <n v="36"/>
    <n v="684.23519999999996"/>
    <n v="0.76026133333333334"/>
    <n v="67585"/>
    <n v="68937"/>
    <n v="51382.262213333335"/>
    <n v="3124.2787441066612"/>
    <n v="11848.32"/>
    <n v="0.2271"/>
    <n v="0.22070000000000001"/>
    <n v="21366.259628432341"/>
    <n v="908.4423492906667"/>
    <n v="200.49322648845015"/>
    <n v="1108.9355757791168"/>
    <n v="76981.736161651454"/>
  </r>
  <r>
    <x v="179"/>
    <s v="Okanogan School District"/>
    <n v="5151"/>
    <s v="Okanogan Outreach Alternative School"/>
    <n v="0.75190000000000001"/>
    <x v="0"/>
    <n v="78.680000000000007"/>
    <n v="0"/>
    <n v="78.680000000000007"/>
    <n v="1"/>
    <n v="1.04"/>
    <n v="78.680000000000007"/>
    <n v="15"/>
    <n v="5.2453333333333338"/>
    <n v="1.1000000000000001"/>
    <n v="36"/>
    <n v="207.71520000000004"/>
    <n v="0.2307946666666667"/>
    <n v="67585"/>
    <n v="68937"/>
    <n v="15598.257546666669"/>
    <n v="948.44606677333104"/>
    <n v="11848.32"/>
    <n v="0.2271"/>
    <n v="0.22070000000000001"/>
    <n v="6486.2154007448753"/>
    <n v="275.77839355733335"/>
    <n v="60.864291458103473"/>
    <n v="336.64268501543683"/>
    <n v="23369.561699200312"/>
  </r>
  <r>
    <x v="180"/>
    <s v="Olympia School District"/>
    <n v="1768"/>
    <s v="Avanti High School"/>
    <n v="0.3049"/>
    <x v="1"/>
    <n v="159.28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0"/>
    <s v="Olympia School District"/>
    <n v="2487"/>
    <s v="Boston Harbor Elementary"/>
    <n v="0.14610000000000001"/>
    <x v="1"/>
    <n v="179.79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0"/>
    <s v="Olympia School District"/>
    <n v="3960"/>
    <s v="Capital High School"/>
    <n v="0.316"/>
    <x v="1"/>
    <n v="1359.85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0"/>
    <s v="Olympia School District"/>
    <n v="4367"/>
    <s v="Centennial Elementary Olympia"/>
    <n v="0.15509999999999999"/>
    <x v="1"/>
    <n v="484.52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0"/>
    <s v="Olympia School District"/>
    <n v="2448"/>
    <s v="Garfield Elementary School"/>
    <n v="0.63339999999999996"/>
    <x v="0"/>
    <n v="325.2"/>
    <n v="0"/>
    <n v="325.2"/>
    <n v="1"/>
    <n v="1.04"/>
    <n v="325.2"/>
    <n v="15"/>
    <n v="21.68"/>
    <n v="1.1000000000000001"/>
    <n v="36"/>
    <n v="858.52800000000013"/>
    <n v="0.9539200000000001"/>
    <n v="67585"/>
    <n v="68937"/>
    <n v="64470.683200000007"/>
    <n v="3920.1151615999916"/>
    <n v="11848.32"/>
    <n v="0.2271"/>
    <n v="0.22070000000000001"/>
    <n v="26808.810985285119"/>
    <n v="1139.8466393600002"/>
    <n v="251.56415330675205"/>
    <n v="1391.4107926667523"/>
    <n v="96591.020139551867"/>
  </r>
  <r>
    <x v="180"/>
    <s v="Olympia School District"/>
    <n v="3133"/>
    <s v="Jefferson Middle School"/>
    <n v="0.44"/>
    <x v="1"/>
    <n v="474.55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0"/>
    <s v="Olympia School District"/>
    <n v="4472"/>
    <s v="Julia Butler Hansen Elementary"/>
    <n v="0.47799999999999998"/>
    <x v="1"/>
    <n v="460.6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0"/>
    <s v="Olympia School District"/>
    <n v="3540"/>
    <s v="Leland P Brown Elementary"/>
    <n v="0.59219999999999995"/>
    <x v="0"/>
    <n v="342.32"/>
    <n v="0"/>
    <n v="342.32"/>
    <n v="1"/>
    <n v="1.04"/>
    <n v="342.32"/>
    <n v="15"/>
    <n v="22.821333333333332"/>
    <n v="1.1000000000000001"/>
    <n v="36"/>
    <n v="903.72479999999996"/>
    <n v="1.0041386666666665"/>
    <n v="67585"/>
    <n v="68937"/>
    <n v="67864.711786666652"/>
    <n v="4126.4877678933262"/>
    <n v="11848.32"/>
    <n v="0.2271"/>
    <n v="0.22070000000000001"/>
    <n v="28220.148144166051"/>
    <n v="1199.8533259093329"/>
    <n v="264.80762902818975"/>
    <n v="1464.6609549375225"/>
    <n v="101676.00865366355"/>
  </r>
  <r>
    <x v="180"/>
    <s v="Olympia School District"/>
    <n v="2342"/>
    <s v="Lincoln Elementary School"/>
    <n v="0.25940000000000002"/>
    <x v="1"/>
    <n v="266.68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0"/>
    <s v="Olympia School District"/>
    <n v="3066"/>
    <s v="Madison Elementary School"/>
    <n v="0.40989999999999999"/>
    <x v="1"/>
    <n v="237.9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0"/>
    <s v="Olympia School District"/>
    <n v="4458"/>
    <s v="McKenny Elementary"/>
    <n v="0.28810000000000002"/>
    <x v="1"/>
    <n v="303.32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0"/>
    <s v="Olympia School District"/>
    <n v="2621"/>
    <s v="McLane Elementary School"/>
    <n v="0.3014"/>
    <x v="1"/>
    <n v="329.32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0"/>
    <s v="Olympia School District"/>
    <n v="3132"/>
    <s v="Olympia High School"/>
    <n v="0.17430000000000001"/>
    <x v="1"/>
    <n v="1848.6699999999998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0"/>
    <s v="Olympia School District"/>
    <n v="5078"/>
    <s v="Olympia Regional Learning Academy"/>
    <n v="0.30280000000000001"/>
    <x v="1"/>
    <n v="333.52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0"/>
    <s v="Olympia School District"/>
    <n v="5248"/>
    <s v="Olympia Regional Learning Academy - Montessori School"/>
    <n v="0.20910000000000001"/>
    <x v="1"/>
    <n v="171.3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0"/>
    <s v="Olympia School District"/>
    <n v="3697"/>
    <s v="Pioneer Elementary School"/>
    <n v="0.16120000000000001"/>
    <x v="1"/>
    <n v="389.68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0"/>
    <s v="Olympia School District"/>
    <n v="3696"/>
    <s v="Reeves Middle School"/>
    <n v="0.36459999999999998"/>
    <x v="1"/>
    <n v="414.83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0"/>
    <s v="Olympia School District"/>
    <n v="2778"/>
    <s v="Roosevelt Elementary School"/>
    <n v="0.35549999999999998"/>
    <x v="1"/>
    <n v="369.16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0"/>
    <s v="Olympia School District"/>
    <n v="4473"/>
    <s v="Thurgood Marshall Middle School"/>
    <n v="0.37430000000000002"/>
    <x v="1"/>
    <n v="413.3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0"/>
    <s v="Olympia School District"/>
    <n v="3711"/>
    <s v="Washington Middle School"/>
    <n v="0.1825"/>
    <x v="1"/>
    <n v="779.73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1"/>
    <s v="Omak School District"/>
    <n v="3051"/>
    <s v="E Omak Elementary"/>
    <n v="0.76129999999999998"/>
    <x v="0"/>
    <n v="355"/>
    <n v="0"/>
    <n v="355"/>
    <n v="1"/>
    <n v="1"/>
    <n v="355"/>
    <n v="15"/>
    <n v="23.666666666666668"/>
    <n v="1.1000000000000001"/>
    <n v="36"/>
    <n v="937.2"/>
    <n v="1.0413333333333334"/>
    <n v="67585"/>
    <n v="68937"/>
    <n v="70378.513333333336"/>
    <n v="1407.8826666666719"/>
    <n v="11848.32"/>
    <n v="0.2271"/>
    <n v="0.22070000000000001"/>
    <n v="28631.730642533337"/>
    <n v="1196.4399333333336"/>
    <n v="264.05429328666673"/>
    <n v="1460.4942266200003"/>
    <n v="101878.62086915334"/>
  </r>
  <r>
    <x v="181"/>
    <s v="Omak School District"/>
    <n v="4279"/>
    <s v="Highlands High School"/>
    <n v="0.68520000000000003"/>
    <x v="0"/>
    <n v="19.670000000000002"/>
    <n v="0"/>
    <n v="19.670000000000002"/>
    <n v="1"/>
    <n v="1"/>
    <n v="19.670000000000002"/>
    <n v="15"/>
    <n v="1.3113333333333335"/>
    <n v="1.1000000000000001"/>
    <n v="36"/>
    <n v="51.92880000000001"/>
    <n v="5.7698666666666676E-2"/>
    <n v="67585"/>
    <n v="68937"/>
    <n v="3899.5643866666674"/>
    <n v="78.008597333333455"/>
    <n v="11848.32"/>
    <n v="0.2271"/>
    <n v="0.22070000000000001"/>
    <n v="1586.4398358834669"/>
    <n v="66.292883066666676"/>
    <n v="14.630839292813336"/>
    <n v="80.92372235948001"/>
    <n v="5644.9365422429482"/>
  </r>
  <r>
    <x v="181"/>
    <s v="Omak School District"/>
    <n v="2999"/>
    <s v="N Omak Elementary"/>
    <n v="0.76439999999999997"/>
    <x v="0"/>
    <n v="330.8"/>
    <n v="0"/>
    <n v="330.8"/>
    <n v="1"/>
    <n v="1"/>
    <n v="330.8"/>
    <n v="15"/>
    <n v="22.053333333333335"/>
    <n v="1.1000000000000001"/>
    <n v="36"/>
    <n v="873.31200000000013"/>
    <n v="0.9703466666666668"/>
    <n v="67585"/>
    <n v="68937"/>
    <n v="65580.87946666668"/>
    <n v="1311.908693333331"/>
    <n v="11848.32"/>
    <n v="0.2271"/>
    <n v="0.22070000000000001"/>
    <n v="26679.933793098673"/>
    <n v="1114.8798026666668"/>
    <n v="246.05397244853339"/>
    <n v="1360.9337751152002"/>
    <n v="94933.655728213897"/>
  </r>
  <r>
    <x v="181"/>
    <s v="Omak School District"/>
    <n v="2031"/>
    <s v="Omak High School"/>
    <n v="0.61599999999999999"/>
    <x v="0"/>
    <n v="403.66"/>
    <n v="0"/>
    <n v="403.66"/>
    <n v="1"/>
    <n v="1"/>
    <n v="403.66"/>
    <n v="15"/>
    <n v="26.910666666666668"/>
    <n v="1.1000000000000001"/>
    <n v="36"/>
    <n v="1065.6624000000002"/>
    <n v="1.1840693333333334"/>
    <n v="67585"/>
    <n v="68937"/>
    <n v="80025.325893333342"/>
    <n v="1600.8617386666592"/>
    <n v="11848.32"/>
    <n v="0.2271"/>
    <n v="0.22070000000000001"/>
    <n v="32556.294059619733"/>
    <n v="1360.4364605333333"/>
    <n v="300.24832683970664"/>
    <n v="1660.6847873730399"/>
    <n v="115843.16647899277"/>
  </r>
  <r>
    <x v="181"/>
    <s v="Omak School District"/>
    <n v="4237"/>
    <s v="Omak Middle School"/>
    <n v="0.68130000000000002"/>
    <x v="0"/>
    <n v="325.88"/>
    <n v="0"/>
    <n v="325.88"/>
    <n v="1"/>
    <n v="1"/>
    <n v="325.88"/>
    <n v="15"/>
    <n v="21.725333333333332"/>
    <n v="1.1000000000000001"/>
    <n v="36"/>
    <n v="860.32319999999993"/>
    <n v="0.95591466666666658"/>
    <n v="67585"/>
    <n v="68937"/>
    <n v="64605.492746666663"/>
    <n v="1292.3966293333287"/>
    <n v="11848.32"/>
    <n v="0.2271"/>
    <n v="0.22070000000000001"/>
    <n v="26283.122202221864"/>
    <n v="1098.2981562666664"/>
    <n v="242.39440308805328"/>
    <n v="1340.6925593547196"/>
    <n v="93521.704137576584"/>
  </r>
  <r>
    <x v="181"/>
    <s v="Omak School District"/>
    <n v="4278"/>
    <s v="Paschal Sherman"/>
    <n v="0.95009999999999994"/>
    <x v="0"/>
    <n v="121"/>
    <n v="0"/>
    <n v="121"/>
    <n v="1"/>
    <n v="1"/>
    <n v="121"/>
    <n v="15"/>
    <n v="8.0666666666666664"/>
    <n v="1.1000000000000001"/>
    <n v="36"/>
    <n v="319.44"/>
    <n v="0.35493333333333332"/>
    <n v="67585"/>
    <n v="68937"/>
    <n v="23988.169333333331"/>
    <n v="479.8698666666678"/>
    <n v="11848.32"/>
    <n v="0.2271"/>
    <n v="0.22070000000000001"/>
    <n v="9758.9842471733318"/>
    <n v="407.80065333333334"/>
    <n v="90.001604190666669"/>
    <n v="497.80225752400003"/>
    <n v="34724.825704697338"/>
  </r>
  <r>
    <x v="181"/>
    <s v="Omak School District"/>
    <n v="5195"/>
    <s v="Washington Virtual Academy Omak Elementary"/>
    <n v="0.45610000000000001"/>
    <x v="1"/>
    <n v="2319.52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1"/>
    <s v="Omak School District"/>
    <n v="5197"/>
    <s v="Washington Virtual Academy Omak High School"/>
    <n v="0.4965"/>
    <x v="1"/>
    <n v="1693.8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1"/>
    <s v="Omak School District"/>
    <n v="5196"/>
    <s v="Washington Virtual Academy Omak Middle School"/>
    <n v="0.4597"/>
    <x v="1"/>
    <n v="2177.1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2"/>
    <s v="Onalaska School District"/>
    <n v="3239"/>
    <s v="Onalaska Elementary School"/>
    <n v="0.58640000000000003"/>
    <x v="0"/>
    <n v="366.4"/>
    <n v="0"/>
    <n v="366.4"/>
    <n v="1"/>
    <n v="1"/>
    <n v="366.4"/>
    <n v="15"/>
    <n v="24.426666666666666"/>
    <n v="1.1000000000000001"/>
    <n v="36"/>
    <n v="967.29600000000005"/>
    <n v="1.0747733333333334"/>
    <n v="67585"/>
    <n v="68937"/>
    <n v="72638.555733333342"/>
    <n v="1453.093546666656"/>
    <n v="11848.32"/>
    <n v="0.2271"/>
    <n v="0.22070000000000001"/>
    <n v="29551.172133589331"/>
    <n v="1234.8608213333332"/>
    <n v="272.53378326826663"/>
    <n v="1507.3946046015999"/>
    <n v="105150.21601819094"/>
  </r>
  <r>
    <x v="182"/>
    <s v="Onalaska School District"/>
    <n v="2331"/>
    <s v="Onalaska High School"/>
    <n v="0.5343"/>
    <x v="0"/>
    <n v="251.18"/>
    <n v="0"/>
    <n v="251.18"/>
    <n v="1"/>
    <n v="1"/>
    <n v="251.18"/>
    <n v="15"/>
    <n v="16.745333333333335"/>
    <n v="1.1000000000000001"/>
    <n v="36"/>
    <n v="663.11520000000019"/>
    <n v="0.73679466666666682"/>
    <n v="67585"/>
    <n v="68937"/>
    <n v="49796.267546666677"/>
    <n v="996.14638933333481"/>
    <n v="11848.32"/>
    <n v="0.2271"/>
    <n v="0.22070000000000001"/>
    <n v="20258.360852933867"/>
    <n v="846.54023226666686"/>
    <n v="186.83142926125339"/>
    <n v="1033.3716615279202"/>
    <n v="72084.146450461791"/>
  </r>
  <r>
    <x v="182"/>
    <s v="Onalaska School District"/>
    <n v="4335"/>
    <s v="Onalaska Middle School "/>
    <n v="0.56889999999999996"/>
    <x v="0"/>
    <n v="200.97"/>
    <n v="0"/>
    <n v="200.97"/>
    <n v="1"/>
    <n v="1"/>
    <n v="200.97"/>
    <n v="15"/>
    <n v="13.398"/>
    <n v="1.1000000000000001"/>
    <n v="36"/>
    <n v="530.56079999999997"/>
    <n v="0.58951199999999992"/>
    <n v="67585"/>
    <n v="68937"/>
    <n v="39842.168519999992"/>
    <n v="797.02022399999987"/>
    <n v="11848.32"/>
    <n v="0.2271"/>
    <n v="0.22070000000000001"/>
    <n v="16208.785654168798"/>
    <n v="677.31981239999982"/>
    <n v="149.48448259667995"/>
    <n v="826.8042949966798"/>
    <n v="57674.778693165463"/>
  </r>
  <r>
    <x v="183"/>
    <s v="Onion Creek School District"/>
    <n v="2049"/>
    <s v="Onion Creek Elementary"/>
    <n v="0.6764"/>
    <x v="0"/>
    <n v="42.6"/>
    <n v="0"/>
    <n v="42.6"/>
    <n v="1"/>
    <n v="1.04"/>
    <n v="42.6"/>
    <n v="15"/>
    <n v="2.8400000000000003"/>
    <n v="1.1000000000000001"/>
    <n v="36"/>
    <n v="112.46400000000003"/>
    <n v="0.12496000000000003"/>
    <n v="67585"/>
    <n v="68937"/>
    <n v="8445.4216000000015"/>
    <n v="513.52062079999996"/>
    <n v="11848.32"/>
    <n v="0.2271"/>
    <n v="0.22070000000000001"/>
    <n v="3511.8553135705606"/>
    <n v="149.31570368000004"/>
    <n v="32.953975802176011"/>
    <n v="182.26967948217606"/>
    <n v="12653.067213852739"/>
  </r>
  <r>
    <x v="184"/>
    <s v="Orcas Island School District"/>
    <n v="1892"/>
    <s v="OASIS K-12"/>
    <n v="0.1358"/>
    <x v="1"/>
    <n v="368.61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4"/>
    <s v="Orcas Island School District"/>
    <n v="2749"/>
    <s v="Orcas Island Elementary School"/>
    <n v="0.40820000000000001"/>
    <x v="1"/>
    <n v="115.49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4"/>
    <s v="Orcas Island School District"/>
    <n v="2750"/>
    <s v="Orcas Island High School"/>
    <n v="0.44700000000000001"/>
    <x v="1"/>
    <n v="128.43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4"/>
    <s v="Orcas Island School District"/>
    <n v="4558"/>
    <s v="Orcas Island Middle School"/>
    <n v="0.49370000000000003"/>
    <x v="1"/>
    <n v="116.37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4"/>
    <s v="Orcas Island School District"/>
    <n v="5555"/>
    <s v="Orcas Island Montessori Public"/>
    <n v="0.26579999999999998"/>
    <x v="1"/>
    <n v="22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4"/>
    <s v="Orcas Island School District"/>
    <n v="3808"/>
    <s v="Waldron Island School"/>
    <n v="7.8700000000000006E-2"/>
    <x v="1"/>
    <n v="8.4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5"/>
    <s v="Orchard Prairie School District"/>
    <n v="3723"/>
    <s v="Orchard Prairie Elementary"/>
    <n v="0.1211"/>
    <x v="1"/>
    <n v="77.76000000000000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6"/>
    <s v="Orient School District"/>
    <n v="2136"/>
    <s v="Orient Elementary School"/>
    <n v="0.58740000000000003"/>
    <x v="0"/>
    <n v="43.98"/>
    <n v="0"/>
    <n v="43.98"/>
    <n v="1"/>
    <n v="1.04"/>
    <n v="43.98"/>
    <n v="15"/>
    <n v="2.9319999999999999"/>
    <n v="1.1000000000000001"/>
    <n v="36"/>
    <n v="116.10720000000001"/>
    <n v="0.12900800000000001"/>
    <n v="67585"/>
    <n v="68937"/>
    <n v="8719.0056800000002"/>
    <n v="530.15579584000079"/>
    <n v="11848.32"/>
    <n v="0.2271"/>
    <n v="0.22070000000000001"/>
    <n v="3625.6196406298886"/>
    <n v="154.15269126400003"/>
    <n v="34.021498961964809"/>
    <n v="188.17419022596482"/>
    <n v="13062.955306695856"/>
  </r>
  <r>
    <x v="187"/>
    <s v="Orondo School District"/>
    <n v="2666"/>
    <s v="Orondo Elementary and Middle School"/>
    <n v="0.75929999999999997"/>
    <x v="0"/>
    <n v="154.63"/>
    <n v="0"/>
    <n v="154.63"/>
    <n v="1"/>
    <n v="1"/>
    <n v="154.63"/>
    <n v="15"/>
    <n v="10.308666666666666"/>
    <n v="1.1000000000000001"/>
    <n v="36"/>
    <n v="408.22320000000002"/>
    <n v="0.45358133333333334"/>
    <n v="67585"/>
    <n v="68937"/>
    <n v="30655.294413333333"/>
    <n v="613.24196266666695"/>
    <n v="11848.32"/>
    <n v="0.2271"/>
    <n v="0.22070000000000001"/>
    <n v="12471.336645788533"/>
    <n v="521.14227293333329"/>
    <n v="115.01609963638666"/>
    <n v="636.15837256971997"/>
    <n v="44376.031394358251"/>
  </r>
  <r>
    <x v="188"/>
    <s v="Oroville School District"/>
    <n v="2422"/>
    <s v="Oroville Elementary"/>
    <n v="0.75980000000000003"/>
    <x v="0"/>
    <n v="267.57"/>
    <n v="0"/>
    <n v="267.57"/>
    <n v="1"/>
    <n v="1"/>
    <n v="267.57"/>
    <n v="15"/>
    <n v="17.838000000000001"/>
    <n v="1.1000000000000001"/>
    <n v="36"/>
    <n v="706.38480000000015"/>
    <n v="0.78487200000000013"/>
    <n v="67585"/>
    <n v="68937"/>
    <n v="53045.574120000012"/>
    <n v="1061.1469440000001"/>
    <n v="11848.32"/>
    <n v="0.2271"/>
    <n v="0.22070000000000001"/>
    <n v="21580.259628232801"/>
    <n v="901.7786844000002"/>
    <n v="199.02255564708005"/>
    <n v="1100.8012400470802"/>
    <n v="76787.78193227989"/>
  </r>
  <r>
    <x v="188"/>
    <s v="Oroville School District"/>
    <n v="2706"/>
    <s v="Oroville Middle-High School"/>
    <n v="0.67330000000000001"/>
    <x v="0"/>
    <n v="260.89"/>
    <n v="0"/>
    <n v="260.89"/>
    <n v="1"/>
    <n v="1"/>
    <n v="260.89"/>
    <n v="15"/>
    <n v="17.392666666666667"/>
    <n v="1.1000000000000001"/>
    <n v="36"/>
    <n v="688.7496000000001"/>
    <n v="0.76527733333333348"/>
    <n v="67585"/>
    <n v="68937"/>
    <n v="51721.268573333342"/>
    <n v="1034.6549546666647"/>
    <n v="11848.32"/>
    <n v="0.2271"/>
    <n v="0.22070000000000001"/>
    <n v="21041.499175578938"/>
    <n v="879.26539213333353"/>
    <n v="194.05387204382671"/>
    <n v="1073.3192641771602"/>
    <n v="74870.741967756097"/>
  </r>
  <r>
    <x v="189"/>
    <s v="Orting School District"/>
    <n v="5656"/>
    <s v="Orting Elementary Online Academy"/>
    <n v="0.2707"/>
    <x v="1"/>
    <n v="154.30000000000001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9"/>
    <s v="Orting School District"/>
    <n v="2942"/>
    <s v="Orting High School"/>
    <n v="0.30009999999999998"/>
    <x v="1"/>
    <n v="699.56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9"/>
    <s v="Orting School District"/>
    <n v="4262"/>
    <s v="Orting Middle School"/>
    <n v="0.31540000000000001"/>
    <x v="1"/>
    <n v="587.78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9"/>
    <s v="Orting School District"/>
    <n v="2360"/>
    <s v="Orting Primary School"/>
    <n v="0.30499999999999999"/>
    <x v="1"/>
    <n v="364.43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9"/>
    <s v="Orting School District"/>
    <n v="5657"/>
    <s v="Orting Secondary Online Academy"/>
    <n v="0.2432"/>
    <x v="1"/>
    <n v="199.5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9"/>
    <s v="Orting School District"/>
    <n v="5011"/>
    <s v="Orting Special Education"/>
    <n v="1"/>
    <x v="0"/>
    <n v="0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89"/>
    <s v="Orting School District"/>
    <n v="4547"/>
    <s v="Ptarmigan Ridge Elementary School"/>
    <n v="0.33450000000000002"/>
    <x v="1"/>
    <n v="516.89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0"/>
    <s v="Othello School District"/>
    <n v="5367"/>
    <s v="Desert Oasis High School"/>
    <n v="0.85029999999999994"/>
    <x v="0"/>
    <n v="117.17999999999999"/>
    <n v="0"/>
    <n v="117.17999999999999"/>
    <n v="1"/>
    <n v="1"/>
    <n v="117.17999999999999"/>
    <n v="15"/>
    <n v="7.8119999999999994"/>
    <n v="1.1000000000000001"/>
    <n v="36"/>
    <n v="309.35519999999997"/>
    <n v="0.34372799999999998"/>
    <n v="67585"/>
    <n v="68937"/>
    <n v="23230.856879999999"/>
    <n v="464.72025600000052"/>
    <n v="11848.32"/>
    <n v="0.2271"/>
    <n v="0.22070000000000001"/>
    <n v="9450.8906949071988"/>
    <n v="394.92628560000003"/>
    <n v="87.160231231920008"/>
    <n v="482.08651683192005"/>
    <n v="33628.554347739118"/>
  </r>
  <r>
    <x v="190"/>
    <s v="Othello School District"/>
    <n v="2961"/>
    <s v="Hiawatha Elementary School"/>
    <n v="0.82120000000000004"/>
    <x v="0"/>
    <n v="609.41"/>
    <n v="0"/>
    <n v="609.41"/>
    <n v="1"/>
    <n v="1"/>
    <n v="609.41"/>
    <n v="15"/>
    <n v="40.627333333333333"/>
    <n v="1.1000000000000001"/>
    <n v="36"/>
    <n v="1608.8424"/>
    <n v="1.7876026666666667"/>
    <n v="67585"/>
    <n v="68937"/>
    <n v="120815.12622666666"/>
    <n v="2416.8388053333474"/>
    <n v="11848.32"/>
    <n v="0.2271"/>
    <n v="0.22070000000000001"/>
    <n v="49150.599917933068"/>
    <n v="2053.8660838666669"/>
    <n v="453.28824470937343"/>
    <n v="2507.1543285760404"/>
    <n v="174889.71927850912"/>
  </r>
  <r>
    <x v="190"/>
    <s v="Othello School District"/>
    <n v="2902"/>
    <s v="Lutacaga Elementary"/>
    <n v="0.80940000000000001"/>
    <x v="0"/>
    <n v="608.63"/>
    <n v="0"/>
    <n v="608.63"/>
    <n v="1"/>
    <n v="1"/>
    <n v="608.63"/>
    <n v="15"/>
    <n v="40.575333333333333"/>
    <n v="1.1000000000000001"/>
    <n v="36"/>
    <n v="1606.7832000000003"/>
    <n v="1.785314666666667"/>
    <n v="67585"/>
    <n v="68937"/>
    <n v="120660.4917466667"/>
    <n v="2413.7454293333285"/>
    <n v="11848.32"/>
    <n v="0.2271"/>
    <n v="0.22070000000000001"/>
    <n v="49087.690763281877"/>
    <n v="2051.2372862666671"/>
    <n v="452.70806907905342"/>
    <n v="2503.9453553457206"/>
    <n v="174665.87329462761"/>
  </r>
  <r>
    <x v="190"/>
    <s v="Othello School District"/>
    <n v="3471"/>
    <s v="McFarland Middle School"/>
    <n v="0.82320000000000004"/>
    <x v="0"/>
    <n v="758.35"/>
    <n v="0"/>
    <n v="758.35"/>
    <n v="1"/>
    <n v="1"/>
    <n v="758.35"/>
    <n v="15"/>
    <n v="50.556666666666665"/>
    <n v="1.1000000000000001"/>
    <n v="36"/>
    <n v="2002.0440000000003"/>
    <n v="2.2244933333333337"/>
    <n v="67585"/>
    <n v="68937"/>
    <n v="150342.38193333335"/>
    <n v="3007.5149866666761"/>
    <n v="11848.32"/>
    <n v="0.2271"/>
    <n v="0.22070000000000001"/>
    <n v="61163.022345817342"/>
    <n v="2555.831615333334"/>
    <n v="564.07203750406677"/>
    <n v="3119.9036528374008"/>
    <n v="217632.8229186548"/>
  </r>
  <r>
    <x v="190"/>
    <s v="Othello School District"/>
    <n v="5634"/>
    <s v="Open Door Re-Engagement"/>
    <n v="0"/>
    <x v="1"/>
    <n v="12.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0"/>
    <s v="Othello School District"/>
    <n v="3015"/>
    <s v="Othello High School"/>
    <n v="0.72760000000000002"/>
    <x v="0"/>
    <n v="1186.02"/>
    <n v="0"/>
    <n v="1186.02"/>
    <n v="1"/>
    <n v="1"/>
    <n v="1186.02"/>
    <n v="15"/>
    <n v="79.067999999999998"/>
    <n v="1.1000000000000001"/>
    <n v="36"/>
    <n v="3131.0927999999999"/>
    <n v="3.4789919999999999"/>
    <n v="67585"/>
    <n v="68937"/>
    <n v="235127.67431999999"/>
    <n v="4703.5971840000129"/>
    <n v="11848.32"/>
    <n v="0.2271"/>
    <n v="0.22070000000000001"/>
    <n v="95655.789230020804"/>
    <n v="3997.1878584000001"/>
    <n v="882.1793603488801"/>
    <n v="4879.3672187488801"/>
    <n v="340366.42795276974"/>
  </r>
  <r>
    <x v="190"/>
    <s v="Othello School District"/>
    <n v="3730"/>
    <s v="Scootney Springs Elementary"/>
    <n v="0.78359999999999996"/>
    <x v="0"/>
    <n v="599.30999999999995"/>
    <n v="0"/>
    <n v="599.30999999999995"/>
    <n v="1"/>
    <n v="1"/>
    <n v="599.30999999999995"/>
    <n v="15"/>
    <n v="39.953999999999994"/>
    <n v="1.1000000000000001"/>
    <n v="36"/>
    <n v="1582.1783999999998"/>
    <n v="1.7579759999999998"/>
    <n v="67585"/>
    <n v="68937"/>
    <n v="118812.80795999999"/>
    <n v="2376.7835519999935"/>
    <n v="11848.32"/>
    <n v="0.2271"/>
    <n v="0.22070000000000001"/>
    <n v="48336.007017962387"/>
    <n v="2019.8265251999997"/>
    <n v="445.77571411163996"/>
    <n v="2465.6022393116396"/>
    <n v="171991.200769274"/>
  </r>
  <r>
    <x v="190"/>
    <s v="Othello School District"/>
    <n v="5285"/>
    <s v="Wahitis Elementary School"/>
    <n v="0.79430000000000001"/>
    <x v="0"/>
    <n v="615.21"/>
    <n v="0"/>
    <n v="615.21"/>
    <n v="1"/>
    <n v="1"/>
    <n v="615.21"/>
    <n v="15"/>
    <n v="41.014000000000003"/>
    <n v="1.1000000000000001"/>
    <n v="36"/>
    <n v="1624.1544000000004"/>
    <n v="1.8046160000000004"/>
    <n v="67585"/>
    <n v="68937"/>
    <n v="121964.97236000003"/>
    <n v="2439.8408320000017"/>
    <n v="11848.32"/>
    <n v="0.2271"/>
    <n v="0.22070000000000001"/>
    <n v="49618.385939698419"/>
    <n v="2073.4135532000005"/>
    <n v="457.60237119124014"/>
    <n v="2531.0159243912408"/>
    <n v="176554.21505608971"/>
  </r>
  <r>
    <x v="191"/>
    <s v="Palisades School District"/>
    <n v="2502"/>
    <s v="Palisades Elementary School"/>
    <n v="0.83160000000000001"/>
    <x v="0"/>
    <n v="28.7"/>
    <n v="0"/>
    <n v="28.7"/>
    <n v="1"/>
    <n v="1"/>
    <n v="28.7"/>
    <n v="15"/>
    <n v="1.9133333333333333"/>
    <n v="1.1000000000000001"/>
    <n v="36"/>
    <n v="75.768000000000001"/>
    <n v="8.4186666666666674E-2"/>
    <n v="67585"/>
    <n v="68937"/>
    <n v="5689.7558666666673"/>
    <n v="113.82037333333301"/>
    <n v="11848.32"/>
    <n v="0.2271"/>
    <n v="0.22070000000000001"/>
    <n v="2314.7342801146669"/>
    <n v="96.726270666666665"/>
    <n v="21.347487936133334"/>
    <n v="118.0737586028"/>
    <n v="8236.3842787174672"/>
  </r>
  <r>
    <x v="192"/>
    <s v="Palouse School District"/>
    <n v="1961"/>
    <s v="Palouse at Garfield Middle School"/>
    <n v="0.30759999999999998"/>
    <x v="1"/>
    <n v="28.2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2"/>
    <s v="Palouse School District"/>
    <n v="2622"/>
    <s v="Palouse Elementary"/>
    <n v="0.32700000000000001"/>
    <x v="1"/>
    <n v="72.8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2"/>
    <s v="Palouse School District"/>
    <n v="2634"/>
    <s v="Palouse High School"/>
    <n v="0.25719999999999998"/>
    <x v="1"/>
    <n v="58.69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3"/>
    <s v="Pasco School District"/>
    <n v="5391"/>
    <s v="Barbara McClintock STEM Elementary"/>
    <n v="0.47760000000000002"/>
    <x v="1"/>
    <n v="697.0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3"/>
    <s v="Pasco School District"/>
    <n v="5392"/>
    <s v="Captain Gray STEM Elementary"/>
    <n v="0.92679999999999996"/>
    <x v="0"/>
    <n v="502.6"/>
    <n v="0"/>
    <n v="502.6"/>
    <n v="1"/>
    <n v="1"/>
    <n v="502.6"/>
    <n v="15"/>
    <n v="33.506666666666668"/>
    <n v="1.1000000000000001"/>
    <n v="36"/>
    <n v="1326.864"/>
    <n v="1.4742933333333335"/>
    <n v="67585"/>
    <n v="68937"/>
    <n v="99640.114933333345"/>
    <n v="1993.2445866666676"/>
    <n v="11848.32"/>
    <n v="0.2271"/>
    <n v="0.22070000000000001"/>
    <n v="40536.078368837334"/>
    <n v="1693.8893253333335"/>
    <n v="373.84137410106672"/>
    <n v="2067.7306994344003"/>
    <n v="144237.16858827174"/>
  </r>
  <r>
    <x v="193"/>
    <s v="Pasco School District"/>
    <n v="5164"/>
    <s v="Chiawana High School"/>
    <n v="0.63539999999999996"/>
    <x v="0"/>
    <n v="2906.55"/>
    <n v="0"/>
    <n v="2906.55"/>
    <n v="1"/>
    <n v="1"/>
    <n v="2906.55"/>
    <n v="15"/>
    <n v="193.77"/>
    <n v="1.1000000000000001"/>
    <n v="36"/>
    <n v="7673.2920000000004"/>
    <n v="8.5258800000000008"/>
    <n v="67585"/>
    <n v="68937"/>
    <n v="576221.59980000008"/>
    <n v="11526.989760000026"/>
    <n v="11848.32"/>
    <n v="0.2271"/>
    <n v="0.22070000000000001"/>
    <n v="234421.28647621203"/>
    <n v="9795.8098260000024"/>
    <n v="2161.9352285982004"/>
    <n v="11957.745054598203"/>
    <n v="834127.62109081028"/>
  </r>
  <r>
    <x v="193"/>
    <s v="Pasco School District"/>
    <n v="5623"/>
    <s v="Columbia River Elementary"/>
    <n v="0.48449999999999999"/>
    <x v="1"/>
    <n v="353.6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3"/>
    <s v="Pasco School District"/>
    <n v="3425"/>
    <s v="Edwin Markham Elementary"/>
    <n v="0.45689999999999997"/>
    <x v="1"/>
    <n v="198.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3"/>
    <s v="Pasco School District"/>
    <n v="4564"/>
    <s v="Ellen Ochoa Middle School"/>
    <n v="0.94630000000000003"/>
    <x v="0"/>
    <n v="1019.94"/>
    <n v="0"/>
    <n v="1019.94"/>
    <n v="1"/>
    <n v="1"/>
    <n v="1019.94"/>
    <n v="15"/>
    <n v="67.996000000000009"/>
    <n v="1.1000000000000001"/>
    <n v="36"/>
    <n v="2692.6416000000008"/>
    <n v="2.9918240000000011"/>
    <n v="67585"/>
    <n v="68937"/>
    <n v="202202.42504000009"/>
    <n v="4044.9460479999834"/>
    <n v="11848.32"/>
    <n v="0.2271"/>
    <n v="0.22070000000000001"/>
    <n v="82260.97845505763"/>
    <n v="3437.4561848000012"/>
    <n v="758.64657998536029"/>
    <n v="4196.1027647853616"/>
    <n v="292704.45230784308"/>
  </r>
  <r>
    <x v="193"/>
    <s v="Pasco School District"/>
    <n v="2967"/>
    <s v="Emerson Elementary"/>
    <n v="0.91439999999999999"/>
    <x v="0"/>
    <n v="394.51"/>
    <n v="0"/>
    <n v="394.51"/>
    <n v="1"/>
    <n v="1"/>
    <n v="394.51"/>
    <n v="15"/>
    <n v="26.300666666666665"/>
    <n v="1.1000000000000001"/>
    <n v="36"/>
    <n v="1041.5064"/>
    <n v="1.1572293333333332"/>
    <n v="67585"/>
    <n v="68937"/>
    <n v="78211.344493333323"/>
    <n v="1564.5740586666652"/>
    <n v="11848.32"/>
    <n v="0.2271"/>
    <n v="0.22070000000000001"/>
    <n v="31818.321283903726"/>
    <n v="1329.5986425333331"/>
    <n v="293.44242040710662"/>
    <n v="1623.0410629404396"/>
    <n v="113217.28089884415"/>
  </r>
  <r>
    <x v="193"/>
    <s v="Pasco School District"/>
    <n v="5393"/>
    <s v="Internet Pasco Academy of Learning"/>
    <n v="0.49519999999999997"/>
    <x v="1"/>
    <n v="230.6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3"/>
    <s v="Pasco School District"/>
    <n v="4155"/>
    <s v="James McGee Elementary"/>
    <n v="0.52400000000000002"/>
    <x v="0"/>
    <n v="408.67"/>
    <n v="0"/>
    <n v="408.67"/>
    <n v="1"/>
    <n v="1"/>
    <n v="408.67"/>
    <n v="15"/>
    <n v="27.244666666666667"/>
    <n v="1.1000000000000001"/>
    <n v="36"/>
    <n v="1078.8888000000002"/>
    <n v="1.1987653333333335"/>
    <n v="67585"/>
    <n v="68937"/>
    <n v="81018.555053333344"/>
    <n v="1620.7307306666626"/>
    <n v="11848.32"/>
    <n v="0.2271"/>
    <n v="0.22070000000000001"/>
    <n v="32960.364399110134"/>
    <n v="1377.3214297333334"/>
    <n v="303.9748395421467"/>
    <n v="1681.29626927548"/>
    <n v="117280.94645238563"/>
  </r>
  <r>
    <x v="193"/>
    <s v="Pasco School District"/>
    <n v="2790"/>
    <s v="Longfellow Elementary"/>
    <n v="0.95660000000000001"/>
    <x v="0"/>
    <n v="350.03"/>
    <n v="0"/>
    <n v="350.03"/>
    <n v="1"/>
    <n v="1"/>
    <n v="350.03"/>
    <n v="15"/>
    <n v="23.335333333333331"/>
    <n v="1.1000000000000001"/>
    <n v="36"/>
    <n v="924.07920000000001"/>
    <n v="1.0267546666666667"/>
    <n v="67585"/>
    <n v="68937"/>
    <n v="69393.214146666665"/>
    <n v="1388.1723093333421"/>
    <n v="11848.32"/>
    <n v="0.2271"/>
    <n v="0.22070000000000001"/>
    <n v="28230.886413537868"/>
    <n v="1179.6897742666667"/>
    <n v="260.35753318065338"/>
    <n v="1440.0473074473202"/>
    <n v="100452.3201769852"/>
  </r>
  <r>
    <x v="193"/>
    <s v="Pasco School District"/>
    <n v="5394"/>
    <s v="Marie Curie STEM Elementary"/>
    <n v="0.94089999999999996"/>
    <x v="0"/>
    <n v="446.1"/>
    <n v="0"/>
    <n v="446.1"/>
    <n v="1"/>
    <n v="1"/>
    <n v="446.1"/>
    <n v="15"/>
    <n v="29.740000000000002"/>
    <n v="1.1000000000000001"/>
    <n v="36"/>
    <n v="1177.7040000000002"/>
    <n v="1.3085600000000002"/>
    <n v="67585"/>
    <n v="68937"/>
    <n v="88439.027600000016"/>
    <n v="1769.1731199999922"/>
    <n v="11848.32"/>
    <n v="0.2271"/>
    <n v="0.22070000000000001"/>
    <n v="35979.197294744008"/>
    <n v="1503.470012"/>
    <n v="331.81583164840004"/>
    <n v="1835.2858436484"/>
    <n v="128022.68385839241"/>
  </r>
  <r>
    <x v="193"/>
    <s v="Pasco School District"/>
    <n v="3085"/>
    <s v="Mark Twain Elementary"/>
    <n v="0.68869999999999998"/>
    <x v="0"/>
    <n v="560.16"/>
    <n v="0"/>
    <n v="560.16"/>
    <n v="1"/>
    <n v="1"/>
    <n v="560.16"/>
    <n v="15"/>
    <n v="37.344000000000001"/>
    <n v="1.1000000000000001"/>
    <n v="36"/>
    <n v="1478.8224"/>
    <n v="1.6431359999999999"/>
    <n v="67585"/>
    <n v="68937"/>
    <n v="111051.34655999999"/>
    <n v="2221.5198720000044"/>
    <n v="11848.32"/>
    <n v="0.2271"/>
    <n v="0.22070000000000001"/>
    <n v="45178.451371046394"/>
    <n v="1887.8811072000001"/>
    <n v="416.65536035904006"/>
    <n v="2304.5364675590399"/>
    <n v="160755.85427060546"/>
  </r>
  <r>
    <x v="193"/>
    <s v="Pasco School District"/>
    <n v="4595"/>
    <s v="Maya Angelou Elementary"/>
    <n v="0.50119999999999998"/>
    <x v="0"/>
    <n v="600.87"/>
    <n v="0"/>
    <n v="600.87"/>
    <n v="1"/>
    <n v="1"/>
    <n v="600.87"/>
    <n v="15"/>
    <n v="40.058"/>
    <n v="1.1000000000000001"/>
    <n v="36"/>
    <n v="1586.2968000000001"/>
    <n v="1.7625520000000001"/>
    <n v="67585"/>
    <n v="68937"/>
    <n v="119122.07692000001"/>
    <n v="2382.9703040000022"/>
    <n v="11848.32"/>
    <n v="0.2271"/>
    <n v="0.22070000000000001"/>
    <n v="48461.8253272648"/>
    <n v="2025.0841204000003"/>
    <n v="446.9360653722801"/>
    <n v="2472.0201857722805"/>
    <n v="172438.89273703709"/>
  </r>
  <r>
    <x v="193"/>
    <s v="Pasco School District"/>
    <n v="2267"/>
    <s v="Mcloughlin Middle School"/>
    <n v="0.55389999999999995"/>
    <x v="0"/>
    <n v="1119.97"/>
    <n v="0"/>
    <n v="1119.97"/>
    <n v="1"/>
    <n v="1"/>
    <n v="1119.97"/>
    <n v="15"/>
    <n v="74.664666666666662"/>
    <n v="1.1000000000000001"/>
    <n v="36"/>
    <n v="2956.7208000000001"/>
    <n v="3.2852453333333336"/>
    <n v="67585"/>
    <n v="68937"/>
    <n v="222033.30585333335"/>
    <n v="4441.6516906666511"/>
    <n v="11848.32"/>
    <n v="0.2271"/>
    <n v="0.22070000000000001"/>
    <n v="90328.674275262136"/>
    <n v="3774.5826257333333"/>
    <n v="833.0503854993467"/>
    <n v="4607.6330112326796"/>
    <n v="321411.26483049482"/>
  </r>
  <r>
    <x v="193"/>
    <s v="Pasco School District"/>
    <n v="3912"/>
    <s v="New Horizons High School"/>
    <n v="0.76390000000000002"/>
    <x v="0"/>
    <n v="244.62"/>
    <n v="0"/>
    <n v="244.62"/>
    <n v="1"/>
    <n v="1"/>
    <n v="244.62"/>
    <n v="15"/>
    <n v="16.308"/>
    <n v="1.1000000000000001"/>
    <n v="36"/>
    <n v="645.79680000000008"/>
    <n v="0.71755200000000008"/>
    <n v="67585"/>
    <n v="68937"/>
    <n v="48495.751920000002"/>
    <n v="970.13030400000571"/>
    <n v="11848.32"/>
    <n v="0.2271"/>
    <n v="0.22070000000000001"/>
    <n v="19729.278731764804"/>
    <n v="824.43137040000011"/>
    <n v="181.95200344728002"/>
    <n v="1006.3833738472802"/>
    <n v="70201.544329612079"/>
  </r>
  <r>
    <x v="193"/>
    <s v="Pasco School District"/>
    <n v="1970"/>
    <s v="Pasco Early Childhood"/>
    <n v="0.16669999999999999"/>
    <x v="0"/>
    <n v="0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3"/>
    <s v="Pasco School District"/>
    <n v="2917"/>
    <s v="Pasco Senior High School"/>
    <n v="0.77149999999999996"/>
    <x v="0"/>
    <n v="2293.89"/>
    <n v="0"/>
    <n v="2293.89"/>
    <n v="1"/>
    <n v="1"/>
    <n v="2293.89"/>
    <n v="15"/>
    <n v="152.92599999999999"/>
    <n v="1.1000000000000001"/>
    <n v="36"/>
    <n v="6055.8696"/>
    <n v="6.7287439999999998"/>
    <n v="67585"/>
    <n v="68937"/>
    <n v="454762.16323999997"/>
    <n v="9097.2618880000082"/>
    <n v="11848.32"/>
    <n v="0.2271"/>
    <n v="0.22070000000000001"/>
    <n v="185008.56508056558"/>
    <n v="7730.9904188"/>
    <n v="1706.2295854291601"/>
    <n v="9437.2200042291606"/>
    <n v="658305.2102127946"/>
  </r>
  <r>
    <x v="193"/>
    <s v="Pasco School District"/>
    <n v="5624"/>
    <s v="Ray Reynolds Middle School"/>
    <n v="0.55659999999999998"/>
    <x v="0"/>
    <n v="1141.3"/>
    <n v="0"/>
    <n v="1141.3"/>
    <n v="1"/>
    <n v="1"/>
    <n v="1141.3"/>
    <n v="15"/>
    <n v="76.086666666666659"/>
    <n v="1.1000000000000001"/>
    <n v="36"/>
    <n v="3013.0320000000002"/>
    <n v="3.3478133333333333"/>
    <n v="67585"/>
    <n v="68937"/>
    <n v="226261.96413333333"/>
    <n v="4526.2436266666627"/>
    <n v="11848.32"/>
    <n v="0.2271"/>
    <n v="0.22070000000000001"/>
    <n v="92048.997696685328"/>
    <n v="3846.4701293333328"/>
    <n v="848.91595754386663"/>
    <n v="4695.386086877199"/>
    <n v="327532.59154356254"/>
  </r>
  <r>
    <x v="193"/>
    <s v="Pasco School District"/>
    <n v="3515"/>
    <s v="Robert Frost Elementary"/>
    <n v="0.91879999999999995"/>
    <x v="0"/>
    <n v="555.17999999999995"/>
    <n v="0"/>
    <n v="555.17999999999995"/>
    <n v="1"/>
    <n v="1"/>
    <n v="555.17999999999995"/>
    <n v="15"/>
    <n v="37.011999999999993"/>
    <n v="1.1000000000000001"/>
    <n v="36"/>
    <n v="1465.6751999999997"/>
    <n v="1.6285279999999995"/>
    <n v="67585"/>
    <n v="68937"/>
    <n v="110064.06487999996"/>
    <n v="2201.769855999999"/>
    <n v="11848.32"/>
    <n v="0.2271"/>
    <n v="0.22070000000000001"/>
    <n v="44776.800614427186"/>
    <n v="1871.0972455999995"/>
    <n v="412.9511621039199"/>
    <n v="2284.0484077039196"/>
    <n v="159326.68375813108"/>
  </r>
  <r>
    <x v="193"/>
    <s v="Pasco School District"/>
    <n v="5345"/>
    <s v="Rosalind Franklin STEM Elementary"/>
    <n v="0.48110000000000003"/>
    <x v="1"/>
    <n v="495.49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3"/>
    <s v="Pasco School District"/>
    <n v="4555"/>
    <s v="Rowena Chess Elementary"/>
    <n v="0.93759999999999999"/>
    <x v="0"/>
    <n v="413.13"/>
    <n v="0"/>
    <n v="413.13"/>
    <n v="1"/>
    <n v="1"/>
    <n v="413.13"/>
    <n v="15"/>
    <n v="27.541999999999998"/>
    <n v="1.1000000000000001"/>
    <n v="36"/>
    <n v="1090.6632"/>
    <n v="1.211848"/>
    <n v="67585"/>
    <n v="68937"/>
    <n v="81902.747080000001"/>
    <n v="1638.4184959999984"/>
    <n v="11848.32"/>
    <n v="0.2271"/>
    <n v="0.22070000000000001"/>
    <n v="33320.075719295201"/>
    <n v="1392.3527595999999"/>
    <n v="307.29225404371999"/>
    <n v="1699.6450136437199"/>
    <n v="118560.88630893892"/>
  </r>
  <r>
    <x v="193"/>
    <s v="Pasco School District"/>
    <n v="4041"/>
    <s v="Ruth Livingston Elementary"/>
    <n v="0.36520000000000002"/>
    <x v="1"/>
    <n v="538.0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3"/>
    <s v="Pasco School District"/>
    <n v="3324"/>
    <s v="Stevens Middle School"/>
    <n v="0.93149999999999999"/>
    <x v="0"/>
    <n v="1114.1500000000001"/>
    <n v="0"/>
    <n v="1114.1500000000001"/>
    <n v="1"/>
    <n v="1"/>
    <n v="1114.1500000000001"/>
    <n v="15"/>
    <n v="74.276666666666671"/>
    <n v="1.1000000000000001"/>
    <n v="36"/>
    <n v="2941.3560000000002"/>
    <n v="3.2681733333333334"/>
    <n v="67585"/>
    <n v="68937"/>
    <n v="220879.49473333333"/>
    <n v="4418.5703466666746"/>
    <n v="11848.32"/>
    <n v="0.2271"/>
    <n v="0.22070000000000001"/>
    <n v="89859.275198249321"/>
    <n v="3754.9677513333336"/>
    <n v="828.72138271926678"/>
    <n v="4583.6891340525999"/>
    <n v="319741.0294123019"/>
  </r>
  <r>
    <x v="193"/>
    <s v="Pasco School District"/>
    <n v="5556"/>
    <s v="Three Rivers Elementary"/>
    <n v="0.67479999999999996"/>
    <x v="0"/>
    <n v="538.05999999999995"/>
    <n v="0"/>
    <n v="538.05999999999995"/>
    <n v="1"/>
    <n v="1"/>
    <n v="538.05999999999995"/>
    <n v="15"/>
    <n v="35.870666666666665"/>
    <n v="1.1000000000000001"/>
    <n v="36"/>
    <n v="1420.4784000000002"/>
    <n v="1.5783093333333336"/>
    <n v="67585"/>
    <n v="68937"/>
    <n v="106670.03629333335"/>
    <n v="2133.8742186666641"/>
    <n v="11848.32"/>
    <n v="0.2271"/>
    <n v="0.22070000000000001"/>
    <n v="43396.025322595742"/>
    <n v="1813.3985085333334"/>
    <n v="400.2170508333067"/>
    <n v="2213.6155593666399"/>
    <n v="154413.55139396241"/>
  </r>
  <r>
    <x v="193"/>
    <s v="Pasco School District"/>
    <n v="5020"/>
    <s v="Virgie Robinson Elementary"/>
    <n v="0.93620000000000003"/>
    <x v="0"/>
    <n v="551.73"/>
    <n v="0"/>
    <n v="551.73"/>
    <n v="1"/>
    <n v="1"/>
    <n v="551.73"/>
    <n v="15"/>
    <n v="36.782000000000004"/>
    <n v="1.1000000000000001"/>
    <n v="36"/>
    <n v="1456.5672000000002"/>
    <n v="1.6184080000000003"/>
    <n v="67585"/>
    <n v="68937"/>
    <n v="109380.10468000002"/>
    <n v="2188.0876160000043"/>
    <n v="11848.32"/>
    <n v="0.2271"/>
    <n v="0.22070000000000001"/>
    <n v="44498.548584239208"/>
    <n v="1859.4698716000003"/>
    <n v="410.38500066212009"/>
    <n v="2269.8548722621204"/>
    <n v="158336.59575250137"/>
  </r>
  <r>
    <x v="193"/>
    <s v="Pasco School District"/>
    <n v="4526"/>
    <s v="Whittier Elementary"/>
    <n v="0.9073"/>
    <x v="0"/>
    <n v="397.1"/>
    <n v="0"/>
    <n v="397.1"/>
    <n v="1"/>
    <n v="1"/>
    <n v="397.1"/>
    <n v="15"/>
    <n v="26.473333333333336"/>
    <n v="1.1000000000000001"/>
    <n v="36"/>
    <n v="1048.3440000000003"/>
    <n v="1.1648266666666669"/>
    <n v="67585"/>
    <n v="68937"/>
    <n v="78724.810266666682"/>
    <n v="1574.8456533333374"/>
    <n v="11848.32"/>
    <n v="0.2271"/>
    <n v="0.22070000000000001"/>
    <n v="32027.211938450673"/>
    <n v="1338.327598666667"/>
    <n v="295.36890102573341"/>
    <n v="1633.6964996924003"/>
    <n v="113960.56435814311"/>
  </r>
  <r>
    <x v="194"/>
    <s v="Pateros School District"/>
    <n v="5639"/>
    <s v="Pateros Alternative School"/>
    <n v="0"/>
    <x v="1"/>
    <n v="0.2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4"/>
    <s v="Pateros School District"/>
    <n v="2396"/>
    <s v="Pateros Elementary"/>
    <n v="0.65100000000000002"/>
    <x v="0"/>
    <n v="141.04"/>
    <n v="0"/>
    <n v="141.04"/>
    <n v="1"/>
    <n v="1.04"/>
    <n v="141.04"/>
    <n v="15"/>
    <n v="9.4026666666666667"/>
    <n v="1.1000000000000001"/>
    <n v="36"/>
    <n v="372.34560000000005"/>
    <n v="0.41371733333333338"/>
    <n v="67585"/>
    <n v="68937"/>
    <n v="27961.085973333338"/>
    <n v="1700.1631069866635"/>
    <n v="11848.32"/>
    <n v="0.2271"/>
    <n v="0.22070000000000001"/>
    <n v="11627.043977135958"/>
    <n v="494.35415133866672"/>
    <n v="109.10396120044375"/>
    <n v="603.45811253911052"/>
    <n v="41891.75116999507"/>
  </r>
  <r>
    <x v="194"/>
    <s v="Pateros School District"/>
    <n v="2397"/>
    <s v="Pateros High School"/>
    <n v="0.75170000000000003"/>
    <x v="0"/>
    <n v="154.87"/>
    <n v="0"/>
    <n v="154.87"/>
    <n v="1"/>
    <n v="1.04"/>
    <n v="154.87"/>
    <n v="15"/>
    <n v="10.324666666666667"/>
    <n v="1.1000000000000001"/>
    <n v="36"/>
    <n v="408.85680000000008"/>
    <n v="0.45428533333333343"/>
    <n v="67585"/>
    <n v="68937"/>
    <n v="30702.874253333339"/>
    <n v="1866.8764916266664"/>
    <n v="11848.32"/>
    <n v="0.2271"/>
    <n v="0.22070000000000001"/>
    <n v="12767.160385274008"/>
    <n v="542.82917908266677"/>
    <n v="119.80239982354456"/>
    <n v="662.6315789062113"/>
    <n v="45999.542709140231"/>
  </r>
  <r>
    <x v="195"/>
    <s v="Paterson School District"/>
    <n v="2133"/>
    <s v="Paterson Elementary School"/>
    <n v="0.90749999999999997"/>
    <x v="0"/>
    <n v="137.69999999999999"/>
    <n v="0"/>
    <n v="137.69999999999999"/>
    <n v="1"/>
    <n v="1"/>
    <n v="137.69999999999999"/>
    <n v="15"/>
    <n v="9.18"/>
    <n v="1.1000000000000001"/>
    <n v="36"/>
    <n v="363.52800000000002"/>
    <n v="0.40392"/>
    <n v="67585"/>
    <n v="68937"/>
    <n v="27298.933199999999"/>
    <n v="546.09983999999895"/>
    <n v="11848.32"/>
    <n v="0.2271"/>
    <n v="0.22070000000000001"/>
    <n v="11105.885378807998"/>
    <n v="464.08388400000001"/>
    <n v="102.4233131988"/>
    <n v="566.50719719879999"/>
    <n v="39517.425616006796"/>
  </r>
  <r>
    <x v="196"/>
    <s v="Pe Ell School District"/>
    <n v="2858"/>
    <s v="Pe Ell School"/>
    <n v="0.54620000000000002"/>
    <x v="0"/>
    <n v="252.29999999999998"/>
    <n v="0"/>
    <n v="252.29999999999998"/>
    <n v="1"/>
    <n v="1.04"/>
    <n v="252.29999999999998"/>
    <n v="15"/>
    <n v="16.82"/>
    <n v="1.1000000000000001"/>
    <n v="36"/>
    <n v="666.07200000000012"/>
    <n v="0.74008000000000018"/>
    <n v="67585"/>
    <n v="68937"/>
    <n v="50018.306800000013"/>
    <n v="3041.3439583999934"/>
    <n v="11848.32"/>
    <n v="0.2271"/>
    <n v="0.22070000000000001"/>
    <n v="20799.086751498882"/>
    <n v="884.32751264000012"/>
    <n v="195.17108203964804"/>
    <n v="1079.4985946796482"/>
    <n v="74938.236104578551"/>
  </r>
  <r>
    <x v="197"/>
    <s v="Peninsula School District"/>
    <n v="3299"/>
    <s v="Artondale Elementary School"/>
    <n v="0.12520000000000001"/>
    <x v="1"/>
    <n v="389.43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7"/>
    <s v="Peninsula School District"/>
    <n v="4080"/>
    <s v="Discovery Elementary School"/>
    <n v="0.13780000000000001"/>
    <x v="1"/>
    <n v="539.47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7"/>
    <s v="Peninsula School District"/>
    <n v="3055"/>
    <s v="Evergreen Elementary"/>
    <n v="0.52039999999999997"/>
    <x v="0"/>
    <n v="211.49"/>
    <n v="0"/>
    <n v="211.49"/>
    <n v="1.1200000000000001"/>
    <n v="1.1600000000000001"/>
    <n v="211.49"/>
    <n v="15"/>
    <n v="14.099333333333334"/>
    <n v="1.1000000000000001"/>
    <n v="36"/>
    <n v="558.33360000000005"/>
    <n v="0.62037066666666674"/>
    <n v="67585"/>
    <n v="68937"/>
    <n v="46959.081687466678"/>
    <n v="2650.0497842133336"/>
    <n v="11848.32"/>
    <n v="0.2271"/>
    <n v="0.22070000000000001"/>
    <n v="18599.623615879565"/>
    <n v="826.81885786133353"/>
    <n v="182.47892192999632"/>
    <n v="1009.2977797913298"/>
    <n v="69218.052867350911"/>
  </r>
  <r>
    <x v="197"/>
    <s v="Peninsula School District"/>
    <n v="4081"/>
    <s v="Gig Harbor High"/>
    <n v="0.1191"/>
    <x v="1"/>
    <n v="1409.67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7"/>
    <s v="Peninsula School District"/>
    <n v="2294"/>
    <s v="Goodman Middle School"/>
    <n v="0.18940000000000001"/>
    <x v="1"/>
    <n v="481.66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7"/>
    <s v="Peninsula School District"/>
    <n v="2944"/>
    <s v="Harbor Heights Elementary School"/>
    <n v="0.18759999999999999"/>
    <x v="1"/>
    <n v="451.72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7"/>
    <s v="Peninsula School District"/>
    <n v="4387"/>
    <s v="Harbor Ridge Middle School"/>
    <n v="0.14960000000000001"/>
    <x v="1"/>
    <n v="567.01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7"/>
    <s v="Peninsula School District"/>
    <n v="1516"/>
    <s v="Henderson Bay Alt High School"/>
    <n v="0.46789999999999998"/>
    <x v="1"/>
    <n v="59.78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7"/>
    <s v="Peninsula School District"/>
    <n v="4156"/>
    <s v="Key Peninsula Middle School"/>
    <n v="0.43080000000000002"/>
    <x v="1"/>
    <n v="423.17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7"/>
    <s v="Peninsula School District"/>
    <n v="4219"/>
    <s v="Kopachuck Middle School"/>
    <n v="0.13270000000000001"/>
    <x v="1"/>
    <n v="456.74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7"/>
    <s v="Peninsula School District"/>
    <n v="4189"/>
    <s v="Minter Creek Elementary"/>
    <n v="0.28589999999999999"/>
    <x v="1"/>
    <n v="329.02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7"/>
    <s v="Peninsula School District"/>
    <n v="5632"/>
    <s v="Peninsula Alternative Programs"/>
    <n v="0.25490000000000002"/>
    <x v="1"/>
    <n v="55.26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7"/>
    <s v="Peninsula School District"/>
    <n v="2681"/>
    <s v="Peninsula High School"/>
    <n v="0.22800000000000001"/>
    <x v="1"/>
    <n v="1434.06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7"/>
    <s v="Peninsula School District"/>
    <n v="5631"/>
    <s v="Pioneer Elementary School"/>
    <n v="0.11360000000000001"/>
    <x v="1"/>
    <n v="300.7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7"/>
    <s v="Peninsula School District"/>
    <n v="3685"/>
    <s v="Purdy Elementary School"/>
    <n v="0.1527"/>
    <x v="1"/>
    <n v="478.29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7"/>
    <s v="Peninsula School District"/>
    <n v="3056"/>
    <s v="Vaughn Elementary School"/>
    <n v="0.35709999999999997"/>
    <x v="1"/>
    <n v="324.94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7"/>
    <s v="Peninsula School District"/>
    <n v="4307"/>
    <s v="Voyager Elementary"/>
    <n v="0.1211"/>
    <x v="1"/>
    <n v="484.02"/>
    <n v="0"/>
    <n v="0"/>
    <n v="1.1200000000000001"/>
    <n v="1.16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198"/>
    <s v="Pioneer School District"/>
    <n v="4463"/>
    <s v="Pioneer Elementary School"/>
    <n v="0.62990000000000002"/>
    <x v="0"/>
    <n v="409.02"/>
    <n v="0"/>
    <n v="409.02"/>
    <n v="1"/>
    <n v="1"/>
    <n v="409.02"/>
    <n v="15"/>
    <n v="27.267999999999997"/>
    <n v="1.1000000000000001"/>
    <n v="36"/>
    <n v="1079.8127999999999"/>
    <n v="1.199792"/>
    <n v="67585"/>
    <n v="68937"/>
    <n v="81087.942320000002"/>
    <n v="1622.1187839999911"/>
    <n v="11848.32"/>
    <n v="0.2271"/>
    <n v="0.22070000000000001"/>
    <n v="32988.592865940795"/>
    <n v="1378.5010183999998"/>
    <n v="304.23517476087994"/>
    <n v="1682.7361931608798"/>
    <n v="117381.39016310166"/>
  </r>
  <r>
    <x v="198"/>
    <s v="Pioneer School District"/>
    <n v="2865"/>
    <s v="Pioneer Middle School"/>
    <n v="0.65049999999999997"/>
    <x v="0"/>
    <n v="236.81"/>
    <n v="0"/>
    <n v="236.81"/>
    <n v="1"/>
    <n v="1"/>
    <n v="236.81"/>
    <n v="15"/>
    <n v="15.787333333333333"/>
    <n v="1.1000000000000001"/>
    <n v="36"/>
    <n v="625.17840000000001"/>
    <n v="0.69464266666666663"/>
    <n v="67585"/>
    <n v="68937"/>
    <n v="46947.424626666667"/>
    <n v="939.15688533333014"/>
    <n v="11848.32"/>
    <n v="0.2271"/>
    <n v="0.22070000000000001"/>
    <n v="19099.380657629066"/>
    <n v="798.10969186666671"/>
    <n v="176.14280899497334"/>
    <n v="974.2525008616401"/>
    <n v="67960.214670490692"/>
  </r>
  <r>
    <x v="199"/>
    <s v="Pomeroy School District"/>
    <n v="3087"/>
    <s v="Pomeroy Elementary School"/>
    <n v="0.52110000000000001"/>
    <x v="0"/>
    <n v="168.02"/>
    <n v="0"/>
    <n v="168.02"/>
    <n v="1"/>
    <n v="1.04"/>
    <n v="168.02"/>
    <n v="15"/>
    <n v="11.201333333333334"/>
    <n v="1.1000000000000001"/>
    <n v="36"/>
    <n v="443.57280000000009"/>
    <n v="0.49285866666666678"/>
    <n v="67585"/>
    <n v="68937"/>
    <n v="33309.852986666672"/>
    <n v="2025.3928334933371"/>
    <n v="11848.32"/>
    <n v="0.2271"/>
    <n v="0.22070000000000001"/>
    <n v="13851.219009063982"/>
    <n v="588.9207636693335"/>
    <n v="129.9748125418219"/>
    <n v="718.89557621115546"/>
    <n v="49905.360405435153"/>
  </r>
  <r>
    <x v="199"/>
    <s v="Pomeroy School District"/>
    <n v="2241"/>
    <s v="Pomeroy Jr Sr High School"/>
    <n v="0.48080000000000001"/>
    <x v="1"/>
    <n v="139.62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0"/>
    <s v="Port Angeles School District"/>
    <n v="4494"/>
    <s v="Dry Creek Elementary"/>
    <n v="0.63"/>
    <x v="0"/>
    <n v="247.99"/>
    <n v="0"/>
    <n v="247.99"/>
    <n v="1.04"/>
    <n v="1.04"/>
    <n v="247.99"/>
    <n v="15"/>
    <n v="16.532666666666668"/>
    <n v="1.1000000000000001"/>
    <n v="36"/>
    <n v="654.69360000000006"/>
    <n v="0.72743733333333338"/>
    <n v="67585"/>
    <n v="68937"/>
    <n v="51130.406260266675"/>
    <n v="1022.8350856533289"/>
    <n v="11848.32"/>
    <n v="0.2271"/>
    <n v="0.22070000000000001"/>
    <n v="20456.365270390252"/>
    <n v="869.22068909866675"/>
    <n v="191.83700608407577"/>
    <n v="1061.0576951827425"/>
    <n v="73670.66431149299"/>
  </r>
  <r>
    <x v="200"/>
    <s v="Port Angeles School District"/>
    <n v="2909"/>
    <s v="Franklin Elementary"/>
    <n v="0.55130000000000001"/>
    <x v="0"/>
    <n v="237.73"/>
    <n v="0"/>
    <n v="237.73"/>
    <n v="1.04"/>
    <n v="1.04"/>
    <n v="237.73"/>
    <n v="15"/>
    <n v="15.848666666666666"/>
    <n v="1.1000000000000001"/>
    <n v="36"/>
    <n v="627.60720000000003"/>
    <n v="0.69734133333333337"/>
    <n v="67585"/>
    <n v="68937"/>
    <n v="49015.006573866674"/>
    <n v="980.51770197332371"/>
    <n v="11848.32"/>
    <n v="0.2271"/>
    <n v="0.22070000000000001"/>
    <n v="19610.031516310635"/>
    <n v="833.2587379306666"/>
    <n v="183.90020346129813"/>
    <n v="1017.1589413919647"/>
    <n v="70622.714733542613"/>
  </r>
  <r>
    <x v="200"/>
    <s v="Port Angeles School District"/>
    <n v="3079"/>
    <s v="Hamilton Elementary"/>
    <n v="0.51080000000000003"/>
    <x v="0"/>
    <n v="290.08999999999997"/>
    <n v="0"/>
    <n v="290.08999999999997"/>
    <n v="1.04"/>
    <n v="1.04"/>
    <n v="290.08999999999997"/>
    <n v="15"/>
    <n v="19.339333333333332"/>
    <n v="1.1000000000000001"/>
    <n v="36"/>
    <n v="765.83760000000007"/>
    <n v="0.85093066666666672"/>
    <n v="67585"/>
    <n v="68937"/>
    <n v="59810.555070933347"/>
    <n v="1196.4765917866534"/>
    <n v="11848.32"/>
    <n v="0.2271"/>
    <n v="0.22070000000000001"/>
    <n v="23929.138276896279"/>
    <n v="1016.7838610453334"/>
    <n v="224.40419813270509"/>
    <n v="1241.1880591780384"/>
    <n v="86177.357998794323"/>
  </r>
  <r>
    <x v="200"/>
    <s v="Port Angeles School District"/>
    <n v="2368"/>
    <s v="Jefferson Elementary"/>
    <n v="0.60070000000000001"/>
    <x v="0"/>
    <n v="213.18"/>
    <n v="0"/>
    <n v="213.18"/>
    <n v="1.04"/>
    <n v="1.04"/>
    <n v="213.18"/>
    <n v="15"/>
    <n v="14.212"/>
    <n v="1.1000000000000001"/>
    <n v="36"/>
    <n v="562.79520000000002"/>
    <n v="0.62532799999999999"/>
    <n v="67585"/>
    <n v="68937"/>
    <n v="43953.304595200003"/>
    <n v="879.26119423999626"/>
    <n v="11848.32"/>
    <n v="0.2271"/>
    <n v="0.22070000000000001"/>
    <n v="17584.934668098686"/>
    <n v="747.20942982399993"/>
    <n v="164.90912116215679"/>
    <n v="912.11855098615672"/>
    <n v="63329.619008524838"/>
  </r>
  <r>
    <x v="200"/>
    <s v="Port Angeles School District"/>
    <n v="4003"/>
    <s v="Lincoln High School"/>
    <n v="0.68410000000000004"/>
    <x v="0"/>
    <n v="53.53"/>
    <n v="0"/>
    <n v="53.53"/>
    <n v="1.04"/>
    <n v="1.04"/>
    <n v="53.53"/>
    <n v="15"/>
    <n v="3.5686666666666667"/>
    <n v="1.1000000000000001"/>
    <n v="36"/>
    <n v="141.3192"/>
    <n v="0.15702133333333332"/>
    <n v="67585"/>
    <n v="68937"/>
    <n v="11036.778285866667"/>
    <n v="220.78455637333172"/>
    <n v="11848.32"/>
    <n v="0.2271"/>
    <n v="0.22070000000000001"/>
    <n v="4415.6185044719141"/>
    <n v="187.62604737066664"/>
    <n v="41.409068654706132"/>
    <n v="229.03511602537276"/>
    <n v="15902.216462737286"/>
  </r>
  <r>
    <x v="200"/>
    <s v="Port Angeles School District"/>
    <n v="2908"/>
    <s v="Port Angeles High School"/>
    <n v="0.42599999999999999"/>
    <x v="1"/>
    <n v="820.67000000000007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0"/>
    <s v="Port Angeles School District"/>
    <n v="5115"/>
    <s v="Roosevelt Elementary School"/>
    <n v="0.51459999999999995"/>
    <x v="0"/>
    <n v="314.58999999999997"/>
    <n v="0"/>
    <n v="314.58999999999997"/>
    <n v="1.04"/>
    <n v="1.04"/>
    <n v="314.58999999999997"/>
    <n v="15"/>
    <n v="20.972666666666665"/>
    <n v="1.1000000000000001"/>
    <n v="36"/>
    <n v="830.51760000000002"/>
    <n v="0.92279733333333336"/>
    <n v="67585"/>
    <n v="68937"/>
    <n v="64861.948084266674"/>
    <n v="1297.5268744533169"/>
    <n v="11848.32"/>
    <n v="0.2271"/>
    <n v="0.22070000000000001"/>
    <n v="25950.11069160881"/>
    <n v="1102.6579159786666"/>
    <n v="243.35660205649171"/>
    <n v="1346.0145180351583"/>
    <n v="93455.600168363962"/>
  </r>
  <r>
    <x v="200"/>
    <s v="Port Angeles School District"/>
    <n v="5611"/>
    <s v="Seaview Academy"/>
    <n v="0.49270000000000003"/>
    <x v="1"/>
    <n v="821.18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0"/>
    <s v="Port Angeles School District"/>
    <n v="1897"/>
    <s v="Special Education"/>
    <n v="5.16E-2"/>
    <x v="1"/>
    <n v="0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0"/>
    <s v="Port Angeles School District"/>
    <n v="3318"/>
    <s v="Stevens Middle School"/>
    <n v="0.53449999999999998"/>
    <x v="0"/>
    <n v="406.63"/>
    <n v="0"/>
    <n v="406.63"/>
    <n v="1.04"/>
    <n v="1.04"/>
    <n v="406.63"/>
    <n v="15"/>
    <n v="27.108666666666668"/>
    <n v="1.1000000000000001"/>
    <n v="36"/>
    <n v="1073.5032000000001"/>
    <n v="1.1927813333333335"/>
    <n v="67585"/>
    <n v="68937"/>
    <n v="83838.691469866681"/>
    <n v="1677.1459771733207"/>
    <n v="11848.32"/>
    <n v="0.2271"/>
    <n v="0.22070000000000001"/>
    <n v="33542.367877328878"/>
    <n v="1425.2639574506666"/>
    <n v="314.55575540936212"/>
    <n v="1739.8197128600286"/>
    <n v="120798.0250372289"/>
  </r>
  <r>
    <x v="201"/>
    <s v="Port Townsend School District"/>
    <n v="4475"/>
    <s v="Blue Heron Middle School"/>
    <n v="0.50190000000000001"/>
    <x v="0"/>
    <n v="241.59"/>
    <n v="0"/>
    <n v="241.59"/>
    <n v="1.06"/>
    <n v="1.1000000000000001"/>
    <n v="241.59"/>
    <n v="15"/>
    <n v="16.106000000000002"/>
    <n v="1.1000000000000001"/>
    <n v="36"/>
    <n v="637.7976000000001"/>
    <n v="0.70866400000000007"/>
    <n v="67585"/>
    <n v="68937"/>
    <n v="50768.759826400012"/>
    <n v="2969.7273583999995"/>
    <n v="11848.32"/>
    <n v="0.2271"/>
    <n v="0.22070000000000001"/>
    <n v="20581.482029054321"/>
    <n v="895.64145308000013"/>
    <n v="197.66806869475604"/>
    <n v="1093.3095217747561"/>
    <n v="75413.278735629108"/>
  </r>
  <r>
    <x v="201"/>
    <s v="Port Townsend School District"/>
    <n v="1798"/>
    <s v="OCEAN"/>
    <n v="0.52829999999999999"/>
    <x v="0"/>
    <n v="109.97999999999999"/>
    <n v="0"/>
    <n v="109.97999999999999"/>
    <n v="1.06"/>
    <n v="1.1000000000000001"/>
    <n v="109.97999999999999"/>
    <n v="15"/>
    <n v="7.331999999999999"/>
    <n v="1.1000000000000001"/>
    <n v="36"/>
    <n v="290.34719999999999"/>
    <n v="0.32260800000000001"/>
    <n v="67585"/>
    <n v="68937"/>
    <n v="23111.669380800002"/>
    <n v="1351.9210848000039"/>
    <n v="11848.32"/>
    <n v="0.2271"/>
    <n v="0.22070000000000001"/>
    <n v="9369.3919183550424"/>
    <n v="407.72650776000012"/>
    <n v="89.985240262632033"/>
    <n v="497.71174802263215"/>
    <n v="34330.694131977682"/>
  </r>
  <r>
    <x v="201"/>
    <s v="Port Townsend School District"/>
    <n v="2503"/>
    <s v="Port Townsend High School"/>
    <n v="0.45069999999999999"/>
    <x v="1"/>
    <n v="367.87"/>
    <n v="0"/>
    <n v="0"/>
    <n v="1.06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1"/>
    <s v="Port Townsend School District"/>
    <n v="3094"/>
    <s v="Salish Coast Elementary"/>
    <n v="0.51500000000000001"/>
    <x v="0"/>
    <n v="375.63"/>
    <n v="0"/>
    <n v="375.63"/>
    <n v="1.06"/>
    <n v="1.1000000000000001"/>
    <n v="375.63"/>
    <n v="15"/>
    <n v="25.041999999999998"/>
    <n v="1.1000000000000001"/>
    <n v="36"/>
    <n v="991.66319999999996"/>
    <n v="1.1018479999999999"/>
    <n v="67585"/>
    <n v="68937"/>
    <n v="78936.500904800007"/>
    <n v="4617.4042288000055"/>
    <n v="11848.32"/>
    <n v="0.2271"/>
    <n v="0.22070000000000001"/>
    <n v="32000.588164136243"/>
    <n v="1392.5650855600002"/>
    <n v="307.33911438309207"/>
    <n v="1699.9041999430922"/>
    <n v="117254.39749767934"/>
  </r>
  <r>
    <x v="202"/>
    <s v="Prescott School District"/>
    <n v="3574"/>
    <s v="Prescott Elementary School"/>
    <n v="0.85960000000000003"/>
    <x v="0"/>
    <n v="137.03"/>
    <n v="0"/>
    <n v="137.03"/>
    <n v="1"/>
    <n v="1"/>
    <n v="137.03"/>
    <n v="15"/>
    <n v="9.1353333333333335"/>
    <n v="1.1000000000000001"/>
    <n v="36"/>
    <n v="361.75920000000002"/>
    <n v="0.40195466666666668"/>
    <n v="67585"/>
    <n v="68937"/>
    <n v="27166.106146666669"/>
    <n v="543.44270933333246"/>
    <n v="11848.32"/>
    <n v="0.2271"/>
    <n v="0.22070000000000001"/>
    <n v="11051.848028017866"/>
    <n v="461.82581426666667"/>
    <n v="101.92495720865334"/>
    <n v="563.75077147531999"/>
    <n v="39325.147655493194"/>
  </r>
  <r>
    <x v="202"/>
    <s v="Prescott School District"/>
    <n v="3575"/>
    <s v="Prescott Jr Sr High"/>
    <n v="0.93840000000000001"/>
    <x v="0"/>
    <n v="110.35"/>
    <n v="0"/>
    <n v="110.35"/>
    <n v="1"/>
    <n v="1"/>
    <n v="110.35"/>
    <n v="15"/>
    <n v="7.3566666666666665"/>
    <n v="1.1000000000000001"/>
    <n v="36"/>
    <n v="291.32400000000001"/>
    <n v="0.32369333333333333"/>
    <n v="67585"/>
    <n v="68937"/>
    <n v="21876.813933333335"/>
    <n v="437.63338666666459"/>
    <n v="11848.32"/>
    <n v="0.2271"/>
    <n v="0.22070000000000001"/>
    <n v="8900.0323278973337"/>
    <n v="371.9074553333333"/>
    <n v="82.079975392066657"/>
    <n v="453.98743072539997"/>
    <n v="31668.467078622733"/>
  </r>
  <r>
    <x v="203"/>
    <s v="PRIDE Prep Charter School District"/>
    <n v="5339"/>
    <s v="PRIDE Prep School "/>
    <n v="0.53359999999999996"/>
    <x v="0"/>
    <n v="720.24"/>
    <n v="0"/>
    <n v="720.24"/>
    <n v="1.04"/>
    <n v="1.04"/>
    <n v="720.24"/>
    <n v="15"/>
    <n v="48.015999999999998"/>
    <n v="1.1000000000000001"/>
    <n v="36"/>
    <n v="1901.4335999999998"/>
    <n v="2.1127039999999999"/>
    <n v="67585"/>
    <n v="68937"/>
    <n v="148498.58383360002"/>
    <n v="2970.6308403199655"/>
    <n v="11848.32"/>
    <n v="0.2271"/>
    <n v="0.22070000000000001"/>
    <n v="59411.639672349178"/>
    <n v="2524.4869112319993"/>
    <n v="557.15426130890228"/>
    <n v="3081.6411725409016"/>
    <n v="213962.49551881006"/>
  </r>
  <r>
    <x v="204"/>
    <s v="Prosser School District"/>
    <n v="2906"/>
    <s v="Housel Middle School"/>
    <n v="0.7298"/>
    <x v="0"/>
    <n v="617.6"/>
    <n v="0"/>
    <n v="617.6"/>
    <n v="1"/>
    <n v="1"/>
    <n v="617.6"/>
    <n v="15"/>
    <n v="41.173333333333332"/>
    <n v="1.1000000000000001"/>
    <n v="36"/>
    <n v="1630.4639999999999"/>
    <n v="1.8116266666666665"/>
    <n v="67585"/>
    <n v="68937"/>
    <n v="122438.78826666666"/>
    <n v="2449.3192533333349"/>
    <n v="11848.32"/>
    <n v="0.2271"/>
    <n v="0.22070000000000001"/>
    <n v="49811.146041770662"/>
    <n v="2081.4684586666663"/>
    <n v="459.38008882773323"/>
    <n v="2540.8485474943996"/>
    <n v="177240.10210926505"/>
  </r>
  <r>
    <x v="204"/>
    <s v="Prosser School District"/>
    <n v="2195"/>
    <s v="Keene-Riverview Elementary"/>
    <n v="0.72560000000000002"/>
    <x v="0"/>
    <n v="358"/>
    <n v="0"/>
    <n v="358"/>
    <n v="1"/>
    <n v="1"/>
    <n v="358"/>
    <n v="15"/>
    <n v="23.866666666666667"/>
    <n v="1.1000000000000001"/>
    <n v="36"/>
    <n v="945.12000000000012"/>
    <n v="1.0501333333333334"/>
    <n v="67585"/>
    <n v="68937"/>
    <n v="70973.261333333328"/>
    <n v="1419.7802666666685"/>
    <n v="11848.32"/>
    <n v="0.2271"/>
    <n v="0.22070000000000001"/>
    <n v="28873.68892965333"/>
    <n v="1206.5506933333331"/>
    <n v="266.28573801866662"/>
    <n v="1472.8364313519996"/>
    <n v="102739.56696100533"/>
  </r>
  <r>
    <x v="204"/>
    <s v="Prosser School District"/>
    <n v="3316"/>
    <s v="Prosser Heights Elementary"/>
    <n v="0.72260000000000002"/>
    <x v="0"/>
    <n v="414.18"/>
    <n v="0"/>
    <n v="414.18"/>
    <n v="1"/>
    <n v="1"/>
    <n v="414.18"/>
    <n v="15"/>
    <n v="27.612000000000002"/>
    <n v="1.1000000000000001"/>
    <n v="36"/>
    <n v="1093.4352000000001"/>
    <n v="1.2149280000000002"/>
    <n v="67585"/>
    <n v="68937"/>
    <n v="82110.908880000017"/>
    <n v="1642.5826559999987"/>
    <n v="11848.32"/>
    <n v="0.2271"/>
    <n v="0.22070000000000001"/>
    <n v="33404.761119787203"/>
    <n v="1395.8915256000003"/>
    <n v="308.07325969992007"/>
    <n v="1703.9647852999203"/>
    <n v="118862.21744108714"/>
  </r>
  <r>
    <x v="204"/>
    <s v="Prosser School District"/>
    <n v="2508"/>
    <s v="Prosser High School"/>
    <n v="0.62760000000000005"/>
    <x v="0"/>
    <n v="864.91"/>
    <n v="0"/>
    <n v="864.91"/>
    <n v="1"/>
    <n v="1"/>
    <n v="864.91"/>
    <n v="15"/>
    <n v="57.660666666666664"/>
    <n v="1.1000000000000001"/>
    <n v="36"/>
    <n v="2283.3624"/>
    <n v="2.5370693333333332"/>
    <n v="67585"/>
    <n v="68937"/>
    <n v="171467.83089333333"/>
    <n v="3430.1177386666532"/>
    <n v="11848.32"/>
    <n v="0.2271"/>
    <n v="0.22070000000000001"/>
    <n v="69757.380704319716"/>
    <n v="2914.9658105333328"/>
    <n v="643.33295438470657"/>
    <n v="3558.2987649180395"/>
    <n v="248213.62810123773"/>
  </r>
  <r>
    <x v="204"/>
    <s v="Prosser School District"/>
    <n v="5537"/>
    <s v="Prosser Opportunity Academy"/>
    <n v="0.70840000000000003"/>
    <x v="0"/>
    <n v="15.1"/>
    <n v="0"/>
    <n v="15.1"/>
    <n v="1"/>
    <n v="1"/>
    <n v="15.1"/>
    <n v="15"/>
    <n v="1.0066666666666666"/>
    <n v="1.1000000000000001"/>
    <n v="36"/>
    <n v="39.863999999999997"/>
    <n v="4.429333333333333E-2"/>
    <n v="67585"/>
    <n v="68937"/>
    <n v="2993.5649333333331"/>
    <n v="59.884586666666564"/>
    <n v="11848.32"/>
    <n v="0.2271"/>
    <n v="0.22070000000000001"/>
    <n v="1217.856711837333"/>
    <n v="50.890825333333325"/>
    <n v="11.231605151066665"/>
    <n v="62.122430484399992"/>
    <n v="4333.4286623217322"/>
  </r>
  <r>
    <x v="204"/>
    <s v="Prosser School District"/>
    <n v="2905"/>
    <s v="Whitstran Elementary"/>
    <n v="0.79139999999999999"/>
    <x v="0"/>
    <n v="233.63"/>
    <n v="0"/>
    <n v="233.63"/>
    <n v="1"/>
    <n v="1"/>
    <n v="233.63"/>
    <n v="15"/>
    <n v="15.575333333333333"/>
    <n v="1.1000000000000001"/>
    <n v="36"/>
    <n v="616.78320000000008"/>
    <n v="0.68531466666666674"/>
    <n v="67585"/>
    <n v="68937"/>
    <n v="46316.991746666674"/>
    <n v="926.54542933333141"/>
    <n v="11848.32"/>
    <n v="0.2271"/>
    <n v="0.22070000000000001"/>
    <n v="18842.90487328187"/>
    <n v="787.39228626666682"/>
    <n v="173.77747757905337"/>
    <n v="961.16976384572013"/>
    <n v="67047.611813127602"/>
  </r>
  <r>
    <x v="205"/>
    <s v="Pullman School District"/>
    <n v="2587"/>
    <s v="Franklin Elementary"/>
    <n v="0.26190000000000002"/>
    <x v="1"/>
    <n v="268.5299999999999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5"/>
    <s v="Pullman School District"/>
    <n v="3203"/>
    <s v="Jefferson Elementary"/>
    <n v="0.41720000000000002"/>
    <x v="1"/>
    <n v="269.3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5"/>
    <s v="Pullman School District"/>
    <n v="5574"/>
    <s v="Kamiak Elementary"/>
    <n v="0.44090000000000001"/>
    <x v="1"/>
    <n v="342.8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5"/>
    <s v="Pullman School District"/>
    <n v="3419"/>
    <s v="Lincoln Middle School"/>
    <n v="0.29260000000000003"/>
    <x v="1"/>
    <n v="631.46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5"/>
    <s v="Pullman School District"/>
    <n v="2499"/>
    <s v="Pullman High School"/>
    <n v="0.25540000000000002"/>
    <x v="1"/>
    <n v="789.66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5"/>
    <s v="Pullman School District"/>
    <n v="3614"/>
    <s v="Sunnyside Elementary"/>
    <n v="0.22459999999999999"/>
    <x v="1"/>
    <n v="252.32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3447"/>
    <s v="Aylen Jr High"/>
    <n v="0.3533"/>
    <x v="1"/>
    <n v="708.3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3750"/>
    <s v="Ballou Jr High"/>
    <n v="0.38540000000000002"/>
    <x v="1"/>
    <n v="892.93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4361"/>
    <s v="Brouillet Elementary"/>
    <n v="0.2923"/>
    <x v="1"/>
    <n v="631.61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5088"/>
    <s v="Carson Elementary"/>
    <n v="0.35299999999999998"/>
    <x v="1"/>
    <n v="735.92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5557"/>
    <s v="Dessie F Evans Elementary "/>
    <n v="0.37590000000000001"/>
    <x v="1"/>
    <n v="886.23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2575"/>
    <s v="Edgemont Jr High"/>
    <n v="0.34010000000000001"/>
    <x v="1"/>
    <n v="490.25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5093"/>
    <s v="Edgerton Elementary"/>
    <n v="0.24399999999999999"/>
    <x v="1"/>
    <n v="690.77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4540"/>
    <s v="Emerald Ridge High School"/>
    <n v="0.31469999999999998"/>
    <x v="1"/>
    <n v="1408.09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4183"/>
    <s v="Ferrucci Jr High"/>
    <n v="0.4456"/>
    <x v="1"/>
    <n v="750.73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2496"/>
    <s v="Firgrove Elementary"/>
    <n v="0.56089999999999995"/>
    <x v="0"/>
    <n v="513.52"/>
    <n v="0"/>
    <n v="513.52"/>
    <n v="1.06"/>
    <n v="1.06"/>
    <n v="513.52"/>
    <n v="15"/>
    <n v="34.234666666666662"/>
    <n v="1.1000000000000001"/>
    <n v="36"/>
    <n v="1355.6928"/>
    <n v="1.5063253333333333"/>
    <n v="67585"/>
    <n v="68937"/>
    <n v="107913.29751253333"/>
    <n v="2158.7449617066595"/>
    <n v="11848.32"/>
    <n v="0.2271"/>
    <n v="0.22070000000000001"/>
    <n v="42830.969451584977"/>
    <n v="1834.534041237333"/>
    <n v="404.88166290107938"/>
    <n v="2239.4157041384124"/>
    <n v="155142.42762996338"/>
  </r>
  <r>
    <x v="206"/>
    <s v="Puyallup School District"/>
    <n v="3557"/>
    <s v="Fruitland Elementary"/>
    <n v="0.2432"/>
    <x v="1"/>
    <n v="564.66999999999996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5142"/>
    <s v="Glacier View Junior High"/>
    <n v="0.31619999999999998"/>
    <x v="1"/>
    <n v="829.17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4360"/>
    <s v="Hunt Elementary"/>
    <n v="0.39860000000000001"/>
    <x v="1"/>
    <n v="723.6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3052"/>
    <s v="Kalles Junior High"/>
    <n v="0.31790000000000002"/>
    <x v="1"/>
    <n v="812.48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2870"/>
    <s v="Karshner Elementary"/>
    <n v="0.49249999999999999"/>
    <x v="1"/>
    <n v="336.6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2498"/>
    <s v="Maplewood Elementary"/>
    <n v="0.2407"/>
    <x v="1"/>
    <n v="328.05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2334"/>
    <s v="Meeker Elementary"/>
    <n v="0.309"/>
    <x v="1"/>
    <n v="415.16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3572"/>
    <s v="Mt View Elementary"/>
    <n v="0.32079999999999997"/>
    <x v="1"/>
    <n v="320.14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3927"/>
    <s v="Northwood Elementary"/>
    <n v="0.2979"/>
    <x v="1"/>
    <n v="559.08000000000004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4146"/>
    <s v="Pope Elementary"/>
    <n v="0.35809999999999997"/>
    <x v="1"/>
    <n v="570.65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2125"/>
    <s v="Puyallup High School"/>
    <n v="0.27850000000000003"/>
    <x v="1"/>
    <n v="1772.24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1640"/>
    <s v="Puyallup Online Academy/POA"/>
    <n v="0.42620000000000002"/>
    <x v="1"/>
    <n v="236.18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5321"/>
    <s v="Puyallup Open Doors/POD"/>
    <n v="0.50480000000000003"/>
    <x v="0"/>
    <n v="93"/>
    <n v="0"/>
    <n v="93"/>
    <n v="1.06"/>
    <n v="1.06"/>
    <n v="93"/>
    <n v="15"/>
    <n v="6.2"/>
    <n v="1.1000000000000001"/>
    <n v="36"/>
    <n v="245.52000000000004"/>
    <n v="0.27280000000000004"/>
    <n v="67585"/>
    <n v="68937"/>
    <n v="19543.419280000006"/>
    <n v="390.95513599999686"/>
    <n v="11848.32"/>
    <n v="0.2271"/>
    <n v="0.22070000000000001"/>
    <n v="7756.8160130032011"/>
    <n v="332.23957360000003"/>
    <n v="73.325273893520006"/>
    <n v="405.56484749352001"/>
    <n v="28096.755276496722"/>
  </r>
  <r>
    <x v="206"/>
    <s v="Puyallup School District"/>
    <n v="5322"/>
    <s v="Puyallup Parent Partnership Program"/>
    <n v="0.25700000000000001"/>
    <x v="1"/>
    <n v="94.28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4121"/>
    <s v="Ridgecrest Elementary"/>
    <n v="0.40479999999999999"/>
    <x v="1"/>
    <n v="383.9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3645"/>
    <s v="Rogers High School"/>
    <n v="0.33729999999999999"/>
    <x v="1"/>
    <n v="1713.6000000000001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4414"/>
    <s v="Shaw Road Elementary"/>
    <n v="0.24829999999999999"/>
    <x v="1"/>
    <n v="691.86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2497"/>
    <s v="Spinning Elementary"/>
    <n v="0.51470000000000005"/>
    <x v="0"/>
    <n v="313"/>
    <n v="0"/>
    <n v="313"/>
    <n v="1.06"/>
    <n v="1.06"/>
    <n v="313"/>
    <n v="15"/>
    <n v="20.866666666666667"/>
    <n v="1.1000000000000001"/>
    <n v="36"/>
    <n v="826.32000000000016"/>
    <n v="0.91813333333333347"/>
    <n v="67585"/>
    <n v="68937"/>
    <n v="65775.163813333347"/>
    <n v="1315.7952426666598"/>
    <n v="11848.32"/>
    <n v="0.2271"/>
    <n v="0.22070000000000001"/>
    <n v="26106.273248064535"/>
    <n v="1118.1826509333334"/>
    <n v="246.78291106098669"/>
    <n v="1364.9655619943201"/>
    <n v="94562.197866058865"/>
  </r>
  <r>
    <x v="206"/>
    <s v="Puyallup School District"/>
    <n v="4443"/>
    <s v="Stahl Junior High"/>
    <n v="0.37480000000000002"/>
    <x v="1"/>
    <n v="815.14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2311"/>
    <s v="Stewart Elementary"/>
    <n v="0.5716"/>
    <x v="0"/>
    <n v="257.8"/>
    <n v="0"/>
    <n v="257.8"/>
    <n v="1.06"/>
    <n v="1.06"/>
    <n v="257.8"/>
    <n v="15"/>
    <n v="17.186666666666667"/>
    <n v="1.1000000000000001"/>
    <n v="36"/>
    <n v="680.5920000000001"/>
    <n v="0.7562133333333334"/>
    <n v="67585"/>
    <n v="68937"/>
    <n v="54175.198821333346"/>
    <n v="1083.7444522666628"/>
    <n v="11848.32"/>
    <n v="0.2271"/>
    <n v="0.22070000000000001"/>
    <n v="21502.227614540054"/>
    <n v="920.98238789333345"/>
    <n v="203.2608130080587"/>
    <n v="1124.2432009013921"/>
    <n v="77885.414089041456"/>
  </r>
  <r>
    <x v="206"/>
    <s v="Puyallup School District"/>
    <n v="3896"/>
    <s v="Sunrise Elementary"/>
    <n v="0.49209999999999998"/>
    <x v="1"/>
    <n v="641.04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3972"/>
    <s v="Walker High School"/>
    <n v="0.63229999999999997"/>
    <x v="0"/>
    <n v="128.88999999999999"/>
    <n v="0"/>
    <n v="128.88999999999999"/>
    <n v="1.06"/>
    <n v="1.06"/>
    <n v="128.88999999999999"/>
    <n v="15"/>
    <n v="8.5926666666666662"/>
    <n v="1.1000000000000001"/>
    <n v="36"/>
    <n v="340.26959999999997"/>
    <n v="0.37807733333333332"/>
    <n v="67585"/>
    <n v="68937"/>
    <n v="27085.497967733336"/>
    <n v="541.8301879466635"/>
    <n v="11848.32"/>
    <n v="0.2271"/>
    <n v="0.22070000000000001"/>
    <n v="10750.279741032069"/>
    <n v="460.45546926133329"/>
    <n v="101.62252206597626"/>
    <n v="562.07799132730952"/>
    <n v="38939.685888039377"/>
  </r>
  <r>
    <x v="206"/>
    <s v="Puyallup School District"/>
    <n v="2495"/>
    <s v="Waller Road Elementary"/>
    <n v="0.53549999999999998"/>
    <x v="0"/>
    <n v="276.3"/>
    <n v="0"/>
    <n v="276.3"/>
    <n v="1.06"/>
    <n v="1.06"/>
    <n v="276.3"/>
    <n v="15"/>
    <n v="18.420000000000002"/>
    <n v="1.1000000000000001"/>
    <n v="36"/>
    <n v="729.43200000000013"/>
    <n v="0.81048000000000009"/>
    <n v="67585"/>
    <n v="68937"/>
    <n v="58062.868248000013"/>
    <n v="1161.5150975999932"/>
    <n v="11848.32"/>
    <n v="0.2271"/>
    <n v="0.22070000000000001"/>
    <n v="23045.250154761121"/>
    <n v="987.07305575999999"/>
    <n v="217.84702340623201"/>
    <n v="1204.920079166232"/>
    <n v="83474.553579527346"/>
  </r>
  <r>
    <x v="206"/>
    <s v="Puyallup School District"/>
    <n v="3558"/>
    <s v="Wildwood Elementary"/>
    <n v="0.52629999999999999"/>
    <x v="0"/>
    <n v="402.77"/>
    <n v="0"/>
    <n v="402.77"/>
    <n v="1.06"/>
    <n v="1.06"/>
    <n v="402.77"/>
    <n v="15"/>
    <n v="26.851333333333333"/>
    <n v="1.1000000000000001"/>
    <n v="36"/>
    <n v="1063.3128000000002"/>
    <n v="1.1814586666666669"/>
    <n v="67585"/>
    <n v="68937"/>
    <n v="84639.817025866694"/>
    <n v="1693.1720443733211"/>
    <n v="11848.32"/>
    <n v="0.2271"/>
    <n v="0.22070000000000001"/>
    <n v="33593.685866207517"/>
    <n v="1438.8831511706669"/>
    <n v="317.56151146336617"/>
    <n v="1756.4446626340332"/>
    <n v="121683.11959908156"/>
  </r>
  <r>
    <x v="206"/>
    <s v="Puyallup School District"/>
    <n v="2519"/>
    <s v="Woodland Elementary"/>
    <n v="0.3836"/>
    <x v="1"/>
    <n v="553.29999999999995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6"/>
    <s v="Puyallup School District"/>
    <n v="4496"/>
    <s v="Zeiger Elementary"/>
    <n v="0.41959999999999997"/>
    <x v="1"/>
    <n v="502.3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7"/>
    <s v="Queets-Clearwater School District"/>
    <n v="2491"/>
    <s v="Queets-Clearwater Elementary"/>
    <n v="0.98919999999999997"/>
    <x v="0"/>
    <n v="40.6"/>
    <n v="0"/>
    <n v="40.6"/>
    <n v="1"/>
    <n v="1"/>
    <n v="40.6"/>
    <n v="15"/>
    <n v="2.7066666666666666"/>
    <n v="1.1000000000000001"/>
    <n v="36"/>
    <n v="107.18400000000001"/>
    <n v="0.11909333333333334"/>
    <n v="67585"/>
    <n v="68937"/>
    <n v="8048.9229333333342"/>
    <n v="161.01418666666632"/>
    <n v="11848.32"/>
    <n v="0.2271"/>
    <n v="0.22070000000000001"/>
    <n v="3274.5021523573332"/>
    <n v="136.83228533333335"/>
    <n v="30.19888537306667"/>
    <n v="167.03117070640002"/>
    <n v="11651.470443063732"/>
  </r>
  <r>
    <x v="208"/>
    <s v="Quilcene School District"/>
    <n v="5236"/>
    <s v="PEARL"/>
    <n v="0.1686"/>
    <x v="1"/>
    <n v="433.89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8"/>
    <s v="Quilcene School District"/>
    <n v="2474"/>
    <s v="Quilcene High And Elementary"/>
    <n v="0.47110000000000002"/>
    <x v="1"/>
    <n v="211.03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09"/>
    <s v="Quileute Tribal School District"/>
    <n v="5430"/>
    <s v="Quileute Tribal School"/>
    <n v="0.85440000000000005"/>
    <x v="0"/>
    <n v="129.87"/>
    <n v="0"/>
    <n v="129.87"/>
    <n v="1"/>
    <n v="1"/>
    <n v="129.87"/>
    <n v="15"/>
    <n v="8.6579999999999995"/>
    <n v="1.1000000000000001"/>
    <n v="36"/>
    <n v="342.85679999999996"/>
    <n v="0.38095199999999996"/>
    <n v="67585"/>
    <n v="68937"/>
    <n v="25746.640919999998"/>
    <n v="515.04710399999749"/>
    <n v="11848.32"/>
    <n v="0.2271"/>
    <n v="0.22070000000000001"/>
    <n v="10474.3742494248"/>
    <n v="437.69480039999996"/>
    <n v="96.599242448279995"/>
    <n v="534.29404284828001"/>
    <n v="37270.356316273079"/>
  </r>
  <r>
    <x v="210"/>
    <s v="Quillayute Valley School District"/>
    <n v="1671"/>
    <s v="District Run Home School"/>
    <n v="0.57269999999999999"/>
    <x v="0"/>
    <n v="13.03"/>
    <n v="0"/>
    <n v="13.03"/>
    <n v="1"/>
    <n v="1"/>
    <n v="13.03"/>
    <n v="15"/>
    <n v="0.86866666666666659"/>
    <n v="1.1000000000000001"/>
    <n v="36"/>
    <n v="34.3992"/>
    <n v="3.8221333333333336E-2"/>
    <n v="67585"/>
    <n v="68937"/>
    <n v="2583.1888133333337"/>
    <n v="51.675242666666691"/>
    <n v="11848.32"/>
    <n v="0.2271"/>
    <n v="0.22070000000000001"/>
    <n v="1050.9054937245335"/>
    <n v="43.91440093333334"/>
    <n v="9.6919082859866688"/>
    <n v="53.606309219320011"/>
    <n v="3739.3758589438535"/>
  </r>
  <r>
    <x v="210"/>
    <s v="Quillayute Valley School District"/>
    <n v="3737"/>
    <s v="Forks Elementary School"/>
    <n v="0.72889999999999999"/>
    <x v="0"/>
    <n v="337.42"/>
    <n v="0"/>
    <n v="337.42"/>
    <n v="1"/>
    <n v="1"/>
    <n v="337.42"/>
    <n v="15"/>
    <n v="22.494666666666667"/>
    <n v="1.1000000000000001"/>
    <n v="36"/>
    <n v="890.78880000000015"/>
    <n v="0.9897653333333335"/>
    <n v="67585"/>
    <n v="68937"/>
    <n v="66893.290053333345"/>
    <n v="1338.1627306666633"/>
    <n v="11848.32"/>
    <n v="0.2271"/>
    <n v="0.22070000000000001"/>
    <n v="27213.855080010137"/>
    <n v="1137.1908797333335"/>
    <n v="250.97802715714673"/>
    <n v="1388.1689068904802"/>
    <n v="96833.476770900626"/>
  </r>
  <r>
    <x v="210"/>
    <s v="Quillayute Valley School District"/>
    <n v="2349"/>
    <s v="Forks Junior-Senior High School"/>
    <n v="0.60409999999999997"/>
    <x v="0"/>
    <n v="306.24"/>
    <n v="0"/>
    <n v="306.24"/>
    <n v="1"/>
    <n v="1"/>
    <n v="306.24"/>
    <n v="15"/>
    <n v="20.416"/>
    <n v="1.1000000000000001"/>
    <n v="36"/>
    <n v="808.47360000000015"/>
    <n v="0.89830400000000021"/>
    <n v="67585"/>
    <n v="68937"/>
    <n v="60711.875840000015"/>
    <n v="1214.5070080000005"/>
    <n v="11848.32"/>
    <n v="0.2271"/>
    <n v="0.22070000000000001"/>
    <n v="24699.101949209606"/>
    <n v="1032.1063808000004"/>
    <n v="227.78587824256007"/>
    <n v="1259.8922590425605"/>
    <n v="87885.377056252182"/>
  </r>
  <r>
    <x v="210"/>
    <s v="Quillayute Valley School District"/>
    <n v="2609"/>
    <s v="Forks Middle School"/>
    <n v="0.69820000000000004"/>
    <x v="0"/>
    <n v="289.88"/>
    <n v="0"/>
    <n v="289.88"/>
    <n v="1"/>
    <n v="1"/>
    <n v="289.88"/>
    <n v="15"/>
    <n v="19.325333333333333"/>
    <n v="1.1000000000000001"/>
    <n v="36"/>
    <n v="765.28320000000008"/>
    <n v="0.85031466666666677"/>
    <n v="67585"/>
    <n v="68937"/>
    <n v="57468.516746666675"/>
    <n v="1149.6254293333332"/>
    <n v="11848.32"/>
    <n v="0.2271"/>
    <n v="0.22070000000000001"/>
    <n v="23379.622756781871"/>
    <n v="976.96903626666676"/>
    <n v="215.61706630405337"/>
    <n v="1192.5861025707202"/>
    <n v="83190.351035352607"/>
  </r>
  <r>
    <x v="210"/>
    <s v="Quillayute Valley School District"/>
    <n v="5529"/>
    <s v="Insight School of WA Open Doors Program"/>
    <n v="0.42859999999999998"/>
    <x v="1"/>
    <n v="0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0"/>
    <s v="Quillayute Valley School District"/>
    <n v="5071"/>
    <s v="Insight School of Washington"/>
    <n v="0.48620000000000002"/>
    <x v="1"/>
    <n v="2531.3200000000002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1"/>
    <s v="Lake Quinault School District"/>
    <n v="2921"/>
    <s v="Lake Quinault School"/>
    <n v="0.96719999999999995"/>
    <x v="0"/>
    <n v="180.68"/>
    <n v="0"/>
    <n v="180.68"/>
    <n v="1"/>
    <n v="1"/>
    <n v="180.68"/>
    <n v="15"/>
    <n v="12.045333333333334"/>
    <n v="1.1000000000000001"/>
    <n v="36"/>
    <n v="476.99520000000001"/>
    <n v="0.52999466666666672"/>
    <n v="67585"/>
    <n v="68937"/>
    <n v="35819.689546666668"/>
    <n v="716.55278933333466"/>
    <n v="11848.32"/>
    <n v="0.2271"/>
    <n v="0.22070000000000001"/>
    <n v="14572.341105613868"/>
    <n v="608.93737226666667"/>
    <n v="134.39247805925334"/>
    <n v="743.32985032592001"/>
    <n v="51851.913291939789"/>
  </r>
  <r>
    <x v="212"/>
    <s v="Quincy School District"/>
    <n v="5585"/>
    <s v="Ancient Lakes Elementary"/>
    <n v="0.74150000000000005"/>
    <x v="0"/>
    <n v="353.42"/>
    <n v="0"/>
    <n v="353.42"/>
    <n v="1"/>
    <n v="1"/>
    <n v="353.42"/>
    <n v="15"/>
    <n v="23.561333333333334"/>
    <n v="1.1000000000000001"/>
    <n v="36"/>
    <n v="933.02880000000005"/>
    <n v="1.0366986666666667"/>
    <n v="67585"/>
    <n v="68937"/>
    <n v="70065.279386666662"/>
    <n v="1401.6165973333409"/>
    <n v="11848.32"/>
    <n v="0.2271"/>
    <n v="0.22070000000000001"/>
    <n v="28504.299277983468"/>
    <n v="1191.1149330666667"/>
    <n v="262.87906572781333"/>
    <n v="1453.9939987944799"/>
    <n v="101425.18926077794"/>
  </r>
  <r>
    <x v="212"/>
    <s v="Quincy School District"/>
    <n v="3426"/>
    <s v="George Elementary"/>
    <n v="0.87749999999999995"/>
    <x v="0"/>
    <n v="180"/>
    <n v="0"/>
    <n v="180"/>
    <n v="1"/>
    <n v="1"/>
    <n v="180"/>
    <n v="15"/>
    <n v="12"/>
    <n v="1.1000000000000001"/>
    <n v="36"/>
    <n v="475.20000000000005"/>
    <n v="0.52800000000000002"/>
    <n v="67585"/>
    <n v="68937"/>
    <n v="35684.880000000005"/>
    <n v="713.85599999999977"/>
    <n v="11848.32"/>
    <n v="0.2271"/>
    <n v="0.22070000000000001"/>
    <n v="14517.497227200001"/>
    <n v="606.64560000000006"/>
    <n v="133.88668392000002"/>
    <n v="740.53228392000005"/>
    <n v="51656.765511120007"/>
  </r>
  <r>
    <x v="212"/>
    <s v="Quincy School District"/>
    <n v="4536"/>
    <s v="Monument Elementary"/>
    <n v="0.7782"/>
    <x v="0"/>
    <n v="266.5"/>
    <n v="0"/>
    <n v="266.5"/>
    <n v="1"/>
    <n v="1"/>
    <n v="266.5"/>
    <n v="15"/>
    <n v="17.766666666666666"/>
    <n v="1.1000000000000001"/>
    <n v="36"/>
    <n v="703.56"/>
    <n v="0.78173333333333328"/>
    <n v="67585"/>
    <n v="68937"/>
    <n v="52833.44733333333"/>
    <n v="1056.903466666663"/>
    <n v="11848.32"/>
    <n v="0.2271"/>
    <n v="0.22070000000000001"/>
    <n v="21493.961172493327"/>
    <n v="898.1725133333332"/>
    <n v="198.22667369266665"/>
    <n v="1096.3991870259999"/>
    <n v="76480.711159519342"/>
  </r>
  <r>
    <x v="212"/>
    <s v="Quincy School District"/>
    <n v="3020"/>
    <s v="Mountain View Elementary"/>
    <n v="0.79120000000000001"/>
    <x v="0"/>
    <n v="306"/>
    <n v="0"/>
    <n v="306"/>
    <n v="1"/>
    <n v="1"/>
    <n v="306"/>
    <n v="15"/>
    <n v="20.399999999999999"/>
    <n v="1.1000000000000001"/>
    <n v="36"/>
    <n v="807.84"/>
    <n v="0.89760000000000006"/>
    <n v="67585"/>
    <n v="68937"/>
    <n v="60664.296000000002"/>
    <n v="1213.5552000000025"/>
    <n v="11848.32"/>
    <n v="0.2271"/>
    <n v="0.22070000000000001"/>
    <n v="24679.745286240002"/>
    <n v="1031.2975200000001"/>
    <n v="227.60736266400002"/>
    <n v="1258.9048826640001"/>
    <n v="87816.501368904021"/>
  </r>
  <r>
    <x v="212"/>
    <s v="Quincy School District"/>
    <n v="2919"/>
    <s v="Pioneer Elementary"/>
    <n v="0.82640000000000002"/>
    <x v="0"/>
    <n v="302.5"/>
    <n v="0"/>
    <n v="302.5"/>
    <n v="1"/>
    <n v="1"/>
    <n v="302.5"/>
    <n v="15"/>
    <n v="20.166666666666668"/>
    <n v="1.1000000000000001"/>
    <n v="36"/>
    <n v="798.60000000000014"/>
    <n v="0.88733333333333353"/>
    <n v="67585"/>
    <n v="68937"/>
    <n v="59970.423333333347"/>
    <n v="1199.6746666666659"/>
    <n v="11848.32"/>
    <n v="0.2271"/>
    <n v="0.22070000000000001"/>
    <n v="24397.460617933335"/>
    <n v="1019.5016333333335"/>
    <n v="225.00401047666671"/>
    <n v="1244.5056438100003"/>
    <n v="86812.064261743333"/>
  </r>
  <r>
    <x v="212"/>
    <s v="Quincy School District"/>
    <n v="3088"/>
    <s v="Quincy High School"/>
    <n v="0.77710000000000001"/>
    <x v="0"/>
    <n v="822.9"/>
    <n v="0"/>
    <n v="822.9"/>
    <n v="1"/>
    <n v="1"/>
    <n v="822.9"/>
    <n v="15"/>
    <n v="54.86"/>
    <n v="1.1000000000000001"/>
    <n v="36"/>
    <n v="2172.4560000000001"/>
    <n v="2.41384"/>
    <n v="67585"/>
    <n v="68937"/>
    <n v="163139.37640000001"/>
    <n v="3263.511679999996"/>
    <n v="11848.32"/>
    <n v="0.2271"/>
    <n v="0.22070000000000001"/>
    <n v="66369.158157016005"/>
    <n v="2773.381468"/>
    <n v="612.08528998760005"/>
    <n v="3385.4667579876"/>
    <n v="236157.51299500361"/>
  </r>
  <r>
    <x v="212"/>
    <s v="Quincy School District"/>
    <n v="5648"/>
    <s v="Quincy Innovation Academy"/>
    <n v="0.55379999999999996"/>
    <x v="0"/>
    <n v="52.06"/>
    <n v="0"/>
    <n v="52.06"/>
    <n v="1"/>
    <n v="1"/>
    <n v="52.06"/>
    <n v="15"/>
    <n v="3.4706666666666668"/>
    <n v="1.1000000000000001"/>
    <n v="36"/>
    <n v="137.43840000000003"/>
    <n v="0.15270933333333336"/>
    <n v="67585"/>
    <n v="68937"/>
    <n v="10320.860293333335"/>
    <n v="206.46301866666727"/>
    <n v="11848.32"/>
    <n v="0.2271"/>
    <n v="0.22070000000000001"/>
    <n v="4198.7828091557349"/>
    <n v="175.45538853333338"/>
    <n v="38.723004249306676"/>
    <n v="214.17839278264006"/>
    <n v="14940.284513938377"/>
  </r>
  <r>
    <x v="212"/>
    <s v="Quincy School District"/>
    <n v="5650"/>
    <s v="Quincy Innovation Academy Big Picture"/>
    <n v="0"/>
    <x v="1"/>
    <n v="23.19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2"/>
    <s v="Quincy School District"/>
    <n v="2510"/>
    <s v="Quincy Middle School"/>
    <n v="0.85340000000000005"/>
    <x v="0"/>
    <n v="727.5"/>
    <n v="0"/>
    <n v="727.5"/>
    <n v="1"/>
    <n v="1"/>
    <n v="727.5"/>
    <n v="15"/>
    <n v="48.5"/>
    <n v="1.1000000000000001"/>
    <n v="36"/>
    <n v="1920.6000000000001"/>
    <n v="2.1340000000000003"/>
    <n v="67585"/>
    <n v="68937"/>
    <n v="144226.39000000001"/>
    <n v="2885.1680000000051"/>
    <n v="11848.32"/>
    <n v="0.2271"/>
    <n v="0.22070000000000001"/>
    <n v="58674.884626600004"/>
    <n v="2451.8593000000001"/>
    <n v="541.12534750999998"/>
    <n v="2992.9846475100003"/>
    <n v="208779.42727411003"/>
  </r>
  <r>
    <x v="213"/>
    <s v="Rainier School District"/>
    <n v="4486"/>
    <s v="Rainier Elementary School"/>
    <n v="0.40889999999999999"/>
    <x v="1"/>
    <n v="411.42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3"/>
    <s v="Rainier School District"/>
    <n v="2158"/>
    <s v="Rainier Middle School"/>
    <n v="0.46879999999999999"/>
    <x v="1"/>
    <n v="220.5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3"/>
    <s v="Rainier School District"/>
    <n v="2468"/>
    <s v="Rainier Senior High School"/>
    <n v="0.42680000000000001"/>
    <x v="1"/>
    <n v="240.7399999999999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4"/>
    <s v="Rainier Prep Charter School District"/>
    <n v="5380"/>
    <s v="Rainier Prep"/>
    <n v="0.69030000000000002"/>
    <x v="0"/>
    <n v="343.7"/>
    <n v="0"/>
    <n v="343.7"/>
    <n v="1.18"/>
    <n v="1.18"/>
    <n v="343.7"/>
    <n v="15"/>
    <n v="22.913333333333334"/>
    <n v="1.1000000000000001"/>
    <n v="36"/>
    <n v="907.36800000000005"/>
    <n v="1.0081866666666668"/>
    <n v="67585"/>
    <n v="68937"/>
    <n v="80403.189122666678"/>
    <n v="1608.4206805333233"/>
    <n v="11848.32"/>
    <n v="0.2271"/>
    <n v="0.22070000000000001"/>
    <n v="30559.860940351307"/>
    <n v="1366.8601633866667"/>
    <n v="301.66603805943737"/>
    <n v="1668.5262014461041"/>
    <n v="114239.99694499742"/>
  </r>
  <r>
    <x v="215"/>
    <s v="Rainier Valley Leadership Academy "/>
    <n v="5468"/>
    <s v="Rainier Valley Leadership Academy"/>
    <n v="0.77370000000000005"/>
    <x v="0"/>
    <n v="163.30000000000001"/>
    <n v="0"/>
    <n v="163.30000000000001"/>
    <n v="1.18"/>
    <n v="1.18"/>
    <n v="163.30000000000001"/>
    <n v="15"/>
    <n v="10.886666666666667"/>
    <n v="1.1000000000000001"/>
    <n v="36"/>
    <n v="431.11200000000008"/>
    <n v="0.4790133333333334"/>
    <n v="67585"/>
    <n v="68937"/>
    <n v="38201.457037333341"/>
    <n v="764.19871146666264"/>
    <n v="11848.32"/>
    <n v="0.2271"/>
    <n v="0.22070000000000001"/>
    <n v="14519.712806399097"/>
    <n v="649.42759581333337"/>
    <n v="143.32867039600268"/>
    <n v="792.75626620933599"/>
    <n v="54278.124821408433"/>
  </r>
  <r>
    <x v="216"/>
    <s v="Raymond School District"/>
    <n v="2803"/>
    <s v="Raymond Elementary School"/>
    <n v="0.70960000000000001"/>
    <x v="0"/>
    <n v="252.25"/>
    <n v="0"/>
    <n v="252.25"/>
    <n v="1"/>
    <n v="1"/>
    <n v="252.25"/>
    <n v="15"/>
    <n v="16.816666666666666"/>
    <n v="1.1000000000000001"/>
    <n v="36"/>
    <n v="665.94"/>
    <n v="0.73993333333333344"/>
    <n v="67585"/>
    <n v="68937"/>
    <n v="50008.394333333337"/>
    <n v="1000.3898666666719"/>
    <n v="11848.32"/>
    <n v="0.2271"/>
    <n v="0.22070000000000001"/>
    <n v="20344.659308673337"/>
    <n v="850.14640333333341"/>
    <n v="187.62731121566668"/>
    <n v="1037.773714549"/>
    <n v="72391.217223222338"/>
  </r>
  <r>
    <x v="216"/>
    <s v="Raymond School District"/>
    <n v="2357"/>
    <s v="Raymond Jr Sr High School"/>
    <n v="0.60370000000000001"/>
    <x v="0"/>
    <n v="280.87"/>
    <n v="0"/>
    <n v="280.87"/>
    <n v="1"/>
    <n v="1"/>
    <n v="280.87"/>
    <n v="15"/>
    <n v="18.724666666666668"/>
    <n v="1.1000000000000001"/>
    <n v="36"/>
    <n v="741.49680000000012"/>
    <n v="0.82388533333333347"/>
    <n v="67585"/>
    <n v="68937"/>
    <n v="55682.29025333334"/>
    <n v="1113.8929706666677"/>
    <n v="11848.32"/>
    <n v="0.2271"/>
    <n v="0.22070000000000001"/>
    <n v="22652.941367798136"/>
    <n v="946.60305373333358"/>
    <n v="208.91529395894673"/>
    <n v="1155.5183476922803"/>
    <n v="80604.642939490426"/>
  </r>
  <r>
    <x v="217"/>
    <s v="Reardan-Edwall School District"/>
    <n v="2864"/>
    <s v="Reardan Elementary School"/>
    <n v="0.4234"/>
    <x v="1"/>
    <n v="294.0299999999999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7"/>
    <s v="Reardan-Edwall School District"/>
    <n v="2478"/>
    <s v="Reardan Middle-Senior High School"/>
    <n v="0.3377"/>
    <x v="1"/>
    <n v="388.2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8"/>
    <s v="Renton School District"/>
    <n v="3587"/>
    <s v="Benson Hill Elementary School"/>
    <n v="0.44390000000000002"/>
    <x v="1"/>
    <n v="510.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8"/>
    <s v="Renton School District"/>
    <n v="2439"/>
    <s v="Bryn Mawr Elementary School"/>
    <n v="0.62239999999999995"/>
    <x v="0"/>
    <n v="394.7"/>
    <n v="0"/>
    <n v="394.7"/>
    <n v="1.18"/>
    <n v="1.18"/>
    <n v="394.7"/>
    <n v="15"/>
    <n v="26.313333333333333"/>
    <n v="1.1000000000000001"/>
    <n v="36"/>
    <n v="1042.008"/>
    <n v="1.1577866666666667"/>
    <n v="67585"/>
    <n v="68937"/>
    <n v="92333.83400266667"/>
    <n v="1847.0865365333302"/>
    <n v="11848.32"/>
    <n v="0.2271"/>
    <n v="0.22070000000000001"/>
    <n v="35094.492619018507"/>
    <n v="1569.6820089866667"/>
    <n v="346.42881938335734"/>
    <n v="1916.1108283700241"/>
    <n v="131191.52398658852"/>
  </r>
  <r>
    <x v="218"/>
    <s v="Renton School District"/>
    <n v="3034"/>
    <s v="Campbell Hill Elementary School"/>
    <n v="0.71850000000000003"/>
    <x v="0"/>
    <n v="341"/>
    <n v="0"/>
    <n v="341"/>
    <n v="1.18"/>
    <n v="1.18"/>
    <n v="341"/>
    <n v="15"/>
    <n v="22.733333333333334"/>
    <n v="1.1000000000000001"/>
    <n v="36"/>
    <n v="900.24000000000012"/>
    <n v="1.0002666666666669"/>
    <n v="67585"/>
    <n v="68937"/>
    <n v="79771.566746666678"/>
    <n v="1595.7854293333221"/>
    <n v="11848.32"/>
    <n v="0.2271"/>
    <n v="0.22070000000000001"/>
    <n v="30319.792204421872"/>
    <n v="1356.1225362666667"/>
    <n v="299.29624375405336"/>
    <n v="1655.4187800207201"/>
    <n v="113342.56316044259"/>
  </r>
  <r>
    <x v="218"/>
    <s v="Renton School District"/>
    <n v="3337"/>
    <s v="Cascade Elementary School"/>
    <n v="0.61409999999999998"/>
    <x v="0"/>
    <n v="405.45"/>
    <n v="0"/>
    <n v="405.45"/>
    <n v="1.18"/>
    <n v="1.18"/>
    <n v="405.45"/>
    <n v="15"/>
    <n v="27.029999999999998"/>
    <n v="1.1000000000000001"/>
    <n v="36"/>
    <n v="1070.3879999999999"/>
    <n v="1.1893199999999999"/>
    <n v="67585"/>
    <n v="68937"/>
    <n v="94848.626795999997"/>
    <n v="1897.3935551999894"/>
    <n v="11848.32"/>
    <n v="0.2271"/>
    <n v="0.22070000000000001"/>
    <n v="36050.321845404236"/>
    <n v="1612.4336725199996"/>
    <n v="355.86411152516393"/>
    <n v="1968.2977840451636"/>
    <n v="134764.6399806494"/>
  </r>
  <r>
    <x v="218"/>
    <s v="Renton School District"/>
    <n v="3280"/>
    <s v="Dimmitt Middle School"/>
    <n v="0.68030000000000002"/>
    <x v="0"/>
    <n v="705.04"/>
    <n v="0"/>
    <n v="705.04"/>
    <n v="1.18"/>
    <n v="1.18"/>
    <n v="705.04"/>
    <n v="15"/>
    <n v="47.002666666666663"/>
    <n v="1.1000000000000001"/>
    <n v="36"/>
    <n v="1861.3056000000001"/>
    <n v="2.0681173333333334"/>
    <n v="67585"/>
    <n v="68937"/>
    <n v="164932.97776853334"/>
    <n v="3299.3916689066391"/>
    <n v="11848.32"/>
    <n v="0.2271"/>
    <n v="0.22070000000000001"/>
    <n v="62688.170955441616"/>
    <n v="2803.8728239573329"/>
    <n v="618.8147322473834"/>
    <n v="3422.6875562047162"/>
    <n v="234343.22794908629"/>
  </r>
  <r>
    <x v="218"/>
    <s v="Renton School District"/>
    <n v="1534"/>
    <s v="Griffin Home"/>
    <n v="0.72219999999999995"/>
    <x v="0"/>
    <n v="4.8600000000000003"/>
    <n v="0"/>
    <n v="4.8600000000000003"/>
    <n v="1.18"/>
    <n v="1.18"/>
    <n v="4.8600000000000003"/>
    <n v="15"/>
    <n v="0.32400000000000001"/>
    <n v="1.1000000000000001"/>
    <n v="36"/>
    <n v="12.830400000000001"/>
    <n v="1.4256000000000001E-2"/>
    <n v="67585"/>
    <n v="68937"/>
    <n v="1136.9202768000002"/>
    <n v="22.743452159999606"/>
    <n v="11848.32"/>
    <n v="0.2271"/>
    <n v="0.22070000000000001"/>
    <n v="432.12372467299201"/>
    <n v="19.327728815999997"/>
    <n v="4.2656297496911995"/>
    <n v="23.593358565691197"/>
    <n v="1615.3808121986831"/>
  </r>
  <r>
    <x v="218"/>
    <s v="Renton School District"/>
    <n v="1784"/>
    <s v="H.O.M.E. Program"/>
    <n v="0.10680000000000001"/>
    <x v="1"/>
    <n v="114.4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8"/>
    <s v="Renton School District"/>
    <n v="3485"/>
    <s v="Hazelwood Elementary School"/>
    <n v="0.1837"/>
    <x v="1"/>
    <n v="586.0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8"/>
    <s v="Renton School District"/>
    <n v="3630"/>
    <s v="Hazen Senior High School"/>
    <n v="0.3417"/>
    <x v="1"/>
    <n v="1796.379999999999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8"/>
    <s v="Renton School District"/>
    <n v="2640"/>
    <s v="Highlands Elementary School"/>
    <n v="0.6512"/>
    <x v="0"/>
    <n v="477.1"/>
    <n v="0"/>
    <n v="477.1"/>
    <n v="1.18"/>
    <n v="1.18"/>
    <n v="477.1"/>
    <n v="15"/>
    <n v="31.806666666666668"/>
    <n v="1.1000000000000001"/>
    <n v="36"/>
    <n v="1259.5440000000003"/>
    <n v="1.3994933333333337"/>
    <n v="67585"/>
    <n v="68937"/>
    <n v="111610.01318133337"/>
    <n v="2232.6956842666405"/>
    <n v="11848.32"/>
    <n v="0.2271"/>
    <n v="0.22070000000000001"/>
    <n v="42421.034782198461"/>
    <n v="1897.3784810933334"/>
    <n v="418.75143077729871"/>
    <n v="2316.129911870632"/>
    <n v="158579.87355966913"/>
  </r>
  <r>
    <x v="218"/>
    <s v="Renton School District"/>
    <n v="5229"/>
    <s v="Honey Dew Elementary"/>
    <n v="0.63680000000000003"/>
    <x v="0"/>
    <n v="389.3"/>
    <n v="0"/>
    <n v="389.3"/>
    <n v="1.18"/>
    <n v="1.18"/>
    <n v="389.3"/>
    <n v="15"/>
    <n v="25.953333333333333"/>
    <n v="1.1000000000000001"/>
    <n v="36"/>
    <n v="1027.7520000000002"/>
    <n v="1.1419466666666669"/>
    <n v="67585"/>
    <n v="68937"/>
    <n v="91070.589250666686"/>
    <n v="1821.8160341333132"/>
    <n v="11848.32"/>
    <n v="0.2271"/>
    <n v="0.22070000000000001"/>
    <n v="34614.355147159629"/>
    <n v="1548.2067547466665"/>
    <n v="341.68923077258933"/>
    <n v="1889.8959855192559"/>
    <n v="129396.65641747888"/>
  </r>
  <r>
    <x v="218"/>
    <s v="Renton School District"/>
    <n v="2597"/>
    <s v="Kennydale Elementary School"/>
    <n v="0.3115"/>
    <x v="1"/>
    <n v="599.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8"/>
    <s v="Renton School District"/>
    <n v="2929"/>
    <s v="Lakeridge Elementary School"/>
    <n v="0.75129999999999997"/>
    <x v="0"/>
    <n v="362.7"/>
    <n v="0"/>
    <n v="362.7"/>
    <n v="1.18"/>
    <n v="1.18"/>
    <n v="362.7"/>
    <n v="15"/>
    <n v="24.18"/>
    <n v="1.1000000000000001"/>
    <n v="36"/>
    <n v="957.52800000000013"/>
    <n v="1.0639200000000002"/>
    <n v="67585"/>
    <n v="68937"/>
    <n v="84847.939176000014"/>
    <n v="1697.3354111999943"/>
    <n v="11848.32"/>
    <n v="0.2271"/>
    <n v="0.22070000000000001"/>
    <n v="32249.233526521442"/>
    <n v="1442.4212431200003"/>
    <n v="318.34236835658407"/>
    <n v="1760.7636114765844"/>
    <n v="120555.27172519804"/>
  </r>
  <r>
    <x v="218"/>
    <s v="Renton School District"/>
    <n v="3741"/>
    <s v="Lindbergh Senior High School"/>
    <n v="0.50700000000000001"/>
    <x v="0"/>
    <n v="1187.17"/>
    <n v="0"/>
    <n v="1187.17"/>
    <n v="1.18"/>
    <n v="1.18"/>
    <n v="1187.17"/>
    <n v="15"/>
    <n v="79.144666666666666"/>
    <n v="1.1000000000000001"/>
    <n v="36"/>
    <n v="3134.1288"/>
    <n v="3.4823653333333331"/>
    <n v="67585"/>
    <n v="68937"/>
    <n v="277719.68004293332"/>
    <n v="5555.6263581865933"/>
    <n v="11848.32"/>
    <n v="0.2271"/>
    <n v="0.22070000000000001"/>
    <n v="105556.44490124194"/>
    <n v="4721.2551066853321"/>
    <n v="1041.9810020454529"/>
    <n v="5763.2361087307854"/>
    <n v="394594.98741109262"/>
  </r>
  <r>
    <x v="218"/>
    <s v="Renton School District"/>
    <n v="3586"/>
    <s v="Maplewood Heights Elementary School"/>
    <n v="0.24990000000000001"/>
    <x v="1"/>
    <n v="643.4400000000000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8"/>
    <s v="Renton School District"/>
    <n v="3035"/>
    <s v="McKnight Middle School"/>
    <n v="0.49590000000000001"/>
    <x v="1"/>
    <n v="916.6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8"/>
    <s v="Renton School District"/>
    <n v="3434"/>
    <s v="Nelsen Middle School"/>
    <n v="0.56469999999999998"/>
    <x v="0"/>
    <n v="1020.41"/>
    <n v="0"/>
    <n v="1020.41"/>
    <n v="1.18"/>
    <n v="1.18"/>
    <n v="1020.41"/>
    <n v="15"/>
    <n v="68.027333333333331"/>
    <n v="1.1000000000000001"/>
    <n v="36"/>
    <n v="2693.8824"/>
    <n v="2.9932026666666665"/>
    <n v="67585"/>
    <n v="68937"/>
    <n v="238708.81062746665"/>
    <n v="4775.2358062932908"/>
    <n v="11848.32"/>
    <n v="0.2271"/>
    <n v="0.22070000000000001"/>
    <n v="90729.088455466612"/>
    <n v="4058.067440562666"/>
    <n v="895.61548413218043"/>
    <n v="4953.6829246948464"/>
    <n v="339166.81781392137"/>
  </r>
  <r>
    <x v="218"/>
    <s v="Renton School District"/>
    <n v="5335"/>
    <s v="Open Door Youth Reengagement Renton"/>
    <n v="0.55020000000000002"/>
    <x v="0"/>
    <n v="42.9"/>
    <n v="0"/>
    <n v="42.9"/>
    <n v="1.18"/>
    <n v="1.18"/>
    <n v="42.9"/>
    <n v="15"/>
    <n v="2.86"/>
    <n v="1.1000000000000001"/>
    <n v="36"/>
    <n v="113.256"/>
    <n v="0.12584000000000001"/>
    <n v="67585"/>
    <n v="68937"/>
    <n v="10035.777752000002"/>
    <n v="200.76010239999778"/>
    <n v="11848.32"/>
    <n v="0.2271"/>
    <n v="0.22070000000000001"/>
    <n v="3814.4254708788794"/>
    <n v="170.60896423999998"/>
    <n v="37.653398407767995"/>
    <n v="208.26236264776799"/>
    <n v="14259.225687926646"/>
  </r>
  <r>
    <x v="218"/>
    <s v="Renton School District"/>
    <n v="1648"/>
    <s v="Out Of District Facility"/>
    <n v="0.42509999999999998"/>
    <x v="1"/>
    <n v="17.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8"/>
    <s v="Renton School District"/>
    <n v="5070"/>
    <s v="Renton Academy"/>
    <n v="0.74299999999999999"/>
    <x v="0"/>
    <n v="36.869999999999997"/>
    <n v="0"/>
    <n v="36.869999999999997"/>
    <n v="1.18"/>
    <n v="1.18"/>
    <n v="36.869999999999997"/>
    <n v="15"/>
    <n v="2.4579999999999997"/>
    <n v="1.1000000000000001"/>
    <n v="36"/>
    <n v="97.336799999999997"/>
    <n v="0.108152"/>
    <n v="67585"/>
    <n v="68937"/>
    <n v="8625.1544456000011"/>
    <n v="172.5413747199982"/>
    <n v="11848.32"/>
    <n v="0.2271"/>
    <n v="0.22070000000000001"/>
    <n v="3278.271960636464"/>
    <n v="146.62826367199997"/>
    <n v="32.360857792410393"/>
    <n v="178.98912146441037"/>
    <n v="12254.956902420874"/>
  </r>
  <r>
    <x v="218"/>
    <s v="Renton School District"/>
    <n v="3521"/>
    <s v="Renton Park Elementary School"/>
    <n v="0.58189999999999997"/>
    <x v="0"/>
    <n v="384.35"/>
    <n v="0"/>
    <n v="384.35"/>
    <n v="1.18"/>
    <n v="1.18"/>
    <n v="384.35"/>
    <n v="15"/>
    <n v="25.623333333333335"/>
    <n v="1.1000000000000001"/>
    <n v="36"/>
    <n v="1014.6840000000001"/>
    <n v="1.1274266666666668"/>
    <n v="67585"/>
    <n v="68937"/>
    <n v="89912.61489466668"/>
    <n v="1798.6514069333207"/>
    <n v="11848.32"/>
    <n v="0.2271"/>
    <n v="0.22070000000000001"/>
    <n v="34174.229131288987"/>
    <n v="1528.5211050266666"/>
    <n v="337.34460787938536"/>
    <n v="1865.8657129060521"/>
    <n v="127751.36114579503"/>
  </r>
  <r>
    <x v="218"/>
    <s v="Renton School District"/>
    <n v="2475"/>
    <s v="Renton Senior High School"/>
    <n v="0.60770000000000002"/>
    <x v="0"/>
    <n v="1150.6399999999999"/>
    <n v="0"/>
    <n v="1150.6399999999999"/>
    <n v="1.18"/>
    <n v="1.18"/>
    <n v="1150.6399999999999"/>
    <n v="15"/>
    <n v="76.709333333333319"/>
    <n v="1.1000000000000001"/>
    <n v="36"/>
    <n v="3037.6895999999997"/>
    <n v="3.3752106666666664"/>
    <n v="67585"/>
    <n v="68937"/>
    <n v="269174.06322986668"/>
    <n v="5384.6760891732411"/>
    <n v="11848.32"/>
    <n v="0.2271"/>
    <n v="0.22070000000000001"/>
    <n v="102308.40381846325"/>
    <n v="4575.9789886506651"/>
    <n v="1009.9185627952019"/>
    <n v="5585.8975514458671"/>
    <n v="382453.04068894906"/>
  </r>
  <r>
    <x v="218"/>
    <s v="Renton School District"/>
    <n v="5484"/>
    <s v="Risdon Middle School"/>
    <n v="0.37330000000000002"/>
    <x v="1"/>
    <n v="908.0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8"/>
    <s v="Renton School District"/>
    <n v="5519"/>
    <s v="Sartori Elementary School"/>
    <n v="0.37119999999999997"/>
    <x v="1"/>
    <n v="538.4400000000000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8"/>
    <s v="Renton School District"/>
    <n v="3668"/>
    <s v="Sierra Heights Elementary School"/>
    <n v="0.43419999999999997"/>
    <x v="1"/>
    <n v="462.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8"/>
    <s v="Renton School District"/>
    <n v="3740"/>
    <s v="Talbot Hill Elementary School"/>
    <n v="0.39950000000000002"/>
    <x v="1"/>
    <n v="423.1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8"/>
    <s v="Renton School District"/>
    <n v="5282"/>
    <s v="Talley High School"/>
    <n v="0.61629999999999996"/>
    <x v="0"/>
    <n v="180.88000000000002"/>
    <n v="0"/>
    <n v="180.88000000000002"/>
    <n v="1.18"/>
    <n v="1.18"/>
    <n v="180.88000000000002"/>
    <n v="15"/>
    <n v="12.058666666666669"/>
    <n v="1.1000000000000001"/>
    <n v="36"/>
    <n v="477.52320000000014"/>
    <n v="0.53058133333333346"/>
    <n v="67585"/>
    <n v="68937"/>
    <n v="42314.020507733345"/>
    <n v="846.46823594666057"/>
    <n v="11848.32"/>
    <n v="0.2271"/>
    <n v="0.22070000000000001"/>
    <n v="16082.827020339671"/>
    <n v="719.34147906133342"/>
    <n v="158.75866442883628"/>
    <n v="878.10014349016967"/>
    <n v="60121.415907509851"/>
  </r>
  <r>
    <x v="218"/>
    <s v="Renton School District"/>
    <n v="3702"/>
    <s v="Tiffany Park Elementary School"/>
    <n v="0.51890000000000003"/>
    <x v="0"/>
    <n v="397.67"/>
    <n v="0"/>
    <n v="397.67"/>
    <n v="1.18"/>
    <n v="1.18"/>
    <n v="397.67"/>
    <n v="15"/>
    <n v="26.511333333333333"/>
    <n v="1.1000000000000001"/>
    <n v="36"/>
    <n v="1049.8488"/>
    <n v="1.1664986666666666"/>
    <n v="67585"/>
    <n v="68937"/>
    <n v="93028.618616266656"/>
    <n v="1860.9853128533287"/>
    <n v="11848.32"/>
    <n v="0.2271"/>
    <n v="0.22070000000000001"/>
    <n v="35358.568228540884"/>
    <n v="1581.4933988186665"/>
    <n v="349.03559311927972"/>
    <n v="1930.5289919379461"/>
    <n v="132178.70114959881"/>
  </r>
  <r>
    <x v="219"/>
    <s v="Republic School District"/>
    <n v="2789"/>
    <s v="Republic Elementary School"/>
    <n v="0.64349999999999996"/>
    <x v="0"/>
    <n v="162.31"/>
    <n v="0"/>
    <n v="162.31"/>
    <n v="1"/>
    <n v="1.04"/>
    <n v="162.31"/>
    <n v="15"/>
    <n v="10.820666666666666"/>
    <n v="1.1000000000000001"/>
    <n v="36"/>
    <n v="428.4984"/>
    <n v="0.47610933333333333"/>
    <n v="67585"/>
    <n v="68937"/>
    <n v="32177.849293333333"/>
    <n v="1956.5617831466661"/>
    <n v="11848.32"/>
    <n v="0.2271"/>
    <n v="0.22070000000000001"/>
    <n v="13380.498496376469"/>
    <n v="568.90685127466668"/>
    <n v="125.55774207631895"/>
    <n v="694.46459335098564"/>
    <n v="48209.374166207461"/>
  </r>
  <r>
    <x v="219"/>
    <s v="Republic School District"/>
    <n v="3559"/>
    <s v="Republic Junior High"/>
    <n v="0.69420000000000004"/>
    <x v="0"/>
    <n v="50.5"/>
    <n v="0"/>
    <n v="50.5"/>
    <n v="1"/>
    <n v="1.04"/>
    <n v="50.5"/>
    <n v="15"/>
    <n v="3.3666666666666667"/>
    <n v="1.1000000000000001"/>
    <n v="36"/>
    <n v="133.32000000000002"/>
    <n v="0.14813333333333337"/>
    <n v="67585"/>
    <n v="68937"/>
    <n v="10011.591333333336"/>
    <n v="608.75097066666603"/>
    <n v="11848.32"/>
    <n v="0.2271"/>
    <n v="0.22070000000000001"/>
    <n v="4163.1148670261337"/>
    <n v="177.00570506666671"/>
    <n v="39.065159108213344"/>
    <n v="216.07086417488006"/>
    <n v="14999.528035201016"/>
  </r>
  <r>
    <x v="219"/>
    <s v="Republic School District"/>
    <n v="1898"/>
    <s v="Republic Parent Partner"/>
    <n v="5.7099999999999998E-2"/>
    <x v="1"/>
    <n v="60.58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19"/>
    <s v="Republic School District"/>
    <n v="3579"/>
    <s v="Republic Senior High School"/>
    <n v="0.64559999999999995"/>
    <x v="0"/>
    <n v="98.86999999999999"/>
    <n v="0"/>
    <n v="98.86999999999999"/>
    <n v="1"/>
    <n v="1.04"/>
    <n v="98.86999999999999"/>
    <n v="15"/>
    <n v="6.591333333333333"/>
    <n v="1.1000000000000001"/>
    <n v="36"/>
    <n v="261.01679999999999"/>
    <n v="0.29001866666666665"/>
    <n v="67585"/>
    <n v="68937"/>
    <n v="19600.911586666665"/>
    <n v="1191.8259102933334"/>
    <n v="11848.32"/>
    <n v="0.2271"/>
    <n v="0.22070000000000001"/>
    <n v="8150.6369683737375"/>
    <n v="346.54562494933333"/>
    <n v="76.482619426317868"/>
    <n v="423.02824437565118"/>
    <n v="29366.402709709389"/>
  </r>
  <r>
    <x v="220"/>
    <s v="Richland School District"/>
    <n v="4060"/>
    <s v="Badger Mountain Elementary"/>
    <n v="0.2324"/>
    <x v="1"/>
    <n v="521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0"/>
    <s v="Richland School District"/>
    <n v="2721"/>
    <s v="Carmichael Middle School"/>
    <n v="0.3987"/>
    <x v="1"/>
    <n v="879.76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0"/>
    <s v="Richland School District"/>
    <n v="2785"/>
    <s v="Chief Joseph Middle School"/>
    <n v="0.47760000000000002"/>
    <x v="1"/>
    <n v="753.61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0"/>
    <s v="Richland School District"/>
    <n v="3926"/>
    <s v="Enterprise Middle School"/>
    <n v="0.2374"/>
    <x v="1"/>
    <n v="670.14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0"/>
    <s v="Richland School District"/>
    <n v="3833"/>
    <s v="Hanford High School"/>
    <n v="0.1772"/>
    <x v="1"/>
    <n v="1887.1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0"/>
    <s v="Richland School District"/>
    <n v="2786"/>
    <s v="Jason Lee Elementary School"/>
    <n v="0.52"/>
    <x v="0"/>
    <n v="463.62"/>
    <n v="0"/>
    <n v="463.62"/>
    <n v="1.04"/>
    <n v="1.04"/>
    <n v="463.62"/>
    <n v="15"/>
    <n v="30.908000000000001"/>
    <n v="1.1000000000000001"/>
    <n v="36"/>
    <n v="1223.9568000000002"/>
    <n v="1.3599520000000003"/>
    <n v="67585"/>
    <n v="68937"/>
    <n v="95588.850156800036"/>
    <n v="1912.2013081599725"/>
    <n v="11848.32"/>
    <n v="0.2271"/>
    <n v="0.22070000000000001"/>
    <n v="38243.3971799602"/>
    <n v="1625.017524416"/>
    <n v="358.6413676386112"/>
    <n v="1983.6588920546112"/>
    <n v="137728.1075369748"/>
  </r>
  <r>
    <x v="220"/>
    <s v="Richland School District"/>
    <n v="2642"/>
    <s v="Jefferson Elementary"/>
    <n v="0.57609999999999995"/>
    <x v="0"/>
    <n v="438.3"/>
    <n v="0"/>
    <n v="438.3"/>
    <n v="1.04"/>
    <n v="1.04"/>
    <n v="438.3"/>
    <n v="15"/>
    <n v="29.220000000000002"/>
    <n v="1.1000000000000001"/>
    <n v="36"/>
    <n v="1157.1120000000001"/>
    <n v="1.2856800000000002"/>
    <n v="67585"/>
    <n v="68937"/>
    <n v="90368.390112000023"/>
    <n v="1807.7689343999809"/>
    <n v="11848.32"/>
    <n v="0.2271"/>
    <n v="0.22070000000000001"/>
    <n v="36154.784055857286"/>
    <n v="1536.2693174399999"/>
    <n v="339.05463835900798"/>
    <n v="1875.3239557990078"/>
    <n v="130206.26705805628"/>
  </r>
  <r>
    <x v="220"/>
    <s v="Richland School District"/>
    <n v="5493"/>
    <s v="Leona Libby Middle School"/>
    <n v="0.1115"/>
    <x v="1"/>
    <n v="715.97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0"/>
    <s v="Richland School District"/>
    <n v="2657"/>
    <s v="Lewis &amp; Clark Elementary School"/>
    <n v="0.57979999999999998"/>
    <x v="0"/>
    <n v="520"/>
    <n v="0"/>
    <n v="520"/>
    <n v="1.04"/>
    <n v="1.04"/>
    <n v="520"/>
    <n v="15"/>
    <n v="34.666666666666664"/>
    <n v="1.1000000000000001"/>
    <n v="36"/>
    <n v="1372.8"/>
    <n v="1.5253333333333332"/>
    <n v="67585"/>
    <n v="68937"/>
    <n v="107213.23946666667"/>
    <n v="2144.7406933333259"/>
    <n v="11848.32"/>
    <n v="0.2271"/>
    <n v="0.22070000000000001"/>
    <n v="42894.108393898663"/>
    <n v="1822.6330026666667"/>
    <n v="402.25510368853338"/>
    <n v="2224.8881063551999"/>
    <n v="154476.97666025386"/>
  </r>
  <r>
    <x v="220"/>
    <s v="Richland School District"/>
    <n v="2656"/>
    <s v="Marcus Whitman Elementary"/>
    <n v="0.56079999999999997"/>
    <x v="0"/>
    <n v="479.9"/>
    <n v="0"/>
    <n v="479.9"/>
    <n v="1.04"/>
    <n v="1.04"/>
    <n v="479.9"/>
    <n v="15"/>
    <n v="31.993333333333332"/>
    <n v="1.1000000000000001"/>
    <n v="36"/>
    <n v="1266.9360000000001"/>
    <n v="1.4077066666666669"/>
    <n v="67585"/>
    <n v="68937"/>
    <n v="98945.44926933336"/>
    <n v="1979.3481898666505"/>
    <n v="11848.32"/>
    <n v="0.2271"/>
    <n v="0.22070000000000001"/>
    <n v="39586.312727369179"/>
    <n v="1682.0799576533334"/>
    <n v="371.2350466540907"/>
    <n v="2053.3150043074243"/>
    <n v="142564.42519087659"/>
  </r>
  <r>
    <x v="220"/>
    <s v="Richland School District"/>
    <n v="5419"/>
    <s v="Orchard Elementary"/>
    <n v="0.1419"/>
    <x v="1"/>
    <n v="652.32000000000005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0"/>
    <s v="Richland School District"/>
    <n v="3511"/>
    <s v="Richland High School"/>
    <n v="0.23050000000000001"/>
    <x v="1"/>
    <n v="1950.5700000000002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0"/>
    <s v="Richland School District"/>
    <n v="5526"/>
    <s v="Richland School District Early Learning Center"/>
    <n v="0"/>
    <x v="1"/>
    <n v="0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0"/>
    <s v="Richland School District"/>
    <n v="4295"/>
    <s v="Rivers Edge High School"/>
    <n v="0.55189999999999995"/>
    <x v="0"/>
    <n v="212.94"/>
    <n v="0"/>
    <n v="212.94"/>
    <n v="1.04"/>
    <n v="1.04"/>
    <n v="212.94"/>
    <n v="15"/>
    <n v="14.196"/>
    <n v="1.1000000000000001"/>
    <n v="36"/>
    <n v="562.16160000000002"/>
    <n v="0.62462400000000007"/>
    <n v="67585"/>
    <n v="68937"/>
    <n v="43903.821561600009"/>
    <n v="878.27131391999137"/>
    <n v="11848.32"/>
    <n v="0.2271"/>
    <n v="0.22070000000000001"/>
    <n v="17565.137387301504"/>
    <n v="746.36821459199996"/>
    <n v="164.72346496045441"/>
    <n v="911.09167955245437"/>
    <n v="63258.321942373957"/>
  </r>
  <r>
    <x v="220"/>
    <s v="Richland School District"/>
    <n v="3732"/>
    <s v="Sacajawea Elementary"/>
    <n v="0.34429999999999999"/>
    <x v="1"/>
    <n v="466.5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0"/>
    <s v="Richland School District"/>
    <n v="2001"/>
    <s v="Special Programs"/>
    <n v="2.9600000000000001E-2"/>
    <x v="1"/>
    <n v="3.23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0"/>
    <s v="Richland School District"/>
    <n v="4059"/>
    <s v="Tapteal Elementary School"/>
    <n v="0.35060000000000002"/>
    <x v="1"/>
    <n v="572.20000000000005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0"/>
    <s v="Richland School District"/>
    <n v="5165"/>
    <s v="Three Rivers Home Link"/>
    <n v="0.13739999999999999"/>
    <x v="1"/>
    <n v="715.08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0"/>
    <s v="Richland School District"/>
    <n v="5092"/>
    <s v="White Bluffs Elementary School"/>
    <n v="0.1173"/>
    <x v="1"/>
    <n v="670.69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0"/>
    <s v="Richland School District"/>
    <n v="4543"/>
    <s v="William Wiley Elementary School"/>
    <n v="0.14899999999999999"/>
    <x v="1"/>
    <n v="553.6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1"/>
    <s v="Ridgefield School District"/>
    <n v="2390"/>
    <s v="Ridgefield High School"/>
    <n v="0.23130000000000001"/>
    <x v="1"/>
    <n v="929.83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1"/>
    <s v="Ridgefield School District"/>
    <n v="3321"/>
    <s v="South Ridge Elementary"/>
    <n v="0.2137"/>
    <x v="1"/>
    <n v="525.48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1"/>
    <s v="Ridgefield School District"/>
    <n v="5518"/>
    <s v="Sunset Ridge Intermediate School"/>
    <n v="0.22689999999999999"/>
    <x v="1"/>
    <n v="522.36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1"/>
    <s v="Ridgefield School District"/>
    <n v="3786"/>
    <s v="Union Ridge Elementary"/>
    <n v="0.20080000000000001"/>
    <x v="1"/>
    <n v="723.33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1"/>
    <s v="Ridgefield School District"/>
    <n v="3891"/>
    <s v="View Ridge Middle School"/>
    <n v="0.2525"/>
    <x v="1"/>
    <n v="584.05999999999995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2"/>
    <s v="Ritzville School District"/>
    <n v="5303"/>
    <s v="Lind Ritzville Middle School"/>
    <n v="0.43280000000000002"/>
    <x v="1"/>
    <n v="85.7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2"/>
    <s v="Ritzville School District"/>
    <n v="2719"/>
    <s v="Ritzville Grade School"/>
    <n v="0.53779999999999994"/>
    <x v="0"/>
    <n v="145.80000000000001"/>
    <n v="0"/>
    <n v="145.80000000000001"/>
    <n v="1"/>
    <n v="1.04"/>
    <n v="145.80000000000001"/>
    <n v="15"/>
    <n v="9.7200000000000006"/>
    <n v="1.1000000000000001"/>
    <n v="36"/>
    <n v="384.91200000000009"/>
    <n v="0.42768000000000012"/>
    <n v="67585"/>
    <n v="68937"/>
    <n v="28904.752800000009"/>
    <n v="1757.5424063999963"/>
    <n v="11848.32"/>
    <n v="0.2271"/>
    <n v="0.22070000000000001"/>
    <n v="12019.448467572482"/>
    <n v="511.03825344000006"/>
    <n v="112.78614253420801"/>
    <n v="623.82439597420807"/>
    <n v="43305.568069946698"/>
  </r>
  <r>
    <x v="222"/>
    <s v="Ritzville School District"/>
    <n v="2132"/>
    <s v="Ritzville High School"/>
    <n v="0.38950000000000001"/>
    <x v="1"/>
    <n v="93.66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3"/>
    <s v="Riverside School District"/>
    <n v="2525"/>
    <s v="Chattaroy Elementary"/>
    <n v="0.4824"/>
    <x v="1"/>
    <n v="184.9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3"/>
    <s v="Riverside School District"/>
    <n v="1919"/>
    <s v="Independent Scholar"/>
    <n v="0.45860000000000001"/>
    <x v="1"/>
    <n v="170.9400000000000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3"/>
    <s v="Riverside School District"/>
    <n v="4033"/>
    <s v="Riverside Elementary"/>
    <n v="0.51859999999999995"/>
    <x v="0"/>
    <n v="331.3"/>
    <n v="0"/>
    <n v="331.3"/>
    <n v="1"/>
    <n v="1"/>
    <n v="331.3"/>
    <n v="15"/>
    <n v="22.086666666666666"/>
    <n v="1.1000000000000001"/>
    <n v="36"/>
    <n v="874.63200000000006"/>
    <n v="0.97181333333333342"/>
    <n v="67585"/>
    <n v="68937"/>
    <n v="65680.004133333336"/>
    <n v="1313.8916266666638"/>
    <n v="11848.32"/>
    <n v="0.2271"/>
    <n v="0.22070000000000001"/>
    <n v="26720.260174285333"/>
    <n v="1116.5649293333333"/>
    <n v="246.42587990386667"/>
    <n v="1362.9908092372"/>
    <n v="95077.146743522535"/>
  </r>
  <r>
    <x v="223"/>
    <s v="Riverside School District"/>
    <n v="4228"/>
    <s v="Riverside High School"/>
    <n v="0.46100000000000002"/>
    <x v="1"/>
    <n v="419.1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3"/>
    <s v="Riverside School District"/>
    <n v="3466"/>
    <s v="Riverside Middle School"/>
    <n v="0.46179999999999999"/>
    <x v="1"/>
    <n v="284.3999999999999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4"/>
    <s v="Riverview School District"/>
    <n v="2485"/>
    <s v="Carnation Elementary School"/>
    <n v="0.20080000000000001"/>
    <x v="1"/>
    <n v="293.9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4"/>
    <s v="Riverview School District"/>
    <n v="3524"/>
    <s v="Cedarcrest High School"/>
    <n v="0.1096"/>
    <x v="1"/>
    <n v="925.0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4"/>
    <s v="Riverview School District"/>
    <n v="3101"/>
    <s v="Cherry Valley Elementary School"/>
    <n v="0.1026"/>
    <x v="1"/>
    <n v="435.7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4"/>
    <s v="Riverview School District"/>
    <n v="5244"/>
    <s v="Choice"/>
    <n v="0.18590000000000001"/>
    <x v="1"/>
    <n v="14.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4"/>
    <s v="Riverview School District"/>
    <n v="1756"/>
    <s v="CLIP"/>
    <n v="0.32279999999999998"/>
    <x v="1"/>
    <n v="48.83999999999999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4"/>
    <s v="Riverview School District"/>
    <n v="3006"/>
    <s v="Eagle Rock Multiage School"/>
    <n v="5.1000000000000004E-3"/>
    <x v="1"/>
    <n v="45.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4"/>
    <s v="Riverview School District"/>
    <n v="1854"/>
    <s v="PARADE"/>
    <n v="0.1024"/>
    <x v="1"/>
    <n v="128.8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4"/>
    <s v="Riverview School District"/>
    <n v="4332"/>
    <s v="Stillwater Elementary"/>
    <n v="0.12920000000000001"/>
    <x v="1"/>
    <n v="463.1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4"/>
    <s v="Riverview School District"/>
    <n v="4318"/>
    <s v="Tolt Middle School"/>
    <n v="0.13719999999999999"/>
    <x v="1"/>
    <n v="685.4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5"/>
    <s v="Rochester School District"/>
    <n v="3801"/>
    <s v="Grand Mound Elementary"/>
    <n v="0.53220000000000001"/>
    <x v="0"/>
    <n v="495.7"/>
    <n v="0"/>
    <n v="495.7"/>
    <n v="1"/>
    <n v="1"/>
    <n v="495.7"/>
    <n v="15"/>
    <n v="33.046666666666667"/>
    <n v="1.1000000000000001"/>
    <n v="36"/>
    <n v="1308.6480000000001"/>
    <n v="1.4540533333333334"/>
    <n v="67585"/>
    <n v="68937"/>
    <n v="98272.194533333342"/>
    <n v="1965.8801066666638"/>
    <n v="11848.32"/>
    <n v="0.2271"/>
    <n v="0.22070000000000001"/>
    <n v="39979.574308461335"/>
    <n v="1670.6345773333335"/>
    <n v="368.70905121746671"/>
    <n v="2039.3436285508001"/>
    <n v="142256.99257701213"/>
  </r>
  <r>
    <x v="225"/>
    <s v="Rochester School District"/>
    <n v="1735"/>
    <s v="H.e.a.r.t. High School"/>
    <n v="0.52969999999999995"/>
    <x v="0"/>
    <n v="35.75"/>
    <n v="0"/>
    <n v="35.75"/>
    <n v="1"/>
    <n v="1"/>
    <n v="35.75"/>
    <n v="15"/>
    <n v="2.3833333333333333"/>
    <n v="1.1000000000000001"/>
    <n v="36"/>
    <n v="94.38000000000001"/>
    <n v="0.10486666666666668"/>
    <n v="67585"/>
    <n v="68937"/>
    <n v="7087.4136666666673"/>
    <n v="141.77973333333375"/>
    <n v="11848.32"/>
    <n v="0.2271"/>
    <n v="0.22070000000000001"/>
    <n v="2883.3362548466671"/>
    <n v="120.48655666666667"/>
    <n v="26.591383056333335"/>
    <n v="147.07793972300001"/>
    <n v="10259.607594569668"/>
  </r>
  <r>
    <x v="225"/>
    <s v="Rochester School District"/>
    <n v="4326"/>
    <s v="Rochester High School"/>
    <n v="0.4582"/>
    <x v="1"/>
    <n v="615.4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5"/>
    <s v="Rochester School District"/>
    <n v="3067"/>
    <s v="Rochester Middle School"/>
    <n v="0.52329999999999999"/>
    <x v="0"/>
    <n v="495.82"/>
    <n v="0"/>
    <n v="495.82"/>
    <n v="1"/>
    <n v="1"/>
    <n v="495.82"/>
    <n v="15"/>
    <n v="33.05466666666667"/>
    <n v="1.1000000000000001"/>
    <n v="36"/>
    <n v="1308.9648000000002"/>
    <n v="1.4544053333333335"/>
    <n v="67585"/>
    <n v="68937"/>
    <n v="98295.984453333353"/>
    <n v="1966.3560106666555"/>
    <n v="11848.32"/>
    <n v="0.2271"/>
    <n v="0.22070000000000001"/>
    <n v="39989.252639946135"/>
    <n v="1671.0390077333334"/>
    <n v="368.79830900674671"/>
    <n v="2039.83731674008"/>
    <n v="142291.4304206862"/>
  </r>
  <r>
    <x v="225"/>
    <s v="Rochester School District"/>
    <n v="2527"/>
    <s v="Rochester Primary School"/>
    <n v="0.51910000000000001"/>
    <x v="0"/>
    <n v="482.84"/>
    <n v="0"/>
    <n v="482.84"/>
    <n v="1"/>
    <n v="1"/>
    <n v="482.84"/>
    <n v="15"/>
    <n v="32.18933333333333"/>
    <n v="1.1000000000000001"/>
    <n v="36"/>
    <n v="1274.6976000000002"/>
    <n v="1.4163306666666668"/>
    <n v="67585"/>
    <n v="68937"/>
    <n v="95722.708106666672"/>
    <n v="1914.8790613333404"/>
    <n v="11848.32"/>
    <n v="0.2271"/>
    <n v="0.22070000000000001"/>
    <n v="38942.379784340272"/>
    <n v="1627.2931194666667"/>
    <n v="359.14359146629334"/>
    <n v="1986.4367109329601"/>
    <n v="138566.40366327326"/>
  </r>
  <r>
    <x v="226"/>
    <s v="Roosevelt School District"/>
    <n v="3530"/>
    <s v="Roosevelt Elementary School"/>
    <n v="0"/>
    <x v="1"/>
    <n v="37.29999999999999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7"/>
    <s v="Rosalia School District"/>
    <n v="3204"/>
    <s v="Rosalia Elementary &amp; Secondary School"/>
    <n v="0.62760000000000005"/>
    <x v="0"/>
    <n v="169.07999999999998"/>
    <n v="0"/>
    <n v="169.07999999999998"/>
    <n v="1"/>
    <n v="1.04"/>
    <n v="169.07999999999998"/>
    <n v="15"/>
    <n v="11.271999999999998"/>
    <n v="1.1000000000000001"/>
    <n v="36"/>
    <n v="446.37119999999993"/>
    <n v="0.49596799999999991"/>
    <n v="67585"/>
    <n v="68937"/>
    <n v="33519.997279999996"/>
    <n v="2038.1705766399973"/>
    <n v="11848.32"/>
    <n v="0.2271"/>
    <n v="0.22070000000000001"/>
    <n v="13938.603202312446"/>
    <n v="592.63613094399989"/>
    <n v="130.79479409934078"/>
    <n v="723.43092504334072"/>
    <n v="50220.201983995779"/>
  </r>
  <r>
    <x v="228"/>
    <s v="Royal School District"/>
    <n v="3090"/>
    <s v="Red Rock Elementary"/>
    <n v="0.74129999999999996"/>
    <x v="0"/>
    <n v="503.44"/>
    <n v="0"/>
    <n v="503.44"/>
    <n v="1"/>
    <n v="1"/>
    <n v="503.44"/>
    <n v="15"/>
    <n v="33.562666666666665"/>
    <n v="1.1000000000000001"/>
    <n v="36"/>
    <n v="1329.0816"/>
    <n v="1.4767573333333333"/>
    <n v="67585"/>
    <n v="68937"/>
    <n v="99806.644373333329"/>
    <n v="1996.5759146666678"/>
    <n v="11848.32"/>
    <n v="0.2271"/>
    <n v="0.22070000000000001"/>
    <n v="40603.826689230933"/>
    <n v="1696.7203381333331"/>
    <n v="374.46617862602665"/>
    <n v="2071.1865167593596"/>
    <n v="144478.23349399029"/>
  </r>
  <r>
    <x v="228"/>
    <s v="Royal School District"/>
    <n v="3516"/>
    <s v="Royal High School"/>
    <n v="0.64219999999999999"/>
    <x v="0"/>
    <n v="504.92999999999995"/>
    <n v="0"/>
    <n v="504.92999999999995"/>
    <n v="1"/>
    <n v="1"/>
    <n v="504.92999999999995"/>
    <n v="15"/>
    <n v="33.661999999999999"/>
    <n v="1.1000000000000001"/>
    <n v="36"/>
    <n v="1333.0152000000003"/>
    <n v="1.4811280000000002"/>
    <n v="67585"/>
    <n v="68937"/>
    <n v="100102.03588000001"/>
    <n v="2002.485056000005"/>
    <n v="11848.32"/>
    <n v="0.2271"/>
    <n v="0.22070000000000001"/>
    <n v="40723.999305167206"/>
    <n v="1701.7420156000003"/>
    <n v="375.57446284292007"/>
    <n v="2077.3164784429205"/>
    <n v="144905.83671961015"/>
  </r>
  <r>
    <x v="228"/>
    <s v="Royal School District"/>
    <n v="5388"/>
    <s v="Royal Intermediate School"/>
    <n v="0.79339999999999999"/>
    <x v="0"/>
    <n v="415.6"/>
    <n v="0"/>
    <n v="415.6"/>
    <n v="1"/>
    <n v="1"/>
    <n v="415.6"/>
    <n v="15"/>
    <n v="27.706666666666667"/>
    <n v="1.1000000000000001"/>
    <n v="36"/>
    <n v="1097.1840000000002"/>
    <n v="1.2190933333333336"/>
    <n v="67585"/>
    <n v="68937"/>
    <n v="82392.42293333335"/>
    <n v="1648.2141866666643"/>
    <n v="11848.32"/>
    <n v="0.2271"/>
    <n v="0.22070000000000001"/>
    <n v="33519.288042357337"/>
    <n v="1400.6772853333337"/>
    <n v="309.12947687306672"/>
    <n v="1709.8067622064004"/>
    <n v="119269.73192456375"/>
  </r>
  <r>
    <x v="228"/>
    <s v="Royal School District"/>
    <n v="3620"/>
    <s v="Royal Middle School"/>
    <n v="0.72960000000000003"/>
    <x v="0"/>
    <n v="299.5"/>
    <n v="0"/>
    <n v="299.5"/>
    <n v="1"/>
    <n v="1"/>
    <n v="299.5"/>
    <n v="15"/>
    <n v="19.966666666666665"/>
    <n v="1.1000000000000001"/>
    <n v="36"/>
    <n v="790.68000000000006"/>
    <n v="0.87853333333333339"/>
    <n v="67585"/>
    <n v="68937"/>
    <n v="59375.67533333334"/>
    <n v="1187.777066666662"/>
    <n v="11848.32"/>
    <n v="0.2271"/>
    <n v="0.22070000000000001"/>
    <n v="24155.502330813331"/>
    <n v="1009.3908733333334"/>
    <n v="222.77256574466668"/>
    <n v="1232.163439078"/>
    <n v="85951.118169891328"/>
  </r>
  <r>
    <x v="229"/>
    <s v="San Juan Island School District"/>
    <n v="2520"/>
    <s v="Friday Harbor Elementary School"/>
    <n v="0.36759999999999998"/>
    <x v="1"/>
    <n v="281.02999999999997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9"/>
    <s v="San Juan Island School District"/>
    <n v="2879"/>
    <s v="Friday Harbor High School"/>
    <n v="0.36199999999999999"/>
    <x v="1"/>
    <n v="231.59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9"/>
    <s v="San Juan Island School District"/>
    <n v="3011"/>
    <s v="Friday Harbor Middle School"/>
    <n v="0.4163"/>
    <x v="1"/>
    <n v="152.51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9"/>
    <s v="San Juan Island School District"/>
    <n v="1963"/>
    <s v="Griffin Bay School"/>
    <n v="0.3755"/>
    <x v="1"/>
    <n v="85.95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29"/>
    <s v="San Juan Island School District"/>
    <n v="5559"/>
    <s v="Griffin Bay School Open Doors"/>
    <n v="0"/>
    <x v="1"/>
    <n v="2.7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0"/>
    <s v="Satsop School District"/>
    <n v="2010"/>
    <s v="Satsop Elementary"/>
    <n v="0.51470000000000005"/>
    <x v="0"/>
    <n v="50.3"/>
    <n v="0"/>
    <n v="50.3"/>
    <n v="1"/>
    <n v="1"/>
    <n v="50.3"/>
    <n v="15"/>
    <n v="3.3533333333333331"/>
    <n v="1.1000000000000001"/>
    <n v="36"/>
    <n v="132.792"/>
    <n v="0.14754666666666666"/>
    <n v="67585"/>
    <n v="68937"/>
    <n v="9971.9414666666653"/>
    <n v="199.48309333333418"/>
    <n v="11848.32"/>
    <n v="0.2271"/>
    <n v="0.22070000000000001"/>
    <n v="4056.8339473786664"/>
    <n v="169.52374266666666"/>
    <n v="37.413890006533336"/>
    <n v="206.9376326732"/>
    <n v="14435.196140051867"/>
  </r>
  <r>
    <x v="231"/>
    <s v="Seattle Public Schools"/>
    <n v="2138"/>
    <s v="Adams Elementary School"/>
    <n v="0.11269999999999999"/>
    <x v="1"/>
    <n v="426.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3774"/>
    <s v="Aki Kurose Middle School"/>
    <n v="0.71989999999999998"/>
    <x v="0"/>
    <n v="725"/>
    <n v="0"/>
    <n v="725"/>
    <n v="1.18"/>
    <n v="1.18"/>
    <n v="725"/>
    <n v="15"/>
    <n v="48.333333333333336"/>
    <n v="1.1000000000000001"/>
    <n v="36"/>
    <n v="1914.0000000000002"/>
    <n v="2.1266666666666669"/>
    <n v="67585"/>
    <n v="68937"/>
    <n v="169602.30466666669"/>
    <n v="3392.7989333333098"/>
    <n v="11848.32"/>
    <n v="0.2271"/>
    <n v="0.22070000000000001"/>
    <n v="64462.901314386661"/>
    <n v="2883.2517266666669"/>
    <n v="636.33365607533335"/>
    <n v="3519.5853827420001"/>
    <n v="240977.59029712866"/>
  </r>
  <r>
    <x v="231"/>
    <s v="Seattle Public Schools"/>
    <n v="2181"/>
    <s v="Alki Elementary School"/>
    <n v="0.1115"/>
    <x v="1"/>
    <n v="322.6000000000000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730"/>
    <s v="Arbor Heights Elementary School"/>
    <n v="0.1822"/>
    <x v="1"/>
    <n v="527.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3717"/>
    <s v="B F Day Elementary School"/>
    <n v="0.15379999999999999"/>
    <x v="1"/>
    <n v="362.8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307"/>
    <s v="Bailey Gatzert Elementary School"/>
    <n v="0.74739999999999995"/>
    <x v="0"/>
    <n v="296.18"/>
    <n v="0"/>
    <n v="296.18"/>
    <n v="1.18"/>
    <n v="1.18"/>
    <n v="296.18"/>
    <n v="15"/>
    <n v="19.745333333333335"/>
    <n v="1.1000000000000001"/>
    <n v="36"/>
    <n v="781.91520000000003"/>
    <n v="0.86879466666666672"/>
    <n v="67585"/>
    <n v="68937"/>
    <n v="69286.63530506668"/>
    <n v="1386.0402594133193"/>
    <n v="11848.32"/>
    <n v="0.2271"/>
    <n v="0.22070000000000001"/>
    <n v="26334.651187993164"/>
    <n v="1177.8779260746667"/>
    <n v="259.95765828467893"/>
    <n v="1437.8355843593456"/>
    <n v="98445.162336832509"/>
  </r>
  <r>
    <x v="231"/>
    <s v="Seattle Public Schools"/>
    <n v="2220"/>
    <s v="Ballard High School"/>
    <n v="8.8599999999999998E-2"/>
    <x v="1"/>
    <n v="1712.6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070"/>
    <s v="Beacon Hill International School"/>
    <n v="0.502"/>
    <x v="0"/>
    <n v="391.1"/>
    <n v="0"/>
    <n v="391.1"/>
    <n v="1.18"/>
    <n v="1.18"/>
    <n v="391.1"/>
    <n v="15"/>
    <n v="26.073333333333334"/>
    <n v="1.1000000000000001"/>
    <n v="36"/>
    <n v="1032.5040000000001"/>
    <n v="1.1472266666666668"/>
    <n v="67585"/>
    <n v="68937"/>
    <n v="91491.670834666686"/>
    <n v="1830.2395349333092"/>
    <n v="11848.32"/>
    <n v="0.2271"/>
    <n v="0.22070000000000001"/>
    <n v="34774.400971112584"/>
    <n v="1555.3651728266666"/>
    <n v="343.26909364284535"/>
    <n v="1898.6342664695119"/>
    <n v="129994.94560718209"/>
  </r>
  <r>
    <x v="231"/>
    <s v="Seattle Public Schools"/>
    <n v="5406"/>
    <s v="Bridges Transition"/>
    <n v="0.4385"/>
    <x v="1"/>
    <n v="175.3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209"/>
    <s v="Broadview-Thomson K-8 School"/>
    <n v="0.5615"/>
    <x v="0"/>
    <n v="572.39"/>
    <n v="0"/>
    <n v="572.39"/>
    <n v="1.18"/>
    <n v="1.18"/>
    <n v="572.39"/>
    <n v="15"/>
    <n v="38.159333333333329"/>
    <n v="1.1000000000000001"/>
    <n v="36"/>
    <n v="1511.1095999999998"/>
    <n v="1.6790106666666664"/>
    <n v="67585"/>
    <n v="68937"/>
    <n v="133901.60436986666"/>
    <n v="2678.62645717329"/>
    <n v="11848.32"/>
    <n v="0.2271"/>
    <n v="0.22070000000000001"/>
    <n v="50893.682873574857"/>
    <n v="2276.337180450666"/>
    <n v="502.38761572546201"/>
    <n v="2778.7247961761282"/>
    <n v="190252.63849679093"/>
  </r>
  <r>
    <x v="231"/>
    <s v="Seattle Public Schools"/>
    <n v="2372"/>
    <s v="Bryant Elementary School"/>
    <n v="4.0300000000000002E-2"/>
    <x v="1"/>
    <n v="509.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5649"/>
    <s v="Cascade Parent Partnership Program"/>
    <n v="0.17460000000000001"/>
    <x v="1"/>
    <n v="191.3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5292"/>
    <s v="Cascadia Elementary"/>
    <n v="3.3099999999999997E-2"/>
    <x v="1"/>
    <n v="496.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838"/>
    <s v="Catharine Blaine K-8 School"/>
    <n v="5.2600000000000001E-2"/>
    <x v="1"/>
    <n v="521.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5487"/>
    <s v="Cedar Park Elementary School"/>
    <n v="0.16589999999999999"/>
    <x v="1"/>
    <n v="182.2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3096"/>
    <s v="Chief Sealth International High School"/>
    <n v="0.61460000000000004"/>
    <x v="0"/>
    <n v="1132.23"/>
    <n v="0"/>
    <n v="1132.23"/>
    <n v="1.18"/>
    <n v="1.18"/>
    <n v="1132.23"/>
    <n v="15"/>
    <n v="75.481999999999999"/>
    <n v="1.1000000000000001"/>
    <n v="36"/>
    <n v="2989.0872000000004"/>
    <n v="3.3212080000000004"/>
    <n v="67585"/>
    <n v="68937"/>
    <n v="264867.33436240006"/>
    <n v="5298.5223948799539"/>
    <n v="11848.32"/>
    <n v="0.2271"/>
    <n v="0.22070000000000001"/>
    <n v="100671.49069681106"/>
    <n v="4502.7642792880006"/>
    <n v="993.7600764388618"/>
    <n v="5496.5243557268623"/>
    <n v="376333.87180981791"/>
  </r>
  <r>
    <x v="231"/>
    <s v="Seattle Public Schools"/>
    <n v="2392"/>
    <s v="Cleveland High School STEM"/>
    <n v="0.53869999999999996"/>
    <x v="0"/>
    <n v="897.94"/>
    <n v="0"/>
    <n v="897.94"/>
    <n v="1.18"/>
    <n v="1.18"/>
    <n v="897.94"/>
    <n v="15"/>
    <n v="59.862666666666669"/>
    <n v="1.1000000000000001"/>
    <n v="36"/>
    <n v="2370.5616"/>
    <n v="2.6339573333333335"/>
    <n v="67585"/>
    <n v="68937"/>
    <n v="210058.88752053335"/>
    <n v="4202.1101713066455"/>
    <n v="11848.32"/>
    <n v="0.2271"/>
    <n v="0.22070000000000001"/>
    <n v="79839.748422400502"/>
    <n v="3571.0166281973329"/>
    <n v="788.12336984315141"/>
    <n v="4359.139998040484"/>
    <n v="298459.886112281"/>
  </r>
  <r>
    <x v="231"/>
    <s v="Seattle Public Schools"/>
    <n v="2199"/>
    <s v="Concord International School"/>
    <n v="0.6855"/>
    <x v="0"/>
    <n v="312.60000000000002"/>
    <n v="0"/>
    <n v="312.60000000000002"/>
    <n v="1.18"/>
    <n v="1.18"/>
    <n v="312.60000000000002"/>
    <n v="15"/>
    <n v="20.84"/>
    <n v="1.1000000000000001"/>
    <n v="36"/>
    <n v="825.26400000000012"/>
    <n v="0.91696000000000011"/>
    <n v="67585"/>
    <n v="68937"/>
    <n v="73127.835088000007"/>
    <n v="1462.8813055999926"/>
    <n v="11848.32"/>
    <n v="0.2271"/>
    <n v="0.22070000000000001"/>
    <n v="27794.624759830724"/>
    <n v="1243.1786065599999"/>
    <n v="274.36951846779198"/>
    <n v="1517.5481250277919"/>
    <n v="103902.88927845852"/>
  </r>
  <r>
    <x v="231"/>
    <s v="Seattle Public Schools"/>
    <n v="2450"/>
    <s v="Daniel Bagley Elementary School"/>
    <n v="0.1153"/>
    <x v="1"/>
    <n v="361.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839"/>
    <s v="David T. Denny International Middle School"/>
    <n v="0.65349999999999997"/>
    <x v="0"/>
    <n v="877.95"/>
    <n v="0"/>
    <n v="877.95"/>
    <n v="1.18"/>
    <n v="1.18"/>
    <n v="877.95"/>
    <n v="15"/>
    <n v="58.53"/>
    <n v="1.1000000000000001"/>
    <n v="36"/>
    <n v="2317.7880000000005"/>
    <n v="2.5753200000000005"/>
    <n v="67585"/>
    <n v="68937"/>
    <n v="205382.54259600004"/>
    <n v="4108.5625151999702"/>
    <n v="11848.32"/>
    <n v="0.2271"/>
    <n v="0.22070000000000001"/>
    <n v="78062.350633056252"/>
    <n v="3491.5184185200005"/>
    <n v="770.57811496736417"/>
    <n v="4262.0965334873645"/>
    <n v="291815.55227774364"/>
  </r>
  <r>
    <x v="231"/>
    <s v="Seattle Public Schools"/>
    <n v="3803"/>
    <s v="Dearborn Park International School"/>
    <n v="0.57179999999999997"/>
    <x v="0"/>
    <n v="307.19"/>
    <n v="0"/>
    <n v="307.19"/>
    <n v="1.18"/>
    <n v="1.18"/>
    <n v="307.19"/>
    <n v="15"/>
    <n v="20.479333333333333"/>
    <n v="1.1000000000000001"/>
    <n v="36"/>
    <n v="810.98160000000007"/>
    <n v="0.90109066666666671"/>
    <n v="67585"/>
    <n v="68937"/>
    <n v="71862.250993866677"/>
    <n v="1437.5640059733123"/>
    <n v="11848.32"/>
    <n v="0.2271"/>
    <n v="0.22070000000000001"/>
    <n v="27313.598144505435"/>
    <n v="1221.6635833306664"/>
    <n v="269.62115284107807"/>
    <n v="1491.2847361717445"/>
    <n v="102104.69788051717"/>
  </r>
  <r>
    <x v="231"/>
    <s v="Seattle Public Schools"/>
    <n v="5488"/>
    <s v="Decatur Elementary School"/>
    <n v="2.76E-2"/>
    <x v="1"/>
    <n v="210.1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321"/>
    <s v="Dunlap Elementary School"/>
    <n v="0.60170000000000001"/>
    <x v="0"/>
    <n v="252.42999999999998"/>
    <n v="0"/>
    <n v="252.42999999999998"/>
    <n v="1.18"/>
    <n v="1.18"/>
    <n v="252.42999999999998"/>
    <n v="15"/>
    <n v="16.828666666666667"/>
    <n v="1.1000000000000001"/>
    <n v="36"/>
    <n v="666.41520000000014"/>
    <n v="0.74046133333333353"/>
    <n v="67585"/>
    <n v="68937"/>
    <n v="59052.013471733349"/>
    <n v="1181.3023927466566"/>
    <n v="11848.32"/>
    <n v="0.2271"/>
    <n v="0.22070000000000001"/>
    <n v="22444.648522469834"/>
    <n v="1003.8885977413336"/>
    <n v="221.55821352151233"/>
    <n v="1225.4468112628458"/>
    <n v="83903.411198212692"/>
  </r>
  <r>
    <x v="231"/>
    <s v="Seattle Public Schools"/>
    <n v="2729"/>
    <s v="Eckstein Middle School"/>
    <n v="0.13339999999999999"/>
    <x v="1"/>
    <n v="1101.4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118"/>
    <s v="Emerson Elementary School"/>
    <n v="0.63939999999999997"/>
    <x v="0"/>
    <n v="342.58"/>
    <n v="0"/>
    <n v="342.58"/>
    <n v="1.18"/>
    <n v="1.18"/>
    <n v="342.58"/>
    <n v="15"/>
    <n v="22.838666666666665"/>
    <n v="1.1000000000000001"/>
    <n v="36"/>
    <n v="904.41120000000001"/>
    <n v="1.0049013333333334"/>
    <n v="67585"/>
    <n v="68937"/>
    <n v="80141.182803733347"/>
    <n v="1603.1793911466521"/>
    <n v="11848.32"/>
    <n v="0.2271"/>
    <n v="0.22070000000000001"/>
    <n v="30460.276872113907"/>
    <n v="1362.4060365813334"/>
    <n v="300.68301227350031"/>
    <n v="1663.0890488548337"/>
    <n v="113867.72811584875"/>
  </r>
  <r>
    <x v="231"/>
    <s v="Seattle Public Schools"/>
    <n v="3518"/>
    <s v="Fairmount Park Elementary School"/>
    <n v="0.13589999999999999"/>
    <x v="1"/>
    <n v="450.8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182"/>
    <s v="Franklin High School"/>
    <n v="0.629"/>
    <x v="0"/>
    <n v="1212.1400000000001"/>
    <n v="0"/>
    <n v="1212.1400000000001"/>
    <n v="1.18"/>
    <n v="1.18"/>
    <n v="1212.1400000000001"/>
    <n v="15"/>
    <n v="80.809333333333342"/>
    <n v="1.1000000000000001"/>
    <n v="36"/>
    <n v="3200.0496000000007"/>
    <n v="3.5556106666666674"/>
    <n v="67585"/>
    <n v="68937"/>
    <n v="283561.01734986674"/>
    <n v="5672.4790331732947"/>
    <n v="11848.32"/>
    <n v="0.2271"/>
    <n v="0.22070000000000001"/>
    <n v="107776.63613685609"/>
    <n v="4820.5582730506676"/>
    <n v="1063.8972108622825"/>
    <n v="5884.4554839129505"/>
    <n v="402894.5880038091"/>
  </r>
  <r>
    <x v="231"/>
    <s v="Seattle Public Schools"/>
    <n v="2090"/>
    <s v="Frantz Coe Elementary School"/>
    <n v="4.9700000000000001E-2"/>
    <x v="1"/>
    <n v="489.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306"/>
    <s v="Garfield High School"/>
    <n v="0.29880000000000001"/>
    <x v="1"/>
    <n v="1684.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139"/>
    <s v="Gatewood Elementary School"/>
    <n v="0.1462"/>
    <x v="1"/>
    <n v="364.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3429"/>
    <s v="Genesee Hill Elementary"/>
    <n v="7.8399999999999997E-2"/>
    <x v="1"/>
    <n v="593.2000000000000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3378"/>
    <s v="Graham Hill Elementary School"/>
    <n v="0.53190000000000004"/>
    <x v="0"/>
    <n v="301.08"/>
    <n v="0"/>
    <n v="301.08"/>
    <n v="1.18"/>
    <n v="1.18"/>
    <n v="301.08"/>
    <n v="15"/>
    <n v="20.071999999999999"/>
    <n v="1.1000000000000001"/>
    <n v="36"/>
    <n v="794.85120000000006"/>
    <n v="0.88316800000000006"/>
    <n v="67585"/>
    <n v="68937"/>
    <n v="70432.912950400001"/>
    <n v="1408.9709004799952"/>
    <n v="11848.32"/>
    <n v="0.2271"/>
    <n v="0.22070000000000001"/>
    <n v="26770.331486531773"/>
    <n v="1197.3647308479999"/>
    <n v="264.25839609815358"/>
    <n v="1461.6231269461534"/>
    <n v="100073.83846435792"/>
  </r>
  <r>
    <x v="231"/>
    <s v="Seattle Public Schools"/>
    <n v="2061"/>
    <s v="Green Lake Elementary School"/>
    <n v="9.74E-2"/>
    <x v="1"/>
    <n v="345.0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123"/>
    <s v="Greenwood Elementary School"/>
    <n v="0.1106"/>
    <x v="1"/>
    <n v="302.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371"/>
    <s v="Hamilton International Middle School"/>
    <n v="8.7400000000000005E-2"/>
    <x v="1"/>
    <n v="1024.4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4248"/>
    <s v="Hawthorne Elementary School - Seattle"/>
    <n v="0.40379999999999999"/>
    <x v="1"/>
    <n v="417.9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5175"/>
    <s v="Hazel Wolf K-8"/>
    <n v="0.17050000000000001"/>
    <x v="1"/>
    <n v="740.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269"/>
    <s v="Highland Park Elementary School"/>
    <n v="0.62370000000000003"/>
    <x v="0"/>
    <n v="304.10000000000002"/>
    <n v="0"/>
    <n v="304.10000000000002"/>
    <n v="1.18"/>
    <n v="1.18"/>
    <n v="304.10000000000002"/>
    <n v="15"/>
    <n v="20.273333333333333"/>
    <n v="1.1000000000000001"/>
    <n v="36"/>
    <n v="802.82400000000007"/>
    <n v="0.89202666666666675"/>
    <n v="67585"/>
    <n v="68937"/>
    <n v="71139.394274666673"/>
    <n v="1423.1036629333248"/>
    <n v="11848.32"/>
    <n v="0.2271"/>
    <n v="0.22070000000000001"/>
    <n v="27038.852813386187"/>
    <n v="1209.3749656266666"/>
    <n v="266.90905491380533"/>
    <n v="1476.2840205404718"/>
    <n v="101077.63477152665"/>
  </r>
  <r>
    <x v="231"/>
    <s v="Seattle Public Schools"/>
    <n v="3276"/>
    <s v="Ingraham High School"/>
    <n v="0.26910000000000001"/>
    <x v="1"/>
    <n v="1413.389999999999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5405"/>
    <s v="Interagency Open Doors"/>
    <n v="0.56669999999999998"/>
    <x v="0"/>
    <n v="84.38"/>
    <n v="0"/>
    <n v="84.38"/>
    <n v="1.18"/>
    <n v="1.18"/>
    <n v="84.38"/>
    <n v="15"/>
    <n v="5.6253333333333329"/>
    <n v="1.1000000000000001"/>
    <n v="36"/>
    <n v="222.76319999999998"/>
    <n v="0.24751466666666666"/>
    <n v="67585"/>
    <n v="68937"/>
    <n v="19739.368921066667"/>
    <n v="394.87499861332981"/>
    <n v="11848.32"/>
    <n v="0.2271"/>
    <n v="0.22070000000000001"/>
    <n v="7502.5925695282021"/>
    <n v="335.57073199466663"/>
    <n v="74.060460551222931"/>
    <n v="409.63119254588958"/>
    <n v="28046.467681754089"/>
  </r>
  <r>
    <x v="231"/>
    <s v="Seattle Public Schools"/>
    <n v="1635"/>
    <s v="Interagency Programs"/>
    <n v="0.72829999999999995"/>
    <x v="0"/>
    <n v="337.3"/>
    <n v="0"/>
    <n v="337.3"/>
    <n v="1.18"/>
    <n v="1.18"/>
    <n v="337.3"/>
    <n v="15"/>
    <n v="22.486666666666668"/>
    <n v="1.1000000000000001"/>
    <n v="36"/>
    <n v="890.47200000000009"/>
    <n v="0.98941333333333348"/>
    <n v="67585"/>
    <n v="68937"/>
    <n v="78906.010157333352"/>
    <n v="1578.4704554666532"/>
    <n v="11848.32"/>
    <n v="0.2271"/>
    <n v="0.22070000000000001"/>
    <n v="29990.809121851897"/>
    <n v="1341.4080102133335"/>
    <n v="296.04874785408271"/>
    <n v="1637.4567580674161"/>
    <n v="112112.74649271932"/>
  </r>
  <r>
    <x v="231"/>
    <s v="Seattle Public Schools"/>
    <n v="5351"/>
    <s v="Jane Addams Middle School"/>
    <n v="0.28239999999999998"/>
    <x v="1"/>
    <n v="1001.9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063"/>
    <s v="John Hay Elementary School"/>
    <n v="0.11459999999999999"/>
    <x v="1"/>
    <n v="374.2800000000000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143"/>
    <s v="John Muir Elementary School"/>
    <n v="0.57410000000000005"/>
    <x v="0"/>
    <n v="353.6"/>
    <n v="0"/>
    <n v="353.6"/>
    <n v="1.18"/>
    <n v="1.18"/>
    <n v="353.6"/>
    <n v="15"/>
    <n v="23.573333333333334"/>
    <n v="1.1000000000000001"/>
    <n v="36"/>
    <n v="933.50400000000013"/>
    <n v="1.0372266666666667"/>
    <n v="67585"/>
    <n v="68937"/>
    <n v="82719.137834666675"/>
    <n v="1654.7499349333229"/>
    <n v="11848.32"/>
    <n v="0.2271"/>
    <n v="0.22070000000000001"/>
    <n v="31440.112972092586"/>
    <n v="1406.2314628266668"/>
    <n v="310.35528384584535"/>
    <n v="1716.5867466725122"/>
    <n v="117530.5874883651"/>
  </r>
  <r>
    <x v="231"/>
    <s v="Seattle Public Schools"/>
    <n v="2975"/>
    <s v="John Rogers Elementary School"/>
    <n v="0.38030000000000003"/>
    <x v="1"/>
    <n v="286.7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081"/>
    <s v="John Stanford International School"/>
    <n v="6.59E-2"/>
    <x v="1"/>
    <n v="454.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3478"/>
    <s v="Kimball Elementary School"/>
    <n v="0.41860000000000003"/>
    <x v="1"/>
    <n v="421.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733"/>
    <s v="Lafayette Elementary School"/>
    <n v="0.13370000000000001"/>
    <x v="1"/>
    <n v="41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437"/>
    <s v="Laurelhurst Elementary School"/>
    <n v="0.26229999999999998"/>
    <x v="1"/>
    <n v="266.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183"/>
    <s v="Lawton Elementary School"/>
    <n v="6.2700000000000006E-2"/>
    <x v="1"/>
    <n v="338.3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121"/>
    <s v="Leschi Elementary School"/>
    <n v="0.44779999999999998"/>
    <x v="1"/>
    <n v="340.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3874"/>
    <s v="Licton Springs K-8"/>
    <n v="0.55559999999999998"/>
    <x v="0"/>
    <n v="127.4"/>
    <n v="0"/>
    <n v="127.4"/>
    <n v="1.18"/>
    <n v="1.18"/>
    <n v="127.4"/>
    <n v="15"/>
    <n v="8.4933333333333341"/>
    <n v="1.1000000000000001"/>
    <n v="36"/>
    <n v="336.33600000000007"/>
    <n v="0.37370666666666674"/>
    <n v="67585"/>
    <n v="68937"/>
    <n v="29803.218778666673"/>
    <n v="596.19666773332938"/>
    <n v="11848.32"/>
    <n v="0.2271"/>
    <n v="0.22070000000000001"/>
    <n v="11327.687762003949"/>
    <n v="506.65692410666674"/>
    <n v="111.81918315034135"/>
    <n v="618.47610725700804"/>
    <n v="42345.579315660958"/>
  </r>
  <r>
    <x v="231"/>
    <s v="Seattle Public Schools"/>
    <n v="5566"/>
    <s v="Lincoln High School"/>
    <n v="7.4499999999999997E-2"/>
    <x v="1"/>
    <n v="944.2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5276"/>
    <s v="Louisa Boren STEM K-8"/>
    <n v="0.3039"/>
    <x v="1"/>
    <n v="515.7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3714"/>
    <s v="Lowell Elementary School"/>
    <n v="0.62709999999999999"/>
    <x v="0"/>
    <n v="268.53999999999996"/>
    <n v="0"/>
    <n v="268.53999999999996"/>
    <n v="1.18"/>
    <n v="1.18"/>
    <n v="268.53999999999996"/>
    <n v="15"/>
    <n v="17.902666666666665"/>
    <n v="1.1000000000000001"/>
    <n v="36"/>
    <n v="708.94560000000001"/>
    <n v="0.78771733333333338"/>
    <n v="67585"/>
    <n v="68937"/>
    <n v="62820.693648533343"/>
    <n v="1256.6927249066503"/>
    <n v="11848.32"/>
    <n v="0.2271"/>
    <n v="0.22070000000000001"/>
    <n v="23877.058646848818"/>
    <n v="1067.9564395573334"/>
    <n v="235.6979862103035"/>
    <n v="1303.6544257676369"/>
    <n v="89258.099446056454"/>
  </r>
  <r>
    <x v="231"/>
    <s v="Seattle Public Schools"/>
    <n v="2462"/>
    <s v="Loyal Heights Elementary School"/>
    <n v="6.7400000000000002E-2"/>
    <x v="1"/>
    <n v="462.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435"/>
    <s v="Madison Middle School"/>
    <n v="0.1547"/>
    <x v="1"/>
    <n v="1015.8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069"/>
    <s v="Madrona K-5 School"/>
    <n v="0.4365"/>
    <x v="1"/>
    <n v="244.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5565"/>
    <s v="Magnolia Elementary"/>
    <n v="9.9299999999999999E-2"/>
    <x v="1"/>
    <n v="285.6000000000000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353"/>
    <s v="Maple Elementary School"/>
    <n v="0.52500000000000002"/>
    <x v="0"/>
    <n v="491.38"/>
    <n v="0"/>
    <n v="491.38"/>
    <n v="1.18"/>
    <n v="1.18"/>
    <n v="491.38"/>
    <n v="15"/>
    <n v="32.758666666666663"/>
    <n v="1.1000000000000001"/>
    <n v="36"/>
    <n v="1297.2432000000001"/>
    <n v="1.4413813333333334"/>
    <n v="67585"/>
    <n v="68937"/>
    <n v="114950.59374773335"/>
    <n v="2299.5221239466337"/>
    <n v="11848.32"/>
    <n v="0.2271"/>
    <n v="0.22070000000000001"/>
    <n v="43690.731652225266"/>
    <n v="1954.1685978613332"/>
    <n v="431.28500954799625"/>
    <n v="2385.4536074093294"/>
    <n v="163326.30113131457"/>
  </r>
  <r>
    <x v="231"/>
    <s v="Seattle Public Schools"/>
    <n v="2089"/>
    <s v="Martin Luther King Jr. Elementary School"/>
    <n v="0.69930000000000003"/>
    <x v="0"/>
    <n v="274.26000000000005"/>
    <n v="0"/>
    <n v="274.26000000000005"/>
    <n v="1.18"/>
    <n v="1.18"/>
    <n v="274.26000000000005"/>
    <n v="15"/>
    <n v="18.284000000000002"/>
    <n v="1.1000000000000001"/>
    <n v="36"/>
    <n v="724.04640000000018"/>
    <n v="0.80449600000000021"/>
    <n v="67585"/>
    <n v="68937"/>
    <n v="64158.797348800021"/>
    <n v="1283.4607385599884"/>
    <n v="11848.32"/>
    <n v="0.2271"/>
    <n v="0.22070000000000001"/>
    <n v="24385.648709632675"/>
    <n v="1090.7043014560002"/>
    <n v="240.71843933133925"/>
    <n v="1331.4227407873395"/>
    <n v="91159.32953778001"/>
  </r>
  <r>
    <x v="231"/>
    <s v="Seattle Public Schools"/>
    <n v="3517"/>
    <s v="McClure Middle School"/>
    <n v="0.15709999999999999"/>
    <x v="1"/>
    <n v="475.8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5203"/>
    <s v="McDonald International School"/>
    <n v="1.6799999999999999E-2"/>
    <x v="1"/>
    <n v="468.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201"/>
    <s v="McGilvra Elementary School"/>
    <n v="6.3200000000000006E-2"/>
    <x v="1"/>
    <n v="21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5485"/>
    <s v="Meany Middle School"/>
    <n v="0.4521"/>
    <x v="1"/>
    <n v="479.1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3095"/>
    <s v="Mercer International Middle School"/>
    <n v="0.59050000000000002"/>
    <x v="0"/>
    <n v="1171.6500000000001"/>
    <n v="0"/>
    <n v="1171.6500000000001"/>
    <n v="1.18"/>
    <n v="1.18"/>
    <n v="1171.6500000000001"/>
    <n v="15"/>
    <n v="78.11"/>
    <n v="1.1000000000000001"/>
    <n v="36"/>
    <n v="3093.1560000000004"/>
    <n v="3.4368400000000006"/>
    <n v="67585"/>
    <n v="68937"/>
    <n v="274089.02105200005"/>
    <n v="5482.9970623999252"/>
    <n v="11848.32"/>
    <n v="0.2271"/>
    <n v="0.22070000000000001"/>
    <n v="104176.49424138089"/>
    <n v="4659.53363524"/>
    <n v="1028.3590732974681"/>
    <n v="5687.892708537468"/>
    <n v="389436.40506431833"/>
  </r>
  <r>
    <x v="231"/>
    <s v="Seattle Public Schools"/>
    <n v="1547"/>
    <s v="Middle College High School"/>
    <n v="0.33760000000000001"/>
    <x v="1"/>
    <n v="80.5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322"/>
    <s v="Montlake Elementary School"/>
    <n v="5.0299999999999997E-2"/>
    <x v="1"/>
    <n v="232.1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3479"/>
    <s v="Nathan Hale High School"/>
    <n v="0.2959"/>
    <x v="1"/>
    <n v="1101.909999999999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3218"/>
    <s v="North Beach Elementary School"/>
    <n v="6.93E-2"/>
    <x v="1"/>
    <n v="348.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3027"/>
    <s v="Northgate Elementary School"/>
    <n v="0.66749999999999998"/>
    <x v="0"/>
    <n v="198.98000000000002"/>
    <n v="0"/>
    <n v="198.98000000000002"/>
    <n v="1.18"/>
    <n v="1.18"/>
    <n v="198.98000000000002"/>
    <n v="15"/>
    <n v="13.265333333333334"/>
    <n v="1.1000000000000001"/>
    <n v="36"/>
    <n v="525.30720000000008"/>
    <n v="0.58367466666666679"/>
    <n v="67585"/>
    <n v="68937"/>
    <n v="46548.229769066675"/>
    <n v="931.17121621332626"/>
    <n v="11848.32"/>
    <n v="0.2271"/>
    <n v="0.22070000000000001"/>
    <n v="17692.176694533326"/>
    <n v="791.32334975466665"/>
    <n v="174.64506329085495"/>
    <n v="965.96841304552163"/>
    <n v="66137.546092858844"/>
  </r>
  <r>
    <x v="231"/>
    <s v="Seattle Public Schools"/>
    <n v="3868"/>
    <s v="Nova High School"/>
    <n v="0.28060000000000002"/>
    <x v="1"/>
    <n v="225.0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976"/>
    <s v="Olympic Hills Elementary School"/>
    <n v="0.57469999999999999"/>
    <x v="0"/>
    <n v="458.14000000000004"/>
    <n v="0"/>
    <n v="458.14000000000004"/>
    <n v="1.18"/>
    <n v="1.18"/>
    <n v="458.14000000000004"/>
    <n v="15"/>
    <n v="30.542666666666669"/>
    <n v="1.1000000000000001"/>
    <n v="36"/>
    <n v="1209.4896000000003"/>
    <n v="1.3438773333333338"/>
    <n v="67585"/>
    <n v="68937"/>
    <n v="107174.62049653337"/>
    <n v="2143.9681425066519"/>
    <n v="11848.32"/>
    <n v="0.2271"/>
    <n v="0.22070000000000001"/>
    <n v="40735.218769893952"/>
    <n v="1821.9764773173338"/>
    <n v="402.11020854393558"/>
    <n v="2224.0866858612694"/>
    <n v="152277.89409479525"/>
  </r>
  <r>
    <x v="231"/>
    <s v="Seattle Public Schools"/>
    <n v="2256"/>
    <s v="Olympic View Elementary School"/>
    <n v="0.3594"/>
    <x v="1"/>
    <n v="396.5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4065"/>
    <s v="Orca K-8 School"/>
    <n v="0.29110000000000003"/>
    <x v="1"/>
    <n v="419.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1620"/>
    <s v="Pathfinder K-8 School"/>
    <n v="0.12280000000000001"/>
    <x v="1"/>
    <n v="485.0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5046"/>
    <s v="Private School Services"/>
    <n v="0.16669999999999999"/>
    <x v="1"/>
    <n v="83.7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5204"/>
    <s v="Queen Anne Elementary"/>
    <n v="7.1599999999999997E-2"/>
    <x v="1"/>
    <n v="222.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3327"/>
    <s v="Rainier Beach High School"/>
    <n v="0.7258"/>
    <x v="0"/>
    <n v="754.4799999999999"/>
    <n v="0"/>
    <n v="754.4799999999999"/>
    <n v="1.18"/>
    <n v="1.18"/>
    <n v="754.4799999999999"/>
    <n v="15"/>
    <n v="50.298666666666662"/>
    <n v="1.1000000000000001"/>
    <n v="36"/>
    <n v="1991.8271999999999"/>
    <n v="2.2131413333333332"/>
    <n v="67585"/>
    <n v="68937"/>
    <n v="176498.68527573333"/>
    <n v="3530.7571575466427"/>
    <n v="11848.32"/>
    <n v="0.2271"/>
    <n v="0.22070000000000001"/>
    <n v="67084.096253349577"/>
    <n v="3000.4907072213327"/>
    <n v="662.2082990837481"/>
    <n v="3662.6990063050807"/>
    <n v="250776.23769293464"/>
  </r>
  <r>
    <x v="231"/>
    <s v="Seattle Public Schools"/>
    <n v="3380"/>
    <s v="Rainier View Elementary School"/>
    <n v="0.65939999999999999"/>
    <x v="0"/>
    <n v="240.5"/>
    <n v="0"/>
    <n v="240.5"/>
    <n v="1.18"/>
    <n v="1.18"/>
    <n v="240.5"/>
    <n v="15"/>
    <n v="16.033333333333335"/>
    <n v="1.1000000000000001"/>
    <n v="36"/>
    <n v="634.92000000000007"/>
    <n v="0.7054666666666668"/>
    <n v="67585"/>
    <n v="68937"/>
    <n v="56261.178306666676"/>
    <n v="1125.4733013333243"/>
    <n v="11848.32"/>
    <n v="0.2271"/>
    <n v="0.22070000000000001"/>
    <n v="21383.900367048267"/>
    <n v="956.44419346666655"/>
    <n v="211.08723349809333"/>
    <n v="1167.5314269647599"/>
    <n v="79938.083402013028"/>
  </r>
  <r>
    <x v="231"/>
    <s v="Seattle Public Schools"/>
    <n v="2120"/>
    <s v="Rising Star Elementary School"/>
    <n v="0.76829999999999998"/>
    <x v="0"/>
    <n v="355.43"/>
    <n v="0"/>
    <n v="355.43"/>
    <n v="1.18"/>
    <n v="1.18"/>
    <n v="355.43"/>
    <n v="15"/>
    <n v="23.695333333333334"/>
    <n v="1.1000000000000001"/>
    <n v="36"/>
    <n v="938.3352000000001"/>
    <n v="1.0425946666666668"/>
    <n v="67585"/>
    <n v="68937"/>
    <n v="83147.237445066683"/>
    <n v="1663.3138274133089"/>
    <n v="11848.32"/>
    <n v="0.2271"/>
    <n v="0.22070000000000001"/>
    <n v="31602.826226444762"/>
    <n v="1413.5091878746664"/>
    <n v="311.96147776393889"/>
    <n v="1725.4706656386052"/>
    <n v="118138.84816456337"/>
  </r>
  <r>
    <x v="231"/>
    <s v="Seattle Public Schools"/>
    <n v="5486"/>
    <s v="Robert Eagle Staff Middle School"/>
    <n v="0.24660000000000001"/>
    <x v="1"/>
    <n v="769.4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285"/>
    <s v="Roosevelt High School"/>
    <n v="9.1899999999999996E-2"/>
    <x v="1"/>
    <n v="1659.570000000000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3157"/>
    <s v="Roxhill Elementary School"/>
    <n v="0.61890000000000001"/>
    <x v="0"/>
    <n v="245.56"/>
    <n v="0"/>
    <n v="245.56"/>
    <n v="1.18"/>
    <n v="1.18"/>
    <n v="245.56"/>
    <n v="15"/>
    <n v="16.370666666666668"/>
    <n v="1.1000000000000001"/>
    <n v="36"/>
    <n v="648.27840000000015"/>
    <n v="0.72030933333333347"/>
    <n v="67585"/>
    <n v="68937"/>
    <n v="57444.885426133347"/>
    <n v="1149.1526980266572"/>
    <n v="11848.32"/>
    <n v="0.2271"/>
    <n v="0.22070000000000001"/>
    <n v="21833.806961049369"/>
    <n v="976.56730206933344"/>
    <n v="215.52840356670188"/>
    <n v="1192.0957056360353"/>
    <n v="81619.940790845416"/>
  </r>
  <r>
    <x v="231"/>
    <s v="Seattle Public Schools"/>
    <n v="3028"/>
    <s v="Sacajawea Elementary School"/>
    <n v="0.23849999999999999"/>
    <x v="1"/>
    <n v="199.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1796"/>
    <s v="Salmon Bay K-8 School"/>
    <n v="8.8300000000000003E-2"/>
    <x v="1"/>
    <n v="657.0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5205"/>
    <s v="Sand Point Elementary"/>
    <n v="0.42780000000000001"/>
    <x v="1"/>
    <n v="192.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3665"/>
    <s v="Sanislo Elementary School"/>
    <n v="0.57089999999999996"/>
    <x v="0"/>
    <n v="193.64000000000001"/>
    <n v="0"/>
    <n v="193.64000000000001"/>
    <n v="1.18"/>
    <n v="1.18"/>
    <n v="193.64000000000001"/>
    <n v="15"/>
    <n v="12.909333333333334"/>
    <n v="1.1000000000000001"/>
    <n v="36"/>
    <n v="511.20960000000008"/>
    <n v="0.56801066666666677"/>
    <n v="67585"/>
    <n v="68937"/>
    <n v="45299.021069866678"/>
    <n v="906.18149717332562"/>
    <n v="11848.32"/>
    <n v="0.2271"/>
    <n v="0.22070000000000001"/>
    <n v="17217.374083472874"/>
    <n v="770.08670945066672"/>
    <n v="169.95813677576214"/>
    <n v="940.04484622642883"/>
    <n v="64362.62149673931"/>
  </r>
  <r>
    <x v="231"/>
    <s v="Seattle Public Schools"/>
    <n v="1596"/>
    <s v="Seattle World School"/>
    <n v="0.85599999999999998"/>
    <x v="0"/>
    <n v="270.43"/>
    <n v="0"/>
    <n v="270.43"/>
    <n v="1.18"/>
    <n v="1.18"/>
    <n v="270.43"/>
    <n v="15"/>
    <n v="18.028666666666666"/>
    <n v="1.1000000000000001"/>
    <n v="36"/>
    <n v="713.93520000000001"/>
    <n v="0.79326133333333337"/>
    <n v="67585"/>
    <n v="68937"/>
    <n v="63262.829311733338"/>
    <n v="1265.5374007466598"/>
    <n v="11848.32"/>
    <n v="0.2271"/>
    <n v="0.22070000000000001"/>
    <n v="24045.106761999428"/>
    <n v="1075.4727785413334"/>
    <n v="237.35684222407227"/>
    <n v="1312.8296207654057"/>
    <n v="89886.303095244832"/>
  </r>
  <r>
    <x v="231"/>
    <s v="Seattle Public Schools"/>
    <n v="3778"/>
    <s v="South Lake High School"/>
    <n v="0.80879999999999996"/>
    <x v="0"/>
    <n v="43.059999999999995"/>
    <n v="0"/>
    <n v="43.059999999999995"/>
    <n v="1.18"/>
    <n v="1.18"/>
    <n v="43.059999999999995"/>
    <n v="15"/>
    <n v="2.8706666666666663"/>
    <n v="1.1000000000000001"/>
    <n v="36"/>
    <n v="113.6784"/>
    <n v="0.12630933333333333"/>
    <n v="67585"/>
    <n v="68937"/>
    <n v="10073.207226133334"/>
    <n v="201.5088580266638"/>
    <n v="11848.32"/>
    <n v="0.2271"/>
    <n v="0.22070000000000001"/>
    <n v="3828.6517663413642"/>
    <n v="171.24526806933329"/>
    <n v="37.793830662901861"/>
    <n v="209.03909873223515"/>
    <n v="14312.406949233598"/>
  </r>
  <r>
    <x v="231"/>
    <s v="Seattle Public Schools"/>
    <n v="4218"/>
    <s v="South Shore PK-8 School"/>
    <n v="0.63160000000000005"/>
    <x v="0"/>
    <n v="561.28"/>
    <n v="0"/>
    <n v="561.28"/>
    <n v="1.18"/>
    <n v="1.18"/>
    <n v="561.28"/>
    <n v="15"/>
    <n v="37.418666666666667"/>
    <n v="1.1000000000000001"/>
    <n v="36"/>
    <n v="1481.7791999999999"/>
    <n v="1.6464213333333333"/>
    <n v="67585"/>
    <n v="68937"/>
    <n v="131302.59525973332"/>
    <n v="2626.6347383466491"/>
    <n v="11848.32"/>
    <n v="0.2271"/>
    <n v="0.22070000000000001"/>
    <n v="49905.844482398534"/>
    <n v="2232.1538333013327"/>
    <n v="492.63635100960414"/>
    <n v="2724.7901843109366"/>
    <n v="186559.86466478943"/>
  </r>
  <r>
    <x v="231"/>
    <s v="Seattle Public Schools"/>
    <n v="2080"/>
    <s v="Stevens Elementary School"/>
    <n v="0.28749999999999998"/>
    <x v="1"/>
    <n v="191.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1856"/>
    <s v="The Center School"/>
    <n v="0.1186"/>
    <x v="1"/>
    <n v="241.8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3974"/>
    <s v="Thornton Creek Elementary School"/>
    <n v="5.3800000000000001E-2"/>
    <x v="1"/>
    <n v="541.2999999999999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141"/>
    <s v="Thurgood Marshall Elementary"/>
    <n v="0.34420000000000001"/>
    <x v="1"/>
    <n v="441.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1579"/>
    <s v="Tops K-8 School"/>
    <n v="0.25380000000000003"/>
    <x v="1"/>
    <n v="486.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667"/>
    <s v="View Ridge Elementary School"/>
    <n v="7.6799999999999993E-2"/>
    <x v="1"/>
    <n v="411.2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977"/>
    <s v="Viewlands Elementary School"/>
    <n v="0.31430000000000002"/>
    <x v="1"/>
    <n v="333.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4064"/>
    <s v="Washington Middle School"/>
    <n v="0.4083"/>
    <x v="1"/>
    <n v="607.9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3026"/>
    <s v="Wedgwood Elementary School"/>
    <n v="6.2199999999999998E-2"/>
    <x v="1"/>
    <n v="405.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645"/>
    <s v="West Seattle Elementary School"/>
    <n v="0.8034"/>
    <x v="0"/>
    <n v="381"/>
    <n v="0"/>
    <n v="381"/>
    <n v="1.18"/>
    <n v="1.18"/>
    <n v="381"/>
    <n v="15"/>
    <n v="25.4"/>
    <n v="1.1000000000000001"/>
    <n v="36"/>
    <n v="1005.84"/>
    <n v="1.1175999999999999"/>
    <n v="67585"/>
    <n v="68937"/>
    <n v="89128.935279999991"/>
    <n v="1782.9743359999848"/>
    <n v="11848.32"/>
    <n v="0.2271"/>
    <n v="0.22070000000000001"/>
    <n v="33876.366070043194"/>
    <n v="1515.1984935999997"/>
    <n v="334.40430753751991"/>
    <n v="1849.6028011375197"/>
    <n v="126637.87848718069"/>
  </r>
  <r>
    <x v="231"/>
    <s v="Seattle Public Schools"/>
    <n v="2234"/>
    <s v="West Seattle High School"/>
    <n v="0.18729999999999999"/>
    <x v="1"/>
    <n v="1108.900000000000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142"/>
    <s v="West Woodland Elementary School"/>
    <n v="6.4199999999999993E-2"/>
    <x v="1"/>
    <n v="468.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3277"/>
    <s v="Whitman Middle School"/>
    <n v="0.1512"/>
    <x v="1"/>
    <n v="650.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2092"/>
    <s v="Whittier Elementary School"/>
    <n v="7.1499999999999994E-2"/>
    <x v="1"/>
    <n v="408.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1"/>
    <s v="Seattle Public Schools"/>
    <n v="3581"/>
    <s v="Wing Luke Elementary School"/>
    <n v="0.69569999999999999"/>
    <x v="0"/>
    <n v="306.08"/>
    <n v="0"/>
    <n v="306.08"/>
    <n v="1.18"/>
    <n v="1.18"/>
    <n v="306.08"/>
    <n v="15"/>
    <n v="20.405333333333331"/>
    <n v="1.1000000000000001"/>
    <n v="36"/>
    <n v="808.05119999999999"/>
    <n v="0.89783466666666667"/>
    <n v="67585"/>
    <n v="68937"/>
    <n v="71602.584017066663"/>
    <n v="1432.3695138133335"/>
    <n v="11848.32"/>
    <n v="0.2271"/>
    <n v="0.22070000000000001"/>
    <n v="27214.903219734442"/>
    <n v="1217.2492255146665"/>
    <n v="268.64690407108691"/>
    <n v="1485.8961295857534"/>
    <n v="101735.75288020019"/>
  </r>
  <r>
    <x v="232"/>
    <s v="Sedro-Woolley School District"/>
    <n v="2521"/>
    <s v="Big Lake Elementary School"/>
    <n v="0.20330000000000001"/>
    <x v="1"/>
    <n v="250.42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2"/>
    <s v="Sedro-Woolley School District"/>
    <n v="3181"/>
    <s v="Cascade Middle School"/>
    <n v="0.52129999999999999"/>
    <x v="0"/>
    <n v="679.49"/>
    <n v="0"/>
    <n v="679.49"/>
    <n v="1.1200000000000001"/>
    <n v="1.1200000000000001"/>
    <n v="679.49"/>
    <n v="15"/>
    <n v="45.299333333333337"/>
    <n v="1.1000000000000001"/>
    <n v="36"/>
    <n v="1793.8536000000004"/>
    <n v="1.9931706666666671"/>
    <n v="67585"/>
    <n v="68937"/>
    <n v="150873.45224746672"/>
    <n v="3018.1387502933212"/>
    <n v="11848.32"/>
    <n v="0.2271"/>
    <n v="0.22070000000000001"/>
    <n v="58545.188100869425"/>
    <n v="2564.8598499626673"/>
    <n v="566.06456888676075"/>
    <n v="3130.9244188494281"/>
    <n v="215567.70351747889"/>
  </r>
  <r>
    <x v="232"/>
    <s v="Sedro-Woolley School District"/>
    <n v="2380"/>
    <s v="Central Elementary School"/>
    <n v="0.5877"/>
    <x v="0"/>
    <n v="448.3"/>
    <n v="0"/>
    <n v="448.3"/>
    <n v="1.1200000000000001"/>
    <n v="1.1200000000000001"/>
    <n v="448.3"/>
    <n v="15"/>
    <n v="29.886666666666667"/>
    <n v="1.1000000000000001"/>
    <n v="36"/>
    <n v="1183.5120000000002"/>
    <n v="1.3150133333333336"/>
    <n v="67585"/>
    <n v="68937"/>
    <n v="99540.197269333366"/>
    <n v="1991.2457898666617"/>
    <n v="11848.32"/>
    <n v="0.2271"/>
    <n v="0.22070000000000001"/>
    <n v="38625.745523289181"/>
    <n v="1692.1907176533339"/>
    <n v="373.46649138609081"/>
    <n v="2065.6572090394247"/>
    <n v="142222.84579152864"/>
  </r>
  <r>
    <x v="232"/>
    <s v="Sedro-Woolley School District"/>
    <n v="3403"/>
    <s v="Clear Lake Elementary School"/>
    <n v="0.4007"/>
    <x v="1"/>
    <n v="243.8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2"/>
    <s v="Sedro-Woolley School District"/>
    <n v="5456"/>
    <s v="Connections Academy"/>
    <n v="0"/>
    <x v="1"/>
    <n v="24.7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2"/>
    <s v="Sedro-Woolley School District"/>
    <n v="3942"/>
    <s v="Evergreen Elementary School"/>
    <n v="0.62519999999999998"/>
    <x v="0"/>
    <n v="545.32000000000005"/>
    <n v="0"/>
    <n v="545.32000000000005"/>
    <n v="1.1200000000000001"/>
    <n v="1.1200000000000001"/>
    <n v="545.32000000000005"/>
    <n v="15"/>
    <n v="36.354666666666667"/>
    <n v="1.1000000000000001"/>
    <n v="36"/>
    <n v="1439.6448000000003"/>
    <n v="1.5996053333333335"/>
    <n v="67585"/>
    <n v="68937"/>
    <n v="121082.44562773337"/>
    <n v="2422.1863799466519"/>
    <n v="11848.32"/>
    <n v="0.2271"/>
    <n v="0.22070000000000001"/>
    <n v="46985.03579915248"/>
    <n v="2058.4105334613337"/>
    <n v="454.29120473491633"/>
    <n v="2512.7017381962501"/>
    <n v="173002.36954502875"/>
  </r>
  <r>
    <x v="232"/>
    <s v="Sedro-Woolley School District"/>
    <n v="2620"/>
    <s v="Lyman Elementary School"/>
    <n v="0.4385"/>
    <x v="1"/>
    <n v="150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2"/>
    <s v="Sedro-Woolley School District"/>
    <n v="2774"/>
    <s v="Mary Purcell Elementary School"/>
    <n v="0.65180000000000005"/>
    <x v="0"/>
    <n v="394.01"/>
    <n v="0"/>
    <n v="394.01"/>
    <n v="1.1200000000000001"/>
    <n v="1.1200000000000001"/>
    <n v="394.01"/>
    <n v="15"/>
    <n v="26.267333333333333"/>
    <n v="1.1000000000000001"/>
    <n v="36"/>
    <n v="1040.1864"/>
    <n v="1.1557626666666667"/>
    <n v="67585"/>
    <n v="68937"/>
    <n v="87485.686205866688"/>
    <n v="1750.1020603733195"/>
    <n v="11848.32"/>
    <n v="0.2271"/>
    <n v="0.22070000000000001"/>
    <n v="33948.092780796716"/>
    <n v="1487.2631377706666"/>
    <n v="328.23897450598611"/>
    <n v="1815.5021122766527"/>
    <n v="124999.38315931338"/>
  </r>
  <r>
    <x v="232"/>
    <s v="Sedro-Woolley School District"/>
    <n v="3402"/>
    <s v="Samish Elementary School"/>
    <n v="0.42430000000000001"/>
    <x v="1"/>
    <n v="180.66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2"/>
    <s v="Sedro-Woolley School District"/>
    <n v="2150"/>
    <s v="Sedro Woolley Senior High School"/>
    <n v="0.46760000000000002"/>
    <x v="1"/>
    <n v="1150.54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2"/>
    <s v="Sedro-Woolley School District"/>
    <n v="1537"/>
    <s v="State Street High School"/>
    <n v="0.57750000000000001"/>
    <x v="0"/>
    <n v="92.820000000000007"/>
    <n v="0"/>
    <n v="92.820000000000007"/>
    <n v="1.1200000000000001"/>
    <n v="1.1200000000000001"/>
    <n v="92.820000000000007"/>
    <n v="15"/>
    <n v="6.1880000000000006"/>
    <n v="1.1000000000000001"/>
    <n v="36"/>
    <n v="245.04480000000004"/>
    <n v="0.27227200000000007"/>
    <n v="67585"/>
    <n v="68937"/>
    <n v="20609.683494400007"/>
    <n v="412.28515327999776"/>
    <n v="11848.32"/>
    <n v="0.2271"/>
    <n v="0.22070000000000001"/>
    <n v="7997.4162379471381"/>
    <n v="350.36614412800009"/>
    <n v="77.325808009049624"/>
    <n v="427.69195213704973"/>
    <n v="29447.076837764194"/>
  </r>
  <r>
    <x v="233"/>
    <s v="Selah School District"/>
    <n v="5383"/>
    <s v="John Campbell Primary School"/>
    <n v="0.52949999999999997"/>
    <x v="0"/>
    <n v="509.16"/>
    <n v="0"/>
    <n v="509.16"/>
    <n v="1"/>
    <n v="1"/>
    <n v="509.16"/>
    <n v="15"/>
    <n v="33.944000000000003"/>
    <n v="1.1000000000000001"/>
    <n v="36"/>
    <n v="1344.1824000000001"/>
    <n v="1.4935360000000002"/>
    <n v="67585"/>
    <n v="68937"/>
    <n v="100940.63056000002"/>
    <n v="2019.2606719999894"/>
    <n v="11848.32"/>
    <n v="0.2271"/>
    <n v="0.22070000000000001"/>
    <n v="41065.160490006398"/>
    <n v="1715.9981872000001"/>
    <n v="378.72079991504"/>
    <n v="2094.7189871150399"/>
    <n v="146119.77070912145"/>
  </r>
  <r>
    <x v="233"/>
    <s v="Selah School District"/>
    <n v="5232"/>
    <s v="Robert Lince Early Learning Center"/>
    <n v="0.5333"/>
    <x v="0"/>
    <n v="264.32"/>
    <n v="0"/>
    <n v="264.32"/>
    <n v="1"/>
    <n v="1"/>
    <n v="264.32"/>
    <n v="15"/>
    <n v="17.621333333333332"/>
    <n v="1.1000000000000001"/>
    <n v="36"/>
    <n v="697.8048"/>
    <n v="0.77533866666666662"/>
    <n v="67585"/>
    <n v="68937"/>
    <n v="52401.263786666663"/>
    <n v="1048.2578773333371"/>
    <n v="11848.32"/>
    <n v="0.2271"/>
    <n v="0.22070000000000001"/>
    <n v="21318.138150519466"/>
    <n v="890.82536106666669"/>
    <n v="196.60515718741334"/>
    <n v="1087.43051825408"/>
    <n v="75855.090332773558"/>
  </r>
  <r>
    <x v="233"/>
    <s v="Selah School District"/>
    <n v="5560"/>
    <s v="Selah Academy Auxiliary"/>
    <n v="0.05"/>
    <x v="1"/>
    <n v="3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3"/>
    <s v="Selah School District"/>
    <n v="5561"/>
    <s v="Selah Academy BPL"/>
    <n v="0.48530000000000001"/>
    <x v="1"/>
    <n v="15.2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3"/>
    <s v="Selah School District"/>
    <n v="4272"/>
    <s v="Selah Academy Online"/>
    <n v="0.49120000000000003"/>
    <x v="1"/>
    <n v="31.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3"/>
    <s v="Selah School District"/>
    <n v="2388"/>
    <s v="Selah High School"/>
    <n v="0.46089999999999998"/>
    <x v="1"/>
    <n v="1028.76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3"/>
    <s v="Selah School District"/>
    <n v="5231"/>
    <s v="Selah HomeLink"/>
    <n v="0.28689999999999999"/>
    <x v="1"/>
    <n v="53.26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3"/>
    <s v="Selah School District"/>
    <n v="5384"/>
    <s v="Selah Intermediate School"/>
    <n v="0.55289999999999995"/>
    <x v="0"/>
    <n v="815.15"/>
    <n v="0"/>
    <n v="815.15"/>
    <n v="1"/>
    <n v="1"/>
    <n v="815.15"/>
    <n v="15"/>
    <n v="54.343333333333334"/>
    <n v="1.1000000000000001"/>
    <n v="36"/>
    <n v="2151.9960000000001"/>
    <n v="2.3911066666666669"/>
    <n v="67585"/>
    <n v="68937"/>
    <n v="161602.94406666668"/>
    <n v="3232.7762133333308"/>
    <n v="11848.32"/>
    <n v="0.2271"/>
    <n v="0.22070000000000001"/>
    <n v="65744.099248622675"/>
    <n v="2747.2620046666671"/>
    <n v="606.32072442993342"/>
    <n v="3353.5827290966004"/>
    <n v="233933.40225771931"/>
  </r>
  <r>
    <x v="233"/>
    <s v="Selah School District"/>
    <n v="5385"/>
    <s v="Selah Middle School"/>
    <n v="0.53359999999999996"/>
    <x v="0"/>
    <n v="826.95"/>
    <n v="0"/>
    <n v="826.95"/>
    <n v="1"/>
    <n v="1"/>
    <n v="826.95"/>
    <n v="15"/>
    <n v="55.13"/>
    <n v="1.1000000000000001"/>
    <n v="36"/>
    <n v="2183.1480000000001"/>
    <n v="2.4257200000000001"/>
    <n v="67585"/>
    <n v="68937"/>
    <n v="163942.2862"/>
    <n v="3279.5734400000074"/>
    <n v="11848.32"/>
    <n v="0.2271"/>
    <n v="0.22070000000000001"/>
    <n v="66695.801844628004"/>
    <n v="2787.0309940000002"/>
    <n v="615.09774037580007"/>
    <n v="3402.1287343758004"/>
    <n v="237319.7902190038"/>
  </r>
  <r>
    <x v="234"/>
    <s v="Selkirk School District"/>
    <n v="5075"/>
    <s v="Selkirk Elementary"/>
    <n v="0.59299999999999997"/>
    <x v="0"/>
    <n v="105.58"/>
    <n v="0"/>
    <n v="105.58"/>
    <n v="1"/>
    <n v="1"/>
    <n v="105.58"/>
    <n v="15"/>
    <n v="7.0386666666666668"/>
    <n v="1.1000000000000001"/>
    <n v="36"/>
    <n v="278.73120000000006"/>
    <n v="0.30970133333333338"/>
    <n v="67585"/>
    <n v="68937"/>
    <n v="20931.164613333338"/>
    <n v="418.7162026666665"/>
    <n v="11848.32"/>
    <n v="0.2271"/>
    <n v="0.22070000000000001"/>
    <n v="8515.3186513765359"/>
    <n v="355.83134693333341"/>
    <n v="78.531978268186691"/>
    <n v="434.36332520152007"/>
    <n v="30299.562792578061"/>
  </r>
  <r>
    <x v="234"/>
    <s v="Selkirk School District"/>
    <n v="5226"/>
    <s v="Selkirk High School"/>
    <n v="0.39229999999999998"/>
    <x v="1"/>
    <n v="68.1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4"/>
    <s v="Selkirk School District"/>
    <n v="5225"/>
    <s v="Selkirk Middle School"/>
    <n v="0.53169999999999995"/>
    <x v="0"/>
    <n v="57.91"/>
    <n v="0"/>
    <n v="57.91"/>
    <n v="1"/>
    <n v="1"/>
    <n v="57.91"/>
    <n v="15"/>
    <n v="3.8606666666666665"/>
    <n v="1.1000000000000001"/>
    <n v="36"/>
    <n v="152.88239999999999"/>
    <n v="0.16986933333333332"/>
    <n v="67585"/>
    <n v="68937"/>
    <n v="11480.618893333332"/>
    <n v="229.66333866666719"/>
    <n v="11848.32"/>
    <n v="0.2271"/>
    <n v="0.22070000000000001"/>
    <n v="4670.6014690397333"/>
    <n v="195.17137053333335"/>
    <n v="43.074321476706672"/>
    <n v="238.24569201004002"/>
    <n v="16619.129393049774"/>
  </r>
  <r>
    <x v="235"/>
    <s v="Sequim School District"/>
    <n v="5613"/>
    <s v="Dungeness Virtual School"/>
    <n v="0.3962"/>
    <x v="1"/>
    <n v="50.6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5"/>
    <s v="Sequim School District"/>
    <n v="4378"/>
    <s v="Greywolf Elementary School"/>
    <n v="0.45860000000000001"/>
    <x v="1"/>
    <n v="511.6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5"/>
    <s v="Sequim School District"/>
    <n v="2722"/>
    <s v="Helen Haller Elementary School"/>
    <n v="0.48820000000000002"/>
    <x v="1"/>
    <n v="499.39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5"/>
    <s v="Sequim School District"/>
    <n v="1708"/>
    <s v="Olympic Peninsula Academy"/>
    <n v="0.34089999999999998"/>
    <x v="1"/>
    <n v="91.94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5"/>
    <s v="Sequim School District"/>
    <n v="4519"/>
    <s v="Sequim Middle School"/>
    <n v="0.46250000000000002"/>
    <x v="1"/>
    <n v="546.05999999999995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5"/>
    <s v="Sequim School District"/>
    <n v="2471"/>
    <s v="Sequim Senior High"/>
    <n v="0.36840000000000001"/>
    <x v="1"/>
    <n v="807.92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6"/>
    <s v="Shaw Island School District"/>
    <n v="3725"/>
    <s v="Shaw Island Elementary School"/>
    <n v="0"/>
    <x v="1"/>
    <n v="8.3000000000000007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7"/>
    <s v="Shelton School District"/>
    <n v="3291"/>
    <s v="Bordeaux Elementary School"/>
    <n v="0.64459999999999995"/>
    <x v="0"/>
    <n v="436.6"/>
    <n v="0"/>
    <n v="436.6"/>
    <n v="1"/>
    <n v="1"/>
    <n v="436.6"/>
    <n v="15"/>
    <n v="29.106666666666669"/>
    <n v="1.1000000000000001"/>
    <n v="36"/>
    <n v="1152.6240000000003"/>
    <n v="1.2806933333333337"/>
    <n v="67585"/>
    <n v="68937"/>
    <n v="86555.658933333354"/>
    <n v="1731.4973866666696"/>
    <n v="11848.32"/>
    <n v="0.2271"/>
    <n v="0.22070000000000001"/>
    <n v="35212.996052197341"/>
    <n v="1471.4526053333338"/>
    <n v="324.74958999706678"/>
    <n v="1796.2021953304006"/>
    <n v="125296.35456752777"/>
  </r>
  <r>
    <x v="237"/>
    <s v="Shelton School District"/>
    <n v="5621"/>
    <s v="Cedar High School"/>
    <n v="0.71879999999999999"/>
    <x v="0"/>
    <n v="68.059999999999988"/>
    <n v="0"/>
    <n v="68.059999999999988"/>
    <n v="1"/>
    <n v="1"/>
    <n v="68.059999999999988"/>
    <n v="15"/>
    <n v="4.5373333333333328"/>
    <n v="1.1000000000000001"/>
    <n v="36"/>
    <n v="179.67840000000001"/>
    <n v="0.19964266666666669"/>
    <n v="67585"/>
    <n v="68937"/>
    <n v="13492.849626666668"/>
    <n v="269.91688533333399"/>
    <n v="11848.32"/>
    <n v="0.2271"/>
    <n v="0.22070000000000001"/>
    <n v="5489.2270071290677"/>
    <n v="229.3794418666667"/>
    <n v="50.62404281997334"/>
    <n v="280.00348468664004"/>
    <n v="19531.997003815712"/>
  </r>
  <r>
    <x v="237"/>
    <s v="Shelton School District"/>
    <n v="4288"/>
    <s v="Choice Middle and High School"/>
    <n v="0.67330000000000001"/>
    <x v="0"/>
    <n v="130.11000000000001"/>
    <n v="0"/>
    <n v="130.11000000000001"/>
    <n v="1"/>
    <n v="1"/>
    <n v="130.11000000000001"/>
    <n v="15"/>
    <n v="8.6740000000000013"/>
    <n v="1.1000000000000001"/>
    <n v="36"/>
    <n v="343.49040000000014"/>
    <n v="0.38165600000000016"/>
    <n v="67585"/>
    <n v="68937"/>
    <n v="25794.220760000011"/>
    <n v="515.99891199999911"/>
    <n v="11848.32"/>
    <n v="0.2271"/>
    <n v="0.22070000000000001"/>
    <n v="10493.730912394403"/>
    <n v="438.50366120000024"/>
    <n v="96.777758026840061"/>
    <n v="535.28141922684028"/>
    <n v="37339.232003621248"/>
  </r>
  <r>
    <x v="237"/>
    <s v="Shelton School District"/>
    <n v="2745"/>
    <s v="Evergreen Elementary School"/>
    <n v="0.87849999999999995"/>
    <x v="0"/>
    <n v="445.34"/>
    <n v="0"/>
    <n v="445.34"/>
    <n v="1"/>
    <n v="1"/>
    <n v="445.34"/>
    <n v="15"/>
    <n v="29.68933333333333"/>
    <n v="1.1000000000000001"/>
    <n v="36"/>
    <n v="1175.6976"/>
    <n v="1.3063306666666665"/>
    <n v="67585"/>
    <n v="68937"/>
    <n v="88288.358106666652"/>
    <n v="1766.1590613333392"/>
    <n v="11848.32"/>
    <n v="0.2271"/>
    <n v="0.22070000000000001"/>
    <n v="35917.901195340259"/>
    <n v="1500.9086194666666"/>
    <n v="331.25053231629335"/>
    <n v="1832.15915178296"/>
    <n v="127804.57751512322"/>
  </r>
  <r>
    <x v="237"/>
    <s v="Shelton School District"/>
    <n v="3292"/>
    <s v="Mountain View Elementary"/>
    <n v="0.66080000000000005"/>
    <x v="0"/>
    <n v="485.85"/>
    <n v="0"/>
    <n v="485.85"/>
    <n v="1"/>
    <n v="1"/>
    <n v="485.85"/>
    <n v="15"/>
    <n v="32.39"/>
    <n v="1.1000000000000001"/>
    <n v="36"/>
    <n v="1282.6440000000002"/>
    <n v="1.4251600000000002"/>
    <n v="67585"/>
    <n v="68937"/>
    <n v="96319.438600000009"/>
    <n v="1926.8163200000126"/>
    <n v="11848.32"/>
    <n v="0.2271"/>
    <n v="0.22070000000000001"/>
    <n v="39185.144599084007"/>
    <n v="1637.4375820000005"/>
    <n v="361.38247434740009"/>
    <n v="1998.8200563474006"/>
    <n v="139430.21957543143"/>
  </r>
  <r>
    <x v="237"/>
    <s v="Shelton School District"/>
    <n v="4363"/>
    <s v="Oakland Bay Junior High School"/>
    <n v="0.64390000000000003"/>
    <x v="0"/>
    <n v="556.64"/>
    <n v="0"/>
    <n v="556.64"/>
    <n v="1"/>
    <n v="1"/>
    <n v="556.64"/>
    <n v="15"/>
    <n v="37.109333333333332"/>
    <n v="1.1000000000000001"/>
    <n v="36"/>
    <n v="1469.5296000000001"/>
    <n v="1.6328106666666669"/>
    <n v="67585"/>
    <n v="68937"/>
    <n v="110353.50890666668"/>
    <n v="2207.5600213333237"/>
    <n v="11848.32"/>
    <n v="0.2271"/>
    <n v="0.22070000000000001"/>
    <n v="44894.55364749227"/>
    <n v="1876.0178154666669"/>
    <n v="414.03713187349342"/>
    <n v="2290.0549473401602"/>
    <n v="159745.67752283247"/>
  </r>
  <r>
    <x v="237"/>
    <s v="Shelton School District"/>
    <n v="4586"/>
    <s v="Olympic Middle School"/>
    <n v="0.71199999999999997"/>
    <x v="0"/>
    <n v="593.79999999999995"/>
    <n v="0"/>
    <n v="593.79999999999995"/>
    <n v="1"/>
    <n v="1"/>
    <n v="593.79999999999995"/>
    <n v="15"/>
    <n v="39.586666666666666"/>
    <n v="1.1000000000000001"/>
    <n v="36"/>
    <n v="1567.6320000000003"/>
    <n v="1.7418133333333337"/>
    <n v="67585"/>
    <n v="68937"/>
    <n v="117720.45413333336"/>
    <n v="2354.9316266666574"/>
    <n v="11848.32"/>
    <n v="0.2271"/>
    <n v="0.22070000000000001"/>
    <n v="47891.61029728534"/>
    <n v="2001.2564293333337"/>
    <n v="441.67729395386675"/>
    <n v="2442.9337232872003"/>
    <n v="170409.92978057257"/>
  </r>
  <r>
    <x v="237"/>
    <s v="Shelton School District"/>
    <n v="3241"/>
    <s v="Shelton High School"/>
    <n v="0.57850000000000001"/>
    <x v="0"/>
    <n v="1515.52"/>
    <n v="0"/>
    <n v="1515.52"/>
    <n v="1"/>
    <n v="1"/>
    <n v="1515.52"/>
    <n v="15"/>
    <n v="101.03466666666667"/>
    <n v="1.1000000000000001"/>
    <n v="36"/>
    <n v="4000.9728000000005"/>
    <n v="4.4455253333333342"/>
    <n v="67585"/>
    <n v="68937"/>
    <n v="300450.82965333341"/>
    <n v="6010.35025066667"/>
    <n v="11848.32"/>
    <n v="0.2271"/>
    <n v="0.22070000000000001"/>
    <n v="122230.87443203415"/>
    <n v="5107.6863317333346"/>
    <n v="1127.2663734135469"/>
    <n v="6234.9527051468813"/>
    <n v="434927.00704118109"/>
  </r>
  <r>
    <x v="237"/>
    <s v="Shelton School District"/>
    <n v="5548"/>
    <s v="Shelton Open Doors"/>
    <n v="0.51129999999999998"/>
    <x v="0"/>
    <n v="53.86"/>
    <n v="0"/>
    <n v="53.86"/>
    <n v="1"/>
    <n v="1"/>
    <n v="53.86"/>
    <n v="15"/>
    <n v="3.5906666666666665"/>
    <n v="1.1000000000000001"/>
    <n v="36"/>
    <n v="142.19040000000001"/>
    <n v="0.15798933333333334"/>
    <n v="67585"/>
    <n v="68937"/>
    <n v="10677.709093333335"/>
    <n v="213.60157866666668"/>
    <n v="11848.32"/>
    <n v="0.2271"/>
    <n v="0.22070000000000001"/>
    <n v="4343.9577814277336"/>
    <n v="181.52184453333336"/>
    <n v="40.061871088506678"/>
    <n v="221.58371562184004"/>
    <n v="15456.852169049575"/>
  </r>
  <r>
    <x v="238"/>
    <s v="Shoreline School District"/>
    <n v="3674"/>
    <s v="Albert Einstein Middle School"/>
    <n v="0.26379999999999998"/>
    <x v="1"/>
    <n v="1124.69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8"/>
    <s v="Shoreline School District"/>
    <n v="2990"/>
    <s v="Briarcrest Elementary"/>
    <n v="0.33860000000000001"/>
    <x v="1"/>
    <n v="444.49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8"/>
    <s v="Shoreline School District"/>
    <n v="3230"/>
    <s v="Brookside Elementary"/>
    <n v="0.14949999999999999"/>
    <x v="1"/>
    <n v="397.33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8"/>
    <s v="Shoreline School District"/>
    <n v="1942"/>
    <s v="Cascade K-8 Community School"/>
    <n v="0.23250000000000001"/>
    <x v="1"/>
    <n v="208.26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8"/>
    <s v="Shoreline School District"/>
    <n v="3104"/>
    <s v="Echo Lake Elementary School"/>
    <n v="0.3629"/>
    <x v="1"/>
    <n v="393.9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8"/>
    <s v="Shoreline School District"/>
    <n v="5593"/>
    <s v="Edwin Pratt Learning Center"/>
    <n v="0.73270000000000002"/>
    <x v="0"/>
    <n v="0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8"/>
    <s v="Shoreline School District"/>
    <n v="1667"/>
    <s v="Handicapped Contractual Services"/>
    <n v="0.17399999999999999"/>
    <x v="1"/>
    <n v="7.2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8"/>
    <s v="Shoreline School District"/>
    <n v="3231"/>
    <s v="Highland Terrace Elementary"/>
    <n v="0.1235"/>
    <x v="1"/>
    <n v="370.26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8"/>
    <s v="Shoreline School District"/>
    <n v="1771"/>
    <s v="Home Education Exchange"/>
    <n v="5.6099999999999997E-2"/>
    <x v="1"/>
    <n v="146.55000000000001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8"/>
    <s v="Shoreline School District"/>
    <n v="3387"/>
    <s v="Kellogg Middle School"/>
    <n v="0.28160000000000002"/>
    <x v="1"/>
    <n v="984.57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8"/>
    <s v="Shoreline School District"/>
    <n v="2185"/>
    <s v="Lake Forest Park Elementary"/>
    <n v="0.24479999999999999"/>
    <x v="1"/>
    <n v="450.67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8"/>
    <s v="Shoreline School District"/>
    <n v="3527"/>
    <s v="Melvin G Syre Elementary"/>
    <n v="0.1467"/>
    <x v="1"/>
    <n v="439.15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8"/>
    <s v="Shoreline School District"/>
    <n v="3958"/>
    <s v="Meridian Park Elementary School"/>
    <n v="0.27089999999999997"/>
    <x v="1"/>
    <n v="507.15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8"/>
    <s v="Shoreline School District"/>
    <n v="3489"/>
    <s v="Parkwood Elementary"/>
    <n v="0.34100000000000003"/>
    <x v="1"/>
    <n v="368.45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8"/>
    <s v="Shoreline School District"/>
    <n v="2703"/>
    <s v="Ridgecrest Elementary"/>
    <n v="0.27600000000000002"/>
    <x v="1"/>
    <n v="447.91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8"/>
    <s v="Shoreline School District"/>
    <n v="3343"/>
    <s v="Shorecrest High School"/>
    <n v="0.2727"/>
    <x v="1"/>
    <n v="1483.04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8"/>
    <s v="Shoreline School District"/>
    <n v="3921"/>
    <s v="Shorewood High School"/>
    <n v="0.26729999999999998"/>
    <x v="1"/>
    <n v="1508.5700000000002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39"/>
    <s v="Skamania School District"/>
    <n v="3405"/>
    <s v="Skamania Elementary"/>
    <n v="0.52629999999999999"/>
    <x v="0"/>
    <n v="63.1"/>
    <n v="0"/>
    <n v="63.1"/>
    <n v="1"/>
    <n v="1"/>
    <n v="63.1"/>
    <n v="15"/>
    <n v="4.206666666666667"/>
    <n v="1.1000000000000001"/>
    <n v="36"/>
    <n v="166.58400000000003"/>
    <n v="0.18509333333333336"/>
    <n v="67585"/>
    <n v="68937"/>
    <n v="12509.532933333336"/>
    <n v="250.24618666666538"/>
    <n v="11848.32"/>
    <n v="0.2271"/>
    <n v="0.22070000000000001"/>
    <n v="5089.1893057573343"/>
    <n v="212.66298533333332"/>
    <n v="46.934720863066666"/>
    <n v="259.5977061964"/>
    <n v="18108.566131953732"/>
  </r>
  <r>
    <x v="240"/>
    <s v="Skykomish School District"/>
    <n v="2512"/>
    <s v="Skykomish Elementary School"/>
    <n v="0.78100000000000003"/>
    <x v="0"/>
    <n v="33.799999999999997"/>
    <n v="0"/>
    <n v="33.799999999999997"/>
    <n v="1.18"/>
    <n v="1.18"/>
    <n v="33.799999999999997"/>
    <n v="15"/>
    <n v="2.253333333333333"/>
    <n v="1.1000000000000001"/>
    <n v="36"/>
    <n v="89.231999999999985"/>
    <n v="9.9146666666666647E-2"/>
    <n v="67585"/>
    <n v="68937"/>
    <n v="7906.9764106666653"/>
    <n v="158.17462613333191"/>
    <n v="11848.32"/>
    <n v="0.2271"/>
    <n v="0.22070000000000001"/>
    <n v="3005.3049164500258"/>
    <n v="134.41918394666664"/>
    <n v="29.666313897029326"/>
    <n v="164.08549784369598"/>
    <n v="11234.541451093719"/>
  </r>
  <r>
    <x v="240"/>
    <s v="Skykomish School District"/>
    <n v="2513"/>
    <s v="Skykomish High School"/>
    <n v="0.71160000000000001"/>
    <x v="0"/>
    <n v="11.14"/>
    <n v="0"/>
    <n v="11.14"/>
    <n v="1.18"/>
    <n v="1.18"/>
    <n v="11.14"/>
    <n v="15"/>
    <n v="0.7426666666666667"/>
    <n v="1.1000000000000001"/>
    <n v="36"/>
    <n v="29.409600000000001"/>
    <n v="3.2677333333333336E-2"/>
    <n v="67585"/>
    <n v="68937"/>
    <n v="2606.0271365333338"/>
    <n v="52.132110506666322"/>
    <n v="11848.32"/>
    <n v="0.2271"/>
    <n v="0.22070000000000001"/>
    <n v="990.5058215755414"/>
    <n v="44.302654117333333"/>
    <n v="9.7775957636954676"/>
    <n v="54.080249881028799"/>
    <n v="3702.7453184965707"/>
  </r>
  <r>
    <x v="241"/>
    <s v="Snohomish School District"/>
    <n v="4265"/>
    <s v="AIM High School"/>
    <n v="0.24859999999999999"/>
    <x v="1"/>
    <n v="149.14000000000001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1"/>
    <s v="Snohomish School District"/>
    <n v="4366"/>
    <s v="Cascade View Elementary"/>
    <n v="0.24629999999999999"/>
    <x v="1"/>
    <n v="315.2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1"/>
    <s v="Snohomish School District"/>
    <n v="3305"/>
    <s v="Cathcart Elementary"/>
    <n v="0.25559999999999999"/>
    <x v="1"/>
    <n v="399.35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1"/>
    <s v="Snohomish School District"/>
    <n v="4395"/>
    <s v="Centennial Middle School"/>
    <n v="0.23130000000000001"/>
    <x v="1"/>
    <n v="773.55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1"/>
    <s v="Snohomish School District"/>
    <n v="2446"/>
    <s v="Central Elementary"/>
    <n v="0.43940000000000001"/>
    <x v="1"/>
    <n v="170.62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1"/>
    <s v="Snohomish School District"/>
    <n v="4241"/>
    <s v="Dutch Hill Elementary"/>
    <n v="0.13020000000000001"/>
    <x v="1"/>
    <n v="533.26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1"/>
    <s v="Snohomish School District"/>
    <n v="3005"/>
    <s v="Emerson Elementary"/>
    <n v="0.47039999999999998"/>
    <x v="1"/>
    <n v="208.54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1"/>
    <s v="Snohomish School District"/>
    <n v="5128"/>
    <s v="Glacier Peak High School"/>
    <n v="0.1026"/>
    <x v="1"/>
    <n v="1677.65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1"/>
    <s v="Snohomish School District"/>
    <n v="3981"/>
    <s v="High School Re Entry"/>
    <n v="0.25919999999999999"/>
    <x v="1"/>
    <n v="5.87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1"/>
    <s v="Snohomish School District"/>
    <n v="5100"/>
    <s v="Little Cedars Elementary School"/>
    <n v="9.5899999999999999E-2"/>
    <x v="1"/>
    <n v="572.65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1"/>
    <s v="Snohomish School District"/>
    <n v="2073"/>
    <s v="Machias Elementary"/>
    <n v="0.1615"/>
    <x v="1"/>
    <n v="505.73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1"/>
    <s v="Snohomish School District"/>
    <n v="1904"/>
    <s v="Parent Partnership"/>
    <n v="0.13650000000000001"/>
    <x v="1"/>
    <n v="245.46999999999997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1"/>
    <s v="Snohomish School District"/>
    <n v="3561"/>
    <s v="Riverview Elementary"/>
    <n v="0.23230000000000001"/>
    <x v="1"/>
    <n v="479.14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1"/>
    <s v="Snohomish School District"/>
    <n v="4184"/>
    <s v="Seattle Hill Elementary"/>
    <n v="0.1615"/>
    <x v="1"/>
    <n v="543.83000000000004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1"/>
    <s v="Snohomish School District"/>
    <n v="1730"/>
    <s v="Snohomish Center"/>
    <n v="0.1825"/>
    <x v="1"/>
    <n v="9.1199999999999992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1"/>
    <s v="Snohomish School District"/>
    <n v="2428"/>
    <s v="Snohomish High School"/>
    <n v="0.2029"/>
    <x v="1"/>
    <n v="1541.95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1"/>
    <s v="Snohomish School District"/>
    <n v="4383"/>
    <s v="Totem Falls"/>
    <n v="7.2599999999999998E-2"/>
    <x v="1"/>
    <n v="391.02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1"/>
    <s v="Snohomish School District"/>
    <n v="4145"/>
    <s v="Valley View Middle School"/>
    <n v="0.14799999999999999"/>
    <x v="1"/>
    <n v="674.32"/>
    <n v="0"/>
    <n v="0"/>
    <n v="1.2"/>
    <n v="1.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2"/>
    <s v="Snoqualmie Valley School District"/>
    <n v="5015"/>
    <s v="Cascade View Elementary School"/>
    <n v="2.6800000000000001E-2"/>
    <x v="1"/>
    <n v="546.4199999999999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2"/>
    <s v="Snoqualmie Valley School District"/>
    <n v="4397"/>
    <s v="Chief Kanim Middle School"/>
    <n v="6.7299999999999999E-2"/>
    <x v="1"/>
    <n v="457.8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2"/>
    <s v="Snoqualmie Valley School District"/>
    <n v="4308"/>
    <s v="Edwin R Opstad Elementary"/>
    <n v="0.1222"/>
    <x v="1"/>
    <n v="504.2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2"/>
    <s v="Snoqualmie Valley School District"/>
    <n v="2222"/>
    <s v="Fall City Elementary"/>
    <n v="9.2799999999999994E-2"/>
    <x v="1"/>
    <n v="469.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2"/>
    <s v="Snoqualmie Valley School District"/>
    <n v="2850"/>
    <s v="Mount Si High School"/>
    <n v="8.8999999999999996E-2"/>
    <x v="1"/>
    <n v="1992.9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2"/>
    <s v="Snoqualmie Valley School District"/>
    <n v="2287"/>
    <s v="North Bend Elementary School"/>
    <n v="0.153"/>
    <x v="1"/>
    <n v="448.2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2"/>
    <s v="Snoqualmie Valley School District"/>
    <n v="5181"/>
    <s v="Snoqualmie Access"/>
    <n v="0"/>
    <x v="1"/>
    <n v="16.39999999999999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2"/>
    <s v="Snoqualmie Valley School District"/>
    <n v="2288"/>
    <s v="Snoqualmie Elementary"/>
    <n v="0.13389999999999999"/>
    <x v="1"/>
    <n v="392.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2"/>
    <s v="Snoqualmie Valley School District"/>
    <n v="2124"/>
    <s v="Snoqualmie Middle School"/>
    <n v="9.1499999999999998E-2"/>
    <x v="1"/>
    <n v="421.9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2"/>
    <s v="Snoqualmie Valley School District"/>
    <n v="5296"/>
    <s v="Snoqualmie Parent Partnership Program"/>
    <n v="3.1699999999999999E-2"/>
    <x v="1"/>
    <n v="119.4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2"/>
    <s v="Snoqualmie Valley School District"/>
    <n v="5374"/>
    <s v="SVSD OPEN DOORS"/>
    <n v="0.30649999999999999"/>
    <x v="1"/>
    <n v="33.20000000000000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2"/>
    <s v="Snoqualmie Valley School District"/>
    <n v="5457"/>
    <s v="Timber Ridge Elementary School"/>
    <n v="2.8799999999999999E-2"/>
    <x v="1"/>
    <n v="641.0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2"/>
    <s v="Snoqualmie Valley School District"/>
    <n v="5135"/>
    <s v="Twin Falls Middle School"/>
    <n v="0.14169999999999999"/>
    <x v="1"/>
    <n v="478.4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2"/>
    <s v="Snoqualmie Valley School District"/>
    <n v="1502"/>
    <s v="Two Rivers School"/>
    <n v="0.2026"/>
    <x v="1"/>
    <n v="333.5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3"/>
    <s v="Soap Lake School District"/>
    <n v="1518"/>
    <s v="RISE Academy"/>
    <n v="0.76329999999999998"/>
    <x v="0"/>
    <n v="36.65"/>
    <n v="0"/>
    <n v="36.65"/>
    <n v="1"/>
    <n v="1"/>
    <n v="36.65"/>
    <n v="15"/>
    <n v="2.4433333333333334"/>
    <n v="1.1000000000000001"/>
    <n v="36"/>
    <n v="96.756"/>
    <n v="0.10750666666666667"/>
    <n v="67585"/>
    <n v="68937"/>
    <n v="7265.8380666666671"/>
    <n v="145.34901333333255"/>
    <n v="11848.32"/>
    <n v="0.2271"/>
    <n v="0.22070000000000001"/>
    <n v="2955.9237409826665"/>
    <n v="123.51978466666667"/>
    <n v="27.260816475933336"/>
    <n v="150.78060114260001"/>
    <n v="10517.891422125267"/>
  </r>
  <r>
    <x v="243"/>
    <s v="Soap Lake School District"/>
    <n v="2694"/>
    <s v="Soap Lake Elementary"/>
    <n v="0.87260000000000004"/>
    <x v="0"/>
    <n v="227.35"/>
    <n v="0"/>
    <n v="227.35"/>
    <n v="1"/>
    <n v="1"/>
    <n v="227.35"/>
    <n v="15"/>
    <n v="15.156666666666666"/>
    <n v="1.1000000000000001"/>
    <n v="36"/>
    <n v="600.20400000000006"/>
    <n v="0.66689333333333345"/>
    <n v="67585"/>
    <n v="68937"/>
    <n v="45071.985933333344"/>
    <n v="901.63978666666662"/>
    <n v="11848.32"/>
    <n v="0.2271"/>
    <n v="0.22070000000000001"/>
    <n v="18336.405525577338"/>
    <n v="766.22709533333352"/>
    <n v="169.10631994006673"/>
    <n v="935.33341527340031"/>
    <n v="65245.364660850755"/>
  </r>
  <r>
    <x v="243"/>
    <s v="Soap Lake School District"/>
    <n v="3089"/>
    <s v="Soap Lake Middle &amp; High School"/>
    <n v="0.81989999999999996"/>
    <x v="0"/>
    <n v="273.42"/>
    <n v="0"/>
    <n v="273.42"/>
    <n v="1"/>
    <n v="1"/>
    <n v="273.42"/>
    <n v="15"/>
    <n v="18.228000000000002"/>
    <n v="1.1000000000000001"/>
    <n v="36"/>
    <n v="721.82880000000011"/>
    <n v="0.80203200000000008"/>
    <n v="67585"/>
    <n v="68937"/>
    <n v="54205.332720000006"/>
    <n v="1084.3472639999964"/>
    <n v="11848.32"/>
    <n v="0.2271"/>
    <n v="0.22070000000000001"/>
    <n v="22052.078288116802"/>
    <n v="921.49466640000014"/>
    <n v="203.37387287448004"/>
    <n v="1124.8685392744801"/>
    <n v="78466.626811391281"/>
  </r>
  <r>
    <x v="244"/>
    <s v="South Bend School District"/>
    <n v="2804"/>
    <s v="Mike Morris Elementary"/>
    <n v="0.7944"/>
    <x v="0"/>
    <n v="266.22000000000003"/>
    <n v="0"/>
    <n v="266.22000000000003"/>
    <n v="1"/>
    <n v="1"/>
    <n v="266.22000000000003"/>
    <n v="15"/>
    <n v="17.748000000000001"/>
    <n v="1.1000000000000001"/>
    <n v="36"/>
    <n v="702.82080000000019"/>
    <n v="0.78091200000000016"/>
    <n v="67585"/>
    <n v="68937"/>
    <n v="52777.937520000014"/>
    <n v="1055.7930239999987"/>
    <n v="11848.32"/>
    <n v="0.2271"/>
    <n v="0.22070000000000001"/>
    <n v="21471.378399028807"/>
    <n v="897.22884240000019"/>
    <n v="198.01840551768004"/>
    <n v="1095.2472479176802"/>
    <n v="76400.356190946506"/>
  </r>
  <r>
    <x v="244"/>
    <s v="South Bend School District"/>
    <n v="5243"/>
    <s v="Pacific Virtual Learning"/>
    <n v="0.14799999999999999"/>
    <x v="1"/>
    <n v="49.0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4"/>
    <s v="South Bend School District"/>
    <n v="2214"/>
    <s v="South Bend High School"/>
    <n v="0.65859999999999996"/>
    <x v="0"/>
    <n v="260.77999999999997"/>
    <n v="0"/>
    <n v="260.77999999999997"/>
    <n v="1"/>
    <n v="1"/>
    <n v="260.77999999999997"/>
    <n v="15"/>
    <n v="17.385333333333332"/>
    <n v="1.1000000000000001"/>
    <n v="36"/>
    <n v="688.45920000000001"/>
    <n v="0.76495466666666667"/>
    <n v="67585"/>
    <n v="68937"/>
    <n v="51699.461146666668"/>
    <n v="1034.2187093333341"/>
    <n v="11848.32"/>
    <n v="0.2271"/>
    <n v="0.22070000000000001"/>
    <n v="21032.627371717866"/>
    <n v="878.89466426666672"/>
    <n v="193.97205240365335"/>
    <n v="1072.8667166703201"/>
    <n v="74839.173944388196"/>
  </r>
  <r>
    <x v="245"/>
    <s v="South Kitsap School District"/>
    <n v="4029"/>
    <s v="Burley Glenwood Elementary"/>
    <n v="0.33739999999999998"/>
    <x v="1"/>
    <n v="410.5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5"/>
    <s v="South Kitsap School District"/>
    <n v="3680"/>
    <s v="Cedar Heights Middle School"/>
    <n v="0.3987"/>
    <x v="1"/>
    <n v="602.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5"/>
    <s v="South Kitsap School District"/>
    <n v="3899"/>
    <s v="Discovery"/>
    <n v="0.61609999999999998"/>
    <x v="0"/>
    <n v="143.81"/>
    <n v="0"/>
    <n v="143.81"/>
    <n v="1.18"/>
    <n v="1.18"/>
    <n v="143.81"/>
    <n v="15"/>
    <n v="9.5873333333333335"/>
    <n v="1.1000000000000001"/>
    <n v="36"/>
    <n v="379.65840000000003"/>
    <n v="0.4218426666666667"/>
    <n v="67585"/>
    <n v="68937"/>
    <n v="33642.079219466672"/>
    <n v="672.99091669332847"/>
    <n v="11848.32"/>
    <n v="0.2271"/>
    <n v="0.22070000000000001"/>
    <n v="12786.772190375099"/>
    <n v="571.91783560266663"/>
    <n v="126.22226631750853"/>
    <n v="698.1401019201752"/>
    <n v="47799.982428455274"/>
  </r>
  <r>
    <x v="245"/>
    <s v="South Kitsap School District"/>
    <n v="2641"/>
    <s v="East Port Orchard Elementary"/>
    <n v="0.53059999999999996"/>
    <x v="0"/>
    <n v="420.8"/>
    <n v="0"/>
    <n v="420.8"/>
    <n v="1.18"/>
    <n v="1.18"/>
    <n v="420.8"/>
    <n v="15"/>
    <n v="28.053333333333335"/>
    <n v="1.1000000000000001"/>
    <n v="36"/>
    <n v="1110.9120000000003"/>
    <n v="1.2343466666666669"/>
    <n v="67585"/>
    <n v="68937"/>
    <n v="98439.516970666693"/>
    <n v="1969.2272981333081"/>
    <n v="11848.32"/>
    <n v="0.2271"/>
    <n v="0.22070000000000001"/>
    <n v="37415.157066336425"/>
    <n v="1673.4790711466667"/>
    <n v="369.33683100206935"/>
    <n v="2042.8159021487361"/>
    <n v="139866.71723728516"/>
  </r>
  <r>
    <x v="245"/>
    <s v="South Kitsap School District"/>
    <n v="1718"/>
    <s v="Explorer Academy"/>
    <n v="0.28949999999999998"/>
    <x v="1"/>
    <n v="281.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5"/>
    <s v="South Kitsap School District"/>
    <n v="4348"/>
    <s v="Hidden Creek Elementary School"/>
    <n v="0.37530000000000002"/>
    <x v="1"/>
    <n v="360.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5"/>
    <s v="South Kitsap School District"/>
    <n v="4142"/>
    <s v="John Sedgwick Middle School"/>
    <n v="0.30919999999999997"/>
    <x v="1"/>
    <n v="714.81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5"/>
    <s v="South Kitsap School District"/>
    <n v="4079"/>
    <s v="Manchester Elementary School"/>
    <n v="0.33300000000000002"/>
    <x v="1"/>
    <n v="389.64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5"/>
    <s v="South Kitsap School District"/>
    <n v="3046"/>
    <s v="Marcus Whitman Middle School"/>
    <n v="0.45610000000000001"/>
    <x v="1"/>
    <n v="702.4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5"/>
    <s v="South Kitsap School District"/>
    <n v="4350"/>
    <s v="Mullenix Ridge Elementary School"/>
    <n v="0.2485"/>
    <x v="1"/>
    <n v="351.19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5"/>
    <s v="South Kitsap School District"/>
    <n v="2995"/>
    <s v="Olalla Elementary School"/>
    <n v="0.34489999999999998"/>
    <x v="1"/>
    <n v="256.92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5"/>
    <s v="South Kitsap School District"/>
    <n v="2650"/>
    <s v="Orchard Heights Elementary"/>
    <n v="0.44019999999999998"/>
    <x v="1"/>
    <n v="556.3200000000000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5"/>
    <s v="South Kitsap School District"/>
    <n v="5562"/>
    <s v="Pacific Northwest Connections Academy"/>
    <n v="6.0000000000000001E-3"/>
    <x v="1"/>
    <n v="1172.2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5"/>
    <s v="South Kitsap School District"/>
    <n v="4349"/>
    <s v="Sidney Glen Elementary School"/>
    <n v="0.4168"/>
    <x v="1"/>
    <n v="408.6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5"/>
    <s v="South Kitsap School District"/>
    <n v="3110"/>
    <s v="South Colby Elementary"/>
    <n v="0.2356"/>
    <x v="1"/>
    <n v="293.2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5"/>
    <s v="South Kitsap School District"/>
    <n v="2272"/>
    <s v="South Kitsap High School"/>
    <n v="0.33529999999999999"/>
    <x v="1"/>
    <n v="2345.86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5"/>
    <s v="South Kitsap School District"/>
    <n v="4141"/>
    <s v="Sunnyslope Elementary School"/>
    <n v="0.31340000000000001"/>
    <x v="1"/>
    <n v="444.8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6"/>
    <s v="South Whidbey School District"/>
    <n v="1682"/>
    <s v="South Whidbey Academy"/>
    <n v="0.54530000000000001"/>
    <x v="0"/>
    <n v="34.26"/>
    <n v="0"/>
    <n v="34.26"/>
    <n v="1.2"/>
    <n v="1.24"/>
    <n v="34.26"/>
    <n v="15"/>
    <n v="2.2839999999999998"/>
    <n v="1.1000000000000001"/>
    <n v="36"/>
    <n v="90.446399999999997"/>
    <n v="0.100496"/>
    <n v="67585"/>
    <n v="68937"/>
    <n v="8150.4265919999998"/>
    <n v="440.16042048000054"/>
    <n v="11848.32"/>
    <n v="0.2271"/>
    <n v="0.22070000000000001"/>
    <n v="3138.8140505631363"/>
    <n v="143.17645020800001"/>
    <n v="31.599042560905602"/>
    <n v="174.77549276890562"/>
    <n v="11904.176555812042"/>
  </r>
  <r>
    <x v="246"/>
    <s v="South Whidbey School District"/>
    <n v="4321"/>
    <s v="South Whidbey Elementary"/>
    <n v="0.29570000000000002"/>
    <x v="1"/>
    <n v="583.15"/>
    <n v="0"/>
    <n v="0"/>
    <n v="1.2"/>
    <n v="1.2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6"/>
    <s v="South Whidbey School District"/>
    <n v="4149"/>
    <s v="South Whidbey High School"/>
    <n v="0.2117"/>
    <x v="1"/>
    <n v="404.97"/>
    <n v="0"/>
    <n v="0"/>
    <n v="1.2"/>
    <n v="1.2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6"/>
    <s v="South Whidbey School District"/>
    <n v="2511"/>
    <s v="South Whidbey Middle"/>
    <n v="0.30320000000000003"/>
    <x v="1"/>
    <n v="179.88"/>
    <n v="0"/>
    <n v="0"/>
    <n v="1.2"/>
    <n v="1.2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7"/>
    <s v="Southside School District"/>
    <n v="2744"/>
    <s v="Southside Elementary"/>
    <n v="0.41020000000000001"/>
    <x v="1"/>
    <n v="202.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8"/>
    <s v="Spokane School District"/>
    <n v="1533"/>
    <s v="A-3 Multiagency Adolescent Prog"/>
    <n v="0.79830000000000001"/>
    <x v="0"/>
    <n v="30.03"/>
    <n v="0"/>
    <n v="30.03"/>
    <n v="1.04"/>
    <n v="1.04"/>
    <n v="30.03"/>
    <n v="15"/>
    <n v="2.0020000000000002"/>
    <n v="1.1000000000000001"/>
    <n v="36"/>
    <n v="79.279200000000017"/>
    <n v="8.8088000000000014E-2"/>
    <n v="67585"/>
    <n v="68937"/>
    <n v="6191.5645792000014"/>
    <n v="123.85877503999927"/>
    <n v="11848.32"/>
    <n v="0.2271"/>
    <n v="0.22070000000000001"/>
    <n v="2477.1347597476479"/>
    <n v="105.257055904"/>
    <n v="23.2302322380128"/>
    <n v="128.4872881420128"/>
    <n v="8921.0454021296609"/>
  </r>
  <r>
    <x v="248"/>
    <s v="Spokane School District"/>
    <n v="2156"/>
    <s v="Adams Elementary"/>
    <n v="0.68720000000000003"/>
    <x v="0"/>
    <n v="376.75"/>
    <n v="0"/>
    <n v="376.75"/>
    <n v="1.04"/>
    <n v="1.04"/>
    <n v="376.75"/>
    <n v="15"/>
    <n v="25.116666666666667"/>
    <n v="1.1000000000000001"/>
    <n v="36"/>
    <n v="994.62000000000012"/>
    <n v="1.1051333333333335"/>
    <n v="67585"/>
    <n v="68937"/>
    <n v="77678.053786666685"/>
    <n v="1553.9058773333236"/>
    <n v="11848.32"/>
    <n v="0.2271"/>
    <n v="0.22070000000000001"/>
    <n v="31077.606418079471"/>
    <n v="1320.5326610666668"/>
    <n v="291.44155829741339"/>
    <n v="1611.9742193640802"/>
    <n v="111921.54030144356"/>
  </r>
  <r>
    <x v="248"/>
    <s v="Spokane School District"/>
    <n v="1604"/>
    <s v="Alternative Tamarack School"/>
    <n v="0.53180000000000005"/>
    <x v="0"/>
    <n v="11.7"/>
    <n v="0"/>
    <n v="11.7"/>
    <n v="1.04"/>
    <n v="1.04"/>
    <n v="11.7"/>
    <n v="15"/>
    <n v="0.77999999999999992"/>
    <n v="1.1000000000000001"/>
    <n v="36"/>
    <n v="30.887999999999998"/>
    <n v="3.4319999999999996E-2"/>
    <n v="67585"/>
    <n v="68937"/>
    <n v="2412.2978880000001"/>
    <n v="48.256665599999451"/>
    <n v="11848.32"/>
    <n v="0.2271"/>
    <n v="0.22070000000000001"/>
    <n v="965.11743886271984"/>
    <n v="41.00924255999999"/>
    <n v="9.0507398329919972"/>
    <n v="50.059982392991984"/>
    <n v="3475.7319748557111"/>
  </r>
  <r>
    <x v="248"/>
    <s v="Spokane School District"/>
    <n v="2381"/>
    <s v="Arlington Elementary"/>
    <n v="0.78190000000000004"/>
    <x v="0"/>
    <n v="551.21"/>
    <n v="0"/>
    <n v="551.21"/>
    <n v="1.04"/>
    <n v="1.04"/>
    <n v="551.21"/>
    <n v="15"/>
    <n v="36.747333333333337"/>
    <n v="1.1000000000000001"/>
    <n v="36"/>
    <n v="1455.1944000000003"/>
    <n v="1.6168826666666669"/>
    <n v="67585"/>
    <n v="68937"/>
    <n v="113648.09562773336"/>
    <n v="2273.4663799466507"/>
    <n v="11848.32"/>
    <n v="0.2271"/>
    <n v="0.22070000000000001"/>
    <n v="45468.579784232468"/>
    <n v="1932.0260334613336"/>
    <n v="426.39814558491634"/>
    <n v="2358.4241790462497"/>
    <n v="163748.56597095871"/>
  </r>
  <r>
    <x v="248"/>
    <s v="Spokane School District"/>
    <n v="2128"/>
    <s v="Audubon Elementary"/>
    <n v="0.84419999999999995"/>
    <x v="0"/>
    <n v="476.04"/>
    <n v="0"/>
    <n v="476.04"/>
    <n v="1.04"/>
    <n v="1.04"/>
    <n v="476.04"/>
    <n v="15"/>
    <n v="31.736000000000001"/>
    <n v="1.1000000000000001"/>
    <n v="36"/>
    <n v="1256.7456000000002"/>
    <n v="1.3963840000000003"/>
    <n v="67585"/>
    <n v="68937"/>
    <n v="98149.597145600026"/>
    <n v="1963.4276147199853"/>
    <n v="11848.32"/>
    <n v="0.2271"/>
    <n v="0.22070000000000001"/>
    <n v="39267.906461214472"/>
    <n v="1668.5504126720002"/>
    <n v="368.24907607671048"/>
    <n v="2036.7994887487107"/>
    <n v="141417.73071028318"/>
  </r>
  <r>
    <x v="248"/>
    <s v="Spokane School District"/>
    <n v="3357"/>
    <s v="Balboa Elementary"/>
    <n v="0.42830000000000001"/>
    <x v="1"/>
    <n v="285.97000000000003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8"/>
    <s v="Spokane School District"/>
    <n v="2155"/>
    <s v="Bemiss Elementary"/>
    <n v="0.87780000000000002"/>
    <x v="0"/>
    <n v="415.4"/>
    <n v="0"/>
    <n v="415.4"/>
    <n v="1.04"/>
    <n v="1.04"/>
    <n v="415.4"/>
    <n v="15"/>
    <n v="27.693333333333332"/>
    <n v="1.1000000000000001"/>
    <n v="36"/>
    <n v="1096.6559999999999"/>
    <n v="1.2185066666666666"/>
    <n v="67585"/>
    <n v="68937"/>
    <n v="85646.883989333335"/>
    <n v="1713.3178538666543"/>
    <n v="11848.32"/>
    <n v="0.2271"/>
    <n v="0.22070000000000001"/>
    <n v="34265.793513125973"/>
    <n v="1456.0033640533331"/>
    <n v="321.33994244657066"/>
    <n v="1777.3433064999037"/>
    <n v="123403.33866282586"/>
  </r>
  <r>
    <x v="248"/>
    <s v="Spokane School District"/>
    <n v="2218"/>
    <s v="Browne Elementary"/>
    <n v="0.61909999999999998"/>
    <x v="0"/>
    <n v="343.6"/>
    <n v="0"/>
    <n v="343.6"/>
    <n v="1.04"/>
    <n v="1.04"/>
    <n v="343.6"/>
    <n v="15"/>
    <n v="22.90666666666667"/>
    <n v="1.1000000000000001"/>
    <n v="36"/>
    <n v="907.10400000000027"/>
    <n v="1.0078933333333335"/>
    <n v="67585"/>
    <n v="68937"/>
    <n v="70843.209770666683"/>
    <n v="1417.178658133329"/>
    <n v="11848.32"/>
    <n v="0.2271"/>
    <n v="0.22070000000000001"/>
    <n v="28343.107007968429"/>
    <n v="1204.3398071466668"/>
    <n v="265.79779543726937"/>
    <n v="1470.1376025839361"/>
    <n v="102073.63303935238"/>
  </r>
  <r>
    <x v="248"/>
    <s v="Spokane School District"/>
    <n v="3008"/>
    <s v="Bryant Center"/>
    <n v="0.2331"/>
    <x v="1"/>
    <n v="529.95000000000005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8"/>
    <s v="Spokane School District"/>
    <n v="4457"/>
    <s v="Chase Middle School"/>
    <n v="0.54559999999999997"/>
    <x v="0"/>
    <n v="694.25"/>
    <n v="0"/>
    <n v="694.25"/>
    <n v="1.04"/>
    <n v="1.04"/>
    <n v="694.25"/>
    <n v="15"/>
    <n v="46.283333333333331"/>
    <n v="1.1000000000000001"/>
    <n v="36"/>
    <n v="1832.8200000000002"/>
    <n v="2.0364666666666666"/>
    <n v="67585"/>
    <n v="68937"/>
    <n v="143139.98365333336"/>
    <n v="2863.4350506666233"/>
    <n v="11848.32"/>
    <n v="0.2271"/>
    <n v="0.22070000000000001"/>
    <n v="57267.75913935413"/>
    <n v="2433.390311733333"/>
    <n v="537.04924179954662"/>
    <n v="2970.4395535328795"/>
    <n v="206241.61739688698"/>
  </r>
  <r>
    <x v="248"/>
    <s v="Spokane School District"/>
    <n v="2129"/>
    <s v="Cooper Elementary"/>
    <n v="0.74429999999999996"/>
    <x v="0"/>
    <n v="426.7"/>
    <n v="0"/>
    <n v="426.7"/>
    <n v="1.04"/>
    <n v="1.04"/>
    <n v="426.7"/>
    <n v="15"/>
    <n v="28.446666666666665"/>
    <n v="1.1000000000000001"/>
    <n v="36"/>
    <n v="1126.4880000000001"/>
    <n v="1.2516533333333335"/>
    <n v="67585"/>
    <n v="68937"/>
    <n v="87976.710154666696"/>
    <n v="1759.9247189333109"/>
    <n v="11848.32"/>
    <n v="0.2271"/>
    <n v="0.22070000000000001"/>
    <n v="35197.915483993391"/>
    <n v="1495.6105812266667"/>
    <n v="330.08125527672536"/>
    <n v="1825.6918365033921"/>
    <n v="126760.24219409679"/>
  </r>
  <r>
    <x v="248"/>
    <s v="Spokane School District"/>
    <n v="1603"/>
    <s v="Daybreak Alternative School"/>
    <n v="0.16669999999999999"/>
    <x v="1"/>
    <n v="10.71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8"/>
    <s v="Spokane School District"/>
    <n v="3412"/>
    <s v="Ferris High School"/>
    <n v="0.43"/>
    <x v="1"/>
    <n v="1604.45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8"/>
    <s v="Spokane School District"/>
    <n v="2312"/>
    <s v="Finch Elementary"/>
    <n v="0.50309999999999999"/>
    <x v="0"/>
    <n v="469.8"/>
    <n v="0"/>
    <n v="469.8"/>
    <n v="1.04"/>
    <n v="1.04"/>
    <n v="469.8"/>
    <n v="15"/>
    <n v="31.32"/>
    <n v="1.1000000000000001"/>
    <n v="36"/>
    <n v="1240.2720000000002"/>
    <n v="1.3780800000000002"/>
    <n v="67585"/>
    <n v="68937"/>
    <n v="96863.03827200002"/>
    <n v="1937.6907263999892"/>
    <n v="11848.32"/>
    <n v="0.2271"/>
    <n v="0.22070000000000001"/>
    <n v="38753.177160487685"/>
    <n v="1646.6788166400002"/>
    <n v="363.42201483244804"/>
    <n v="2010.1008314724481"/>
    <n v="139564.00699036018"/>
  </r>
  <r>
    <x v="248"/>
    <s v="Spokane School District"/>
    <n v="2127"/>
    <s v="Franklin Elementary"/>
    <n v="0.45810000000000001"/>
    <x v="1"/>
    <n v="441.31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8"/>
    <s v="Spokane School District"/>
    <n v="3727"/>
    <s v="Garfield Elementary"/>
    <n v="0.71240000000000003"/>
    <x v="0"/>
    <n v="375.8"/>
    <n v="0"/>
    <n v="375.8"/>
    <n v="1.04"/>
    <n v="1.04"/>
    <n v="375.8"/>
    <n v="15"/>
    <n v="25.053333333333335"/>
    <n v="1.1000000000000001"/>
    <n v="36"/>
    <n v="992.11200000000019"/>
    <n v="1.1023466666666668"/>
    <n v="67585"/>
    <n v="68937"/>
    <n v="77482.183445333358"/>
    <n v="1549.9876010666485"/>
    <n v="11848.32"/>
    <n v="0.2271"/>
    <n v="0.22070000000000001"/>
    <n v="30999.24218159062"/>
    <n v="1317.2028507733335"/>
    <n v="290.70666916567473"/>
    <n v="1607.9095199390081"/>
    <n v="111639.32274792963"/>
  </r>
  <r>
    <x v="248"/>
    <s v="Spokane School District"/>
    <n v="3758"/>
    <s v="Garry Middle School"/>
    <n v="0.86439999999999995"/>
    <x v="0"/>
    <n v="621.71"/>
    <n v="0"/>
    <n v="621.71"/>
    <n v="1.04"/>
    <n v="1.04"/>
    <n v="621.71"/>
    <n v="15"/>
    <n v="41.447333333333333"/>
    <n v="1.1000000000000001"/>
    <n v="36"/>
    <n v="1641.3144"/>
    <n v="1.8236826666666666"/>
    <n v="67585"/>
    <n v="68937"/>
    <n v="128183.73674773335"/>
    <n v="2564.2437239466381"/>
    <n v="11848.32"/>
    <n v="0.2271"/>
    <n v="0.22070000000000001"/>
    <n v="51284.031018405265"/>
    <n v="2179.1330078613332"/>
    <n v="480.93465483499625"/>
    <n v="2660.0676626963295"/>
    <n v="184692.07915278155"/>
  </r>
  <r>
    <x v="248"/>
    <s v="Spokane School District"/>
    <n v="3258"/>
    <s v="Glover Middle School"/>
    <n v="0.76690000000000003"/>
    <x v="0"/>
    <n v="604.46"/>
    <n v="0"/>
    <n v="604.46"/>
    <n v="1.04"/>
    <n v="1.04"/>
    <n v="604.46"/>
    <n v="15"/>
    <n v="40.297333333333334"/>
    <n v="1.1000000000000001"/>
    <n v="36"/>
    <n v="1595.7744000000002"/>
    <n v="1.773082666666667"/>
    <n v="67585"/>
    <n v="68937"/>
    <n v="124627.14370773337"/>
    <n v="2493.0960759466543"/>
    <n v="11848.32"/>
    <n v="0.2271"/>
    <n v="0.22070000000000001"/>
    <n v="49861.101461107675"/>
    <n v="2118.6706630613335"/>
    <n v="467.59061533763634"/>
    <n v="2586.2612783989698"/>
    <n v="179567.60252318665"/>
  </r>
  <r>
    <x v="248"/>
    <s v="Spokane School District"/>
    <n v="3729"/>
    <s v="Grant Elementary"/>
    <n v="0.88090000000000002"/>
    <x v="0"/>
    <n v="319.75"/>
    <n v="0"/>
    <n v="319.75"/>
    <n v="1.04"/>
    <n v="1.04"/>
    <n v="319.75"/>
    <n v="15"/>
    <n v="21.316666666666666"/>
    <n v="1.1000000000000001"/>
    <n v="36"/>
    <n v="844.14"/>
    <n v="0.93793333333333329"/>
    <n v="67585"/>
    <n v="68937"/>
    <n v="65925.833306666667"/>
    <n v="1318.8093013333273"/>
    <n v="11848.32"/>
    <n v="0.2271"/>
    <n v="0.22070000000000001"/>
    <n v="26375.752228748264"/>
    <n v="1120.7440434666667"/>
    <n v="247.34821039309332"/>
    <n v="1368.0922538597599"/>
    <n v="94988.487090608018"/>
  </r>
  <r>
    <x v="248"/>
    <s v="Spokane School District"/>
    <n v="3007"/>
    <s v="Hamblen Elementary"/>
    <n v="0.34839999999999999"/>
    <x v="1"/>
    <n v="487.67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8"/>
    <s v="Spokane School District"/>
    <n v="2056"/>
    <s v="Holmes Elementary"/>
    <n v="0.90200000000000002"/>
    <x v="0"/>
    <n v="322.3"/>
    <n v="0"/>
    <n v="322.3"/>
    <n v="1.04"/>
    <n v="1.04"/>
    <n v="322.3"/>
    <n v="15"/>
    <n v="21.486666666666668"/>
    <n v="1.1000000000000001"/>
    <n v="36"/>
    <n v="850.87200000000007"/>
    <n v="0.94541333333333344"/>
    <n v="67585"/>
    <n v="68937"/>
    <n v="66451.590538666685"/>
    <n v="1329.3267797333247"/>
    <n v="11848.32"/>
    <n v="0.2271"/>
    <n v="0.22070000000000001"/>
    <n v="26586.098337218351"/>
    <n v="1129.6819553066669"/>
    <n v="249.32080753618138"/>
    <n v="1379.0027628428481"/>
    <n v="95746.018418461215"/>
  </r>
  <r>
    <x v="248"/>
    <s v="Spokane School District"/>
    <n v="2258"/>
    <s v="Hutton Elementary"/>
    <n v="0.20519999999999999"/>
    <x v="1"/>
    <n v="553.35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8"/>
    <s v="Spokane School District"/>
    <n v="3506"/>
    <s v="Indian Trail Elementary"/>
    <n v="0.38119999999999998"/>
    <x v="1"/>
    <n v="274.82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8"/>
    <s v="Spokane School District"/>
    <n v="2111"/>
    <s v="Jefferson Elementary"/>
    <n v="0.33429999999999999"/>
    <x v="1"/>
    <n v="424.19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8"/>
    <s v="Spokane School District"/>
    <n v="2172"/>
    <s v="Lewis &amp; Clark High School"/>
    <n v="0.37490000000000001"/>
    <x v="1"/>
    <n v="1781.9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8"/>
    <s v="Spokane School District"/>
    <n v="2401"/>
    <s v="Libby Center"/>
    <n v="0.23169999999999999"/>
    <x v="1"/>
    <n v="493.91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8"/>
    <s v="Spokane School District"/>
    <n v="2952"/>
    <s v="Lidgerwood Elementary"/>
    <n v="0.88060000000000005"/>
    <x v="0"/>
    <n v="402.1"/>
    <n v="0"/>
    <n v="402.1"/>
    <n v="1.04"/>
    <n v="1.04"/>
    <n v="402.1"/>
    <n v="15"/>
    <n v="26.806666666666668"/>
    <n v="1.1000000000000001"/>
    <n v="36"/>
    <n v="1061.5440000000003"/>
    <n v="1.1794933333333337"/>
    <n v="67585"/>
    <n v="68937"/>
    <n v="82904.699210666702"/>
    <n v="1658.4619861333194"/>
    <n v="11848.32"/>
    <n v="0.2271"/>
    <n v="0.22070000000000001"/>
    <n v="33168.694202282037"/>
    <n v="1409.3860199466671"/>
    <n v="311.05149460222947"/>
    <n v="1720.4375145488966"/>
    <n v="119452.29291363095"/>
  </r>
  <r>
    <x v="248"/>
    <s v="Spokane School District"/>
    <n v="2951"/>
    <s v="Lincoln Heights Elementary"/>
    <n v="0.55200000000000005"/>
    <x v="0"/>
    <n v="444.59"/>
    <n v="0"/>
    <n v="444.59"/>
    <n v="1.04"/>
    <n v="1.04"/>
    <n v="444.59"/>
    <n v="15"/>
    <n v="29.639333333333333"/>
    <n v="1.1000000000000001"/>
    <n v="36"/>
    <n v="1173.7176000000002"/>
    <n v="1.3041306666666668"/>
    <n v="67585"/>
    <n v="68937"/>
    <n v="91665.257950933359"/>
    <n v="1833.7120477866411"/>
    <n v="11848.32"/>
    <n v="0.2271"/>
    <n v="0.22070000000000001"/>
    <n v="36673.637790083478"/>
    <n v="1558.3161666453332"/>
    <n v="343.92037797862503"/>
    <n v="1902.2365446239583"/>
    <n v="132074.84433342743"/>
  </r>
  <r>
    <x v="248"/>
    <s v="Spokane School District"/>
    <n v="3190"/>
    <s v="Linwood Elementary"/>
    <n v="0.72519999999999996"/>
    <x v="0"/>
    <n v="419.7"/>
    <n v="0"/>
    <n v="419.7"/>
    <n v="1.04"/>
    <n v="1.04"/>
    <n v="419.7"/>
    <n v="15"/>
    <n v="27.98"/>
    <n v="1.1000000000000001"/>
    <n v="36"/>
    <n v="1108.008"/>
    <n v="1.23112"/>
    <n v="67585"/>
    <n v="68937"/>
    <n v="86533.455008000004"/>
    <n v="1731.0532095999952"/>
    <n v="11848.32"/>
    <n v="0.2271"/>
    <n v="0.22070000000000001"/>
    <n v="34620.494794075523"/>
    <n v="1471.07513696"/>
    <n v="324.66628272707203"/>
    <n v="1795.741419687072"/>
    <n v="124680.74443136259"/>
  </r>
  <r>
    <x v="248"/>
    <s v="Spokane School District"/>
    <n v="3719"/>
    <s v="Logan Elementary"/>
    <n v="0.91910000000000003"/>
    <x v="0"/>
    <n v="294.88"/>
    <n v="0"/>
    <n v="294.88"/>
    <n v="1.04"/>
    <n v="1.04"/>
    <n v="294.88"/>
    <n v="15"/>
    <n v="19.658666666666665"/>
    <n v="1.1000000000000001"/>
    <n v="36"/>
    <n v="778.4831999999999"/>
    <n v="0.86498133333333327"/>
    <n v="67585"/>
    <n v="68937"/>
    <n v="60798.153949866668"/>
    <n v="1216.2329531733267"/>
    <n v="11848.32"/>
    <n v="0.2271"/>
    <n v="0.22070000000000001"/>
    <n v="24324.259006140073"/>
    <n v="1033.5731150506665"/>
    <n v="228.10958649168211"/>
    <n v="1261.6827015423487"/>
    <n v="87600.328610722412"/>
  </r>
  <r>
    <x v="248"/>
    <s v="Spokane School District"/>
    <n v="3718"/>
    <s v="Longfellow Elementary"/>
    <n v="0.84340000000000004"/>
    <x v="0"/>
    <n v="470.6"/>
    <n v="0"/>
    <n v="470.6"/>
    <n v="1.04"/>
    <n v="1.04"/>
    <n v="470.6"/>
    <n v="15"/>
    <n v="31.373333333333335"/>
    <n v="1.1000000000000001"/>
    <n v="36"/>
    <n v="1242.3840000000002"/>
    <n v="1.3804266666666669"/>
    <n v="67585"/>
    <n v="68937"/>
    <n v="97027.981717333358"/>
    <n v="1940.9903274666576"/>
    <n v="11848.32"/>
    <n v="0.2271"/>
    <n v="0.22070000000000001"/>
    <n v="38819.168096478301"/>
    <n v="1649.4828674133337"/>
    <n v="364.04086883812278"/>
    <n v="2013.5237362514565"/>
    <n v="139801.66387752976"/>
  </r>
  <r>
    <x v="248"/>
    <s v="Spokane School District"/>
    <n v="2708"/>
    <s v="Madison Elementary"/>
    <n v="0.72070000000000001"/>
    <x v="0"/>
    <n v="276.89"/>
    <n v="0"/>
    <n v="276.89"/>
    <n v="1.04"/>
    <n v="1.04"/>
    <n v="276.89"/>
    <n v="15"/>
    <n v="18.459333333333333"/>
    <n v="1.1000000000000001"/>
    <n v="36"/>
    <n v="730.98960000000011"/>
    <n v="0.81221066666666675"/>
    <n v="67585"/>
    <n v="68937"/>
    <n v="57088.988222933345"/>
    <n v="1142.0331741866539"/>
    <n v="11848.32"/>
    <n v="0.2271"/>
    <n v="0.22070000000000001"/>
    <n v="22840.287833051159"/>
    <n v="970.51702328533327"/>
    <n v="214.19310703907306"/>
    <n v="1184.7101303244062"/>
    <n v="82256.019360495571"/>
  </r>
  <r>
    <x v="248"/>
    <s v="Spokane School District"/>
    <n v="4389"/>
    <s v="Moran Prairie Elementary"/>
    <n v="0.248"/>
    <x v="1"/>
    <n v="481.55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8"/>
    <s v="Spokane School District"/>
    <n v="4035"/>
    <s v="Mullan Road Elementary"/>
    <n v="0.34200000000000003"/>
    <x v="1"/>
    <n v="612.29999999999995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8"/>
    <s v="Spokane School District"/>
    <n v="2106"/>
    <s v="North Central High School"/>
    <n v="0.56100000000000005"/>
    <x v="0"/>
    <n v="1492.97"/>
    <n v="0"/>
    <n v="1492.97"/>
    <n v="1.04"/>
    <n v="1.04"/>
    <n v="1492.97"/>
    <n v="15"/>
    <n v="99.531333333333336"/>
    <n v="1.1000000000000001"/>
    <n v="36"/>
    <n v="3941.4408000000003"/>
    <n v="4.3793786666666668"/>
    <n v="67585"/>
    <n v="68937"/>
    <n v="307819.51947413338"/>
    <n v="6157.7567556265858"/>
    <n v="11848.32"/>
    <n v="0.2271"/>
    <n v="0.22070000000000001"/>
    <n v="123153.10963238246"/>
    <n v="5232.9546038293329"/>
    <n v="1154.9130810651338"/>
    <n v="6387.8676848944669"/>
    <n v="443518.2535470369"/>
  </r>
  <r>
    <x v="248"/>
    <s v="Spokane School District"/>
    <n v="5250"/>
    <s v="On Track Academy"/>
    <n v="0.69089999999999996"/>
    <x v="0"/>
    <n v="392.40999999999997"/>
    <n v="0"/>
    <n v="392.40999999999997"/>
    <n v="1.04"/>
    <n v="1.04"/>
    <n v="392.40999999999997"/>
    <n v="15"/>
    <n v="26.160666666666664"/>
    <n v="1.1000000000000001"/>
    <n v="36"/>
    <n v="1035.9623999999999"/>
    <n v="1.1510693333333333"/>
    <n v="67585"/>
    <n v="68937"/>
    <n v="80906.82172906668"/>
    <n v="1618.495568213315"/>
    <n v="11848.32"/>
    <n v="0.2271"/>
    <n v="0.22070000000000001"/>
    <n v="32369.37899009572"/>
    <n v="1375.4219549546667"/>
    <n v="303.55562545849494"/>
    <n v="1678.9775804131616"/>
    <n v="116573.67386778888"/>
  </r>
  <r>
    <x v="248"/>
    <s v="Spokane School District"/>
    <n v="5344"/>
    <s v="Open Doors Youth Re-Engagement Spokane"/>
    <n v="0.59970000000000001"/>
    <x v="0"/>
    <n v="86.09"/>
    <n v="0"/>
    <n v="86.09"/>
    <n v="1.04"/>
    <n v="1.04"/>
    <n v="86.09"/>
    <n v="15"/>
    <n v="5.7393333333333336"/>
    <n v="1.1000000000000001"/>
    <n v="36"/>
    <n v="227.27760000000001"/>
    <n v="0.25253066666666668"/>
    <n v="67585"/>
    <n v="68937"/>
    <n v="17749.976510933335"/>
    <n v="355.07831978666582"/>
    <n v="11848.32"/>
    <n v="0.2271"/>
    <n v="0.22070000000000001"/>
    <n v="7101.4495992898774"/>
    <n v="301.75091384533334"/>
    <n v="66.596426685665065"/>
    <n v="368.34734053099839"/>
    <n v="25574.851770540878"/>
  </r>
  <r>
    <x v="248"/>
    <s v="Spokane School District"/>
    <n v="1567"/>
    <s v="Pratt Academy"/>
    <n v="0.82330000000000003"/>
    <x v="0"/>
    <n v="84.17"/>
    <n v="0"/>
    <n v="84.17"/>
    <n v="1.04"/>
    <n v="1.04"/>
    <n v="84.17"/>
    <n v="15"/>
    <n v="5.6113333333333335"/>
    <n v="1.1000000000000001"/>
    <n v="36"/>
    <n v="222.20880000000002"/>
    <n v="0.24689866666666668"/>
    <n v="67585"/>
    <n v="68937"/>
    <n v="17354.112242133338"/>
    <n v="347.15927722666311"/>
    <n v="11848.32"/>
    <n v="0.2271"/>
    <n v="0.22070000000000001"/>
    <n v="6943.0713529124059"/>
    <n v="295.02119198933337"/>
    <n v="65.111177072045876"/>
    <n v="360.13236906137922"/>
    <n v="25004.475241333788"/>
  </r>
  <r>
    <x v="248"/>
    <s v="Spokane School District"/>
    <n v="2096"/>
    <s v="Regal Elementary"/>
    <n v="0.89729999999999999"/>
    <x v="0"/>
    <n v="417.6"/>
    <n v="0"/>
    <n v="417.6"/>
    <n v="1.04"/>
    <n v="1.04"/>
    <n v="417.6"/>
    <n v="15"/>
    <n v="27.84"/>
    <n v="1.1000000000000001"/>
    <n v="36"/>
    <n v="1102.4640000000002"/>
    <n v="1.2249600000000003"/>
    <n v="67585"/>
    <n v="68937"/>
    <n v="86100.478464000029"/>
    <n v="1722.3917567999888"/>
    <n v="11848.32"/>
    <n v="0.2271"/>
    <n v="0.22070000000000001"/>
    <n v="34447.268587100167"/>
    <n v="1463.7145036800002"/>
    <n v="323.04179096217604"/>
    <n v="1786.7562946421763"/>
    <n v="124056.89510254236"/>
  </r>
  <r>
    <x v="248"/>
    <s v="Spokane School District"/>
    <n v="2950"/>
    <s v="Ridgeview Elementary"/>
    <n v="0.64490000000000003"/>
    <x v="0"/>
    <n v="309.2"/>
    <n v="0"/>
    <n v="309.2"/>
    <n v="1.04"/>
    <n v="1.04"/>
    <n v="309.2"/>
    <n v="15"/>
    <n v="20.613333333333333"/>
    <n v="1.1000000000000001"/>
    <n v="36"/>
    <n v="816.28800000000001"/>
    <n v="0.90698666666666672"/>
    <n v="67585"/>
    <n v="68937"/>
    <n v="63750.641621333343"/>
    <n v="1275.2958122666532"/>
    <n v="11848.32"/>
    <n v="0.2271"/>
    <n v="0.22070000000000001"/>
    <n v="25505.496760372051"/>
    <n v="1083.7656238933332"/>
    <n v="239.18707319325864"/>
    <n v="1322.9526970865918"/>
    <n v="91854.386891058617"/>
  </r>
  <r>
    <x v="248"/>
    <s v="Spokane School District"/>
    <n v="2479"/>
    <s v="Rogers High School"/>
    <n v="0.81589999999999996"/>
    <x v="0"/>
    <n v="1444.02"/>
    <n v="0"/>
    <n v="1444.02"/>
    <n v="1.04"/>
    <n v="1.04"/>
    <n v="1444.02"/>
    <n v="15"/>
    <n v="96.268000000000001"/>
    <n v="1.1000000000000001"/>
    <n v="36"/>
    <n v="3812.2128000000002"/>
    <n v="4.235792"/>
    <n v="67585"/>
    <n v="68937"/>
    <n v="297727.04241280002"/>
    <n v="5955.8624153599958"/>
    <n v="11848.32"/>
    <n v="0.2271"/>
    <n v="0.22070000000000001"/>
    <n v="119115.28923645683"/>
    <n v="5061.3817471359998"/>
    <n v="1117.0469515929151"/>
    <n v="6178.4286987289152"/>
    <n v="428976.62276334577"/>
  </r>
  <r>
    <x v="248"/>
    <s v="Spokane School District"/>
    <n v="2086"/>
    <s v="Roosevelt Elementary"/>
    <n v="0.56299999999999994"/>
    <x v="0"/>
    <n v="432.29"/>
    <n v="0"/>
    <n v="432.29"/>
    <n v="1.04"/>
    <n v="1.04"/>
    <n v="432.29"/>
    <n v="15"/>
    <n v="28.819333333333336"/>
    <n v="1.1000000000000001"/>
    <n v="36"/>
    <n v="1141.2456000000002"/>
    <n v="1.2680506666666669"/>
    <n v="67585"/>
    <n v="68937"/>
    <n v="89129.252478933355"/>
    <n v="1782.9806813866599"/>
    <n v="11848.32"/>
    <n v="0.2271"/>
    <n v="0.22070000000000001"/>
    <n v="35659.027149227797"/>
    <n v="1515.2038860053335"/>
    <n v="334.40549764137711"/>
    <n v="1849.6093836467107"/>
    <n v="128420.86969319452"/>
  </r>
  <r>
    <x v="248"/>
    <s v="Spokane School District"/>
    <n v="3356"/>
    <s v="Sacajawea Middle School"/>
    <n v="0.35560000000000003"/>
    <x v="1"/>
    <n v="832.26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8"/>
    <s v="Spokane School District"/>
    <n v="4286"/>
    <s v="Sacred Heart Hospital"/>
    <n v="0.25"/>
    <x v="1"/>
    <n v="0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8"/>
    <s v="Spokane School District"/>
    <n v="3413"/>
    <s v="Salk Middle School"/>
    <n v="0.54069999999999996"/>
    <x v="0"/>
    <n v="742.94"/>
    <n v="0"/>
    <n v="742.94"/>
    <n v="1.04"/>
    <n v="1.04"/>
    <n v="742.94"/>
    <n v="15"/>
    <n v="49.529333333333334"/>
    <n v="1.1000000000000001"/>
    <n v="36"/>
    <n v="1961.3616000000002"/>
    <n v="2.1792906666666667"/>
    <n v="67585"/>
    <n v="68937"/>
    <n v="153178.85409493337"/>
    <n v="3064.2570205866359"/>
    <n v="11848.32"/>
    <n v="0.2271"/>
    <n v="0.22070000000000001"/>
    <n v="61284.132481082837"/>
    <n v="2604.0518519253333"/>
    <n v="574.71424371992111"/>
    <n v="3178.7660956452546"/>
    <n v="220706.0096922481"/>
  </r>
  <r>
    <x v="248"/>
    <s v="Spokane School District"/>
    <n v="1698"/>
    <s v="SCCP Images"/>
    <n v="0.58240000000000003"/>
    <x v="0"/>
    <n v="68.28"/>
    <n v="0"/>
    <n v="68.28"/>
    <n v="1.04"/>
    <n v="1.04"/>
    <n v="68.28"/>
    <n v="15"/>
    <n v="4.5520000000000005"/>
    <n v="1.1000000000000001"/>
    <n v="36"/>
    <n v="180.25920000000002"/>
    <n v="0.20028800000000002"/>
    <n v="67585"/>
    <n v="68937"/>
    <n v="14077.923059200004"/>
    <n v="281.62095103999673"/>
    <n v="11848.32"/>
    <n v="0.2271"/>
    <n v="0.22070000000000001"/>
    <n v="5632.326386798848"/>
    <n v="239.325733504"/>
    <n v="52.819189384332802"/>
    <n v="292.14492288833281"/>
    <n v="20284.015319927181"/>
  </r>
  <r>
    <x v="248"/>
    <s v="Spokane School District"/>
    <n v="3189"/>
    <s v="Shadle Park High School"/>
    <n v="0.53090000000000004"/>
    <x v="0"/>
    <n v="1144.55"/>
    <n v="0"/>
    <n v="1144.55"/>
    <n v="1.04"/>
    <n v="1.04"/>
    <n v="1144.55"/>
    <n v="15"/>
    <n v="76.303333333333327"/>
    <n v="1.1000000000000001"/>
    <n v="36"/>
    <n v="3021.6120000000001"/>
    <n v="3.3573466666666669"/>
    <n v="67585"/>
    <n v="68937"/>
    <n v="235982.52544533339"/>
    <n v="4720.6980010666011"/>
    <n v="11848.32"/>
    <n v="0.2271"/>
    <n v="0.22070000000000001"/>
    <n v="94412.407235070612"/>
    <n v="4011.7203907733333"/>
    <n v="885.38669024367471"/>
    <n v="4897.1070810170077"/>
    <n v="340012.73776248761"/>
  </r>
  <r>
    <x v="248"/>
    <s v="Spokane School District"/>
    <n v="3257"/>
    <s v="Shaw Middle School"/>
    <n v="0.85640000000000005"/>
    <x v="0"/>
    <n v="570.61"/>
    <n v="0"/>
    <n v="570.61"/>
    <n v="1.04"/>
    <n v="1.04"/>
    <n v="570.61"/>
    <n v="15"/>
    <n v="38.040666666666667"/>
    <n v="1.1000000000000001"/>
    <n v="36"/>
    <n v="1506.4104000000002"/>
    <n v="1.6737893333333336"/>
    <n v="67585"/>
    <n v="68937"/>
    <n v="117647.9741770667"/>
    <n v="2353.4817058133049"/>
    <n v="11848.32"/>
    <n v="0.2271"/>
    <n v="0.22070000000000001"/>
    <n v="47068.859982004848"/>
    <n v="2000.0242647146667"/>
    <n v="441.40535522252696"/>
    <n v="2441.4296199371938"/>
    <n v="169511.74548482208"/>
  </r>
  <r>
    <x v="248"/>
    <s v="Spokane School District"/>
    <n v="2110"/>
    <s v="Sheridan Elementary"/>
    <n v="0.85019999999999996"/>
    <x v="0"/>
    <n v="397.54"/>
    <n v="0"/>
    <n v="397.54"/>
    <n v="1.04"/>
    <n v="1.04"/>
    <n v="397.54"/>
    <n v="15"/>
    <n v="26.502666666666666"/>
    <n v="1.1000000000000001"/>
    <n v="36"/>
    <n v="1049.5056000000002"/>
    <n v="1.1661173333333335"/>
    <n v="67585"/>
    <n v="68937"/>
    <n v="81964.521572266691"/>
    <n v="1639.6542600533139"/>
    <n v="11848.32"/>
    <n v="0.2271"/>
    <n v="0.22070000000000001"/>
    <n v="32792.54586713553"/>
    <n v="1393.4029305386666"/>
    <n v="307.52402676988373"/>
    <n v="1700.9269573085503"/>
    <n v="118097.64865676408"/>
  </r>
  <r>
    <x v="248"/>
    <s v="Spokane School District"/>
    <n v="4191"/>
    <s v="Spokane Area Professional-Technical Skills Center "/>
    <n v="9.0899999999999995E-2"/>
    <x v="1"/>
    <n v="415.33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8"/>
    <s v="Spokane School District"/>
    <n v="5361"/>
    <s v="Spokane Public Montessori"/>
    <n v="0.25609999999999999"/>
    <x v="1"/>
    <n v="412.83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8"/>
    <s v="Spokane School District"/>
    <n v="2108"/>
    <s v="Stevens Elementary"/>
    <n v="0.91400000000000003"/>
    <x v="0"/>
    <n v="416.5"/>
    <n v="0"/>
    <n v="416.5"/>
    <n v="1.04"/>
    <n v="1.04"/>
    <n v="416.5"/>
    <n v="15"/>
    <n v="27.766666666666666"/>
    <n v="1.1000000000000001"/>
    <n v="36"/>
    <n v="1099.56"/>
    <n v="1.2217333333333333"/>
    <n v="67585"/>
    <n v="68937"/>
    <n v="85873.681226666682"/>
    <n v="1717.854805333307"/>
    <n v="11848.32"/>
    <n v="0.2271"/>
    <n v="0.22070000000000001"/>
    <n v="34356.531050113059"/>
    <n v="1459.8589338666666"/>
    <n v="322.19086670437332"/>
    <n v="1782.0498005710399"/>
    <n v="123730.11688268409"/>
  </r>
  <r>
    <x v="248"/>
    <s v="Spokane School District"/>
    <n v="5301"/>
    <s v="The Community School"/>
    <n v="0.45829999999999999"/>
    <x v="1"/>
    <n v="156.60000000000002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8"/>
    <s v="Spokane School District"/>
    <n v="1767"/>
    <s v="The Healing Lodge"/>
    <n v="0.48259999999999997"/>
    <x v="1"/>
    <n v="16.399999999999999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8"/>
    <s v="Spokane School District"/>
    <n v="3063"/>
    <s v="Westview Elementary"/>
    <n v="0.65139999999999998"/>
    <x v="0"/>
    <n v="444.27"/>
    <n v="0"/>
    <n v="444.27"/>
    <n v="1.04"/>
    <n v="1.04"/>
    <n v="444.27"/>
    <n v="15"/>
    <n v="29.617999999999999"/>
    <n v="1.1000000000000001"/>
    <n v="36"/>
    <n v="1172.8727999999999"/>
    <n v="1.3031919999999999"/>
    <n v="67585"/>
    <n v="68937"/>
    <n v="91599.280572800009"/>
    <n v="1832.3922073599824"/>
    <n v="11848.32"/>
    <n v="0.2271"/>
    <n v="0.22070000000000001"/>
    <n v="36647.241415687226"/>
    <n v="1557.1945463359998"/>
    <n v="343.67283637635518"/>
    <n v="1900.867382712355"/>
    <n v="131979.78157855957"/>
  </r>
  <r>
    <x v="248"/>
    <s v="Spokane School District"/>
    <n v="2191"/>
    <s v="Whitman Elementary"/>
    <n v="0.87960000000000005"/>
    <x v="0"/>
    <n v="465.13"/>
    <n v="0"/>
    <n v="465.13"/>
    <n v="1.04"/>
    <n v="1.04"/>
    <n v="465.13"/>
    <n v="15"/>
    <n v="31.008666666666667"/>
    <n v="1.1000000000000001"/>
    <n v="36"/>
    <n v="1227.9432000000002"/>
    <n v="1.3643813333333334"/>
    <n v="67585"/>
    <n v="68937"/>
    <n v="95900.180909866685"/>
    <n v="1918.4293051733111"/>
    <n v="11848.32"/>
    <n v="0.2271"/>
    <n v="0.22070000000000001"/>
    <n v="38367.955071642471"/>
    <n v="1630.3101702506665"/>
    <n v="359.8094545743221"/>
    <n v="1990.1196248249885"/>
    <n v="138176.68491150747"/>
  </r>
  <r>
    <x v="248"/>
    <s v="Spokane School District"/>
    <n v="2109"/>
    <s v="Willard Elementary"/>
    <n v="0.78090000000000004"/>
    <x v="0"/>
    <n v="493.31"/>
    <n v="0"/>
    <n v="493.31"/>
    <n v="1.04"/>
    <n v="1.04"/>
    <n v="493.31"/>
    <n v="15"/>
    <n v="32.887333333333331"/>
    <n v="1.1000000000000001"/>
    <n v="36"/>
    <n v="1302.3383999999999"/>
    <n v="1.4470426666666665"/>
    <n v="67585"/>
    <n v="68937"/>
    <n v="101710.31377173333"/>
    <n v="2034.6577527466434"/>
    <n v="11848.32"/>
    <n v="0.2271"/>
    <n v="0.22070000000000001"/>
    <n v="40692.485791911822"/>
    <n v="1729.082858741333"/>
    <n v="381.6085869242122"/>
    <n v="2110.691445665545"/>
    <n v="146548.14876205736"/>
  </r>
  <r>
    <x v="248"/>
    <s v="Spokane School District"/>
    <n v="2296"/>
    <s v="Wilson Elementary"/>
    <n v="0.18990000000000001"/>
    <x v="1"/>
    <n v="359.19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8"/>
    <s v="Spokane School District"/>
    <n v="4192"/>
    <s v="Woodridge Elementary"/>
    <n v="0.30370000000000003"/>
    <x v="1"/>
    <n v="384.43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49"/>
    <s v="Spokane International Academy"/>
    <n v="5381"/>
    <s v="Spokane International Academy"/>
    <n v="0.4355"/>
    <x v="1"/>
    <n v="598.1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0"/>
    <s v="Sprague School District"/>
    <n v="3050"/>
    <s v="Sprague Elementary"/>
    <n v="0.65400000000000003"/>
    <x v="0"/>
    <n v="42.4"/>
    <n v="0"/>
    <n v="42.4"/>
    <n v="1"/>
    <n v="1"/>
    <n v="42.4"/>
    <n v="15"/>
    <n v="2.8266666666666667"/>
    <n v="1.1000000000000001"/>
    <n v="36"/>
    <n v="111.93600000000001"/>
    <n v="0.12437333333333334"/>
    <n v="67585"/>
    <n v="68937"/>
    <n v="8405.771733333333"/>
    <n v="168.15274666666664"/>
    <n v="11848.32"/>
    <n v="0.2271"/>
    <n v="0.22070000000000001"/>
    <n v="3419.6771246293333"/>
    <n v="142.89874133333331"/>
    <n v="31.53775221226666"/>
    <n v="174.43649354559997"/>
    <n v="12168.038098174933"/>
  </r>
  <r>
    <x v="250"/>
    <s v="Sprague School District"/>
    <n v="2186"/>
    <s v="Sprague High School"/>
    <n v="0.38329999999999997"/>
    <x v="1"/>
    <n v="32.39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1"/>
    <s v="St. John School District"/>
    <n v="3069"/>
    <s v="St John Elementary"/>
    <n v="0.3261"/>
    <x v="1"/>
    <n v="8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1"/>
    <s v="St. John School District"/>
    <n v="3068"/>
    <s v="St John/Endicott High"/>
    <n v="0.47749999999999998"/>
    <x v="1"/>
    <n v="43.48000000000000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2"/>
    <s v="Stanwood-Camano School District"/>
    <n v="4513"/>
    <s v="Cedarhome Elementary School"/>
    <n v="0.2445"/>
    <x v="1"/>
    <n v="466.33"/>
    <n v="0"/>
    <n v="0"/>
    <n v="1.1599999999999999"/>
    <n v="1.200000000000000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2"/>
    <s v="Stanwood-Camano School District"/>
    <n v="4553"/>
    <s v="Elger Bay Elementary"/>
    <n v="0.34560000000000002"/>
    <x v="1"/>
    <n v="297.36"/>
    <n v="0"/>
    <n v="0"/>
    <n v="1.1599999999999999"/>
    <n v="1.200000000000000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2"/>
    <s v="Stanwood-Camano School District"/>
    <n v="5108"/>
    <s v="Lincoln Academy"/>
    <n v="0.56140000000000001"/>
    <x v="0"/>
    <n v="17.88"/>
    <n v="0"/>
    <n v="17.88"/>
    <n v="1.1599999999999999"/>
    <n v="1.2000000000000002"/>
    <n v="17.88"/>
    <n v="15"/>
    <n v="1.1919999999999999"/>
    <n v="1.1000000000000001"/>
    <n v="36"/>
    <n v="47.203200000000002"/>
    <n v="5.2448000000000002E-2"/>
    <n v="67585"/>
    <n v="68937"/>
    <n v="4111.8497727999993"/>
    <n v="226.87955840000086"/>
    <n v="11848.32"/>
    <n v="0.2271"/>
    <n v="0.22070000000000001"/>
    <n v="1605.2940893017599"/>
    <n v="72.312155520000005"/>
    <n v="15.959292723264001"/>
    <n v="88.271448243264004"/>
    <n v="6032.2948687450235"/>
  </r>
  <r>
    <x v="252"/>
    <s v="Stanwood-Camano School District"/>
    <n v="1707"/>
    <s v="Lincoln Hill High School"/>
    <n v="0.4"/>
    <x v="1"/>
    <n v="150.44"/>
    <n v="0"/>
    <n v="0"/>
    <n v="1.1599999999999999"/>
    <n v="1.200000000000000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2"/>
    <s v="Stanwood-Camano School District"/>
    <n v="4512"/>
    <s v="Port Susan Middle School"/>
    <n v="0.30530000000000002"/>
    <x v="1"/>
    <n v="487.1"/>
    <n v="0"/>
    <n v="0"/>
    <n v="1.1599999999999999"/>
    <n v="1.200000000000000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2"/>
    <s v="Stanwood-Camano School District"/>
    <n v="5004"/>
    <s v="Saratoga School"/>
    <n v="0.1198"/>
    <x v="1"/>
    <n v="357.39"/>
    <n v="0"/>
    <n v="0"/>
    <n v="1.1599999999999999"/>
    <n v="1.200000000000000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2"/>
    <s v="Stanwood-Camano School District"/>
    <n v="3125"/>
    <s v="Stanwood Elementary School"/>
    <n v="0.34279999999999999"/>
    <x v="1"/>
    <n v="374.4"/>
    <n v="0"/>
    <n v="0"/>
    <n v="1.1599999999999999"/>
    <n v="1.200000000000000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2"/>
    <s v="Stanwood-Camano School District"/>
    <n v="2581"/>
    <s v="Stanwood High School"/>
    <n v="0.24079999999999999"/>
    <x v="1"/>
    <n v="1233.28"/>
    <n v="0"/>
    <n v="0"/>
    <n v="1.1599999999999999"/>
    <n v="1.200000000000000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2"/>
    <s v="Stanwood-Camano School District"/>
    <n v="2400"/>
    <s v="Stanwood Middle School"/>
    <n v="0.33229999999999998"/>
    <x v="1"/>
    <n v="475.45"/>
    <n v="0"/>
    <n v="0"/>
    <n v="1.1599999999999999"/>
    <n v="1.200000000000000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2"/>
    <s v="Stanwood-Camano School District"/>
    <n v="4364"/>
    <s v="Twin City Elementary"/>
    <n v="0.36609999999999998"/>
    <x v="1"/>
    <n v="351.19"/>
    <n v="0"/>
    <n v="0"/>
    <n v="1.1599999999999999"/>
    <n v="1.200000000000000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2"/>
    <s v="Stanwood-Camano School District"/>
    <n v="4551"/>
    <s v="Utsalady Elementary"/>
    <n v="0.24529999999999999"/>
    <x v="1"/>
    <n v="319.7"/>
    <n v="0"/>
    <n v="0"/>
    <n v="1.1599999999999999"/>
    <n v="1.200000000000000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3"/>
    <s v="Star School District No. 054"/>
    <n v="2007"/>
    <s v="Star Elem School"/>
    <n v="0"/>
    <x v="1"/>
    <n v="15.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4"/>
    <s v="Starbuck School District"/>
    <n v="2135"/>
    <s v="Starbuck School"/>
    <n v="0.28220000000000001"/>
    <x v="1"/>
    <n v="52.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5"/>
    <s v="Stehekin School District"/>
    <n v="2265"/>
    <s v="Stehekin Elementary"/>
    <n v="0"/>
    <x v="1"/>
    <n v="8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6"/>
    <s v="Steilacoom Hist. School District"/>
    <n v="2040"/>
    <s v="Anderson Island Elementary"/>
    <n v="0.53169999999999995"/>
    <x v="0"/>
    <n v="15.78"/>
    <n v="0"/>
    <n v="15.78"/>
    <n v="1.04"/>
    <n v="1.04"/>
    <n v="15.78"/>
    <n v="15"/>
    <n v="1.052"/>
    <n v="1.1000000000000001"/>
    <n v="36"/>
    <n v="41.659200000000006"/>
    <n v="4.6288000000000003E-2"/>
    <n v="67585"/>
    <n v="68937"/>
    <n v="3253.5094592000005"/>
    <n v="65.084631039999294"/>
    <n v="11848.32"/>
    <n v="0.2271"/>
    <n v="0.22070000000000001"/>
    <n v="1301.671212414848"/>
    <n v="55.309901503999995"/>
    <n v="12.2068952619328"/>
    <n v="67.516796765932796"/>
    <n v="4687.7820994207805"/>
  </r>
  <r>
    <x v="256"/>
    <s v="Steilacoom Hist. School District"/>
    <n v="3446"/>
    <s v="Cherrydale Elementary"/>
    <n v="0.35539999999999999"/>
    <x v="1"/>
    <n v="362.87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6"/>
    <s v="Steilacoom Hist. School District"/>
    <n v="4562"/>
    <s v="Chloe Clark Elementary"/>
    <n v="0.15379999999999999"/>
    <x v="1"/>
    <n v="547.77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6"/>
    <s v="Steilacoom Hist. School District"/>
    <n v="5410"/>
    <s v="Futures Program"/>
    <n v="0.32500000000000001"/>
    <x v="1"/>
    <n v="8.76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6"/>
    <s v="Steilacoom Hist. School District"/>
    <n v="2237"/>
    <s v="Pioneer Middle"/>
    <n v="0.23899999999999999"/>
    <x v="1"/>
    <n v="727.66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6"/>
    <s v="Steilacoom Hist. School District"/>
    <n v="3827"/>
    <s v="Saltars Point Elementary"/>
    <n v="0.26579999999999998"/>
    <x v="1"/>
    <n v="449.54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6"/>
    <s v="Steilacoom Hist. School District"/>
    <n v="4131"/>
    <s v="Steilacoom High"/>
    <n v="0.20669999999999999"/>
    <x v="1"/>
    <n v="967.06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6"/>
    <s v="Steilacoom Hist. School District"/>
    <n v="5527"/>
    <s v="Steilacoom PRIDE Academy"/>
    <n v="0.50229999999999997"/>
    <x v="0"/>
    <n v="15.8"/>
    <n v="0"/>
    <n v="15.8"/>
    <n v="1.04"/>
    <n v="1.04"/>
    <n v="15.8"/>
    <n v="15"/>
    <n v="1.0533333333333335"/>
    <n v="1.1000000000000001"/>
    <n v="36"/>
    <n v="41.71200000000001"/>
    <n v="4.6346666666666675E-2"/>
    <n v="67585"/>
    <n v="68937"/>
    <n v="3257.6330453333344"/>
    <n v="65.167121066665914"/>
    <n v="11848.32"/>
    <n v="0.2271"/>
    <n v="0.22070000000000001"/>
    <n v="1303.3209858146136"/>
    <n v="55.380002773333345"/>
    <n v="12.222366612074669"/>
    <n v="67.602369385408011"/>
    <n v="4693.7235216000208"/>
  </r>
  <r>
    <x v="257"/>
    <s v="Steptoe School District"/>
    <n v="2115"/>
    <s v="Steptoe Elementary School"/>
    <n v="0"/>
    <x v="1"/>
    <n v="44.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8"/>
    <s v="Stevenson-Carson School District"/>
    <n v="2882"/>
    <s v="Carson Elementary"/>
    <n v="0.53520000000000001"/>
    <x v="0"/>
    <n v="248.34"/>
    <n v="0"/>
    <n v="248.34"/>
    <n v="1"/>
    <n v="1"/>
    <n v="248.34"/>
    <n v="15"/>
    <n v="16.556000000000001"/>
    <n v="1.1000000000000001"/>
    <n v="36"/>
    <n v="655.61760000000015"/>
    <n v="0.72846400000000022"/>
    <n v="67585"/>
    <n v="68937"/>
    <n v="49233.239440000012"/>
    <n v="984.88332800000353"/>
    <n v="11848.32"/>
    <n v="0.2271"/>
    <n v="0.22070000000000001"/>
    <n v="20029.307007793606"/>
    <n v="836.96871280000028"/>
    <n v="184.71899491496006"/>
    <n v="1021.6877077149603"/>
    <n v="71269.117483508584"/>
  </r>
  <r>
    <x v="258"/>
    <s v="Stevenson-Carson School District"/>
    <n v="2682"/>
    <s v="Stevenson Elementary"/>
    <n v="0.50529999999999997"/>
    <x v="0"/>
    <n v="160.75"/>
    <n v="0"/>
    <n v="160.75"/>
    <n v="1"/>
    <n v="1"/>
    <n v="160.75"/>
    <n v="15"/>
    <n v="10.716666666666667"/>
    <n v="1.1000000000000001"/>
    <n v="36"/>
    <n v="424.38"/>
    <n v="0.4715333333333333"/>
    <n v="67585"/>
    <n v="68937"/>
    <n v="31868.580333333332"/>
    <n v="637.51306666666642"/>
    <n v="11848.32"/>
    <n v="0.2271"/>
    <n v="0.22070000000000001"/>
    <n v="12964.931551513331"/>
    <n v="541.76822333333337"/>
    <n v="119.56824688966668"/>
    <n v="661.33647022300011"/>
    <n v="46132.361421736336"/>
  </r>
  <r>
    <x v="258"/>
    <s v="Stevenson-Carson School District"/>
    <n v="3119"/>
    <s v="Stevenson High School"/>
    <n v="0.49059999999999998"/>
    <x v="1"/>
    <n v="274.2099999999999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8"/>
    <s v="Stevenson-Carson School District"/>
    <n v="3800"/>
    <s v="Wind River Middle School"/>
    <n v="0.55610000000000004"/>
    <x v="0"/>
    <n v="136.69999999999999"/>
    <n v="0"/>
    <n v="136.69999999999999"/>
    <n v="1"/>
    <n v="1"/>
    <n v="136.69999999999999"/>
    <n v="15"/>
    <n v="9.1133333333333333"/>
    <n v="1.1000000000000001"/>
    <n v="36"/>
    <n v="360.88799999999998"/>
    <n v="0.40098666666666666"/>
    <n v="67585"/>
    <n v="68937"/>
    <n v="27100.683866666666"/>
    <n v="542.13397333333342"/>
    <n v="11848.32"/>
    <n v="0.2271"/>
    <n v="0.22070000000000001"/>
    <n v="11025.232616434667"/>
    <n v="460.71363066666663"/>
    <n v="101.67949828813333"/>
    <n v="562.39312895479998"/>
    <n v="39230.443585389461"/>
  </r>
  <r>
    <x v="259"/>
    <s v="Sultan School District"/>
    <n v="4399"/>
    <s v="Gold Bar Elementary"/>
    <n v="0.61660000000000004"/>
    <x v="0"/>
    <n v="291.3"/>
    <n v="0"/>
    <n v="291.3"/>
    <n v="1.18"/>
    <n v="1.18"/>
    <n v="291.3"/>
    <n v="15"/>
    <n v="19.420000000000002"/>
    <n v="1.1000000000000001"/>
    <n v="36"/>
    <n v="769.03200000000004"/>
    <n v="0.85448000000000002"/>
    <n v="67585"/>
    <n v="68937"/>
    <n v="68145.036344000007"/>
    <n v="1363.2032127999846"/>
    <n v="11848.32"/>
    <n v="0.2271"/>
    <n v="0.22070000000000001"/>
    <n v="25900.749176387359"/>
    <n v="1158.4706592799998"/>
    <n v="255.67447450309598"/>
    <n v="1414.1451337830958"/>
    <n v="96823.133866970442"/>
  </r>
  <r>
    <x v="259"/>
    <s v="Sultan School District"/>
    <n v="5329"/>
    <s v="Open Doors Youth Reengagement Sultan"/>
    <n v="0.34920000000000001"/>
    <x v="1"/>
    <n v="15.5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9"/>
    <s v="Sultan School District"/>
    <n v="5114"/>
    <s v="Sky Valley Options"/>
    <n v="0.35349999999999998"/>
    <x v="1"/>
    <n v="21.1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9"/>
    <s v="Sultan School District"/>
    <n v="2229"/>
    <s v="Sultan Elementary School"/>
    <n v="0.54220000000000002"/>
    <x v="0"/>
    <n v="468.9"/>
    <n v="0"/>
    <n v="468.9"/>
    <n v="1.18"/>
    <n v="1.18"/>
    <n v="468.9"/>
    <n v="15"/>
    <n v="31.259999999999998"/>
    <n v="1.1000000000000001"/>
    <n v="36"/>
    <n v="1237.8960000000002"/>
    <n v="1.3754400000000002"/>
    <n v="67585"/>
    <n v="68937"/>
    <n v="109691.75263200002"/>
    <n v="2194.3219583999889"/>
    <n v="11848.32"/>
    <n v="0.2271"/>
    <n v="0.22070000000000001"/>
    <n v="41691.937139746078"/>
    <n v="1864.7679098400004"/>
    <n v="411.55427770168808"/>
    <n v="2276.3221875416884"/>
    <n v="155854.33391768779"/>
  </r>
  <r>
    <x v="259"/>
    <s v="Sultan School District"/>
    <n v="2105"/>
    <s v="Sultan Middle School"/>
    <n v="0.57089999999999996"/>
    <x v="0"/>
    <n v="438.13"/>
    <n v="0"/>
    <n v="438.13"/>
    <n v="1.18"/>
    <n v="1.18"/>
    <n v="438.13"/>
    <n v="15"/>
    <n v="29.208666666666666"/>
    <n v="1.1000000000000001"/>
    <n v="36"/>
    <n v="1156.6632"/>
    <n v="1.2851813333333333"/>
    <n v="67585"/>
    <n v="68937"/>
    <n v="102493.59688773334"/>
    <n v="2050.32689194665"/>
    <n v="11848.32"/>
    <n v="0.2271"/>
    <n v="0.22070000000000001"/>
    <n v="38956.042693616866"/>
    <n v="1742.3987296613332"/>
    <n v="384.54739963625622"/>
    <n v="2126.9461292975893"/>
    <n v="145626.91260259444"/>
  </r>
  <r>
    <x v="259"/>
    <s v="Sultan School District"/>
    <n v="5641"/>
    <s v="Sultan Parent Partnership Program"/>
    <n v="0.37930000000000003"/>
    <x v="1"/>
    <n v="29.5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9"/>
    <s v="Sultan School District"/>
    <n v="4274"/>
    <s v="Sultan Senior High School"/>
    <n v="0.49059999999999998"/>
    <x v="1"/>
    <n v="467.0900000000000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59"/>
    <s v="Sultan School District"/>
    <n v="5642"/>
    <s v="Sultan Virtual Academy"/>
    <n v="0.46150000000000002"/>
    <x v="1"/>
    <n v="125.27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0"/>
    <s v="Summit Public School: Atlas"/>
    <n v="5469"/>
    <s v="Summit Public School: Atlas"/>
    <n v="0.50439999999999996"/>
    <x v="0"/>
    <n v="465.61"/>
    <n v="0"/>
    <n v="465.61"/>
    <n v="1.18"/>
    <n v="1.18"/>
    <n v="465.61"/>
    <n v="15"/>
    <n v="31.040666666666667"/>
    <n v="1.1000000000000001"/>
    <n v="36"/>
    <n v="1229.2103999999999"/>
    <n v="1.3657893333333333"/>
    <n v="67585"/>
    <n v="68937"/>
    <n v="108922.10907013333"/>
    <n v="2178.9256708266475"/>
    <n v="11848.32"/>
    <n v="0.2271"/>
    <n v="0.22070000000000001"/>
    <n v="41399.408939298723"/>
    <n v="1851.683912349333"/>
    <n v="408.66663945549783"/>
    <n v="2260.350551804831"/>
    <n v="154760.79423206352"/>
  </r>
  <r>
    <x v="261"/>
    <s v="Summit Public School: Olympus"/>
    <n v="5376"/>
    <s v="Summit Public School: Olympus"/>
    <n v="0.64059999999999995"/>
    <x v="0"/>
    <n v="195.44"/>
    <n v="0"/>
    <n v="195.44"/>
    <n v="1.1200000000000001"/>
    <n v="1.1200000000000001"/>
    <n v="195.44"/>
    <n v="15"/>
    <n v="13.029333333333334"/>
    <n v="1.1000000000000001"/>
    <n v="36"/>
    <n v="515.96159999999998"/>
    <n v="0.57329066666666662"/>
    <n v="67585"/>
    <n v="68937"/>
    <n v="43395.351671466669"/>
    <n v="868.09965909332823"/>
    <n v="11848.32"/>
    <n v="0.2271"/>
    <n v="0.22070000000000001"/>
    <n v="16839.205231031978"/>
    <n v="737.72418884266665"/>
    <n v="162.81572847757653"/>
    <n v="900.53991732024315"/>
    <n v="62003.196478912221"/>
  </r>
  <r>
    <x v="262"/>
    <s v="Summit Public School: Sierra"/>
    <n v="5375"/>
    <s v="Summit Public School: Sierra"/>
    <n v="0.34439999999999998"/>
    <x v="1"/>
    <n v="378.8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3"/>
    <s v="Summit Valley School District"/>
    <n v="4394"/>
    <s v="Summit Valley School"/>
    <n v="0.76180000000000003"/>
    <x v="0"/>
    <n v="64.3"/>
    <n v="0"/>
    <n v="64.3"/>
    <n v="1"/>
    <n v="1"/>
    <n v="64.3"/>
    <n v="15"/>
    <n v="4.2866666666666662"/>
    <n v="1.1000000000000001"/>
    <n v="36"/>
    <n v="169.75200000000001"/>
    <n v="0.18861333333333336"/>
    <n v="67585"/>
    <n v="68937"/>
    <n v="12747.432133333336"/>
    <n v="255.0052266666662"/>
    <n v="11848.32"/>
    <n v="0.2271"/>
    <n v="0.22070000000000001"/>
    <n v="5185.9726206053338"/>
    <n v="216.70728933333339"/>
    <n v="47.827298755866678"/>
    <n v="264.53458808920004"/>
    <n v="18452.944568694533"/>
  </r>
  <r>
    <x v="264"/>
    <s v="Sumner School District"/>
    <n v="3349"/>
    <s v="Bonney Lake Elementary"/>
    <n v="0.25790000000000002"/>
    <x v="1"/>
    <n v="439.51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4"/>
    <s v="Sumner School District"/>
    <n v="4585"/>
    <s v="Bonney Lake High School"/>
    <n v="0.2712"/>
    <x v="1"/>
    <n v="1448.76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4"/>
    <s v="Sumner School District"/>
    <n v="4435"/>
    <s v="Crestwood Elementary"/>
    <n v="0.31640000000000001"/>
    <x v="1"/>
    <n v="373.79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4"/>
    <s v="Sumner School District"/>
    <n v="4541"/>
    <s v="Daffodil Valley Elementary"/>
    <n v="0.56379999999999997"/>
    <x v="0"/>
    <n v="423.97"/>
    <n v="0"/>
    <n v="423.97"/>
    <n v="1.1200000000000001"/>
    <n v="1.1200000000000001"/>
    <n v="423.97"/>
    <n v="15"/>
    <n v="28.264666666666667"/>
    <n v="1.1000000000000001"/>
    <n v="36"/>
    <n v="1119.2808"/>
    <n v="1.2436453333333333"/>
    <n v="67585"/>
    <n v="68937"/>
    <n v="94137.982235733347"/>
    <n v="1883.1775095466583"/>
    <n v="11848.32"/>
    <n v="0.2271"/>
    <n v="0.22070000000000001"/>
    <n v="36529.460917931989"/>
    <n v="1600.3526624213334"/>
    <n v="353.19783259638831"/>
    <n v="1953.5504950177217"/>
    <n v="134504.17115822973"/>
  </r>
  <r>
    <x v="264"/>
    <s v="Sumner School District"/>
    <n v="3399"/>
    <s v="Eismann Elementary"/>
    <n v="0.16500000000000001"/>
    <x v="1"/>
    <n v="479.45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4"/>
    <s v="Sumner School District"/>
    <n v="4250"/>
    <s v="Emerald Hills Elementary"/>
    <n v="0.2823"/>
    <x v="1"/>
    <n v="502.57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4"/>
    <s v="Sumner School District"/>
    <n v="4132"/>
    <s v="Lakeridge Middle School"/>
    <n v="0.29299999999999998"/>
    <x v="1"/>
    <n v="788.7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4"/>
    <s v="Sumner School District"/>
    <n v="4402"/>
    <s v="Liberty Ridge Elementary"/>
    <n v="0.44569999999999999"/>
    <x v="1"/>
    <n v="396.2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4"/>
    <s v="Sumner School District"/>
    <n v="2875"/>
    <s v="Maple Lawn Elementary"/>
    <n v="0.26629999999999998"/>
    <x v="1"/>
    <n v="562.59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4"/>
    <s v="Sumner School District"/>
    <n v="4502"/>
    <s v="Mountain View Middle School"/>
    <n v="0.2767"/>
    <x v="1"/>
    <n v="840.08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4"/>
    <s v="Sumner School District"/>
    <n v="3247"/>
    <s v="Sumner High School"/>
    <n v="0.25900000000000001"/>
    <x v="1"/>
    <n v="1689.78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4"/>
    <s v="Sumner School District"/>
    <n v="3499"/>
    <s v="Sumner Middle School"/>
    <n v="0.40479999999999999"/>
    <x v="1"/>
    <n v="713.29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4"/>
    <s v="Sumner School District"/>
    <n v="5524"/>
    <s v="Tehaleh Heights Elementary"/>
    <n v="8.2400000000000001E-2"/>
    <x v="1"/>
    <n v="371.6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4"/>
    <s v="Sumner School District"/>
    <n v="4166"/>
    <s v="Victor Falls Elementary"/>
    <n v="0.20730000000000001"/>
    <x v="1"/>
    <n v="528.94000000000005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5"/>
    <s v="Sunnyside School District"/>
    <n v="4000"/>
    <s v="Chief Kamiakin Elementary School"/>
    <n v="0.8448"/>
    <x v="0"/>
    <n v="605.87"/>
    <n v="0"/>
    <n v="605.87"/>
    <n v="1"/>
    <n v="1"/>
    <n v="605.87"/>
    <n v="15"/>
    <n v="40.391333333333336"/>
    <n v="1.1000000000000001"/>
    <n v="36"/>
    <n v="1599.4968000000003"/>
    <n v="1.7772186666666669"/>
    <n v="67585"/>
    <n v="68937"/>
    <n v="120113.32358666668"/>
    <n v="2402.7996373333444"/>
    <n v="11848.32"/>
    <n v="0.2271"/>
    <n v="0.22070000000000001"/>
    <n v="48865.089139131473"/>
    <n v="2041.9353870666671"/>
    <n v="450.65513992561347"/>
    <n v="2492.5905269922805"/>
    <n v="173873.80289012377"/>
  </r>
  <r>
    <x v="265"/>
    <s v="Sunnyside School District"/>
    <n v="3313"/>
    <s v="Harrison Middle School"/>
    <n v="0.79559999999999997"/>
    <x v="0"/>
    <n v="945.24"/>
    <n v="0"/>
    <n v="945.24"/>
    <n v="1"/>
    <n v="1"/>
    <n v="945.24"/>
    <n v="15"/>
    <n v="63.015999999999998"/>
    <n v="1.1000000000000001"/>
    <n v="36"/>
    <n v="2495.4335999999998"/>
    <n v="2.7727039999999996"/>
    <n v="67585"/>
    <n v="68937"/>
    <n v="187393.19983999999"/>
    <n v="3748.6958079999895"/>
    <n v="11848.32"/>
    <n v="0.2271"/>
    <n v="0.22070000000000001"/>
    <n v="76236.217105769581"/>
    <n v="3185.6982607999998"/>
    <n v="703.08360615855997"/>
    <n v="3888.7818669585599"/>
    <n v="271266.8946207281"/>
  </r>
  <r>
    <x v="265"/>
    <s v="Sunnyside School District"/>
    <n v="2469"/>
    <s v="Outlook Elementary School"/>
    <n v="0.81520000000000004"/>
    <x v="0"/>
    <n v="470.6"/>
    <n v="0"/>
    <n v="470.6"/>
    <n v="1"/>
    <n v="1"/>
    <n v="470.6"/>
    <n v="15"/>
    <n v="31.373333333333335"/>
    <n v="1.1000000000000001"/>
    <n v="36"/>
    <n v="1242.3840000000002"/>
    <n v="1.3804266666666669"/>
    <n v="67585"/>
    <n v="68937"/>
    <n v="93296.136266666683"/>
    <n v="1866.3368533333414"/>
    <n v="11848.32"/>
    <n v="0.2271"/>
    <n v="0.22070000000000001"/>
    <n v="37955.189972890672"/>
    <n v="1586.0412186666672"/>
    <n v="350.03929695973346"/>
    <n v="1936.0805156264007"/>
    <n v="135053.74360851711"/>
  </r>
  <r>
    <x v="265"/>
    <s v="Sunnyside School District"/>
    <n v="4497"/>
    <s v="Pioneer Elementary School"/>
    <n v="0.81859999999999999"/>
    <x v="0"/>
    <n v="647.29999999999995"/>
    <n v="0"/>
    <n v="647.29999999999995"/>
    <n v="1"/>
    <n v="1"/>
    <n v="647.29999999999995"/>
    <n v="15"/>
    <n v="43.153333333333329"/>
    <n v="1.1000000000000001"/>
    <n v="36"/>
    <n v="1708.8719999999998"/>
    <n v="1.8987466666666666"/>
    <n v="67585"/>
    <n v="68937"/>
    <n v="128326.79346666666"/>
    <n v="2567.1054933333362"/>
    <n v="11848.32"/>
    <n v="0.2271"/>
    <n v="0.22070000000000001"/>
    <n v="52206.533084258663"/>
    <n v="2181.5649826666663"/>
    <n v="481.47139167453327"/>
    <n v="2663.0363743411995"/>
    <n v="185763.46841859986"/>
  </r>
  <r>
    <x v="265"/>
    <s v="Sunnyside School District"/>
    <n v="5352"/>
    <s v="SHS Graduation Alliance"/>
    <n v="0.7651"/>
    <x v="0"/>
    <n v="13.3"/>
    <n v="0"/>
    <n v="13.3"/>
    <n v="1"/>
    <n v="1"/>
    <n v="13.3"/>
    <n v="15"/>
    <n v="0.88666666666666671"/>
    <n v="1.1000000000000001"/>
    <n v="36"/>
    <n v="35.112000000000009"/>
    <n v="3.9013333333333344E-2"/>
    <n v="67585"/>
    <n v="68937"/>
    <n v="2636.7161333333343"/>
    <n v="52.746026666666694"/>
    <n v="11848.32"/>
    <n v="0.2271"/>
    <n v="0.22070000000000001"/>
    <n v="1072.6817395653336"/>
    <n v="44.824369333333351"/>
    <n v="9.8927383118666707"/>
    <n v="54.717107645200024"/>
    <n v="3816.8610072105344"/>
  </r>
  <r>
    <x v="265"/>
    <s v="Sunnyside School District"/>
    <n v="5049"/>
    <s v="Sierra Vista Middle School"/>
    <n v="0.8226"/>
    <x v="0"/>
    <n v="745.94"/>
    <n v="0"/>
    <n v="745.94"/>
    <n v="1"/>
    <n v="1"/>
    <n v="745.94"/>
    <n v="15"/>
    <n v="49.729333333333336"/>
    <n v="1.1000000000000001"/>
    <n v="36"/>
    <n v="1969.2816000000003"/>
    <n v="2.1880906666666671"/>
    <n v="67585"/>
    <n v="68937"/>
    <n v="147882.10770666669"/>
    <n v="2958.2985813333362"/>
    <n v="11848.32"/>
    <n v="0.2271"/>
    <n v="0.22070000000000001"/>
    <n v="60162.121564764282"/>
    <n v="2514.0067714666675"/>
    <n v="554.84129446269355"/>
    <n v="3068.8480659293609"/>
    <n v="214071.37591869369"/>
  </r>
  <r>
    <x v="265"/>
    <s v="Sunnyside School District"/>
    <n v="5137"/>
    <s v="Sun Valley Elementary"/>
    <n v="0.82589999999999997"/>
    <x v="0"/>
    <n v="438.46"/>
    <n v="0"/>
    <n v="438.46"/>
    <n v="1"/>
    <n v="1"/>
    <n v="438.46"/>
    <n v="15"/>
    <n v="29.230666666666664"/>
    <n v="1.1000000000000001"/>
    <n v="36"/>
    <n v="1157.5344"/>
    <n v="1.2861493333333334"/>
    <n v="67585"/>
    <n v="68937"/>
    <n v="86924.402693333337"/>
    <n v="1738.8738986666722"/>
    <n v="11848.32"/>
    <n v="0.2271"/>
    <n v="0.22070000000000001"/>
    <n v="35363.010190211731"/>
    <n v="1477.7212765333336"/>
    <n v="326.13308573090671"/>
    <n v="1803.8543622642403"/>
    <n v="125830.14114447599"/>
  </r>
  <r>
    <x v="265"/>
    <s v="Sunnyside School District"/>
    <n v="2959"/>
    <s v="Sunnyside High School"/>
    <n v="0.76290000000000002"/>
    <x v="0"/>
    <n v="2064.9900000000002"/>
    <n v="0"/>
    <n v="2064.9900000000002"/>
    <n v="1"/>
    <n v="1"/>
    <n v="2064.9900000000002"/>
    <n v="15"/>
    <n v="137.66600000000003"/>
    <n v="1.1000000000000001"/>
    <n v="36"/>
    <n v="5451.5736000000015"/>
    <n v="6.057304000000002"/>
    <n v="67585"/>
    <n v="68937"/>
    <n v="409382.89084000012"/>
    <n v="8189.4750080000376"/>
    <n v="11848.32"/>
    <n v="0.2271"/>
    <n v="0.22070000000000001"/>
    <n v="166547.14777330967"/>
    <n v="6959.5394308000023"/>
    <n v="1535.9703523775606"/>
    <n v="8495.5097831775638"/>
    <n v="592615.02340448741"/>
  </r>
  <r>
    <x v="265"/>
    <s v="Sunnyside School District"/>
    <n v="2717"/>
    <s v="Washington Elementary"/>
    <n v="0.85809999999999997"/>
    <x v="0"/>
    <n v="672.5"/>
    <n v="0"/>
    <n v="672.5"/>
    <n v="1"/>
    <n v="1"/>
    <n v="672.5"/>
    <n v="15"/>
    <n v="44.833333333333336"/>
    <n v="1.1000000000000001"/>
    <n v="36"/>
    <n v="1775.4"/>
    <n v="1.9726666666666668"/>
    <n v="67585"/>
    <n v="68937"/>
    <n v="133322.67666666667"/>
    <n v="2667.0453333333426"/>
    <n v="11848.32"/>
    <n v="0.2271"/>
    <n v="0.22070000000000001"/>
    <n v="54238.982696066669"/>
    <n v="2266.4953666666665"/>
    <n v="500.2155274233333"/>
    <n v="2766.7108940899998"/>
    <n v="192995.41559015668"/>
  </r>
  <r>
    <x v="266"/>
    <s v="Suquamish Tribal Education Department"/>
    <n v="5319"/>
    <s v="Chief Kitsap Academy"/>
    <n v="0.61780000000000002"/>
    <x v="0"/>
    <n v="88.13"/>
    <n v="0"/>
    <n v="88.13"/>
    <n v="1.18"/>
    <n v="1.18"/>
    <n v="88.13"/>
    <n v="15"/>
    <n v="5.8753333333333329"/>
    <n v="1.1000000000000001"/>
    <n v="36"/>
    <n v="232.66320000000002"/>
    <n v="0.25851466666666667"/>
    <n v="67585"/>
    <n v="68937"/>
    <n v="20616.622221066667"/>
    <n v="412.42395861332989"/>
    <n v="11848.32"/>
    <n v="0.2271"/>
    <n v="0.22070000000000001"/>
    <n v="7836.021369430202"/>
    <n v="350.48410299466661"/>
    <n v="77.351841530922925"/>
    <n v="427.83594452558953"/>
    <n v="29292.903493635786"/>
  </r>
  <r>
    <x v="267"/>
    <s v="Tacoma School District"/>
    <n v="4575"/>
    <s v="Angelo Giaudrone Middle School"/>
    <n v="0.77810000000000001"/>
    <x v="0"/>
    <n v="629.07000000000005"/>
    <n v="0"/>
    <n v="629.07000000000005"/>
    <n v="1.1200000000000001"/>
    <n v="1.1200000000000001"/>
    <n v="629.07000000000005"/>
    <n v="15"/>
    <n v="41.938000000000002"/>
    <n v="1.1000000000000001"/>
    <n v="36"/>
    <n v="1660.7448000000002"/>
    <n v="1.8452720000000002"/>
    <n v="67585"/>
    <n v="68937"/>
    <n v="139678.23309440003"/>
    <n v="2794.1846732799895"/>
    <n v="11848.32"/>
    <n v="0.2271"/>
    <n v="0.22070000000000001"/>
    <n v="54200.976436171142"/>
    <n v="2374.5402961280001"/>
    <n v="524.06104335544967"/>
    <n v="2898.6013394834499"/>
    <n v="199571.99554333463"/>
  </r>
  <r>
    <x v="267"/>
    <s v="Tacoma School District"/>
    <n v="2940"/>
    <s v="Arlington"/>
    <n v="0.75"/>
    <x v="0"/>
    <n v="363.03"/>
    <n v="0"/>
    <n v="363.03"/>
    <n v="1.1200000000000001"/>
    <n v="1.1200000000000001"/>
    <n v="363.03"/>
    <n v="15"/>
    <n v="24.201999999999998"/>
    <n v="1.1000000000000001"/>
    <n v="36"/>
    <n v="958.39919999999995"/>
    <n v="1.0648879999999998"/>
    <n v="67585"/>
    <n v="68937"/>
    <n v="80606.910137600004"/>
    <n v="1612.4960051199887"/>
    <n v="11848.32"/>
    <n v="0.2271"/>
    <n v="0.22070000000000001"/>
    <n v="31278.84094873894"/>
    <n v="1370.323435712"/>
    <n v="302.43038226163839"/>
    <n v="1672.7538179736384"/>
    <n v="115171.00090943258"/>
  </r>
  <r>
    <x v="267"/>
    <s v="Tacoma School District"/>
    <n v="3054"/>
    <s v="Baker"/>
    <n v="0.7419"/>
    <x v="0"/>
    <n v="754.09"/>
    <n v="0"/>
    <n v="754.09"/>
    <n v="1.1200000000000001"/>
    <n v="1.1200000000000001"/>
    <n v="754.09"/>
    <n v="15"/>
    <n v="50.272666666666666"/>
    <n v="1.1000000000000001"/>
    <n v="36"/>
    <n v="1990.7976000000001"/>
    <n v="2.2119973333333336"/>
    <n v="67585"/>
    <n v="68937"/>
    <n v="167437.58054613337"/>
    <n v="3349.4948420266737"/>
    <n v="11848.32"/>
    <n v="0.2271"/>
    <n v="0.22070000000000001"/>
    <n v="64972.760298142173"/>
    <n v="2846.4512564693341"/>
    <n v="628.2117923027821"/>
    <n v="3474.6630487721163"/>
    <n v="239234.49873507433"/>
  </r>
  <r>
    <x v="267"/>
    <s v="Tacoma School District"/>
    <n v="3449"/>
    <s v="Birney"/>
    <n v="0.72629999999999995"/>
    <x v="0"/>
    <n v="361.6"/>
    <n v="0"/>
    <n v="361.6"/>
    <n v="1.1200000000000001"/>
    <n v="1.1200000000000001"/>
    <n v="361.6"/>
    <n v="15"/>
    <n v="24.106666666666669"/>
    <n v="1.1000000000000001"/>
    <n v="36"/>
    <n v="954.62400000000014"/>
    <n v="1.0606933333333335"/>
    <n v="67585"/>
    <n v="68937"/>
    <n v="80289.394005333364"/>
    <n v="1606.1442730666458"/>
    <n v="11848.32"/>
    <n v="0.2271"/>
    <n v="0.22070000000000001"/>
    <n v="31155.631454877017"/>
    <n v="1364.9256379733336"/>
    <n v="301.23908830071474"/>
    <n v="1666.1647262740482"/>
    <n v="114717.33445955107"/>
  </r>
  <r>
    <x v="267"/>
    <s v="Tacoma School District"/>
    <n v="2094"/>
    <s v="Blix Elementary"/>
    <n v="0.75019999999999998"/>
    <x v="0"/>
    <n v="497.6"/>
    <n v="0"/>
    <n v="497.6"/>
    <n v="1.1200000000000001"/>
    <n v="1.1200000000000001"/>
    <n v="497.6"/>
    <n v="15"/>
    <n v="33.173333333333332"/>
    <n v="1.1000000000000001"/>
    <n v="36"/>
    <n v="1313.6640000000002"/>
    <n v="1.4596266666666668"/>
    <n v="67585"/>
    <n v="68937"/>
    <n v="110486.73245866669"/>
    <n v="2210.2250837333268"/>
    <n v="11848.32"/>
    <n v="0.2271"/>
    <n v="0.22070000000000001"/>
    <n v="42873.45744454315"/>
    <n v="1878.2826257066672"/>
    <n v="414.53697549346145"/>
    <n v="2292.8196012001285"/>
    <n v="157863.23458814333"/>
  </r>
  <r>
    <x v="267"/>
    <s v="Tacoma School District"/>
    <n v="3646"/>
    <s v="Boze"/>
    <n v="0.73240000000000005"/>
    <x v="0"/>
    <n v="410.4"/>
    <n v="0"/>
    <n v="410.4"/>
    <n v="1.1200000000000001"/>
    <n v="1.1200000000000001"/>
    <n v="410.4"/>
    <n v="15"/>
    <n v="27.36"/>
    <n v="1.1000000000000001"/>
    <n v="36"/>
    <n v="1083.4559999999999"/>
    <n v="1.2038399999999998"/>
    <n v="67585"/>
    <n v="68937"/>
    <n v="91124.909568000003"/>
    <n v="1822.9026815999823"/>
    <n v="11848.32"/>
    <n v="0.2271"/>
    <n v="0.22070000000000001"/>
    <n v="35360.263133521912"/>
    <n v="1549.1302041599997"/>
    <n v="341.89303605811193"/>
    <n v="1891.0232402181116"/>
    <n v="130199.09862334002"/>
  </r>
  <r>
    <x v="267"/>
    <s v="Tacoma School District"/>
    <n v="2872"/>
    <s v="Browns Point"/>
    <n v="0.1694"/>
    <x v="1"/>
    <n v="380.62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7"/>
    <s v="Tacoma School District"/>
    <n v="3397"/>
    <s v="Bryant"/>
    <n v="0.4486"/>
    <x v="1"/>
    <n v="244.5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7"/>
    <s v="Tacoma School District"/>
    <n v="5627"/>
    <s v="Bryant Montessori Middle School"/>
    <n v="0.38669999999999999"/>
    <x v="1"/>
    <n v="143.16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7"/>
    <s v="Tacoma School District"/>
    <n v="1585"/>
    <s v="Comm Based Trans Program"/>
    <n v="0.61350000000000005"/>
    <x v="0"/>
    <n v="59.92"/>
    <n v="0"/>
    <n v="59.92"/>
    <n v="1.1200000000000001"/>
    <n v="1.1200000000000001"/>
    <n v="59.92"/>
    <n v="15"/>
    <n v="3.9946666666666668"/>
    <n v="1.1000000000000001"/>
    <n v="36"/>
    <n v="158.18880000000001"/>
    <n v="0.17576533333333336"/>
    <n v="67585"/>
    <n v="68937"/>
    <n v="13304.592059733337"/>
    <n v="266.15089834666469"/>
    <n v="11848.32"/>
    <n v="0.2271"/>
    <n v="0.22070000000000001"/>
    <n v="5162.73627427055"/>
    <n v="226.17904930133335"/>
    <n v="49.91771618080427"/>
    <n v="276.09676548213764"/>
    <n v="19009.57599783269"/>
  </r>
  <r>
    <x v="267"/>
    <s v="Tacoma School District"/>
    <n v="4537"/>
    <s v="Crescent Heights"/>
    <n v="0.3412"/>
    <x v="1"/>
    <n v="409.1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7"/>
    <s v="Tacoma School District"/>
    <n v="2939"/>
    <s v="Delong"/>
    <n v="0.64680000000000004"/>
    <x v="0"/>
    <n v="362.6"/>
    <n v="0"/>
    <n v="362.6"/>
    <n v="1.1200000000000001"/>
    <n v="1.1200000000000001"/>
    <n v="362.6"/>
    <n v="15"/>
    <n v="24.173333333333336"/>
    <n v="1.1000000000000001"/>
    <n v="36"/>
    <n v="957.26400000000012"/>
    <n v="1.0636266666666667"/>
    <n v="67585"/>
    <n v="68937"/>
    <n v="80511.433258666686"/>
    <n v="1610.5860437333176"/>
    <n v="11848.32"/>
    <n v="0.2271"/>
    <n v="0.22070000000000001"/>
    <n v="31241.791940095147"/>
    <n v="1368.7003217066667"/>
    <n v="302.07216100066137"/>
    <n v="1670.772482707328"/>
    <n v="115034.58372520248"/>
  </r>
  <r>
    <x v="267"/>
    <s v="Tacoma School District"/>
    <n v="2747"/>
    <s v="Downing"/>
    <n v="0.43940000000000001"/>
    <x v="1"/>
    <n v="232.5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7"/>
    <s v="Tacoma School District"/>
    <n v="2871"/>
    <s v="Edison"/>
    <n v="0.74609999999999999"/>
    <x v="0"/>
    <n v="383.1"/>
    <n v="0"/>
    <n v="383.1"/>
    <n v="1.1200000000000001"/>
    <n v="1.1200000000000001"/>
    <n v="383.1"/>
    <n v="15"/>
    <n v="25.540000000000003"/>
    <n v="1.1000000000000001"/>
    <n v="36"/>
    <n v="1011.3840000000001"/>
    <n v="1.1237600000000001"/>
    <n v="67585"/>
    <n v="68937"/>
    <n v="85063.237952000025"/>
    <n v="1701.6423423999804"/>
    <n v="11848.32"/>
    <n v="0.2271"/>
    <n v="0.22070000000000001"/>
    <n v="33008.081887066881"/>
    <n v="1446.0813382400002"/>
    <n v="319.15015134956803"/>
    <n v="1765.2314895895681"/>
    <n v="121538.19367105646"/>
  </r>
  <r>
    <x v="267"/>
    <s v="Tacoma School District"/>
    <n v="2772"/>
    <s v="Fawcett"/>
    <n v="0.64339999999999997"/>
    <x v="0"/>
    <n v="345.52"/>
    <n v="0"/>
    <n v="345.52"/>
    <n v="1.1200000000000001"/>
    <n v="1.1200000000000001"/>
    <n v="345.52"/>
    <n v="15"/>
    <n v="23.034666666666666"/>
    <n v="1.1000000000000001"/>
    <n v="36"/>
    <n v="912.17280000000005"/>
    <n v="1.0135253333333334"/>
    <n v="67585"/>
    <n v="68937"/>
    <n v="76719.002811733342"/>
    <n v="1534.7206007466593"/>
    <n v="11848.32"/>
    <n v="0.2271"/>
    <n v="0.22070000000000001"/>
    <n v="29770.17085256943"/>
    <n v="1304.2287235413332"/>
    <n v="287.84327928557224"/>
    <n v="1592.0720028269054"/>
    <n v="109615.96626787633"/>
  </r>
  <r>
    <x v="267"/>
    <s v="Tacoma School District"/>
    <n v="2167"/>
    <s v="Fern Hill"/>
    <n v="0.70699999999999996"/>
    <x v="0"/>
    <n v="276.7"/>
    <n v="0"/>
    <n v="276.7"/>
    <n v="1.1200000000000001"/>
    <n v="1.1200000000000001"/>
    <n v="276.7"/>
    <n v="15"/>
    <n v="18.446666666666665"/>
    <n v="1.1000000000000001"/>
    <n v="36"/>
    <n v="730.48800000000006"/>
    <n v="0.81165333333333345"/>
    <n v="67585"/>
    <n v="68937"/>
    <n v="61438.26139733335"/>
    <n v="1229.0379434666611"/>
    <n v="11848.32"/>
    <n v="0.2271"/>
    <n v="0.22070000000000001"/>
    <n v="23840.606259857497"/>
    <n v="1044.4549890133335"/>
    <n v="230.51121607524271"/>
    <n v="1274.9662050885763"/>
    <n v="87782.871805746094"/>
  </r>
  <r>
    <x v="267"/>
    <s v="Tacoma School District"/>
    <n v="5170"/>
    <s v="First Creek Middle School"/>
    <n v="0.84140000000000004"/>
    <x v="0"/>
    <n v="698.1"/>
    <n v="0"/>
    <n v="698.1"/>
    <n v="1.1200000000000001"/>
    <n v="1.1200000000000001"/>
    <n v="698.1"/>
    <n v="15"/>
    <n v="46.54"/>
    <n v="1.1000000000000001"/>
    <n v="36"/>
    <n v="1842.9840000000002"/>
    <n v="2.0477600000000002"/>
    <n v="67585"/>
    <n v="68937"/>
    <n v="155005.60275200004"/>
    <n v="3100.8001023999823"/>
    <n v="11848.32"/>
    <n v="0.2271"/>
    <n v="0.22070000000000001"/>
    <n v="60148.634730778882"/>
    <n v="2635.1067142400002"/>
    <n v="581.56805183276811"/>
    <n v="3216.6747660727683"/>
    <n v="221471.71235125166"/>
  </r>
  <r>
    <x v="267"/>
    <s v="Tacoma School District"/>
    <n v="3880"/>
    <s v="Foss"/>
    <n v="0.71609999999999996"/>
    <x v="0"/>
    <n v="582.54999999999995"/>
    <n v="0"/>
    <n v="582.54999999999995"/>
    <n v="1.1200000000000001"/>
    <n v="1.1200000000000001"/>
    <n v="582.54999999999995"/>
    <n v="15"/>
    <n v="38.836666666666666"/>
    <n v="1.1000000000000001"/>
    <n v="36"/>
    <n v="1537.932"/>
    <n v="1.7088133333333333"/>
    <n v="67585"/>
    <n v="68937"/>
    <n v="129348.96702933335"/>
    <n v="2587.5535018666415"/>
    <n v="11848.32"/>
    <n v="0.2271"/>
    <n v="0.22070000000000001"/>
    <n v="50192.790663823573"/>
    <n v="2198.9420088533334"/>
    <n v="485.30650135393068"/>
    <n v="2684.2485102072642"/>
    <n v="184813.55970523081"/>
  </r>
  <r>
    <x v="267"/>
    <s v="Tacoma School District"/>
    <n v="2148"/>
    <s v="Franklin"/>
    <n v="0.72319999999999995"/>
    <x v="0"/>
    <n v="260.7"/>
    <n v="0"/>
    <n v="260.7"/>
    <n v="1.1200000000000001"/>
    <n v="1.1200000000000001"/>
    <n v="260.7"/>
    <n v="15"/>
    <n v="17.38"/>
    <n v="1.1000000000000001"/>
    <n v="36"/>
    <n v="688.24800000000005"/>
    <n v="0.76472000000000007"/>
    <n v="67585"/>
    <n v="68937"/>
    <n v="57885.633344000016"/>
    <n v="1157.9696127999923"/>
    <n v="11848.32"/>
    <n v="0.2271"/>
    <n v="0.22070000000000001"/>
    <n v="22462.038496367364"/>
    <n v="984.06004928000016"/>
    <n v="217.18205287609604"/>
    <n v="1201.2421021560963"/>
    <n v="82706.883555323468"/>
  </r>
  <r>
    <x v="267"/>
    <s v="Tacoma School District"/>
    <n v="2746"/>
    <s v="Geiger"/>
    <n v="0.39090000000000003"/>
    <x v="1"/>
    <n v="413.77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7"/>
    <s v="Tacoma School District"/>
    <n v="3053"/>
    <s v="Grant"/>
    <n v="0.30330000000000001"/>
    <x v="1"/>
    <n v="311.05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7"/>
    <s v="Tacoma School District"/>
    <n v="2377"/>
    <s v="Gray"/>
    <n v="0.79279999999999995"/>
    <x v="0"/>
    <n v="542.4"/>
    <n v="0"/>
    <n v="542.4"/>
    <n v="1.1200000000000001"/>
    <n v="1.1200000000000001"/>
    <n v="542.4"/>
    <n v="15"/>
    <n v="36.159999999999997"/>
    <n v="1.1000000000000001"/>
    <n v="36"/>
    <n v="1431.9359999999999"/>
    <n v="1.59104"/>
    <n v="67585"/>
    <n v="68937"/>
    <n v="120434.09100800002"/>
    <n v="2409.2164095999906"/>
    <n v="11848.32"/>
    <n v="0.2271"/>
    <n v="0.22070000000000001"/>
    <n v="46733.447182315518"/>
    <n v="2047.38845696"/>
    <n v="451.85863245107203"/>
    <n v="2499.247089411072"/>
    <n v="172076.0016893266"/>
  </r>
  <r>
    <x v="267"/>
    <s v="Tacoma School District"/>
    <n v="5066"/>
    <s v="Helen B. Stafford Elementary"/>
    <n v="0.73029999999999995"/>
    <x v="0"/>
    <n v="440.4"/>
    <n v="0"/>
    <n v="440.4"/>
    <n v="1.1200000000000001"/>
    <n v="1.1200000000000001"/>
    <n v="440.4"/>
    <n v="15"/>
    <n v="29.36"/>
    <n v="1.1000000000000001"/>
    <n v="36"/>
    <n v="1162.6559999999999"/>
    <n v="1.2918399999999999"/>
    <n v="67585"/>
    <n v="68937"/>
    <n v="97786.087168000013"/>
    <n v="1956.1558015999763"/>
    <n v="11848.32"/>
    <n v="0.2271"/>
    <n v="0.22070000000000001"/>
    <n v="37945.077690065911"/>
    <n v="1662.37071616"/>
    <n v="366.88521705651203"/>
    <n v="2029.2559332165119"/>
    <n v="139716.57659288243"/>
  </r>
  <r>
    <x v="267"/>
    <s v="Tacoma School District"/>
    <n v="5458"/>
    <s v="Industrial Design Engineering and Art"/>
    <n v="0.37959999999999999"/>
    <x v="1"/>
    <n v="385.05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7"/>
    <s v="Tacoma School District"/>
    <n v="2338"/>
    <s v="Jason Lee"/>
    <n v="0.61799999999999999"/>
    <x v="0"/>
    <n v="596.54999999999995"/>
    <n v="0"/>
    <n v="596.54999999999995"/>
    <n v="1.1200000000000001"/>
    <n v="1.1200000000000001"/>
    <n v="596.54999999999995"/>
    <n v="15"/>
    <n v="39.769999999999996"/>
    <n v="1.1000000000000001"/>
    <n v="36"/>
    <n v="1574.8920000000001"/>
    <n v="1.7498800000000001"/>
    <n v="67585"/>
    <n v="68937"/>
    <n v="132457.51657600002"/>
    <n v="2649.7382911999885"/>
    <n v="11848.32"/>
    <n v="0.2271"/>
    <n v="0.22070000000000001"/>
    <n v="51399.037456877442"/>
    <n v="2251.7875811200001"/>
    <n v="496.96951915318402"/>
    <n v="2748.7571002731843"/>
    <n v="189255.04942435064"/>
  </r>
  <r>
    <x v="267"/>
    <s v="Tacoma School District"/>
    <n v="2103"/>
    <s v="Jefferson"/>
    <n v="0.42670000000000002"/>
    <x v="1"/>
    <n v="297.7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7"/>
    <s v="Tacoma School District"/>
    <n v="2036"/>
    <s v="Larchmont"/>
    <n v="0.7137"/>
    <x v="0"/>
    <n v="262.62"/>
    <n v="0"/>
    <n v="262.62"/>
    <n v="1.1200000000000001"/>
    <n v="1.1200000000000001"/>
    <n v="262.62"/>
    <n v="15"/>
    <n v="17.507999999999999"/>
    <n v="1.1000000000000001"/>
    <n v="36"/>
    <n v="693.31680000000006"/>
    <n v="0.77035200000000004"/>
    <n v="67585"/>
    <n v="68937"/>
    <n v="58311.948710400015"/>
    <n v="1166.4978124799891"/>
    <n v="11848.32"/>
    <n v="0.2271"/>
    <n v="0.22070000000000001"/>
    <n v="22627.466627986178"/>
    <n v="991.30744204799998"/>
    <n v="218.78155245999361"/>
    <n v="1210.0889945079937"/>
    <n v="83316.002145374194"/>
  </r>
  <r>
    <x v="267"/>
    <s v="Tacoma School District"/>
    <n v="2215"/>
    <s v="Lincoln"/>
    <n v="0.75429999999999997"/>
    <x v="0"/>
    <n v="1612.94"/>
    <n v="0"/>
    <n v="1612.94"/>
    <n v="1.1200000000000001"/>
    <n v="1.1200000000000001"/>
    <n v="1612.94"/>
    <n v="15"/>
    <n v="107.52933333333334"/>
    <n v="1.1000000000000001"/>
    <n v="36"/>
    <n v="4258.1616000000004"/>
    <n v="4.7312906666666672"/>
    <n v="67585"/>
    <n v="68937"/>
    <n v="358135.99327146675"/>
    <n v="7164.3095790933003"/>
    <n v="11848.32"/>
    <n v="0.2271"/>
    <n v="0.22070000000000001"/>
    <n v="138971.69302773601"/>
    <n v="6088.338380842667"/>
    <n v="1343.6962806519766"/>
    <n v="7432.0346614946438"/>
    <n v="511704.03053979069"/>
  </r>
  <r>
    <x v="267"/>
    <s v="Tacoma School District"/>
    <n v="2771"/>
    <s v="Lister"/>
    <n v="0.84689999999999999"/>
    <x v="0"/>
    <n v="362.9"/>
    <n v="0"/>
    <n v="362.9"/>
    <n v="1.1200000000000001"/>
    <n v="1.1200000000000001"/>
    <n v="362.9"/>
    <n v="15"/>
    <n v="24.193333333333332"/>
    <n v="1.1000000000000001"/>
    <n v="36"/>
    <n v="958.05599999999993"/>
    <n v="1.0645066666666665"/>
    <n v="67585"/>
    <n v="68937"/>
    <n v="80578.045034666662"/>
    <n v="1611.9185749333265"/>
    <n v="11848.32"/>
    <n v="0.2271"/>
    <n v="0.22070000000000001"/>
    <n v="31267.64008566058"/>
    <n v="1369.8327268266667"/>
    <n v="302.32208281064533"/>
    <n v="1672.1548096373119"/>
    <n v="115129.75850489788"/>
  </r>
  <r>
    <x v="267"/>
    <s v="Tacoma School District"/>
    <n v="2805"/>
    <s v="Lowell"/>
    <n v="0.1794"/>
    <x v="1"/>
    <n v="359.6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7"/>
    <s v="Tacoma School District"/>
    <n v="2336"/>
    <s v="Lyon"/>
    <n v="0.6966"/>
    <x v="0"/>
    <n v="349.04"/>
    <n v="0"/>
    <n v="349.04"/>
    <n v="1.1200000000000001"/>
    <n v="1.1200000000000001"/>
    <n v="349.04"/>
    <n v="15"/>
    <n v="23.269333333333336"/>
    <n v="1.1000000000000001"/>
    <n v="36"/>
    <n v="921.46560000000022"/>
    <n v="1.0238506666666669"/>
    <n v="67585"/>
    <n v="68937"/>
    <n v="77500.580983466702"/>
    <n v="1550.3556334933237"/>
    <n v="11848.32"/>
    <n v="0.2271"/>
    <n v="0.22070000000000001"/>
    <n v="30073.455760537268"/>
    <n v="1317.515610282667"/>
    <n v="290.77569518938463"/>
    <n v="1608.2913054720516"/>
    <n v="110732.68368296935"/>
  </r>
  <r>
    <x v="267"/>
    <s v="Tacoma School District"/>
    <n v="2252"/>
    <s v="Manitou Park"/>
    <n v="0.73729999999999996"/>
    <x v="0"/>
    <n v="408.4"/>
    <n v="0"/>
    <n v="408.4"/>
    <n v="1.1200000000000001"/>
    <n v="1.1200000000000001"/>
    <n v="408.4"/>
    <n v="15"/>
    <n v="27.226666666666667"/>
    <n v="1.1000000000000001"/>
    <n v="36"/>
    <n v="1078.1760000000002"/>
    <n v="1.1979733333333336"/>
    <n v="67585"/>
    <n v="68937"/>
    <n v="90680.83106133336"/>
    <n v="1814.0191402666533"/>
    <n v="11848.32"/>
    <n v="0.2271"/>
    <n v="0.22070000000000001"/>
    <n v="35187.942163085652"/>
    <n v="1541.5808366933338"/>
    <n v="340.22689065821879"/>
    <n v="1881.8077273515526"/>
    <n v="129564.60009203722"/>
  </r>
  <r>
    <x v="267"/>
    <s v="Tacoma School District"/>
    <n v="2941"/>
    <s v="Mann"/>
    <n v="0.68120000000000003"/>
    <x v="0"/>
    <n v="336.4"/>
    <n v="0"/>
    <n v="336.4"/>
    <n v="1.1200000000000001"/>
    <n v="1.1200000000000001"/>
    <n v="336.4"/>
    <n v="15"/>
    <n v="22.426666666666666"/>
    <n v="1.1000000000000001"/>
    <n v="36"/>
    <n v="888.096"/>
    <n v="0.98677333333333339"/>
    <n v="67585"/>
    <n v="68937"/>
    <n v="74694.00482133335"/>
    <n v="1494.211652266662"/>
    <n v="11848.32"/>
    <n v="0.2271"/>
    <n v="0.22070000000000001"/>
    <n v="28984.387227380059"/>
    <n v="1269.8036078933335"/>
    <n v="280.24565626205873"/>
    <n v="1550.0492641553922"/>
    <n v="106722.65296513545"/>
  </r>
  <r>
    <x v="267"/>
    <s v="Tacoma School District"/>
    <n v="2376"/>
    <s v="Mason"/>
    <n v="0.28449999999999998"/>
    <x v="1"/>
    <n v="791.21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7"/>
    <s v="Tacoma School District"/>
    <n v="3453"/>
    <s v="McCarver"/>
    <n v="0.84809999999999997"/>
    <x v="0"/>
    <n v="358"/>
    <n v="0"/>
    <n v="358"/>
    <n v="1.1200000000000001"/>
    <n v="1.1200000000000001"/>
    <n v="358"/>
    <n v="15"/>
    <n v="23.866666666666667"/>
    <n v="1.1000000000000001"/>
    <n v="36"/>
    <n v="945.12000000000012"/>
    <n v="1.0501333333333334"/>
    <n v="67585"/>
    <n v="68937"/>
    <n v="79490.052693333346"/>
    <n v="1590.1538986666565"/>
    <n v="11848.32"/>
    <n v="0.2271"/>
    <n v="0.22070000000000001"/>
    <n v="30845.453708091733"/>
    <n v="1351.3367765333332"/>
    <n v="298.24002658090666"/>
    <n v="1649.57680311424"/>
    <n v="113575.23710320597"/>
  </r>
  <r>
    <x v="267"/>
    <s v="Tacoma School District"/>
    <n v="3244"/>
    <s v="Meeker"/>
    <n v="0.3397"/>
    <x v="1"/>
    <n v="650.44000000000005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7"/>
    <s v="Tacoma School District"/>
    <n v="3398"/>
    <s v="Mt Tahoma"/>
    <n v="0.68459999999999999"/>
    <x v="0"/>
    <n v="1347.06"/>
    <n v="0"/>
    <n v="1347.06"/>
    <n v="1.1200000000000001"/>
    <n v="1.1200000000000001"/>
    <n v="1347.06"/>
    <n v="15"/>
    <n v="89.804000000000002"/>
    <n v="1.1000000000000001"/>
    <n v="36"/>
    <n v="3556.2384000000002"/>
    <n v="3.9513760000000002"/>
    <n v="67585"/>
    <n v="68937"/>
    <n v="299100.19659520005"/>
    <n v="5983.3315942399786"/>
    <n v="11848.32"/>
    <n v="0.2271"/>
    <n v="0.22070000000000001"/>
    <n v="116063.34321793867"/>
    <n v="5084.7254698240004"/>
    <n v="1122.1989111901569"/>
    <n v="6206.924381014157"/>
    <n v="427353.79578839283"/>
  </r>
  <r>
    <x v="267"/>
    <s v="Tacoma School District"/>
    <n v="2247"/>
    <s v="Northeast Tacoma"/>
    <n v="0.51170000000000004"/>
    <x v="0"/>
    <n v="347.3"/>
    <n v="0"/>
    <n v="347.3"/>
    <n v="1.1200000000000001"/>
    <n v="1.1200000000000001"/>
    <n v="347.3"/>
    <n v="15"/>
    <n v="23.153333333333332"/>
    <n v="1.1000000000000001"/>
    <n v="36"/>
    <n v="916.87200000000007"/>
    <n v="1.0187466666666667"/>
    <n v="67585"/>
    <n v="68937"/>
    <n v="77114.232682666683"/>
    <n v="1542.6269525333191"/>
    <n v="11848.32"/>
    <n v="0.2271"/>
    <n v="0.22070000000000001"/>
    <n v="29923.536516257707"/>
    <n v="1310.9476605866666"/>
    <n v="289.32614869147733"/>
    <n v="1600.273809278144"/>
    <n v="110180.66996073586"/>
  </r>
  <r>
    <x v="267"/>
    <s v="Tacoma School District"/>
    <n v="4109"/>
    <s v="Oakland High School"/>
    <n v="0.84930000000000005"/>
    <x v="0"/>
    <n v="136.04"/>
    <n v="0"/>
    <n v="136.04"/>
    <n v="1.1200000000000001"/>
    <n v="1.1200000000000001"/>
    <n v="136.04"/>
    <n v="15"/>
    <n v="9.0693333333333328"/>
    <n v="1.1000000000000001"/>
    <n v="36"/>
    <n v="359.14560000000006"/>
    <n v="0.39905066666666672"/>
    <n v="67585"/>
    <n v="68937"/>
    <n v="30206.220023466674"/>
    <n v="604.25848149333251"/>
    <n v="11848.32"/>
    <n v="0.2271"/>
    <n v="0.22070000000000001"/>
    <n v="11721.27240907486"/>
    <n v="513.5079750826668"/>
    <n v="113.33121010074457"/>
    <n v="626.83918518341136"/>
    <n v="43158.59009921828"/>
  </r>
  <r>
    <x v="267"/>
    <s v="Tacoma School District"/>
    <n v="4283"/>
    <s v="Pearl Street Center"/>
    <n v="0.93459999999999999"/>
    <x v="0"/>
    <n v="15.78"/>
    <n v="0"/>
    <n v="15.78"/>
    <n v="1.1200000000000001"/>
    <n v="1.1200000000000001"/>
    <n v="15.78"/>
    <n v="15"/>
    <n v="1.052"/>
    <n v="1.1000000000000001"/>
    <n v="36"/>
    <n v="41.659200000000006"/>
    <n v="4.6288000000000003E-2"/>
    <n v="67585"/>
    <n v="68937"/>
    <n v="3503.7794176000007"/>
    <n v="70.09114111999952"/>
    <n v="11848.32"/>
    <n v="0.2271"/>
    <n v="0.22070000000000001"/>
    <n v="1359.6124567421439"/>
    <n v="59.564509311999998"/>
    <n v="13.145887205158401"/>
    <n v="72.710396517158401"/>
    <n v="5006.1934119793023"/>
  </r>
  <r>
    <x v="267"/>
    <s v="Tacoma School District"/>
    <n v="2169"/>
    <s v="Point Defiance"/>
    <n v="0.32640000000000002"/>
    <x v="1"/>
    <n v="330.24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7"/>
    <s v="Tacoma School District"/>
    <n v="2806"/>
    <s v="Reed"/>
    <n v="0.80010000000000003"/>
    <x v="0"/>
    <n v="362.6"/>
    <n v="0"/>
    <n v="362.6"/>
    <n v="1.1200000000000001"/>
    <n v="1.1200000000000001"/>
    <n v="362.6"/>
    <n v="15"/>
    <n v="24.173333333333336"/>
    <n v="1.1000000000000001"/>
    <n v="36"/>
    <n v="957.26400000000012"/>
    <n v="1.0636266666666667"/>
    <n v="67585"/>
    <n v="68937"/>
    <n v="80511.433258666686"/>
    <n v="1610.5860437333176"/>
    <n v="11848.32"/>
    <n v="0.2271"/>
    <n v="0.22070000000000001"/>
    <n v="31241.791940095147"/>
    <n v="1368.7003217066667"/>
    <n v="302.07216100066137"/>
    <n v="1670.772482707328"/>
    <n v="115034.58372520248"/>
  </r>
  <r>
    <x v="267"/>
    <s v="Tacoma School District"/>
    <n v="2275"/>
    <s v="Roosevelt"/>
    <n v="0.84019999999999995"/>
    <x v="0"/>
    <n v="237.6"/>
    <n v="0"/>
    <n v="237.6"/>
    <n v="1.1200000000000001"/>
    <n v="1.1200000000000001"/>
    <n v="237.6"/>
    <n v="15"/>
    <n v="15.84"/>
    <n v="1.1000000000000001"/>
    <n v="36"/>
    <n v="627.26400000000001"/>
    <n v="0.69696000000000002"/>
    <n v="67585"/>
    <n v="68937"/>
    <n v="52756.526592000009"/>
    <n v="1055.3647103999974"/>
    <n v="11848.32"/>
    <n v="0.2271"/>
    <n v="0.22070000000000001"/>
    <n v="20471.731287828483"/>
    <n v="896.86485504000007"/>
    <n v="197.93807350732803"/>
    <n v="1094.8029285473281"/>
    <n v="75378.425518775824"/>
  </r>
  <r>
    <x v="267"/>
    <s v="Tacoma School District"/>
    <n v="5169"/>
    <s v="Science and Math Institute"/>
    <n v="0.37130000000000002"/>
    <x v="1"/>
    <n v="554.93999999999994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7"/>
    <s v="Tacoma School District"/>
    <n v="2168"/>
    <s v="Sheridan"/>
    <n v="0.74919999999999998"/>
    <x v="0"/>
    <n v="443.5"/>
    <n v="0"/>
    <n v="443.5"/>
    <n v="1.1200000000000001"/>
    <n v="1.1200000000000001"/>
    <n v="443.5"/>
    <n v="15"/>
    <n v="29.566666666666666"/>
    <n v="1.1000000000000001"/>
    <n v="36"/>
    <n v="1170.8399999999999"/>
    <n v="1.3009333333333333"/>
    <n v="67585"/>
    <n v="68937"/>
    <n v="98474.408853333342"/>
    <n v="1969.9252906666516"/>
    <n v="11848.32"/>
    <n v="0.2271"/>
    <n v="0.22070000000000001"/>
    <n v="38212.175194242132"/>
    <n v="1674.0722357333329"/>
    <n v="369.4677424263466"/>
    <n v="2043.5399781596795"/>
    <n v="140700.0493164018"/>
  </r>
  <r>
    <x v="267"/>
    <s v="Tacoma School District"/>
    <n v="2938"/>
    <s v="Sherman"/>
    <n v="0.13100000000000001"/>
    <x v="1"/>
    <n v="422.8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7"/>
    <s v="Tacoma School District"/>
    <n v="3498"/>
    <s v="Skyline"/>
    <n v="0.58850000000000002"/>
    <x v="0"/>
    <n v="284.41000000000003"/>
    <n v="0"/>
    <n v="284.41000000000003"/>
    <n v="1.1200000000000001"/>
    <n v="1.1200000000000001"/>
    <n v="284.41000000000003"/>
    <n v="15"/>
    <n v="18.960666666666668"/>
    <n v="1.1000000000000001"/>
    <n v="36"/>
    <n v="750.84240000000023"/>
    <n v="0.83426933333333353"/>
    <n v="67585"/>
    <n v="68937"/>
    <n v="63150.184040533357"/>
    <n v="1263.2839953066577"/>
    <n v="11848.32"/>
    <n v="0.2271"/>
    <n v="0.22070000000000001"/>
    <n v="24504.903600889309"/>
    <n v="1073.5578005973334"/>
    <n v="236.9342065918315"/>
    <n v="1310.492007189165"/>
    <n v="90228.863643918492"/>
  </r>
  <r>
    <x v="267"/>
    <s v="Tacoma School District"/>
    <n v="5192"/>
    <s v="Special Services"/>
    <n v="0.7349"/>
    <x v="0"/>
    <n v="0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7"/>
    <s v="Tacoma School District"/>
    <n v="2084"/>
    <s v="Stadium"/>
    <n v="0.31419999999999998"/>
    <x v="1"/>
    <n v="1500.9099999999999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7"/>
    <s v="Tacoma School District"/>
    <n v="2358"/>
    <s v="Stanley"/>
    <n v="0.69469999999999998"/>
    <x v="0"/>
    <n v="351.3"/>
    <n v="0"/>
    <n v="351.3"/>
    <n v="1.1200000000000001"/>
    <n v="1.1200000000000001"/>
    <n v="351.3"/>
    <n v="15"/>
    <n v="23.42"/>
    <n v="1.1000000000000001"/>
    <n v="36"/>
    <n v="927.43200000000013"/>
    <n v="1.0304800000000001"/>
    <n v="67585"/>
    <n v="68937"/>
    <n v="78002.389696000013"/>
    <n v="1560.3940351999918"/>
    <n v="11848.32"/>
    <n v="0.2271"/>
    <n v="0.22070000000000001"/>
    <n v="30268.178457130241"/>
    <n v="1326.0463955200003"/>
    <n v="292.65843949126406"/>
    <n v="1618.7048350112643"/>
    <n v="111449.66702334151"/>
  </r>
  <r>
    <x v="267"/>
    <s v="Tacoma School District"/>
    <n v="2359"/>
    <s v="Stewart"/>
    <n v="0.74429999999999996"/>
    <x v="0"/>
    <n v="722.71"/>
    <n v="0"/>
    <n v="722.71"/>
    <n v="1.1200000000000001"/>
    <n v="1.1200000000000001"/>
    <n v="722.71"/>
    <n v="15"/>
    <n v="48.180666666666667"/>
    <n v="1.1000000000000001"/>
    <n v="36"/>
    <n v="1907.9544000000003"/>
    <n v="2.1199493333333335"/>
    <n v="67585"/>
    <n v="68937"/>
    <n v="160469.98877653337"/>
    <n v="3210.112078506645"/>
    <n v="11848.32"/>
    <n v="0.2271"/>
    <n v="0.22070000000000001"/>
    <n v="62269.044271997147"/>
    <n v="2728.0016809173339"/>
    <n v="602.06997097845567"/>
    <n v="3330.0716518957897"/>
    <n v="229279.21677893295"/>
  </r>
  <r>
    <x v="267"/>
    <s v="Tacoma School District"/>
    <n v="5307"/>
    <s v="Tacoma Open Doors"/>
    <n v="0.49719999999999998"/>
    <x v="1"/>
    <n v="268.08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7"/>
    <s v="Tacoma School District"/>
    <n v="1860"/>
    <s v="Tacoma School of the Arts"/>
    <n v="0.40279999999999999"/>
    <x v="1"/>
    <n v="592.11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7"/>
    <s v="Tacoma School District"/>
    <n v="3448"/>
    <s v="Truman"/>
    <n v="0.55349999999999999"/>
    <x v="0"/>
    <n v="695.4"/>
    <n v="0"/>
    <n v="695.4"/>
    <n v="1.1200000000000001"/>
    <n v="1.1200000000000001"/>
    <n v="695.4"/>
    <n v="15"/>
    <n v="46.36"/>
    <n v="1.1000000000000001"/>
    <n v="36"/>
    <n v="1835.856"/>
    <n v="2.0398399999999999"/>
    <n v="67585"/>
    <n v="68937"/>
    <n v="154406.09676800002"/>
    <n v="3088.8073215999757"/>
    <n v="11848.32"/>
    <n v="0.2271"/>
    <n v="0.22070000000000001"/>
    <n v="59916.001420689921"/>
    <n v="2624.9150681599999"/>
    <n v="579.31875554291196"/>
    <n v="3204.2338237029116"/>
    <n v="220615.13933399282"/>
  </r>
  <r>
    <x v="267"/>
    <s v="Tacoma School District"/>
    <n v="3116"/>
    <s v="Wainwright"/>
    <n v="0.52549999999999997"/>
    <x v="0"/>
    <n v="448.04"/>
    <n v="0"/>
    <n v="448.04"/>
    <n v="1.1200000000000001"/>
    <n v="1.1200000000000001"/>
    <n v="448.04"/>
    <n v="15"/>
    <n v="29.869333333333334"/>
    <n v="1.1000000000000001"/>
    <n v="36"/>
    <n v="1182.8256000000001"/>
    <n v="1.3142506666666669"/>
    <n v="67585"/>
    <n v="68937"/>
    <n v="99482.467063466698"/>
    <n v="1990.0909294933226"/>
    <n v="11848.32"/>
    <n v="0.2271"/>
    <n v="0.22070000000000001"/>
    <n v="38603.343797132467"/>
    <n v="1691.209299882667"/>
    <n v="373.24989248410463"/>
    <n v="2064.4591923667717"/>
    <n v="142140.36098245924"/>
  </r>
  <r>
    <x v="267"/>
    <s v="Tacoma School District"/>
    <n v="2083"/>
    <s v="Washington Elementary"/>
    <n v="0.19800000000000001"/>
    <x v="1"/>
    <n v="366.33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7"/>
    <s v="Tacoma School District"/>
    <n v="2874"/>
    <s v="Whitman"/>
    <n v="0.7349"/>
    <x v="0"/>
    <n v="298.5"/>
    <n v="0"/>
    <n v="298.5"/>
    <n v="1.1200000000000001"/>
    <n v="1.1200000000000001"/>
    <n v="298.5"/>
    <n v="15"/>
    <n v="19.899999999999999"/>
    <n v="1.1000000000000001"/>
    <n v="36"/>
    <n v="788.04"/>
    <n v="0.87559999999999993"/>
    <n v="67585"/>
    <n v="68937"/>
    <n v="66278.717120000001"/>
    <n v="1325.8685439999972"/>
    <n v="11848.32"/>
    <n v="0.2271"/>
    <n v="0.22070000000000001"/>
    <n v="25718.904837612798"/>
    <n v="1126.7430944"/>
    <n v="248.67220093408002"/>
    <n v="1375.4152953340799"/>
    <n v="94698.905796946885"/>
  </r>
  <r>
    <x v="267"/>
    <s v="Tacoma School District"/>
    <n v="3452"/>
    <s v="Whittier"/>
    <n v="0.49270000000000003"/>
    <x v="1"/>
    <n v="323.5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7"/>
    <s v="Tacoma School District"/>
    <n v="3246"/>
    <s v="Wilson"/>
    <n v="0.40200000000000002"/>
    <x v="1"/>
    <n v="1200.6799999999998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8"/>
    <s v="Taholah School District"/>
    <n v="5032"/>
    <s v="Taholah Elementary &amp; Middle School"/>
    <n v="0.71740000000000004"/>
    <x v="0"/>
    <n v="98.5"/>
    <n v="0"/>
    <n v="98.5"/>
    <n v="1"/>
    <n v="1"/>
    <n v="98.5"/>
    <n v="15"/>
    <n v="6.5666666666666664"/>
    <n v="1.1000000000000001"/>
    <n v="36"/>
    <n v="260.04000000000002"/>
    <n v="0.28893333333333338"/>
    <n v="67585"/>
    <n v="68937"/>
    <n v="19527.559333333335"/>
    <n v="390.63786666666783"/>
    <n v="11848.32"/>
    <n v="0.2271"/>
    <n v="0.22070000000000001"/>
    <n v="7944.2970937733335"/>
    <n v="331.96995333333336"/>
    <n v="73.265768700666669"/>
    <n v="405.23572203400005"/>
    <n v="28267.730015807338"/>
  </r>
  <r>
    <x v="268"/>
    <s v="Taholah School District"/>
    <n v="3580"/>
    <s v="Taholah High School"/>
    <n v="0.7117"/>
    <x v="0"/>
    <n v="68.8"/>
    <n v="0"/>
    <n v="68.8"/>
    <n v="1"/>
    <n v="1"/>
    <n v="68.8"/>
    <n v="15"/>
    <n v="4.5866666666666669"/>
    <n v="1.1000000000000001"/>
    <n v="36"/>
    <n v="181.63200000000001"/>
    <n v="0.20181333333333334"/>
    <n v="67585"/>
    <n v="68937"/>
    <n v="13639.554133333335"/>
    <n v="272.85162666666656"/>
    <n v="11848.32"/>
    <n v="0.2271"/>
    <n v="0.22070000000000001"/>
    <n v="5548.9100512853338"/>
    <n v="231.87342933333338"/>
    <n v="51.174465853866678"/>
    <n v="283.04789518720008"/>
    <n v="19744.363706472534"/>
  </r>
  <r>
    <x v="269"/>
    <s v="Tahoma School District"/>
    <n v="5489"/>
    <s v="Cedar River Elementary"/>
    <n v="9.7299999999999998E-2"/>
    <x v="1"/>
    <n v="592.64"/>
    <n v="0"/>
    <n v="0"/>
    <n v="1.18"/>
    <n v="1.2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9"/>
    <s v="Tahoma School District"/>
    <n v="4453"/>
    <s v="Glacier Park Elementary"/>
    <n v="0.1318"/>
    <x v="1"/>
    <n v="687.57"/>
    <n v="0"/>
    <n v="0"/>
    <n v="1.18"/>
    <n v="1.2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9"/>
    <s v="Tahoma School District"/>
    <n v="3286"/>
    <s v="Lake Wilderness Elementary"/>
    <n v="0.12690000000000001"/>
    <x v="1"/>
    <n v="675.75"/>
    <n v="0"/>
    <n v="0"/>
    <n v="1.18"/>
    <n v="1.2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9"/>
    <s v="Tahoma School District"/>
    <n v="3937"/>
    <s v="Maple View Middle School"/>
    <n v="0.17519999999999999"/>
    <x v="1"/>
    <n v="1018.73"/>
    <n v="0"/>
    <n v="0"/>
    <n v="1.18"/>
    <n v="1.2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9"/>
    <s v="Tahoma School District"/>
    <n v="4415"/>
    <s v="Rock Creek Elementary"/>
    <n v="9.5100000000000004E-2"/>
    <x v="1"/>
    <n v="682.95"/>
    <n v="0"/>
    <n v="0"/>
    <n v="1.18"/>
    <n v="1.2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9"/>
    <s v="Tahoma School District"/>
    <n v="3589"/>
    <s v="Shadow Lake Elementary"/>
    <n v="0.28270000000000001"/>
    <x v="1"/>
    <n v="435.52"/>
    <n v="0"/>
    <n v="0"/>
    <n v="1.18"/>
    <n v="1.2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9"/>
    <s v="Tahoma School District"/>
    <n v="3341"/>
    <s v="Summit Trail Middle School"/>
    <n v="0.1043"/>
    <x v="1"/>
    <n v="1104.42"/>
    <n v="0"/>
    <n v="0"/>
    <n v="1.18"/>
    <n v="1.2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9"/>
    <s v="Tahoma School District"/>
    <n v="5490"/>
    <s v="Tahoma Elementary"/>
    <n v="0.108"/>
    <x v="1"/>
    <n v="659.29"/>
    <n v="0"/>
    <n v="0"/>
    <n v="1.18"/>
    <n v="1.2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9"/>
    <s v="Tahoma School District"/>
    <n v="5563"/>
    <s v="Tahoma Open Doors"/>
    <n v="0"/>
    <x v="1"/>
    <n v="22.349999999999998"/>
    <n v="0"/>
    <n v="0"/>
    <n v="1.18"/>
    <n v="1.2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69"/>
    <s v="Tahoma School District"/>
    <n v="2849"/>
    <s v="Tahoma Senior High School"/>
    <n v="0.1232"/>
    <x v="1"/>
    <n v="2630.7999999999997"/>
    <n v="0"/>
    <n v="0"/>
    <n v="1.18"/>
    <n v="1.22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70"/>
    <s v="Tekoa School District"/>
    <n v="2052"/>
    <s v="Tekoa Elementary School"/>
    <n v="0.62919999999999998"/>
    <x v="0"/>
    <n v="88.2"/>
    <n v="0"/>
    <n v="88.2"/>
    <n v="1"/>
    <n v="1.04"/>
    <n v="88.2"/>
    <n v="15"/>
    <n v="5.88"/>
    <n v="1.1000000000000001"/>
    <n v="36"/>
    <n v="232.84800000000001"/>
    <n v="0.25872000000000001"/>
    <n v="67585"/>
    <n v="68937"/>
    <n v="17485.591199999999"/>
    <n v="1063.204665600002"/>
    <n v="11848.32"/>
    <n v="0.2271"/>
    <n v="0.22070000000000001"/>
    <n v="7271.0243816179209"/>
    <n v="309.14659776000002"/>
    <n v="68.228654125632005"/>
    <n v="377.375251885632"/>
    <n v="26197.195499103553"/>
  </r>
  <r>
    <x v="270"/>
    <s v="Tekoa School District"/>
    <n v="3418"/>
    <s v="Tekoa High School"/>
    <n v="0.61990000000000001"/>
    <x v="0"/>
    <n v="81.72"/>
    <n v="0"/>
    <n v="81.72"/>
    <n v="1"/>
    <n v="1.04"/>
    <n v="81.72"/>
    <n v="15"/>
    <n v="5.4479999999999995"/>
    <n v="1.1000000000000001"/>
    <n v="36"/>
    <n v="215.74080000000001"/>
    <n v="0.23971200000000001"/>
    <n v="67585"/>
    <n v="68937"/>
    <n v="16200.935520000001"/>
    <n v="985.09166975999869"/>
    <n v="11848.32"/>
    <n v="0.2271"/>
    <n v="0.22070000000000001"/>
    <n v="6736.8266719480325"/>
    <n v="286.43378649600004"/>
    <n v="63.215936679667209"/>
    <n v="349.64972317566725"/>
    <n v="24272.5035848837"/>
  </r>
  <r>
    <x v="271"/>
    <s v="Tenino School District"/>
    <n v="2457"/>
    <s v="Parkside Elementary"/>
    <n v="0.52010000000000001"/>
    <x v="0"/>
    <n v="269"/>
    <n v="0"/>
    <n v="269"/>
    <n v="1"/>
    <n v="1"/>
    <n v="269"/>
    <n v="15"/>
    <n v="17.933333333333334"/>
    <n v="1.1000000000000001"/>
    <n v="36"/>
    <n v="710.16000000000008"/>
    <n v="0.7890666666666668"/>
    <n v="67585"/>
    <n v="68937"/>
    <n v="53329.070666666674"/>
    <n v="1066.8181333333341"/>
    <n v="11848.32"/>
    <n v="0.2271"/>
    <n v="0.22070000000000001"/>
    <n v="21695.593078426667"/>
    <n v="906.59814666666671"/>
    <n v="200.08621096933334"/>
    <n v="1106.684357636"/>
    <n v="77198.166236062665"/>
  </r>
  <r>
    <x v="271"/>
    <s v="Tenino School District"/>
    <n v="4238"/>
    <s v="Tenino Elementary School"/>
    <n v="0.49109999999999998"/>
    <x v="1"/>
    <n v="298.1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71"/>
    <s v="Tenino School District"/>
    <n v="3509"/>
    <s v="Tenino High School"/>
    <n v="0.41339999999999999"/>
    <x v="1"/>
    <n v="378.4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71"/>
    <s v="Tenino School District"/>
    <n v="3795"/>
    <s v="Tenino Middle School"/>
    <n v="0.51290000000000002"/>
    <x v="0"/>
    <n v="303.08"/>
    <n v="0"/>
    <n v="303.08"/>
    <n v="1"/>
    <n v="1"/>
    <n v="303.08"/>
    <n v="15"/>
    <n v="20.205333333333332"/>
    <n v="1.1000000000000001"/>
    <n v="36"/>
    <n v="800.13120000000004"/>
    <n v="0.88903466666666675"/>
    <n v="67585"/>
    <n v="68937"/>
    <n v="60085.407946666674"/>
    <n v="1201.9748693333313"/>
    <n v="11848.32"/>
    <n v="0.2271"/>
    <n v="0.22070000000000001"/>
    <n v="24444.23922010987"/>
    <n v="1021.4563802666669"/>
    <n v="225.4354231248534"/>
    <n v="1246.8918033915202"/>
    <n v="86978.513839501407"/>
  </r>
  <r>
    <x v="272"/>
    <s v="Thorp School District"/>
    <n v="2514"/>
    <s v="Thorp Elem &amp; Jr Sr High"/>
    <n v="0.44319999999999998"/>
    <x v="1"/>
    <n v="214.1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73"/>
    <s v="Toledo School District"/>
    <n v="5190"/>
    <s v="Cowlitz Prairie Academy"/>
    <n v="0.64300000000000002"/>
    <x v="0"/>
    <n v="64.3"/>
    <n v="0"/>
    <n v="64.3"/>
    <n v="1"/>
    <n v="1.04"/>
    <n v="64.3"/>
    <n v="15"/>
    <n v="4.2866666666666662"/>
    <n v="1.1000000000000001"/>
    <n v="36"/>
    <n v="169.75200000000001"/>
    <n v="0.18861333333333336"/>
    <n v="67585"/>
    <n v="68937"/>
    <n v="12747.432133333336"/>
    <n v="775.10272106666525"/>
    <n v="11848.32"/>
    <n v="0.2271"/>
    <n v="0.22070000000000001"/>
    <n v="5300.7581376194139"/>
    <n v="225.3755809066667"/>
    <n v="49.740390706101344"/>
    <n v="275.11597161276802"/>
    <n v="19098.408963632184"/>
  </r>
  <r>
    <x v="273"/>
    <s v="Toledo School District"/>
    <n v="2998"/>
    <s v="Toledo Elementary School"/>
    <n v="0.50029999999999997"/>
    <x v="0"/>
    <n v="340"/>
    <n v="0"/>
    <n v="340"/>
    <n v="1"/>
    <n v="1.04"/>
    <n v="340"/>
    <n v="15"/>
    <n v="22.666666666666668"/>
    <n v="1.1000000000000001"/>
    <n v="36"/>
    <n v="897.60000000000014"/>
    <n v="0.99733333333333352"/>
    <n v="67585"/>
    <n v="68937"/>
    <n v="67404.773333333345"/>
    <n v="4098.52138666666"/>
    <n v="11848.32"/>
    <n v="0.2271"/>
    <n v="0.22070000000000001"/>
    <n v="28028.892174037337"/>
    <n v="1191.7215786666666"/>
    <n v="263.01295241173329"/>
    <n v="1454.7345310783999"/>
    <n v="100986.92142511574"/>
  </r>
  <r>
    <x v="273"/>
    <s v="Toledo School District"/>
    <n v="2616"/>
    <s v="Toledo High School"/>
    <n v="0.46920000000000001"/>
    <x v="1"/>
    <n v="212.86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73"/>
    <s v="Toledo School District"/>
    <n v="3977"/>
    <s v="Toledo Middle School"/>
    <n v="0.56299999999999994"/>
    <x v="0"/>
    <n v="164.06"/>
    <n v="0"/>
    <n v="164.06"/>
    <n v="1"/>
    <n v="1.04"/>
    <n v="164.06"/>
    <n v="15"/>
    <n v="10.937333333333333"/>
    <n v="1.1000000000000001"/>
    <n v="36"/>
    <n v="433.11840000000007"/>
    <n v="0.48124266666666676"/>
    <n v="67585"/>
    <n v="68937"/>
    <n v="32524.785626666675"/>
    <n v="1977.6571138133331"/>
    <n v="11848.32"/>
    <n v="0.2271"/>
    <n v="0.22070000000000001"/>
    <n v="13524.764853154606"/>
    <n v="575.04071234133346"/>
    <n v="126.91148521373231"/>
    <n v="701.95219755506582"/>
    <n v="48729.159791189675"/>
  </r>
  <r>
    <x v="274"/>
    <s v="Tonasket School District"/>
    <n v="5586"/>
    <s v="Tonasket Choice High School"/>
    <n v="0.59030000000000005"/>
    <x v="0"/>
    <n v="12.38"/>
    <n v="0"/>
    <n v="12.38"/>
    <n v="1"/>
    <n v="1"/>
    <n v="12.38"/>
    <n v="15"/>
    <n v="0.82533333333333336"/>
    <n v="1.1000000000000001"/>
    <n v="36"/>
    <n v="32.683200000000006"/>
    <n v="3.6314666666666676E-2"/>
    <n v="67585"/>
    <n v="68937"/>
    <n v="2454.3267466666671"/>
    <n v="49.097429333333366"/>
    <n v="11848.32"/>
    <n v="0.2271"/>
    <n v="0.22070000000000001"/>
    <n v="998.48119818186683"/>
    <n v="41.72373626666667"/>
    <n v="9.2084285940533341"/>
    <n v="50.932164860720007"/>
    <n v="3552.8375390425877"/>
  </r>
  <r>
    <x v="274"/>
    <s v="Tonasket School District"/>
    <n v="3176"/>
    <s v="Tonasket Elementary School"/>
    <n v="0.71799999999999997"/>
    <x v="0"/>
    <n v="414.9"/>
    <n v="0"/>
    <n v="414.9"/>
    <n v="1"/>
    <n v="1"/>
    <n v="414.9"/>
    <n v="15"/>
    <n v="27.66"/>
    <n v="1.1000000000000001"/>
    <n v="36"/>
    <n v="1095.336"/>
    <n v="1.2170400000000001"/>
    <n v="67585"/>
    <n v="68937"/>
    <n v="82253.648400000005"/>
    <n v="1645.4380800000072"/>
    <n v="11848.32"/>
    <n v="0.2271"/>
    <n v="0.22070000000000001"/>
    <n v="33462.831108696002"/>
    <n v="1398.3181080000002"/>
    <n v="308.60880643560006"/>
    <n v="1706.9269144356003"/>
    <n v="119068.84450313161"/>
  </r>
  <r>
    <x v="274"/>
    <s v="Tonasket School District"/>
    <n v="2679"/>
    <s v="Tonasket High School"/>
    <n v="0.6996"/>
    <x v="0"/>
    <n v="335.76"/>
    <n v="0"/>
    <n v="335.76"/>
    <n v="1"/>
    <n v="1"/>
    <n v="335.76"/>
    <n v="15"/>
    <n v="22.384"/>
    <n v="1.1000000000000001"/>
    <n v="36"/>
    <n v="886.40640000000008"/>
    <n v="0.9848960000000001"/>
    <n v="67585"/>
    <n v="68937"/>
    <n v="66564.196160000007"/>
    <n v="1331.5793919999996"/>
    <n v="11848.32"/>
    <n v="0.2271"/>
    <n v="0.22070000000000001"/>
    <n v="27079.971494470403"/>
    <n v="1131.5962592000001"/>
    <n v="249.74329440544003"/>
    <n v="1381.3395536054402"/>
    <n v="96357.086600075854"/>
  </r>
  <r>
    <x v="274"/>
    <s v="Tonasket School District"/>
    <n v="4196"/>
    <s v="Tonasket Middle School"/>
    <n v="0.74260000000000004"/>
    <x v="0"/>
    <n v="243.52"/>
    <n v="0"/>
    <n v="243.52"/>
    <n v="1"/>
    <n v="1"/>
    <n v="243.52"/>
    <n v="15"/>
    <n v="16.234666666666666"/>
    <n v="1.1000000000000001"/>
    <n v="36"/>
    <n v="642.89280000000008"/>
    <n v="0.71432533333333337"/>
    <n v="67585"/>
    <n v="68937"/>
    <n v="48277.677653333332"/>
    <n v="965.76785066667071"/>
    <n v="11848.32"/>
    <n v="0.2271"/>
    <n v="0.22070000000000001"/>
    <n v="19640.560693154133"/>
    <n v="820.72409173333335"/>
    <n v="181.13380704554669"/>
    <n v="1001.8578987788801"/>
    <n v="69885.864095933008"/>
  </r>
  <r>
    <x v="274"/>
    <s v="Tonasket School District"/>
    <n v="5587"/>
    <s v="Tonasket Outreach School"/>
    <n v="0.63949999999999996"/>
    <x v="0"/>
    <n v="99.22"/>
    <n v="0"/>
    <n v="99.22"/>
    <n v="1"/>
    <n v="1"/>
    <n v="99.22"/>
    <n v="15"/>
    <n v="6.6146666666666665"/>
    <n v="1.1000000000000001"/>
    <n v="36"/>
    <n v="261.94080000000002"/>
    <n v="0.29104533333333338"/>
    <n v="67585"/>
    <n v="68937"/>
    <n v="19670.298853333337"/>
    <n v="393.49329066666542"/>
    <n v="11848.32"/>
    <n v="0.2271"/>
    <n v="0.22070000000000001"/>
    <n v="8002.3670826821344"/>
    <n v="334.39653573333339"/>
    <n v="73.801315436346684"/>
    <n v="408.19785116968006"/>
    <n v="28474.357077851819"/>
  </r>
  <r>
    <x v="275"/>
    <s v="Toppenish School District"/>
    <n v="1508"/>
    <s v="Computer Academy Toppenish High School"/>
    <n v="0.9143"/>
    <x v="0"/>
    <n v="220.12"/>
    <n v="0"/>
    <n v="220.12"/>
    <n v="1"/>
    <n v="1"/>
    <n v="220.12"/>
    <n v="15"/>
    <n v="14.674666666666667"/>
    <n v="1.1000000000000001"/>
    <n v="36"/>
    <n v="581.11680000000001"/>
    <n v="0.64568533333333333"/>
    <n v="67585"/>
    <n v="68937"/>
    <n v="43638.643253333335"/>
    <n v="872.96657066666376"/>
    <n v="11848.32"/>
    <n v="0.2271"/>
    <n v="0.22070000000000001"/>
    <n v="17753.286053618132"/>
    <n v="741.86016373333337"/>
    <n v="163.72853813594668"/>
    <n v="905.58870186928004"/>
    <n v="63170.484579487413"/>
  </r>
  <r>
    <x v="275"/>
    <s v="Toppenish School District"/>
    <n v="2608"/>
    <s v="Garfield Elementary School"/>
    <n v="0.91390000000000005"/>
    <x v="0"/>
    <n v="341.4"/>
    <n v="0"/>
    <n v="341.4"/>
    <n v="1"/>
    <n v="1"/>
    <n v="341.4"/>
    <n v="15"/>
    <n v="22.759999999999998"/>
    <n v="1.1000000000000001"/>
    <n v="36"/>
    <n v="901.29600000000005"/>
    <n v="1.0014400000000001"/>
    <n v="67585"/>
    <n v="68937"/>
    <n v="67682.322400000005"/>
    <n v="1353.9468800000031"/>
    <n v="11848.32"/>
    <n v="0.2271"/>
    <n v="0.22070000000000001"/>
    <n v="27534.853074256003"/>
    <n v="1150.6044880000002"/>
    <n v="253.93841050160006"/>
    <n v="1404.5428985016001"/>
    <n v="97975.665252757623"/>
  </r>
  <r>
    <x v="275"/>
    <s v="Toppenish School District"/>
    <n v="4106"/>
    <s v="Kirkwood Elementary School"/>
    <n v="0.88060000000000005"/>
    <x v="0"/>
    <n v="424.1"/>
    <n v="0"/>
    <n v="424.1"/>
    <n v="1"/>
    <n v="1"/>
    <n v="424.1"/>
    <n v="15"/>
    <n v="28.273333333333333"/>
    <n v="1.1000000000000001"/>
    <n v="36"/>
    <n v="1119.624"/>
    <n v="1.2440266666666666"/>
    <n v="67585"/>
    <n v="68937"/>
    <n v="84077.542266666656"/>
    <n v="1681.9240533333359"/>
    <n v="11848.32"/>
    <n v="0.2271"/>
    <n v="0.22070000000000001"/>
    <n v="34204.836522530662"/>
    <n v="1429.3244386666665"/>
    <n v="315.45190361373329"/>
    <n v="1744.7763422803998"/>
    <n v="121709.07918481105"/>
  </r>
  <r>
    <x v="275"/>
    <s v="Toppenish School District"/>
    <n v="2635"/>
    <s v="Lincoln Elementary School"/>
    <n v="0.8982"/>
    <x v="0"/>
    <n v="330.5"/>
    <n v="0"/>
    <n v="330.5"/>
    <n v="1"/>
    <n v="1"/>
    <n v="330.5"/>
    <n v="15"/>
    <n v="22.033333333333335"/>
    <n v="1.1000000000000001"/>
    <n v="36"/>
    <n v="872.52000000000021"/>
    <n v="0.96946666666666692"/>
    <n v="67585"/>
    <n v="68937"/>
    <n v="65521.404666666684"/>
    <n v="1310.7189333333372"/>
    <n v="11848.32"/>
    <n v="0.2271"/>
    <n v="0.22070000000000001"/>
    <n v="26655.737964386673"/>
    <n v="1113.868726666667"/>
    <n v="245.83082797533342"/>
    <n v="1359.6995546420005"/>
    <n v="94847.561119028702"/>
  </r>
  <r>
    <x v="275"/>
    <s v="Toppenish School District"/>
    <n v="5262"/>
    <s v="NW Allprep"/>
    <n v="0.42399999999999999"/>
    <x v="1"/>
    <n v="831.9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75"/>
    <s v="Toppenish School District"/>
    <n v="2900"/>
    <s v="Toppenish High School"/>
    <n v="0.84840000000000004"/>
    <x v="0"/>
    <n v="931.89"/>
    <n v="0"/>
    <n v="931.89"/>
    <n v="1"/>
    <n v="1"/>
    <n v="931.89"/>
    <n v="15"/>
    <n v="62.125999999999998"/>
    <n v="1.1000000000000001"/>
    <n v="36"/>
    <n v="2460.1896000000002"/>
    <n v="2.7335440000000002"/>
    <n v="67585"/>
    <n v="68937"/>
    <n v="184746.57124000002"/>
    <n v="3695.7514879999799"/>
    <n v="11848.32"/>
    <n v="0.2271"/>
    <n v="0.22070000000000001"/>
    <n v="75159.502728085601"/>
    <n v="3140.7053788000003"/>
    <n v="693.15367710116004"/>
    <n v="3833.8590559011604"/>
    <n v="267435.68451198679"/>
  </r>
  <r>
    <x v="275"/>
    <s v="Toppenish School District"/>
    <n v="2264"/>
    <s v="Toppenish Middle School"/>
    <n v="0.90300000000000002"/>
    <x v="0"/>
    <n v="922.34"/>
    <n v="0"/>
    <n v="922.34"/>
    <n v="1"/>
    <n v="1"/>
    <n v="922.34"/>
    <n v="15"/>
    <n v="61.489333333333335"/>
    <n v="1.1000000000000001"/>
    <n v="36"/>
    <n v="2434.9776000000002"/>
    <n v="2.7055306666666668"/>
    <n v="67585"/>
    <n v="68937"/>
    <n v="182853.29010666668"/>
    <n v="3657.8774613333226"/>
    <n v="11848.32"/>
    <n v="0.2271"/>
    <n v="0.22070000000000001"/>
    <n v="74389.268847420273"/>
    <n v="3108.5194594666668"/>
    <n v="686.05024470429339"/>
    <n v="3794.56970417096"/>
    <n v="264695.00611959124"/>
  </r>
  <r>
    <x v="275"/>
    <s v="Toppenish School District"/>
    <n v="4588"/>
    <s v="Valley View Elementary"/>
    <n v="0.89190000000000003"/>
    <x v="0"/>
    <n v="518.6"/>
    <n v="0"/>
    <n v="518.6"/>
    <n v="1"/>
    <n v="1"/>
    <n v="518.6"/>
    <n v="15"/>
    <n v="34.573333333333338"/>
    <n v="1.1000000000000001"/>
    <n v="36"/>
    <n v="1369.1040000000003"/>
    <n v="1.5212266666666669"/>
    <n v="67585"/>
    <n v="68937"/>
    <n v="102812.10426666669"/>
    <n v="2056.6984533333307"/>
    <n v="11848.32"/>
    <n v="0.2271"/>
    <n v="0.22070000000000001"/>
    <n v="41826.522566810672"/>
    <n v="1747.8133786666669"/>
    <n v="385.7424126717334"/>
    <n v="2133.5557913384005"/>
    <n v="148828.8810781491"/>
  </r>
  <r>
    <x v="276"/>
    <s v="Touchet School District"/>
    <n v="2160"/>
    <s v="Touchet Elem &amp; High School"/>
    <n v="0.53849999999999998"/>
    <x v="0"/>
    <n v="212.81"/>
    <n v="0"/>
    <n v="212.81"/>
    <n v="1"/>
    <n v="1"/>
    <n v="212.81"/>
    <n v="15"/>
    <n v="14.187333333333333"/>
    <n v="1.1000000000000001"/>
    <n v="36"/>
    <n v="561.8184"/>
    <n v="0.62424266666666661"/>
    <n v="67585"/>
    <n v="68937"/>
    <n v="42189.440626666663"/>
    <n v="843.9760853333355"/>
    <n v="11848.32"/>
    <n v="0.2271"/>
    <n v="0.22070000000000001"/>
    <n v="17163.714360669066"/>
    <n v="717.2236118666666"/>
    <n v="158.29125113897334"/>
    <n v="875.51486300563988"/>
    <n v="61072.645935674707"/>
  </r>
  <r>
    <x v="277"/>
    <s v="Toutle Lake School District"/>
    <n v="4264"/>
    <s v="Toutle Lake Elementary"/>
    <n v="0.44409999999999999"/>
    <x v="1"/>
    <n v="347.4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77"/>
    <s v="Toutle Lake School District"/>
    <n v="2560"/>
    <s v="Toutle Lake High School"/>
    <n v="0.35830000000000001"/>
    <x v="1"/>
    <n v="311.58999999999997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78"/>
    <s v="Trout Lake School District"/>
    <n v="3062"/>
    <s v="Trout Lake Elementary"/>
    <n v="0"/>
    <x v="1"/>
    <n v="55.9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78"/>
    <s v="Trout Lake School District"/>
    <n v="2676"/>
    <s v="Trout Lake School"/>
    <n v="0"/>
    <x v="1"/>
    <n v="130.0500000000000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79"/>
    <s v="Tukwila School District"/>
    <n v="3226"/>
    <s v="Cascade View Elementary"/>
    <n v="0.82779999999999998"/>
    <x v="0"/>
    <n v="419.7"/>
    <n v="0"/>
    <n v="419.7"/>
    <n v="1.18"/>
    <n v="1.18"/>
    <n v="419.7"/>
    <n v="15"/>
    <n v="27.98"/>
    <n v="1.1000000000000001"/>
    <n v="36"/>
    <n v="1108.008"/>
    <n v="1.23112"/>
    <n v="67585"/>
    <n v="68937"/>
    <n v="98182.189335999996"/>
    <n v="1964.0796031999926"/>
    <n v="11848.32"/>
    <n v="0.2271"/>
    <n v="0.22070000000000001"/>
    <n v="37317.351285031837"/>
    <n v="1669.1044823199995"/>
    <n v="368.37135924802391"/>
    <n v="2037.4758415680235"/>
    <n v="139501.09606579985"/>
  </r>
  <r>
    <x v="279"/>
    <s v="Tukwila School District"/>
    <n v="2848"/>
    <s v="Foster Senior High School"/>
    <n v="0.66510000000000002"/>
    <x v="0"/>
    <n v="830.3"/>
    <n v="0"/>
    <n v="830.3"/>
    <n v="1.18"/>
    <n v="1.18"/>
    <n v="830.3"/>
    <n v="15"/>
    <n v="55.353333333333332"/>
    <n v="1.1000000000000001"/>
    <n v="36"/>
    <n v="2191.9920000000002"/>
    <n v="2.4355466666666667"/>
    <n v="67585"/>
    <n v="68937"/>
    <n v="194235.57733066668"/>
    <n v="3885.5737301332993"/>
    <n v="11848.32"/>
    <n v="0.2271"/>
    <n v="0.22070000000000001"/>
    <n v="73825.58201563482"/>
    <n v="3302.0191843466664"/>
    <n v="728.75563398530926"/>
    <n v="4030.7748183319754"/>
    <n v="275977.50789476681"/>
  </r>
  <r>
    <x v="279"/>
    <s v="Tukwila School District"/>
    <n v="2564"/>
    <s v="Showalter Middle School"/>
    <n v="0.73709999999999998"/>
    <x v="0"/>
    <n v="612.21"/>
    <n v="0"/>
    <n v="612.21"/>
    <n v="1.18"/>
    <n v="1.18"/>
    <n v="612.21"/>
    <n v="15"/>
    <n v="40.814"/>
    <n v="1.1000000000000001"/>
    <n v="36"/>
    <n v="1616.2344000000001"/>
    <n v="1.7958160000000001"/>
    <n v="67585"/>
    <n v="68937"/>
    <n v="143216.8647448"/>
    <n v="2864.9730137599981"/>
    <n v="11848.32"/>
    <n v="0.2271"/>
    <n v="0.22070000000000001"/>
    <n v="54434.252156800911"/>
    <n v="2434.6972959760001"/>
    <n v="537.33769322190324"/>
    <n v="2972.0349891979031"/>
    <n v="203488.12490455882"/>
  </r>
  <r>
    <x v="279"/>
    <s v="Tukwila School District"/>
    <n v="3635"/>
    <s v="Thorndyke Elementary"/>
    <n v="0.81379999999999997"/>
    <x v="0"/>
    <n v="313.7"/>
    <n v="0"/>
    <n v="313.7"/>
    <n v="1.18"/>
    <n v="1.18"/>
    <n v="313.7"/>
    <n v="15"/>
    <n v="20.913333333333334"/>
    <n v="1.1000000000000001"/>
    <n v="36"/>
    <n v="828.16800000000012"/>
    <n v="0.92018666666666682"/>
    <n v="67585"/>
    <n v="68937"/>
    <n v="73385.162722666675"/>
    <n v="1468.0290005333227"/>
    <n v="11848.32"/>
    <n v="0.2271"/>
    <n v="0.22070000000000001"/>
    <n v="27892.430541135305"/>
    <n v="1247.5531953866666"/>
    <n v="275.33499022183736"/>
    <n v="1522.888185608504"/>
    <n v="104268.5104499438"/>
  </r>
  <r>
    <x v="279"/>
    <s v="Tukwila School District"/>
    <n v="3488"/>
    <s v="Tukwila Elementary"/>
    <n v="0.63519999999999999"/>
    <x v="0"/>
    <n v="480.4"/>
    <n v="0"/>
    <n v="480.4"/>
    <n v="1.18"/>
    <n v="1.18"/>
    <n v="480.4"/>
    <n v="15"/>
    <n v="32.026666666666664"/>
    <n v="1.1000000000000001"/>
    <n v="36"/>
    <n v="1268.2560000000001"/>
    <n v="1.4091733333333334"/>
    <n v="67585"/>
    <n v="68937"/>
    <n v="112381.99608533335"/>
    <n v="2248.1387690666452"/>
    <n v="11848.32"/>
    <n v="0.2271"/>
    <n v="0.22070000000000001"/>
    <n v="42714.452126112214"/>
    <n v="1910.5022475733331"/>
    <n v="421.64784603943463"/>
    <n v="2332.1500936127677"/>
    <n v="159676.73707412495"/>
  </r>
  <r>
    <x v="279"/>
    <s v="Tukwila School District"/>
    <n v="5536"/>
    <s v="Tukwila Online Learning"/>
    <n v="0.29659999999999997"/>
    <x v="1"/>
    <n v="0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79"/>
    <s v="Tukwila School District"/>
    <n v="5315"/>
    <s v="Youthsource"/>
    <n v="0"/>
    <x v="1"/>
    <n v="4.3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0"/>
    <s v="Tumwater School District"/>
    <n v="4500"/>
    <s v="A G West Black Hills High School"/>
    <n v="0.2601"/>
    <x v="1"/>
    <n v="796.8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0"/>
    <s v="Tumwater School District"/>
    <n v="4205"/>
    <s v="Black Lake Elementary"/>
    <n v="0.28799999999999998"/>
    <x v="1"/>
    <n v="363.6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0"/>
    <s v="Tumwater School District"/>
    <n v="1713"/>
    <s v="Cascadia High School"/>
    <n v="0.45689999999999997"/>
    <x v="1"/>
    <n v="118.09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0"/>
    <s v="Tumwater School District"/>
    <n v="4365"/>
    <s v="East Olympia Elementary"/>
    <n v="0.3004"/>
    <x v="1"/>
    <n v="425.3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0"/>
    <s v="Tumwater School District"/>
    <n v="4452"/>
    <s v="George Washington Bush Middle Sch"/>
    <n v="0.34639999999999999"/>
    <x v="1"/>
    <n v="686.9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0"/>
    <s v="Tumwater School District"/>
    <n v="2816"/>
    <s v="Littlerock Elementary School"/>
    <n v="0.3402"/>
    <x v="1"/>
    <n v="287.9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0"/>
    <s v="Tumwater School District"/>
    <n v="2552"/>
    <s v="Michael T Simmons Elementary"/>
    <n v="0.35439999999999999"/>
    <x v="1"/>
    <n v="431.4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0"/>
    <s v="Tumwater School District"/>
    <n v="5014"/>
    <s v="New Market High School"/>
    <n v="0.31040000000000001"/>
    <x v="1"/>
    <n v="62.56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0"/>
    <s v="Tumwater School District"/>
    <n v="4225"/>
    <s v="New Market Skills Center"/>
    <n v="8.8900000000000007E-2"/>
    <x v="1"/>
    <n v="337.1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0"/>
    <s v="Tumwater School District"/>
    <n v="3199"/>
    <s v="Peter G Schmidt Elementary"/>
    <n v="0.39479999999999998"/>
    <x v="1"/>
    <n v="576.4400000000000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0"/>
    <s v="Tumwater School District"/>
    <n v="3362"/>
    <s v="Tumwater High School"/>
    <n v="0.2641"/>
    <x v="1"/>
    <n v="1093.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0"/>
    <s v="Tumwater School District"/>
    <n v="4373"/>
    <s v="Tumwater Hill Elementary"/>
    <n v="0.2903"/>
    <x v="1"/>
    <n v="358.7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0"/>
    <s v="Tumwater School District"/>
    <n v="3612"/>
    <s v="Tumwater Middle School"/>
    <n v="0.33139999999999997"/>
    <x v="1"/>
    <n v="621.5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0"/>
    <s v="Tumwater School District"/>
    <n v="5629"/>
    <s v="Tumwater Virtual Academy"/>
    <n v="0.2737"/>
    <x v="1"/>
    <n v="34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1"/>
    <s v="Union Gap School District"/>
    <n v="2714"/>
    <s v="Union Gap School"/>
    <n v="0.92600000000000005"/>
    <x v="0"/>
    <n v="575.29999999999995"/>
    <n v="0"/>
    <n v="575.29999999999995"/>
    <n v="1"/>
    <n v="1"/>
    <n v="575.29999999999995"/>
    <n v="15"/>
    <n v="38.353333333333332"/>
    <n v="1.1000000000000001"/>
    <n v="36"/>
    <n v="1518.7920000000001"/>
    <n v="1.6875466666666668"/>
    <n v="67585"/>
    <n v="68937"/>
    <n v="114052.84146666668"/>
    <n v="2281.5630933333305"/>
    <n v="11848.32"/>
    <n v="0.2271"/>
    <n v="0.22070000000000001"/>
    <n v="46399.534193378669"/>
    <n v="1938.9067426666668"/>
    <n v="427.91671810653338"/>
    <n v="2366.8234607732002"/>
    <n v="165100.76221415188"/>
  </r>
  <r>
    <x v="282"/>
    <s v="University Place School District"/>
    <n v="3792"/>
    <s v="Chambers Elementary"/>
    <n v="0.37940000000000002"/>
    <x v="1"/>
    <n v="519.4"/>
    <n v="0"/>
    <n v="0"/>
    <n v="1.06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2"/>
    <s v="University Place School District"/>
    <n v="3179"/>
    <s v="Curtis Junior High"/>
    <n v="0.34910000000000002"/>
    <x v="1"/>
    <n v="857.87"/>
    <n v="0"/>
    <n v="0"/>
    <n v="1.06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2"/>
    <s v="University Place School District"/>
    <n v="3600"/>
    <s v="Curtis Senior High"/>
    <n v="0.2999"/>
    <x v="1"/>
    <n v="1391.98"/>
    <n v="0"/>
    <n v="0"/>
    <n v="1.06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2"/>
    <s v="University Place School District"/>
    <n v="4325"/>
    <s v="Drum Intermediate"/>
    <n v="0.38109999999999999"/>
    <x v="1"/>
    <n v="613.1"/>
    <n v="0"/>
    <n v="0"/>
    <n v="1.06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2"/>
    <s v="University Place School District"/>
    <n v="4447"/>
    <s v="Evergreen Primary"/>
    <n v="0.35470000000000002"/>
    <x v="1"/>
    <n v="546.91"/>
    <n v="0"/>
    <n v="0"/>
    <n v="1.06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2"/>
    <s v="University Place School District"/>
    <n v="3296"/>
    <s v="Narrows View Intermediate"/>
    <n v="0.3805"/>
    <x v="1"/>
    <n v="672.3"/>
    <n v="0"/>
    <n v="0"/>
    <n v="1.06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2"/>
    <s v="University Place School District"/>
    <n v="3601"/>
    <s v="Sunset Primary"/>
    <n v="0.32779999999999998"/>
    <x v="1"/>
    <n v="473.5"/>
    <n v="0"/>
    <n v="0"/>
    <n v="1.06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2"/>
    <s v="University Place School District"/>
    <n v="2223"/>
    <s v="University Place Primary"/>
    <n v="0.42209999999999998"/>
    <x v="1"/>
    <n v="517.6"/>
    <n v="0"/>
    <n v="0"/>
    <n v="1.06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3"/>
    <s v="Valley School District"/>
    <n v="1932"/>
    <s v="Columbia Virtual Academy"/>
    <n v="3.7400000000000003E-2"/>
    <x v="1"/>
    <n v="999.6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3"/>
    <s v="Valley School District"/>
    <n v="5223"/>
    <s v="Paideia High School"/>
    <n v="0.60809999999999997"/>
    <x v="0"/>
    <n v="68.98"/>
    <n v="0"/>
    <n v="68.98"/>
    <n v="1"/>
    <n v="1"/>
    <n v="68.98"/>
    <n v="15"/>
    <n v="4.5986666666666673"/>
    <n v="1.1000000000000001"/>
    <n v="36"/>
    <n v="182.10720000000006"/>
    <n v="0.2023413333333334"/>
    <n v="67585"/>
    <n v="68937"/>
    <n v="13675.239013333337"/>
    <n v="273.56548266666687"/>
    <n v="11848.32"/>
    <n v="0.2271"/>
    <n v="0.22070000000000001"/>
    <n v="5563.4275485125345"/>
    <n v="232.48007493333341"/>
    <n v="51.308352537786689"/>
    <n v="283.78842747112009"/>
    <n v="19796.020471983658"/>
  </r>
  <r>
    <x v="283"/>
    <s v="Valley School District"/>
    <n v="2405"/>
    <s v="Valley School"/>
    <n v="0.76659999999999995"/>
    <x v="0"/>
    <n v="167.34"/>
    <n v="0"/>
    <n v="167.34"/>
    <n v="1"/>
    <n v="1"/>
    <n v="167.34"/>
    <n v="15"/>
    <n v="11.156000000000001"/>
    <n v="1.1000000000000001"/>
    <n v="36"/>
    <n v="441.77760000000006"/>
    <n v="0.49086400000000008"/>
    <n v="67585"/>
    <n v="68937"/>
    <n v="33175.043440000009"/>
    <n v="663.64812799999345"/>
    <n v="11848.32"/>
    <n v="0.2271"/>
    <n v="0.22070000000000001"/>
    <n v="13496.433255553602"/>
    <n v="563.97819279999999"/>
    <n v="124.46998715095999"/>
    <n v="688.44817995096003"/>
    <n v="48023.573003504564"/>
  </r>
  <r>
    <x v="284"/>
    <s v="Vancouver School District"/>
    <n v="4406"/>
    <s v="Alki Middle School"/>
    <n v="0.23380000000000001"/>
    <x v="1"/>
    <n v="692.71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4"/>
    <s v="Vancouver School District"/>
    <n v="3080"/>
    <s v="Benjamin Franklin Elementary"/>
    <n v="0.16619999999999999"/>
    <x v="1"/>
    <n v="342.48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4"/>
    <s v="Vancouver School District"/>
    <n v="4405"/>
    <s v="Chinook Elementary School"/>
    <n v="0.2281"/>
    <x v="1"/>
    <n v="580.84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4"/>
    <s v="Vancouver School District"/>
    <n v="3423"/>
    <s v="Columbia River High"/>
    <n v="0.23799999999999999"/>
    <x v="1"/>
    <n v="1142.9100000000001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4"/>
    <s v="Vancouver School District"/>
    <n v="4503"/>
    <s v="Discovery Middle School"/>
    <n v="0.70620000000000005"/>
    <x v="0"/>
    <n v="628.11"/>
    <n v="0"/>
    <n v="628.11"/>
    <n v="1.06"/>
    <n v="1.06"/>
    <n v="628.11"/>
    <n v="15"/>
    <n v="41.874000000000002"/>
    <n v="1.1000000000000001"/>
    <n v="36"/>
    <n v="1658.2104000000002"/>
    <n v="1.8424560000000001"/>
    <n v="67585"/>
    <n v="68937"/>
    <n v="131993.73208560003"/>
    <n v="2640.4605427199858"/>
    <n v="11848.32"/>
    <n v="0.2271"/>
    <n v="0.22070000000000001"/>
    <n v="52388.534472338069"/>
    <n v="2243.9032104720004"/>
    <n v="495.22943855117052"/>
    <n v="2739.1326490231709"/>
    <n v="189761.85974968126"/>
  </r>
  <r>
    <x v="284"/>
    <s v="Vancouver School District"/>
    <n v="3733"/>
    <s v="Dwight D Eisenhower Elementary"/>
    <n v="0.42720000000000002"/>
    <x v="1"/>
    <n v="455.1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4"/>
    <s v="Vancouver School District"/>
    <n v="4075"/>
    <s v="Felida Elementary School"/>
    <n v="0.1077"/>
    <x v="1"/>
    <n v="588.57000000000005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4"/>
    <s v="Vancouver School District"/>
    <n v="1574"/>
    <s v="Fir Grove Childrens Center"/>
    <n v="0.80079999999999996"/>
    <x v="0"/>
    <n v="52.17"/>
    <n v="0"/>
    <n v="52.17"/>
    <n v="1.06"/>
    <n v="1.06"/>
    <n v="52.17"/>
    <n v="15"/>
    <n v="3.4780000000000002"/>
    <n v="1.1000000000000001"/>
    <n v="36"/>
    <n v="137.72880000000001"/>
    <n v="0.153032"/>
    <n v="67585"/>
    <n v="68937"/>
    <n v="10963.227783200002"/>
    <n v="219.31321983999806"/>
    <n v="11848.32"/>
    <n v="0.2271"/>
    <n v="0.22070000000000001"/>
    <n v="4351.3235634234079"/>
    <n v="186.37568338399998"/>
    <n v="41.1331133228488"/>
    <n v="227.50879670684878"/>
    <n v="15761.373363170256"/>
  </r>
  <r>
    <x v="284"/>
    <s v="Vancouver School District"/>
    <n v="2179"/>
    <s v="Fort Vancouver High School"/>
    <n v="0.68689999999999996"/>
    <x v="0"/>
    <n v="1537.58"/>
    <n v="0"/>
    <n v="1537.58"/>
    <n v="1.06"/>
    <n v="1.06"/>
    <n v="1537.58"/>
    <n v="15"/>
    <n v="102.50533333333333"/>
    <n v="1.1000000000000001"/>
    <n v="36"/>
    <n v="4059.2111999999997"/>
    <n v="4.5102346666666664"/>
    <n v="67585"/>
    <n v="68937"/>
    <n v="323113.66254346666"/>
    <n v="6463.7075054933084"/>
    <n v="11848.32"/>
    <n v="0.2271"/>
    <n v="0.22070000000000001"/>
    <n v="128244.35661584366"/>
    <n v="5492.9561674826655"/>
    <n v="1212.2954261634243"/>
    <n v="6705.2515936460895"/>
    <n v="464526.9782584497"/>
  </r>
  <r>
    <x v="284"/>
    <s v="Vancouver School District"/>
    <n v="2637"/>
    <s v="Fruit Valley Elementary School"/>
    <n v="0.80900000000000005"/>
    <x v="0"/>
    <n v="190"/>
    <n v="0"/>
    <n v="190"/>
    <n v="1.06"/>
    <n v="1.06"/>
    <n v="190"/>
    <n v="15"/>
    <n v="12.666666666666666"/>
    <n v="1.1000000000000001"/>
    <n v="36"/>
    <n v="501.6"/>
    <n v="0.55733333333333335"/>
    <n v="67585"/>
    <n v="68937"/>
    <n v="39927.415733333335"/>
    <n v="798.72554666666838"/>
    <n v="11848.32"/>
    <n v="0.2271"/>
    <n v="0.22070000000000001"/>
    <n v="15847.258521189335"/>
    <n v="678.7690213333334"/>
    <n v="149.80432300826669"/>
    <n v="828.57334434160009"/>
    <n v="57401.973145530945"/>
  </r>
  <r>
    <x v="284"/>
    <s v="Vancouver School District"/>
    <n v="3902"/>
    <s v="Gaiser Middle School"/>
    <n v="0.59409999999999996"/>
    <x v="0"/>
    <n v="878.09"/>
    <n v="0"/>
    <n v="878.09"/>
    <n v="1.06"/>
    <n v="1.06"/>
    <n v="878.09"/>
    <n v="15"/>
    <n v="58.539333333333339"/>
    <n v="1.1000000000000001"/>
    <n v="36"/>
    <n v="2318.1576000000005"/>
    <n v="2.5757306666666673"/>
    <n v="67585"/>
    <n v="68937"/>
    <n v="184525.60253306673"/>
    <n v="3691.3311330133292"/>
    <n v="11848.32"/>
    <n v="0.2271"/>
    <n v="0.22070000000000001"/>
    <n v="73238.522288795502"/>
    <n v="3136.9488944346676"/>
    <n v="692.3246210017312"/>
    <n v="3829.2735154363991"/>
    <n v="265284.72947031196"/>
  </r>
  <r>
    <x v="284"/>
    <s v="Vancouver School District"/>
    <n v="1738"/>
    <s v="Gate Program"/>
    <n v="0.49680000000000002"/>
    <x v="1"/>
    <n v="34.700000000000003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4"/>
    <s v="Vancouver School District"/>
    <n v="3424"/>
    <s v="George C Marshall Elementary"/>
    <n v="0.68530000000000002"/>
    <x v="0"/>
    <n v="303.08"/>
    <n v="0"/>
    <n v="303.08"/>
    <n v="1.06"/>
    <n v="1.06"/>
    <n v="303.08"/>
    <n v="15"/>
    <n v="20.205333333333332"/>
    <n v="1.1000000000000001"/>
    <n v="36"/>
    <n v="800.13120000000004"/>
    <n v="0.88903466666666675"/>
    <n v="67585"/>
    <n v="68937"/>
    <n v="63690.532423466677"/>
    <n v="1274.093361493331"/>
    <n v="11848.32"/>
    <n v="0.2271"/>
    <n v="0.22070000000000001"/>
    <n v="25278.879540010861"/>
    <n v="1082.7437630826669"/>
    <n v="238.96154851234459"/>
    <n v="1321.7053115950114"/>
    <n v="91565.210636565884"/>
  </r>
  <r>
    <x v="284"/>
    <s v="Vancouver School District"/>
    <n v="2643"/>
    <s v="Harney Elementary School"/>
    <n v="0.55769999999999997"/>
    <x v="0"/>
    <n v="583"/>
    <n v="0"/>
    <n v="583"/>
    <n v="1.06"/>
    <n v="1.06"/>
    <n v="583"/>
    <n v="15"/>
    <n v="38.866666666666667"/>
    <n v="1.1000000000000001"/>
    <n v="36"/>
    <n v="1539.1200000000001"/>
    <n v="1.7101333333333335"/>
    <n v="67585"/>
    <n v="68937"/>
    <n v="122514.12301333336"/>
    <n v="2450.8262826666614"/>
    <n v="11848.32"/>
    <n v="0.2271"/>
    <n v="0.22070000000000001"/>
    <n v="48626.06167291254"/>
    <n v="2082.7491549333336"/>
    <n v="459.66273849378672"/>
    <n v="2542.41189342712"/>
    <n v="176133.42286233968"/>
  </r>
  <r>
    <x v="284"/>
    <s v="Vancouver School District"/>
    <n v="3735"/>
    <s v="Harry S Truman Elementary School"/>
    <n v="0.5837"/>
    <x v="0"/>
    <n v="474.55"/>
    <n v="0"/>
    <n v="474.55"/>
    <n v="1.06"/>
    <n v="1.06"/>
    <n v="474.55"/>
    <n v="15"/>
    <n v="31.636666666666667"/>
    <n v="1.1000000000000001"/>
    <n v="36"/>
    <n v="1252.8120000000001"/>
    <n v="1.3920133333333335"/>
    <n v="67585"/>
    <n v="68937"/>
    <n v="99723.974401333355"/>
    <n v="1994.9221482666617"/>
    <n v="11848.32"/>
    <n v="0.2271"/>
    <n v="0.22070000000000001"/>
    <n v="39580.613322265257"/>
    <n v="1695.3149424933335"/>
    <n v="374.15600780827873"/>
    <n v="2069.4709503016124"/>
    <n v="143368.98082216689"/>
  </r>
  <r>
    <x v="284"/>
    <s v="Vancouver School District"/>
    <n v="2690"/>
    <s v="Hazel Dell Elementary School"/>
    <n v="0.60270000000000001"/>
    <x v="0"/>
    <n v="343.73"/>
    <n v="0"/>
    <n v="343.73"/>
    <n v="1.06"/>
    <n v="1.06"/>
    <n v="343.73"/>
    <n v="15"/>
    <n v="22.915333333333333"/>
    <n v="1.1000000000000001"/>
    <n v="36"/>
    <n v="907.44719999999995"/>
    <n v="1.0082746666666667"/>
    <n v="67585"/>
    <n v="68937"/>
    <n v="72232.89794746667"/>
    <n v="1444.9785902933363"/>
    <n v="11848.32"/>
    <n v="0.2271"/>
    <n v="0.22070000000000001"/>
    <n v="28669.358797307417"/>
    <n v="1227.9646089626667"/>
    <n v="271.01178919806057"/>
    <n v="1498.9763981607273"/>
    <n v="103846.21173322815"/>
  </r>
  <r>
    <x v="284"/>
    <s v="Vancouver School District"/>
    <n v="2610"/>
    <s v="Hough Elementary School"/>
    <n v="0.4551"/>
    <x v="1"/>
    <n v="253.77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4"/>
    <s v="Vancouver School District"/>
    <n v="3081"/>
    <s v="Hudson's Bay High School"/>
    <n v="0.6119"/>
    <x v="0"/>
    <n v="1135.27"/>
    <n v="0"/>
    <n v="1135.27"/>
    <n v="1.06"/>
    <n v="1.06"/>
    <n v="1135.27"/>
    <n v="15"/>
    <n v="75.684666666666672"/>
    <n v="1.1000000000000001"/>
    <n v="36"/>
    <n v="2997.1128000000008"/>
    <n v="3.330125333333334"/>
    <n v="67585"/>
    <n v="68937"/>
    <n v="238570.5118925334"/>
    <n v="4772.4692177066463"/>
    <n v="11848.32"/>
    <n v="0.2271"/>
    <n v="0.22070000000000001"/>
    <n v="94689.037796582197"/>
    <n v="4055.7163518373336"/>
    <n v="895.0965988504995"/>
    <n v="4950.8129506878331"/>
    <n v="342982.83185751009"/>
  </r>
  <r>
    <x v="284"/>
    <s v="Vancouver School District"/>
    <n v="3543"/>
    <s v="Jason Lee Middle School"/>
    <n v="0.48"/>
    <x v="1"/>
    <n v="649.26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4"/>
    <s v="Vancouver School District"/>
    <n v="4591"/>
    <s v="Jefferson Middle School"/>
    <n v="0.27060000000000001"/>
    <x v="1"/>
    <n v="817.03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4"/>
    <s v="Vancouver School District"/>
    <n v="3017"/>
    <s v="Lake Shore Elementary"/>
    <n v="0.27"/>
    <x v="1"/>
    <n v="395.11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4"/>
    <s v="Vancouver School District"/>
    <n v="3932"/>
    <s v="Lewis and Clark High School"/>
    <n v="0.45069999999999999"/>
    <x v="1"/>
    <n v="78.78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4"/>
    <s v="Vancouver School District"/>
    <n v="2318"/>
    <s v="Lincoln Elementary School"/>
    <n v="0.52939999999999998"/>
    <x v="0"/>
    <n v="353.04"/>
    <n v="0"/>
    <n v="353.04"/>
    <n v="1.06"/>
    <n v="1.06"/>
    <n v="353.04"/>
    <n v="15"/>
    <n v="23.536000000000001"/>
    <n v="1.1000000000000001"/>
    <n v="36"/>
    <n v="932.02560000000017"/>
    <n v="1.0355840000000003"/>
    <n v="67585"/>
    <n v="68937"/>
    <n v="74189.341318400024"/>
    <n v="1484.1161420799908"/>
    <n v="11848.32"/>
    <n v="0.2271"/>
    <n v="0.22070000000000001"/>
    <n v="29445.874464845703"/>
    <n v="1261.2242910080004"/>
    <n v="278.35220102546572"/>
    <n v="1539.5764920334661"/>
    <n v="106658.90841735918"/>
  </r>
  <r>
    <x v="284"/>
    <s v="Vancouver School District"/>
    <n v="3734"/>
    <s v="Martin Luther King Elementary"/>
    <n v="0.76700000000000002"/>
    <x v="0"/>
    <n v="390.01"/>
    <n v="0"/>
    <n v="390.01"/>
    <n v="1.06"/>
    <n v="1.06"/>
    <n v="390.01"/>
    <n v="15"/>
    <n v="26.000666666666667"/>
    <n v="1.1000000000000001"/>
    <n v="36"/>
    <n v="1029.6264000000001"/>
    <n v="1.1440293333333333"/>
    <n v="67585"/>
    <n v="68937"/>
    <n v="81958.375842933339"/>
    <n v="1639.5313181866659"/>
    <n v="11848.32"/>
    <n v="0.2271"/>
    <n v="0.22070000000000001"/>
    <n v="32529.417346573959"/>
    <n v="1393.2984526853334"/>
    <n v="307.50096850765306"/>
    <n v="1700.7994211929863"/>
    <n v="117828.12392888695"/>
  </r>
  <r>
    <x v="284"/>
    <s v="Vancouver School District"/>
    <n v="3146"/>
    <s v="Mcloughlin Middle School"/>
    <n v="0.77259999999999995"/>
    <x v="0"/>
    <n v="1028.52"/>
    <n v="0"/>
    <n v="1028.52"/>
    <n v="1.06"/>
    <n v="1.06"/>
    <n v="1028.52"/>
    <n v="15"/>
    <n v="68.567999999999998"/>
    <n v="1.1000000000000001"/>
    <n v="36"/>
    <n v="2715.2928000000002"/>
    <n v="3.0169920000000001"/>
    <n v="67585"/>
    <n v="68937"/>
    <n v="216137.60857920002"/>
    <n v="4323.7115750399826"/>
    <n v="11848.32"/>
    <n v="0.2271"/>
    <n v="0.22070000000000001"/>
    <n v="85785.380706387659"/>
    <n v="3674.3553359040006"/>
    <n v="810.93022263401292"/>
    <n v="4485.2855585380139"/>
    <n v="310731.98641916568"/>
  </r>
  <r>
    <x v="284"/>
    <s v="Vancouver School District"/>
    <n v="2723"/>
    <s v="Minnehaha Elementary School"/>
    <n v="0.52959999999999996"/>
    <x v="0"/>
    <n v="442.42"/>
    <n v="0"/>
    <n v="442.42"/>
    <n v="1.06"/>
    <n v="1.06"/>
    <n v="442.42"/>
    <n v="15"/>
    <n v="29.494666666666667"/>
    <n v="1.1000000000000001"/>
    <n v="36"/>
    <n v="1167.9888000000001"/>
    <n v="1.2977653333333334"/>
    <n v="67585"/>
    <n v="68937"/>
    <n v="92972.038256533342"/>
    <n v="1859.853454506665"/>
    <n v="11848.32"/>
    <n v="0.2271"/>
    <n v="0.22070000000000001"/>
    <n v="36900.758499708347"/>
    <n v="1580.5315285173335"/>
    <n v="348.82330834377552"/>
    <n v="1929.3548368611091"/>
    <n v="133662.00504760948"/>
  </r>
  <r>
    <x v="284"/>
    <s v="Vancouver School District"/>
    <n v="5342"/>
    <s v="Open Doors Vancouver"/>
    <n v="0.58260000000000001"/>
    <x v="0"/>
    <n v="259.83999999999997"/>
    <n v="0"/>
    <n v="259.83999999999997"/>
    <n v="1.06"/>
    <n v="1.06"/>
    <n v="259.83999999999997"/>
    <n v="15"/>
    <n v="17.322666666666667"/>
    <n v="1.1000000000000001"/>
    <n v="36"/>
    <n v="685.97760000000005"/>
    <n v="0.76219733333333339"/>
    <n v="67585"/>
    <n v="68937"/>
    <n v="54603.893179733343"/>
    <n v="1092.3202423466646"/>
    <n v="11848.32"/>
    <n v="0.2271"/>
    <n v="0.22070000000000001"/>
    <n v="21672.377127083353"/>
    <n v="928.27022370133341"/>
    <n v="204.86923837088429"/>
    <n v="1133.1394620722176"/>
    <n v="78501.730011235588"/>
  </r>
  <r>
    <x v="284"/>
    <s v="Vancouver School District"/>
    <n v="2644"/>
    <s v="Peter S Ogden Elementary"/>
    <n v="0.69289999999999996"/>
    <x v="0"/>
    <n v="606.21"/>
    <n v="0"/>
    <n v="606.21"/>
    <n v="1.06"/>
    <n v="1.06"/>
    <n v="606.21"/>
    <n v="15"/>
    <n v="40.414000000000001"/>
    <n v="1.1000000000000001"/>
    <n v="36"/>
    <n v="1600.3944000000001"/>
    <n v="1.7782160000000002"/>
    <n v="67585"/>
    <n v="68937"/>
    <n v="127391.57206160003"/>
    <n v="2548.3969139199908"/>
    <n v="11848.32"/>
    <n v="0.2271"/>
    <n v="0.22070000000000001"/>
    <n v="50561.929411211509"/>
    <n v="2165.6661495920002"/>
    <n v="477.96251921495445"/>
    <n v="2643.6286688069549"/>
    <n v="183145.52705553846"/>
  </r>
  <r>
    <x v="284"/>
    <s v="Vancouver School District"/>
    <n v="4410"/>
    <s v="Roosevelt Elementary School"/>
    <n v="0.80940000000000001"/>
    <x v="0"/>
    <n v="571.4"/>
    <n v="0"/>
    <n v="571.4"/>
    <n v="1.06"/>
    <n v="1.06"/>
    <n v="571.4"/>
    <n v="15"/>
    <n v="38.093333333333334"/>
    <n v="1.1000000000000001"/>
    <n v="36"/>
    <n v="1508.4960000000001"/>
    <n v="1.6761066666666669"/>
    <n v="67585"/>
    <n v="68937"/>
    <n v="120076.44921066669"/>
    <n v="2402.0619861333253"/>
    <n v="11848.32"/>
    <n v="0.2271"/>
    <n v="0.22070000000000001"/>
    <n v="47658.544836882029"/>
    <n v="2041.3085199466668"/>
    <n v="450.51679035222941"/>
    <n v="2491.8253102988961"/>
    <n v="172628.8813439809"/>
  </r>
  <r>
    <x v="284"/>
    <s v="Vancouver School District"/>
    <n v="4034"/>
    <s v="Sacajawea Elementary School"/>
    <n v="0.41360000000000002"/>
    <x v="1"/>
    <n v="364.31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4"/>
    <s v="Vancouver School District"/>
    <n v="2964"/>
    <s v="Salmon Creek Elementary"/>
    <n v="0.2923"/>
    <x v="1"/>
    <n v="400.6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4"/>
    <s v="Vancouver School District"/>
    <n v="3016"/>
    <s v="Sarah J Anderson Elementary"/>
    <n v="0.52159999999999995"/>
    <x v="0"/>
    <n v="639.64"/>
    <n v="0"/>
    <n v="639.64"/>
    <n v="1.06"/>
    <n v="1.06"/>
    <n v="639.64"/>
    <n v="15"/>
    <n v="42.642666666666663"/>
    <n v="1.1000000000000001"/>
    <n v="36"/>
    <n v="1688.6496"/>
    <n v="1.8762773333333334"/>
    <n v="67585"/>
    <n v="68937"/>
    <n v="134416.69578773333"/>
    <n v="2688.9305719466647"/>
    <n v="11848.32"/>
    <n v="0.2271"/>
    <n v="0.22070000000000001"/>
    <n v="53350.212844702866"/>
    <n v="2285.0937726613333"/>
    <n v="504.32019562635628"/>
    <n v="2789.4139682876894"/>
    <n v="193245.25317267055"/>
  </r>
  <r>
    <x v="284"/>
    <s v="Vancouver School District"/>
    <n v="4504"/>
    <s v="Skyview High School"/>
    <n v="0.2422"/>
    <x v="1"/>
    <n v="1696.36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4"/>
    <s v="Vancouver School District"/>
    <n v="3556"/>
    <s v="Vancouver Home Connection"/>
    <n v="0.4294"/>
    <x v="1"/>
    <n v="143.29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4"/>
    <s v="Vancouver School District"/>
    <n v="5271"/>
    <s v="Vancouver iTech Preparatory"/>
    <n v="0.26250000000000001"/>
    <x v="1"/>
    <n v="512.91999999999996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4"/>
    <s v="Vancouver School District"/>
    <n v="1689"/>
    <s v="Vancouver School of Arts and Academics"/>
    <n v="0.21879999999999999"/>
    <x v="1"/>
    <n v="596.82999999999993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4"/>
    <s v="Vancouver School District"/>
    <n v="5149"/>
    <s v="Vancouver Virtual Learning Academy"/>
    <n v="0.5726"/>
    <x v="0"/>
    <n v="336.16"/>
    <n v="0"/>
    <n v="336.16"/>
    <n v="1.06"/>
    <n v="1.06"/>
    <n v="336.16"/>
    <n v="15"/>
    <n v="22.410666666666668"/>
    <n v="1.1000000000000001"/>
    <n v="36"/>
    <n v="887.46240000000012"/>
    <n v="0.98606933333333346"/>
    <n v="67585"/>
    <n v="68937"/>
    <n v="70642.105646933342"/>
    <n v="1413.1556829866749"/>
    <n v="11848.32"/>
    <n v="0.2271"/>
    <n v="0.22070000000000001"/>
    <n v="28037.970655173722"/>
    <n v="1200.9210221653336"/>
    <n v="265.04326959188916"/>
    <n v="1465.9642917572228"/>
    <n v="101559.19627685095"/>
  </r>
  <r>
    <x v="284"/>
    <s v="Vancouver School District"/>
    <n v="2828"/>
    <s v="Walnut Grove Elementary"/>
    <n v="0.57740000000000002"/>
    <x v="0"/>
    <n v="631.5"/>
    <n v="0"/>
    <n v="631.5"/>
    <n v="1.06"/>
    <n v="1.06"/>
    <n v="631.5"/>
    <n v="15"/>
    <n v="42.1"/>
    <n v="1.1000000000000001"/>
    <n v="36"/>
    <n v="1667.16"/>
    <n v="1.8524"/>
    <n v="67585"/>
    <n v="68937"/>
    <n v="132706.12124000001"/>
    <n v="2654.7114880000008"/>
    <n v="11848.32"/>
    <n v="0.2271"/>
    <n v="0.22070000000000001"/>
    <n v="52671.282927005603"/>
    <n v="2256.0138788000004"/>
    <n v="497.90226305116011"/>
    <n v="2753.9161418511603"/>
    <n v="190786.03179685678"/>
  </r>
  <r>
    <x v="284"/>
    <s v="Vancouver School District"/>
    <n v="3565"/>
    <s v="Washington Elementary"/>
    <n v="0.75180000000000002"/>
    <x v="0"/>
    <n v="281.54000000000002"/>
    <n v="0"/>
    <n v="281.54000000000002"/>
    <n v="1.06"/>
    <n v="1.06"/>
    <n v="281.54000000000002"/>
    <n v="15"/>
    <n v="18.769333333333336"/>
    <n v="1.1000000000000001"/>
    <n v="36"/>
    <n v="743.26560000000006"/>
    <n v="0.82585066666666673"/>
    <n v="67585"/>
    <n v="68937"/>
    <n v="59164.024345066675"/>
    <n v="1183.5431074133303"/>
    <n v="11848.32"/>
    <n v="0.2271"/>
    <n v="0.22070000000000001"/>
    <n v="23482.300863450764"/>
    <n v="1005.7927908746668"/>
    <n v="221.97846894603899"/>
    <n v="1227.7712598207058"/>
    <n v="85057.639575751469"/>
  </r>
  <r>
    <x v="285"/>
    <s v="Vashon Island School District"/>
    <n v="4468"/>
    <s v="Chautauqua Elementary"/>
    <n v="0.2364"/>
    <x v="1"/>
    <n v="470.72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5"/>
    <s v="Vashon Island School District"/>
    <n v="1822"/>
    <s v="Family Link"/>
    <n v="0.19389999999999999"/>
    <x v="1"/>
    <n v="94.36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5"/>
    <s v="Vashon Island School District"/>
    <n v="3667"/>
    <s v="McMurray Middle School"/>
    <n v="0.22320000000000001"/>
    <x v="1"/>
    <n v="346.22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5"/>
    <s v="Vashon Island School District"/>
    <n v="1938"/>
    <s v="Student Link"/>
    <n v="0.55600000000000005"/>
    <x v="0"/>
    <n v="42.38"/>
    <n v="0"/>
    <n v="42.38"/>
    <n v="1.1200000000000001"/>
    <n v="1.1200000000000001"/>
    <n v="42.38"/>
    <n v="15"/>
    <n v="2.8253333333333335"/>
    <n v="1.1000000000000001"/>
    <n v="36"/>
    <n v="111.88320000000002"/>
    <n v="0.12431466666666668"/>
    <n v="67585"/>
    <n v="68937"/>
    <n v="9410.0235562666694"/>
    <n v="188.24224085333299"/>
    <n v="11848.32"/>
    <n v="0.2271"/>
    <n v="0.22070000000000001"/>
    <n v="3651.4813635444916"/>
    <n v="159.97109661866671"/>
    <n v="35.305621023739747"/>
    <n v="195.27671764240645"/>
    <n v="13445.0238783069"/>
  </r>
  <r>
    <x v="285"/>
    <s v="Vashon Island School District"/>
    <n v="2419"/>
    <s v="Vashon Island High School"/>
    <n v="0.17469999999999999"/>
    <x v="1"/>
    <n v="509.90000000000003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86"/>
    <s v="WA HE LUT Indian School Agency"/>
    <n v="5496"/>
    <s v="Wa He Lut Indian School"/>
    <n v="0.83130000000000004"/>
    <x v="0"/>
    <n v="139.6"/>
    <n v="0"/>
    <n v="139.6"/>
    <n v="1.04"/>
    <n v="1.04"/>
    <n v="139.6"/>
    <n v="15"/>
    <n v="9.3066666666666666"/>
    <n v="1.1000000000000001"/>
    <n v="36"/>
    <n v="368.54400000000004"/>
    <n v="0.40949333333333338"/>
    <n v="67585"/>
    <n v="68937"/>
    <n v="28782.631210666674"/>
    <n v="575.78038613332683"/>
    <n v="11848.32"/>
    <n v="0.2271"/>
    <n v="0.22070000000000001"/>
    <n v="11515.418330362027"/>
    <n v="489.30685994666663"/>
    <n v="107.99002399022933"/>
    <n v="597.29688393689594"/>
    <n v="41471.126811098919"/>
  </r>
  <r>
    <x v="287"/>
    <s v="Wahkiakum School District"/>
    <n v="2893"/>
    <s v="Julius A Wendt Elementary/John C Thomas Middle School"/>
    <n v="0.61460000000000004"/>
    <x v="0"/>
    <n v="277.99"/>
    <n v="0"/>
    <n v="277.99"/>
    <n v="1"/>
    <n v="1.04"/>
    <n v="277.99"/>
    <n v="15"/>
    <n v="18.532666666666668"/>
    <n v="1.1000000000000001"/>
    <n v="36"/>
    <n v="733.89360000000011"/>
    <n v="0.81543733333333346"/>
    <n v="67585"/>
    <n v="68937"/>
    <n v="55111.332173333343"/>
    <n v="3351.0234125866627"/>
    <n v="11848.32"/>
    <n v="0.2271"/>
    <n v="0.22070000000000001"/>
    <n v="22916.916869001878"/>
    <n v="974.37259309866681"/>
    <n v="215.04403129687577"/>
    <n v="1189.4166243955426"/>
    <n v="82568.689079317424"/>
  </r>
  <r>
    <x v="287"/>
    <s v="Wahkiakum School District"/>
    <n v="3467"/>
    <s v="Wahkiakum High School"/>
    <n v="0.58579999999999999"/>
    <x v="0"/>
    <n v="199.29"/>
    <n v="0"/>
    <n v="199.29"/>
    <n v="1"/>
    <n v="1.04"/>
    <n v="199.29"/>
    <n v="15"/>
    <n v="13.286"/>
    <n v="1.1000000000000001"/>
    <n v="36"/>
    <n v="526.12560000000008"/>
    <n v="0.5845840000000001"/>
    <n v="67585"/>
    <n v="68937"/>
    <n v="39509.10964000001"/>
    <n v="2402.3362563199989"/>
    <n v="11848.32"/>
    <n v="0.2271"/>
    <n v="0.22070000000000001"/>
    <n v="16429.052709893829"/>
    <n v="698.52409827200017"/>
    <n v="154.16426848863046"/>
    <n v="852.68836676063063"/>
    <n v="59193.186972974472"/>
  </r>
  <r>
    <x v="288"/>
    <s v="Wahluke School District"/>
    <n v="3152"/>
    <s v="Mattawa Elementary"/>
    <n v="0.92659999999999998"/>
    <x v="0"/>
    <n v="384.8"/>
    <n v="0"/>
    <n v="384.8"/>
    <n v="1"/>
    <n v="1"/>
    <n v="384.8"/>
    <n v="15"/>
    <n v="25.653333333333332"/>
    <n v="1.1000000000000001"/>
    <n v="36"/>
    <n v="1015.8720000000001"/>
    <n v="1.1287466666666668"/>
    <n v="67585"/>
    <n v="68937"/>
    <n v="76286.343466666673"/>
    <n v="1526.0654933333426"/>
    <n v="11848.32"/>
    <n v="0.2271"/>
    <n v="0.22070000000000001"/>
    <n v="31035.182961258673"/>
    <n v="1296.8734826666669"/>
    <n v="286.21997762453339"/>
    <n v="1583.0934602912002"/>
    <n v="110430.68538154989"/>
  </r>
  <r>
    <x v="288"/>
    <s v="Wahluke School District"/>
    <n v="4222"/>
    <s v="Morris Schott Elementary"/>
    <n v="0.97260000000000002"/>
    <x v="0"/>
    <n v="232.4"/>
    <n v="0"/>
    <n v="232.4"/>
    <n v="1"/>
    <n v="1"/>
    <n v="232.4"/>
    <n v="15"/>
    <n v="15.493333333333334"/>
    <n v="1.1000000000000001"/>
    <n v="36"/>
    <n v="613.53600000000006"/>
    <n v="0.68170666666666668"/>
    <n v="67585"/>
    <n v="68937"/>
    <n v="46073.145066666664"/>
    <n v="921.6674133333363"/>
    <n v="11848.32"/>
    <n v="0.2271"/>
    <n v="0.22070000000000001"/>
    <n v="18743.701975562664"/>
    <n v="783.24687466666671"/>
    <n v="172.86258523893335"/>
    <n v="956.10945990560003"/>
    <n v="66694.623915468255"/>
  </r>
  <r>
    <x v="288"/>
    <s v="Wahluke School District"/>
    <n v="4490"/>
    <s v="Saddle Mountain Elementary"/>
    <n v="0.94540000000000002"/>
    <x v="0"/>
    <n v="478.2"/>
    <n v="0"/>
    <n v="478.2"/>
    <n v="1"/>
    <n v="1"/>
    <n v="478.2"/>
    <n v="15"/>
    <n v="31.88"/>
    <n v="1.1000000000000001"/>
    <n v="36"/>
    <n v="1262.4480000000001"/>
    <n v="1.4027200000000002"/>
    <n v="67585"/>
    <n v="68937"/>
    <n v="94802.831200000015"/>
    <n v="1896.4774400000024"/>
    <n v="11848.32"/>
    <n v="0.2271"/>
    <n v="0.22070000000000001"/>
    <n v="38568.150966928006"/>
    <n v="1611.6551440000003"/>
    <n v="355.69229028080008"/>
    <n v="1967.3474342808004"/>
    <n v="137234.80704120878"/>
  </r>
  <r>
    <x v="288"/>
    <s v="Wahluke School District"/>
    <n v="1835"/>
    <s v="Sentinel Tech Alt School"/>
    <n v="0.94599999999999995"/>
    <x v="0"/>
    <n v="31.34"/>
    <n v="0"/>
    <n v="31.34"/>
    <n v="1"/>
    <n v="1"/>
    <n v="31.34"/>
    <n v="15"/>
    <n v="2.0893333333333333"/>
    <n v="1.1000000000000001"/>
    <n v="36"/>
    <n v="82.7376"/>
    <n v="9.1930666666666661E-2"/>
    <n v="67585"/>
    <n v="68937"/>
    <n v="6213.1341066666664"/>
    <n v="124.29026133333355"/>
    <n v="11848.32"/>
    <n v="0.2271"/>
    <n v="0.22070000000000001"/>
    <n v="2527.6575727802665"/>
    <n v="105.62373946666665"/>
    <n v="23.31115930029333"/>
    <n v="128.93489876695998"/>
    <n v="8994.0168395472265"/>
  </r>
  <r>
    <x v="288"/>
    <s v="Wahluke School District"/>
    <n v="4254"/>
    <s v="Wahluke High School"/>
    <n v="0.92100000000000004"/>
    <x v="0"/>
    <n v="702.44999999999993"/>
    <n v="0"/>
    <n v="702.44999999999993"/>
    <n v="1"/>
    <n v="1"/>
    <n v="702.44999999999993"/>
    <n v="15"/>
    <n v="46.83"/>
    <n v="1.1000000000000001"/>
    <n v="36"/>
    <n v="1854.4680000000003"/>
    <n v="2.0605200000000004"/>
    <n v="67585"/>
    <n v="68937"/>
    <n v="139260.24420000002"/>
    <n v="2785.8230400000175"/>
    <n v="11848.32"/>
    <n v="0.2271"/>
    <n v="0.22070000000000001"/>
    <n v="56654.532929148016"/>
    <n v="2367.4344540000006"/>
    <n v="522.49278399780019"/>
    <n v="2889.9272379978011"/>
    <n v="201590.52740714583"/>
  </r>
  <r>
    <x v="288"/>
    <s v="Wahluke School District"/>
    <n v="5144"/>
    <s v="Wahluke Junior High"/>
    <n v="0.9476"/>
    <x v="0"/>
    <n v="594.9"/>
    <n v="0"/>
    <n v="594.9"/>
    <n v="1"/>
    <n v="1"/>
    <n v="594.9"/>
    <n v="15"/>
    <n v="39.659999999999997"/>
    <n v="1.1000000000000001"/>
    <n v="36"/>
    <n v="1570.5359999999998"/>
    <n v="1.7450399999999997"/>
    <n v="67585"/>
    <n v="68937"/>
    <n v="117938.52839999998"/>
    <n v="2359.2940799999924"/>
    <n v="11848.32"/>
    <n v="0.2271"/>
    <n v="0.22070000000000001"/>
    <n v="47980.328335895989"/>
    <n v="2004.9637079999998"/>
    <n v="442.49549035559994"/>
    <n v="2447.4591983555997"/>
    <n v="170725.61001425155"/>
  </r>
  <r>
    <x v="289"/>
    <s v="Waitsburg School District"/>
    <n v="2174"/>
    <s v="Preston Hall Middle School"/>
    <n v="0.57620000000000005"/>
    <x v="0"/>
    <n v="61.2"/>
    <n v="0"/>
    <n v="61.2"/>
    <n v="1"/>
    <n v="1"/>
    <n v="61.2"/>
    <n v="15"/>
    <n v="4.08"/>
    <n v="1.1000000000000001"/>
    <n v="36"/>
    <n v="161.56800000000001"/>
    <n v="0.17952000000000001"/>
    <n v="67585"/>
    <n v="68937"/>
    <n v="12132.859200000001"/>
    <n v="242.71104000000014"/>
    <n v="11848.32"/>
    <n v="0.2271"/>
    <n v="0.22070000000000001"/>
    <n v="4935.9490572480008"/>
    <n v="206.25950399999999"/>
    <n v="45.521472532799997"/>
    <n v="251.7809765328"/>
    <n v="17563.300273780798"/>
  </r>
  <r>
    <x v="289"/>
    <s v="Waitsburg School District"/>
    <n v="2712"/>
    <s v="Waitsburg Elementary School"/>
    <n v="0.50349999999999995"/>
    <x v="0"/>
    <n v="103.32"/>
    <n v="0"/>
    <n v="103.32"/>
    <n v="1"/>
    <n v="1"/>
    <n v="103.32"/>
    <n v="15"/>
    <n v="6.8879999999999999"/>
    <n v="1.1000000000000001"/>
    <n v="36"/>
    <n v="272.76480000000004"/>
    <n v="0.30307200000000006"/>
    <n v="67585"/>
    <n v="68937"/>
    <n v="20483.121120000003"/>
    <n v="409.75334400000065"/>
    <n v="11848.32"/>
    <n v="0.2271"/>
    <n v="0.22070000000000001"/>
    <n v="8333.043408412801"/>
    <n v="348.21457440000006"/>
    <n v="76.850956570080015"/>
    <n v="425.06553097008009"/>
    <n v="29650.983403382885"/>
  </r>
  <r>
    <x v="289"/>
    <s v="Waitsburg School District"/>
    <n v="2386"/>
    <s v="Waitsburg High School"/>
    <n v="0.50109999999999999"/>
    <x v="0"/>
    <n v="76.31"/>
    <n v="0"/>
    <n v="76.31"/>
    <n v="1"/>
    <n v="1"/>
    <n v="76.31"/>
    <n v="15"/>
    <n v="5.0873333333333335"/>
    <n v="1.1000000000000001"/>
    <n v="36"/>
    <n v="201.45840000000001"/>
    <n v="0.22384266666666669"/>
    <n v="67585"/>
    <n v="68937"/>
    <n v="15128.406626666669"/>
    <n v="302.63528533333374"/>
    <n v="11848.32"/>
    <n v="0.2271"/>
    <n v="0.22070000000000001"/>
    <n v="6154.6122967090678"/>
    <n v="257.18403186666671"/>
    <n v="56.760515832973347"/>
    <n v="313.94454769964005"/>
    <n v="21899.598756408712"/>
  </r>
  <r>
    <x v="290"/>
    <s v="Walla Walla Public Schools"/>
    <n v="2074"/>
    <s v="Berney Elementary School"/>
    <n v="0.42699999999999999"/>
    <x v="1"/>
    <n v="379.41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0"/>
    <s v="Walla Walla Public Schools"/>
    <n v="2528"/>
    <s v="Edison Elementary School - Walla Walla"/>
    <n v="0.70320000000000005"/>
    <x v="0"/>
    <n v="423.8"/>
    <n v="0"/>
    <n v="423.8"/>
    <n v="1"/>
    <n v="1.04"/>
    <n v="423.8"/>
    <n v="15"/>
    <n v="28.253333333333334"/>
    <n v="1.1000000000000001"/>
    <n v="36"/>
    <n v="1118.8320000000001"/>
    <n v="1.2431466666666668"/>
    <n v="67585"/>
    <n v="68937"/>
    <n v="84018.067466666675"/>
    <n v="5108.6863637333299"/>
    <n v="11848.32"/>
    <n v="0.2271"/>
    <n v="0.22070000000000001"/>
    <n v="34937.189715755951"/>
    <n v="1485.4458971733334"/>
    <n v="327.83790950615469"/>
    <n v="1813.283806679488"/>
    <n v="125877.22735283544"/>
  </r>
  <r>
    <x v="290"/>
    <s v="Walla Walla Public Schools"/>
    <n v="3510"/>
    <s v="Garrison Middle School"/>
    <n v="0.51639999999999997"/>
    <x v="0"/>
    <n v="582.49"/>
    <n v="0"/>
    <n v="582.49"/>
    <n v="1"/>
    <n v="1.04"/>
    <n v="582.49"/>
    <n v="15"/>
    <n v="38.832666666666668"/>
    <n v="1.1000000000000001"/>
    <n v="36"/>
    <n v="1537.7736000000002"/>
    <n v="1.7086373333333336"/>
    <n v="67585"/>
    <n v="68937"/>
    <n v="115478.25417333335"/>
    <n v="7021.6109485866618"/>
    <n v="11848.32"/>
    <n v="0.2271"/>
    <n v="0.22070000000000001"/>
    <n v="48019.262948397081"/>
    <n v="2041.6644186986669"/>
    <n v="450.59533720679576"/>
    <n v="2492.2597559054625"/>
    <n v="173011.38782622255"/>
  </r>
  <r>
    <x v="290"/>
    <s v="Walla Walla Public Schools"/>
    <n v="2078"/>
    <s v="Green Park Elementary School"/>
    <n v="0.70440000000000003"/>
    <x v="0"/>
    <n v="456.04"/>
    <n v="0"/>
    <n v="456.04"/>
    <n v="1"/>
    <n v="1.04"/>
    <n v="456.04"/>
    <n v="15"/>
    <n v="30.402666666666669"/>
    <n v="1.1000000000000001"/>
    <n v="36"/>
    <n v="1203.9456"/>
    <n v="1.3377173333333334"/>
    <n v="67585"/>
    <n v="68937"/>
    <n v="90409.625973333343"/>
    <n v="5497.3226269866573"/>
    <n v="11848.32"/>
    <n v="0.2271"/>
    <n v="0.22070000000000001"/>
    <n v="37594.988197199957"/>
    <n v="1598.4491433386665"/>
    <n v="352.77772593484372"/>
    <n v="1951.2268692735101"/>
    <n v="135453.16366679349"/>
  </r>
  <r>
    <x v="290"/>
    <s v="Walla Walla Public Schools"/>
    <n v="4071"/>
    <s v="Lincoln High School"/>
    <n v="0.83440000000000003"/>
    <x v="0"/>
    <n v="121.42"/>
    <n v="0"/>
    <n v="121.42"/>
    <n v="1"/>
    <n v="1.04"/>
    <n v="121.42"/>
    <n v="15"/>
    <n v="8.0946666666666669"/>
    <n v="1.1000000000000001"/>
    <n v="36"/>
    <n v="320.54880000000003"/>
    <n v="0.35616533333333339"/>
    <n v="67585"/>
    <n v="68937"/>
    <n v="24071.434053333338"/>
    <n v="1463.6543140266658"/>
    <n v="11848.32"/>
    <n v="0.2271"/>
    <n v="0.22070000000000001"/>
    <n v="10009.612022857687"/>
    <n v="425.58480612266669"/>
    <n v="93.926566711272542"/>
    <n v="519.51137283393928"/>
    <n v="36064.21176305163"/>
  </r>
  <r>
    <x v="290"/>
    <s v="Walla Walla Public Schools"/>
    <n v="2780"/>
    <s v="Pioneer Middle School"/>
    <n v="0.59309999999999996"/>
    <x v="0"/>
    <n v="555.08000000000004"/>
    <n v="0"/>
    <n v="555.08000000000004"/>
    <n v="1"/>
    <n v="1.04"/>
    <n v="555.08000000000004"/>
    <n v="15"/>
    <n v="37.005333333333333"/>
    <n v="1.1000000000000001"/>
    <n v="36"/>
    <n v="1465.4112000000002"/>
    <n v="1.6282346666666669"/>
    <n v="67585"/>
    <n v="68937"/>
    <n v="110044.23994666668"/>
    <n v="6691.1977979733347"/>
    <n v="11848.32"/>
    <n v="0.2271"/>
    <n v="0.22070000000000001"/>
    <n v="45759.639611660721"/>
    <n v="1945.5906290773335"/>
    <n v="429.39185183736748"/>
    <n v="2374.9824809147008"/>
    <n v="164870.05983721543"/>
  </r>
  <r>
    <x v="290"/>
    <s v="Walla Walla Public Schools"/>
    <n v="2159"/>
    <s v="Prospect Point Elementary"/>
    <n v="0.35799999999999998"/>
    <x v="1"/>
    <n v="466.4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0"/>
    <s v="Walla Walla Public Schools"/>
    <n v="5337"/>
    <s v="SE AREA TECHNICAL SKILLS CENTER"/>
    <n v="0"/>
    <x v="1"/>
    <n v="113.35000000000001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0"/>
    <s v="Walla Walla Public Schools"/>
    <n v="3728"/>
    <s v="Sharpstein Elementary School"/>
    <n v="0.70189999999999997"/>
    <x v="0"/>
    <n v="333.5"/>
    <n v="0"/>
    <n v="333.5"/>
    <n v="1"/>
    <n v="1.04"/>
    <n v="333.5"/>
    <n v="15"/>
    <n v="22.233333333333334"/>
    <n v="1.1000000000000001"/>
    <n v="36"/>
    <n v="880.44000000000017"/>
    <n v="0.97826666666666684"/>
    <n v="67585"/>
    <n v="68937"/>
    <n v="66116.152666666676"/>
    <n v="4020.1673013333348"/>
    <n v="11848.32"/>
    <n v="0.2271"/>
    <n v="0.22070000000000001"/>
    <n v="27493.045706004268"/>
    <n v="1168.9386661333335"/>
    <n v="257.98476361562672"/>
    <n v="1426.9234297489602"/>
    <n v="99056.289103753239"/>
  </r>
  <r>
    <x v="290"/>
    <s v="Walla Walla Public Schools"/>
    <n v="5616"/>
    <s v="Walla Walla Center for Children and Families"/>
    <n v="0.26"/>
    <x v="1"/>
    <n v="51.17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0"/>
    <s v="Walla Walla Public Schools"/>
    <n v="3468"/>
    <s v="Walla Walla High School"/>
    <n v="0.48170000000000002"/>
    <x v="1"/>
    <n v="1474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0"/>
    <s v="Walla Walla Public Schools"/>
    <n v="5636"/>
    <s v="Walla Walla Online"/>
    <n v="0.41880000000000001"/>
    <x v="1"/>
    <n v="391.33"/>
    <n v="0"/>
    <n v="0"/>
    <n v="1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0"/>
    <s v="Walla Walla Public Schools"/>
    <n v="5460"/>
    <s v="Walla Walla Open Doors"/>
    <n v="0.63170000000000004"/>
    <x v="0"/>
    <n v="150.4"/>
    <n v="0"/>
    <n v="150.4"/>
    <n v="1"/>
    <n v="1.04"/>
    <n v="150.4"/>
    <n v="15"/>
    <n v="10.026666666666667"/>
    <n v="1.1000000000000001"/>
    <n v="36"/>
    <n v="397.0560000000001"/>
    <n v="0.44117333333333342"/>
    <n v="67585"/>
    <n v="68937"/>
    <n v="29816.699733333338"/>
    <n v="1812.9929898666669"/>
    <n v="11848.32"/>
    <n v="0.2271"/>
    <n v="0.22070000000000001"/>
    <n v="12398.662891103575"/>
    <n v="527.16154538666672"/>
    <n v="116.34455306683735"/>
    <n v="643.50609845350402"/>
    <n v="44671.861712757083"/>
  </r>
  <r>
    <x v="291"/>
    <s v="Wapato School District"/>
    <n v="4518"/>
    <s v="Adams Elementary"/>
    <n v="0.92559999999999998"/>
    <x v="0"/>
    <n v="389.65"/>
    <n v="0"/>
    <n v="389.65"/>
    <n v="1"/>
    <n v="1"/>
    <n v="389.65"/>
    <n v="15"/>
    <n v="25.976666666666667"/>
    <n v="1.1000000000000001"/>
    <n v="36"/>
    <n v="1028.6760000000002"/>
    <n v="1.1429733333333336"/>
    <n v="67585"/>
    <n v="68937"/>
    <n v="77247.852733333348"/>
    <n v="1545.2999466666661"/>
    <n v="11848.32"/>
    <n v="0.2271"/>
    <n v="0.22070000000000001"/>
    <n v="31426.348858769339"/>
    <n v="1313.2192113333335"/>
    <n v="289.82747994126674"/>
    <n v="1603.0466912746003"/>
    <n v="111822.54823004396"/>
  </r>
  <r>
    <x v="291"/>
    <s v="Wapato School District"/>
    <n v="5544"/>
    <s v="Camas Elementary"/>
    <n v="0.85189999999999999"/>
    <x v="0"/>
    <n v="303"/>
    <n v="0"/>
    <n v="303"/>
    <n v="1"/>
    <n v="1"/>
    <n v="303"/>
    <n v="15"/>
    <n v="20.2"/>
    <n v="1.1000000000000001"/>
    <n v="36"/>
    <n v="799.92000000000007"/>
    <n v="0.88880000000000003"/>
    <n v="67585"/>
    <n v="68937"/>
    <n v="60069.548000000003"/>
    <n v="1201.6575999999986"/>
    <n v="11848.32"/>
    <n v="0.2271"/>
    <n v="0.22070000000000001"/>
    <n v="24437.786999119999"/>
    <n v="1021.1867599999999"/>
    <n v="225.37591793199999"/>
    <n v="1246.562677932"/>
    <n v="86955.555277052015"/>
  </r>
  <r>
    <x v="291"/>
    <s v="Wapato School District"/>
    <n v="4022"/>
    <s v="Pace Alternative High School"/>
    <n v="0.87960000000000005"/>
    <x v="0"/>
    <n v="68.91"/>
    <n v="0"/>
    <n v="68.91"/>
    <n v="1"/>
    <n v="1"/>
    <n v="68.91"/>
    <n v="15"/>
    <n v="4.5939999999999994"/>
    <n v="1.1000000000000001"/>
    <n v="36"/>
    <n v="181.92239999999998"/>
    <n v="0.20213599999999998"/>
    <n v="67585"/>
    <n v="68937"/>
    <n v="13661.361559999999"/>
    <n v="273.28787199999897"/>
    <n v="11848.32"/>
    <n v="0.2271"/>
    <n v="0.22070000000000001"/>
    <n v="5557.7818551463988"/>
    <n v="232.24415719999999"/>
    <n v="51.25628549404"/>
    <n v="283.50044269403998"/>
    <n v="19775.931729840438"/>
  </r>
  <r>
    <x v="291"/>
    <s v="Wapato School District"/>
    <n v="2757"/>
    <s v="Satus Elementary"/>
    <n v="0.9012"/>
    <x v="0"/>
    <n v="355.1"/>
    <n v="0"/>
    <n v="355.1"/>
    <n v="1"/>
    <n v="1"/>
    <n v="355.1"/>
    <n v="15"/>
    <n v="23.673333333333336"/>
    <n v="1.1000000000000001"/>
    <n v="36"/>
    <n v="937.46400000000017"/>
    <n v="1.0416266666666669"/>
    <n v="67585"/>
    <n v="68937"/>
    <n v="70398.338266666688"/>
    <n v="1408.2792533333268"/>
    <n v="11848.32"/>
    <n v="0.2271"/>
    <n v="0.22070000000000001"/>
    <n v="28639.795918770673"/>
    <n v="1196.7769586666668"/>
    <n v="264.12867477773335"/>
    <n v="1460.9056334444001"/>
    <n v="101907.31907221509"/>
  </r>
  <r>
    <x v="291"/>
    <s v="Wapato School District"/>
    <n v="5543"/>
    <s v="Simcoe Elementary School"/>
    <n v="0.84970000000000001"/>
    <x v="0"/>
    <n v="375.1"/>
    <n v="0"/>
    <n v="375.1"/>
    <n v="1"/>
    <n v="1"/>
    <n v="375.1"/>
    <n v="15"/>
    <n v="25.006666666666668"/>
    <n v="1.1000000000000001"/>
    <n v="36"/>
    <n v="990.26400000000012"/>
    <n v="1.1002933333333336"/>
    <n v="67585"/>
    <n v="68937"/>
    <n v="74363.324933333352"/>
    <n v="1487.5965866666666"/>
    <n v="11848.32"/>
    <n v="0.2271"/>
    <n v="0.22070000000000001"/>
    <n v="30252.851166237342"/>
    <n v="1264.1820253333335"/>
    <n v="279.00497299106672"/>
    <n v="1543.1869983244003"/>
    <n v="107646.95968456176"/>
  </r>
  <r>
    <x v="291"/>
    <s v="Wapato School District"/>
    <n v="5595"/>
    <s v="Wapato ESD 105 Open Doors"/>
    <n v="0"/>
    <x v="1"/>
    <n v="8.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1"/>
    <s v="Wapato School District"/>
    <n v="3141"/>
    <s v="Wapato High School"/>
    <n v="0.85350000000000004"/>
    <x v="0"/>
    <n v="863.38"/>
    <n v="0"/>
    <n v="863.38"/>
    <n v="1"/>
    <n v="1"/>
    <n v="863.38"/>
    <n v="15"/>
    <n v="57.558666666666667"/>
    <n v="1.1000000000000001"/>
    <n v="36"/>
    <n v="2279.3232000000003"/>
    <n v="2.5325813333333338"/>
    <n v="67585"/>
    <n v="68937"/>
    <n v="171164.50941333338"/>
    <n v="3424.0499626666424"/>
    <n v="11848.32"/>
    <n v="0.2271"/>
    <n v="0.22070000000000001"/>
    <n v="69633.981977888543"/>
    <n v="2909.8093229333335"/>
    <n v="642.19491757138678"/>
    <n v="3552.0042405047202"/>
    <n v="247774.5455943933"/>
  </r>
  <r>
    <x v="291"/>
    <s v="Wapato School District"/>
    <n v="2131"/>
    <s v="Wapato Middle School"/>
    <n v="0.89639999999999997"/>
    <x v="0"/>
    <n v="789.78"/>
    <n v="0"/>
    <n v="789.78"/>
    <n v="1"/>
    <n v="1"/>
    <n v="789.78"/>
    <n v="15"/>
    <n v="52.652000000000001"/>
    <n v="1.1000000000000001"/>
    <n v="36"/>
    <n v="2085.0192000000002"/>
    <n v="2.3166880000000001"/>
    <n v="67585"/>
    <n v="68937"/>
    <n v="156573.35848"/>
    <n v="3132.1621760000126"/>
    <n v="11848.32"/>
    <n v="0.2271"/>
    <n v="0.22070000000000001"/>
    <n v="63697.938667211201"/>
    <n v="2661.7586775999998"/>
    <n v="587.45014014632"/>
    <n v="3249.2088177463197"/>
    <n v="226652.66814095754"/>
  </r>
  <r>
    <x v="292"/>
    <s v="Warden School District"/>
    <n v="2792"/>
    <s v="Warden Elementary"/>
    <n v="0.86919999999999997"/>
    <x v="0"/>
    <n v="380.6"/>
    <n v="0"/>
    <n v="380.6"/>
    <n v="1"/>
    <n v="1"/>
    <n v="380.6"/>
    <n v="15"/>
    <n v="25.373333333333335"/>
    <n v="1.1000000000000001"/>
    <n v="36"/>
    <n v="1004.7840000000001"/>
    <n v="1.1164266666666667"/>
    <n v="67585"/>
    <n v="68937"/>
    <n v="75453.696266666666"/>
    <n v="1509.4088533333415"/>
    <n v="11848.32"/>
    <n v="0.2271"/>
    <n v="0.22070000000000001"/>
    <n v="30696.441359290671"/>
    <n v="1282.7184186666668"/>
    <n v="283.09595499973335"/>
    <n v="1565.8143736664001"/>
    <n v="109225.36085295709"/>
  </r>
  <r>
    <x v="292"/>
    <s v="Warden School District"/>
    <n v="3273"/>
    <s v="Warden High School"/>
    <n v="0.7903"/>
    <x v="0"/>
    <n v="269.58000000000004"/>
    <n v="0"/>
    <n v="269.58000000000004"/>
    <n v="1"/>
    <n v="1"/>
    <n v="269.58000000000004"/>
    <n v="15"/>
    <n v="17.972000000000001"/>
    <n v="1.1000000000000001"/>
    <n v="36"/>
    <n v="711.69120000000009"/>
    <n v="0.79076800000000014"/>
    <n v="67585"/>
    <n v="68937"/>
    <n v="53444.055280000008"/>
    <n v="1069.1183359999995"/>
    <n v="11848.32"/>
    <n v="0.2271"/>
    <n v="0.22070000000000001"/>
    <n v="21742.371680603203"/>
    <n v="908.55289360000006"/>
    <n v="200.51762361752003"/>
    <n v="1109.0705172175201"/>
    <n v="77364.615813820739"/>
  </r>
  <r>
    <x v="292"/>
    <s v="Warden School District"/>
    <n v="3909"/>
    <s v="Warden Middle School"/>
    <n v="0.91210000000000002"/>
    <x v="0"/>
    <n v="222.11"/>
    <n v="0"/>
    <n v="222.11"/>
    <n v="1"/>
    <n v="1"/>
    <n v="222.11"/>
    <n v="15"/>
    <n v="14.807333333333334"/>
    <n v="1.1000000000000001"/>
    <n v="36"/>
    <n v="586.37040000000013"/>
    <n v="0.65152266666666681"/>
    <n v="67585"/>
    <n v="68937"/>
    <n v="44033.159426666673"/>
    <n v="880.8586453333337"/>
    <n v="11848.32"/>
    <n v="0.2271"/>
    <n v="0.22070000000000001"/>
    <n v="17913.785050741069"/>
    <n v="748.5669678666668"/>
    <n v="165.20872980817336"/>
    <n v="913.7756976748401"/>
    <n v="63741.578820415918"/>
  </r>
  <r>
    <x v="293"/>
    <s v="Washougal School District"/>
    <n v="4549"/>
    <s v="Canyon Creek Middle School"/>
    <n v="0.2296"/>
    <x v="1"/>
    <n v="221.5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3"/>
    <s v="Washougal School District"/>
    <n v="3270"/>
    <s v="Cape Horn Skye Elementary"/>
    <n v="0.28599999999999998"/>
    <x v="1"/>
    <n v="272.27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3"/>
    <s v="Washougal School District"/>
    <n v="5494"/>
    <s v="Columbia River Gorge Elementary School"/>
    <n v="0.37890000000000001"/>
    <x v="1"/>
    <n v="353.12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3"/>
    <s v="Washougal School District"/>
    <n v="2911"/>
    <s v="Gause Elementary"/>
    <n v="0.35699999999999998"/>
    <x v="1"/>
    <n v="276.74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3"/>
    <s v="Washougal School District"/>
    <n v="2509"/>
    <s v="Hathaway Elementary"/>
    <n v="0.45329999999999998"/>
    <x v="1"/>
    <n v="233.48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3"/>
    <s v="Washougal School District"/>
    <n v="4207"/>
    <s v="Jemtegaard Middle School"/>
    <n v="0.439"/>
    <x v="1"/>
    <n v="456.54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3"/>
    <s v="Washougal School District"/>
    <n v="3147"/>
    <s v="Washougal High School"/>
    <n v="0.3201"/>
    <x v="1"/>
    <n v="935.12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3"/>
    <s v="Washougal School District"/>
    <n v="5615"/>
    <s v="Washougal Learning Academy"/>
    <n v="0.33329999999999999"/>
    <x v="1"/>
    <n v="128.19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4"/>
    <s v="Washtucna School District"/>
    <n v="3075"/>
    <s v="Washtucna Elementary/High School"/>
    <n v="0.71199999999999997"/>
    <x v="0"/>
    <n v="60.9"/>
    <n v="0"/>
    <n v="60.9"/>
    <n v="1"/>
    <n v="1"/>
    <n v="60.9"/>
    <n v="15"/>
    <n v="4.0599999999999996"/>
    <n v="1.1000000000000001"/>
    <n v="36"/>
    <n v="160.77600000000001"/>
    <n v="0.17864000000000002"/>
    <n v="67585"/>
    <n v="68937"/>
    <n v="12073.384400000001"/>
    <n v="241.52128000000084"/>
    <n v="11848.32"/>
    <n v="0.2271"/>
    <n v="0.22070000000000001"/>
    <n v="4911.7532285360012"/>
    <n v="205.24842800000002"/>
    <n v="45.298328059600003"/>
    <n v="250.54675605960003"/>
    <n v="17477.205664595604"/>
  </r>
  <r>
    <x v="295"/>
    <s v="Waterville School District"/>
    <n v="2161"/>
    <s v="Waterville Elementary"/>
    <n v="0.50560000000000005"/>
    <x v="0"/>
    <n v="136.6"/>
    <n v="0"/>
    <n v="136.6"/>
    <n v="1"/>
    <n v="1"/>
    <n v="136.6"/>
    <n v="15"/>
    <n v="9.1066666666666656"/>
    <n v="1.1000000000000001"/>
    <n v="36"/>
    <n v="360.62400000000002"/>
    <n v="0.40069333333333335"/>
    <n v="67585"/>
    <n v="68937"/>
    <n v="27080.858933333333"/>
    <n v="541.73738666666759"/>
    <n v="11848.32"/>
    <n v="0.2271"/>
    <n v="0.22070000000000001"/>
    <n v="11017.167340197333"/>
    <n v="460.37660533333337"/>
    <n v="101.60511679706669"/>
    <n v="561.98172213040004"/>
    <n v="39201.745382327732"/>
  </r>
  <r>
    <x v="295"/>
    <s v="Waterville School District"/>
    <n v="2162"/>
    <s v="Waterville High School"/>
    <n v="0.53300000000000003"/>
    <x v="0"/>
    <n v="129.6"/>
    <n v="0"/>
    <n v="129.6"/>
    <n v="1"/>
    <n v="1"/>
    <n v="129.6"/>
    <n v="15"/>
    <n v="8.6399999999999988"/>
    <n v="1.1000000000000001"/>
    <n v="36"/>
    <n v="342.14400000000001"/>
    <n v="0.38016"/>
    <n v="67585"/>
    <n v="68937"/>
    <n v="25693.113600000001"/>
    <n v="513.97631999999794"/>
    <n v="11848.32"/>
    <n v="0.2271"/>
    <n v="0.22070000000000001"/>
    <n v="10452.598003584"/>
    <n v="436.78483199999999"/>
    <n v="96.3984124224"/>
    <n v="533.18324442239998"/>
    <n v="37192.871168006401"/>
  </r>
  <r>
    <x v="296"/>
    <s v="Wellpinit School District"/>
    <n v="2549"/>
    <s v="Wellpinit Elementary School"/>
    <n v="0.87460000000000004"/>
    <x v="0"/>
    <n v="187.3"/>
    <n v="0"/>
    <n v="187.3"/>
    <n v="1"/>
    <n v="1"/>
    <n v="187.3"/>
    <n v="15"/>
    <n v="12.486666666666668"/>
    <n v="1.1000000000000001"/>
    <n v="36"/>
    <n v="494.47200000000009"/>
    <n v="0.54941333333333342"/>
    <n v="67585"/>
    <n v="68937"/>
    <n v="37132.100133333341"/>
    <n v="742.80682666666689"/>
    <n v="11848.32"/>
    <n v="0.2271"/>
    <n v="0.22070000000000001"/>
    <n v="15106.262392525336"/>
    <n v="631.2484493333335"/>
    <n v="139.3165327678667"/>
    <n v="770.56498210120026"/>
    <n v="53751.734334626541"/>
  </r>
  <r>
    <x v="296"/>
    <s v="Wellpinit School District"/>
    <n v="5461"/>
    <s v="Wellpinit Fort Simcoe SEA"/>
    <n v="0.43730000000000002"/>
    <x v="1"/>
    <n v="36.9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6"/>
    <s v="Wellpinit School District"/>
    <n v="2550"/>
    <s v="Wellpinit High School"/>
    <n v="0.82040000000000002"/>
    <x v="0"/>
    <n v="97.33"/>
    <n v="0"/>
    <n v="97.33"/>
    <n v="1"/>
    <n v="1"/>
    <n v="97.33"/>
    <n v="15"/>
    <n v="6.4886666666666661"/>
    <n v="1.1000000000000001"/>
    <n v="36"/>
    <n v="256.95120000000003"/>
    <n v="0.28550133333333338"/>
    <n v="67585"/>
    <n v="68937"/>
    <n v="19295.607613333337"/>
    <n v="385.99780266666494"/>
    <n v="11848.32"/>
    <n v="0.2271"/>
    <n v="0.22070000000000001"/>
    <n v="7849.9333617965349"/>
    <n v="328.02675693333339"/>
    <n v="72.395505255186677"/>
    <n v="400.42226218852005"/>
    <n v="27931.961039985057"/>
  </r>
  <r>
    <x v="296"/>
    <s v="Wellpinit School District"/>
    <n v="4232"/>
    <s v="Wellpinit Middle School"/>
    <n v="0.89800000000000002"/>
    <x v="0"/>
    <n v="108.9"/>
    <n v="0"/>
    <n v="108.9"/>
    <n v="1"/>
    <n v="1"/>
    <n v="108.9"/>
    <n v="15"/>
    <n v="7.2600000000000007"/>
    <n v="1.1000000000000001"/>
    <n v="36"/>
    <n v="287.49600000000004"/>
    <n v="0.31944000000000006"/>
    <n v="67585"/>
    <n v="68937"/>
    <n v="21589.352400000003"/>
    <n v="431.88288000000102"/>
    <n v="11848.32"/>
    <n v="0.2271"/>
    <n v="0.22070000000000001"/>
    <n v="8783.0858224560016"/>
    <n v="367.02058800000009"/>
    <n v="81.001443771600023"/>
    <n v="448.0220317716001"/>
    <n v="31252.343134227605"/>
  </r>
  <r>
    <x v="297"/>
    <s v="Wenatchee School District"/>
    <n v="3209"/>
    <s v="Abraham Lincoln Elementary"/>
    <n v="0.67910000000000004"/>
    <x v="0"/>
    <n v="482.54"/>
    <n v="0"/>
    <n v="482.54"/>
    <n v="1.04"/>
    <n v="1.04"/>
    <n v="482.54"/>
    <n v="15"/>
    <n v="32.169333333333334"/>
    <n v="1.1000000000000001"/>
    <n v="36"/>
    <n v="1273.9056"/>
    <n v="1.4154506666666666"/>
    <n v="67585"/>
    <n v="68937"/>
    <n v="99489.762638933345"/>
    <n v="1990.236873386646"/>
    <n v="11848.32"/>
    <n v="0.2271"/>
    <n v="0.22070000000000001"/>
    <n v="39804.082816138194"/>
    <n v="1691.333325205333"/>
    <n v="373.277264872817"/>
    <n v="2064.6105900781499"/>
    <n v="143348.69291853634"/>
  </r>
  <r>
    <x v="297"/>
    <s v="Wenatchee School District"/>
    <n v="3269"/>
    <s v="Castlerock Early Learning Center"/>
    <n v="0.27729999999999999"/>
    <x v="1"/>
    <n v="0.96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7"/>
    <s v="Wenatchee School District"/>
    <n v="2301"/>
    <s v="Columbia Elementary School"/>
    <n v="0.72409999999999997"/>
    <x v="0"/>
    <n v="317.37"/>
    <n v="0"/>
    <n v="317.37"/>
    <n v="1.04"/>
    <n v="1.04"/>
    <n v="317.37"/>
    <n v="15"/>
    <n v="21.158000000000001"/>
    <n v="1.1000000000000001"/>
    <n v="36"/>
    <n v="837.85680000000013"/>
    <n v="0.93095200000000011"/>
    <n v="67585"/>
    <n v="68937"/>
    <n v="65435.126556800016"/>
    <n v="1308.9929881599892"/>
    <n v="11848.32"/>
    <n v="0.2271"/>
    <n v="0.22070000000000001"/>
    <n v="26179.429194176195"/>
    <n v="1112.4019924160002"/>
    <n v="245.50711972621124"/>
    <n v="1357.9091121422114"/>
    <n v="94281.457851278406"/>
  </r>
  <r>
    <x v="297"/>
    <s v="Wenatchee School District"/>
    <n v="4432"/>
    <s v="Foothills Middle School"/>
    <n v="0.50239999999999996"/>
    <x v="0"/>
    <n v="541.9"/>
    <n v="0"/>
    <n v="541.9"/>
    <n v="1.04"/>
    <n v="1.04"/>
    <n v="541.9"/>
    <n v="15"/>
    <n v="36.126666666666665"/>
    <n v="1.1000000000000001"/>
    <n v="36"/>
    <n v="1430.616"/>
    <n v="1.5895733333333333"/>
    <n v="67585"/>
    <n v="68937"/>
    <n v="111728.56628266668"/>
    <n v="2235.0672725333134"/>
    <n v="11848.32"/>
    <n v="0.2271"/>
    <n v="0.22070000000000001"/>
    <n v="44700.610266641699"/>
    <n v="1899.3938925866664"/>
    <n v="419.19623209387731"/>
    <n v="2318.5901246805438"/>
    <n v="160982.83394652224"/>
  </r>
  <r>
    <x v="297"/>
    <s v="Wenatchee School District"/>
    <n v="4423"/>
    <s v="John Newbery Elementary"/>
    <n v="0.56130000000000002"/>
    <x v="0"/>
    <n v="380.3"/>
    <n v="0"/>
    <n v="380.3"/>
    <n v="1.04"/>
    <n v="1.04"/>
    <n v="380.3"/>
    <n v="15"/>
    <n v="25.353333333333335"/>
    <n v="1.1000000000000001"/>
    <n v="36"/>
    <n v="1003.9920000000002"/>
    <n v="1.1155466666666669"/>
    <n v="67585"/>
    <n v="68937"/>
    <n v="78409.990325333361"/>
    <n v="1568.5478570666455"/>
    <n v="11848.32"/>
    <n v="0.2271"/>
    <n v="0.22070000000000001"/>
    <n v="31370.441196537817"/>
    <n v="1332.9756363733334"/>
    <n v="294.18772294759469"/>
    <n v="1627.1633593209281"/>
    <n v="112976.14273825876"/>
  </r>
  <r>
    <x v="297"/>
    <s v="Wenatchee School District"/>
    <n v="2279"/>
    <s v="Lewis And Clark Elementary Sch"/>
    <n v="0.64480000000000004"/>
    <x v="0"/>
    <n v="392.53"/>
    <n v="0"/>
    <n v="392.53"/>
    <n v="1.04"/>
    <n v="1.04"/>
    <n v="392.53"/>
    <n v="15"/>
    <n v="26.168666666666663"/>
    <n v="1.1000000000000001"/>
    <n v="36"/>
    <n v="1036.2791999999999"/>
    <n v="1.1514213333333332"/>
    <n v="67585"/>
    <n v="68937"/>
    <n v="80931.563245866666"/>
    <n v="1618.9905083733174"/>
    <n v="11848.32"/>
    <n v="0.2271"/>
    <n v="0.22070000000000001"/>
    <n v="32379.277630494311"/>
    <n v="1375.8425625706664"/>
    <n v="303.64845355934608"/>
    <n v="1679.4910161300124"/>
    <n v="116609.3224008643"/>
  </r>
  <r>
    <x v="297"/>
    <s v="Wenatchee School District"/>
    <n v="2347"/>
    <s v="Mission View Elementary School"/>
    <n v="0.66290000000000004"/>
    <x v="0"/>
    <n v="447.71"/>
    <n v="0"/>
    <n v="447.71"/>
    <n v="1.04"/>
    <n v="1.04"/>
    <n v="447.71"/>
    <n v="15"/>
    <n v="29.847333333333331"/>
    <n v="1.1000000000000001"/>
    <n v="36"/>
    <n v="1181.9544000000001"/>
    <n v="1.3132826666666668"/>
    <n v="67585"/>
    <n v="68937"/>
    <n v="92308.537387733362"/>
    <n v="1846.5804919466464"/>
    <n v="11848.32"/>
    <n v="0.2271"/>
    <n v="0.22070000000000001"/>
    <n v="36931.002440446871"/>
    <n v="1569.2519646613332"/>
    <n v="346.33390860075627"/>
    <n v="1915.5858732620895"/>
    <n v="133001.70619338896"/>
  </r>
  <r>
    <x v="297"/>
    <s v="Wenatchee School District"/>
    <n v="5316"/>
    <s v="Open Doors  Re-Engagement Wenatchee"/>
    <n v="0.68210000000000004"/>
    <x v="0"/>
    <n v="81.05"/>
    <n v="0"/>
    <n v="81.05"/>
    <n v="1.04"/>
    <n v="1.04"/>
    <n v="81.05"/>
    <n v="15"/>
    <n v="5.4033333333333333"/>
    <n v="1.1000000000000001"/>
    <n v="36"/>
    <n v="213.97200000000001"/>
    <n v="0.23774666666666669"/>
    <n v="67585"/>
    <n v="68937"/>
    <n v="16710.832805333335"/>
    <n v="334.29083306666507"/>
    <n v="11848.32"/>
    <n v="0.2271"/>
    <n v="0.22070000000000001"/>
    <n v="6685.7067025490142"/>
    <n v="284.08539397333334"/>
    <n v="62.697646449914672"/>
    <n v="346.783040423248"/>
    <n v="24077.613381372263"/>
  </r>
  <r>
    <x v="297"/>
    <s v="Wenatchee School District"/>
    <n v="3370"/>
    <s v="Orchard Middle School"/>
    <n v="0.67020000000000002"/>
    <x v="0"/>
    <n v="412.21"/>
    <n v="0"/>
    <n v="412.21"/>
    <n v="1.04"/>
    <n v="1.04"/>
    <n v="412.21"/>
    <n v="15"/>
    <n v="27.480666666666664"/>
    <n v="1.1000000000000001"/>
    <n v="36"/>
    <n v="1088.2344000000001"/>
    <n v="1.2091493333333334"/>
    <n v="67585"/>
    <n v="68937"/>
    <n v="84989.172001066676"/>
    <n v="1700.1606946133252"/>
    <n v="11848.32"/>
    <n v="0.2271"/>
    <n v="0.22070000000000001"/>
    <n v="34002.654655863407"/>
    <n v="1444.8222115946667"/>
    <n v="318.87226209894294"/>
    <n v="1763.6944736936096"/>
    <n v="122455.68182523703"/>
  </r>
  <r>
    <x v="297"/>
    <s v="Wenatchee School District"/>
    <n v="3210"/>
    <s v="Pioneer Middle School"/>
    <n v="0.58420000000000005"/>
    <x v="0"/>
    <n v="599.53"/>
    <n v="0"/>
    <n v="599.53"/>
    <n v="1.04"/>
    <n v="1.04"/>
    <n v="599.53"/>
    <n v="15"/>
    <n v="39.968666666666664"/>
    <n v="1.1000000000000001"/>
    <n v="36"/>
    <n v="1582.7592"/>
    <n v="1.7586213333333334"/>
    <n v="67585"/>
    <n v="68937"/>
    <n v="123610.67972586668"/>
    <n v="2472.7622843733116"/>
    <n v="11848.32"/>
    <n v="0.2271"/>
    <n v="0.22070000000000001"/>
    <n v="49454.432318065512"/>
    <n v="2101.3907001706666"/>
    <n v="463.77692752766615"/>
    <n v="2565.1676276983326"/>
    <n v="178103.04195600384"/>
  </r>
  <r>
    <x v="297"/>
    <s v="Wenatchee School District"/>
    <n v="1612"/>
    <s v="Skill Source"/>
    <n v="0"/>
    <x v="1"/>
    <n v="1.58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7"/>
    <s v="Wenatchee School District"/>
    <n v="3208"/>
    <s v="Sunnyslope Elementary School"/>
    <n v="0.23449999999999999"/>
    <x v="1"/>
    <n v="288.73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7"/>
    <s v="Wenatchee School District"/>
    <n v="5569"/>
    <s v="Valley Academy of Learning K-8"/>
    <n v="0.104"/>
    <x v="1"/>
    <n v="152.83000000000001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7"/>
    <s v="Wenatchee School District"/>
    <n v="2907"/>
    <s v="Washington Elementary School"/>
    <n v="0.41049999999999998"/>
    <x v="1"/>
    <n v="471.61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7"/>
    <s v="Wenatchee School District"/>
    <n v="2134"/>
    <s v="Wenatchee High School"/>
    <n v="0.53890000000000005"/>
    <x v="0"/>
    <n v="1897.07"/>
    <n v="0"/>
    <n v="1897.07"/>
    <n v="1.04"/>
    <n v="1.04"/>
    <n v="1897.07"/>
    <n v="15"/>
    <n v="126.47133333333333"/>
    <n v="1.1000000000000001"/>
    <n v="36"/>
    <n v="5008.2648000000008"/>
    <n v="5.5647386666666678"/>
    <n v="67585"/>
    <n v="68937"/>
    <n v="391136.57729813346"/>
    <n v="7824.4677444266272"/>
    <n v="11848.32"/>
    <n v="0.2271"/>
    <n v="0.22070000000000001"/>
    <n v="156486.78117464107"/>
    <n v="6649.3507507093345"/>
    <n v="1467.5117106815501"/>
    <n v="8116.8624613908851"/>
    <n v="563564.68867859198"/>
  </r>
  <r>
    <x v="297"/>
    <s v="Wenatchee School District"/>
    <n v="5637"/>
    <s v="Wenatchee Internet Academy"/>
    <n v="0.4652"/>
    <x v="1"/>
    <n v="433.41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7"/>
    <s v="Wenatchee School District"/>
    <n v="4105"/>
    <s v="Wenatchee Valley Technical Skills Center"/>
    <n v="0.24829999999999999"/>
    <x v="1"/>
    <n v="177.22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7"/>
    <s v="Wenatchee School District"/>
    <n v="1613"/>
    <s v="Westside High School"/>
    <n v="0.58099999999999996"/>
    <x v="0"/>
    <n v="248.57"/>
    <n v="0"/>
    <n v="248.57"/>
    <n v="1.04"/>
    <n v="1.04"/>
    <n v="248.57"/>
    <n v="15"/>
    <n v="16.571333333333332"/>
    <n v="1.1000000000000001"/>
    <n v="36"/>
    <n v="656.22479999999996"/>
    <n v="0.7291386666666666"/>
    <n v="67585"/>
    <n v="68937"/>
    <n v="51249.990258133337"/>
    <n v="1025.2272964266522"/>
    <n v="11848.32"/>
    <n v="0.2271"/>
    <n v="0.22070000000000001"/>
    <n v="20504.208698983442"/>
    <n v="871.2536259093331"/>
    <n v="192.28567523818981"/>
    <n v="1063.539301147523"/>
    <n v="73842.965554690963"/>
  </r>
  <r>
    <x v="298"/>
    <s v="West Valley School District (Spokane)"/>
    <n v="3538"/>
    <s v="Centennial Middle School"/>
    <n v="0.53590000000000004"/>
    <x v="0"/>
    <n v="605.76"/>
    <n v="0"/>
    <n v="605.76"/>
    <n v="1"/>
    <n v="1"/>
    <n v="605.76"/>
    <n v="15"/>
    <n v="40.384"/>
    <n v="1.1000000000000001"/>
    <n v="36"/>
    <n v="1599.2064"/>
    <n v="1.776896"/>
    <n v="67585"/>
    <n v="68937"/>
    <n v="120091.51616"/>
    <n v="2402.3633919999993"/>
    <n v="11848.32"/>
    <n v="0.2271"/>
    <n v="0.22070000000000001"/>
    <n v="48856.217335270398"/>
    <n v="2041.5646592000001"/>
    <n v="450.57332028544005"/>
    <n v="2492.1379794854402"/>
    <n v="173842.23486675584"/>
  </r>
  <r>
    <x v="298"/>
    <s v="West Valley School District (Spokane)"/>
    <n v="1628"/>
    <s v="Dishman Hills High School"/>
    <n v="0.87929999999999997"/>
    <x v="0"/>
    <n v="254.39"/>
    <n v="0"/>
    <n v="254.39"/>
    <n v="1"/>
    <n v="1"/>
    <n v="254.39"/>
    <n v="15"/>
    <n v="16.959333333333333"/>
    <n v="1.1000000000000001"/>
    <n v="36"/>
    <n v="671.58960000000013"/>
    <n v="0.7462106666666668"/>
    <n v="67585"/>
    <n v="68937"/>
    <n v="50432.647906666672"/>
    <n v="1008.8768213333387"/>
    <n v="11848.32"/>
    <n v="0.2271"/>
    <n v="0.22070000000000001"/>
    <n v="20517.256220152271"/>
    <n v="857.35874546666673"/>
    <n v="189.21907512449334"/>
    <n v="1046.5778205911602"/>
    <n v="73005.358768743448"/>
  </r>
  <r>
    <x v="298"/>
    <s v="West Valley School District (Spokane)"/>
    <n v="2711"/>
    <s v="Millwood Kindergarten Center"/>
    <n v="0.44590000000000002"/>
    <x v="1"/>
    <n v="164.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8"/>
    <s v="West Valley School District (Spokane)"/>
    <n v="3196"/>
    <s v="Ness Elementary"/>
    <n v="0.66010000000000002"/>
    <x v="0"/>
    <n v="259.7"/>
    <n v="0"/>
    <n v="259.7"/>
    <n v="1"/>
    <n v="1"/>
    <n v="259.7"/>
    <n v="15"/>
    <n v="17.313333333333333"/>
    <n v="1.1000000000000001"/>
    <n v="36"/>
    <n v="685.60800000000006"/>
    <n v="0.76178666666666672"/>
    <n v="67585"/>
    <n v="68937"/>
    <n v="51485.351866666671"/>
    <n v="1029.9355733333359"/>
    <n v="11848.32"/>
    <n v="0.2271"/>
    <n v="0.22070000000000001"/>
    <n v="20945.522388354671"/>
    <n v="875.25479066666674"/>
    <n v="193.16873230013334"/>
    <n v="1068.4235229668002"/>
    <n v="74529.233351321469"/>
  </r>
  <r>
    <x v="298"/>
    <s v="West Valley School District (Spokane)"/>
    <n v="3129"/>
    <s v="Orchard Center Elementary"/>
    <n v="0.59089999999999998"/>
    <x v="0"/>
    <n v="224.05"/>
    <n v="0"/>
    <n v="224.05"/>
    <n v="1"/>
    <n v="1"/>
    <n v="224.05"/>
    <n v="15"/>
    <n v="14.936666666666667"/>
    <n v="1.1000000000000001"/>
    <n v="36"/>
    <n v="591.49200000000019"/>
    <n v="0.65721333333333354"/>
    <n v="67585"/>
    <n v="68937"/>
    <n v="44417.763133333348"/>
    <n v="888.55242666666891"/>
    <n v="11848.32"/>
    <n v="0.2271"/>
    <n v="0.22070000000000001"/>
    <n v="18070.251409745339"/>
    <n v="755.10525933333361"/>
    <n v="166.65173073486673"/>
    <n v="921.75699006820037"/>
    <n v="64298.323959813555"/>
  </r>
  <r>
    <x v="298"/>
    <s v="West Valley School District (Spokane)"/>
    <n v="3194"/>
    <s v="Pasadena Park Elementary"/>
    <n v="0.3246"/>
    <x v="1"/>
    <n v="331.4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8"/>
    <s v="West Valley School District (Spokane)"/>
    <n v="5356"/>
    <s v="re-engagement "/>
    <n v="0"/>
    <x v="1"/>
    <n v="2.2000000000000002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8"/>
    <s v="West Valley School District (Spokane)"/>
    <n v="2956"/>
    <s v="Seth Woodard Elementary"/>
    <n v="0.56289999999999996"/>
    <x v="0"/>
    <n v="228.5"/>
    <n v="0"/>
    <n v="228.5"/>
    <n v="1"/>
    <n v="1"/>
    <n v="228.5"/>
    <n v="15"/>
    <n v="15.233333333333333"/>
    <n v="1.1000000000000001"/>
    <n v="36"/>
    <n v="603.24"/>
    <n v="0.67026666666666668"/>
    <n v="67585"/>
    <n v="68937"/>
    <n v="45299.972666666668"/>
    <n v="906.20053333332908"/>
    <n v="11848.32"/>
    <n v="0.2271"/>
    <n v="0.22070000000000001"/>
    <n v="18429.156202306665"/>
    <n v="770.10288666666656"/>
    <n v="169.96170708733331"/>
    <n v="940.06459375399982"/>
    <n v="65575.393996060666"/>
  </r>
  <r>
    <x v="298"/>
    <s v="West Valley School District (Spokane)"/>
    <n v="5645"/>
    <s v="Spokane Valley High School"/>
    <n v="0.57450000000000001"/>
    <x v="0"/>
    <n v="244.9"/>
    <n v="0"/>
    <n v="244.9"/>
    <n v="1"/>
    <n v="1"/>
    <n v="244.9"/>
    <n v="15"/>
    <n v="16.326666666666668"/>
    <n v="1.1000000000000001"/>
    <n v="36"/>
    <n v="646.53600000000017"/>
    <n v="0.71837333333333353"/>
    <n v="67585"/>
    <n v="68937"/>
    <n v="48551.261733333347"/>
    <n v="971.24074666666274"/>
    <n v="11848.32"/>
    <n v="0.2271"/>
    <n v="0.22070000000000001"/>
    <n v="19751.861505229339"/>
    <n v="825.37504133333346"/>
    <n v="182.16027162226669"/>
    <n v="1007.5353129556001"/>
    <n v="70281.899298184959"/>
  </r>
  <r>
    <x v="298"/>
    <s v="West Valley School District (Spokane)"/>
    <n v="1755"/>
    <s v="West Valley City School"/>
    <n v="0.45250000000000001"/>
    <x v="1"/>
    <n v="161.99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8"/>
    <s v="West Valley School District (Spokane)"/>
    <n v="3195"/>
    <s v="West Valley High School"/>
    <n v="0.41720000000000002"/>
    <x v="1"/>
    <n v="871.6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9"/>
    <s v="West Valley School District (Yakima)"/>
    <n v="2822"/>
    <s v="Ahtanum Valley Elementary"/>
    <n v="0.62409999999999999"/>
    <x v="0"/>
    <n v="289.95"/>
    <n v="0"/>
    <n v="289.95"/>
    <n v="1.04"/>
    <n v="1.04"/>
    <n v="289.95"/>
    <n v="15"/>
    <n v="19.329999999999998"/>
    <n v="1.1000000000000001"/>
    <n v="36"/>
    <n v="765.46799999999996"/>
    <n v="0.85051999999999994"/>
    <n v="67585"/>
    <n v="68937"/>
    <n v="59781.689968000006"/>
    <n v="1195.8991615999839"/>
    <n v="11848.32"/>
    <n v="0.2271"/>
    <n v="0.22070000000000001"/>
    <n v="23917.589863097914"/>
    <n v="1016.2931521599999"/>
    <n v="224.29589868171198"/>
    <n v="1240.5890508417119"/>
    <n v="86135.768043539618"/>
  </r>
  <r>
    <x v="299"/>
    <s v="West Valley School District (Yakima)"/>
    <n v="3699"/>
    <s v="Apple Valley Elementary"/>
    <n v="0.35060000000000002"/>
    <x v="1"/>
    <n v="314.22000000000003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9"/>
    <s v="West Valley School District (Yakima)"/>
    <n v="4448"/>
    <s v="Cottonwood Elementary School"/>
    <n v="0.30790000000000001"/>
    <x v="1"/>
    <n v="423.88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9"/>
    <s v="West Valley School District (Yakima)"/>
    <n v="2758"/>
    <s v="Mountainview Elementary"/>
    <n v="0.52680000000000005"/>
    <x v="0"/>
    <n v="189.7"/>
    <n v="0"/>
    <n v="189.7"/>
    <n v="1.04"/>
    <n v="1.04"/>
    <n v="189.7"/>
    <n v="15"/>
    <n v="12.646666666666667"/>
    <n v="1.1000000000000001"/>
    <n v="36"/>
    <n v="500.80800000000005"/>
    <n v="0.55645333333333336"/>
    <n v="67585"/>
    <n v="68937"/>
    <n v="39112.214474666675"/>
    <n v="782.41790293332451"/>
    <n v="11848.32"/>
    <n v="0.2271"/>
    <n v="0.22070000000000001"/>
    <n v="15648.100696774187"/>
    <n v="664.91053962666672"/>
    <n v="146.74575609560534"/>
    <n v="811.65629572227203"/>
    <n v="56354.389370096455"/>
  </r>
  <r>
    <x v="299"/>
    <s v="West Valley School District (Yakima)"/>
    <n v="3207"/>
    <s v="Summitview Elementary"/>
    <n v="0.52080000000000004"/>
    <x v="0"/>
    <n v="298.3"/>
    <n v="0"/>
    <n v="298.3"/>
    <n v="1.04"/>
    <n v="1.04"/>
    <n v="298.3"/>
    <n v="15"/>
    <n v="19.886666666666667"/>
    <n v="1.1000000000000001"/>
    <n v="36"/>
    <n v="787.51200000000006"/>
    <n v="0.87501333333333342"/>
    <n v="67585"/>
    <n v="68937"/>
    <n v="61503.28717866668"/>
    <n v="1230.3387477333235"/>
    <n v="11848.32"/>
    <n v="0.2271"/>
    <n v="0.22070000000000001"/>
    <n v="24606.370257499948"/>
    <n v="1045.5604321066667"/>
    <n v="230.75518736594134"/>
    <n v="1276.315619472608"/>
    <n v="88616.311803372562"/>
  </r>
  <r>
    <x v="299"/>
    <s v="West Valley School District (Yakima)"/>
    <n v="3074"/>
    <s v="West Valley High School"/>
    <n v="0.40250000000000002"/>
    <x v="1"/>
    <n v="1418.21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9"/>
    <s v="West Valley School District (Yakima)"/>
    <n v="4040"/>
    <s v="West Valley Jr High"/>
    <n v="0.47360000000000002"/>
    <x v="1"/>
    <n v="839.28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9"/>
    <s v="West Valley School District (Yakima)"/>
    <n v="4506"/>
    <s v="West Valley Middle School"/>
    <n v="0.49909999999999999"/>
    <x v="1"/>
    <n v="764.04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9"/>
    <s v="West Valley School District (Yakima)"/>
    <n v="5540"/>
    <s v="West Valley Open Doors"/>
    <n v="0.5"/>
    <x v="0"/>
    <n v="28.950000000000003"/>
    <n v="0"/>
    <n v="28.950000000000003"/>
    <n v="1.04"/>
    <n v="1.04"/>
    <n v="28.950000000000003"/>
    <n v="15"/>
    <n v="1.9300000000000002"/>
    <n v="1.1000000000000001"/>
    <n v="36"/>
    <n v="76.428000000000011"/>
    <n v="8.4920000000000009E-2"/>
    <n v="67585"/>
    <n v="68937"/>
    <n v="5968.8909280000016"/>
    <n v="119.40431359999911"/>
    <n v="11848.32"/>
    <n v="0.2271"/>
    <n v="0.22070000000000001"/>
    <n v="2388.0469961603203"/>
    <n v="101.47158736000003"/>
    <n v="22.394779330352009"/>
    <n v="123.86636669035204"/>
    <n v="8600.2086044506723"/>
  </r>
  <r>
    <x v="299"/>
    <s v="West Valley School District (Yakima)"/>
    <n v="5008"/>
    <s v="West Valley Preschool"/>
    <n v="0"/>
    <x v="1"/>
    <n v="0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9"/>
    <s v="West Valley School District (Yakima)"/>
    <n v="5505"/>
    <s v="WEST VALLEY VIRTUAL ACADEMY 7-8"/>
    <n v="0.27829999999999999"/>
    <x v="1"/>
    <n v="35.520000000000003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9"/>
    <s v="West Valley School District (Yakima)"/>
    <n v="5506"/>
    <s v="WEST VALLEY VIRTUAL ACADEMY 9-12"/>
    <n v="0.17699999999999999"/>
    <x v="1"/>
    <n v="137.6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9"/>
    <s v="West Valley School District (Yakima)"/>
    <n v="5504"/>
    <s v="WEST VALLEY VIRTUAL ACADEMY K-6"/>
    <n v="0.35809999999999997"/>
    <x v="1"/>
    <n v="45.8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9"/>
    <s v="West Valley School District (Yakima)"/>
    <n v="5620"/>
    <s v="West Valley Virtual University"/>
    <n v="0"/>
    <x v="1"/>
    <n v="19.72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299"/>
    <s v="West Valley School District (Yakima)"/>
    <n v="2505"/>
    <s v="Wide Hollow Elementary"/>
    <n v="0.59109999999999996"/>
    <x v="0"/>
    <n v="319.42"/>
    <n v="0"/>
    <n v="319.42"/>
    <n v="1.04"/>
    <n v="1.04"/>
    <n v="319.42"/>
    <n v="15"/>
    <n v="21.294666666666668"/>
    <n v="1.1000000000000001"/>
    <n v="36"/>
    <n v="843.26880000000017"/>
    <n v="0.93696533333333354"/>
    <n v="67585"/>
    <n v="68937"/>
    <n v="65857.794135466684"/>
    <n v="1317.4482158933242"/>
    <n v="11848.32"/>
    <n v="0.2271"/>
    <n v="0.22070000000000001"/>
    <n v="26348.530967652143"/>
    <n v="1119.5873725226668"/>
    <n v="247.09293311575257"/>
    <n v="1366.6803056384194"/>
    <n v="94890.453624650574"/>
  </r>
  <r>
    <x v="300"/>
    <s v="White Pass School District"/>
    <n v="3555"/>
    <s v="White Pass Elementary School"/>
    <n v="0.80640000000000001"/>
    <x v="0"/>
    <n v="168.27"/>
    <n v="0"/>
    <n v="168.27"/>
    <n v="1"/>
    <n v="1"/>
    <n v="168.27"/>
    <n v="15"/>
    <n v="11.218"/>
    <n v="1.1000000000000001"/>
    <n v="36"/>
    <n v="444.2328"/>
    <n v="0.49359199999999998"/>
    <n v="67585"/>
    <n v="68937"/>
    <n v="33359.41532"/>
    <n v="667.33638399999472"/>
    <n v="11848.32"/>
    <n v="0.2271"/>
    <n v="0.22070000000000001"/>
    <n v="13571.440324560799"/>
    <n v="567.11252839999997"/>
    <n v="125.16173501788001"/>
    <n v="692.27426341787998"/>
    <n v="48290.466291978672"/>
  </r>
  <r>
    <x v="300"/>
    <s v="White Pass School District"/>
    <n v="2859"/>
    <s v="White Pass Jr. Sr. High School"/>
    <n v="0.62580000000000002"/>
    <x v="0"/>
    <n v="169.20000000000002"/>
    <n v="0"/>
    <n v="169.20000000000002"/>
    <n v="1"/>
    <n v="1"/>
    <n v="169.20000000000002"/>
    <n v="15"/>
    <n v="11.280000000000001"/>
    <n v="1.1000000000000001"/>
    <n v="36"/>
    <n v="446.6880000000001"/>
    <n v="0.49632000000000009"/>
    <n v="67585"/>
    <n v="68937"/>
    <n v="33543.787200000006"/>
    <n v="671.02464000000327"/>
    <n v="11848.32"/>
    <n v="0.2271"/>
    <n v="0.22070000000000001"/>
    <n v="13646.447393568003"/>
    <n v="570.24686400000019"/>
    <n v="125.85348288480004"/>
    <n v="696.10034688480027"/>
    <n v="48557.359580452809"/>
  </r>
  <r>
    <x v="301"/>
    <s v="White River School District"/>
    <n v="2190"/>
    <s v="Elk Ridge Elementary"/>
    <n v="0.27500000000000002"/>
    <x v="1"/>
    <n v="477.22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1"/>
    <s v="White River School District"/>
    <n v="4309"/>
    <s v="Foothills Elementary"/>
    <n v="0.3755"/>
    <x v="1"/>
    <n v="472.72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1"/>
    <s v="White River School District"/>
    <n v="3458"/>
    <s v="Glacier Middle School"/>
    <n v="0.30719999999999997"/>
    <x v="1"/>
    <n v="926.55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1"/>
    <s v="White River School District"/>
    <n v="4471"/>
    <s v="Mountain Meadow Elementary"/>
    <n v="0.21659999999999999"/>
    <x v="1"/>
    <n v="356.9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1"/>
    <s v="White River School District"/>
    <n v="5564"/>
    <s v="White River Early Learning Center"/>
    <n v="0.1658"/>
    <x v="1"/>
    <n v="238.8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1"/>
    <s v="White River School District"/>
    <n v="4569"/>
    <s v="White River High School"/>
    <n v="0.25269999999999998"/>
    <x v="1"/>
    <n v="1205.48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1"/>
    <s v="White River School District"/>
    <n v="5338"/>
    <s v="White River Reengagement Program"/>
    <n v="0.59509999999999996"/>
    <x v="0"/>
    <n v="0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1"/>
    <s v="White River School District"/>
    <n v="4170"/>
    <s v="Wilkeson Elementary School"/>
    <n v="0.26119999999999999"/>
    <x v="1"/>
    <n v="231.11"/>
    <n v="0"/>
    <n v="0"/>
    <n v="1.06"/>
    <n v="1.06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2"/>
    <s v="White Salmon Valley School District"/>
    <n v="2330"/>
    <s v="Columbia High School"/>
    <n v="0.40010000000000001"/>
    <x v="1"/>
    <n v="321.5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2"/>
    <s v="White Salmon Valley School District"/>
    <n v="2997"/>
    <s v="Hulan L Whitson Elem"/>
    <n v="0.41310000000000002"/>
    <x v="1"/>
    <n v="320.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2"/>
    <s v="White Salmon Valley School District"/>
    <n v="5368"/>
    <s v="Wallace &amp; Priscilla Stevenson Intermediate School"/>
    <n v="0.43359999999999999"/>
    <x v="1"/>
    <n v="257.79000000000002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2"/>
    <s v="White Salmon Valley School District"/>
    <n v="3394"/>
    <s v="Wayne M Henkle Middle School"/>
    <n v="0.44729999999999998"/>
    <x v="1"/>
    <n v="206.62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2"/>
    <s v="White Salmon Valley School District"/>
    <n v="5077"/>
    <s v="White Salmon Academy"/>
    <n v="0.56769999999999998"/>
    <x v="0"/>
    <n v="18.82"/>
    <n v="0"/>
    <n v="18.82"/>
    <n v="1"/>
    <n v="1"/>
    <n v="18.82"/>
    <n v="15"/>
    <n v="1.2546666666666666"/>
    <n v="1.1000000000000001"/>
    <n v="36"/>
    <n v="49.684800000000003"/>
    <n v="5.5205333333333335E-2"/>
    <n v="67585"/>
    <n v="68937"/>
    <n v="3731.0524533333337"/>
    <n v="74.63761066666666"/>
    <n v="11848.32"/>
    <n v="0.2271"/>
    <n v="0.22070000000000001"/>
    <n v="1517.8849878661335"/>
    <n v="63.428167733333339"/>
    <n v="13.998596618746669"/>
    <n v="77.426764352080014"/>
    <n v="5401.0018162182132"/>
  </r>
  <r>
    <x v="303"/>
    <s v="Wilbur School District"/>
    <n v="3290"/>
    <s v="Wilbur Elementary School"/>
    <n v="0.46750000000000003"/>
    <x v="1"/>
    <n v="81.2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3"/>
    <s v="Wilbur School District"/>
    <n v="3289"/>
    <s v="Wilbur Secondary School"/>
    <n v="0.43259999999999998"/>
    <x v="1"/>
    <n v="138.6799999999999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4"/>
    <s v="Willapa Valley School District"/>
    <n v="3444"/>
    <s v="Willapa Elementary"/>
    <n v="0.42570000000000002"/>
    <x v="1"/>
    <n v="161.2799999999999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4"/>
    <s v="Willapa Valley School District"/>
    <n v="2542"/>
    <s v="Willapa Valley Middle-High"/>
    <n v="0.4047"/>
    <x v="1"/>
    <n v="184.13000000000002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5"/>
    <s v="Wilson Creek School District"/>
    <n v="2472"/>
    <s v="Wilson Creek Elementary"/>
    <n v="0.64629999999999999"/>
    <x v="0"/>
    <n v="69.3"/>
    <n v="0"/>
    <n v="69.3"/>
    <n v="1"/>
    <n v="1.04"/>
    <n v="69.3"/>
    <n v="15"/>
    <n v="4.62"/>
    <n v="1.1000000000000001"/>
    <n v="36"/>
    <n v="182.95200000000003"/>
    <n v="0.20328000000000002"/>
    <n v="67585"/>
    <n v="68937"/>
    <n v="13738.678800000002"/>
    <n v="835.37509439999849"/>
    <n v="11848.32"/>
    <n v="0.2271"/>
    <n v="0.22070000000000001"/>
    <n v="5712.9477284140803"/>
    <n v="242.90089824"/>
    <n v="53.608228241568"/>
    <n v="296.50912648156799"/>
    <n v="20583.510749295649"/>
  </r>
  <r>
    <x v="305"/>
    <s v="Wilson Creek School District"/>
    <n v="2473"/>
    <s v="Wilson Creek High"/>
    <n v="0.58389999999999997"/>
    <x v="0"/>
    <n v="63.309999999999995"/>
    <n v="0"/>
    <n v="63.309999999999995"/>
    <n v="1"/>
    <n v="1.04"/>
    <n v="63.309999999999995"/>
    <n v="15"/>
    <n v="4.2206666666666663"/>
    <n v="1.1000000000000001"/>
    <n v="36"/>
    <n v="167.13839999999999"/>
    <n v="0.18570933333333331"/>
    <n v="67585"/>
    <n v="68937"/>
    <n v="12551.165293333332"/>
    <n v="763.16879114666517"/>
    <n v="11848.32"/>
    <n v="0.2271"/>
    <n v="0.22070000000000001"/>
    <n v="5219.1445986420676"/>
    <n v="221.9055680746666"/>
    <n v="48.974558874078923"/>
    <n v="270.88012694874556"/>
    <n v="18804.358810070808"/>
  </r>
  <r>
    <x v="306"/>
    <s v="Winlock School District"/>
    <n v="4369"/>
    <s v="Winlock Middle School"/>
    <n v="0.89229999999999998"/>
    <x v="0"/>
    <n v="159.4"/>
    <n v="0"/>
    <n v="159.4"/>
    <n v="1"/>
    <n v="1.04"/>
    <n v="159.4"/>
    <n v="15"/>
    <n v="10.626666666666667"/>
    <n v="1.1000000000000001"/>
    <n v="36"/>
    <n v="420.81600000000003"/>
    <n v="0.46757333333333334"/>
    <n v="67585"/>
    <n v="68937"/>
    <n v="31600.943733333334"/>
    <n v="1921.4832618666624"/>
    <n v="11848.32"/>
    <n v="0.2271"/>
    <n v="0.22070000000000001"/>
    <n v="13140.604154533972"/>
    <n v="558.70711658666664"/>
    <n v="123.30666063067733"/>
    <n v="682.013777217344"/>
    <n v="47345.044926951312"/>
  </r>
  <r>
    <x v="306"/>
    <s v="Winlock School District"/>
    <n v="2290"/>
    <s v="Winlock Miller Elementary"/>
    <n v="0.87439999999999996"/>
    <x v="0"/>
    <n v="320.2"/>
    <n v="0"/>
    <n v="320.2"/>
    <n v="1"/>
    <n v="1.04"/>
    <n v="320.2"/>
    <n v="15"/>
    <n v="21.346666666666668"/>
    <n v="1.1000000000000001"/>
    <n v="36"/>
    <n v="845.32800000000009"/>
    <n v="0.93925333333333338"/>
    <n v="67585"/>
    <n v="68937"/>
    <n v="63479.436533333334"/>
    <n v="3859.8427882666656"/>
    <n v="11848.32"/>
    <n v="0.2271"/>
    <n v="0.22070000000000001"/>
    <n v="26396.621394490452"/>
    <n v="1122.3213220266666"/>
    <n v="247.69631577128533"/>
    <n v="1370.0176377979519"/>
    <n v="95105.91835388841"/>
  </r>
  <r>
    <x v="306"/>
    <s v="Winlock School District"/>
    <n v="3597"/>
    <s v="Winlock Senior High"/>
    <n v="0.84430000000000005"/>
    <x v="0"/>
    <n v="205.21"/>
    <n v="0"/>
    <n v="205.21"/>
    <n v="1"/>
    <n v="1.04"/>
    <n v="205.21"/>
    <n v="15"/>
    <n v="13.680666666666667"/>
    <n v="1.1000000000000001"/>
    <n v="36"/>
    <n v="541.75440000000003"/>
    <n v="0.60194933333333334"/>
    <n v="67585"/>
    <n v="68937"/>
    <n v="40682.745693333331"/>
    <n v="2473.6987463466648"/>
    <n v="11848.32"/>
    <n v="0.2271"/>
    <n v="0.22070000000000001"/>
    <n v="16917.08518539471"/>
    <n v="719.27407399466665"/>
    <n v="158.74378813062293"/>
    <n v="878.01786212528964"/>
    <n v="60951.547487199998"/>
  </r>
  <r>
    <x v="306"/>
    <s v="Winlock School District"/>
    <n v="1829"/>
    <s v="Winolequa Learning Academy"/>
    <n v="0.8004"/>
    <x v="0"/>
    <n v="7.49"/>
    <n v="0"/>
    <n v="7.49"/>
    <n v="1"/>
    <n v="1.04"/>
    <n v="7.49"/>
    <n v="15"/>
    <n v="0.49933333333333335"/>
    <n v="1.1000000000000001"/>
    <n v="36"/>
    <n v="19.773600000000002"/>
    <n v="2.197066666666667E-2"/>
    <n v="67585"/>
    <n v="68937"/>
    <n v="1484.8875066666669"/>
    <n v="90.288015253333242"/>
    <n v="11848.32"/>
    <n v="0.2271"/>
    <n v="0.22070000000000001"/>
    <n v="617.46000701041066"/>
    <n v="26.25292536533334"/>
    <n v="5.7940206281290685"/>
    <n v="32.046945993462408"/>
    <n v="2224.6824749238735"/>
  </r>
  <r>
    <x v="307"/>
    <s v="Wishkah Valley School District"/>
    <n v="3375"/>
    <s v="Wishkah Valley Elementary/High School"/>
    <n v="0.58709999999999996"/>
    <x v="0"/>
    <n v="147.59"/>
    <n v="0"/>
    <n v="147.59"/>
    <n v="1"/>
    <n v="1"/>
    <n v="147.59"/>
    <n v="15"/>
    <n v="9.8393333333333342"/>
    <n v="1.1000000000000001"/>
    <n v="36"/>
    <n v="389.63760000000008"/>
    <n v="0.43293066666666674"/>
    <n v="67585"/>
    <n v="68937"/>
    <n v="29259.619106666672"/>
    <n v="585.32226133333097"/>
    <n v="11848.32"/>
    <n v="0.2271"/>
    <n v="0.22070000000000001"/>
    <n v="11903.541198680268"/>
    <n v="497.41568946666666"/>
    <n v="109.77964266529334"/>
    <n v="607.19533213195996"/>
    <n v="42355.677898812239"/>
  </r>
  <r>
    <x v="308"/>
    <s v="Wishram School District"/>
    <n v="2605"/>
    <s v="Wishram High And Elementary Schl"/>
    <n v="0.80940000000000001"/>
    <x v="0"/>
    <n v="66.87"/>
    <n v="0"/>
    <n v="66.87"/>
    <n v="1"/>
    <n v="1"/>
    <n v="66.87"/>
    <n v="15"/>
    <n v="4.4580000000000002"/>
    <n v="1.1000000000000001"/>
    <n v="36"/>
    <n v="176.53680000000003"/>
    <n v="0.19615200000000002"/>
    <n v="67585"/>
    <n v="68937"/>
    <n v="13256.932920000001"/>
    <n v="265.19750399999975"/>
    <n v="11848.32"/>
    <n v="0.2271"/>
    <n v="0.22070000000000001"/>
    <n v="5393.2502199048004"/>
    <n v="225.36884040000001"/>
    <n v="49.738903076280003"/>
    <n v="275.10774347628001"/>
    <n v="19190.488387381083"/>
  </r>
  <r>
    <x v="309"/>
    <s v="Woodland School District"/>
    <n v="5599"/>
    <s v="Columbia Elementary"/>
    <n v="0.56179999999999997"/>
    <x v="0"/>
    <n v="334.89"/>
    <n v="0"/>
    <n v="334.89"/>
    <n v="1"/>
    <n v="1"/>
    <n v="334.89"/>
    <n v="15"/>
    <n v="22.326000000000001"/>
    <n v="1.1000000000000001"/>
    <n v="36"/>
    <n v="884.10960000000011"/>
    <n v="0.98234400000000011"/>
    <n v="67585"/>
    <n v="68937"/>
    <n v="66391.719240000006"/>
    <n v="1328.1290880000015"/>
    <n v="11848.32"/>
    <n v="0.2271"/>
    <n v="0.22070000000000001"/>
    <n v="27009.8035912056"/>
    <n v="1128.6641388"/>
    <n v="249.09617543316003"/>
    <n v="1377.76031423316"/>
    <n v="96107.412233438765"/>
  </r>
  <r>
    <x v="309"/>
    <s v="Woodland School District"/>
    <n v="5246"/>
    <s v="Lewis River Academy"/>
    <n v="0.25969999999999999"/>
    <x v="1"/>
    <n v="156.8300000000000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9"/>
    <s v="Woodland School District"/>
    <n v="5600"/>
    <s v="North Fork Elementary School"/>
    <n v="0.36849999999999999"/>
    <x v="1"/>
    <n v="411.29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9"/>
    <s v="Woodland School District"/>
    <n v="1795"/>
    <s v="TEAM High School"/>
    <n v="0.56830000000000003"/>
    <x v="0"/>
    <n v="171.26999999999998"/>
    <n v="0"/>
    <n v="171.26999999999998"/>
    <n v="1"/>
    <n v="1"/>
    <n v="171.26999999999998"/>
    <n v="15"/>
    <n v="11.417999999999999"/>
    <n v="1.1000000000000001"/>
    <n v="36"/>
    <n v="452.15280000000001"/>
    <n v="0.50239200000000006"/>
    <n v="67585"/>
    <n v="68937"/>
    <n v="33954.163320000007"/>
    <n v="679.2339839999986"/>
    <n v="11848.32"/>
    <n v="0.2271"/>
    <n v="0.22070000000000001"/>
    <n v="13813.398611680801"/>
    <n v="577.22328840000011"/>
    <n v="127.39317974988003"/>
    <n v="704.61646814988012"/>
    <n v="49151.412383830684"/>
  </r>
  <r>
    <x v="309"/>
    <s v="Woodland School District"/>
    <n v="3546"/>
    <s v="Woodland High School"/>
    <n v="0.43240000000000001"/>
    <x v="1"/>
    <n v="588.8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9"/>
    <s v="Woodland School District"/>
    <n v="5409"/>
    <s v="Woodland Middle School"/>
    <n v="0.4672"/>
    <x v="1"/>
    <n v="647.49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09"/>
    <s v="Woodland School District"/>
    <n v="3513"/>
    <s v="Yale Elementary"/>
    <n v="0.31290000000000001"/>
    <x v="1"/>
    <n v="45.1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10"/>
    <s v="Yakama Nation Tribal Compact"/>
    <n v="5550"/>
    <s v="Yakama Nation Tribal"/>
    <n v="0"/>
    <x v="1"/>
    <n v="125.72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11"/>
    <s v="Yakima School District"/>
    <n v="2592"/>
    <s v="Adams Elementary School"/>
    <n v="0.91659999999999997"/>
    <x v="0"/>
    <n v="636.20000000000005"/>
    <n v="0"/>
    <n v="636.20000000000005"/>
    <n v="1"/>
    <n v="1"/>
    <n v="636.20000000000005"/>
    <n v="15"/>
    <n v="42.413333333333334"/>
    <n v="1.1000000000000001"/>
    <n v="36"/>
    <n v="1679.5680000000002"/>
    <n v="1.8661866666666669"/>
    <n v="67585"/>
    <n v="68937"/>
    <n v="126126.22586666667"/>
    <n v="2523.0843733333459"/>
    <n v="11848.32"/>
    <n v="0.2271"/>
    <n v="0.22070000000000001"/>
    <n v="51311.287421914676"/>
    <n v="2144.1551706666669"/>
    <n v="473.21504616613339"/>
    <n v="2617.3702168328005"/>
    <n v="182577.96787874747"/>
  </r>
  <r>
    <x v="311"/>
    <s v="Yakima School District"/>
    <n v="3138"/>
    <s v="Barge-Lincoln Elementary School"/>
    <n v="0.90980000000000005"/>
    <x v="0"/>
    <n v="538.70000000000005"/>
    <n v="0"/>
    <n v="538.70000000000005"/>
    <n v="1"/>
    <n v="1"/>
    <n v="538.70000000000005"/>
    <n v="15"/>
    <n v="35.913333333333334"/>
    <n v="1.1000000000000001"/>
    <n v="36"/>
    <n v="1422.1680000000001"/>
    <n v="1.5801866666666669"/>
    <n v="67585"/>
    <n v="68937"/>
    <n v="106796.91586666668"/>
    <n v="2136.4123733333399"/>
    <n v="11848.32"/>
    <n v="0.2271"/>
    <n v="0.22070000000000001"/>
    <n v="43447.64309051467"/>
    <n v="1815.5554706666669"/>
    <n v="400.69309237613339"/>
    <n v="2216.2485630428005"/>
    <n v="154597.21989355751"/>
  </r>
  <r>
    <x v="311"/>
    <s v="Yakima School District"/>
    <n v="2116"/>
    <s v="Davis High School"/>
    <n v="0.75509999999999999"/>
    <x v="0"/>
    <n v="2432.04"/>
    <n v="0"/>
    <n v="2432.04"/>
    <n v="1"/>
    <n v="1"/>
    <n v="2432.04"/>
    <n v="15"/>
    <n v="162.136"/>
    <n v="1.1000000000000001"/>
    <n v="36"/>
    <n v="6420.5856000000003"/>
    <n v="7.1339840000000008"/>
    <n v="67585"/>
    <n v="68937"/>
    <n v="482150.30864000006"/>
    <n v="9645.1463680000161"/>
    <n v="11848.32"/>
    <n v="0.2271"/>
    <n v="0.22070000000000001"/>
    <n v="196150.74420244162"/>
    <n v="8196.5909168000017"/>
    <n v="1808.9876153377604"/>
    <n v="10005.578532137763"/>
    <n v="697951.77774257946"/>
  </r>
  <r>
    <x v="311"/>
    <s v="Yakima School District"/>
    <n v="3023"/>
    <s v="Discovery Lab School"/>
    <n v="0.5534"/>
    <x v="0"/>
    <n v="241"/>
    <n v="0"/>
    <n v="241"/>
    <n v="1"/>
    <n v="1"/>
    <n v="241"/>
    <n v="15"/>
    <n v="16.066666666666666"/>
    <n v="1.1000000000000001"/>
    <n v="36"/>
    <n v="636.24000000000012"/>
    <n v="0.70693333333333352"/>
    <n v="67585"/>
    <n v="68937"/>
    <n v="47778.089333333344"/>
    <n v="955.77386666667007"/>
    <n v="11848.32"/>
    <n v="0.2271"/>
    <n v="0.22070000000000001"/>
    <n v="19437.315731973336"/>
    <n v="812.23105333333353"/>
    <n v="179.25939347066671"/>
    <n v="991.49044680400027"/>
    <n v="69162.669378777355"/>
  </r>
  <r>
    <x v="311"/>
    <s v="Yakima School District"/>
    <n v="3206"/>
    <s v="Eisenhower High School"/>
    <n v="0.70240000000000002"/>
    <x v="0"/>
    <n v="1840.3"/>
    <n v="0"/>
    <n v="1840.3"/>
    <n v="1"/>
    <n v="1"/>
    <n v="1840.3"/>
    <n v="15"/>
    <n v="122.68666666666667"/>
    <n v="1.1000000000000001"/>
    <n v="36"/>
    <n v="4858.3920000000007"/>
    <n v="5.3982133333333344"/>
    <n v="67585"/>
    <n v="68937"/>
    <n v="364838.2481333334"/>
    <n v="7298.3844266666565"/>
    <n v="11848.32"/>
    <n v="0.2271"/>
    <n v="0.22070000000000001"/>
    <n v="148425.27859564536"/>
    <n v="6202.2772093333342"/>
    <n v="1368.8425800998668"/>
    <n v="7571.1197894332008"/>
    <n v="528133.03094507859"/>
  </r>
  <r>
    <x v="311"/>
    <s v="Yakima School District"/>
    <n v="2410"/>
    <s v="Franklin Middle School"/>
    <n v="0.81159999999999999"/>
    <x v="0"/>
    <n v="894.07"/>
    <n v="0"/>
    <n v="894.07"/>
    <n v="1"/>
    <n v="1"/>
    <n v="894.07"/>
    <n v="15"/>
    <n v="59.604666666666667"/>
    <n v="1.1000000000000001"/>
    <n v="36"/>
    <n v="2360.3447999999999"/>
    <n v="2.622605333333333"/>
    <n v="67585"/>
    <n v="68937"/>
    <n v="177248.7814533333"/>
    <n v="3545.7624106666772"/>
    <n v="11848.32"/>
    <n v="0.2271"/>
    <n v="0.22070000000000001"/>
    <n v="72109.215255126124"/>
    <n v="3013.2423977333328"/>
    <n v="665.02259717974653"/>
    <n v="3678.2649949130791"/>
    <n v="256582.02411403917"/>
  </r>
  <r>
    <x v="311"/>
    <s v="Yakima School District"/>
    <n v="2176"/>
    <s v="Garfield Elementary School"/>
    <n v="0.89470000000000005"/>
    <x v="0"/>
    <n v="503.4"/>
    <n v="0"/>
    <n v="503.4"/>
    <n v="1"/>
    <n v="1"/>
    <n v="503.4"/>
    <n v="15"/>
    <n v="33.559999999999995"/>
    <n v="1.1000000000000001"/>
    <n v="36"/>
    <n v="1328.9759999999999"/>
    <n v="1.47664"/>
    <n v="67585"/>
    <n v="68937"/>
    <n v="99798.714399999997"/>
    <n v="1996.4172799999942"/>
    <n v="11848.32"/>
    <n v="0.2271"/>
    <n v="0.22070000000000001"/>
    <n v="40600.600578735997"/>
    <n v="1696.5855280000001"/>
    <n v="374.4364260296"/>
    <n v="2071.0219540296002"/>
    <n v="144466.75421276558"/>
  </r>
  <r>
    <x v="311"/>
    <s v="Yakima School District"/>
    <n v="2818"/>
    <s v="Gilbert Elementary School"/>
    <n v="0.72099999999999997"/>
    <x v="0"/>
    <n v="429"/>
    <n v="0"/>
    <n v="429"/>
    <n v="1"/>
    <n v="1"/>
    <n v="429"/>
    <n v="15"/>
    <n v="28.6"/>
    <n v="1.1000000000000001"/>
    <n v="36"/>
    <n v="1132.5600000000002"/>
    <n v="1.2584000000000002"/>
    <n v="67585"/>
    <n v="68937"/>
    <n v="85048.964000000007"/>
    <n v="1701.3568000000087"/>
    <n v="11848.32"/>
    <n v="0.2271"/>
    <n v="0.22070000000000001"/>
    <n v="34600.035058160007"/>
    <n v="1445.8386800000003"/>
    <n v="319.0965966760001"/>
    <n v="1764.9352766760003"/>
    <n v="123115.29113483602"/>
  </r>
  <r>
    <x v="311"/>
    <s v="Yakima School District"/>
    <n v="2715"/>
    <s v="Hoover Elementary School"/>
    <n v="0.83169999999999999"/>
    <x v="0"/>
    <n v="594.1"/>
    <n v="0"/>
    <n v="594.1"/>
    <n v="1"/>
    <n v="1"/>
    <n v="594.1"/>
    <n v="15"/>
    <n v="39.606666666666669"/>
    <n v="1.1000000000000001"/>
    <n v="36"/>
    <n v="1568.4240000000002"/>
    <n v="1.7426933333333336"/>
    <n v="67585"/>
    <n v="68937"/>
    <n v="117779.92893333336"/>
    <n v="2356.1213866666658"/>
    <n v="11848.32"/>
    <n v="0.2271"/>
    <n v="0.22070000000000001"/>
    <n v="47915.806125997347"/>
    <n v="2002.2675053333337"/>
    <n v="441.90043842706677"/>
    <n v="2444.1679437604007"/>
    <n v="170496.02438975777"/>
  </r>
  <r>
    <x v="311"/>
    <s v="Yakima School District"/>
    <n v="3615"/>
    <s v="Lewis &amp; Clark Middle School"/>
    <n v="0.86470000000000002"/>
    <x v="0"/>
    <n v="880.92"/>
    <n v="0"/>
    <n v="880.92"/>
    <n v="1"/>
    <n v="1"/>
    <n v="880.92"/>
    <n v="15"/>
    <n v="58.727999999999994"/>
    <n v="1.1000000000000001"/>
    <n v="36"/>
    <n v="2325.6287999999995"/>
    <n v="2.5840319999999997"/>
    <n v="67585"/>
    <n v="68937"/>
    <n v="174641.80271999998"/>
    <n v="3493.6112640000065"/>
    <n v="11848.32"/>
    <n v="0.2271"/>
    <n v="0.22070000000000001"/>
    <n v="71048.631429916786"/>
    <n v="2968.9235663999998"/>
    <n v="655.24143110447994"/>
    <n v="3624.1649975044797"/>
    <n v="252808.21041142123"/>
  </r>
  <r>
    <x v="311"/>
    <s v="Yakima School District"/>
    <n v="3817"/>
    <s v="Martin Luther King Jr Elementary"/>
    <n v="0.88260000000000005"/>
    <x v="0"/>
    <n v="558.1"/>
    <n v="0"/>
    <n v="558.1"/>
    <n v="1"/>
    <n v="1"/>
    <n v="558.1"/>
    <n v="15"/>
    <n v="37.206666666666671"/>
    <n v="1.1000000000000001"/>
    <n v="36"/>
    <n v="1473.3840000000005"/>
    <n v="1.637093333333334"/>
    <n v="67585"/>
    <n v="68937"/>
    <n v="110642.95293333338"/>
    <n v="2213.3501866666629"/>
    <n v="11848.32"/>
    <n v="0.2271"/>
    <n v="0.22070000000000001"/>
    <n v="45012.306680557347"/>
    <n v="1880.9383853333343"/>
    <n v="415.12310164306689"/>
    <n v="2296.0614869764013"/>
    <n v="160164.67128753377"/>
  </r>
  <r>
    <x v="311"/>
    <s v="Yakima School District"/>
    <n v="2899"/>
    <s v="Mcclure Elementary School Yakima"/>
    <n v="0.73829999999999996"/>
    <x v="0"/>
    <n v="558.20000000000005"/>
    <n v="0"/>
    <n v="558.20000000000005"/>
    <n v="1"/>
    <n v="1"/>
    <n v="558.20000000000005"/>
    <n v="15"/>
    <n v="37.213333333333338"/>
    <n v="1.1000000000000001"/>
    <n v="36"/>
    <n v="1473.6480000000001"/>
    <n v="1.6373866666666668"/>
    <n v="67585"/>
    <n v="68937"/>
    <n v="110662.77786666667"/>
    <n v="2213.7467733333324"/>
    <n v="11848.32"/>
    <n v="0.2271"/>
    <n v="0.22070000000000001"/>
    <n v="45020.371956794668"/>
    <n v="1881.2754106666666"/>
    <n v="415.19748313413334"/>
    <n v="2296.4728938008002"/>
    <n v="160193.36949059545"/>
  </r>
  <r>
    <x v="311"/>
    <s v="Yakima School District"/>
    <n v="2177"/>
    <s v="Mckinley Elementary School"/>
    <n v="0.82720000000000005"/>
    <x v="0"/>
    <n v="430"/>
    <n v="0"/>
    <n v="430"/>
    <n v="1"/>
    <n v="1"/>
    <n v="430"/>
    <n v="15"/>
    <n v="28.666666666666668"/>
    <n v="1.1000000000000001"/>
    <n v="36"/>
    <n v="1135.2000000000003"/>
    <n v="1.2613333333333336"/>
    <n v="67585"/>
    <n v="68937"/>
    <n v="85247.213333333348"/>
    <n v="1705.3226666666742"/>
    <n v="11848.32"/>
    <n v="0.2271"/>
    <n v="0.22070000000000001"/>
    <n v="34680.687820533341"/>
    <n v="1449.2089333333338"/>
    <n v="319.84041158666679"/>
    <n v="1769.0493449200005"/>
    <n v="123402.27316545337"/>
  </r>
  <r>
    <x v="311"/>
    <s v="Yakima School District"/>
    <n v="2819"/>
    <s v="Nob Hill Elementary School"/>
    <n v="0.60109999999999997"/>
    <x v="0"/>
    <n v="449.48"/>
    <n v="0"/>
    <n v="449.48"/>
    <n v="1"/>
    <n v="1"/>
    <n v="449.48"/>
    <n v="15"/>
    <n v="29.965333333333334"/>
    <n v="1.1000000000000001"/>
    <n v="36"/>
    <n v="1186.6272000000001"/>
    <n v="1.3184746666666669"/>
    <n v="67585"/>
    <n v="68937"/>
    <n v="89109.110346666683"/>
    <n v="1782.5777493333298"/>
    <n v="11848.32"/>
    <n v="0.2271"/>
    <n v="0.22070000000000001"/>
    <n v="36251.803631565868"/>
    <n v="1514.8614682666669"/>
    <n v="334.32992604645341"/>
    <n v="1849.1913943131203"/>
    <n v="128992.683121879"/>
  </r>
  <r>
    <x v="311"/>
    <s v="Yakima School District"/>
    <n v="2433"/>
    <s v="Ridgeview Elementary"/>
    <n v="0.84019999999999995"/>
    <x v="0"/>
    <n v="575.4"/>
    <n v="0"/>
    <n v="575.4"/>
    <n v="1"/>
    <n v="1"/>
    <n v="575.4"/>
    <n v="15"/>
    <n v="38.36"/>
    <n v="1.1000000000000001"/>
    <n v="36"/>
    <n v="1519.0560000000003"/>
    <n v="1.6878400000000002"/>
    <n v="67585"/>
    <n v="68937"/>
    <n v="114072.66640000002"/>
    <n v="2281.9596799999999"/>
    <n v="11848.32"/>
    <n v="0.2271"/>
    <n v="0.22070000000000001"/>
    <n v="46407.599469616005"/>
    <n v="1939.2437680000003"/>
    <n v="427.99109959760005"/>
    <n v="2367.2348675976004"/>
    <n v="165129.46041721362"/>
  </r>
  <r>
    <x v="311"/>
    <s v="Yakima School District"/>
    <n v="5264"/>
    <s v="Ridgeview Group Home"/>
    <n v="0"/>
    <x v="1"/>
    <n v="0.6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11"/>
    <s v="Yakima School District"/>
    <n v="3264"/>
    <s v="Robertson Elementary"/>
    <n v="0.76570000000000005"/>
    <x v="0"/>
    <n v="485.4"/>
    <n v="0"/>
    <n v="485.4"/>
    <n v="1"/>
    <n v="1"/>
    <n v="485.4"/>
    <n v="15"/>
    <n v="32.36"/>
    <n v="1.1000000000000001"/>
    <n v="36"/>
    <n v="1281.4560000000001"/>
    <n v="1.4238400000000002"/>
    <n v="67585"/>
    <n v="68937"/>
    <n v="96230.226400000014"/>
    <n v="1925.0316800000001"/>
    <n v="11848.32"/>
    <n v="0.2271"/>
    <n v="0.22070000000000001"/>
    <n v="39148.850856016004"/>
    <n v="1635.9209680000001"/>
    <n v="361.04775763760006"/>
    <n v="1996.9687256376001"/>
    <n v="139301.07766165363"/>
  </r>
  <r>
    <x v="311"/>
    <s v="Yakima School District"/>
    <n v="2529"/>
    <s v="Roosevelt Elementary School"/>
    <n v="0.77449999999999997"/>
    <x v="0"/>
    <n v="464.9"/>
    <n v="0"/>
    <n v="464.9"/>
    <n v="1"/>
    <n v="1"/>
    <n v="464.9"/>
    <n v="15"/>
    <n v="30.993333333333332"/>
    <n v="1.1000000000000001"/>
    <n v="36"/>
    <n v="1227.336"/>
    <n v="1.3637066666666666"/>
    <n v="67585"/>
    <n v="68937"/>
    <n v="92166.115066666665"/>
    <n v="1843.7314133333275"/>
    <n v="11848.32"/>
    <n v="0.2271"/>
    <n v="0.22070000000000001"/>
    <n v="37495.469227362664"/>
    <n v="1566.8307746666665"/>
    <n v="345.79955196893332"/>
    <n v="1912.6303266355999"/>
    <n v="133417.94603399828"/>
  </r>
  <r>
    <x v="311"/>
    <s v="Yakima School District"/>
    <n v="4093"/>
    <s v="Stanton Academy"/>
    <n v="0.89459999999999995"/>
    <x v="0"/>
    <n v="264.82"/>
    <n v="0"/>
    <n v="264.82"/>
    <n v="1"/>
    <n v="1"/>
    <n v="264.82"/>
    <n v="15"/>
    <n v="17.654666666666667"/>
    <n v="1.1000000000000001"/>
    <n v="36"/>
    <n v="699.12480000000005"/>
    <n v="0.77680533333333335"/>
    <n v="67585"/>
    <n v="68937"/>
    <n v="52500.388453333333"/>
    <n v="1050.2408106666699"/>
    <n v="11848.32"/>
    <n v="0.2271"/>
    <n v="0.22070000000000001"/>
    <n v="21358.464531706133"/>
    <n v="892.51048773333343"/>
    <n v="196.97706464274668"/>
    <n v="1089.4875523760802"/>
    <n v="75998.581348082225"/>
  </r>
  <r>
    <x v="311"/>
    <s v="Yakima School District"/>
    <n v="2314"/>
    <s v="Washington Middle School"/>
    <n v="0.91510000000000002"/>
    <x v="0"/>
    <n v="863.2"/>
    <n v="0"/>
    <n v="863.2"/>
    <n v="1"/>
    <n v="1"/>
    <n v="863.2"/>
    <n v="15"/>
    <n v="57.546666666666667"/>
    <n v="1.1000000000000001"/>
    <n v="36"/>
    <n v="2278.8480000000004"/>
    <n v="2.5320533333333337"/>
    <n v="67585"/>
    <n v="68937"/>
    <n v="171128.82453333336"/>
    <n v="3423.3361066666548"/>
    <n v="11848.32"/>
    <n v="0.2271"/>
    <n v="0.22070000000000001"/>
    <n v="69619.464480661351"/>
    <n v="2909.2026773333337"/>
    <n v="642.06103088746681"/>
    <n v="3551.2637082208003"/>
    <n v="247722.88882888216"/>
  </r>
  <r>
    <x v="311"/>
    <s v="Yakima School District"/>
    <n v="3312"/>
    <s v="Whitney Elementary Yakima"/>
    <n v="0.64600000000000002"/>
    <x v="0"/>
    <n v="435.2"/>
    <n v="0"/>
    <n v="435.2"/>
    <n v="1"/>
    <n v="1"/>
    <n v="435.2"/>
    <n v="15"/>
    <n v="29.013333333333332"/>
    <n v="1.1000000000000001"/>
    <n v="36"/>
    <n v="1148.9280000000001"/>
    <n v="1.2765866666666668"/>
    <n v="67585"/>
    <n v="68937"/>
    <n v="86278.109866666666"/>
    <n v="1725.9451733333408"/>
    <n v="11848.32"/>
    <n v="0.2271"/>
    <n v="0.22070000000000001"/>
    <n v="35100.082184874671"/>
    <n v="1466.7342506666669"/>
    <n v="323.7082491221334"/>
    <n v="1790.4424997888002"/>
    <n v="124894.57972466348"/>
  </r>
  <r>
    <x v="311"/>
    <s v="Yakima School District"/>
    <n v="3368"/>
    <s v="Wilson Middle School"/>
    <n v="0.69789999999999996"/>
    <x v="0"/>
    <n v="904.14"/>
    <n v="0"/>
    <n v="904.14"/>
    <n v="1"/>
    <n v="1"/>
    <n v="904.14"/>
    <n v="15"/>
    <n v="60.275999999999996"/>
    <n v="1.1000000000000001"/>
    <n v="36"/>
    <n v="2386.9295999999999"/>
    <n v="2.6521439999999998"/>
    <n v="67585"/>
    <n v="68937"/>
    <n v="179245.15224"/>
    <n v="3585.698688000004"/>
    <n v="11848.32"/>
    <n v="0.2271"/>
    <n v="0.22070000000000001"/>
    <n v="72921.388572225595"/>
    <n v="3047.1808488000001"/>
    <n v="672.51281333016004"/>
    <n v="3719.6936621301602"/>
    <n v="259471.93316235577"/>
  </r>
  <r>
    <x v="311"/>
    <s v="Yakima School District"/>
    <n v="5153"/>
    <s v="Yakima Online"/>
    <n v="0.63100000000000001"/>
    <x v="0"/>
    <n v="197.47"/>
    <n v="0"/>
    <n v="197.47"/>
    <n v="1"/>
    <n v="1"/>
    <n v="197.47"/>
    <n v="15"/>
    <n v="13.164666666666667"/>
    <n v="1.1000000000000001"/>
    <n v="36"/>
    <n v="521.32080000000008"/>
    <n v="0.57924533333333339"/>
    <n v="67585"/>
    <n v="68937"/>
    <n v="39148.295853333337"/>
    <n v="783.1396906666705"/>
    <n v="11848.32"/>
    <n v="0.2271"/>
    <n v="0.22070000000000001"/>
    <n v="15926.500985862138"/>
    <n v="665.5239257333335"/>
    <n v="146.8811304093467"/>
    <n v="812.40505614268022"/>
    <n v="56670.341586004826"/>
  </r>
  <r>
    <x v="311"/>
    <s v="Yakima School District"/>
    <n v="5355"/>
    <s v="Yakima Open Doors"/>
    <n v="0.80489999999999995"/>
    <x v="0"/>
    <n v="56.51"/>
    <n v="0"/>
    <n v="56.51"/>
    <n v="1"/>
    <n v="1"/>
    <n v="56.51"/>
    <n v="15"/>
    <n v="3.7673333333333332"/>
    <n v="1.1000000000000001"/>
    <n v="36"/>
    <n v="149.18640000000002"/>
    <n v="0.1657626666666667"/>
    <n v="67585"/>
    <n v="68937"/>
    <n v="11203.06982666667"/>
    <n v="224.11112533333289"/>
    <n v="11848.32"/>
    <n v="0.2271"/>
    <n v="0.22070000000000001"/>
    <n v="4557.6876017170671"/>
    <n v="190.4530158666667"/>
    <n v="42.032980601773346"/>
    <n v="232.48599646844005"/>
    <n v="16217.35455018551"/>
  </r>
  <r>
    <x v="311"/>
    <s v="Yakima School District"/>
    <n v="5224"/>
    <s v="Yakima Satellite Alternative Programs"/>
    <n v="0.71389999999999998"/>
    <x v="0"/>
    <n v="23.66"/>
    <n v="0"/>
    <n v="23.66"/>
    <n v="1"/>
    <n v="1"/>
    <n v="23.66"/>
    <n v="15"/>
    <n v="1.5773333333333333"/>
    <n v="1.1000000000000001"/>
    <n v="36"/>
    <n v="62.462400000000002"/>
    <n v="6.9402666666666668E-2"/>
    <n v="67585"/>
    <n v="68937"/>
    <n v="4690.5792266666667"/>
    <n v="93.832405333333554"/>
    <n v="11848.32"/>
    <n v="0.2271"/>
    <n v="0.22070000000000001"/>
    <n v="1908.2443577530667"/>
    <n v="79.740193866666672"/>
    <n v="17.598660786373337"/>
    <n v="97.338854653040016"/>
    <n v="6789.9948444061065"/>
  </r>
  <r>
    <x v="312"/>
    <s v="Yelm School District"/>
    <n v="4346"/>
    <s v="Fort Stevens Elementary"/>
    <n v="0.59199999999999997"/>
    <x v="0"/>
    <n v="456.74"/>
    <n v="0"/>
    <n v="456.74"/>
    <n v="1"/>
    <n v="1"/>
    <n v="456.74"/>
    <n v="15"/>
    <n v="30.449333333333335"/>
    <n v="1.1000000000000001"/>
    <n v="36"/>
    <n v="1205.7936"/>
    <n v="1.3397706666666667"/>
    <n v="67585"/>
    <n v="68937"/>
    <n v="90548.400506666672"/>
    <n v="1811.3699413333234"/>
    <n v="11848.32"/>
    <n v="0.2271"/>
    <n v="0.22070000000000001"/>
    <n v="36837.342686396267"/>
    <n v="1539.3295074666667"/>
    <n v="339.73002229789336"/>
    <n v="1879.05952976456"/>
    <n v="131076.17266416081"/>
  </r>
  <r>
    <x v="312"/>
    <s v="Yelm School District"/>
    <n v="5018"/>
    <s v="Lackamas Elementary"/>
    <n v="0.44159999999999999"/>
    <x v="1"/>
    <n v="286.22000000000003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12"/>
    <s v="Yelm School District"/>
    <n v="2260"/>
    <s v="McKenna Elementary"/>
    <n v="0.48299999999999998"/>
    <x v="1"/>
    <n v="356.68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12"/>
    <s v="Yelm School District"/>
    <n v="4451"/>
    <s v="Mill Pond Elementary School"/>
    <n v="0.43009999999999998"/>
    <x v="1"/>
    <n v="365.52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12"/>
    <s v="Yelm School District"/>
    <n v="5052"/>
    <s v="Ridgeline Middle School"/>
    <n v="0.42549999999999999"/>
    <x v="1"/>
    <n v="637.6900000000000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12"/>
    <s v="Yelm School District"/>
    <n v="3848"/>
    <s v="Southworth Elementary"/>
    <n v="0.41399999999999998"/>
    <x v="1"/>
    <n v="519.77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12"/>
    <s v="Yelm School District"/>
    <n v="1627"/>
    <s v="Yelm Extension School"/>
    <n v="0.53949999999999998"/>
    <x v="0"/>
    <n v="103.76000000000002"/>
    <n v="0"/>
    <n v="103.76000000000002"/>
    <n v="1"/>
    <n v="1"/>
    <n v="103.76000000000002"/>
    <n v="15"/>
    <n v="6.9173333333333344"/>
    <n v="1.1000000000000001"/>
    <n v="36"/>
    <n v="273.92640000000006"/>
    <n v="0.30436266666666673"/>
    <n v="67585"/>
    <n v="68937"/>
    <n v="20570.350826666672"/>
    <n v="411.49832533333029"/>
    <n v="11848.32"/>
    <n v="0.2271"/>
    <n v="0.22070000000000001"/>
    <n v="8368.5306238570683"/>
    <n v="349.69748586666674"/>
    <n v="77.178235130773345"/>
    <n v="426.87572099744011"/>
    <n v="29777.255496854508"/>
  </r>
  <r>
    <x v="312"/>
    <s v="Yelm School District"/>
    <n v="2633"/>
    <s v="Yelm High School 12"/>
    <n v="0.38400000000000001"/>
    <x v="1"/>
    <n v="154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12"/>
    <s v="Yelm School District"/>
    <n v="2481"/>
    <s v="Yelm Middle School"/>
    <n v="0.48620000000000002"/>
    <x v="1"/>
    <n v="698.45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12"/>
    <s v="Yelm School District"/>
    <n v="4224"/>
    <s v="Yelm Prairie Elementary"/>
    <n v="0.43580000000000002"/>
    <x v="1"/>
    <n v="388.49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13"/>
    <s v="Zillah School District"/>
    <n v="2783"/>
    <s v="Hilton Elementary School"/>
    <n v="0.60440000000000005"/>
    <x v="0"/>
    <n v="321.3"/>
    <n v="0"/>
    <n v="321.3"/>
    <n v="1"/>
    <n v="1"/>
    <n v="321.3"/>
    <n v="15"/>
    <n v="21.42"/>
    <n v="1.1000000000000001"/>
    <n v="36"/>
    <n v="848.2320000000002"/>
    <n v="0.94248000000000021"/>
    <n v="67585"/>
    <n v="68937"/>
    <n v="63697.510800000011"/>
    <n v="1274.2329600000012"/>
    <n v="11848.32"/>
    <n v="0.2271"/>
    <n v="0.22070000000000001"/>
    <n v="25913.732550552006"/>
    <n v="1082.8623960000002"/>
    <n v="238.98773079720004"/>
    <n v="1321.8501267972003"/>
    <n v="92207.326437349213"/>
  </r>
  <r>
    <x v="313"/>
    <s v="Zillah School District"/>
    <n v="2240"/>
    <s v="Zillah High School"/>
    <n v="0.51970000000000005"/>
    <x v="0"/>
    <n v="421.99"/>
    <n v="0"/>
    <n v="421.99"/>
    <n v="1"/>
    <n v="1"/>
    <n v="421.99"/>
    <n v="15"/>
    <n v="28.132666666666669"/>
    <n v="1.1000000000000001"/>
    <n v="36"/>
    <n v="1114.0536000000002"/>
    <n v="1.2378373333333335"/>
    <n v="67585"/>
    <n v="68937"/>
    <n v="83659.236173333338"/>
    <n v="1673.5560746666742"/>
    <n v="11848.32"/>
    <n v="0.2271"/>
    <n v="0.22070000000000001"/>
    <n v="34034.65919392294"/>
    <n v="1422.2132041333336"/>
    <n v="313.88245415222673"/>
    <n v="1736.0956582855604"/>
    <n v="121103.54710020851"/>
  </r>
  <r>
    <x v="313"/>
    <s v="Zillah School District"/>
    <n v="4221"/>
    <s v="Zillah Intermediate School"/>
    <n v="0.61040000000000005"/>
    <x v="0"/>
    <n v="290.2"/>
    <n v="0"/>
    <n v="290.2"/>
    <n v="1"/>
    <n v="1"/>
    <n v="290.2"/>
    <n v="15"/>
    <n v="19.346666666666668"/>
    <n v="1.1000000000000001"/>
    <n v="36"/>
    <n v="766.12800000000016"/>
    <n v="0.85125333333333353"/>
    <n v="67585"/>
    <n v="68937"/>
    <n v="57531.956533333345"/>
    <n v="1150.8945066666711"/>
    <n v="11848.32"/>
    <n v="0.2271"/>
    <n v="0.22070000000000001"/>
    <n v="23405.431640741339"/>
    <n v="978.04751733333353"/>
    <n v="215.85508707546671"/>
    <n v="1193.9026044088002"/>
    <n v="83282.185285150161"/>
  </r>
  <r>
    <x v="313"/>
    <s v="Zillah School District"/>
    <n v="4481"/>
    <s v="Zillah Middle School"/>
    <n v="0.60429999999999995"/>
    <x v="0"/>
    <n v="190.59"/>
    <n v="0"/>
    <n v="190.59"/>
    <n v="1"/>
    <n v="1"/>
    <n v="190.59"/>
    <n v="15"/>
    <n v="12.706"/>
    <n v="1.1000000000000001"/>
    <n v="36"/>
    <n v="503.15760000000006"/>
    <n v="0.55906400000000012"/>
    <n v="67585"/>
    <n v="68937"/>
    <n v="37784.340440000007"/>
    <n v="755.85452800000348"/>
    <n v="11848.32"/>
    <n v="0.2271"/>
    <n v="0.22070000000000001"/>
    <n v="15371.609980733603"/>
    <n v="642.3365828000002"/>
    <n v="141.76368382396004"/>
    <n v="784.10026662396024"/>
    <n v="54695.905215357576"/>
  </r>
  <r>
    <x v="314"/>
    <s v="Pinnacles Prep Wenatchee"/>
    <s v="????1"/>
    <s v="Pinnacles Prep Wenatchee"/>
    <n v="0"/>
    <x v="1"/>
    <n v="0"/>
    <n v="0"/>
    <n v="0"/>
    <n v="1.04"/>
    <n v="1.04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15"/>
    <s v="Why Not You Academy"/>
    <s v="????2"/>
    <s v="Why Not You"/>
    <n v="0"/>
    <x v="1"/>
    <n v="0"/>
    <n v="0"/>
    <n v="0"/>
    <n v="1.18"/>
    <n v="1.18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16"/>
    <s v="Impact | Commencement Bay"/>
    <s v="????3"/>
    <s v="Commencement Bay"/>
    <n v="0"/>
    <x v="1"/>
    <n v="0"/>
    <n v="0"/>
    <n v="0"/>
    <n v="1.1200000000000001"/>
    <n v="1.12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17"/>
    <s v="Whatcom Intergenerational High School"/>
    <s v="????4"/>
    <s v="Whatcom Intergenerational"/>
    <n v="0"/>
    <x v="1"/>
    <n v="0"/>
    <n v="0"/>
    <n v="0"/>
    <n v="1.1000000000000001"/>
    <n v="1.100000000000000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  <r>
    <x v="318"/>
    <s v="Pullman Community Montessori"/>
    <s v="????5"/>
    <s v="Pullman Community Montessori"/>
    <n v="0"/>
    <x v="1"/>
    <n v="0"/>
    <n v="0"/>
    <n v="0"/>
    <n v="1"/>
    <n v="1"/>
    <n v="0"/>
    <n v="15"/>
    <n v="0"/>
    <n v="1.1000000000000001"/>
    <n v="36"/>
    <n v="0"/>
    <n v="0"/>
    <n v="67585"/>
    <n v="68937"/>
    <n v="0"/>
    <n v="0"/>
    <n v="11848.32"/>
    <n v="0.2271"/>
    <n v="0.22070000000000001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1000000}" name="PivotTable2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M2:N322" firstHeaderRow="1" firstDataRow="1" firstDataCol="1"/>
  <pivotFields count="30">
    <pivotField axis="axisRow" showAll="0">
      <items count="320">
        <item x="294"/>
        <item x="11"/>
        <item x="190"/>
        <item x="126"/>
        <item x="222"/>
        <item x="37"/>
        <item x="5"/>
        <item x="111"/>
        <item x="195"/>
        <item x="114"/>
        <item x="81"/>
        <item x="204"/>
        <item x="220"/>
        <item x="136"/>
        <item x="255"/>
        <item x="71"/>
        <item x="120"/>
        <item x="25"/>
        <item x="24"/>
        <item x="297"/>
        <item x="200"/>
        <item x="51"/>
        <item x="235"/>
        <item x="22"/>
        <item x="210"/>
        <item x="209"/>
        <item x="284"/>
        <item x="98"/>
        <item x="118"/>
        <item x="93"/>
        <item x="293"/>
        <item x="76"/>
        <item x="21"/>
        <item x="8"/>
        <item x="221"/>
        <item x="58"/>
        <item x="254"/>
        <item x="127"/>
        <item x="277"/>
        <item x="26"/>
        <item x="108"/>
        <item x="309"/>
        <item x="110"/>
        <item x="187"/>
        <item x="18"/>
        <item x="191"/>
        <item x="64"/>
        <item x="135"/>
        <item x="295"/>
        <item x="109"/>
        <item x="53"/>
        <item x="186"/>
        <item x="103"/>
        <item x="219"/>
        <item x="193"/>
        <item x="166"/>
        <item x="253"/>
        <item x="107"/>
        <item x="199"/>
        <item x="288"/>
        <item x="212"/>
        <item x="292"/>
        <item x="49"/>
        <item x="243"/>
        <item x="228"/>
        <item x="150"/>
        <item x="73"/>
        <item x="305"/>
        <item x="87"/>
        <item x="0"/>
        <item x="100"/>
        <item x="165"/>
        <item x="140"/>
        <item x="148"/>
        <item x="69"/>
        <item x="268"/>
        <item x="211"/>
        <item x="48"/>
        <item x="230"/>
        <item x="307"/>
        <item x="177"/>
        <item x="175"/>
        <item x="173"/>
        <item x="50"/>
        <item x="246"/>
        <item x="207"/>
        <item x="19"/>
        <item x="208"/>
        <item x="36"/>
        <item x="201"/>
        <item x="231"/>
        <item x="78"/>
        <item x="72"/>
        <item x="143"/>
        <item x="97"/>
        <item x="285"/>
        <item x="218"/>
        <item x="240"/>
        <item x="9"/>
        <item x="279"/>
        <item x="224"/>
        <item x="6"/>
        <item x="269"/>
        <item x="242"/>
        <item x="106"/>
        <item x="238"/>
        <item x="122"/>
        <item x="112"/>
        <item x="172"/>
        <item x="262"/>
        <item x="156"/>
        <item x="260"/>
        <item x="214"/>
        <item x="215"/>
        <item x="16"/>
        <item x="7"/>
        <item x="167"/>
        <item x="29"/>
        <item x="245"/>
        <item x="266"/>
        <item x="55"/>
        <item x="65"/>
        <item x="272"/>
        <item x="68"/>
        <item x="115"/>
        <item x="38"/>
        <item x="308"/>
        <item x="13"/>
        <item x="28"/>
        <item x="278"/>
        <item x="85"/>
        <item x="116"/>
        <item x="226"/>
        <item x="86"/>
        <item x="302"/>
        <item x="132"/>
        <item x="159"/>
        <item x="74"/>
        <item x="151"/>
        <item x="149"/>
        <item x="1"/>
        <item x="306"/>
        <item x="15"/>
        <item x="273"/>
        <item x="182"/>
        <item x="196"/>
        <item x="32"/>
        <item x="300"/>
        <item x="31"/>
        <item x="250"/>
        <item x="217"/>
        <item x="2"/>
        <item x="52"/>
        <item x="178"/>
        <item x="303"/>
        <item x="95"/>
        <item x="57"/>
        <item x="247"/>
        <item x="91"/>
        <item x="237"/>
        <item x="137"/>
        <item x="198"/>
        <item x="168"/>
        <item x="99"/>
        <item x="161"/>
        <item x="181"/>
        <item x="179"/>
        <item x="17"/>
        <item x="194"/>
        <item x="145"/>
        <item x="274"/>
        <item x="188"/>
        <item x="176"/>
        <item x="216"/>
        <item x="244"/>
        <item x="160"/>
        <item x="304"/>
        <item x="169"/>
        <item x="162"/>
        <item x="54"/>
        <item x="234"/>
        <item x="256"/>
        <item x="206"/>
        <item x="267"/>
        <item x="23"/>
        <item x="282"/>
        <item x="264"/>
        <item x="60"/>
        <item x="189"/>
        <item x="39"/>
        <item x="197"/>
        <item x="82"/>
        <item x="12"/>
        <item x="66"/>
        <item x="301"/>
        <item x="80"/>
        <item x="261"/>
        <item x="236"/>
        <item x="184"/>
        <item x="129"/>
        <item x="229"/>
        <item x="46"/>
        <item x="20"/>
        <item x="232"/>
        <item x="3"/>
        <item x="117"/>
        <item x="47"/>
        <item x="155"/>
        <item x="239"/>
        <item x="154"/>
        <item x="146"/>
        <item x="258"/>
        <item x="75"/>
        <item x="121"/>
        <item x="157"/>
        <item x="67"/>
        <item x="4"/>
        <item x="139"/>
        <item x="104"/>
        <item x="147"/>
        <item x="241"/>
        <item x="123"/>
        <item x="259"/>
        <item x="56"/>
        <item x="90"/>
        <item x="252"/>
        <item x="248"/>
        <item x="185"/>
        <item x="92"/>
        <item x="163"/>
        <item x="142"/>
        <item x="141"/>
        <item x="30"/>
        <item x="83"/>
        <item x="33"/>
        <item x="62"/>
        <item x="125"/>
        <item x="298"/>
        <item x="59"/>
        <item x="223"/>
        <item x="249"/>
        <item x="203"/>
        <item x="183"/>
        <item x="34"/>
        <item x="296"/>
        <item x="283"/>
        <item x="45"/>
        <item x="128"/>
        <item x="263"/>
        <item x="77"/>
        <item x="43"/>
        <item x="138"/>
        <item x="171"/>
        <item x="113"/>
        <item x="312"/>
        <item x="170"/>
        <item x="280"/>
        <item x="180"/>
        <item x="213"/>
        <item x="94"/>
        <item x="225"/>
        <item x="271"/>
        <item x="286"/>
        <item x="287"/>
        <item x="61"/>
        <item x="290"/>
        <item x="41"/>
        <item x="276"/>
        <item x="44"/>
        <item x="289"/>
        <item x="202"/>
        <item x="10"/>
        <item x="79"/>
        <item x="14"/>
        <item x="133"/>
        <item x="144"/>
        <item x="164"/>
        <item x="153"/>
        <item x="131"/>
        <item x="119"/>
        <item x="124"/>
        <item x="270"/>
        <item x="205"/>
        <item x="40"/>
        <item x="192"/>
        <item x="84"/>
        <item x="257"/>
        <item x="42"/>
        <item x="70"/>
        <item x="227"/>
        <item x="251"/>
        <item x="174"/>
        <item x="281"/>
        <item x="158"/>
        <item x="311"/>
        <item x="63"/>
        <item x="233"/>
        <item x="134"/>
        <item x="88"/>
        <item x="265"/>
        <item x="275"/>
        <item x="96"/>
        <item x="89"/>
        <item x="313"/>
        <item x="291"/>
        <item x="299"/>
        <item x="152"/>
        <item x="35"/>
        <item x="101"/>
        <item x="105"/>
        <item x="310"/>
        <item x="27"/>
        <item x="102"/>
        <item x="130"/>
        <item x="314"/>
        <item x="315"/>
        <item x="316"/>
        <item x="317"/>
        <item x="318"/>
        <item t="default"/>
      </items>
    </pivotField>
    <pivotField showAll="0"/>
    <pivotField dataField="1" showAll="0"/>
    <pivotField showAll="0"/>
    <pivotField numFmtId="169" showAll="0" defaultSubtotal="0"/>
    <pivotField showAll="0"/>
    <pivotField numFmtId="43" showAll="0"/>
    <pivotField showAll="0" defaultSubtotal="0"/>
    <pivotField numFmtId="43" showAll="0"/>
    <pivotField showAll="0" defaultSubtotal="0"/>
    <pivotField showAll="0" defaultSubtotal="0"/>
    <pivotField numFmtId="168" showAll="0"/>
    <pivotField showAll="0"/>
    <pivotField numFmtId="164" showAll="0"/>
    <pivotField showAll="0"/>
    <pivotField showAll="0"/>
    <pivotField numFmtId="43" showAll="0"/>
    <pivotField numFmtId="43" showAll="0"/>
    <pivotField numFmtId="166" showAll="0"/>
    <pivotField numFmtId="166" showAll="0"/>
    <pivotField numFmtId="166" showAll="0"/>
    <pivotField numFmtId="165" showAll="0"/>
    <pivotField numFmtId="166" showAll="0"/>
    <pivotField numFmtId="10" showAll="0"/>
    <pivotField numFmtId="10" showAll="0"/>
    <pivotField numFmtId="166" showAll="0"/>
    <pivotField numFmtId="165" showAll="0"/>
    <pivotField numFmtId="165" showAll="0"/>
    <pivotField numFmtId="165" showAll="0"/>
    <pivotField numFmtId="166" showAll="0"/>
  </pivotFields>
  <rowFields count="1">
    <field x="0"/>
  </rowFields>
  <rowItems count="3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 t="grand">
      <x/>
    </i>
  </rowItems>
  <colItems count="1">
    <i/>
  </colItems>
  <dataFields count="1">
    <dataField name="Count of School Code" fld="2" subtotal="count" baseField="0" baseItem="0"/>
  </dataFields>
  <formats count="4">
    <format dxfId="3">
      <pivotArea field="0" type="button" dataOnly="0" labelOnly="1" outline="0" axis="axisRow" fieldPosition="0"/>
    </format>
    <format dxfId="2">
      <pivotArea dataOnly="0" labelOnly="1" outline="0" axis="axisValues" fieldPosition="0"/>
    </format>
    <format dxfId="1">
      <pivotArea dataOnly="0" labelOnly="1" outline="0" axis="axisValues" fieldPosition="0"/>
    </format>
    <format dxfId="0">
      <pivotArea type="origin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1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G1:J322" firstHeaderRow="1" firstDataRow="2" firstDataCol="1"/>
  <pivotFields count="30">
    <pivotField axis="axisRow" showAll="0">
      <items count="320">
        <item x="294"/>
        <item x="11"/>
        <item x="190"/>
        <item x="126"/>
        <item x="222"/>
        <item x="37"/>
        <item x="5"/>
        <item x="111"/>
        <item x="195"/>
        <item x="114"/>
        <item x="81"/>
        <item x="204"/>
        <item x="220"/>
        <item x="136"/>
        <item x="255"/>
        <item x="71"/>
        <item x="120"/>
        <item x="25"/>
        <item x="24"/>
        <item x="297"/>
        <item x="200"/>
        <item x="51"/>
        <item x="235"/>
        <item x="22"/>
        <item x="210"/>
        <item x="209"/>
        <item x="284"/>
        <item x="98"/>
        <item x="118"/>
        <item x="93"/>
        <item x="293"/>
        <item x="76"/>
        <item x="21"/>
        <item x="8"/>
        <item x="221"/>
        <item x="58"/>
        <item x="254"/>
        <item x="127"/>
        <item x="277"/>
        <item x="26"/>
        <item x="108"/>
        <item x="309"/>
        <item x="110"/>
        <item x="187"/>
        <item x="18"/>
        <item x="191"/>
        <item x="64"/>
        <item x="135"/>
        <item x="295"/>
        <item x="109"/>
        <item x="53"/>
        <item x="186"/>
        <item x="103"/>
        <item x="219"/>
        <item x="193"/>
        <item x="166"/>
        <item x="253"/>
        <item x="107"/>
        <item x="199"/>
        <item x="288"/>
        <item x="212"/>
        <item x="292"/>
        <item x="49"/>
        <item x="243"/>
        <item x="228"/>
        <item x="150"/>
        <item x="73"/>
        <item x="305"/>
        <item x="87"/>
        <item x="0"/>
        <item x="100"/>
        <item x="165"/>
        <item x="140"/>
        <item x="148"/>
        <item x="69"/>
        <item x="268"/>
        <item x="211"/>
        <item x="48"/>
        <item x="230"/>
        <item x="307"/>
        <item x="177"/>
        <item x="175"/>
        <item x="173"/>
        <item x="50"/>
        <item x="246"/>
        <item x="207"/>
        <item x="19"/>
        <item x="208"/>
        <item x="36"/>
        <item x="201"/>
        <item x="231"/>
        <item x="78"/>
        <item x="72"/>
        <item x="143"/>
        <item x="97"/>
        <item x="285"/>
        <item x="218"/>
        <item x="240"/>
        <item x="9"/>
        <item x="279"/>
        <item x="224"/>
        <item x="6"/>
        <item x="269"/>
        <item x="242"/>
        <item x="106"/>
        <item x="238"/>
        <item x="122"/>
        <item x="112"/>
        <item x="172"/>
        <item x="262"/>
        <item x="156"/>
        <item x="260"/>
        <item x="214"/>
        <item x="215"/>
        <item x="16"/>
        <item x="7"/>
        <item x="167"/>
        <item x="29"/>
        <item x="245"/>
        <item x="266"/>
        <item x="55"/>
        <item x="65"/>
        <item x="272"/>
        <item x="68"/>
        <item x="115"/>
        <item x="38"/>
        <item x="308"/>
        <item x="13"/>
        <item x="28"/>
        <item x="278"/>
        <item x="85"/>
        <item x="116"/>
        <item x="226"/>
        <item x="86"/>
        <item x="302"/>
        <item x="132"/>
        <item x="159"/>
        <item x="74"/>
        <item x="151"/>
        <item x="149"/>
        <item x="1"/>
        <item x="306"/>
        <item x="15"/>
        <item x="273"/>
        <item x="182"/>
        <item x="196"/>
        <item x="32"/>
        <item x="300"/>
        <item x="31"/>
        <item x="250"/>
        <item x="217"/>
        <item x="2"/>
        <item x="52"/>
        <item x="178"/>
        <item x="303"/>
        <item x="95"/>
        <item x="57"/>
        <item x="247"/>
        <item x="91"/>
        <item x="237"/>
        <item x="137"/>
        <item x="198"/>
        <item x="168"/>
        <item x="99"/>
        <item x="161"/>
        <item x="181"/>
        <item x="179"/>
        <item x="17"/>
        <item x="194"/>
        <item x="145"/>
        <item x="274"/>
        <item x="188"/>
        <item x="176"/>
        <item x="216"/>
        <item x="244"/>
        <item x="160"/>
        <item x="304"/>
        <item x="169"/>
        <item x="162"/>
        <item x="54"/>
        <item x="234"/>
        <item x="256"/>
        <item x="206"/>
        <item x="267"/>
        <item x="23"/>
        <item x="282"/>
        <item x="264"/>
        <item x="60"/>
        <item x="189"/>
        <item x="39"/>
        <item x="197"/>
        <item x="82"/>
        <item x="12"/>
        <item x="66"/>
        <item x="301"/>
        <item x="80"/>
        <item x="261"/>
        <item x="236"/>
        <item x="184"/>
        <item x="129"/>
        <item x="229"/>
        <item x="46"/>
        <item x="20"/>
        <item x="232"/>
        <item x="3"/>
        <item x="117"/>
        <item x="47"/>
        <item x="155"/>
        <item x="239"/>
        <item x="154"/>
        <item x="146"/>
        <item x="258"/>
        <item x="75"/>
        <item x="121"/>
        <item x="157"/>
        <item x="67"/>
        <item x="4"/>
        <item x="139"/>
        <item x="104"/>
        <item x="147"/>
        <item x="241"/>
        <item x="123"/>
        <item x="259"/>
        <item x="56"/>
        <item x="90"/>
        <item x="252"/>
        <item x="248"/>
        <item x="185"/>
        <item x="92"/>
        <item x="163"/>
        <item x="142"/>
        <item x="141"/>
        <item x="30"/>
        <item x="83"/>
        <item x="33"/>
        <item x="62"/>
        <item x="125"/>
        <item x="298"/>
        <item x="59"/>
        <item x="223"/>
        <item x="249"/>
        <item x="203"/>
        <item x="183"/>
        <item x="34"/>
        <item x="296"/>
        <item x="283"/>
        <item x="45"/>
        <item x="128"/>
        <item x="263"/>
        <item x="77"/>
        <item x="43"/>
        <item x="138"/>
        <item x="171"/>
        <item x="113"/>
        <item x="312"/>
        <item x="170"/>
        <item x="280"/>
        <item x="180"/>
        <item x="213"/>
        <item x="94"/>
        <item x="225"/>
        <item x="271"/>
        <item x="286"/>
        <item x="287"/>
        <item x="61"/>
        <item x="290"/>
        <item x="41"/>
        <item x="276"/>
        <item x="44"/>
        <item x="289"/>
        <item x="202"/>
        <item x="10"/>
        <item x="79"/>
        <item x="14"/>
        <item x="133"/>
        <item x="144"/>
        <item x="164"/>
        <item x="153"/>
        <item x="131"/>
        <item x="119"/>
        <item x="124"/>
        <item x="270"/>
        <item x="205"/>
        <item x="40"/>
        <item x="192"/>
        <item x="84"/>
        <item x="257"/>
        <item x="42"/>
        <item x="70"/>
        <item x="227"/>
        <item x="251"/>
        <item x="174"/>
        <item x="281"/>
        <item x="158"/>
        <item x="311"/>
        <item x="63"/>
        <item x="233"/>
        <item x="134"/>
        <item x="88"/>
        <item x="265"/>
        <item x="275"/>
        <item x="96"/>
        <item x="89"/>
        <item x="313"/>
        <item x="291"/>
        <item x="299"/>
        <item x="152"/>
        <item x="35"/>
        <item x="101"/>
        <item x="105"/>
        <item x="310"/>
        <item x="27"/>
        <item x="102"/>
        <item x="130"/>
        <item x="314"/>
        <item x="315"/>
        <item x="316"/>
        <item x="317"/>
        <item x="318"/>
        <item t="default"/>
      </items>
    </pivotField>
    <pivotField showAll="0"/>
    <pivotField showAll="0"/>
    <pivotField showAll="0"/>
    <pivotField numFmtId="169" showAll="0" defaultSubtotal="0"/>
    <pivotField axis="axisCol" showAll="0">
      <items count="3">
        <item x="1"/>
        <item x="0"/>
        <item t="default"/>
      </items>
    </pivotField>
    <pivotField dataField="1" numFmtId="43" showAll="0"/>
    <pivotField showAll="0" defaultSubtotal="0"/>
    <pivotField numFmtId="43" showAll="0"/>
    <pivotField showAll="0" defaultSubtotal="0"/>
    <pivotField showAll="0" defaultSubtotal="0"/>
    <pivotField numFmtId="168" showAll="0"/>
    <pivotField showAll="0"/>
    <pivotField numFmtId="164" showAll="0"/>
    <pivotField showAll="0"/>
    <pivotField showAll="0"/>
    <pivotField numFmtId="43" showAll="0"/>
    <pivotField numFmtId="43" showAll="0"/>
    <pivotField numFmtId="166" showAll="0"/>
    <pivotField numFmtId="166" showAll="0"/>
    <pivotField numFmtId="166" showAll="0"/>
    <pivotField numFmtId="165" showAll="0"/>
    <pivotField numFmtId="166" showAll="0"/>
    <pivotField numFmtId="10" showAll="0"/>
    <pivotField numFmtId="10" showAll="0"/>
    <pivotField numFmtId="166" showAll="0"/>
    <pivotField numFmtId="165" showAll="0"/>
    <pivotField numFmtId="165" showAll="0"/>
    <pivotField numFmtId="165" showAll="0"/>
    <pivotField numFmtId="166" showAll="0"/>
  </pivotFields>
  <rowFields count="1">
    <field x="0"/>
  </rowFields>
  <rowItems count="3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 t="grand">
      <x/>
    </i>
  </rowItems>
  <colFields count="1">
    <field x="5"/>
  </colFields>
  <colItems count="3">
    <i>
      <x/>
    </i>
    <i>
      <x v="1"/>
    </i>
    <i t="grand">
      <x/>
    </i>
  </colItems>
  <dataFields count="1">
    <dataField name="Sum of 2020-21 AAFTE OSPI June 2021" fld="6" baseField="0" baseItem="0"/>
  </dataFields>
  <formats count="4">
    <format dxfId="7">
      <pivotArea field="0" type="button" dataOnly="0" labelOnly="1" outline="0" axis="axisRow" fieldPosition="0"/>
    </format>
    <format dxfId="6">
      <pivotArea dataOnly="0" labelOnly="1" outline="0" axis="axisValues" fieldPosition="0"/>
    </format>
    <format dxfId="5">
      <pivotArea dataOnly="0" labelOnly="1" outline="0" axis="axisValues" fieldPosition="0"/>
    </format>
    <format dxfId="4">
      <pivotArea type="origin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205" dT="2021-08-16T18:04:58.16" personId="{DC256705-BF59-4B86-BE7E-B8AF159371D9}" id="{C5995560-148F-433E-8171-B21021A63CFA}">
    <text>Updated 8/16/21</text>
  </threadedComment>
  <threadedComment ref="C264" dT="2021-08-16T18:04:33.62" personId="{DC256705-BF59-4B86-BE7E-B8AF159371D9}" id="{847657EB-FD26-4700-9677-FC9BB77FDBB3}">
    <text>Updated 8/16/21</text>
  </threadedComment>
  <threadedComment ref="C321" dT="2021-09-13T18:25:08.51" personId="{DC256705-BF59-4B86-BE7E-B8AF159371D9}" id="{81E75FC8-E84F-49D6-B633-C4893651B886}">
    <text>Considered newly emerging school and using Toppenish's poverty %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  <pageSetUpPr fitToPage="1"/>
  </sheetPr>
  <dimension ref="B2:B57"/>
  <sheetViews>
    <sheetView tabSelected="1" workbookViewId="0">
      <selection activeCell="B2" sqref="B2"/>
    </sheetView>
  </sheetViews>
  <sheetFormatPr defaultRowHeight="14.4"/>
  <cols>
    <col min="1" max="1" width="3.6640625" customWidth="1"/>
    <col min="2" max="2" width="41.88671875" customWidth="1"/>
  </cols>
  <sheetData>
    <row r="2" spans="2:2" ht="23.4">
      <c r="B2" s="64" t="s">
        <v>3352</v>
      </c>
    </row>
    <row r="3" spans="2:2" s="63" customFormat="1" ht="23.4">
      <c r="B3" s="64"/>
    </row>
    <row r="4" spans="2:2" s="63" customFormat="1" ht="23.4">
      <c r="B4" s="64" t="s">
        <v>3367</v>
      </c>
    </row>
    <row r="5" spans="2:2">
      <c r="B5" s="65"/>
    </row>
    <row r="6" spans="2:2">
      <c r="B6" s="65" t="s">
        <v>3353</v>
      </c>
    </row>
    <row r="7" spans="2:2">
      <c r="B7" s="65" t="s">
        <v>2612</v>
      </c>
    </row>
    <row r="8" spans="2:2">
      <c r="B8" s="65"/>
    </row>
    <row r="9" spans="2:2">
      <c r="B9" s="65" t="s">
        <v>3366</v>
      </c>
    </row>
    <row r="10" spans="2:2">
      <c r="B10" s="66" t="s">
        <v>2613</v>
      </c>
    </row>
    <row r="11" spans="2:2">
      <c r="B11" s="66" t="s">
        <v>2721</v>
      </c>
    </row>
    <row r="12" spans="2:2">
      <c r="B12" s="66"/>
    </row>
    <row r="13" spans="2:2">
      <c r="B13" s="65" t="s">
        <v>2726</v>
      </c>
    </row>
    <row r="14" spans="2:2">
      <c r="B14" s="68" t="s">
        <v>2730</v>
      </c>
    </row>
    <row r="15" spans="2:2">
      <c r="B15" s="69" t="s">
        <v>3398</v>
      </c>
    </row>
    <row r="16" spans="2:2">
      <c r="B16" s="68" t="s">
        <v>3354</v>
      </c>
    </row>
    <row r="17" spans="2:2" s="63" customFormat="1">
      <c r="B17" s="68"/>
    </row>
    <row r="18" spans="2:2">
      <c r="B18" s="68" t="s">
        <v>2731</v>
      </c>
    </row>
    <row r="19" spans="2:2">
      <c r="B19" s="67" t="s">
        <v>3394</v>
      </c>
    </row>
    <row r="20" spans="2:2">
      <c r="B20" s="68" t="s">
        <v>3355</v>
      </c>
    </row>
    <row r="21" spans="2:2" s="63" customFormat="1">
      <c r="B21" s="68" t="s">
        <v>3351</v>
      </c>
    </row>
    <row r="22" spans="2:2">
      <c r="B22" s="78" t="s">
        <v>3151</v>
      </c>
    </row>
    <row r="23" spans="2:2" s="63" customFormat="1">
      <c r="B23" s="78"/>
    </row>
    <row r="24" spans="2:2" s="63" customFormat="1">
      <c r="B24" s="96" t="s">
        <v>3368</v>
      </c>
    </row>
    <row r="25" spans="2:2" s="63" customFormat="1"/>
    <row r="26" spans="2:2">
      <c r="B26" s="65" t="s">
        <v>2723</v>
      </c>
    </row>
    <row r="27" spans="2:2">
      <c r="B27" s="63" t="s">
        <v>3356</v>
      </c>
    </row>
    <row r="28" spans="2:2" s="63" customFormat="1">
      <c r="B28" s="63" t="s">
        <v>3357</v>
      </c>
    </row>
    <row r="29" spans="2:2">
      <c r="B29" s="63" t="s">
        <v>3395</v>
      </c>
    </row>
    <row r="30" spans="2:2">
      <c r="B30" s="63"/>
    </row>
    <row r="32" spans="2:2">
      <c r="B32" s="65" t="s">
        <v>2724</v>
      </c>
    </row>
    <row r="33" spans="2:2">
      <c r="B33" s="63" t="s">
        <v>2579</v>
      </c>
    </row>
    <row r="34" spans="2:2">
      <c r="B34" s="63" t="s">
        <v>2580</v>
      </c>
    </row>
    <row r="35" spans="2:2">
      <c r="B35" s="63" t="s">
        <v>3364</v>
      </c>
    </row>
    <row r="36" spans="2:2">
      <c r="B36" s="63" t="s">
        <v>3358</v>
      </c>
    </row>
    <row r="37" spans="2:2">
      <c r="B37" s="63" t="s">
        <v>2722</v>
      </c>
    </row>
    <row r="38" spans="2:2" s="63" customFormat="1">
      <c r="B38" s="63" t="s">
        <v>3365</v>
      </c>
    </row>
    <row r="40" spans="2:2">
      <c r="B40" s="63" t="s">
        <v>2582</v>
      </c>
    </row>
    <row r="42" spans="2:2">
      <c r="B42" s="65" t="s">
        <v>2729</v>
      </c>
    </row>
    <row r="44" spans="2:2">
      <c r="B44" s="98" t="s">
        <v>3396</v>
      </c>
    </row>
    <row r="56" spans="2:2">
      <c r="B56" s="63"/>
    </row>
    <row r="57" spans="2:2">
      <c r="B57" s="63"/>
    </row>
  </sheetData>
  <pageMargins left="0.7" right="0.7" top="0.75" bottom="0.75" header="0.3" footer="0.3"/>
  <pageSetup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120"/>
  <sheetViews>
    <sheetView zoomScale="77" zoomScaleNormal="77" workbookViewId="0">
      <selection activeCell="B4" sqref="B4"/>
    </sheetView>
  </sheetViews>
  <sheetFormatPr defaultColWidth="0" defaultRowHeight="14.4"/>
  <cols>
    <col min="1" max="1" width="4.33203125" customWidth="1"/>
    <col min="2" max="2" width="28.5546875" customWidth="1"/>
    <col min="3" max="3" width="51.44140625" customWidth="1"/>
    <col min="4" max="4" width="21" customWidth="1"/>
    <col min="5" max="5" width="18.6640625" customWidth="1"/>
    <col min="6" max="6" width="21" customWidth="1"/>
    <col min="7" max="7" width="21" style="63" customWidth="1"/>
    <col min="8" max="8" width="21" customWidth="1"/>
    <col min="9" max="9" width="4.44140625" customWidth="1"/>
    <col min="10" max="11" width="0" hidden="1" customWidth="1"/>
    <col min="12" max="16384" width="9.109375" hidden="1"/>
  </cols>
  <sheetData>
    <row r="1" spans="2:8" ht="18">
      <c r="B1" s="125" t="str">
        <f>'Instructions and about the data'!B2</f>
        <v>LAP Calculator to Budget for the 2021-22 School Year</v>
      </c>
    </row>
    <row r="2" spans="2:8" ht="18">
      <c r="G2" s="123" t="s">
        <v>3152</v>
      </c>
      <c r="H2" s="124">
        <f>SUM(H9,H14)</f>
        <v>2268940.7779388474</v>
      </c>
    </row>
    <row r="3" spans="2:8" ht="18.600000000000001" thickBot="1">
      <c r="B3" s="97" t="s">
        <v>2727</v>
      </c>
      <c r="C3" t="s">
        <v>2728</v>
      </c>
    </row>
    <row r="4" spans="2:8" ht="15" thickBot="1">
      <c r="B4" s="47" t="s">
        <v>468</v>
      </c>
    </row>
    <row r="6" spans="2:8" ht="15.6">
      <c r="B6" s="48" t="s">
        <v>2712</v>
      </c>
    </row>
    <row r="7" spans="2:8">
      <c r="F7" s="79" t="s">
        <v>2718</v>
      </c>
      <c r="G7" s="79"/>
    </row>
    <row r="8" spans="2:8" ht="43.2">
      <c r="B8" s="55" t="s">
        <v>2609</v>
      </c>
      <c r="C8" s="56" t="s">
        <v>2610</v>
      </c>
      <c r="D8" s="56" t="s">
        <v>3359</v>
      </c>
      <c r="E8" s="56" t="s">
        <v>3397</v>
      </c>
      <c r="F8" s="56" t="s">
        <v>3360</v>
      </c>
      <c r="G8" s="56"/>
      <c r="H8" s="57" t="s">
        <v>2720</v>
      </c>
    </row>
    <row r="9" spans="2:8">
      <c r="B9" s="58" t="str">
        <f>VLOOKUP($B$4,AAFTE!$B:$E,4,0)</f>
        <v>14005</v>
      </c>
      <c r="C9" s="59" t="str">
        <f>$B$4</f>
        <v>Aberdeen School District</v>
      </c>
      <c r="D9" s="60">
        <f>IFERROR(VLOOKUP(B9,'CEDARS District FRPL'!A:C,3,FALSE),"No Data")</f>
        <v>0.71940000000000004</v>
      </c>
      <c r="E9" s="73">
        <f>VLOOKUP($B$9,Districts,4,0)</f>
        <v>3094.49</v>
      </c>
      <c r="F9" s="92"/>
      <c r="G9" s="93"/>
      <c r="H9" s="102">
        <f>VLOOKUP($B$9,Districts,'District LAP Calculation'!AA$1,0)</f>
        <v>1392451.7393086124</v>
      </c>
    </row>
    <row r="11" spans="2:8" ht="15.6">
      <c r="B11" s="48" t="s">
        <v>2713</v>
      </c>
    </row>
    <row r="12" spans="2:8" ht="60.6">
      <c r="E12" s="85"/>
      <c r="F12" s="80" t="s">
        <v>3150</v>
      </c>
      <c r="G12" s="94" t="s">
        <v>2725</v>
      </c>
    </row>
    <row r="13" spans="2:8" ht="72">
      <c r="B13" s="55" t="s">
        <v>2608</v>
      </c>
      <c r="C13" s="56" t="s">
        <v>2611</v>
      </c>
      <c r="D13" s="56" t="s">
        <v>3361</v>
      </c>
      <c r="E13" s="56" t="str">
        <f>E8</f>
        <v>AAFTE 2020-21 as of August 2021</v>
      </c>
      <c r="F13" s="56" t="s">
        <v>3362</v>
      </c>
      <c r="G13" s="56" t="s">
        <v>3363</v>
      </c>
      <c r="H13" s="57" t="s">
        <v>2719</v>
      </c>
    </row>
    <row r="14" spans="2:8" s="63" customFormat="1" ht="18" customHeight="1">
      <c r="B14" s="70"/>
      <c r="C14" s="71" t="s">
        <v>2779</v>
      </c>
      <c r="D14" s="72">
        <f>IFERROR(AVERAGEIF(D15:D120,"&gt;0"),"No Data")</f>
        <v>0.65968000000000004</v>
      </c>
      <c r="E14" s="74">
        <f>SUMIFS(E15:E120,D15:D120,"&gt;=0.5")</f>
        <v>3054.16</v>
      </c>
      <c r="F14" s="81"/>
      <c r="G14" s="95">
        <f>SUM(G15:G120)</f>
        <v>3054.16</v>
      </c>
      <c r="H14" s="82">
        <f>SUMIF($D$15:$D$120,"&lt;&gt;0",H15:H120)</f>
        <v>876489.03863023501</v>
      </c>
    </row>
    <row r="15" spans="2:8">
      <c r="B15" s="61">
        <f t="array" ref="B15">IFERROR(INDEX('HP Schools Calculation'!$C$10:$C$2348,SMALL(IF('HP Schools Calculation'!$A$10:$A$2348=Summary!$B$9,ROW('HP Schools Calculation'!$C$10:$C$2348)-ROW('HP Schools Calculation'!C$10)+1),ROWS('HP Schools Calculation'!C$10:C10))),"")</f>
        <v>2834</v>
      </c>
      <c r="C15" s="53" t="str">
        <f>_xlfn.IFNA(VLOOKUP($B15,Schools,'HP Schools Calculation'!D$1,0),"")</f>
        <v>A J West Elementary</v>
      </c>
      <c r="D15" s="54">
        <f>_xlfn.IFNA(VLOOKUP($B15,Schools,'HP Schools Calculation'!E$1,0),"")</f>
        <v>0.78200000000000003</v>
      </c>
      <c r="E15" s="75">
        <f>_xlfn.IFNA(VLOOKUP($B15,Schools,'HP Schools Calculation'!G$1,0),"")</f>
        <v>299.39999999999998</v>
      </c>
      <c r="F15" s="89"/>
      <c r="G15" s="86">
        <f>_xlfn.IFNA(VLOOKUP($B15,Schools,'HP Schools Calculation'!L$1,0),"")</f>
        <v>299.39999999999998</v>
      </c>
      <c r="H15" s="82">
        <f>_xlfn.IFNA(VLOOKUP($B15,Schools,'HP Schools Calculation'!AD$1,0),"")</f>
        <v>85922.419966829591</v>
      </c>
    </row>
    <row r="16" spans="2:8">
      <c r="B16" s="62">
        <f t="array" ref="B16">IFERROR(INDEX('HP Schools Calculation'!$C$10:$C$2348,SMALL(IF('HP Schools Calculation'!$A$10:$A$2348=Summary!$B$9,ROW('HP Schools Calculation'!$C$10:$C$2348)-ROW('HP Schools Calculation'!C$10)+1),ROWS('HP Schools Calculation'!C$10:C11))),"")</f>
        <v>3216</v>
      </c>
      <c r="C16" s="49" t="str">
        <f>_xlfn.IFNA(VLOOKUP($B16,Schools,'HP Schools Calculation'!D$1,0),"")</f>
        <v>Central Park Elementary</v>
      </c>
      <c r="D16" s="50">
        <f>_xlfn.IFNA(VLOOKUP($B16,Schools,'HP Schools Calculation'!E$1,0),"")</f>
        <v>0.56140000000000001</v>
      </c>
      <c r="E16" s="76">
        <f>_xlfn.IFNA(VLOOKUP($B16,Schools,'HP Schools Calculation'!G$1,0),"")</f>
        <v>126.7</v>
      </c>
      <c r="F16" s="90"/>
      <c r="G16" s="87">
        <f>_xlfn.IFNA(VLOOKUP($B16,Schools,'HP Schools Calculation'!L$1,0),"")</f>
        <v>126.7</v>
      </c>
      <c r="H16" s="83">
        <f>_xlfn.IFNA(VLOOKUP($B16,Schools,'HP Schools Calculation'!AD$1,0),"")</f>
        <v>36360.623279216139</v>
      </c>
    </row>
    <row r="17" spans="2:8">
      <c r="B17" s="62">
        <f t="array" ref="B17">IFERROR(INDEX('HP Schools Calculation'!$C$10:$C$2348,SMALL(IF('HP Schools Calculation'!$A$10:$A$2348=Summary!$B$9,ROW('HP Schools Calculation'!$C$10:$C$2348)-ROW('HP Schools Calculation'!C$10)+1),ROWS('HP Schools Calculation'!C$10:C12))),"")</f>
        <v>5514</v>
      </c>
      <c r="C17" s="49" t="str">
        <f>_xlfn.IFNA(VLOOKUP($B17,Schools,'HP Schools Calculation'!D$1,0),"")</f>
        <v>Grays Harbor Academy</v>
      </c>
      <c r="D17" s="50">
        <f>_xlfn.IFNA(VLOOKUP($B17,Schools,'HP Schools Calculation'!E$1,0),"")</f>
        <v>0.72850000000000004</v>
      </c>
      <c r="E17" s="76">
        <f>_xlfn.IFNA(VLOOKUP($B17,Schools,'HP Schools Calculation'!G$1,0),"")</f>
        <v>29.12</v>
      </c>
      <c r="F17" s="90"/>
      <c r="G17" s="87">
        <f>_xlfn.IFNA(VLOOKUP($B17,Schools,'HP Schools Calculation'!L$1,0),"")</f>
        <v>29.12</v>
      </c>
      <c r="H17" s="83">
        <f>_xlfn.IFNA(VLOOKUP($B17,Schools,'HP Schools Calculation'!AD$1,0),"")</f>
        <v>8356.9167315767463</v>
      </c>
    </row>
    <row r="18" spans="2:8">
      <c r="B18" s="62">
        <f t="array" ref="B18">IFERROR(INDEX('HP Schools Calculation'!$C$10:$C$2348,SMALL(IF('HP Schools Calculation'!$A$10:$A$2348=Summary!$B$9,ROW('HP Schools Calculation'!$C$10:$C$2348)-ROW('HP Schools Calculation'!C$10)+1),ROWS('HP Schools Calculation'!C$10:C13))),"")</f>
        <v>3857</v>
      </c>
      <c r="C18" s="49" t="str">
        <f>_xlfn.IFNA(VLOOKUP($B18,Schools,'HP Schools Calculation'!D$1,0),"")</f>
        <v>Harbor High School</v>
      </c>
      <c r="D18" s="50">
        <f>_xlfn.IFNA(VLOOKUP($B18,Schools,'HP Schools Calculation'!E$1,0),"")</f>
        <v>0.74050000000000005</v>
      </c>
      <c r="E18" s="76">
        <f>_xlfn.IFNA(VLOOKUP($B18,Schools,'HP Schools Calculation'!G$1,0),"")</f>
        <v>31.049999999999997</v>
      </c>
      <c r="F18" s="90"/>
      <c r="G18" s="87">
        <f>_xlfn.IFNA(VLOOKUP($B18,Schools,'HP Schools Calculation'!L$1,0),"")</f>
        <v>31.049999999999997</v>
      </c>
      <c r="H18" s="83">
        <f>_xlfn.IFNA(VLOOKUP($B18,Schools,'HP Schools Calculation'!AD$1,0),"")</f>
        <v>8910.7920506681985</v>
      </c>
    </row>
    <row r="19" spans="2:8">
      <c r="B19" s="62">
        <f t="array" ref="B19">IFERROR(INDEX('HP Schools Calculation'!$C$10:$C$2348,SMALL(IF('HP Schools Calculation'!$A$10:$A$2348=Summary!$B$9,ROW('HP Schools Calculation'!$C$10:$C$2348)-ROW('HP Schools Calculation'!C$10)+1),ROWS('HP Schools Calculation'!C$10:C14))),"")</f>
        <v>3476</v>
      </c>
      <c r="C19" s="49" t="str">
        <f>_xlfn.IFNA(VLOOKUP($B19,Schools,'HP Schools Calculation'!D$1,0),"")</f>
        <v>J M Weatherwax High School</v>
      </c>
      <c r="D19" s="50">
        <f>_xlfn.IFNA(VLOOKUP($B19,Schools,'HP Schools Calculation'!E$1,0),"")</f>
        <v>0.58709999999999996</v>
      </c>
      <c r="E19" s="76">
        <f>_xlfn.IFNA(VLOOKUP($B19,Schools,'HP Schools Calculation'!G$1,0),"")</f>
        <v>937.13</v>
      </c>
      <c r="F19" s="90"/>
      <c r="G19" s="87">
        <f>_xlfn.IFNA(VLOOKUP($B19,Schools,'HP Schools Calculation'!L$1,0),"")</f>
        <v>937.13</v>
      </c>
      <c r="H19" s="83">
        <f>_xlfn.IFNA(VLOOKUP($B19,Schools,'HP Schools Calculation'!AD$1,0),"")</f>
        <v>268939.47035242169</v>
      </c>
    </row>
    <row r="20" spans="2:8">
      <c r="B20" s="62">
        <f t="array" ref="B20">IFERROR(INDEX('HP Schools Calculation'!$C$10:$C$2348,SMALL(IF('HP Schools Calculation'!$A$10:$A$2348=Summary!$B$9,ROW('HP Schools Calculation'!$C$10:$C$2348)-ROW('HP Schools Calculation'!C$10)+1),ROWS('HP Schools Calculation'!C$10:C15))),"")</f>
        <v>2449</v>
      </c>
      <c r="C20" s="49" t="str">
        <f>_xlfn.IFNA(VLOOKUP($B20,Schools,'HP Schools Calculation'!D$1,0),"")</f>
        <v>McDermoth Elementary</v>
      </c>
      <c r="D20" s="50">
        <f>_xlfn.IFNA(VLOOKUP($B20,Schools,'HP Schools Calculation'!E$1,0),"")</f>
        <v>0.69569999999999999</v>
      </c>
      <c r="E20" s="76">
        <f>_xlfn.IFNA(VLOOKUP($B20,Schools,'HP Schools Calculation'!G$1,0),"")</f>
        <v>284.60000000000002</v>
      </c>
      <c r="F20" s="90"/>
      <c r="G20" s="87">
        <f>_xlfn.IFNA(VLOOKUP($B20,Schools,'HP Schools Calculation'!L$1,0),"")</f>
        <v>284.60000000000002</v>
      </c>
      <c r="H20" s="83">
        <f>_xlfn.IFNA(VLOOKUP($B20,Schools,'HP Schools Calculation'!AD$1,0),"")</f>
        <v>81675.085913693096</v>
      </c>
    </row>
    <row r="21" spans="2:8">
      <c r="B21" s="62">
        <f t="array" ref="B21">IFERROR(INDEX('HP Schools Calculation'!$C$10:$C$2348,SMALL(IF('HP Schools Calculation'!$A$10:$A$2348=Summary!$B$9,ROW('HP Schools Calculation'!$C$10:$C$2348)-ROW('HP Schools Calculation'!C$10)+1),ROWS('HP Schools Calculation'!C$10:C16))),"")</f>
        <v>2305</v>
      </c>
      <c r="C21" s="49" t="str">
        <f>_xlfn.IFNA(VLOOKUP($B21,Schools,'HP Schools Calculation'!D$1,0),"")</f>
        <v>Miller Junior High</v>
      </c>
      <c r="D21" s="50">
        <f>_xlfn.IFNA(VLOOKUP($B21,Schools,'HP Schools Calculation'!E$1,0),"")</f>
        <v>0.74770000000000003</v>
      </c>
      <c r="E21" s="76">
        <f>_xlfn.IFNA(VLOOKUP($B21,Schools,'HP Schools Calculation'!G$1,0),"")</f>
        <v>769.28</v>
      </c>
      <c r="F21" s="90"/>
      <c r="G21" s="87">
        <f>_xlfn.IFNA(VLOOKUP($B21,Schools,'HP Schools Calculation'!L$1,0),"")</f>
        <v>769.28</v>
      </c>
      <c r="H21" s="83">
        <f>_xlfn.IFNA(VLOOKUP($B21,Schools,'HP Schools Calculation'!AD$1,0),"")</f>
        <v>220769.53651330218</v>
      </c>
    </row>
    <row r="22" spans="2:8">
      <c r="B22" s="62">
        <f t="array" ref="B22">IFERROR(INDEX('HP Schools Calculation'!$C$10:$C$2348,SMALL(IF('HP Schools Calculation'!$A$10:$A$2348=Summary!$B$9,ROW('HP Schools Calculation'!$C$10:$C$2348)-ROW('HP Schools Calculation'!C$10)+1),ROWS('HP Schools Calculation'!C$10:C17))),"")</f>
        <v>2763</v>
      </c>
      <c r="C22" s="49" t="str">
        <f>_xlfn.IFNA(VLOOKUP($B22,Schools,'HP Schools Calculation'!D$1,0),"")</f>
        <v>Robert Gray Elementary</v>
      </c>
      <c r="D22" s="50">
        <f>_xlfn.IFNA(VLOOKUP($B22,Schools,'HP Schools Calculation'!E$1,0),"")</f>
        <v>0.81859999999999999</v>
      </c>
      <c r="E22" s="76">
        <f>_xlfn.IFNA(VLOOKUP($B22,Schools,'HP Schools Calculation'!G$1,0),"")</f>
        <v>274.92</v>
      </c>
      <c r="F22" s="90"/>
      <c r="G22" s="87">
        <f>_xlfn.IFNA(VLOOKUP($B22,Schools,'HP Schools Calculation'!L$1,0),"")</f>
        <v>274.92</v>
      </c>
      <c r="H22" s="83">
        <f>_xlfn.IFNA(VLOOKUP($B22,Schools,'HP Schools Calculation'!AD$1,0),"")</f>
        <v>78897.099857317298</v>
      </c>
    </row>
    <row r="23" spans="2:8">
      <c r="B23" s="62">
        <f t="array" ref="B23">IFERROR(INDEX('HP Schools Calculation'!$C$10:$C$2348,SMALL(IF('HP Schools Calculation'!$A$10:$A$2348=Summary!$B$9,ROW('HP Schools Calculation'!$C$10:$C$2348)-ROW('HP Schools Calculation'!C$10)+1),ROWS('HP Schools Calculation'!C$10:C18))),"")</f>
        <v>2971</v>
      </c>
      <c r="C23" s="49" t="str">
        <f>_xlfn.IFNA(VLOOKUP($B23,Schools,'HP Schools Calculation'!D$1,0),"")</f>
        <v>Stevens Elementary School</v>
      </c>
      <c r="D23" s="50">
        <f>_xlfn.IFNA(VLOOKUP($B23,Schools,'HP Schools Calculation'!E$1,0),"")</f>
        <v>0.84009999999999996</v>
      </c>
      <c r="E23" s="76">
        <f>_xlfn.IFNA(VLOOKUP($B23,Schools,'HP Schools Calculation'!G$1,0),"")</f>
        <v>301.95999999999998</v>
      </c>
      <c r="F23" s="90"/>
      <c r="G23" s="87">
        <f>_xlfn.IFNA(VLOOKUP($B23,Schools,'HP Schools Calculation'!L$1,0),"")</f>
        <v>301.95999999999998</v>
      </c>
      <c r="H23" s="83">
        <f>_xlfn.IFNA(VLOOKUP($B23,Schools,'HP Schools Calculation'!AD$1,0),"")</f>
        <v>86657.093965209977</v>
      </c>
    </row>
    <row r="24" spans="2:8">
      <c r="B24" s="62">
        <f t="array" ref="B24">IFERROR(INDEX('HP Schools Calculation'!$C$10:$C$2348,SMALL(IF('HP Schools Calculation'!$A$10:$A$2348=Summary!$B$9,ROW('HP Schools Calculation'!$C$10:$C$2348)-ROW('HP Schools Calculation'!C$10)+1),ROWS('HP Schools Calculation'!C$10:C19))),"")</f>
        <v>5208</v>
      </c>
      <c r="C24" s="49" t="str">
        <f>_xlfn.IFNA(VLOOKUP($B24,Schools,'HP Schools Calculation'!D$1,0),"")</f>
        <v>Twin Harbors - A Branch of New Market Skills Center</v>
      </c>
      <c r="D24" s="50">
        <f>_xlfn.IFNA(VLOOKUP($B24,Schools,'HP Schools Calculation'!E$1,0),"")</f>
        <v>9.5200000000000007E-2</v>
      </c>
      <c r="E24" s="76">
        <f>_xlfn.IFNA(VLOOKUP($B24,Schools,'HP Schools Calculation'!G$1,0),"")</f>
        <v>40.33</v>
      </c>
      <c r="F24" s="90"/>
      <c r="G24" s="87">
        <f>_xlfn.IFNA(VLOOKUP($B24,Schools,'HP Schools Calculation'!L$1,0),"")</f>
        <v>0</v>
      </c>
      <c r="H24" s="83">
        <f>_xlfn.IFNA(VLOOKUP($B24,Schools,'HP Schools Calculation'!AD$1,0),"")</f>
        <v>0</v>
      </c>
    </row>
    <row r="25" spans="2:8">
      <c r="B25" s="62" t="str">
        <f t="array" ref="B25">IFERROR(INDEX('HP Schools Calculation'!$C$10:$C$2348,SMALL(IF('HP Schools Calculation'!$A$10:$A$2348=Summary!$B$9,ROW('HP Schools Calculation'!$C$10:$C$2348)-ROW('HP Schools Calculation'!C$10)+1),ROWS('HP Schools Calculation'!C$10:C20))),"")</f>
        <v/>
      </c>
      <c r="C25" s="49" t="str">
        <f>_xlfn.IFNA(VLOOKUP($B25,Schools,'HP Schools Calculation'!D$1,0),"")</f>
        <v/>
      </c>
      <c r="D25" s="50" t="str">
        <f>_xlfn.IFNA(VLOOKUP($B25,Schools,'HP Schools Calculation'!E$1,0),"")</f>
        <v/>
      </c>
      <c r="E25" s="76" t="str">
        <f>_xlfn.IFNA(VLOOKUP($B25,Schools,'HP Schools Calculation'!G$1,0),"")</f>
        <v/>
      </c>
      <c r="F25" s="90"/>
      <c r="G25" s="87" t="str">
        <f>_xlfn.IFNA(VLOOKUP($B25,Schools,'HP Schools Calculation'!L$1,0),"")</f>
        <v/>
      </c>
      <c r="H25" s="83" t="str">
        <f>_xlfn.IFNA(VLOOKUP($B25,Schools,'HP Schools Calculation'!AD$1,0),"")</f>
        <v/>
      </c>
    </row>
    <row r="26" spans="2:8">
      <c r="B26" s="62" t="str">
        <f t="array" ref="B26">IFERROR(INDEX('HP Schools Calculation'!$C$10:$C$2348,SMALL(IF('HP Schools Calculation'!$A$10:$A$2348=Summary!$B$9,ROW('HP Schools Calculation'!$C$10:$C$2348)-ROW('HP Schools Calculation'!C$10)+1),ROWS('HP Schools Calculation'!C$10:C21))),"")</f>
        <v/>
      </c>
      <c r="C26" s="49" t="str">
        <f>_xlfn.IFNA(VLOOKUP($B26,Schools,'HP Schools Calculation'!D$1,0),"")</f>
        <v/>
      </c>
      <c r="D26" s="50" t="str">
        <f>_xlfn.IFNA(VLOOKUP($B26,Schools,'HP Schools Calculation'!E$1,0),"")</f>
        <v/>
      </c>
      <c r="E26" s="76" t="str">
        <f>_xlfn.IFNA(VLOOKUP($B26,Schools,'HP Schools Calculation'!G$1,0),"")</f>
        <v/>
      </c>
      <c r="F26" s="90"/>
      <c r="G26" s="87" t="str">
        <f>_xlfn.IFNA(VLOOKUP($B26,Schools,'HP Schools Calculation'!L$1,0),"")</f>
        <v/>
      </c>
      <c r="H26" s="83" t="str">
        <f>_xlfn.IFNA(VLOOKUP($B26,Schools,'HP Schools Calculation'!AD$1,0),"")</f>
        <v/>
      </c>
    </row>
    <row r="27" spans="2:8">
      <c r="B27" s="62" t="str">
        <f t="array" ref="B27">IFERROR(INDEX('HP Schools Calculation'!$C$10:$C$2348,SMALL(IF('HP Schools Calculation'!$A$10:$A$2348=Summary!$B$9,ROW('HP Schools Calculation'!$C$10:$C$2348)-ROW('HP Schools Calculation'!C$10)+1),ROWS('HP Schools Calculation'!C$10:C22))),"")</f>
        <v/>
      </c>
      <c r="C27" s="49" t="str">
        <f>_xlfn.IFNA(VLOOKUP($B27,Schools,'HP Schools Calculation'!D$1,0),"")</f>
        <v/>
      </c>
      <c r="D27" s="50" t="str">
        <f>_xlfn.IFNA(VLOOKUP($B27,Schools,'HP Schools Calculation'!E$1,0),"")</f>
        <v/>
      </c>
      <c r="E27" s="76" t="str">
        <f>_xlfn.IFNA(VLOOKUP($B27,Schools,'HP Schools Calculation'!G$1,0),"")</f>
        <v/>
      </c>
      <c r="F27" s="90"/>
      <c r="G27" s="87" t="str">
        <f>_xlfn.IFNA(VLOOKUP($B27,Schools,'HP Schools Calculation'!L$1,0),"")</f>
        <v/>
      </c>
      <c r="H27" s="83" t="str">
        <f>_xlfn.IFNA(VLOOKUP($B27,Schools,'HP Schools Calculation'!AD$1,0),"")</f>
        <v/>
      </c>
    </row>
    <row r="28" spans="2:8">
      <c r="B28" s="62" t="str">
        <f t="array" ref="B28">IFERROR(INDEX('HP Schools Calculation'!$C$10:$C$2348,SMALL(IF('HP Schools Calculation'!$A$10:$A$2348=Summary!$B$9,ROW('HP Schools Calculation'!$C$10:$C$2348)-ROW('HP Schools Calculation'!C$10)+1),ROWS('HP Schools Calculation'!C$10:C23))),"")</f>
        <v/>
      </c>
      <c r="C28" s="49" t="str">
        <f>_xlfn.IFNA(VLOOKUP($B28,Schools,'HP Schools Calculation'!D$1,0),"")</f>
        <v/>
      </c>
      <c r="D28" s="50" t="str">
        <f>_xlfn.IFNA(VLOOKUP($B28,Schools,'HP Schools Calculation'!E$1,0),"")</f>
        <v/>
      </c>
      <c r="E28" s="76" t="str">
        <f>_xlfn.IFNA(VLOOKUP($B28,Schools,'HP Schools Calculation'!G$1,0),"")</f>
        <v/>
      </c>
      <c r="F28" s="90"/>
      <c r="G28" s="87" t="str">
        <f>_xlfn.IFNA(VLOOKUP($B28,Schools,'HP Schools Calculation'!L$1,0),"")</f>
        <v/>
      </c>
      <c r="H28" s="83" t="str">
        <f>_xlfn.IFNA(VLOOKUP($B28,Schools,'HP Schools Calculation'!AD$1,0),"")</f>
        <v/>
      </c>
    </row>
    <row r="29" spans="2:8">
      <c r="B29" s="62" t="str">
        <f t="array" ref="B29">IFERROR(INDEX('HP Schools Calculation'!$C$10:$C$2348,SMALL(IF('HP Schools Calculation'!$A$10:$A$2348=Summary!$B$9,ROW('HP Schools Calculation'!$C$10:$C$2348)-ROW('HP Schools Calculation'!C$10)+1),ROWS('HP Schools Calculation'!C$10:C24))),"")</f>
        <v/>
      </c>
      <c r="C29" s="49" t="str">
        <f>_xlfn.IFNA(VLOOKUP($B29,Schools,'HP Schools Calculation'!D$1,0),"")</f>
        <v/>
      </c>
      <c r="D29" s="50" t="str">
        <f>_xlfn.IFNA(VLOOKUP($B29,Schools,'HP Schools Calculation'!E$1,0),"")</f>
        <v/>
      </c>
      <c r="E29" s="76" t="str">
        <f>_xlfn.IFNA(VLOOKUP($B29,Schools,'HP Schools Calculation'!G$1,0),"")</f>
        <v/>
      </c>
      <c r="F29" s="90"/>
      <c r="G29" s="87" t="str">
        <f>_xlfn.IFNA(VLOOKUP($B29,Schools,'HP Schools Calculation'!L$1,0),"")</f>
        <v/>
      </c>
      <c r="H29" s="83" t="str">
        <f>_xlfn.IFNA(VLOOKUP($B29,Schools,'HP Schools Calculation'!AD$1,0),"")</f>
        <v/>
      </c>
    </row>
    <row r="30" spans="2:8">
      <c r="B30" s="62" t="str">
        <f t="array" ref="B30">IFERROR(INDEX('HP Schools Calculation'!$C$10:$C$2348,SMALL(IF('HP Schools Calculation'!$A$10:$A$2348=Summary!$B$9,ROW('HP Schools Calculation'!$C$10:$C$2348)-ROW('HP Schools Calculation'!C$10)+1),ROWS('HP Schools Calculation'!C$10:C25))),"")</f>
        <v/>
      </c>
      <c r="C30" s="49" t="str">
        <f>_xlfn.IFNA(VLOOKUP($B30,Schools,'HP Schools Calculation'!D$1,0),"")</f>
        <v/>
      </c>
      <c r="D30" s="50" t="str">
        <f>_xlfn.IFNA(VLOOKUP($B30,Schools,'HP Schools Calculation'!E$1,0),"")</f>
        <v/>
      </c>
      <c r="E30" s="76" t="str">
        <f>_xlfn.IFNA(VLOOKUP($B30,Schools,'HP Schools Calculation'!G$1,0),"")</f>
        <v/>
      </c>
      <c r="F30" s="90"/>
      <c r="G30" s="87" t="str">
        <f>_xlfn.IFNA(VLOOKUP($B30,Schools,'HP Schools Calculation'!L$1,0),"")</f>
        <v/>
      </c>
      <c r="H30" s="83" t="str">
        <f>_xlfn.IFNA(VLOOKUP($B30,Schools,'HP Schools Calculation'!AD$1,0),"")</f>
        <v/>
      </c>
    </row>
    <row r="31" spans="2:8">
      <c r="B31" s="62" t="str">
        <f t="array" ref="B31">IFERROR(INDEX('HP Schools Calculation'!$C$10:$C$2348,SMALL(IF('HP Schools Calculation'!$A$10:$A$2348=Summary!$B$9,ROW('HP Schools Calculation'!$C$10:$C$2348)-ROW('HP Schools Calculation'!C$10)+1),ROWS('HP Schools Calculation'!C$10:C26))),"")</f>
        <v/>
      </c>
      <c r="C31" s="49" t="str">
        <f>_xlfn.IFNA(VLOOKUP($B31,Schools,'HP Schools Calculation'!D$1,0),"")</f>
        <v/>
      </c>
      <c r="D31" s="50" t="str">
        <f>_xlfn.IFNA(VLOOKUP($B31,Schools,'HP Schools Calculation'!E$1,0),"")</f>
        <v/>
      </c>
      <c r="E31" s="76" t="str">
        <f>_xlfn.IFNA(VLOOKUP($B31,Schools,'HP Schools Calculation'!G$1,0),"")</f>
        <v/>
      </c>
      <c r="F31" s="90"/>
      <c r="G31" s="87" t="str">
        <f>_xlfn.IFNA(VLOOKUP($B31,Schools,'HP Schools Calculation'!L$1,0),"")</f>
        <v/>
      </c>
      <c r="H31" s="83" t="str">
        <f>_xlfn.IFNA(VLOOKUP($B31,Schools,'HP Schools Calculation'!AD$1,0),"")</f>
        <v/>
      </c>
    </row>
    <row r="32" spans="2:8">
      <c r="B32" s="62" t="str">
        <f t="array" ref="B32">IFERROR(INDEX('HP Schools Calculation'!$C$10:$C$2348,SMALL(IF('HP Schools Calculation'!$A$10:$A$2348=Summary!$B$9,ROW('HP Schools Calculation'!$C$10:$C$2348)-ROW('HP Schools Calculation'!C$10)+1),ROWS('HP Schools Calculation'!C$10:C27))),"")</f>
        <v/>
      </c>
      <c r="C32" s="49" t="str">
        <f>_xlfn.IFNA(VLOOKUP($B32,Schools,'HP Schools Calculation'!D$1,0),"")</f>
        <v/>
      </c>
      <c r="D32" s="50" t="str">
        <f>_xlfn.IFNA(VLOOKUP($B32,Schools,'HP Schools Calculation'!E$1,0),"")</f>
        <v/>
      </c>
      <c r="E32" s="76" t="str">
        <f>_xlfn.IFNA(VLOOKUP($B32,Schools,'HP Schools Calculation'!G$1,0),"")</f>
        <v/>
      </c>
      <c r="F32" s="90"/>
      <c r="G32" s="87" t="str">
        <f>_xlfn.IFNA(VLOOKUP($B32,Schools,'HP Schools Calculation'!L$1,0),"")</f>
        <v/>
      </c>
      <c r="H32" s="83" t="str">
        <f>_xlfn.IFNA(VLOOKUP($B32,Schools,'HP Schools Calculation'!AD$1,0),"")</f>
        <v/>
      </c>
    </row>
    <row r="33" spans="2:8">
      <c r="B33" s="62" t="str">
        <f t="array" ref="B33">IFERROR(INDEX('HP Schools Calculation'!$C$10:$C$2348,SMALL(IF('HP Schools Calculation'!$A$10:$A$2348=Summary!$B$9,ROW('HP Schools Calculation'!$C$10:$C$2348)-ROW('HP Schools Calculation'!C$10)+1),ROWS('HP Schools Calculation'!C$10:C28))),"")</f>
        <v/>
      </c>
      <c r="C33" s="49" t="str">
        <f>_xlfn.IFNA(VLOOKUP($B33,Schools,'HP Schools Calculation'!D$1,0),"")</f>
        <v/>
      </c>
      <c r="D33" s="50" t="str">
        <f>_xlfn.IFNA(VLOOKUP($B33,Schools,'HP Schools Calculation'!E$1,0),"")</f>
        <v/>
      </c>
      <c r="E33" s="76" t="str">
        <f>_xlfn.IFNA(VLOOKUP($B33,Schools,'HP Schools Calculation'!G$1,0),"")</f>
        <v/>
      </c>
      <c r="F33" s="90"/>
      <c r="G33" s="87" t="str">
        <f>_xlfn.IFNA(VLOOKUP($B33,Schools,'HP Schools Calculation'!L$1,0),"")</f>
        <v/>
      </c>
      <c r="H33" s="83" t="str">
        <f>_xlfn.IFNA(VLOOKUP($B33,Schools,'HP Schools Calculation'!AD$1,0),"")</f>
        <v/>
      </c>
    </row>
    <row r="34" spans="2:8">
      <c r="B34" s="62" t="str">
        <f t="array" ref="B34">IFERROR(INDEX('HP Schools Calculation'!$C$10:$C$2348,SMALL(IF('HP Schools Calculation'!$A$10:$A$2348=Summary!$B$9,ROW('HP Schools Calculation'!$C$10:$C$2348)-ROW('HP Schools Calculation'!C$10)+1),ROWS('HP Schools Calculation'!C$10:C29))),"")</f>
        <v/>
      </c>
      <c r="C34" s="49" t="str">
        <f>_xlfn.IFNA(VLOOKUP($B34,Schools,'HP Schools Calculation'!D$1,0),"")</f>
        <v/>
      </c>
      <c r="D34" s="50" t="str">
        <f>_xlfn.IFNA(VLOOKUP($B34,Schools,'HP Schools Calculation'!E$1,0),"")</f>
        <v/>
      </c>
      <c r="E34" s="76" t="str">
        <f>_xlfn.IFNA(VLOOKUP($B34,Schools,'HP Schools Calculation'!G$1,0),"")</f>
        <v/>
      </c>
      <c r="F34" s="90"/>
      <c r="G34" s="87" t="str">
        <f>_xlfn.IFNA(VLOOKUP($B34,Schools,'HP Schools Calculation'!L$1,0),"")</f>
        <v/>
      </c>
      <c r="H34" s="83" t="str">
        <f>_xlfn.IFNA(VLOOKUP($B34,Schools,'HP Schools Calculation'!AD$1,0),"")</f>
        <v/>
      </c>
    </row>
    <row r="35" spans="2:8">
      <c r="B35" s="62" t="str">
        <f t="array" ref="B35">IFERROR(INDEX('HP Schools Calculation'!$C$10:$C$2348,SMALL(IF('HP Schools Calculation'!$A$10:$A$2348=Summary!$B$9,ROW('HP Schools Calculation'!$C$10:$C$2348)-ROW('HP Schools Calculation'!C$10)+1),ROWS('HP Schools Calculation'!C$10:C30))),"")</f>
        <v/>
      </c>
      <c r="C35" s="49" t="str">
        <f>_xlfn.IFNA(VLOOKUP($B35,Schools,'HP Schools Calculation'!D$1,0),"")</f>
        <v/>
      </c>
      <c r="D35" s="50" t="str">
        <f>_xlfn.IFNA(VLOOKUP($B35,Schools,'HP Schools Calculation'!E$1,0),"")</f>
        <v/>
      </c>
      <c r="E35" s="76" t="str">
        <f>_xlfn.IFNA(VLOOKUP($B35,Schools,'HP Schools Calculation'!G$1,0),"")</f>
        <v/>
      </c>
      <c r="F35" s="90"/>
      <c r="G35" s="87" t="str">
        <f>_xlfn.IFNA(VLOOKUP($B35,Schools,'HP Schools Calculation'!L$1,0),"")</f>
        <v/>
      </c>
      <c r="H35" s="83" t="str">
        <f>_xlfn.IFNA(VLOOKUP($B35,Schools,'HP Schools Calculation'!AD$1,0),"")</f>
        <v/>
      </c>
    </row>
    <row r="36" spans="2:8">
      <c r="B36" s="62" t="str">
        <f t="array" ref="B36">IFERROR(INDEX('HP Schools Calculation'!$C$10:$C$2348,SMALL(IF('HP Schools Calculation'!$A$10:$A$2348=Summary!$B$9,ROW('HP Schools Calculation'!$C$10:$C$2348)-ROW('HP Schools Calculation'!C$10)+1),ROWS('HP Schools Calculation'!C$10:C31))),"")</f>
        <v/>
      </c>
      <c r="C36" s="49" t="str">
        <f>_xlfn.IFNA(VLOOKUP($B36,Schools,'HP Schools Calculation'!D$1,0),"")</f>
        <v/>
      </c>
      <c r="D36" s="50" t="str">
        <f>_xlfn.IFNA(VLOOKUP($B36,Schools,'HP Schools Calculation'!E$1,0),"")</f>
        <v/>
      </c>
      <c r="E36" s="76" t="str">
        <f>_xlfn.IFNA(VLOOKUP($B36,Schools,'HP Schools Calculation'!G$1,0),"")</f>
        <v/>
      </c>
      <c r="F36" s="90"/>
      <c r="G36" s="87" t="str">
        <f>_xlfn.IFNA(VLOOKUP($B36,Schools,'HP Schools Calculation'!L$1,0),"")</f>
        <v/>
      </c>
      <c r="H36" s="83" t="str">
        <f>_xlfn.IFNA(VLOOKUP($B36,Schools,'HP Schools Calculation'!AD$1,0),"")</f>
        <v/>
      </c>
    </row>
    <row r="37" spans="2:8">
      <c r="B37" s="62" t="str">
        <f t="array" ref="B37">IFERROR(INDEX('HP Schools Calculation'!$C$10:$C$2348,SMALL(IF('HP Schools Calculation'!$A$10:$A$2348=Summary!$B$9,ROW('HP Schools Calculation'!$C$10:$C$2348)-ROW('HP Schools Calculation'!C$10)+1),ROWS('HP Schools Calculation'!C$10:C32))),"")</f>
        <v/>
      </c>
      <c r="C37" s="49" t="str">
        <f>_xlfn.IFNA(VLOOKUP($B37,Schools,'HP Schools Calculation'!D$1,0),"")</f>
        <v/>
      </c>
      <c r="D37" s="50" t="str">
        <f>_xlfn.IFNA(VLOOKUP($B37,Schools,'HP Schools Calculation'!E$1,0),"")</f>
        <v/>
      </c>
      <c r="E37" s="76" t="str">
        <f>_xlfn.IFNA(VLOOKUP($B37,Schools,'HP Schools Calculation'!G$1,0),"")</f>
        <v/>
      </c>
      <c r="F37" s="90"/>
      <c r="G37" s="87" t="str">
        <f>_xlfn.IFNA(VLOOKUP($B37,Schools,'HP Schools Calculation'!L$1,0),"")</f>
        <v/>
      </c>
      <c r="H37" s="83" t="str">
        <f>_xlfn.IFNA(VLOOKUP($B37,Schools,'HP Schools Calculation'!AD$1,0),"")</f>
        <v/>
      </c>
    </row>
    <row r="38" spans="2:8">
      <c r="B38" s="62" t="str">
        <f t="array" ref="B38">IFERROR(INDEX('HP Schools Calculation'!$C$10:$C$2348,SMALL(IF('HP Schools Calculation'!$A$10:$A$2348=Summary!$B$9,ROW('HP Schools Calculation'!$C$10:$C$2348)-ROW('HP Schools Calculation'!C$10)+1),ROWS('HP Schools Calculation'!C$10:C33))),"")</f>
        <v/>
      </c>
      <c r="C38" s="49" t="str">
        <f>_xlfn.IFNA(VLOOKUP($B38,Schools,'HP Schools Calculation'!D$1,0),"")</f>
        <v/>
      </c>
      <c r="D38" s="50" t="str">
        <f>_xlfn.IFNA(VLOOKUP($B38,Schools,'HP Schools Calculation'!E$1,0),"")</f>
        <v/>
      </c>
      <c r="E38" s="76" t="str">
        <f>_xlfn.IFNA(VLOOKUP($B38,Schools,'HP Schools Calculation'!G$1,0),"")</f>
        <v/>
      </c>
      <c r="F38" s="90"/>
      <c r="G38" s="87" t="str">
        <f>_xlfn.IFNA(VLOOKUP($B38,Schools,'HP Schools Calculation'!L$1,0),"")</f>
        <v/>
      </c>
      <c r="H38" s="83" t="str">
        <f>_xlfn.IFNA(VLOOKUP($B38,Schools,'HP Schools Calculation'!AD$1,0),"")</f>
        <v/>
      </c>
    </row>
    <row r="39" spans="2:8">
      <c r="B39" s="62" t="str">
        <f t="array" ref="B39">IFERROR(INDEX('HP Schools Calculation'!$C$10:$C$2348,SMALL(IF('HP Schools Calculation'!$A$10:$A$2348=Summary!$B$9,ROW('HP Schools Calculation'!$C$10:$C$2348)-ROW('HP Schools Calculation'!C$10)+1),ROWS('HP Schools Calculation'!C$10:C34))),"")</f>
        <v/>
      </c>
      <c r="C39" s="49" t="str">
        <f>_xlfn.IFNA(VLOOKUP($B39,Schools,'HP Schools Calculation'!D$1,0),"")</f>
        <v/>
      </c>
      <c r="D39" s="50" t="str">
        <f>_xlfn.IFNA(VLOOKUP($B39,Schools,'HP Schools Calculation'!E$1,0),"")</f>
        <v/>
      </c>
      <c r="E39" s="76" t="str">
        <f>_xlfn.IFNA(VLOOKUP($B39,Schools,'HP Schools Calculation'!G$1,0),"")</f>
        <v/>
      </c>
      <c r="F39" s="90"/>
      <c r="G39" s="87" t="str">
        <f>_xlfn.IFNA(VLOOKUP($B39,Schools,'HP Schools Calculation'!L$1,0),"")</f>
        <v/>
      </c>
      <c r="H39" s="83" t="str">
        <f>_xlfn.IFNA(VLOOKUP($B39,Schools,'HP Schools Calculation'!AD$1,0),"")</f>
        <v/>
      </c>
    </row>
    <row r="40" spans="2:8">
      <c r="B40" s="62" t="str">
        <f t="array" ref="B40">IFERROR(INDEX('HP Schools Calculation'!$C$10:$C$2348,SMALL(IF('HP Schools Calculation'!$A$10:$A$2348=Summary!$B$9,ROW('HP Schools Calculation'!$C$10:$C$2348)-ROW('HP Schools Calculation'!C$10)+1),ROWS('HP Schools Calculation'!C$10:C35))),"")</f>
        <v/>
      </c>
      <c r="C40" s="49" t="str">
        <f>_xlfn.IFNA(VLOOKUP($B40,Schools,'HP Schools Calculation'!D$1,0),"")</f>
        <v/>
      </c>
      <c r="D40" s="50" t="str">
        <f>_xlfn.IFNA(VLOOKUP($B40,Schools,'HP Schools Calculation'!E$1,0),"")</f>
        <v/>
      </c>
      <c r="E40" s="76" t="str">
        <f>_xlfn.IFNA(VLOOKUP($B40,Schools,'HP Schools Calculation'!G$1,0),"")</f>
        <v/>
      </c>
      <c r="F40" s="90"/>
      <c r="G40" s="87" t="str">
        <f>_xlfn.IFNA(VLOOKUP($B40,Schools,'HP Schools Calculation'!L$1,0),"")</f>
        <v/>
      </c>
      <c r="H40" s="83" t="str">
        <f>_xlfn.IFNA(VLOOKUP($B40,Schools,'HP Schools Calculation'!AD$1,0),"")</f>
        <v/>
      </c>
    </row>
    <row r="41" spans="2:8">
      <c r="B41" s="62" t="str">
        <f t="array" ref="B41">IFERROR(INDEX('HP Schools Calculation'!$C$10:$C$2348,SMALL(IF('HP Schools Calculation'!$A$10:$A$2348=Summary!$B$9,ROW('HP Schools Calculation'!$C$10:$C$2348)-ROW('HP Schools Calculation'!C$10)+1),ROWS('HP Schools Calculation'!C$10:C36))),"")</f>
        <v/>
      </c>
      <c r="C41" s="49" t="str">
        <f>_xlfn.IFNA(VLOOKUP($B41,Schools,'HP Schools Calculation'!D$1,0),"")</f>
        <v/>
      </c>
      <c r="D41" s="50" t="str">
        <f>_xlfn.IFNA(VLOOKUP($B41,Schools,'HP Schools Calculation'!E$1,0),"")</f>
        <v/>
      </c>
      <c r="E41" s="76" t="str">
        <f>_xlfn.IFNA(VLOOKUP($B41,Schools,'HP Schools Calculation'!G$1,0),"")</f>
        <v/>
      </c>
      <c r="F41" s="90"/>
      <c r="G41" s="87" t="str">
        <f>_xlfn.IFNA(VLOOKUP($B41,Schools,'HP Schools Calculation'!L$1,0),"")</f>
        <v/>
      </c>
      <c r="H41" s="83" t="str">
        <f>_xlfn.IFNA(VLOOKUP($B41,Schools,'HP Schools Calculation'!AD$1,0),"")</f>
        <v/>
      </c>
    </row>
    <row r="42" spans="2:8">
      <c r="B42" s="62" t="str">
        <f t="array" ref="B42">IFERROR(INDEX('HP Schools Calculation'!$C$10:$C$2348,SMALL(IF('HP Schools Calculation'!$A$10:$A$2348=Summary!$B$9,ROW('HP Schools Calculation'!$C$10:$C$2348)-ROW('HP Schools Calculation'!C$10)+1),ROWS('HP Schools Calculation'!C$10:C37))),"")</f>
        <v/>
      </c>
      <c r="C42" s="49" t="str">
        <f>_xlfn.IFNA(VLOOKUP($B42,Schools,'HP Schools Calculation'!D$1,0),"")</f>
        <v/>
      </c>
      <c r="D42" s="50" t="str">
        <f>_xlfn.IFNA(VLOOKUP($B42,Schools,'HP Schools Calculation'!E$1,0),"")</f>
        <v/>
      </c>
      <c r="E42" s="76" t="str">
        <f>_xlfn.IFNA(VLOOKUP($B42,Schools,'HP Schools Calculation'!G$1,0),"")</f>
        <v/>
      </c>
      <c r="F42" s="90"/>
      <c r="G42" s="87" t="str">
        <f>_xlfn.IFNA(VLOOKUP($B42,Schools,'HP Schools Calculation'!L$1,0),"")</f>
        <v/>
      </c>
      <c r="H42" s="83" t="str">
        <f>_xlfn.IFNA(VLOOKUP($B42,Schools,'HP Schools Calculation'!AD$1,0),"")</f>
        <v/>
      </c>
    </row>
    <row r="43" spans="2:8">
      <c r="B43" s="62" t="str">
        <f t="array" ref="B43">IFERROR(INDEX('HP Schools Calculation'!$C$10:$C$2348,SMALL(IF('HP Schools Calculation'!$A$10:$A$2348=Summary!$B$9,ROW('HP Schools Calculation'!$C$10:$C$2348)-ROW('HP Schools Calculation'!C$10)+1),ROWS('HP Schools Calculation'!C$10:C38))),"")</f>
        <v/>
      </c>
      <c r="C43" s="49" t="str">
        <f>_xlfn.IFNA(VLOOKUP($B43,Schools,'HP Schools Calculation'!D$1,0),"")</f>
        <v/>
      </c>
      <c r="D43" s="50" t="str">
        <f>_xlfn.IFNA(VLOOKUP($B43,Schools,'HP Schools Calculation'!E$1,0),"")</f>
        <v/>
      </c>
      <c r="E43" s="76" t="str">
        <f>_xlfn.IFNA(VLOOKUP($B43,Schools,'HP Schools Calculation'!G$1,0),"")</f>
        <v/>
      </c>
      <c r="F43" s="90"/>
      <c r="G43" s="87" t="str">
        <f>_xlfn.IFNA(VLOOKUP($B43,Schools,'HP Schools Calculation'!L$1,0),"")</f>
        <v/>
      </c>
      <c r="H43" s="83" t="str">
        <f>_xlfn.IFNA(VLOOKUP($B43,Schools,'HP Schools Calculation'!AD$1,0),"")</f>
        <v/>
      </c>
    </row>
    <row r="44" spans="2:8">
      <c r="B44" s="62" t="str">
        <f t="array" ref="B44">IFERROR(INDEX('HP Schools Calculation'!$C$10:$C$2348,SMALL(IF('HP Schools Calculation'!$A$10:$A$2348=Summary!$B$9,ROW('HP Schools Calculation'!$C$10:$C$2348)-ROW('HP Schools Calculation'!C$10)+1),ROWS('HP Schools Calculation'!C$10:C39))),"")</f>
        <v/>
      </c>
      <c r="C44" s="49" t="str">
        <f>_xlfn.IFNA(VLOOKUP($B44,Schools,'HP Schools Calculation'!D$1,0),"")</f>
        <v/>
      </c>
      <c r="D44" s="50" t="str">
        <f>_xlfn.IFNA(VLOOKUP($B44,Schools,'HP Schools Calculation'!E$1,0),"")</f>
        <v/>
      </c>
      <c r="E44" s="76" t="str">
        <f>_xlfn.IFNA(VLOOKUP($B44,Schools,'HP Schools Calculation'!G$1,0),"")</f>
        <v/>
      </c>
      <c r="F44" s="90"/>
      <c r="G44" s="87" t="str">
        <f>_xlfn.IFNA(VLOOKUP($B44,Schools,'HP Schools Calculation'!L$1,0),"")</f>
        <v/>
      </c>
      <c r="H44" s="83" t="str">
        <f>_xlfn.IFNA(VLOOKUP($B44,Schools,'HP Schools Calculation'!AD$1,0),"")</f>
        <v/>
      </c>
    </row>
    <row r="45" spans="2:8">
      <c r="B45" s="62" t="str">
        <f t="array" ref="B45">IFERROR(INDEX('HP Schools Calculation'!$C$10:$C$2348,SMALL(IF('HP Schools Calculation'!$A$10:$A$2348=Summary!$B$9,ROW('HP Schools Calculation'!$C$10:$C$2348)-ROW('HP Schools Calculation'!C$10)+1),ROWS('HP Schools Calculation'!C$10:C40))),"")</f>
        <v/>
      </c>
      <c r="C45" s="49" t="str">
        <f>_xlfn.IFNA(VLOOKUP($B45,Schools,'HP Schools Calculation'!D$1,0),"")</f>
        <v/>
      </c>
      <c r="D45" s="50" t="str">
        <f>_xlfn.IFNA(VLOOKUP($B45,Schools,'HP Schools Calculation'!E$1,0),"")</f>
        <v/>
      </c>
      <c r="E45" s="76" t="str">
        <f>_xlfn.IFNA(VLOOKUP($B45,Schools,'HP Schools Calculation'!G$1,0),"")</f>
        <v/>
      </c>
      <c r="F45" s="90"/>
      <c r="G45" s="87" t="str">
        <f>_xlfn.IFNA(VLOOKUP($B45,Schools,'HP Schools Calculation'!L$1,0),"")</f>
        <v/>
      </c>
      <c r="H45" s="83" t="str">
        <f>_xlfn.IFNA(VLOOKUP($B45,Schools,'HP Schools Calculation'!AD$1,0),"")</f>
        <v/>
      </c>
    </row>
    <row r="46" spans="2:8">
      <c r="B46" s="62" t="str">
        <f t="array" ref="B46">IFERROR(INDEX('HP Schools Calculation'!$C$10:$C$2348,SMALL(IF('HP Schools Calculation'!$A$10:$A$2348=Summary!$B$9,ROW('HP Schools Calculation'!$C$10:$C$2348)-ROW('HP Schools Calculation'!C$10)+1),ROWS('HP Schools Calculation'!C$10:C41))),"")</f>
        <v/>
      </c>
      <c r="C46" s="49" t="str">
        <f>_xlfn.IFNA(VLOOKUP($B46,Schools,'HP Schools Calculation'!D$1,0),"")</f>
        <v/>
      </c>
      <c r="D46" s="50" t="str">
        <f>_xlfn.IFNA(VLOOKUP($B46,Schools,'HP Schools Calculation'!E$1,0),"")</f>
        <v/>
      </c>
      <c r="E46" s="76" t="str">
        <f>_xlfn.IFNA(VLOOKUP($B46,Schools,'HP Schools Calculation'!G$1,0),"")</f>
        <v/>
      </c>
      <c r="F46" s="90"/>
      <c r="G46" s="87" t="str">
        <f>_xlfn.IFNA(VLOOKUP($B46,Schools,'HP Schools Calculation'!L$1,0),"")</f>
        <v/>
      </c>
      <c r="H46" s="83" t="str">
        <f>_xlfn.IFNA(VLOOKUP($B46,Schools,'HP Schools Calculation'!AD$1,0),"")</f>
        <v/>
      </c>
    </row>
    <row r="47" spans="2:8">
      <c r="B47" s="62" t="str">
        <f t="array" ref="B47">IFERROR(INDEX('HP Schools Calculation'!$C$10:$C$2348,SMALL(IF('HP Schools Calculation'!$A$10:$A$2348=Summary!$B$9,ROW('HP Schools Calculation'!$C$10:$C$2348)-ROW('HP Schools Calculation'!C$10)+1),ROWS('HP Schools Calculation'!C$10:C42))),"")</f>
        <v/>
      </c>
      <c r="C47" s="49" t="str">
        <f>_xlfn.IFNA(VLOOKUP($B47,Schools,'HP Schools Calculation'!D$1,0),"")</f>
        <v/>
      </c>
      <c r="D47" s="50" t="str">
        <f>_xlfn.IFNA(VLOOKUP($B47,Schools,'HP Schools Calculation'!E$1,0),"")</f>
        <v/>
      </c>
      <c r="E47" s="76" t="str">
        <f>_xlfn.IFNA(VLOOKUP($B47,Schools,'HP Schools Calculation'!G$1,0),"")</f>
        <v/>
      </c>
      <c r="F47" s="90"/>
      <c r="G47" s="87" t="str">
        <f>_xlfn.IFNA(VLOOKUP($B47,Schools,'HP Schools Calculation'!L$1,0),"")</f>
        <v/>
      </c>
      <c r="H47" s="83" t="str">
        <f>_xlfn.IFNA(VLOOKUP($B47,Schools,'HP Schools Calculation'!AD$1,0),"")</f>
        <v/>
      </c>
    </row>
    <row r="48" spans="2:8">
      <c r="B48" s="62" t="str">
        <f t="array" ref="B48">IFERROR(INDEX('HP Schools Calculation'!$C$10:$C$2348,SMALL(IF('HP Schools Calculation'!$A$10:$A$2348=Summary!$B$9,ROW('HP Schools Calculation'!$C$10:$C$2348)-ROW('HP Schools Calculation'!C$10)+1),ROWS('HP Schools Calculation'!C$10:C43))),"")</f>
        <v/>
      </c>
      <c r="C48" s="49" t="str">
        <f>_xlfn.IFNA(VLOOKUP($B48,Schools,'HP Schools Calculation'!D$1,0),"")</f>
        <v/>
      </c>
      <c r="D48" s="50" t="str">
        <f>_xlfn.IFNA(VLOOKUP($B48,Schools,'HP Schools Calculation'!E$1,0),"")</f>
        <v/>
      </c>
      <c r="E48" s="76" t="str">
        <f>_xlfn.IFNA(VLOOKUP($B48,Schools,'HP Schools Calculation'!G$1,0),"")</f>
        <v/>
      </c>
      <c r="F48" s="90"/>
      <c r="G48" s="87" t="str">
        <f>_xlfn.IFNA(VLOOKUP($B48,Schools,'HP Schools Calculation'!L$1,0),"")</f>
        <v/>
      </c>
      <c r="H48" s="83" t="str">
        <f>_xlfn.IFNA(VLOOKUP($B48,Schools,'HP Schools Calculation'!AD$1,0),"")</f>
        <v/>
      </c>
    </row>
    <row r="49" spans="2:8">
      <c r="B49" s="62" t="str">
        <f t="array" ref="B49">IFERROR(INDEX('HP Schools Calculation'!$C$10:$C$2348,SMALL(IF('HP Schools Calculation'!$A$10:$A$2348=Summary!$B$9,ROW('HP Schools Calculation'!$C$10:$C$2348)-ROW('HP Schools Calculation'!C$10)+1),ROWS('HP Schools Calculation'!C$10:C44))),"")</f>
        <v/>
      </c>
      <c r="C49" s="49" t="str">
        <f>_xlfn.IFNA(VLOOKUP($B49,Schools,'HP Schools Calculation'!D$1,0),"")</f>
        <v/>
      </c>
      <c r="D49" s="50" t="str">
        <f>_xlfn.IFNA(VLOOKUP($B49,Schools,'HP Schools Calculation'!E$1,0),"")</f>
        <v/>
      </c>
      <c r="E49" s="76" t="str">
        <f>_xlfn.IFNA(VLOOKUP($B49,Schools,'HP Schools Calculation'!G$1,0),"")</f>
        <v/>
      </c>
      <c r="F49" s="90"/>
      <c r="G49" s="87" t="str">
        <f>_xlfn.IFNA(VLOOKUP($B49,Schools,'HP Schools Calculation'!L$1,0),"")</f>
        <v/>
      </c>
      <c r="H49" s="83" t="str">
        <f>_xlfn.IFNA(VLOOKUP($B49,Schools,'HP Schools Calculation'!AD$1,0),"")</f>
        <v/>
      </c>
    </row>
    <row r="50" spans="2:8">
      <c r="B50" s="62" t="str">
        <f t="array" ref="B50">IFERROR(INDEX('HP Schools Calculation'!$C$10:$C$2348,SMALL(IF('HP Schools Calculation'!$A$10:$A$2348=Summary!$B$9,ROW('HP Schools Calculation'!$C$10:$C$2348)-ROW('HP Schools Calculation'!C$10)+1),ROWS('HP Schools Calculation'!C$10:C45))),"")</f>
        <v/>
      </c>
      <c r="C50" s="49" t="str">
        <f>_xlfn.IFNA(VLOOKUP($B50,Schools,'HP Schools Calculation'!D$1,0),"")</f>
        <v/>
      </c>
      <c r="D50" s="50" t="str">
        <f>_xlfn.IFNA(VLOOKUP($B50,Schools,'HP Schools Calculation'!E$1,0),"")</f>
        <v/>
      </c>
      <c r="E50" s="76" t="str">
        <f>_xlfn.IFNA(VLOOKUP($B50,Schools,'HP Schools Calculation'!G$1,0),"")</f>
        <v/>
      </c>
      <c r="F50" s="90"/>
      <c r="G50" s="87" t="str">
        <f>_xlfn.IFNA(VLOOKUP($B50,Schools,'HP Schools Calculation'!L$1,0),"")</f>
        <v/>
      </c>
      <c r="H50" s="83" t="str">
        <f>_xlfn.IFNA(VLOOKUP($B50,Schools,'HP Schools Calculation'!AD$1,0),"")</f>
        <v/>
      </c>
    </row>
    <row r="51" spans="2:8">
      <c r="B51" s="62" t="str">
        <f t="array" ref="B51">IFERROR(INDEX('HP Schools Calculation'!$C$10:$C$2348,SMALL(IF('HP Schools Calculation'!$A$10:$A$2348=Summary!$B$9,ROW('HP Schools Calculation'!$C$10:$C$2348)-ROW('HP Schools Calculation'!C$10)+1),ROWS('HP Schools Calculation'!C$10:C46))),"")</f>
        <v/>
      </c>
      <c r="C51" s="49" t="str">
        <f>_xlfn.IFNA(VLOOKUP($B51,Schools,'HP Schools Calculation'!D$1,0),"")</f>
        <v/>
      </c>
      <c r="D51" s="50" t="str">
        <f>_xlfn.IFNA(VLOOKUP($B51,Schools,'HP Schools Calculation'!E$1,0),"")</f>
        <v/>
      </c>
      <c r="E51" s="76" t="str">
        <f>_xlfn.IFNA(VLOOKUP($B51,Schools,'HP Schools Calculation'!G$1,0),"")</f>
        <v/>
      </c>
      <c r="F51" s="90"/>
      <c r="G51" s="87" t="str">
        <f>_xlfn.IFNA(VLOOKUP($B51,Schools,'HP Schools Calculation'!L$1,0),"")</f>
        <v/>
      </c>
      <c r="H51" s="83" t="str">
        <f>_xlfn.IFNA(VLOOKUP($B51,Schools,'HP Schools Calculation'!AD$1,0),"")</f>
        <v/>
      </c>
    </row>
    <row r="52" spans="2:8">
      <c r="B52" s="62" t="str">
        <f t="array" ref="B52">IFERROR(INDEX('HP Schools Calculation'!$C$10:$C$2348,SMALL(IF('HP Schools Calculation'!$A$10:$A$2348=Summary!$B$9,ROW('HP Schools Calculation'!$C$10:$C$2348)-ROW('HP Schools Calculation'!C$10)+1),ROWS('HP Schools Calculation'!C$10:C47))),"")</f>
        <v/>
      </c>
      <c r="C52" s="49" t="str">
        <f>_xlfn.IFNA(VLOOKUP($B52,Schools,'HP Schools Calculation'!D$1,0),"")</f>
        <v/>
      </c>
      <c r="D52" s="50" t="str">
        <f>_xlfn.IFNA(VLOOKUP($B52,Schools,'HP Schools Calculation'!E$1,0),"")</f>
        <v/>
      </c>
      <c r="E52" s="76" t="str">
        <f>_xlfn.IFNA(VLOOKUP($B52,Schools,'HP Schools Calculation'!G$1,0),"")</f>
        <v/>
      </c>
      <c r="F52" s="90"/>
      <c r="G52" s="87" t="str">
        <f>_xlfn.IFNA(VLOOKUP($B52,Schools,'HP Schools Calculation'!L$1,0),"")</f>
        <v/>
      </c>
      <c r="H52" s="83" t="str">
        <f>_xlfn.IFNA(VLOOKUP($B52,Schools,'HP Schools Calculation'!AD$1,0),"")</f>
        <v/>
      </c>
    </row>
    <row r="53" spans="2:8">
      <c r="B53" s="62" t="str">
        <f t="array" ref="B53">IFERROR(INDEX('HP Schools Calculation'!$C$10:$C$2348,SMALL(IF('HP Schools Calculation'!$A$10:$A$2348=Summary!$B$9,ROW('HP Schools Calculation'!$C$10:$C$2348)-ROW('HP Schools Calculation'!C$10)+1),ROWS('HP Schools Calculation'!C$10:C48))),"")</f>
        <v/>
      </c>
      <c r="C53" s="49" t="str">
        <f>_xlfn.IFNA(VLOOKUP($B53,Schools,'HP Schools Calculation'!D$1,0),"")</f>
        <v/>
      </c>
      <c r="D53" s="50" t="str">
        <f>_xlfn.IFNA(VLOOKUP($B53,Schools,'HP Schools Calculation'!E$1,0),"")</f>
        <v/>
      </c>
      <c r="E53" s="76" t="str">
        <f>_xlfn.IFNA(VLOOKUP($B53,Schools,'HP Schools Calculation'!G$1,0),"")</f>
        <v/>
      </c>
      <c r="F53" s="90"/>
      <c r="G53" s="87" t="str">
        <f>_xlfn.IFNA(VLOOKUP($B53,Schools,'HP Schools Calculation'!L$1,0),"")</f>
        <v/>
      </c>
      <c r="H53" s="83" t="str">
        <f>_xlfn.IFNA(VLOOKUP($B53,Schools,'HP Schools Calculation'!AD$1,0),"")</f>
        <v/>
      </c>
    </row>
    <row r="54" spans="2:8">
      <c r="B54" s="62" t="str">
        <f t="array" ref="B54">IFERROR(INDEX('HP Schools Calculation'!$C$10:$C$2348,SMALL(IF('HP Schools Calculation'!$A$10:$A$2348=Summary!$B$9,ROW('HP Schools Calculation'!$C$10:$C$2348)-ROW('HP Schools Calculation'!C$10)+1),ROWS('HP Schools Calculation'!C$10:C49))),"")</f>
        <v/>
      </c>
      <c r="C54" s="49" t="str">
        <f>_xlfn.IFNA(VLOOKUP($B54,Schools,'HP Schools Calculation'!D$1,0),"")</f>
        <v/>
      </c>
      <c r="D54" s="50" t="str">
        <f>_xlfn.IFNA(VLOOKUP($B54,Schools,'HP Schools Calculation'!E$1,0),"")</f>
        <v/>
      </c>
      <c r="E54" s="76" t="str">
        <f>_xlfn.IFNA(VLOOKUP($B54,Schools,'HP Schools Calculation'!G$1,0),"")</f>
        <v/>
      </c>
      <c r="F54" s="90"/>
      <c r="G54" s="87" t="str">
        <f>_xlfn.IFNA(VLOOKUP($B54,Schools,'HP Schools Calculation'!L$1,0),"")</f>
        <v/>
      </c>
      <c r="H54" s="83" t="str">
        <f>_xlfn.IFNA(VLOOKUP($B54,Schools,'HP Schools Calculation'!AD$1,0),"")</f>
        <v/>
      </c>
    </row>
    <row r="55" spans="2:8">
      <c r="B55" s="62" t="str">
        <f t="array" ref="B55">IFERROR(INDEX('HP Schools Calculation'!$C$10:$C$2348,SMALL(IF('HP Schools Calculation'!$A$10:$A$2348=Summary!$B$9,ROW('HP Schools Calculation'!$C$10:$C$2348)-ROW('HP Schools Calculation'!C$10)+1),ROWS('HP Schools Calculation'!C$10:C50))),"")</f>
        <v/>
      </c>
      <c r="C55" s="49" t="str">
        <f>_xlfn.IFNA(VLOOKUP($B55,Schools,'HP Schools Calculation'!D$1,0),"")</f>
        <v/>
      </c>
      <c r="D55" s="50" t="str">
        <f>_xlfn.IFNA(VLOOKUP($B55,Schools,'HP Schools Calculation'!E$1,0),"")</f>
        <v/>
      </c>
      <c r="E55" s="76" t="str">
        <f>_xlfn.IFNA(VLOOKUP($B55,Schools,'HP Schools Calculation'!G$1,0),"")</f>
        <v/>
      </c>
      <c r="F55" s="90"/>
      <c r="G55" s="87" t="str">
        <f>_xlfn.IFNA(VLOOKUP($B55,Schools,'HP Schools Calculation'!L$1,0),"")</f>
        <v/>
      </c>
      <c r="H55" s="83" t="str">
        <f>_xlfn.IFNA(VLOOKUP($B55,Schools,'HP Schools Calculation'!AD$1,0),"")</f>
        <v/>
      </c>
    </row>
    <row r="56" spans="2:8">
      <c r="B56" s="62" t="str">
        <f t="array" ref="B56">IFERROR(INDEX('HP Schools Calculation'!$C$10:$C$2348,SMALL(IF('HP Schools Calculation'!$A$10:$A$2348=Summary!$B$9,ROW('HP Schools Calculation'!$C$10:$C$2348)-ROW('HP Schools Calculation'!C$10)+1),ROWS('HP Schools Calculation'!C$10:C51))),"")</f>
        <v/>
      </c>
      <c r="C56" s="49" t="str">
        <f>_xlfn.IFNA(VLOOKUP($B56,Schools,'HP Schools Calculation'!D$1,0),"")</f>
        <v/>
      </c>
      <c r="D56" s="50" t="str">
        <f>_xlfn.IFNA(VLOOKUP($B56,Schools,'HP Schools Calculation'!E$1,0),"")</f>
        <v/>
      </c>
      <c r="E56" s="76" t="str">
        <f>_xlfn.IFNA(VLOOKUP($B56,Schools,'HP Schools Calculation'!G$1,0),"")</f>
        <v/>
      </c>
      <c r="F56" s="90"/>
      <c r="G56" s="87" t="str">
        <f>_xlfn.IFNA(VLOOKUP($B56,Schools,'HP Schools Calculation'!L$1,0),"")</f>
        <v/>
      </c>
      <c r="H56" s="83" t="str">
        <f>_xlfn.IFNA(VLOOKUP($B56,Schools,'HP Schools Calculation'!AD$1,0),"")</f>
        <v/>
      </c>
    </row>
    <row r="57" spans="2:8">
      <c r="B57" s="62" t="str">
        <f t="array" ref="B57">IFERROR(INDEX('HP Schools Calculation'!$C$10:$C$2348,SMALL(IF('HP Schools Calculation'!$A$10:$A$2348=Summary!$B$9,ROW('HP Schools Calculation'!$C$10:$C$2348)-ROW('HP Schools Calculation'!C$10)+1),ROWS('HP Schools Calculation'!C$10:C52))),"")</f>
        <v/>
      </c>
      <c r="C57" s="49" t="str">
        <f>_xlfn.IFNA(VLOOKUP($B57,Schools,'HP Schools Calculation'!D$1,0),"")</f>
        <v/>
      </c>
      <c r="D57" s="50" t="str">
        <f>_xlfn.IFNA(VLOOKUP($B57,Schools,'HP Schools Calculation'!E$1,0),"")</f>
        <v/>
      </c>
      <c r="E57" s="76" t="str">
        <f>_xlfn.IFNA(VLOOKUP($B57,Schools,'HP Schools Calculation'!G$1,0),"")</f>
        <v/>
      </c>
      <c r="F57" s="90"/>
      <c r="G57" s="87" t="str">
        <f>_xlfn.IFNA(VLOOKUP($B57,Schools,'HP Schools Calculation'!L$1,0),"")</f>
        <v/>
      </c>
      <c r="H57" s="83" t="str">
        <f>_xlfn.IFNA(VLOOKUP($B57,Schools,'HP Schools Calculation'!AD$1,0),"")</f>
        <v/>
      </c>
    </row>
    <row r="58" spans="2:8">
      <c r="B58" s="62" t="str">
        <f t="array" ref="B58">IFERROR(INDEX('HP Schools Calculation'!$C$10:$C$2348,SMALL(IF('HP Schools Calculation'!$A$10:$A$2348=Summary!$B$9,ROW('HP Schools Calculation'!$C$10:$C$2348)-ROW('HP Schools Calculation'!C$10)+1),ROWS('HP Schools Calculation'!C$10:C53))),"")</f>
        <v/>
      </c>
      <c r="C58" s="49" t="str">
        <f>_xlfn.IFNA(VLOOKUP($B58,Schools,'HP Schools Calculation'!D$1,0),"")</f>
        <v/>
      </c>
      <c r="D58" s="50" t="str">
        <f>_xlfn.IFNA(VLOOKUP($B58,Schools,'HP Schools Calculation'!E$1,0),"")</f>
        <v/>
      </c>
      <c r="E58" s="76" t="str">
        <f>_xlfn.IFNA(VLOOKUP($B58,Schools,'HP Schools Calculation'!G$1,0),"")</f>
        <v/>
      </c>
      <c r="F58" s="90"/>
      <c r="G58" s="87" t="str">
        <f>_xlfn.IFNA(VLOOKUP($B58,Schools,'HP Schools Calculation'!L$1,0),"")</f>
        <v/>
      </c>
      <c r="H58" s="83" t="str">
        <f>_xlfn.IFNA(VLOOKUP($B58,Schools,'HP Schools Calculation'!AD$1,0),"")</f>
        <v/>
      </c>
    </row>
    <row r="59" spans="2:8">
      <c r="B59" s="62" t="str">
        <f t="array" ref="B59">IFERROR(INDEX('HP Schools Calculation'!$C$10:$C$2348,SMALL(IF('HP Schools Calculation'!$A$10:$A$2348=Summary!$B$9,ROW('HP Schools Calculation'!$C$10:$C$2348)-ROW('HP Schools Calculation'!C$10)+1),ROWS('HP Schools Calculation'!C$10:C54))),"")</f>
        <v/>
      </c>
      <c r="C59" s="49" t="str">
        <f>_xlfn.IFNA(VLOOKUP($B59,Schools,'HP Schools Calculation'!D$1,0),"")</f>
        <v/>
      </c>
      <c r="D59" s="50" t="str">
        <f>_xlfn.IFNA(VLOOKUP($B59,Schools,'HP Schools Calculation'!E$1,0),"")</f>
        <v/>
      </c>
      <c r="E59" s="76" t="str">
        <f>_xlfn.IFNA(VLOOKUP($B59,Schools,'HP Schools Calculation'!G$1,0),"")</f>
        <v/>
      </c>
      <c r="F59" s="90"/>
      <c r="G59" s="87" t="str">
        <f>_xlfn.IFNA(VLOOKUP($B59,Schools,'HP Schools Calculation'!L$1,0),"")</f>
        <v/>
      </c>
      <c r="H59" s="83" t="str">
        <f>_xlfn.IFNA(VLOOKUP($B59,Schools,'HP Schools Calculation'!AD$1,0),"")</f>
        <v/>
      </c>
    </row>
    <row r="60" spans="2:8">
      <c r="B60" s="62" t="str">
        <f t="array" ref="B60">IFERROR(INDEX('HP Schools Calculation'!$C$10:$C$2348,SMALL(IF('HP Schools Calculation'!$A$10:$A$2348=Summary!$B$9,ROW('HP Schools Calculation'!$C$10:$C$2348)-ROW('HP Schools Calculation'!C$10)+1),ROWS('HP Schools Calculation'!C$10:C55))),"")</f>
        <v/>
      </c>
      <c r="C60" s="49" t="str">
        <f>_xlfn.IFNA(VLOOKUP($B60,Schools,'HP Schools Calculation'!D$1,0),"")</f>
        <v/>
      </c>
      <c r="D60" s="50" t="str">
        <f>_xlfn.IFNA(VLOOKUP($B60,Schools,'HP Schools Calculation'!E$1,0),"")</f>
        <v/>
      </c>
      <c r="E60" s="76" t="str">
        <f>_xlfn.IFNA(VLOOKUP($B60,Schools,'HP Schools Calculation'!G$1,0),"")</f>
        <v/>
      </c>
      <c r="F60" s="90"/>
      <c r="G60" s="87" t="str">
        <f>_xlfn.IFNA(VLOOKUP($B60,Schools,'HP Schools Calculation'!L$1,0),"")</f>
        <v/>
      </c>
      <c r="H60" s="83" t="str">
        <f>_xlfn.IFNA(VLOOKUP($B60,Schools,'HP Schools Calculation'!AD$1,0),"")</f>
        <v/>
      </c>
    </row>
    <row r="61" spans="2:8">
      <c r="B61" s="62" t="str">
        <f t="array" ref="B61">IFERROR(INDEX('HP Schools Calculation'!$C$10:$C$2348,SMALL(IF('HP Schools Calculation'!$A$10:$A$2348=Summary!$B$9,ROW('HP Schools Calculation'!$C$10:$C$2348)-ROW('HP Schools Calculation'!C$10)+1),ROWS('HP Schools Calculation'!C$10:C56))),"")</f>
        <v/>
      </c>
      <c r="C61" s="49" t="str">
        <f>_xlfn.IFNA(VLOOKUP($B61,Schools,'HP Schools Calculation'!D$1,0),"")</f>
        <v/>
      </c>
      <c r="D61" s="50" t="str">
        <f>_xlfn.IFNA(VLOOKUP($B61,Schools,'HP Schools Calculation'!E$1,0),"")</f>
        <v/>
      </c>
      <c r="E61" s="76" t="str">
        <f>_xlfn.IFNA(VLOOKUP($B61,Schools,'HP Schools Calculation'!G$1,0),"")</f>
        <v/>
      </c>
      <c r="F61" s="90"/>
      <c r="G61" s="87" t="str">
        <f>_xlfn.IFNA(VLOOKUP($B61,Schools,'HP Schools Calculation'!L$1,0),"")</f>
        <v/>
      </c>
      <c r="H61" s="83" t="str">
        <f>_xlfn.IFNA(VLOOKUP($B61,Schools,'HP Schools Calculation'!AD$1,0),"")</f>
        <v/>
      </c>
    </row>
    <row r="62" spans="2:8">
      <c r="B62" s="62" t="str">
        <f t="array" ref="B62">IFERROR(INDEX('HP Schools Calculation'!$C$10:$C$2348,SMALL(IF('HP Schools Calculation'!$A$10:$A$2348=Summary!$B$9,ROW('HP Schools Calculation'!$C$10:$C$2348)-ROW('HP Schools Calculation'!C$10)+1),ROWS('HP Schools Calculation'!C$10:C57))),"")</f>
        <v/>
      </c>
      <c r="C62" s="49" t="str">
        <f>_xlfn.IFNA(VLOOKUP($B62,Schools,'HP Schools Calculation'!D$1,0),"")</f>
        <v/>
      </c>
      <c r="D62" s="50" t="str">
        <f>_xlfn.IFNA(VLOOKUP($B62,Schools,'HP Schools Calculation'!E$1,0),"")</f>
        <v/>
      </c>
      <c r="E62" s="76" t="str">
        <f>_xlfn.IFNA(VLOOKUP($B62,Schools,'HP Schools Calculation'!G$1,0),"")</f>
        <v/>
      </c>
      <c r="F62" s="90"/>
      <c r="G62" s="87" t="str">
        <f>_xlfn.IFNA(VLOOKUP($B62,Schools,'HP Schools Calculation'!L$1,0),"")</f>
        <v/>
      </c>
      <c r="H62" s="83" t="str">
        <f>_xlfn.IFNA(VLOOKUP($B62,Schools,'HP Schools Calculation'!AD$1,0),"")</f>
        <v/>
      </c>
    </row>
    <row r="63" spans="2:8">
      <c r="B63" s="62" t="str">
        <f t="array" ref="B63">IFERROR(INDEX('HP Schools Calculation'!$C$10:$C$2348,SMALL(IF('HP Schools Calculation'!$A$10:$A$2348=Summary!$B$9,ROW('HP Schools Calculation'!$C$10:$C$2348)-ROW('HP Schools Calculation'!C$10)+1),ROWS('HP Schools Calculation'!C$10:C58))),"")</f>
        <v/>
      </c>
      <c r="C63" s="49" t="str">
        <f>_xlfn.IFNA(VLOOKUP($B63,Schools,'HP Schools Calculation'!D$1,0),"")</f>
        <v/>
      </c>
      <c r="D63" s="50" t="str">
        <f>_xlfn.IFNA(VLOOKUP($B63,Schools,'HP Schools Calculation'!E$1,0),"")</f>
        <v/>
      </c>
      <c r="E63" s="76" t="str">
        <f>_xlfn.IFNA(VLOOKUP($B63,Schools,'HP Schools Calculation'!G$1,0),"")</f>
        <v/>
      </c>
      <c r="F63" s="90"/>
      <c r="G63" s="87" t="str">
        <f>_xlfn.IFNA(VLOOKUP($B63,Schools,'HP Schools Calculation'!L$1,0),"")</f>
        <v/>
      </c>
      <c r="H63" s="83" t="str">
        <f>_xlfn.IFNA(VLOOKUP($B63,Schools,'HP Schools Calculation'!AD$1,0),"")</f>
        <v/>
      </c>
    </row>
    <row r="64" spans="2:8">
      <c r="B64" s="62" t="str">
        <f t="array" ref="B64">IFERROR(INDEX('HP Schools Calculation'!$C$10:$C$2348,SMALL(IF('HP Schools Calculation'!$A$10:$A$2348=Summary!$B$9,ROW('HP Schools Calculation'!$C$10:$C$2348)-ROW('HP Schools Calculation'!C$10)+1),ROWS('HP Schools Calculation'!C$10:C59))),"")</f>
        <v/>
      </c>
      <c r="C64" s="49" t="str">
        <f>_xlfn.IFNA(VLOOKUP($B64,Schools,'HP Schools Calculation'!D$1,0),"")</f>
        <v/>
      </c>
      <c r="D64" s="50" t="str">
        <f>_xlfn.IFNA(VLOOKUP($B64,Schools,'HP Schools Calculation'!E$1,0),"")</f>
        <v/>
      </c>
      <c r="E64" s="76" t="str">
        <f>_xlfn.IFNA(VLOOKUP($B64,Schools,'HP Schools Calculation'!G$1,0),"")</f>
        <v/>
      </c>
      <c r="F64" s="90"/>
      <c r="G64" s="87" t="str">
        <f>_xlfn.IFNA(VLOOKUP($B64,Schools,'HP Schools Calculation'!L$1,0),"")</f>
        <v/>
      </c>
      <c r="H64" s="83" t="str">
        <f>_xlfn.IFNA(VLOOKUP($B64,Schools,'HP Schools Calculation'!AD$1,0),"")</f>
        <v/>
      </c>
    </row>
    <row r="65" spans="2:8">
      <c r="B65" s="62" t="str">
        <f t="array" ref="B65">IFERROR(INDEX('HP Schools Calculation'!$C$10:$C$2348,SMALL(IF('HP Schools Calculation'!$A$10:$A$2348=Summary!$B$9,ROW('HP Schools Calculation'!$C$10:$C$2348)-ROW('HP Schools Calculation'!C$10)+1),ROWS('HP Schools Calculation'!C$10:C60))),"")</f>
        <v/>
      </c>
      <c r="C65" s="49" t="str">
        <f>_xlfn.IFNA(VLOOKUP($B65,Schools,'HP Schools Calculation'!D$1,0),"")</f>
        <v/>
      </c>
      <c r="D65" s="50" t="str">
        <f>_xlfn.IFNA(VLOOKUP($B65,Schools,'HP Schools Calculation'!E$1,0),"")</f>
        <v/>
      </c>
      <c r="E65" s="76" t="str">
        <f>_xlfn.IFNA(VLOOKUP($B65,Schools,'HP Schools Calculation'!G$1,0),"")</f>
        <v/>
      </c>
      <c r="F65" s="90"/>
      <c r="G65" s="87" t="str">
        <f>_xlfn.IFNA(VLOOKUP($B65,Schools,'HP Schools Calculation'!L$1,0),"")</f>
        <v/>
      </c>
      <c r="H65" s="83" t="str">
        <f>_xlfn.IFNA(VLOOKUP($B65,Schools,'HP Schools Calculation'!AD$1,0),"")</f>
        <v/>
      </c>
    </row>
    <row r="66" spans="2:8">
      <c r="B66" s="62" t="str">
        <f t="array" ref="B66">IFERROR(INDEX('HP Schools Calculation'!$C$10:$C$2348,SMALL(IF('HP Schools Calculation'!$A$10:$A$2348=Summary!$B$9,ROW('HP Schools Calculation'!$C$10:$C$2348)-ROW('HP Schools Calculation'!C$10)+1),ROWS('HP Schools Calculation'!C$10:C61))),"")</f>
        <v/>
      </c>
      <c r="C66" s="49" t="str">
        <f>_xlfn.IFNA(VLOOKUP($B66,Schools,'HP Schools Calculation'!D$1,0),"")</f>
        <v/>
      </c>
      <c r="D66" s="50" t="str">
        <f>_xlfn.IFNA(VLOOKUP($B66,Schools,'HP Schools Calculation'!E$1,0),"")</f>
        <v/>
      </c>
      <c r="E66" s="76" t="str">
        <f>_xlfn.IFNA(VLOOKUP($B66,Schools,'HP Schools Calculation'!G$1,0),"")</f>
        <v/>
      </c>
      <c r="F66" s="90"/>
      <c r="G66" s="87" t="str">
        <f>_xlfn.IFNA(VLOOKUP($B66,Schools,'HP Schools Calculation'!L$1,0),"")</f>
        <v/>
      </c>
      <c r="H66" s="83" t="str">
        <f>_xlfn.IFNA(VLOOKUP($B66,Schools,'HP Schools Calculation'!AD$1,0),"")</f>
        <v/>
      </c>
    </row>
    <row r="67" spans="2:8">
      <c r="B67" s="62" t="str">
        <f t="array" ref="B67">IFERROR(INDEX('HP Schools Calculation'!$C$10:$C$2348,SMALL(IF('HP Schools Calculation'!$A$10:$A$2348=Summary!$B$9,ROW('HP Schools Calculation'!$C$10:$C$2348)-ROW('HP Schools Calculation'!C$10)+1),ROWS('HP Schools Calculation'!C$10:C62))),"")</f>
        <v/>
      </c>
      <c r="C67" s="49" t="str">
        <f>_xlfn.IFNA(VLOOKUP($B67,Schools,'HP Schools Calculation'!D$1,0),"")</f>
        <v/>
      </c>
      <c r="D67" s="50" t="str">
        <f>_xlfn.IFNA(VLOOKUP($B67,Schools,'HP Schools Calculation'!E$1,0),"")</f>
        <v/>
      </c>
      <c r="E67" s="76" t="str">
        <f>_xlfn.IFNA(VLOOKUP($B67,Schools,'HP Schools Calculation'!G$1,0),"")</f>
        <v/>
      </c>
      <c r="F67" s="90"/>
      <c r="G67" s="87" t="str">
        <f>_xlfn.IFNA(VLOOKUP($B67,Schools,'HP Schools Calculation'!L$1,0),"")</f>
        <v/>
      </c>
      <c r="H67" s="83" t="str">
        <f>_xlfn.IFNA(VLOOKUP($B67,Schools,'HP Schools Calculation'!AD$1,0),"")</f>
        <v/>
      </c>
    </row>
    <row r="68" spans="2:8">
      <c r="B68" s="62" t="str">
        <f t="array" ref="B68">IFERROR(INDEX('HP Schools Calculation'!$C$10:$C$2348,SMALL(IF('HP Schools Calculation'!$A$10:$A$2348=Summary!$B$9,ROW('HP Schools Calculation'!$C$10:$C$2348)-ROW('HP Schools Calculation'!C$10)+1),ROWS('HP Schools Calculation'!C$10:C63))),"")</f>
        <v/>
      </c>
      <c r="C68" s="49" t="str">
        <f>_xlfn.IFNA(VLOOKUP($B68,Schools,'HP Schools Calculation'!D$1,0),"")</f>
        <v/>
      </c>
      <c r="D68" s="50" t="str">
        <f>_xlfn.IFNA(VLOOKUP($B68,Schools,'HP Schools Calculation'!E$1,0),"")</f>
        <v/>
      </c>
      <c r="E68" s="76" t="str">
        <f>_xlfn.IFNA(VLOOKUP($B68,Schools,'HP Schools Calculation'!G$1,0),"")</f>
        <v/>
      </c>
      <c r="F68" s="90"/>
      <c r="G68" s="87" t="str">
        <f>_xlfn.IFNA(VLOOKUP($B68,Schools,'HP Schools Calculation'!L$1,0),"")</f>
        <v/>
      </c>
      <c r="H68" s="83" t="str">
        <f>_xlfn.IFNA(VLOOKUP($B68,Schools,'HP Schools Calculation'!AD$1,0),"")</f>
        <v/>
      </c>
    </row>
    <row r="69" spans="2:8">
      <c r="B69" s="62" t="str">
        <f t="array" ref="B69">IFERROR(INDEX('HP Schools Calculation'!$C$10:$C$2348,SMALL(IF('HP Schools Calculation'!$A$10:$A$2348=Summary!$B$9,ROW('HP Schools Calculation'!$C$10:$C$2348)-ROW('HP Schools Calculation'!C$10)+1),ROWS('HP Schools Calculation'!C$10:C64))),"")</f>
        <v/>
      </c>
      <c r="C69" s="49" t="str">
        <f>_xlfn.IFNA(VLOOKUP($B69,Schools,'HP Schools Calculation'!D$1,0),"")</f>
        <v/>
      </c>
      <c r="D69" s="50" t="str">
        <f>_xlfn.IFNA(VLOOKUP($B69,Schools,'HP Schools Calculation'!E$1,0),"")</f>
        <v/>
      </c>
      <c r="E69" s="76" t="str">
        <f>_xlfn.IFNA(VLOOKUP($B69,Schools,'HP Schools Calculation'!G$1,0),"")</f>
        <v/>
      </c>
      <c r="F69" s="90"/>
      <c r="G69" s="87" t="str">
        <f>_xlfn.IFNA(VLOOKUP($B69,Schools,'HP Schools Calculation'!L$1,0),"")</f>
        <v/>
      </c>
      <c r="H69" s="83" t="str">
        <f>_xlfn.IFNA(VLOOKUP($B69,Schools,'HP Schools Calculation'!AD$1,0),"")</f>
        <v/>
      </c>
    </row>
    <row r="70" spans="2:8">
      <c r="B70" s="62" t="str">
        <f t="array" ref="B70">IFERROR(INDEX('HP Schools Calculation'!$C$10:$C$2348,SMALL(IF('HP Schools Calculation'!$A$10:$A$2348=Summary!$B$9,ROW('HP Schools Calculation'!$C$10:$C$2348)-ROW('HP Schools Calculation'!C$10)+1),ROWS('HP Schools Calculation'!C$10:C65))),"")</f>
        <v/>
      </c>
      <c r="C70" s="49" t="str">
        <f>_xlfn.IFNA(VLOOKUP($B70,Schools,'HP Schools Calculation'!D$1,0),"")</f>
        <v/>
      </c>
      <c r="D70" s="50" t="str">
        <f>_xlfn.IFNA(VLOOKUP($B70,Schools,'HP Schools Calculation'!E$1,0),"")</f>
        <v/>
      </c>
      <c r="E70" s="76" t="str">
        <f>_xlfn.IFNA(VLOOKUP($B70,Schools,'HP Schools Calculation'!G$1,0),"")</f>
        <v/>
      </c>
      <c r="F70" s="90"/>
      <c r="G70" s="87" t="str">
        <f>_xlfn.IFNA(VLOOKUP($B70,Schools,'HP Schools Calculation'!L$1,0),"")</f>
        <v/>
      </c>
      <c r="H70" s="83" t="str">
        <f>_xlfn.IFNA(VLOOKUP($B70,Schools,'HP Schools Calculation'!AD$1,0),"")</f>
        <v/>
      </c>
    </row>
    <row r="71" spans="2:8">
      <c r="B71" s="62" t="str">
        <f t="array" ref="B71">IFERROR(INDEX('HP Schools Calculation'!$C$10:$C$2348,SMALL(IF('HP Schools Calculation'!$A$10:$A$2348=Summary!$B$9,ROW('HP Schools Calculation'!$C$10:$C$2348)-ROW('HP Schools Calculation'!C$10)+1),ROWS('HP Schools Calculation'!C$10:C66))),"")</f>
        <v/>
      </c>
      <c r="C71" s="49" t="str">
        <f>_xlfn.IFNA(VLOOKUP($B71,Schools,'HP Schools Calculation'!D$1,0),"")</f>
        <v/>
      </c>
      <c r="D71" s="50" t="str">
        <f>_xlfn.IFNA(VLOOKUP($B71,Schools,'HP Schools Calculation'!E$1,0),"")</f>
        <v/>
      </c>
      <c r="E71" s="76" t="str">
        <f>_xlfn.IFNA(VLOOKUP($B71,Schools,'HP Schools Calculation'!G$1,0),"")</f>
        <v/>
      </c>
      <c r="F71" s="90"/>
      <c r="G71" s="87" t="str">
        <f>_xlfn.IFNA(VLOOKUP($B71,Schools,'HP Schools Calculation'!L$1,0),"")</f>
        <v/>
      </c>
      <c r="H71" s="83" t="str">
        <f>_xlfn.IFNA(VLOOKUP($B71,Schools,'HP Schools Calculation'!AD$1,0),"")</f>
        <v/>
      </c>
    </row>
    <row r="72" spans="2:8">
      <c r="B72" s="62" t="str">
        <f t="array" ref="B72">IFERROR(INDEX('HP Schools Calculation'!$C$10:$C$2348,SMALL(IF('HP Schools Calculation'!$A$10:$A$2348=Summary!$B$9,ROW('HP Schools Calculation'!$C$10:$C$2348)-ROW('HP Schools Calculation'!C$10)+1),ROWS('HP Schools Calculation'!C$10:C67))),"")</f>
        <v/>
      </c>
      <c r="C72" s="49" t="str">
        <f>_xlfn.IFNA(VLOOKUP($B72,Schools,'HP Schools Calculation'!D$1,0),"")</f>
        <v/>
      </c>
      <c r="D72" s="50" t="str">
        <f>_xlfn.IFNA(VLOOKUP($B72,Schools,'HP Schools Calculation'!E$1,0),"")</f>
        <v/>
      </c>
      <c r="E72" s="76" t="str">
        <f>_xlfn.IFNA(VLOOKUP($B72,Schools,'HP Schools Calculation'!G$1,0),"")</f>
        <v/>
      </c>
      <c r="F72" s="90"/>
      <c r="G72" s="87" t="str">
        <f>_xlfn.IFNA(VLOOKUP($B72,Schools,'HP Schools Calculation'!L$1,0),"")</f>
        <v/>
      </c>
      <c r="H72" s="83" t="str">
        <f>_xlfn.IFNA(VLOOKUP($B72,Schools,'HP Schools Calculation'!AD$1,0),"")</f>
        <v/>
      </c>
    </row>
    <row r="73" spans="2:8">
      <c r="B73" s="62" t="str">
        <f t="array" ref="B73">IFERROR(INDEX('HP Schools Calculation'!$C$10:$C$2348,SMALL(IF('HP Schools Calculation'!$A$10:$A$2348=Summary!$B$9,ROW('HP Schools Calculation'!$C$10:$C$2348)-ROW('HP Schools Calculation'!C$10)+1),ROWS('HP Schools Calculation'!C$10:C68))),"")</f>
        <v/>
      </c>
      <c r="C73" s="49" t="str">
        <f>_xlfn.IFNA(VLOOKUP($B73,Schools,'HP Schools Calculation'!D$1,0),"")</f>
        <v/>
      </c>
      <c r="D73" s="50" t="str">
        <f>_xlfn.IFNA(VLOOKUP($B73,Schools,'HP Schools Calculation'!E$1,0),"")</f>
        <v/>
      </c>
      <c r="E73" s="76" t="str">
        <f>_xlfn.IFNA(VLOOKUP($B73,Schools,'HP Schools Calculation'!G$1,0),"")</f>
        <v/>
      </c>
      <c r="F73" s="90"/>
      <c r="G73" s="87" t="str">
        <f>_xlfn.IFNA(VLOOKUP($B73,Schools,'HP Schools Calculation'!L$1,0),"")</f>
        <v/>
      </c>
      <c r="H73" s="83" t="str">
        <f>_xlfn.IFNA(VLOOKUP($B73,Schools,'HP Schools Calculation'!AD$1,0),"")</f>
        <v/>
      </c>
    </row>
    <row r="74" spans="2:8">
      <c r="B74" s="62" t="str">
        <f t="array" ref="B74">IFERROR(INDEX('HP Schools Calculation'!$C$10:$C$2348,SMALL(IF('HP Schools Calculation'!$A$10:$A$2348=Summary!$B$9,ROW('HP Schools Calculation'!$C$10:$C$2348)-ROW('HP Schools Calculation'!C$10)+1),ROWS('HP Schools Calculation'!C$10:C69))),"")</f>
        <v/>
      </c>
      <c r="C74" s="49" t="str">
        <f>_xlfn.IFNA(VLOOKUP($B74,Schools,'HP Schools Calculation'!D$1,0),"")</f>
        <v/>
      </c>
      <c r="D74" s="50" t="str">
        <f>_xlfn.IFNA(VLOOKUP($B74,Schools,'HP Schools Calculation'!E$1,0),"")</f>
        <v/>
      </c>
      <c r="E74" s="76" t="str">
        <f>_xlfn.IFNA(VLOOKUP($B74,Schools,'HP Schools Calculation'!G$1,0),"")</f>
        <v/>
      </c>
      <c r="F74" s="90"/>
      <c r="G74" s="87" t="str">
        <f>_xlfn.IFNA(VLOOKUP($B74,Schools,'HP Schools Calculation'!L$1,0),"")</f>
        <v/>
      </c>
      <c r="H74" s="83" t="str">
        <f>_xlfn.IFNA(VLOOKUP($B74,Schools,'HP Schools Calculation'!AD$1,0),"")</f>
        <v/>
      </c>
    </row>
    <row r="75" spans="2:8">
      <c r="B75" s="62" t="str">
        <f t="array" ref="B75">IFERROR(INDEX('HP Schools Calculation'!$C$10:$C$2348,SMALL(IF('HP Schools Calculation'!$A$10:$A$2348=Summary!$B$9,ROW('HP Schools Calculation'!$C$10:$C$2348)-ROW('HP Schools Calculation'!C$10)+1),ROWS('HP Schools Calculation'!C$10:C70))),"")</f>
        <v/>
      </c>
      <c r="C75" s="49" t="str">
        <f>_xlfn.IFNA(VLOOKUP($B75,Schools,'HP Schools Calculation'!D$1,0),"")</f>
        <v/>
      </c>
      <c r="D75" s="50" t="str">
        <f>_xlfn.IFNA(VLOOKUP($B75,Schools,'HP Schools Calculation'!E$1,0),"")</f>
        <v/>
      </c>
      <c r="E75" s="76" t="str">
        <f>_xlfn.IFNA(VLOOKUP($B75,Schools,'HP Schools Calculation'!G$1,0),"")</f>
        <v/>
      </c>
      <c r="F75" s="90"/>
      <c r="G75" s="87" t="str">
        <f>_xlfn.IFNA(VLOOKUP($B75,Schools,'HP Schools Calculation'!L$1,0),"")</f>
        <v/>
      </c>
      <c r="H75" s="83" t="str">
        <f>_xlfn.IFNA(VLOOKUP($B75,Schools,'HP Schools Calculation'!AD$1,0),"")</f>
        <v/>
      </c>
    </row>
    <row r="76" spans="2:8">
      <c r="B76" s="62" t="str">
        <f t="array" ref="B76">IFERROR(INDEX('HP Schools Calculation'!$C$10:$C$2348,SMALL(IF('HP Schools Calculation'!$A$10:$A$2348=Summary!$B$9,ROW('HP Schools Calculation'!$C$10:$C$2348)-ROW('HP Schools Calculation'!C$10)+1),ROWS('HP Schools Calculation'!C$10:C71))),"")</f>
        <v/>
      </c>
      <c r="C76" s="49" t="str">
        <f>_xlfn.IFNA(VLOOKUP($B76,Schools,'HP Schools Calculation'!D$1,0),"")</f>
        <v/>
      </c>
      <c r="D76" s="50" t="str">
        <f>_xlfn.IFNA(VLOOKUP($B76,Schools,'HP Schools Calculation'!E$1,0),"")</f>
        <v/>
      </c>
      <c r="E76" s="76" t="str">
        <f>_xlfn.IFNA(VLOOKUP($B76,Schools,'HP Schools Calculation'!G$1,0),"")</f>
        <v/>
      </c>
      <c r="F76" s="90"/>
      <c r="G76" s="87" t="str">
        <f>_xlfn.IFNA(VLOOKUP($B76,Schools,'HP Schools Calculation'!L$1,0),"")</f>
        <v/>
      </c>
      <c r="H76" s="83" t="str">
        <f>_xlfn.IFNA(VLOOKUP($B76,Schools,'HP Schools Calculation'!AD$1,0),"")</f>
        <v/>
      </c>
    </row>
    <row r="77" spans="2:8">
      <c r="B77" s="62" t="str">
        <f t="array" ref="B77">IFERROR(INDEX('HP Schools Calculation'!$C$10:$C$2348,SMALL(IF('HP Schools Calculation'!$A$10:$A$2348=Summary!$B$9,ROW('HP Schools Calculation'!$C$10:$C$2348)-ROW('HP Schools Calculation'!C$10)+1),ROWS('HP Schools Calculation'!C$10:C72))),"")</f>
        <v/>
      </c>
      <c r="C77" s="49" t="str">
        <f>_xlfn.IFNA(VLOOKUP($B77,Schools,'HP Schools Calculation'!D$1,0),"")</f>
        <v/>
      </c>
      <c r="D77" s="50" t="str">
        <f>_xlfn.IFNA(VLOOKUP($B77,Schools,'HP Schools Calculation'!E$1,0),"")</f>
        <v/>
      </c>
      <c r="E77" s="76" t="str">
        <f>_xlfn.IFNA(VLOOKUP($B77,Schools,'HP Schools Calculation'!G$1,0),"")</f>
        <v/>
      </c>
      <c r="F77" s="90"/>
      <c r="G77" s="87" t="str">
        <f>_xlfn.IFNA(VLOOKUP($B77,Schools,'HP Schools Calculation'!L$1,0),"")</f>
        <v/>
      </c>
      <c r="H77" s="83" t="str">
        <f>_xlfn.IFNA(VLOOKUP($B77,Schools,'HP Schools Calculation'!AD$1,0),"")</f>
        <v/>
      </c>
    </row>
    <row r="78" spans="2:8">
      <c r="B78" s="62" t="str">
        <f t="array" ref="B78">IFERROR(INDEX('HP Schools Calculation'!$C$10:$C$2348,SMALL(IF('HP Schools Calculation'!$A$10:$A$2348=Summary!$B$9,ROW('HP Schools Calculation'!$C$10:$C$2348)-ROW('HP Schools Calculation'!C$10)+1),ROWS('HP Schools Calculation'!C$10:C73))),"")</f>
        <v/>
      </c>
      <c r="C78" s="49" t="str">
        <f>_xlfn.IFNA(VLOOKUP($B78,Schools,'HP Schools Calculation'!D$1,0),"")</f>
        <v/>
      </c>
      <c r="D78" s="50" t="str">
        <f>_xlfn.IFNA(VLOOKUP($B78,Schools,'HP Schools Calculation'!E$1,0),"")</f>
        <v/>
      </c>
      <c r="E78" s="76" t="str">
        <f>_xlfn.IFNA(VLOOKUP($B78,Schools,'HP Schools Calculation'!G$1,0),"")</f>
        <v/>
      </c>
      <c r="F78" s="90"/>
      <c r="G78" s="87" t="str">
        <f>_xlfn.IFNA(VLOOKUP($B78,Schools,'HP Schools Calculation'!L$1,0),"")</f>
        <v/>
      </c>
      <c r="H78" s="83" t="str">
        <f>_xlfn.IFNA(VLOOKUP($B78,Schools,'HP Schools Calculation'!AD$1,0),"")</f>
        <v/>
      </c>
    </row>
    <row r="79" spans="2:8">
      <c r="B79" s="62" t="str">
        <f t="array" ref="B79">IFERROR(INDEX('HP Schools Calculation'!$C$10:$C$2348,SMALL(IF('HP Schools Calculation'!$A$10:$A$2348=Summary!$B$9,ROW('HP Schools Calculation'!$C$10:$C$2348)-ROW('HP Schools Calculation'!C$10)+1),ROWS('HP Schools Calculation'!C$10:C74))),"")</f>
        <v/>
      </c>
      <c r="C79" s="49" t="str">
        <f>_xlfn.IFNA(VLOOKUP($B79,Schools,'HP Schools Calculation'!D$1,0),"")</f>
        <v/>
      </c>
      <c r="D79" s="50" t="str">
        <f>_xlfn.IFNA(VLOOKUP($B79,Schools,'HP Schools Calculation'!E$1,0),"")</f>
        <v/>
      </c>
      <c r="E79" s="76" t="str">
        <f>_xlfn.IFNA(VLOOKUP($B79,Schools,'HP Schools Calculation'!G$1,0),"")</f>
        <v/>
      </c>
      <c r="F79" s="90"/>
      <c r="G79" s="87" t="str">
        <f>_xlfn.IFNA(VLOOKUP($B79,Schools,'HP Schools Calculation'!L$1,0),"")</f>
        <v/>
      </c>
      <c r="H79" s="83" t="str">
        <f>_xlfn.IFNA(VLOOKUP($B79,Schools,'HP Schools Calculation'!AD$1,0),"")</f>
        <v/>
      </c>
    </row>
    <row r="80" spans="2:8">
      <c r="B80" s="62" t="str">
        <f t="array" ref="B80">IFERROR(INDEX('HP Schools Calculation'!$C$10:$C$2348,SMALL(IF('HP Schools Calculation'!$A$10:$A$2348=Summary!$B$9,ROW('HP Schools Calculation'!$C$10:$C$2348)-ROW('HP Schools Calculation'!C$10)+1),ROWS('HP Schools Calculation'!C$10:C75))),"")</f>
        <v/>
      </c>
      <c r="C80" s="49" t="str">
        <f>_xlfn.IFNA(VLOOKUP($B80,Schools,'HP Schools Calculation'!D$1,0),"")</f>
        <v/>
      </c>
      <c r="D80" s="50" t="str">
        <f>_xlfn.IFNA(VLOOKUP($B80,Schools,'HP Schools Calculation'!E$1,0),"")</f>
        <v/>
      </c>
      <c r="E80" s="76" t="str">
        <f>_xlfn.IFNA(VLOOKUP($B80,Schools,'HP Schools Calculation'!G$1,0),"")</f>
        <v/>
      </c>
      <c r="F80" s="90"/>
      <c r="G80" s="87" t="str">
        <f>_xlfn.IFNA(VLOOKUP($B80,Schools,'HP Schools Calculation'!L$1,0),"")</f>
        <v/>
      </c>
      <c r="H80" s="83" t="str">
        <f>_xlfn.IFNA(VLOOKUP($B80,Schools,'HP Schools Calculation'!AD$1,0),"")</f>
        <v/>
      </c>
    </row>
    <row r="81" spans="2:8">
      <c r="B81" s="62" t="str">
        <f t="array" ref="B81">IFERROR(INDEX('HP Schools Calculation'!$C$10:$C$2348,SMALL(IF('HP Schools Calculation'!$A$10:$A$2348=Summary!$B$9,ROW('HP Schools Calculation'!$C$10:$C$2348)-ROW('HP Schools Calculation'!C$10)+1),ROWS('HP Schools Calculation'!C$10:C76))),"")</f>
        <v/>
      </c>
      <c r="C81" s="49" t="str">
        <f>_xlfn.IFNA(VLOOKUP($B81,Schools,'HP Schools Calculation'!D$1,0),"")</f>
        <v/>
      </c>
      <c r="D81" s="50" t="str">
        <f>_xlfn.IFNA(VLOOKUP($B81,Schools,'HP Schools Calculation'!E$1,0),"")</f>
        <v/>
      </c>
      <c r="E81" s="76" t="str">
        <f>_xlfn.IFNA(VLOOKUP($B81,Schools,'HP Schools Calculation'!G$1,0),"")</f>
        <v/>
      </c>
      <c r="F81" s="90"/>
      <c r="G81" s="87" t="str">
        <f>_xlfn.IFNA(VLOOKUP($B81,Schools,'HP Schools Calculation'!L$1,0),"")</f>
        <v/>
      </c>
      <c r="H81" s="83" t="str">
        <f>_xlfn.IFNA(VLOOKUP($B81,Schools,'HP Schools Calculation'!AD$1,0),"")</f>
        <v/>
      </c>
    </row>
    <row r="82" spans="2:8">
      <c r="B82" s="62" t="str">
        <f t="array" ref="B82">IFERROR(INDEX('HP Schools Calculation'!$C$10:$C$2348,SMALL(IF('HP Schools Calculation'!$A$10:$A$2348=Summary!$B$9,ROW('HP Schools Calculation'!$C$10:$C$2348)-ROW('HP Schools Calculation'!C$10)+1),ROWS('HP Schools Calculation'!C$10:C77))),"")</f>
        <v/>
      </c>
      <c r="C82" s="49" t="str">
        <f>_xlfn.IFNA(VLOOKUP($B82,Schools,'HP Schools Calculation'!D$1,0),"")</f>
        <v/>
      </c>
      <c r="D82" s="50" t="str">
        <f>_xlfn.IFNA(VLOOKUP($B82,Schools,'HP Schools Calculation'!E$1,0),"")</f>
        <v/>
      </c>
      <c r="E82" s="76" t="str">
        <f>_xlfn.IFNA(VLOOKUP($B82,Schools,'HP Schools Calculation'!G$1,0),"")</f>
        <v/>
      </c>
      <c r="F82" s="90"/>
      <c r="G82" s="87" t="str">
        <f>_xlfn.IFNA(VLOOKUP($B82,Schools,'HP Schools Calculation'!L$1,0),"")</f>
        <v/>
      </c>
      <c r="H82" s="83" t="str">
        <f>_xlfn.IFNA(VLOOKUP($B82,Schools,'HP Schools Calculation'!AD$1,0),"")</f>
        <v/>
      </c>
    </row>
    <row r="83" spans="2:8">
      <c r="B83" s="62" t="str">
        <f t="array" ref="B83">IFERROR(INDEX('HP Schools Calculation'!$C$10:$C$2348,SMALL(IF('HP Schools Calculation'!$A$10:$A$2348=Summary!$B$9,ROW('HP Schools Calculation'!$C$10:$C$2348)-ROW('HP Schools Calculation'!C$10)+1),ROWS('HP Schools Calculation'!C$10:C78))),"")</f>
        <v/>
      </c>
      <c r="C83" s="49" t="str">
        <f>_xlfn.IFNA(VLOOKUP($B83,Schools,'HP Schools Calculation'!D$1,0),"")</f>
        <v/>
      </c>
      <c r="D83" s="50" t="str">
        <f>_xlfn.IFNA(VLOOKUP($B83,Schools,'HP Schools Calculation'!E$1,0),"")</f>
        <v/>
      </c>
      <c r="E83" s="76" t="str">
        <f>_xlfn.IFNA(VLOOKUP($B83,Schools,'HP Schools Calculation'!G$1,0),"")</f>
        <v/>
      </c>
      <c r="F83" s="90"/>
      <c r="G83" s="87" t="str">
        <f>_xlfn.IFNA(VLOOKUP($B83,Schools,'HP Schools Calculation'!L$1,0),"")</f>
        <v/>
      </c>
      <c r="H83" s="83" t="str">
        <f>_xlfn.IFNA(VLOOKUP($B83,Schools,'HP Schools Calculation'!AD$1,0),"")</f>
        <v/>
      </c>
    </row>
    <row r="84" spans="2:8">
      <c r="B84" s="62" t="str">
        <f t="array" ref="B84">IFERROR(INDEX('HP Schools Calculation'!$C$10:$C$2348,SMALL(IF('HP Schools Calculation'!$A$10:$A$2348=Summary!$B$9,ROW('HP Schools Calculation'!$C$10:$C$2348)-ROW('HP Schools Calculation'!C$10)+1),ROWS('HP Schools Calculation'!C$10:C79))),"")</f>
        <v/>
      </c>
      <c r="C84" s="49" t="str">
        <f>_xlfn.IFNA(VLOOKUP($B84,Schools,'HP Schools Calculation'!D$1,0),"")</f>
        <v/>
      </c>
      <c r="D84" s="50" t="str">
        <f>_xlfn.IFNA(VLOOKUP($B84,Schools,'HP Schools Calculation'!E$1,0),"")</f>
        <v/>
      </c>
      <c r="E84" s="76" t="str">
        <f>_xlfn.IFNA(VLOOKUP($B84,Schools,'HP Schools Calculation'!G$1,0),"")</f>
        <v/>
      </c>
      <c r="F84" s="90"/>
      <c r="G84" s="87" t="str">
        <f>_xlfn.IFNA(VLOOKUP($B84,Schools,'HP Schools Calculation'!L$1,0),"")</f>
        <v/>
      </c>
      <c r="H84" s="83" t="str">
        <f>_xlfn.IFNA(VLOOKUP($B84,Schools,'HP Schools Calculation'!AD$1,0),"")</f>
        <v/>
      </c>
    </row>
    <row r="85" spans="2:8">
      <c r="B85" s="62" t="str">
        <f t="array" ref="B85">IFERROR(INDEX('HP Schools Calculation'!$C$10:$C$2348,SMALL(IF('HP Schools Calculation'!$A$10:$A$2348=Summary!$B$9,ROW('HP Schools Calculation'!$C$10:$C$2348)-ROW('HP Schools Calculation'!C$10)+1),ROWS('HP Schools Calculation'!C$10:C80))),"")</f>
        <v/>
      </c>
      <c r="C85" s="49" t="str">
        <f>_xlfn.IFNA(VLOOKUP($B85,Schools,'HP Schools Calculation'!D$1,0),"")</f>
        <v/>
      </c>
      <c r="D85" s="50" t="str">
        <f>_xlfn.IFNA(VLOOKUP($B85,Schools,'HP Schools Calculation'!E$1,0),"")</f>
        <v/>
      </c>
      <c r="E85" s="76" t="str">
        <f>_xlfn.IFNA(VLOOKUP($B85,Schools,'HP Schools Calculation'!G$1,0),"")</f>
        <v/>
      </c>
      <c r="F85" s="90"/>
      <c r="G85" s="87" t="str">
        <f>_xlfn.IFNA(VLOOKUP($B85,Schools,'HP Schools Calculation'!L$1,0),"")</f>
        <v/>
      </c>
      <c r="H85" s="83" t="str">
        <f>_xlfn.IFNA(VLOOKUP($B85,Schools,'HP Schools Calculation'!AD$1,0),"")</f>
        <v/>
      </c>
    </row>
    <row r="86" spans="2:8">
      <c r="B86" s="62" t="str">
        <f t="array" ref="B86">IFERROR(INDEX('HP Schools Calculation'!$C$10:$C$2348,SMALL(IF('HP Schools Calculation'!$A$10:$A$2348=Summary!$B$9,ROW('HP Schools Calculation'!$C$10:$C$2348)-ROW('HP Schools Calculation'!C$10)+1),ROWS('HP Schools Calculation'!C$10:C81))),"")</f>
        <v/>
      </c>
      <c r="C86" s="49" t="str">
        <f>_xlfn.IFNA(VLOOKUP($B86,Schools,'HP Schools Calculation'!D$1,0),"")</f>
        <v/>
      </c>
      <c r="D86" s="50" t="str">
        <f>_xlfn.IFNA(VLOOKUP($B86,Schools,'HP Schools Calculation'!E$1,0),"")</f>
        <v/>
      </c>
      <c r="E86" s="76" t="str">
        <f>_xlfn.IFNA(VLOOKUP($B86,Schools,'HP Schools Calculation'!G$1,0),"")</f>
        <v/>
      </c>
      <c r="F86" s="90"/>
      <c r="G86" s="87" t="str">
        <f>_xlfn.IFNA(VLOOKUP($B86,Schools,'HP Schools Calculation'!L$1,0),"")</f>
        <v/>
      </c>
      <c r="H86" s="83" t="str">
        <f>_xlfn.IFNA(VLOOKUP($B86,Schools,'HP Schools Calculation'!AD$1,0),"")</f>
        <v/>
      </c>
    </row>
    <row r="87" spans="2:8">
      <c r="B87" s="62" t="str">
        <f t="array" ref="B87">IFERROR(INDEX('HP Schools Calculation'!$C$10:$C$2348,SMALL(IF('HP Schools Calculation'!$A$10:$A$2348=Summary!$B$9,ROW('HP Schools Calculation'!$C$10:$C$2348)-ROW('HP Schools Calculation'!C$10)+1),ROWS('HP Schools Calculation'!C$10:C82))),"")</f>
        <v/>
      </c>
      <c r="C87" s="49" t="str">
        <f>_xlfn.IFNA(VLOOKUP($B87,Schools,'HP Schools Calculation'!D$1,0),"")</f>
        <v/>
      </c>
      <c r="D87" s="50" t="str">
        <f>_xlfn.IFNA(VLOOKUP($B87,Schools,'HP Schools Calculation'!E$1,0),"")</f>
        <v/>
      </c>
      <c r="E87" s="76" t="str">
        <f>_xlfn.IFNA(VLOOKUP($B87,Schools,'HP Schools Calculation'!G$1,0),"")</f>
        <v/>
      </c>
      <c r="F87" s="90"/>
      <c r="G87" s="87" t="str">
        <f>_xlfn.IFNA(VLOOKUP($B87,Schools,'HP Schools Calculation'!L$1,0),"")</f>
        <v/>
      </c>
      <c r="H87" s="83" t="str">
        <f>_xlfn.IFNA(VLOOKUP($B87,Schools,'HP Schools Calculation'!AD$1,0),"")</f>
        <v/>
      </c>
    </row>
    <row r="88" spans="2:8">
      <c r="B88" s="62" t="str">
        <f t="array" ref="B88">IFERROR(INDEX('HP Schools Calculation'!$C$10:$C$2348,SMALL(IF('HP Schools Calculation'!$A$10:$A$2348=Summary!$B$9,ROW('HP Schools Calculation'!$C$10:$C$2348)-ROW('HP Schools Calculation'!C$10)+1),ROWS('HP Schools Calculation'!C$10:C83))),"")</f>
        <v/>
      </c>
      <c r="C88" s="49" t="str">
        <f>_xlfn.IFNA(VLOOKUP($B88,Schools,'HP Schools Calculation'!D$1,0),"")</f>
        <v/>
      </c>
      <c r="D88" s="50" t="str">
        <f>_xlfn.IFNA(VLOOKUP($B88,Schools,'HP Schools Calculation'!E$1,0),"")</f>
        <v/>
      </c>
      <c r="E88" s="76" t="str">
        <f>_xlfn.IFNA(VLOOKUP($B88,Schools,'HP Schools Calculation'!G$1,0),"")</f>
        <v/>
      </c>
      <c r="F88" s="90"/>
      <c r="G88" s="87" t="str">
        <f>_xlfn.IFNA(VLOOKUP($B88,Schools,'HP Schools Calculation'!L$1,0),"")</f>
        <v/>
      </c>
      <c r="H88" s="83" t="str">
        <f>_xlfn.IFNA(VLOOKUP($B88,Schools,'HP Schools Calculation'!AD$1,0),"")</f>
        <v/>
      </c>
    </row>
    <row r="89" spans="2:8">
      <c r="B89" s="62" t="str">
        <f t="array" ref="B89">IFERROR(INDEX('HP Schools Calculation'!$C$10:$C$2348,SMALL(IF('HP Schools Calculation'!$A$10:$A$2348=Summary!$B$9,ROW('HP Schools Calculation'!$C$10:$C$2348)-ROW('HP Schools Calculation'!C$10)+1),ROWS('HP Schools Calculation'!C$10:C84))),"")</f>
        <v/>
      </c>
      <c r="C89" s="49" t="str">
        <f>_xlfn.IFNA(VLOOKUP($B89,Schools,'HP Schools Calculation'!D$1,0),"")</f>
        <v/>
      </c>
      <c r="D89" s="50" t="str">
        <f>_xlfn.IFNA(VLOOKUP($B89,Schools,'HP Schools Calculation'!E$1,0),"")</f>
        <v/>
      </c>
      <c r="E89" s="76" t="str">
        <f>_xlfn.IFNA(VLOOKUP($B89,Schools,'HP Schools Calculation'!G$1,0),"")</f>
        <v/>
      </c>
      <c r="F89" s="90"/>
      <c r="G89" s="87" t="str">
        <f>_xlfn.IFNA(VLOOKUP($B89,Schools,'HP Schools Calculation'!L$1,0),"")</f>
        <v/>
      </c>
      <c r="H89" s="83" t="str">
        <f>_xlfn.IFNA(VLOOKUP($B89,Schools,'HP Schools Calculation'!AD$1,0),"")</f>
        <v/>
      </c>
    </row>
    <row r="90" spans="2:8">
      <c r="B90" s="62" t="str">
        <f t="array" ref="B90">IFERROR(INDEX('HP Schools Calculation'!$C$10:$C$2348,SMALL(IF('HP Schools Calculation'!$A$10:$A$2348=Summary!$B$9,ROW('HP Schools Calculation'!$C$10:$C$2348)-ROW('HP Schools Calculation'!C$10)+1),ROWS('HP Schools Calculation'!C$10:C85))),"")</f>
        <v/>
      </c>
      <c r="C90" s="49" t="str">
        <f>_xlfn.IFNA(VLOOKUP($B90,Schools,'HP Schools Calculation'!D$1,0),"")</f>
        <v/>
      </c>
      <c r="D90" s="50" t="str">
        <f>_xlfn.IFNA(VLOOKUP($B90,Schools,'HP Schools Calculation'!E$1,0),"")</f>
        <v/>
      </c>
      <c r="E90" s="76" t="str">
        <f>_xlfn.IFNA(VLOOKUP($B90,Schools,'HP Schools Calculation'!G$1,0),"")</f>
        <v/>
      </c>
      <c r="F90" s="90"/>
      <c r="G90" s="87" t="str">
        <f>_xlfn.IFNA(VLOOKUP($B90,Schools,'HP Schools Calculation'!L$1,0),"")</f>
        <v/>
      </c>
      <c r="H90" s="83" t="str">
        <f>_xlfn.IFNA(VLOOKUP($B90,Schools,'HP Schools Calculation'!AD$1,0),"")</f>
        <v/>
      </c>
    </row>
    <row r="91" spans="2:8">
      <c r="B91" s="62" t="str">
        <f t="array" ref="B91">IFERROR(INDEX('HP Schools Calculation'!$C$10:$C$2348,SMALL(IF('HP Schools Calculation'!$A$10:$A$2348=Summary!$B$9,ROW('HP Schools Calculation'!$C$10:$C$2348)-ROW('HP Schools Calculation'!C$10)+1),ROWS('HP Schools Calculation'!C$10:C86))),"")</f>
        <v/>
      </c>
      <c r="C91" s="49" t="str">
        <f>_xlfn.IFNA(VLOOKUP($B91,Schools,'HP Schools Calculation'!D$1,0),"")</f>
        <v/>
      </c>
      <c r="D91" s="50" t="str">
        <f>_xlfn.IFNA(VLOOKUP($B91,Schools,'HP Schools Calculation'!E$1,0),"")</f>
        <v/>
      </c>
      <c r="E91" s="76" t="str">
        <f>_xlfn.IFNA(VLOOKUP($B91,Schools,'HP Schools Calculation'!G$1,0),"")</f>
        <v/>
      </c>
      <c r="F91" s="90"/>
      <c r="G91" s="87" t="str">
        <f>_xlfn.IFNA(VLOOKUP($B91,Schools,'HP Schools Calculation'!L$1,0),"")</f>
        <v/>
      </c>
      <c r="H91" s="83" t="str">
        <f>_xlfn.IFNA(VLOOKUP($B91,Schools,'HP Schools Calculation'!AD$1,0),"")</f>
        <v/>
      </c>
    </row>
    <row r="92" spans="2:8">
      <c r="B92" s="62" t="str">
        <f t="array" ref="B92">IFERROR(INDEX('HP Schools Calculation'!$C$10:$C$2348,SMALL(IF('HP Schools Calculation'!$A$10:$A$2348=Summary!$B$9,ROW('HP Schools Calculation'!$C$10:$C$2348)-ROW('HP Schools Calculation'!C$10)+1),ROWS('HP Schools Calculation'!C$10:C87))),"")</f>
        <v/>
      </c>
      <c r="C92" s="49" t="str">
        <f>_xlfn.IFNA(VLOOKUP($B92,Schools,'HP Schools Calculation'!D$1,0),"")</f>
        <v/>
      </c>
      <c r="D92" s="50" t="str">
        <f>_xlfn.IFNA(VLOOKUP($B92,Schools,'HP Schools Calculation'!E$1,0),"")</f>
        <v/>
      </c>
      <c r="E92" s="76" t="str">
        <f>_xlfn.IFNA(VLOOKUP($B92,Schools,'HP Schools Calculation'!G$1,0),"")</f>
        <v/>
      </c>
      <c r="F92" s="90"/>
      <c r="G92" s="87" t="str">
        <f>_xlfn.IFNA(VLOOKUP($B92,Schools,'HP Schools Calculation'!L$1,0),"")</f>
        <v/>
      </c>
      <c r="H92" s="83" t="str">
        <f>_xlfn.IFNA(VLOOKUP($B92,Schools,'HP Schools Calculation'!AD$1,0),"")</f>
        <v/>
      </c>
    </row>
    <row r="93" spans="2:8">
      <c r="B93" s="62" t="str">
        <f t="array" ref="B93">IFERROR(INDEX('HP Schools Calculation'!$C$10:$C$2348,SMALL(IF('HP Schools Calculation'!$A$10:$A$2348=Summary!$B$9,ROW('HP Schools Calculation'!$C$10:$C$2348)-ROW('HP Schools Calculation'!C$10)+1),ROWS('HP Schools Calculation'!C$10:C88))),"")</f>
        <v/>
      </c>
      <c r="C93" s="49" t="str">
        <f>_xlfn.IFNA(VLOOKUP($B93,Schools,'HP Schools Calculation'!D$1,0),"")</f>
        <v/>
      </c>
      <c r="D93" s="50" t="str">
        <f>_xlfn.IFNA(VLOOKUP($B93,Schools,'HP Schools Calculation'!E$1,0),"")</f>
        <v/>
      </c>
      <c r="E93" s="76" t="str">
        <f>_xlfn.IFNA(VLOOKUP($B93,Schools,'HP Schools Calculation'!G$1,0),"")</f>
        <v/>
      </c>
      <c r="F93" s="90"/>
      <c r="G93" s="87" t="str">
        <f>_xlfn.IFNA(VLOOKUP($B93,Schools,'HP Schools Calculation'!L$1,0),"")</f>
        <v/>
      </c>
      <c r="H93" s="83" t="str">
        <f>_xlfn.IFNA(VLOOKUP($B93,Schools,'HP Schools Calculation'!AD$1,0),"")</f>
        <v/>
      </c>
    </row>
    <row r="94" spans="2:8">
      <c r="B94" s="62" t="str">
        <f t="array" ref="B94">IFERROR(INDEX('HP Schools Calculation'!$C$10:$C$2348,SMALL(IF('HP Schools Calculation'!$A$10:$A$2348=Summary!$B$9,ROW('HP Schools Calculation'!$C$10:$C$2348)-ROW('HP Schools Calculation'!C$10)+1),ROWS('HP Schools Calculation'!C$10:C89))),"")</f>
        <v/>
      </c>
      <c r="C94" s="49" t="str">
        <f>_xlfn.IFNA(VLOOKUP($B94,Schools,'HP Schools Calculation'!D$1,0),"")</f>
        <v/>
      </c>
      <c r="D94" s="50" t="str">
        <f>_xlfn.IFNA(VLOOKUP($B94,Schools,'HP Schools Calculation'!E$1,0),"")</f>
        <v/>
      </c>
      <c r="E94" s="76" t="str">
        <f>_xlfn.IFNA(VLOOKUP($B94,Schools,'HP Schools Calculation'!G$1,0),"")</f>
        <v/>
      </c>
      <c r="F94" s="90"/>
      <c r="G94" s="87" t="str">
        <f>_xlfn.IFNA(VLOOKUP($B94,Schools,'HP Schools Calculation'!L$1,0),"")</f>
        <v/>
      </c>
      <c r="H94" s="83" t="str">
        <f>_xlfn.IFNA(VLOOKUP($B94,Schools,'HP Schools Calculation'!AD$1,0),"")</f>
        <v/>
      </c>
    </row>
    <row r="95" spans="2:8">
      <c r="B95" s="62" t="str">
        <f t="array" ref="B95">IFERROR(INDEX('HP Schools Calculation'!$C$10:$C$2348,SMALL(IF('HP Schools Calculation'!$A$10:$A$2348=Summary!$B$9,ROW('HP Schools Calculation'!$C$10:$C$2348)-ROW('HP Schools Calculation'!C$10)+1),ROWS('HP Schools Calculation'!C$10:C90))),"")</f>
        <v/>
      </c>
      <c r="C95" s="49" t="str">
        <f>_xlfn.IFNA(VLOOKUP($B95,Schools,'HP Schools Calculation'!D$1,0),"")</f>
        <v/>
      </c>
      <c r="D95" s="50" t="str">
        <f>_xlfn.IFNA(VLOOKUP($B95,Schools,'HP Schools Calculation'!E$1,0),"")</f>
        <v/>
      </c>
      <c r="E95" s="76" t="str">
        <f>_xlfn.IFNA(VLOOKUP($B95,Schools,'HP Schools Calculation'!G$1,0),"")</f>
        <v/>
      </c>
      <c r="F95" s="90"/>
      <c r="G95" s="87" t="str">
        <f>_xlfn.IFNA(VLOOKUP($B95,Schools,'HP Schools Calculation'!L$1,0),"")</f>
        <v/>
      </c>
      <c r="H95" s="83" t="str">
        <f>_xlfn.IFNA(VLOOKUP($B95,Schools,'HP Schools Calculation'!AD$1,0),"")</f>
        <v/>
      </c>
    </row>
    <row r="96" spans="2:8">
      <c r="B96" s="62" t="str">
        <f t="array" ref="B96">IFERROR(INDEX('HP Schools Calculation'!$C$10:$C$2348,SMALL(IF('HP Schools Calculation'!$A$10:$A$2348=Summary!$B$9,ROW('HP Schools Calculation'!$C$10:$C$2348)-ROW('HP Schools Calculation'!C$10)+1),ROWS('HP Schools Calculation'!C$10:C91))),"")</f>
        <v/>
      </c>
      <c r="C96" s="49" t="str">
        <f>_xlfn.IFNA(VLOOKUP($B96,Schools,'HP Schools Calculation'!D$1,0),"")</f>
        <v/>
      </c>
      <c r="D96" s="50" t="str">
        <f>_xlfn.IFNA(VLOOKUP($B96,Schools,'HP Schools Calculation'!E$1,0),"")</f>
        <v/>
      </c>
      <c r="E96" s="76" t="str">
        <f>_xlfn.IFNA(VLOOKUP($B96,Schools,'HP Schools Calculation'!G$1,0),"")</f>
        <v/>
      </c>
      <c r="F96" s="90"/>
      <c r="G96" s="87" t="str">
        <f>_xlfn.IFNA(VLOOKUP($B96,Schools,'HP Schools Calculation'!L$1,0),"")</f>
        <v/>
      </c>
      <c r="H96" s="83" t="str">
        <f>_xlfn.IFNA(VLOOKUP($B96,Schools,'HP Schools Calculation'!AD$1,0),"")</f>
        <v/>
      </c>
    </row>
    <row r="97" spans="2:8">
      <c r="B97" s="62" t="str">
        <f t="array" ref="B97">IFERROR(INDEX('HP Schools Calculation'!$C$10:$C$2348,SMALL(IF('HP Schools Calculation'!$A$10:$A$2348=Summary!$B$9,ROW('HP Schools Calculation'!$C$10:$C$2348)-ROW('HP Schools Calculation'!C$10)+1),ROWS('HP Schools Calculation'!C$10:C92))),"")</f>
        <v/>
      </c>
      <c r="C97" s="49" t="str">
        <f>_xlfn.IFNA(VLOOKUP($B97,Schools,'HP Schools Calculation'!D$1,0),"")</f>
        <v/>
      </c>
      <c r="D97" s="50" t="str">
        <f>_xlfn.IFNA(VLOOKUP($B97,Schools,'HP Schools Calculation'!E$1,0),"")</f>
        <v/>
      </c>
      <c r="E97" s="76" t="str">
        <f>_xlfn.IFNA(VLOOKUP($B97,Schools,'HP Schools Calculation'!G$1,0),"")</f>
        <v/>
      </c>
      <c r="F97" s="90"/>
      <c r="G97" s="87" t="str">
        <f>_xlfn.IFNA(VLOOKUP($B97,Schools,'HP Schools Calculation'!L$1,0),"")</f>
        <v/>
      </c>
      <c r="H97" s="83" t="str">
        <f>_xlfn.IFNA(VLOOKUP($B97,Schools,'HP Schools Calculation'!AD$1,0),"")</f>
        <v/>
      </c>
    </row>
    <row r="98" spans="2:8">
      <c r="B98" s="62" t="str">
        <f t="array" ref="B98">IFERROR(INDEX('HP Schools Calculation'!$C$10:$C$2348,SMALL(IF('HP Schools Calculation'!$A$10:$A$2348=Summary!$B$9,ROW('HP Schools Calculation'!$C$10:$C$2348)-ROW('HP Schools Calculation'!C$10)+1),ROWS('HP Schools Calculation'!C$10:C93))),"")</f>
        <v/>
      </c>
      <c r="C98" s="49" t="str">
        <f>_xlfn.IFNA(VLOOKUP($B98,Schools,'HP Schools Calculation'!D$1,0),"")</f>
        <v/>
      </c>
      <c r="D98" s="50" t="str">
        <f>_xlfn.IFNA(VLOOKUP($B98,Schools,'HP Schools Calculation'!E$1,0),"")</f>
        <v/>
      </c>
      <c r="E98" s="76" t="str">
        <f>_xlfn.IFNA(VLOOKUP($B98,Schools,'HP Schools Calculation'!G$1,0),"")</f>
        <v/>
      </c>
      <c r="F98" s="90"/>
      <c r="G98" s="87" t="str">
        <f>_xlfn.IFNA(VLOOKUP($B98,Schools,'HP Schools Calculation'!L$1,0),"")</f>
        <v/>
      </c>
      <c r="H98" s="83" t="str">
        <f>_xlfn.IFNA(VLOOKUP($B98,Schools,'HP Schools Calculation'!AD$1,0),"")</f>
        <v/>
      </c>
    </row>
    <row r="99" spans="2:8">
      <c r="B99" s="62" t="str">
        <f t="array" ref="B99">IFERROR(INDEX('HP Schools Calculation'!$C$10:$C$2348,SMALL(IF('HP Schools Calculation'!$A$10:$A$2348=Summary!$B$9,ROW('HP Schools Calculation'!$C$10:$C$2348)-ROW('HP Schools Calculation'!C$10)+1),ROWS('HP Schools Calculation'!C$10:C94))),"")</f>
        <v/>
      </c>
      <c r="C99" s="49" t="str">
        <f>_xlfn.IFNA(VLOOKUP($B99,Schools,'HP Schools Calculation'!D$1,0),"")</f>
        <v/>
      </c>
      <c r="D99" s="50" t="str">
        <f>_xlfn.IFNA(VLOOKUP($B99,Schools,'HP Schools Calculation'!E$1,0),"")</f>
        <v/>
      </c>
      <c r="E99" s="76" t="str">
        <f>_xlfn.IFNA(VLOOKUP($B99,Schools,'HP Schools Calculation'!G$1,0),"")</f>
        <v/>
      </c>
      <c r="F99" s="90"/>
      <c r="G99" s="87" t="str">
        <f>_xlfn.IFNA(VLOOKUP($B99,Schools,'HP Schools Calculation'!L$1,0),"")</f>
        <v/>
      </c>
      <c r="H99" s="83" t="str">
        <f>_xlfn.IFNA(VLOOKUP($B99,Schools,'HP Schools Calculation'!AD$1,0),"")</f>
        <v/>
      </c>
    </row>
    <row r="100" spans="2:8">
      <c r="B100" s="62" t="str">
        <f t="array" ref="B100">IFERROR(INDEX('HP Schools Calculation'!$C$10:$C$2348,SMALL(IF('HP Schools Calculation'!$A$10:$A$2348=Summary!$B$9,ROW('HP Schools Calculation'!$C$10:$C$2348)-ROW('HP Schools Calculation'!C$10)+1),ROWS('HP Schools Calculation'!C$10:C95))),"")</f>
        <v/>
      </c>
      <c r="C100" s="49" t="str">
        <f>_xlfn.IFNA(VLOOKUP($B100,Schools,'HP Schools Calculation'!D$1,0),"")</f>
        <v/>
      </c>
      <c r="D100" s="50" t="str">
        <f>_xlfn.IFNA(VLOOKUP($B100,Schools,'HP Schools Calculation'!E$1,0),"")</f>
        <v/>
      </c>
      <c r="E100" s="76" t="str">
        <f>_xlfn.IFNA(VLOOKUP($B100,Schools,'HP Schools Calculation'!G$1,0),"")</f>
        <v/>
      </c>
      <c r="F100" s="90"/>
      <c r="G100" s="87" t="str">
        <f>_xlfn.IFNA(VLOOKUP($B100,Schools,'HP Schools Calculation'!L$1,0),"")</f>
        <v/>
      </c>
      <c r="H100" s="83" t="str">
        <f>_xlfn.IFNA(VLOOKUP($B100,Schools,'HP Schools Calculation'!AD$1,0),"")</f>
        <v/>
      </c>
    </row>
    <row r="101" spans="2:8">
      <c r="B101" s="62" t="str">
        <f t="array" ref="B101">IFERROR(INDEX('HP Schools Calculation'!$C$10:$C$2348,SMALL(IF('HP Schools Calculation'!$A$10:$A$2348=Summary!$B$9,ROW('HP Schools Calculation'!$C$10:$C$2348)-ROW('HP Schools Calculation'!C$10)+1),ROWS('HP Schools Calculation'!C$10:C96))),"")</f>
        <v/>
      </c>
      <c r="C101" s="49" t="str">
        <f>_xlfn.IFNA(VLOOKUP($B101,Schools,'HP Schools Calculation'!D$1,0),"")</f>
        <v/>
      </c>
      <c r="D101" s="50" t="str">
        <f>_xlfn.IFNA(VLOOKUP($B101,Schools,'HP Schools Calculation'!E$1,0),"")</f>
        <v/>
      </c>
      <c r="E101" s="76" t="str">
        <f>_xlfn.IFNA(VLOOKUP($B101,Schools,'HP Schools Calculation'!G$1,0),"")</f>
        <v/>
      </c>
      <c r="F101" s="90"/>
      <c r="G101" s="87" t="str">
        <f>_xlfn.IFNA(VLOOKUP($B101,Schools,'HP Schools Calculation'!L$1,0),"")</f>
        <v/>
      </c>
      <c r="H101" s="83" t="str">
        <f>_xlfn.IFNA(VLOOKUP($B101,Schools,'HP Schools Calculation'!AD$1,0),"")</f>
        <v/>
      </c>
    </row>
    <row r="102" spans="2:8">
      <c r="B102" s="62" t="str">
        <f t="array" ref="B102">IFERROR(INDEX('HP Schools Calculation'!$C$10:$C$2348,SMALL(IF('HP Schools Calculation'!$A$10:$A$2348=Summary!$B$9,ROW('HP Schools Calculation'!$C$10:$C$2348)-ROW('HP Schools Calculation'!C$10)+1),ROWS('HP Schools Calculation'!C$10:C97))),"")</f>
        <v/>
      </c>
      <c r="C102" s="49" t="str">
        <f>_xlfn.IFNA(VLOOKUP($B102,Schools,'HP Schools Calculation'!D$1,0),"")</f>
        <v/>
      </c>
      <c r="D102" s="50" t="str">
        <f>_xlfn.IFNA(VLOOKUP($B102,Schools,'HP Schools Calculation'!E$1,0),"")</f>
        <v/>
      </c>
      <c r="E102" s="76" t="str">
        <f>_xlfn.IFNA(VLOOKUP($B102,Schools,'HP Schools Calculation'!G$1,0),"")</f>
        <v/>
      </c>
      <c r="F102" s="90"/>
      <c r="G102" s="87" t="str">
        <f>_xlfn.IFNA(VLOOKUP($B102,Schools,'HP Schools Calculation'!L$1,0),"")</f>
        <v/>
      </c>
      <c r="H102" s="83" t="str">
        <f>_xlfn.IFNA(VLOOKUP($B102,Schools,'HP Schools Calculation'!AD$1,0),"")</f>
        <v/>
      </c>
    </row>
    <row r="103" spans="2:8">
      <c r="B103" s="62" t="str">
        <f t="array" ref="B103">IFERROR(INDEX('HP Schools Calculation'!$C$10:$C$2348,SMALL(IF('HP Schools Calculation'!$A$10:$A$2348=Summary!$B$9,ROW('HP Schools Calculation'!$C$10:$C$2348)-ROW('HP Schools Calculation'!C$10)+1),ROWS('HP Schools Calculation'!C$10:C98))),"")</f>
        <v/>
      </c>
      <c r="C103" s="49" t="str">
        <f>_xlfn.IFNA(VLOOKUP($B103,Schools,'HP Schools Calculation'!D$1,0),"")</f>
        <v/>
      </c>
      <c r="D103" s="50" t="str">
        <f>_xlfn.IFNA(VLOOKUP($B103,Schools,'HP Schools Calculation'!E$1,0),"")</f>
        <v/>
      </c>
      <c r="E103" s="76" t="str">
        <f>_xlfn.IFNA(VLOOKUP($B103,Schools,'HP Schools Calculation'!G$1,0),"")</f>
        <v/>
      </c>
      <c r="F103" s="90"/>
      <c r="G103" s="87" t="str">
        <f>_xlfn.IFNA(VLOOKUP($B103,Schools,'HP Schools Calculation'!L$1,0),"")</f>
        <v/>
      </c>
      <c r="H103" s="83" t="str">
        <f>_xlfn.IFNA(VLOOKUP($B103,Schools,'HP Schools Calculation'!AD$1,0),"")</f>
        <v/>
      </c>
    </row>
    <row r="104" spans="2:8">
      <c r="B104" s="62" t="str">
        <f t="array" ref="B104">IFERROR(INDEX('HP Schools Calculation'!$C$10:$C$2348,SMALL(IF('HP Schools Calculation'!$A$10:$A$2348=Summary!$B$9,ROW('HP Schools Calculation'!$C$10:$C$2348)-ROW('HP Schools Calculation'!C$10)+1),ROWS('HP Schools Calculation'!C$10:C99))),"")</f>
        <v/>
      </c>
      <c r="C104" s="49" t="str">
        <f>_xlfn.IFNA(VLOOKUP($B104,Schools,'HP Schools Calculation'!D$1,0),"")</f>
        <v/>
      </c>
      <c r="D104" s="50" t="str">
        <f>_xlfn.IFNA(VLOOKUP($B104,Schools,'HP Schools Calculation'!E$1,0),"")</f>
        <v/>
      </c>
      <c r="E104" s="76" t="str">
        <f>_xlfn.IFNA(VLOOKUP($B104,Schools,'HP Schools Calculation'!G$1,0),"")</f>
        <v/>
      </c>
      <c r="F104" s="90"/>
      <c r="G104" s="87" t="str">
        <f>_xlfn.IFNA(VLOOKUP($B104,Schools,'HP Schools Calculation'!L$1,0),"")</f>
        <v/>
      </c>
      <c r="H104" s="83" t="str">
        <f>_xlfn.IFNA(VLOOKUP($B104,Schools,'HP Schools Calculation'!AD$1,0),"")</f>
        <v/>
      </c>
    </row>
    <row r="105" spans="2:8">
      <c r="B105" s="62" t="str">
        <f t="array" ref="B105">IFERROR(INDEX('HP Schools Calculation'!$C$10:$C$2348,SMALL(IF('HP Schools Calculation'!$A$10:$A$2348=Summary!$B$9,ROW('HP Schools Calculation'!$C$10:$C$2348)-ROW('HP Schools Calculation'!C$10)+1),ROWS('HP Schools Calculation'!C$10:C100))),"")</f>
        <v/>
      </c>
      <c r="C105" s="49" t="str">
        <f>_xlfn.IFNA(VLOOKUP($B105,Schools,'HP Schools Calculation'!D$1,0),"")</f>
        <v/>
      </c>
      <c r="D105" s="50" t="str">
        <f>_xlfn.IFNA(VLOOKUP($B105,Schools,'HP Schools Calculation'!E$1,0),"")</f>
        <v/>
      </c>
      <c r="E105" s="76" t="str">
        <f>_xlfn.IFNA(VLOOKUP($B105,Schools,'HP Schools Calculation'!G$1,0),"")</f>
        <v/>
      </c>
      <c r="F105" s="90"/>
      <c r="G105" s="87" t="str">
        <f>_xlfn.IFNA(VLOOKUP($B105,Schools,'HP Schools Calculation'!L$1,0),"")</f>
        <v/>
      </c>
      <c r="H105" s="83" t="str">
        <f>_xlfn.IFNA(VLOOKUP($B105,Schools,'HP Schools Calculation'!AD$1,0),"")</f>
        <v/>
      </c>
    </row>
    <row r="106" spans="2:8">
      <c r="B106" s="62" t="str">
        <f t="array" ref="B106">IFERROR(INDEX('HP Schools Calculation'!$C$10:$C$2348,SMALL(IF('HP Schools Calculation'!$A$10:$A$2348=Summary!$B$9,ROW('HP Schools Calculation'!$C$10:$C$2348)-ROW('HP Schools Calculation'!C$10)+1),ROWS('HP Schools Calculation'!C$10:C101))),"")</f>
        <v/>
      </c>
      <c r="C106" s="49" t="str">
        <f>_xlfn.IFNA(VLOOKUP($B106,Schools,'HP Schools Calculation'!D$1,0),"")</f>
        <v/>
      </c>
      <c r="D106" s="50" t="str">
        <f>_xlfn.IFNA(VLOOKUP($B106,Schools,'HP Schools Calculation'!E$1,0),"")</f>
        <v/>
      </c>
      <c r="E106" s="76" t="str">
        <f>_xlfn.IFNA(VLOOKUP($B106,Schools,'HP Schools Calculation'!G$1,0),"")</f>
        <v/>
      </c>
      <c r="F106" s="90"/>
      <c r="G106" s="87" t="str">
        <f>_xlfn.IFNA(VLOOKUP($B106,Schools,'HP Schools Calculation'!L$1,0),"")</f>
        <v/>
      </c>
      <c r="H106" s="83" t="str">
        <f>_xlfn.IFNA(VLOOKUP($B106,Schools,'HP Schools Calculation'!AD$1,0),"")</f>
        <v/>
      </c>
    </row>
    <row r="107" spans="2:8">
      <c r="B107" s="62" t="str">
        <f t="array" ref="B107">IFERROR(INDEX('HP Schools Calculation'!$C$10:$C$2348,SMALL(IF('HP Schools Calculation'!$A$10:$A$2348=Summary!$B$9,ROW('HP Schools Calculation'!$C$10:$C$2348)-ROW('HP Schools Calculation'!C$10)+1),ROWS('HP Schools Calculation'!C$10:C102))),"")</f>
        <v/>
      </c>
      <c r="C107" s="49" t="str">
        <f>_xlfn.IFNA(VLOOKUP($B107,Schools,'HP Schools Calculation'!D$1,0),"")</f>
        <v/>
      </c>
      <c r="D107" s="50" t="str">
        <f>_xlfn.IFNA(VLOOKUP($B107,Schools,'HP Schools Calculation'!E$1,0),"")</f>
        <v/>
      </c>
      <c r="E107" s="76" t="str">
        <f>_xlfn.IFNA(VLOOKUP($B107,Schools,'HP Schools Calculation'!G$1,0),"")</f>
        <v/>
      </c>
      <c r="F107" s="90"/>
      <c r="G107" s="87" t="str">
        <f>_xlfn.IFNA(VLOOKUP($B107,Schools,'HP Schools Calculation'!L$1,0),"")</f>
        <v/>
      </c>
      <c r="H107" s="83" t="str">
        <f>_xlfn.IFNA(VLOOKUP($B107,Schools,'HP Schools Calculation'!AD$1,0),"")</f>
        <v/>
      </c>
    </row>
    <row r="108" spans="2:8">
      <c r="B108" s="62" t="str">
        <f t="array" ref="B108">IFERROR(INDEX('HP Schools Calculation'!$C$10:$C$2348,SMALL(IF('HP Schools Calculation'!$A$10:$A$2348=Summary!$B$9,ROW('HP Schools Calculation'!$C$10:$C$2348)-ROW('HP Schools Calculation'!C$10)+1),ROWS('HP Schools Calculation'!C$10:C103))),"")</f>
        <v/>
      </c>
      <c r="C108" s="49" t="str">
        <f>_xlfn.IFNA(VLOOKUP($B108,Schools,'HP Schools Calculation'!D$1,0),"")</f>
        <v/>
      </c>
      <c r="D108" s="50" t="str">
        <f>_xlfn.IFNA(VLOOKUP($B108,Schools,'HP Schools Calculation'!E$1,0),"")</f>
        <v/>
      </c>
      <c r="E108" s="76" t="str">
        <f>_xlfn.IFNA(VLOOKUP($B108,Schools,'HP Schools Calculation'!G$1,0),"")</f>
        <v/>
      </c>
      <c r="F108" s="90"/>
      <c r="G108" s="87" t="str">
        <f>_xlfn.IFNA(VLOOKUP($B108,Schools,'HP Schools Calculation'!L$1,0),"")</f>
        <v/>
      </c>
      <c r="H108" s="83" t="str">
        <f>_xlfn.IFNA(VLOOKUP($B108,Schools,'HP Schools Calculation'!AD$1,0),"")</f>
        <v/>
      </c>
    </row>
    <row r="109" spans="2:8">
      <c r="B109" s="62" t="str">
        <f t="array" ref="B109">IFERROR(INDEX('HP Schools Calculation'!$C$10:$C$2348,SMALL(IF('HP Schools Calculation'!$A$10:$A$2348=Summary!$B$9,ROW('HP Schools Calculation'!$C$10:$C$2348)-ROW('HP Schools Calculation'!C$10)+1),ROWS('HP Schools Calculation'!C$10:C104))),"")</f>
        <v/>
      </c>
      <c r="C109" s="49" t="str">
        <f>_xlfn.IFNA(VLOOKUP($B109,Schools,'HP Schools Calculation'!D$1,0),"")</f>
        <v/>
      </c>
      <c r="D109" s="50" t="str">
        <f>_xlfn.IFNA(VLOOKUP($B109,Schools,'HP Schools Calculation'!E$1,0),"")</f>
        <v/>
      </c>
      <c r="E109" s="76" t="str">
        <f>_xlfn.IFNA(VLOOKUP($B109,Schools,'HP Schools Calculation'!G$1,0),"")</f>
        <v/>
      </c>
      <c r="F109" s="90"/>
      <c r="G109" s="87" t="str">
        <f>_xlfn.IFNA(VLOOKUP($B109,Schools,'HP Schools Calculation'!L$1,0),"")</f>
        <v/>
      </c>
      <c r="H109" s="83" t="str">
        <f>_xlfn.IFNA(VLOOKUP($B109,Schools,'HP Schools Calculation'!AD$1,0),"")</f>
        <v/>
      </c>
    </row>
    <row r="110" spans="2:8">
      <c r="B110" s="62" t="str">
        <f t="array" ref="B110">IFERROR(INDEX('HP Schools Calculation'!$C$10:$C$2348,SMALL(IF('HP Schools Calculation'!$A$10:$A$2348=Summary!$B$9,ROW('HP Schools Calculation'!$C$10:$C$2348)-ROW('HP Schools Calculation'!C$10)+1),ROWS('HP Schools Calculation'!C$10:C105))),"")</f>
        <v/>
      </c>
      <c r="C110" s="49" t="str">
        <f>_xlfn.IFNA(VLOOKUP($B110,Schools,'HP Schools Calculation'!D$1,0),"")</f>
        <v/>
      </c>
      <c r="D110" s="50" t="str">
        <f>_xlfn.IFNA(VLOOKUP($B110,Schools,'HP Schools Calculation'!E$1,0),"")</f>
        <v/>
      </c>
      <c r="E110" s="76" t="str">
        <f>_xlfn.IFNA(VLOOKUP($B110,Schools,'HP Schools Calculation'!G$1,0),"")</f>
        <v/>
      </c>
      <c r="F110" s="90"/>
      <c r="G110" s="87" t="str">
        <f>_xlfn.IFNA(VLOOKUP($B110,Schools,'HP Schools Calculation'!L$1,0),"")</f>
        <v/>
      </c>
      <c r="H110" s="83" t="str">
        <f>_xlfn.IFNA(VLOOKUP($B110,Schools,'HP Schools Calculation'!AD$1,0),"")</f>
        <v/>
      </c>
    </row>
    <row r="111" spans="2:8">
      <c r="B111" s="62" t="str">
        <f t="array" ref="B111">IFERROR(INDEX('HP Schools Calculation'!$C$10:$C$2348,SMALL(IF('HP Schools Calculation'!$A$10:$A$2348=Summary!$B$9,ROW('HP Schools Calculation'!$C$10:$C$2348)-ROW('HP Schools Calculation'!C$10)+1),ROWS('HP Schools Calculation'!C$10:C106))),"")</f>
        <v/>
      </c>
      <c r="C111" s="49" t="str">
        <f>_xlfn.IFNA(VLOOKUP($B111,Schools,'HP Schools Calculation'!D$1,0),"")</f>
        <v/>
      </c>
      <c r="D111" s="50" t="str">
        <f>_xlfn.IFNA(VLOOKUP($B111,Schools,'HP Schools Calculation'!E$1,0),"")</f>
        <v/>
      </c>
      <c r="E111" s="76" t="str">
        <f>_xlfn.IFNA(VLOOKUP($B111,Schools,'HP Schools Calculation'!G$1,0),"")</f>
        <v/>
      </c>
      <c r="F111" s="90"/>
      <c r="G111" s="87" t="str">
        <f>_xlfn.IFNA(VLOOKUP($B111,Schools,'HP Schools Calculation'!L$1,0),"")</f>
        <v/>
      </c>
      <c r="H111" s="83" t="str">
        <f>_xlfn.IFNA(VLOOKUP($B111,Schools,'HP Schools Calculation'!AD$1,0),"")</f>
        <v/>
      </c>
    </row>
    <row r="112" spans="2:8">
      <c r="B112" s="62" t="str">
        <f t="array" ref="B112">IFERROR(INDEX('HP Schools Calculation'!$C$10:$C$2348,SMALL(IF('HP Schools Calculation'!$A$10:$A$2348=Summary!$B$9,ROW('HP Schools Calculation'!$C$10:$C$2348)-ROW('HP Schools Calculation'!C$10)+1),ROWS('HP Schools Calculation'!C$10:C107))),"")</f>
        <v/>
      </c>
      <c r="C112" s="49" t="str">
        <f>_xlfn.IFNA(VLOOKUP($B112,Schools,'HP Schools Calculation'!D$1,0),"")</f>
        <v/>
      </c>
      <c r="D112" s="50" t="str">
        <f>_xlfn.IFNA(VLOOKUP($B112,Schools,'HP Schools Calculation'!E$1,0),"")</f>
        <v/>
      </c>
      <c r="E112" s="76" t="str">
        <f>_xlfn.IFNA(VLOOKUP($B112,Schools,'HP Schools Calculation'!G$1,0),"")</f>
        <v/>
      </c>
      <c r="F112" s="90"/>
      <c r="G112" s="87" t="str">
        <f>_xlfn.IFNA(VLOOKUP($B112,Schools,'HP Schools Calculation'!L$1,0),"")</f>
        <v/>
      </c>
      <c r="H112" s="83" t="str">
        <f>_xlfn.IFNA(VLOOKUP($B112,Schools,'HP Schools Calculation'!AD$1,0),"")</f>
        <v/>
      </c>
    </row>
    <row r="113" spans="2:8">
      <c r="B113" s="62" t="str">
        <f t="array" ref="B113">IFERROR(INDEX('HP Schools Calculation'!$C$10:$C$2348,SMALL(IF('HP Schools Calculation'!$A$10:$A$2348=Summary!$B$9,ROW('HP Schools Calculation'!$C$10:$C$2348)-ROW('HP Schools Calculation'!C$10)+1),ROWS('HP Schools Calculation'!C$10:C108))),"")</f>
        <v/>
      </c>
      <c r="C113" s="49" t="str">
        <f>_xlfn.IFNA(VLOOKUP($B113,Schools,'HP Schools Calculation'!D$1,0),"")</f>
        <v/>
      </c>
      <c r="D113" s="50" t="str">
        <f>_xlfn.IFNA(VLOOKUP($B113,Schools,'HP Schools Calculation'!E$1,0),"")</f>
        <v/>
      </c>
      <c r="E113" s="76" t="str">
        <f>_xlfn.IFNA(VLOOKUP($B113,Schools,'HP Schools Calculation'!G$1,0),"")</f>
        <v/>
      </c>
      <c r="F113" s="90"/>
      <c r="G113" s="87" t="str">
        <f>_xlfn.IFNA(VLOOKUP($B113,Schools,'HP Schools Calculation'!L$1,0),"")</f>
        <v/>
      </c>
      <c r="H113" s="83" t="str">
        <f>_xlfn.IFNA(VLOOKUP($B113,Schools,'HP Schools Calculation'!AD$1,0),"")</f>
        <v/>
      </c>
    </row>
    <row r="114" spans="2:8">
      <c r="B114" s="62" t="str">
        <f t="array" ref="B114">IFERROR(INDEX('HP Schools Calculation'!$C$10:$C$2348,SMALL(IF('HP Schools Calculation'!$A$10:$A$2348=Summary!$B$9,ROW('HP Schools Calculation'!$C$10:$C$2348)-ROW('HP Schools Calculation'!C$10)+1),ROWS('HP Schools Calculation'!C$10:C109))),"")</f>
        <v/>
      </c>
      <c r="C114" s="49" t="str">
        <f>_xlfn.IFNA(VLOOKUP($B114,Schools,'HP Schools Calculation'!D$1,0),"")</f>
        <v/>
      </c>
      <c r="D114" s="50" t="str">
        <f>_xlfn.IFNA(VLOOKUP($B114,Schools,'HP Schools Calculation'!E$1,0),"")</f>
        <v/>
      </c>
      <c r="E114" s="76" t="str">
        <f>_xlfn.IFNA(VLOOKUP($B114,Schools,'HP Schools Calculation'!G$1,0),"")</f>
        <v/>
      </c>
      <c r="F114" s="90"/>
      <c r="G114" s="87" t="str">
        <f>_xlfn.IFNA(VLOOKUP($B114,Schools,'HP Schools Calculation'!L$1,0),"")</f>
        <v/>
      </c>
      <c r="H114" s="83" t="str">
        <f>_xlfn.IFNA(VLOOKUP($B114,Schools,'HP Schools Calculation'!AD$1,0),"")</f>
        <v/>
      </c>
    </row>
    <row r="115" spans="2:8">
      <c r="B115" s="62" t="str">
        <f t="array" ref="B115">IFERROR(INDEX('HP Schools Calculation'!$C$10:$C$2348,SMALL(IF('HP Schools Calculation'!$A$10:$A$2348=Summary!$B$9,ROW('HP Schools Calculation'!$C$10:$C$2348)-ROW('HP Schools Calculation'!C$10)+1),ROWS('HP Schools Calculation'!C$10:C110))),"")</f>
        <v/>
      </c>
      <c r="C115" s="49" t="str">
        <f>_xlfn.IFNA(VLOOKUP($B115,Schools,'HP Schools Calculation'!D$1,0),"")</f>
        <v/>
      </c>
      <c r="D115" s="50" t="str">
        <f>_xlfn.IFNA(VLOOKUP($B115,Schools,'HP Schools Calculation'!E$1,0),"")</f>
        <v/>
      </c>
      <c r="E115" s="76" t="str">
        <f>_xlfn.IFNA(VLOOKUP($B115,Schools,'HP Schools Calculation'!G$1,0),"")</f>
        <v/>
      </c>
      <c r="F115" s="90"/>
      <c r="G115" s="87" t="str">
        <f>_xlfn.IFNA(VLOOKUP($B115,Schools,'HP Schools Calculation'!L$1,0),"")</f>
        <v/>
      </c>
      <c r="H115" s="83" t="str">
        <f>_xlfn.IFNA(VLOOKUP($B115,Schools,'HP Schools Calculation'!AD$1,0),"")</f>
        <v/>
      </c>
    </row>
    <row r="116" spans="2:8">
      <c r="B116" s="62" t="str">
        <f t="array" ref="B116">IFERROR(INDEX('HP Schools Calculation'!$C$10:$C$2348,SMALL(IF('HP Schools Calculation'!$A$10:$A$2348=Summary!$B$9,ROW('HP Schools Calculation'!$C$10:$C$2348)-ROW('HP Schools Calculation'!C$10)+1),ROWS('HP Schools Calculation'!C$10:C111))),"")</f>
        <v/>
      </c>
      <c r="C116" s="49" t="str">
        <f>_xlfn.IFNA(VLOOKUP($B116,Schools,'HP Schools Calculation'!D$1,0),"")</f>
        <v/>
      </c>
      <c r="D116" s="50" t="str">
        <f>_xlfn.IFNA(VLOOKUP($B116,Schools,'HP Schools Calculation'!E$1,0),"")</f>
        <v/>
      </c>
      <c r="E116" s="76" t="str">
        <f>_xlfn.IFNA(VLOOKUP($B116,Schools,'HP Schools Calculation'!G$1,0),"")</f>
        <v/>
      </c>
      <c r="F116" s="90"/>
      <c r="G116" s="87" t="str">
        <f>_xlfn.IFNA(VLOOKUP($B116,Schools,'HP Schools Calculation'!L$1,0),"")</f>
        <v/>
      </c>
      <c r="H116" s="83" t="str">
        <f>_xlfn.IFNA(VLOOKUP($B116,Schools,'HP Schools Calculation'!AD$1,0),"")</f>
        <v/>
      </c>
    </row>
    <row r="117" spans="2:8">
      <c r="B117" s="62" t="str">
        <f t="array" ref="B117">IFERROR(INDEX('HP Schools Calculation'!$C$10:$C$2348,SMALL(IF('HP Schools Calculation'!$A$10:$A$2348=Summary!$B$9,ROW('HP Schools Calculation'!$C$10:$C$2348)-ROW('HP Schools Calculation'!C$10)+1),ROWS('HP Schools Calculation'!C$10:C112))),"")</f>
        <v/>
      </c>
      <c r="C117" s="49" t="str">
        <f>_xlfn.IFNA(VLOOKUP($B117,Schools,'HP Schools Calculation'!D$1,0),"")</f>
        <v/>
      </c>
      <c r="D117" s="50" t="str">
        <f>_xlfn.IFNA(VLOOKUP($B117,Schools,'HP Schools Calculation'!E$1,0),"")</f>
        <v/>
      </c>
      <c r="E117" s="76" t="str">
        <f>_xlfn.IFNA(VLOOKUP($B117,Schools,'HP Schools Calculation'!G$1,0),"")</f>
        <v/>
      </c>
      <c r="F117" s="90"/>
      <c r="G117" s="87" t="str">
        <f>_xlfn.IFNA(VLOOKUP($B117,Schools,'HP Schools Calculation'!L$1,0),"")</f>
        <v/>
      </c>
      <c r="H117" s="83" t="str">
        <f>_xlfn.IFNA(VLOOKUP($B117,Schools,'HP Schools Calculation'!AD$1,0),"")</f>
        <v/>
      </c>
    </row>
    <row r="118" spans="2:8">
      <c r="B118" s="62" t="str">
        <f t="array" ref="B118">IFERROR(INDEX('HP Schools Calculation'!$C$10:$C$2348,SMALL(IF('HP Schools Calculation'!$A$10:$A$2348=Summary!$B$9,ROW('HP Schools Calculation'!$C$10:$C$2348)-ROW('HP Schools Calculation'!C$10)+1),ROWS('HP Schools Calculation'!C$10:C113))),"")</f>
        <v/>
      </c>
      <c r="C118" s="49" t="str">
        <f>_xlfn.IFNA(VLOOKUP($B118,Schools,'HP Schools Calculation'!D$1,0),"")</f>
        <v/>
      </c>
      <c r="D118" s="50" t="str">
        <f>_xlfn.IFNA(VLOOKUP($B118,Schools,'HP Schools Calculation'!E$1,0),"")</f>
        <v/>
      </c>
      <c r="E118" s="76" t="str">
        <f>_xlfn.IFNA(VLOOKUP($B118,Schools,'HP Schools Calculation'!G$1,0),"")</f>
        <v/>
      </c>
      <c r="F118" s="90"/>
      <c r="G118" s="87" t="str">
        <f>_xlfn.IFNA(VLOOKUP($B118,Schools,'HP Schools Calculation'!L$1,0),"")</f>
        <v/>
      </c>
      <c r="H118" s="83" t="str">
        <f>_xlfn.IFNA(VLOOKUP($B118,Schools,'HP Schools Calculation'!AD$1,0),"")</f>
        <v/>
      </c>
    </row>
    <row r="119" spans="2:8">
      <c r="B119" s="62" t="str">
        <f t="array" ref="B119">IFERROR(INDEX('HP Schools Calculation'!$C$10:$C$2348,SMALL(IF('HP Schools Calculation'!$A$10:$A$2348=Summary!$B$9,ROW('HP Schools Calculation'!$C$10:$C$2348)-ROW('HP Schools Calculation'!C$10)+1),ROWS('HP Schools Calculation'!C$10:C114))),"")</f>
        <v/>
      </c>
      <c r="C119" s="49" t="str">
        <f>_xlfn.IFNA(VLOOKUP($B119,Schools,'HP Schools Calculation'!D$1,0),"")</f>
        <v/>
      </c>
      <c r="D119" s="50" t="str">
        <f>_xlfn.IFNA(VLOOKUP($B119,Schools,'HP Schools Calculation'!E$1,0),"")</f>
        <v/>
      </c>
      <c r="E119" s="76" t="str">
        <f>_xlfn.IFNA(VLOOKUP($B119,Schools,'HP Schools Calculation'!G$1,0),"")</f>
        <v/>
      </c>
      <c r="F119" s="90"/>
      <c r="G119" s="87" t="str">
        <f>_xlfn.IFNA(VLOOKUP($B119,Schools,'HP Schools Calculation'!L$1,0),"")</f>
        <v/>
      </c>
      <c r="H119" s="83" t="str">
        <f>_xlfn.IFNA(VLOOKUP($B119,Schools,'HP Schools Calculation'!AD$1,0),"")</f>
        <v/>
      </c>
    </row>
    <row r="120" spans="2:8">
      <c r="B120" s="196" t="str">
        <f t="array" ref="B120">IFERROR(INDEX('HP Schools Calculation'!$C$10:$C$2348,SMALL(IF('HP Schools Calculation'!$A$10:$A$2348=Summary!$B$9,ROW('HP Schools Calculation'!$C$10:$C$2348)-ROW('HP Schools Calculation'!C$10)+1),ROWS('HP Schools Calculation'!C$10:C115))),"")</f>
        <v/>
      </c>
      <c r="C120" s="51" t="str">
        <f>_xlfn.IFNA(VLOOKUP($B120,Schools,'HP Schools Calculation'!D$1,0),"")</f>
        <v/>
      </c>
      <c r="D120" s="52" t="str">
        <f>_xlfn.IFNA(VLOOKUP($B120,Schools,'HP Schools Calculation'!E$1,0),"")</f>
        <v/>
      </c>
      <c r="E120" s="77" t="str">
        <f>_xlfn.IFNA(VLOOKUP($B120,Schools,'HP Schools Calculation'!G$1,0),"")</f>
        <v/>
      </c>
      <c r="F120" s="91"/>
      <c r="G120" s="88" t="str">
        <f>_xlfn.IFNA(VLOOKUP($B120,Schools,'HP Schools Calculation'!L$1,0),"")</f>
        <v/>
      </c>
      <c r="H120" s="84" t="str">
        <f>_xlfn.IFNA(VLOOKUP($B120,Schools,'HP Schools Calculation'!AD$1,0),"")</f>
        <v/>
      </c>
    </row>
  </sheetData>
  <dataValidations count="2">
    <dataValidation type="custom" allowBlank="1" showInputMessage="1" showErrorMessage="1" sqref="G16:G120 F15:F120" xr:uid="{00000000-0002-0000-0100-000000000000}">
      <formula1>F1048516&gt;=0</formula1>
    </dataValidation>
    <dataValidation type="custom" allowBlank="1" showInputMessage="1" showErrorMessage="1" sqref="F9:G9" xr:uid="{00000000-0002-0000-0100-000001000000}">
      <formula1>F9&gt;=0</formula1>
    </dataValidation>
  </dataValidations>
  <pageMargins left="0.7" right="0.7" top="0.75" bottom="0.75" header="0.3" footer="0.3"/>
  <pageSetup paperSize="5" scale="47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'District LAP Calculation'!$B$5:$B$323</xm:f>
          </x14:formula1>
          <xm:sqref>B4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L2348"/>
  <sheetViews>
    <sheetView zoomScale="90" zoomScaleNormal="90" workbookViewId="0">
      <pane xSplit="4" ySplit="9" topLeftCell="E10" activePane="bottomRight" state="frozen"/>
      <selection pane="topRight" activeCell="E1" sqref="E1"/>
      <selection pane="bottomLeft" activeCell="A10" sqref="A10"/>
      <selection pane="bottomRight" activeCell="B10" sqref="B10"/>
    </sheetView>
  </sheetViews>
  <sheetFormatPr defaultRowHeight="14.4"/>
  <cols>
    <col min="1" max="1" width="10.44140625" customWidth="1"/>
    <col min="2" max="2" width="38.44140625" bestFit="1" customWidth="1"/>
    <col min="3" max="3" width="11.44140625" style="4" bestFit="1" customWidth="1"/>
    <col min="4" max="4" width="53.33203125" bestFit="1" customWidth="1"/>
    <col min="5" max="5" width="19.88671875" style="6" customWidth="1"/>
    <col min="6" max="6" width="15" style="4" customWidth="1"/>
    <col min="7" max="7" width="11.109375" style="7" customWidth="1"/>
    <col min="8" max="8" width="17.44140625" customWidth="1"/>
    <col min="9" max="9" width="13" style="14" customWidth="1"/>
    <col min="10" max="10" width="9.109375" customWidth="1"/>
    <col min="11" max="11" width="9.109375" style="63" customWidth="1"/>
    <col min="12" max="14" width="9.109375" customWidth="1"/>
    <col min="15" max="15" width="11.88671875" style="2" customWidth="1"/>
    <col min="16" max="16" width="9.109375" customWidth="1"/>
    <col min="17" max="17" width="13.5546875" customWidth="1"/>
    <col min="18" max="18" width="9.109375" customWidth="1"/>
    <col min="19" max="19" width="10.109375" customWidth="1"/>
    <col min="20" max="20" width="9.109375" customWidth="1"/>
    <col min="21" max="21" width="12.5546875" customWidth="1"/>
    <col min="22" max="22" width="17.44140625" customWidth="1"/>
    <col min="23" max="25" width="9.109375" customWidth="1"/>
    <col min="26" max="26" width="9.88671875" customWidth="1"/>
    <col min="27" max="27" width="17.44140625" style="63" customWidth="1"/>
    <col min="28" max="29" width="9.109375" style="63" customWidth="1"/>
    <col min="30" max="30" width="12.5546875" customWidth="1"/>
  </cols>
  <sheetData>
    <row r="1" spans="1:30">
      <c r="C1" s="4">
        <f>COLUMN(A1)</f>
        <v>1</v>
      </c>
      <c r="D1">
        <f t="shared" ref="D1" si="0">COLUMN(B1)</f>
        <v>2</v>
      </c>
      <c r="E1" s="63">
        <f t="shared" ref="E1" si="1">COLUMN(C1)</f>
        <v>3</v>
      </c>
      <c r="F1" s="63">
        <f t="shared" ref="F1" si="2">COLUMN(D1)</f>
        <v>4</v>
      </c>
      <c r="G1" s="63">
        <f t="shared" ref="G1" si="3">COLUMN(E1)</f>
        <v>5</v>
      </c>
      <c r="H1" s="63">
        <f t="shared" ref="H1" si="4">COLUMN(F1)</f>
        <v>6</v>
      </c>
      <c r="I1" s="63">
        <f t="shared" ref="I1" si="5">COLUMN(G1)</f>
        <v>7</v>
      </c>
      <c r="J1" s="63">
        <f t="shared" ref="J1" si="6">COLUMN(H1)</f>
        <v>8</v>
      </c>
      <c r="K1" s="63">
        <f t="shared" ref="K1" si="7">COLUMN(I1)</f>
        <v>9</v>
      </c>
      <c r="L1" s="63">
        <f t="shared" ref="L1" si="8">COLUMN(J1)</f>
        <v>10</v>
      </c>
      <c r="M1" s="63">
        <f t="shared" ref="M1" si="9">COLUMN(K1)</f>
        <v>11</v>
      </c>
      <c r="N1" s="63">
        <f t="shared" ref="N1" si="10">COLUMN(L1)</f>
        <v>12</v>
      </c>
      <c r="O1" s="63">
        <f t="shared" ref="O1" si="11">COLUMN(M1)</f>
        <v>13</v>
      </c>
      <c r="P1" s="63">
        <f t="shared" ref="P1" si="12">COLUMN(N1)</f>
        <v>14</v>
      </c>
      <c r="Q1" s="63">
        <f t="shared" ref="Q1" si="13">COLUMN(O1)</f>
        <v>15</v>
      </c>
      <c r="R1" s="63">
        <f t="shared" ref="R1" si="14">COLUMN(P1)</f>
        <v>16</v>
      </c>
      <c r="S1" s="63">
        <f t="shared" ref="S1" si="15">COLUMN(Q1)</f>
        <v>17</v>
      </c>
      <c r="T1" s="63">
        <f t="shared" ref="T1" si="16">COLUMN(R1)</f>
        <v>18</v>
      </c>
      <c r="U1" s="63">
        <f t="shared" ref="U1" si="17">COLUMN(S1)</f>
        <v>19</v>
      </c>
      <c r="V1" s="63">
        <f t="shared" ref="V1" si="18">COLUMN(T1)</f>
        <v>20</v>
      </c>
      <c r="W1" s="63">
        <f t="shared" ref="W1" si="19">COLUMN(U1)</f>
        <v>21</v>
      </c>
      <c r="X1" s="63">
        <f t="shared" ref="X1" si="20">COLUMN(V1)</f>
        <v>22</v>
      </c>
      <c r="Y1" s="63">
        <f t="shared" ref="Y1" si="21">COLUMN(W1)</f>
        <v>23</v>
      </c>
      <c r="Z1" s="63">
        <f t="shared" ref="Z1" si="22">COLUMN(X1)</f>
        <v>24</v>
      </c>
      <c r="AA1" s="63">
        <f t="shared" ref="AA1" si="23">COLUMN(Y1)</f>
        <v>25</v>
      </c>
      <c r="AB1" s="63">
        <f t="shared" ref="AB1" si="24">COLUMN(Z1)</f>
        <v>26</v>
      </c>
      <c r="AC1" s="63">
        <f t="shared" ref="AC1" si="25">COLUMN(AA1)</f>
        <v>27</v>
      </c>
      <c r="AD1" s="63">
        <f t="shared" ref="AD1" si="26">COLUMN(AB1)</f>
        <v>28</v>
      </c>
    </row>
    <row r="2" spans="1:30" hidden="1"/>
    <row r="3" spans="1:30" hidden="1">
      <c r="B3" s="1"/>
    </row>
    <row r="4" spans="1:30" hidden="1">
      <c r="A4" s="63"/>
      <c r="G4" s="168"/>
    </row>
    <row r="5" spans="1:30" hidden="1">
      <c r="G5" s="168"/>
    </row>
    <row r="6" spans="1:30" hidden="1">
      <c r="E6" s="171"/>
      <c r="F6" s="172"/>
      <c r="G6" s="173"/>
      <c r="H6" t="s">
        <v>3192</v>
      </c>
    </row>
    <row r="7" spans="1:30" hidden="1"/>
    <row r="8" spans="1:30">
      <c r="A8" s="67"/>
      <c r="B8" s="67"/>
      <c r="C8" s="147"/>
      <c r="D8" s="67"/>
      <c r="E8" s="146"/>
      <c r="F8" s="147"/>
      <c r="G8" s="148"/>
      <c r="H8" s="1"/>
      <c r="I8" s="216" t="s">
        <v>2607</v>
      </c>
      <c r="J8" s="216"/>
      <c r="K8" s="216"/>
    </row>
    <row r="9" spans="1:30" s="8" customFormat="1" ht="57">
      <c r="A9" s="20" t="s">
        <v>2609</v>
      </c>
      <c r="B9" s="21" t="s">
        <v>2610</v>
      </c>
      <c r="C9" s="22" t="s">
        <v>2608</v>
      </c>
      <c r="D9" s="20" t="s">
        <v>2611</v>
      </c>
      <c r="E9" s="22" t="s">
        <v>3347</v>
      </c>
      <c r="F9" s="22" t="s">
        <v>2581</v>
      </c>
      <c r="G9" s="170" t="s">
        <v>3387</v>
      </c>
      <c r="H9" s="19" t="s">
        <v>3348</v>
      </c>
      <c r="I9" s="15" t="s">
        <v>3388</v>
      </c>
      <c r="J9" s="42" t="s">
        <v>3349</v>
      </c>
      <c r="K9" s="42" t="s">
        <v>3350</v>
      </c>
      <c r="L9" s="43" t="s">
        <v>2716</v>
      </c>
      <c r="M9" s="43" t="s">
        <v>2592</v>
      </c>
      <c r="N9" s="43" t="s">
        <v>2593</v>
      </c>
      <c r="O9" s="43" t="s">
        <v>2594</v>
      </c>
      <c r="P9" s="43" t="s">
        <v>2595</v>
      </c>
      <c r="Q9" s="43" t="s">
        <v>2596</v>
      </c>
      <c r="R9" s="46" t="s">
        <v>2586</v>
      </c>
      <c r="S9" s="16" t="s">
        <v>2584</v>
      </c>
      <c r="T9" s="16" t="s">
        <v>2585</v>
      </c>
      <c r="U9" s="41" t="s">
        <v>2587</v>
      </c>
      <c r="V9" s="41" t="s">
        <v>2588</v>
      </c>
      <c r="W9" s="17" t="s">
        <v>2589</v>
      </c>
      <c r="X9" s="17" t="s">
        <v>2590</v>
      </c>
      <c r="Y9" s="17" t="s">
        <v>2591</v>
      </c>
      <c r="Z9" s="41" t="s">
        <v>2606</v>
      </c>
      <c r="AA9" s="105" t="s">
        <v>2785</v>
      </c>
      <c r="AB9" s="105" t="s">
        <v>2786</v>
      </c>
      <c r="AC9" s="105" t="s">
        <v>2787</v>
      </c>
      <c r="AD9" s="17" t="s">
        <v>2717</v>
      </c>
    </row>
    <row r="10" spans="1:30" s="23" customFormat="1">
      <c r="A10" s="129" t="s">
        <v>2338</v>
      </c>
      <c r="B10" s="129" t="s">
        <v>468</v>
      </c>
      <c r="C10" s="130">
        <v>2834</v>
      </c>
      <c r="D10" s="129" t="s">
        <v>471</v>
      </c>
      <c r="E10" s="169">
        <f>VLOOKUP($C10,'2020-21 School Level AAFTE'!$C:$Z,11,FALSE)</f>
        <v>0.78200000000000003</v>
      </c>
      <c r="F10" s="169" t="str">
        <f>VLOOKUP($C10,'2020-21 School Level AAFTE'!$C:$Z,8,FALSE)</f>
        <v>Yes</v>
      </c>
      <c r="G10" s="167">
        <f>VLOOKUP($C10,'2020-21 School Level AAFTE'!$C:$I,7,FALSE)</f>
        <v>299.39999999999998</v>
      </c>
      <c r="H10" s="145">
        <f>IFERROR(IF(F10= "yes",VLOOKUP(C10,Summary!$B:$I,5,0),0),0)</f>
        <v>0</v>
      </c>
      <c r="I10" s="144">
        <f>IF(F10= "yes", G10,0)</f>
        <v>299.39999999999998</v>
      </c>
      <c r="J10" s="101">
        <f>VLOOKUP($A10,'2021-22 Salary &amp; Benefits'!$A:$I,3,FALSE)</f>
        <v>1</v>
      </c>
      <c r="K10" s="101">
        <f>VLOOKUP($A10,'2021-22 Salary &amp; Benefits'!$A:$I,4,FALSE)</f>
        <v>1</v>
      </c>
      <c r="L10" s="121">
        <f>IF(H10&gt;0,H10,I10)</f>
        <v>299.39999999999998</v>
      </c>
      <c r="M10" s="29">
        <v>15</v>
      </c>
      <c r="N10" s="31">
        <f>IF(L10="no",0,L10/M10)</f>
        <v>19.959999999999997</v>
      </c>
      <c r="O10" s="29">
        <v>1.1000000000000001</v>
      </c>
      <c r="P10" s="29">
        <v>36</v>
      </c>
      <c r="Q10" s="32">
        <f t="shared" ref="Q10:Q70" si="27">IF(L10="no",0,N10*O10*P10)</f>
        <v>790.41599999999994</v>
      </c>
      <c r="R10" s="122">
        <f t="shared" ref="R10:R70" si="28">IF(L10="no",0,Q10/900)</f>
        <v>0.87823999999999991</v>
      </c>
      <c r="S10" s="25">
        <f>VLOOKUP($A10,'2021-22 Salary &amp; Benefits'!$A:$I,5,FALSE)</f>
        <v>67585</v>
      </c>
      <c r="T10" s="25">
        <f>VLOOKUP($A10,'2021-22 Salary &amp; Benefits'!$A:$I,6,FALSE)</f>
        <v>68937</v>
      </c>
      <c r="U10" s="26">
        <f t="shared" ref="U10:U70" si="29">$J10*$S10*$R10</f>
        <v>59355.850399999996</v>
      </c>
      <c r="V10" s="26">
        <f t="shared" ref="V10:V70" si="30">$K10*$T10*$R10-U10</f>
        <v>1187.3804799999998</v>
      </c>
      <c r="W10" s="26">
        <f>'2021-22 Salary &amp; Benefits'!G$6</f>
        <v>11848.32</v>
      </c>
      <c r="X10" s="28">
        <f>'2021-22 Salary &amp; Benefits'!H$6</f>
        <v>0.2271</v>
      </c>
      <c r="Y10" s="28">
        <f>'2021-22 Salary &amp; Benefits'!I$6</f>
        <v>0.22070000000000001</v>
      </c>
      <c r="Z10" s="26">
        <f>U10*X10+V10*Y10+R10*W10</f>
        <v>24147.437054575996</v>
      </c>
      <c r="AA10" s="27">
        <f>($T10*$K10*$R10/180*3)</f>
        <v>1009.0538479999999</v>
      </c>
      <c r="AB10" s="27">
        <f t="shared" ref="AB10:AB70" si="31">AA10*Y10</f>
        <v>222.69818425359998</v>
      </c>
      <c r="AC10" s="27">
        <f t="shared" ref="AC10:AC70" si="32">SUM(AA10:AB10)</f>
        <v>1231.7520322536</v>
      </c>
      <c r="AD10" s="26">
        <f t="shared" ref="AD10:AD70" si="33">SUM(Z10,U10:V10,AC10)</f>
        <v>85922.419966829591</v>
      </c>
    </row>
    <row r="11" spans="1:30" s="23" customFormat="1">
      <c r="A11" s="129" t="s">
        <v>2338</v>
      </c>
      <c r="B11" s="129" t="s">
        <v>468</v>
      </c>
      <c r="C11" s="130">
        <v>3216</v>
      </c>
      <c r="D11" s="129" t="s">
        <v>473</v>
      </c>
      <c r="E11" s="169">
        <f>VLOOKUP($C11,'2020-21 School Level AAFTE'!$C:$Z,11,FALSE)</f>
        <v>0.56140000000000001</v>
      </c>
      <c r="F11" s="169" t="str">
        <f>VLOOKUP($C11,'2020-21 School Level AAFTE'!$C:$Z,8,FALSE)</f>
        <v>Yes</v>
      </c>
      <c r="G11" s="167">
        <f>VLOOKUP($C11,'2020-21 School Level AAFTE'!$C:$I,7,FALSE)</f>
        <v>126.7</v>
      </c>
      <c r="H11" s="145">
        <f>IFERROR(IF(F11= "yes",VLOOKUP(C11,Summary!$B:$I,5,0),0),0)</f>
        <v>0</v>
      </c>
      <c r="I11" s="144">
        <f t="shared" ref="I11:I70" si="34">IF(F11= "yes", G11,0)</f>
        <v>126.7</v>
      </c>
      <c r="J11" s="101">
        <f>VLOOKUP($A11,'2021-22 Salary &amp; Benefits'!$A:$I,3,FALSE)</f>
        <v>1</v>
      </c>
      <c r="K11" s="101">
        <f>VLOOKUP($A11,'2021-22 Salary &amp; Benefits'!$A:$I,4,FALSE)</f>
        <v>1</v>
      </c>
      <c r="L11" s="121">
        <f t="shared" ref="L11:L70" si="35">IF(H11&gt;0,H11,I11)</f>
        <v>126.7</v>
      </c>
      <c r="M11" s="29">
        <v>15</v>
      </c>
      <c r="N11" s="31">
        <f t="shared" ref="N11:N70" si="36">IF(L11="no",0,L11/M11)</f>
        <v>8.4466666666666672</v>
      </c>
      <c r="O11" s="29">
        <v>1.1000000000000001</v>
      </c>
      <c r="P11" s="29">
        <v>36</v>
      </c>
      <c r="Q11" s="32">
        <f t="shared" si="27"/>
        <v>334.48800000000006</v>
      </c>
      <c r="R11" s="122">
        <f t="shared" si="28"/>
        <v>0.37165333333333339</v>
      </c>
      <c r="S11" s="25">
        <f>VLOOKUP($A11,'2021-22 Salary &amp; Benefits'!$A:$I,5,FALSE)</f>
        <v>67585</v>
      </c>
      <c r="T11" s="25">
        <f>VLOOKUP($A11,'2021-22 Salary &amp; Benefits'!$A:$I,6,FALSE)</f>
        <v>68937</v>
      </c>
      <c r="U11" s="26">
        <f t="shared" si="29"/>
        <v>25118.190533333338</v>
      </c>
      <c r="V11" s="26">
        <f t="shared" si="30"/>
        <v>502.47530666666717</v>
      </c>
      <c r="W11" s="26">
        <f>'2021-22 Salary &amp; Benefits'!G$6</f>
        <v>11848.32</v>
      </c>
      <c r="X11" s="28">
        <f>'2021-22 Salary &amp; Benefits'!H$6</f>
        <v>0.2271</v>
      </c>
      <c r="Y11" s="28">
        <f>'2021-22 Salary &amp; Benefits'!I$6</f>
        <v>0.22070000000000001</v>
      </c>
      <c r="Z11" s="26">
        <f t="shared" ref="Z11:Z70" si="37">U11*X11+V11*Y11+R11*W11</f>
        <v>10218.704992701336</v>
      </c>
      <c r="AA11" s="27">
        <f t="shared" ref="AA11:AA74" si="38">($T11*$K11*$R11/180*3)</f>
        <v>427.0110973333334</v>
      </c>
      <c r="AB11" s="27">
        <f t="shared" si="31"/>
        <v>94.241349181466688</v>
      </c>
      <c r="AC11" s="27">
        <f t="shared" si="32"/>
        <v>521.25244651480011</v>
      </c>
      <c r="AD11" s="26">
        <f t="shared" si="33"/>
        <v>36360.623279216139</v>
      </c>
    </row>
    <row r="12" spans="1:30" s="23" customFormat="1">
      <c r="A12" s="129" t="s">
        <v>2338</v>
      </c>
      <c r="B12" s="129" t="s">
        <v>468</v>
      </c>
      <c r="C12" s="130">
        <v>5514</v>
      </c>
      <c r="D12" s="129" t="s">
        <v>3131</v>
      </c>
      <c r="E12" s="169">
        <f>VLOOKUP($C12,'2020-21 School Level AAFTE'!$C:$Z,11,FALSE)</f>
        <v>0.72850000000000004</v>
      </c>
      <c r="F12" s="169" t="str">
        <f>VLOOKUP($C12,'2020-21 School Level AAFTE'!$C:$Z,8,FALSE)</f>
        <v>Yes</v>
      </c>
      <c r="G12" s="167">
        <f>VLOOKUP($C12,'2020-21 School Level AAFTE'!$C:$I,7,FALSE)</f>
        <v>29.12</v>
      </c>
      <c r="H12" s="145">
        <f>IFERROR(IF(F12= "yes",VLOOKUP(C12,Summary!$B:$I,5,0),0),0)</f>
        <v>0</v>
      </c>
      <c r="I12" s="144">
        <f t="shared" si="34"/>
        <v>29.12</v>
      </c>
      <c r="J12" s="101">
        <f>VLOOKUP($A12,'2021-22 Salary &amp; Benefits'!$A:$I,3,FALSE)</f>
        <v>1</v>
      </c>
      <c r="K12" s="101">
        <f>VLOOKUP($A12,'2021-22 Salary &amp; Benefits'!$A:$I,4,FALSE)</f>
        <v>1</v>
      </c>
      <c r="L12" s="121">
        <f t="shared" si="35"/>
        <v>29.12</v>
      </c>
      <c r="M12" s="29">
        <v>15</v>
      </c>
      <c r="N12" s="31">
        <f t="shared" si="36"/>
        <v>1.9413333333333334</v>
      </c>
      <c r="O12" s="29">
        <v>1.1000000000000001</v>
      </c>
      <c r="P12" s="29">
        <v>36</v>
      </c>
      <c r="Q12" s="32">
        <f t="shared" si="27"/>
        <v>76.876800000000003</v>
      </c>
      <c r="R12" s="122">
        <f t="shared" si="28"/>
        <v>8.5418666666666671E-2</v>
      </c>
      <c r="S12" s="25">
        <f>VLOOKUP($A12,'2021-22 Salary &amp; Benefits'!$A:$I,5,FALSE)</f>
        <v>67585</v>
      </c>
      <c r="T12" s="25">
        <f>VLOOKUP($A12,'2021-22 Salary &amp; Benefits'!$A:$I,6,FALSE)</f>
        <v>68937</v>
      </c>
      <c r="U12" s="26">
        <f t="shared" si="29"/>
        <v>5773.0205866666665</v>
      </c>
      <c r="V12" s="26">
        <f t="shared" si="30"/>
        <v>115.48603733333402</v>
      </c>
      <c r="W12" s="26">
        <f>'2021-22 Salary &amp; Benefits'!G$6</f>
        <v>11848.32</v>
      </c>
      <c r="X12" s="28">
        <f>'2021-22 Salary &amp; Benefits'!H$6</f>
        <v>0.2271</v>
      </c>
      <c r="Y12" s="28">
        <f>'2021-22 Salary &amp; Benefits'!I$6</f>
        <v>0.22070000000000001</v>
      </c>
      <c r="Z12" s="26">
        <f t="shared" si="37"/>
        <v>2348.6084403114669</v>
      </c>
      <c r="AA12" s="27">
        <f t="shared" si="38"/>
        <v>98.141777066666677</v>
      </c>
      <c r="AB12" s="27">
        <f t="shared" si="31"/>
        <v>21.659890198613336</v>
      </c>
      <c r="AC12" s="27">
        <f t="shared" si="32"/>
        <v>119.80166726528002</v>
      </c>
      <c r="AD12" s="26">
        <f t="shared" si="33"/>
        <v>8356.9167315767463</v>
      </c>
    </row>
    <row r="13" spans="1:30" s="23" customFormat="1">
      <c r="A13" s="129" t="s">
        <v>2338</v>
      </c>
      <c r="B13" s="129" t="s">
        <v>468</v>
      </c>
      <c r="C13" s="130">
        <v>3857</v>
      </c>
      <c r="D13" s="129" t="s">
        <v>475</v>
      </c>
      <c r="E13" s="169">
        <f>VLOOKUP($C13,'2020-21 School Level AAFTE'!$C:$Z,11,FALSE)</f>
        <v>0.74050000000000005</v>
      </c>
      <c r="F13" s="169" t="str">
        <f>VLOOKUP($C13,'2020-21 School Level AAFTE'!$C:$Z,8,FALSE)</f>
        <v>Yes</v>
      </c>
      <c r="G13" s="167">
        <f>VLOOKUP($C13,'2020-21 School Level AAFTE'!$C:$I,7,FALSE)</f>
        <v>31.049999999999997</v>
      </c>
      <c r="H13" s="145">
        <f>IFERROR(IF(F13= "yes",VLOOKUP(C13,Summary!$B:$I,5,0),0),0)</f>
        <v>0</v>
      </c>
      <c r="I13" s="143">
        <f t="shared" si="34"/>
        <v>31.049999999999997</v>
      </c>
      <c r="J13" s="101">
        <f>VLOOKUP($A13,'2021-22 Salary &amp; Benefits'!$A:$I,3,FALSE)</f>
        <v>1</v>
      </c>
      <c r="K13" s="101">
        <f>VLOOKUP($A13,'2021-22 Salary &amp; Benefits'!$A:$I,4,FALSE)</f>
        <v>1</v>
      </c>
      <c r="L13" s="45">
        <f t="shared" si="35"/>
        <v>31.049999999999997</v>
      </c>
      <c r="M13" s="29">
        <v>15</v>
      </c>
      <c r="N13" s="31">
        <f t="shared" si="36"/>
        <v>2.0699999999999998</v>
      </c>
      <c r="O13" s="29">
        <v>1.1000000000000001</v>
      </c>
      <c r="P13" s="29">
        <v>36</v>
      </c>
      <c r="Q13" s="32">
        <f t="shared" si="27"/>
        <v>81.972000000000008</v>
      </c>
      <c r="R13" s="122">
        <f t="shared" si="28"/>
        <v>9.1080000000000008E-2</v>
      </c>
      <c r="S13" s="25">
        <f>VLOOKUP($A13,'2021-22 Salary &amp; Benefits'!$A:$I,5,FALSE)</f>
        <v>67585</v>
      </c>
      <c r="T13" s="25">
        <f>VLOOKUP($A13,'2021-22 Salary &amp; Benefits'!$A:$I,6,FALSE)</f>
        <v>68937</v>
      </c>
      <c r="U13" s="26">
        <f t="shared" si="29"/>
        <v>6155.6418000000003</v>
      </c>
      <c r="V13" s="26">
        <f t="shared" si="30"/>
        <v>123.14015999999992</v>
      </c>
      <c r="W13" s="26">
        <f>'2021-22 Salary &amp; Benefits'!G$6</f>
        <v>11848.32</v>
      </c>
      <c r="X13" s="28">
        <f>'2021-22 Salary &amp; Benefits'!H$6</f>
        <v>0.2271</v>
      </c>
      <c r="Y13" s="28">
        <f>'2021-22 Salary &amp; Benefits'!I$6</f>
        <v>0.22070000000000001</v>
      </c>
      <c r="Z13" s="26">
        <f t="shared" si="37"/>
        <v>2504.2682716920003</v>
      </c>
      <c r="AA13" s="27">
        <f t="shared" si="38"/>
        <v>104.646366</v>
      </c>
      <c r="AB13" s="27">
        <f t="shared" si="31"/>
        <v>23.095452976200001</v>
      </c>
      <c r="AC13" s="27">
        <f t="shared" si="32"/>
        <v>127.74181897619999</v>
      </c>
      <c r="AD13" s="26">
        <f t="shared" si="33"/>
        <v>8910.7920506681985</v>
      </c>
    </row>
    <row r="14" spans="1:30" s="23" customFormat="1">
      <c r="A14" s="129" t="s">
        <v>2338</v>
      </c>
      <c r="B14" s="129" t="s">
        <v>468</v>
      </c>
      <c r="C14" s="130">
        <v>3476</v>
      </c>
      <c r="D14" s="129" t="s">
        <v>474</v>
      </c>
      <c r="E14" s="169">
        <f>VLOOKUP($C14,'2020-21 School Level AAFTE'!$C:$Z,11,FALSE)</f>
        <v>0.58709999999999996</v>
      </c>
      <c r="F14" s="169" t="str">
        <f>VLOOKUP($C14,'2020-21 School Level AAFTE'!$C:$Z,8,FALSE)</f>
        <v>Yes</v>
      </c>
      <c r="G14" s="167">
        <f>VLOOKUP($C14,'2020-21 School Level AAFTE'!$C:$I,7,FALSE)</f>
        <v>937.13</v>
      </c>
      <c r="H14" s="145">
        <f>IFERROR(IF(F14= "yes",VLOOKUP(C14,Summary!$B:$I,5,0),0),0)</f>
        <v>0</v>
      </c>
      <c r="I14" s="144">
        <f t="shared" si="34"/>
        <v>937.13</v>
      </c>
      <c r="J14" s="101">
        <f>VLOOKUP($A14,'2021-22 Salary &amp; Benefits'!$A:$I,3,FALSE)</f>
        <v>1</v>
      </c>
      <c r="K14" s="101">
        <f>VLOOKUP($A14,'2021-22 Salary &amp; Benefits'!$A:$I,4,FALSE)</f>
        <v>1</v>
      </c>
      <c r="L14" s="121">
        <f t="shared" si="35"/>
        <v>937.13</v>
      </c>
      <c r="M14" s="29">
        <v>15</v>
      </c>
      <c r="N14" s="31">
        <f t="shared" si="36"/>
        <v>62.475333333333332</v>
      </c>
      <c r="O14" s="29">
        <v>1.1000000000000001</v>
      </c>
      <c r="P14" s="29">
        <v>36</v>
      </c>
      <c r="Q14" s="32">
        <f t="shared" si="27"/>
        <v>2474.0232000000005</v>
      </c>
      <c r="R14" s="122">
        <f t="shared" si="28"/>
        <v>2.7489146666666673</v>
      </c>
      <c r="S14" s="25">
        <f>VLOOKUP($A14,'2021-22 Salary &amp; Benefits'!$A:$I,5,FALSE)</f>
        <v>67585</v>
      </c>
      <c r="T14" s="25">
        <f>VLOOKUP($A14,'2021-22 Salary &amp; Benefits'!$A:$I,6,FALSE)</f>
        <v>68937</v>
      </c>
      <c r="U14" s="26">
        <f t="shared" si="29"/>
        <v>185785.39774666671</v>
      </c>
      <c r="V14" s="26">
        <f t="shared" si="30"/>
        <v>3716.5326293333201</v>
      </c>
      <c r="W14" s="26">
        <f>'2021-22 Salary &amp; Benefits'!G$6</f>
        <v>11848.32</v>
      </c>
      <c r="X14" s="28">
        <f>'2021-22 Salary &amp; Benefits'!H$6</f>
        <v>0.2271</v>
      </c>
      <c r="Y14" s="28">
        <f>'2021-22 Salary &amp; Benefits'!I$6</f>
        <v>0.22070000000000001</v>
      </c>
      <c r="Z14" s="26">
        <f t="shared" si="37"/>
        <v>75582.123202921881</v>
      </c>
      <c r="AA14" s="27">
        <f t="shared" si="38"/>
        <v>3158.3655062666676</v>
      </c>
      <c r="AB14" s="27">
        <f t="shared" si="31"/>
        <v>697.05126723305352</v>
      </c>
      <c r="AC14" s="27">
        <f t="shared" si="32"/>
        <v>3855.4167734997209</v>
      </c>
      <c r="AD14" s="26">
        <f t="shared" si="33"/>
        <v>268939.47035242169</v>
      </c>
    </row>
    <row r="15" spans="1:30" s="23" customFormat="1">
      <c r="A15" s="129" t="s">
        <v>2338</v>
      </c>
      <c r="B15" s="129" t="s">
        <v>468</v>
      </c>
      <c r="C15" s="130">
        <v>2449</v>
      </c>
      <c r="D15" s="129" t="s">
        <v>470</v>
      </c>
      <c r="E15" s="169">
        <f>VLOOKUP($C15,'2020-21 School Level AAFTE'!$C:$Z,11,FALSE)</f>
        <v>0.69569999999999999</v>
      </c>
      <c r="F15" s="169" t="str">
        <f>VLOOKUP($C15,'2020-21 School Level AAFTE'!$C:$Z,8,FALSE)</f>
        <v>Yes</v>
      </c>
      <c r="G15" s="167">
        <f>VLOOKUP($C15,'2020-21 School Level AAFTE'!$C:$I,7,FALSE)</f>
        <v>284.60000000000002</v>
      </c>
      <c r="H15" s="145">
        <f>IFERROR(IF(F15= "yes",VLOOKUP(C15,Summary!$B:$I,5,0),0),0)</f>
        <v>0</v>
      </c>
      <c r="I15" s="143">
        <f t="shared" si="34"/>
        <v>284.60000000000002</v>
      </c>
      <c r="J15" s="101">
        <f>VLOOKUP($A15,'2021-22 Salary &amp; Benefits'!$A:$I,3,FALSE)</f>
        <v>1</v>
      </c>
      <c r="K15" s="101">
        <f>VLOOKUP($A15,'2021-22 Salary &amp; Benefits'!$A:$I,4,FALSE)</f>
        <v>1</v>
      </c>
      <c r="L15" s="45">
        <f t="shared" si="35"/>
        <v>284.60000000000002</v>
      </c>
      <c r="M15" s="29">
        <v>15</v>
      </c>
      <c r="N15" s="31">
        <f t="shared" si="36"/>
        <v>18.973333333333336</v>
      </c>
      <c r="O15" s="29">
        <v>1.1000000000000001</v>
      </c>
      <c r="P15" s="29">
        <v>36</v>
      </c>
      <c r="Q15" s="32">
        <f t="shared" si="27"/>
        <v>751.34400000000016</v>
      </c>
      <c r="R15" s="122">
        <f t="shared" si="28"/>
        <v>0.83482666666666683</v>
      </c>
      <c r="S15" s="25">
        <f>VLOOKUP($A15,'2021-22 Salary &amp; Benefits'!$A:$I,5,FALSE)</f>
        <v>67585</v>
      </c>
      <c r="T15" s="25">
        <f>VLOOKUP($A15,'2021-22 Salary &amp; Benefits'!$A:$I,6,FALSE)</f>
        <v>68937</v>
      </c>
      <c r="U15" s="26">
        <f t="shared" si="29"/>
        <v>56421.760266666679</v>
      </c>
      <c r="V15" s="26">
        <f t="shared" si="30"/>
        <v>1128.6856533333339</v>
      </c>
      <c r="W15" s="26">
        <f>'2021-22 Salary &amp; Benefits'!G$6</f>
        <v>11848.32</v>
      </c>
      <c r="X15" s="28">
        <f>'2021-22 Salary &amp; Benefits'!H$6</f>
        <v>0.2271</v>
      </c>
      <c r="Y15" s="28">
        <f>'2021-22 Salary &amp; Benefits'!I$6</f>
        <v>0.22070000000000001</v>
      </c>
      <c r="Z15" s="26">
        <f t="shared" si="37"/>
        <v>22953.776171450671</v>
      </c>
      <c r="AA15" s="27">
        <f t="shared" si="38"/>
        <v>959.17409866666685</v>
      </c>
      <c r="AB15" s="27">
        <f t="shared" si="31"/>
        <v>211.68972357573338</v>
      </c>
      <c r="AC15" s="27">
        <f t="shared" si="32"/>
        <v>1170.8638222424001</v>
      </c>
      <c r="AD15" s="26">
        <f t="shared" si="33"/>
        <v>81675.085913693096</v>
      </c>
    </row>
    <row r="16" spans="1:30" s="23" customFormat="1">
      <c r="A16" s="129" t="s">
        <v>2338</v>
      </c>
      <c r="B16" s="129" t="s">
        <v>468</v>
      </c>
      <c r="C16" s="130">
        <v>2305</v>
      </c>
      <c r="D16" s="129" t="s">
        <v>469</v>
      </c>
      <c r="E16" s="169">
        <f>VLOOKUP($C16,'2020-21 School Level AAFTE'!$C:$Z,11,FALSE)</f>
        <v>0.74770000000000003</v>
      </c>
      <c r="F16" s="169" t="str">
        <f>VLOOKUP($C16,'2020-21 School Level AAFTE'!$C:$Z,8,FALSE)</f>
        <v>Yes</v>
      </c>
      <c r="G16" s="167">
        <f>VLOOKUP($C16,'2020-21 School Level AAFTE'!$C:$I,7,FALSE)</f>
        <v>769.28</v>
      </c>
      <c r="H16" s="145">
        <f>IFERROR(IF(F16= "yes",VLOOKUP(C16,Summary!$B:$I,5,0),0),0)</f>
        <v>0</v>
      </c>
      <c r="I16" s="143">
        <f t="shared" si="34"/>
        <v>769.28</v>
      </c>
      <c r="J16" s="101">
        <f>VLOOKUP($A16,'2021-22 Salary &amp; Benefits'!$A:$I,3,FALSE)</f>
        <v>1</v>
      </c>
      <c r="K16" s="101">
        <f>VLOOKUP($A16,'2021-22 Salary &amp; Benefits'!$A:$I,4,FALSE)</f>
        <v>1</v>
      </c>
      <c r="L16" s="45">
        <f t="shared" si="35"/>
        <v>769.28</v>
      </c>
      <c r="M16" s="29">
        <v>15</v>
      </c>
      <c r="N16" s="31">
        <f t="shared" si="36"/>
        <v>51.285333333333334</v>
      </c>
      <c r="O16" s="29">
        <v>1.1000000000000001</v>
      </c>
      <c r="P16" s="29">
        <v>36</v>
      </c>
      <c r="Q16" s="32">
        <f t="shared" si="27"/>
        <v>2030.8992000000001</v>
      </c>
      <c r="R16" s="122">
        <f t="shared" si="28"/>
        <v>2.2565546666666667</v>
      </c>
      <c r="S16" s="25">
        <f>VLOOKUP($A16,'2021-22 Salary &amp; Benefits'!$A:$I,5,FALSE)</f>
        <v>67585</v>
      </c>
      <c r="T16" s="25">
        <f>VLOOKUP($A16,'2021-22 Salary &amp; Benefits'!$A:$I,6,FALSE)</f>
        <v>68937</v>
      </c>
      <c r="U16" s="26">
        <f t="shared" si="29"/>
        <v>152509.24714666666</v>
      </c>
      <c r="V16" s="26">
        <f t="shared" si="30"/>
        <v>3050.8619093333546</v>
      </c>
      <c r="W16" s="26">
        <f>'2021-22 Salary &amp; Benefits'!G$6</f>
        <v>11848.32</v>
      </c>
      <c r="X16" s="28">
        <f>'2021-22 Salary &amp; Benefits'!H$6</f>
        <v>0.2271</v>
      </c>
      <c r="Y16" s="28">
        <f>'2021-22 Salary &amp; Benefits'!I$6</f>
        <v>0.22070000000000001</v>
      </c>
      <c r="Z16" s="26">
        <f t="shared" si="37"/>
        <v>62044.557038557876</v>
      </c>
      <c r="AA16" s="27">
        <f t="shared" si="38"/>
        <v>2592.6684842666668</v>
      </c>
      <c r="AB16" s="27">
        <f t="shared" si="31"/>
        <v>572.20193447765337</v>
      </c>
      <c r="AC16" s="27">
        <f t="shared" si="32"/>
        <v>3164.87041874432</v>
      </c>
      <c r="AD16" s="26">
        <f t="shared" si="33"/>
        <v>220769.53651330218</v>
      </c>
    </row>
    <row r="17" spans="1:30" s="23" customFormat="1">
      <c r="A17" s="129" t="s">
        <v>2338</v>
      </c>
      <c r="B17" s="129" t="s">
        <v>468</v>
      </c>
      <c r="C17" s="130">
        <v>2763</v>
      </c>
      <c r="D17" s="129" t="s">
        <v>304</v>
      </c>
      <c r="E17" s="169">
        <f>VLOOKUP($C17,'2020-21 School Level AAFTE'!$C:$Z,11,FALSE)</f>
        <v>0.81859999999999999</v>
      </c>
      <c r="F17" s="169" t="str">
        <f>VLOOKUP($C17,'2020-21 School Level AAFTE'!$C:$Z,8,FALSE)</f>
        <v>Yes</v>
      </c>
      <c r="G17" s="167">
        <f>VLOOKUP($C17,'2020-21 School Level AAFTE'!$C:$I,7,FALSE)</f>
        <v>274.92</v>
      </c>
      <c r="H17" s="145">
        <f>IFERROR(IF(F17= "yes",VLOOKUP(C17,Summary!$B:$I,5,0),0),0)</f>
        <v>0</v>
      </c>
      <c r="I17" s="143">
        <f t="shared" si="34"/>
        <v>274.92</v>
      </c>
      <c r="J17" s="101">
        <f>VLOOKUP($A17,'2021-22 Salary &amp; Benefits'!$A:$I,3,FALSE)</f>
        <v>1</v>
      </c>
      <c r="K17" s="101">
        <f>VLOOKUP($A17,'2021-22 Salary &amp; Benefits'!$A:$I,4,FALSE)</f>
        <v>1</v>
      </c>
      <c r="L17" s="45">
        <f t="shared" si="35"/>
        <v>274.92</v>
      </c>
      <c r="M17" s="29">
        <v>15</v>
      </c>
      <c r="N17" s="31">
        <f t="shared" si="36"/>
        <v>18.327999999999999</v>
      </c>
      <c r="O17" s="29">
        <v>1.1000000000000001</v>
      </c>
      <c r="P17" s="29">
        <v>36</v>
      </c>
      <c r="Q17" s="32">
        <f t="shared" si="27"/>
        <v>725.78880000000004</v>
      </c>
      <c r="R17" s="122">
        <f t="shared" si="28"/>
        <v>0.80643200000000004</v>
      </c>
      <c r="S17" s="25">
        <f>VLOOKUP($A17,'2021-22 Salary &amp; Benefits'!$A:$I,5,FALSE)</f>
        <v>67585</v>
      </c>
      <c r="T17" s="25">
        <f>VLOOKUP($A17,'2021-22 Salary &amp; Benefits'!$A:$I,6,FALSE)</f>
        <v>68937</v>
      </c>
      <c r="U17" s="26">
        <f t="shared" si="29"/>
        <v>54502.706720000002</v>
      </c>
      <c r="V17" s="26">
        <f t="shared" si="30"/>
        <v>1090.2960640000019</v>
      </c>
      <c r="W17" s="26">
        <f>'2021-22 Salary &amp; Benefits'!G$6</f>
        <v>11848.32</v>
      </c>
      <c r="X17" s="28">
        <f>'2021-22 Salary &amp; Benefits'!H$6</f>
        <v>0.2271</v>
      </c>
      <c r="Y17" s="28">
        <f>'2021-22 Salary &amp; Benefits'!I$6</f>
        <v>0.22070000000000001</v>
      </c>
      <c r="Z17" s="26">
        <f t="shared" si="37"/>
        <v>22173.0574316768</v>
      </c>
      <c r="AA17" s="27">
        <f t="shared" si="38"/>
        <v>926.55004639999993</v>
      </c>
      <c r="AB17" s="27">
        <f t="shared" si="31"/>
        <v>204.48959524047999</v>
      </c>
      <c r="AC17" s="27">
        <f t="shared" si="32"/>
        <v>1131.0396416404799</v>
      </c>
      <c r="AD17" s="26">
        <f t="shared" si="33"/>
        <v>78897.099857317298</v>
      </c>
    </row>
    <row r="18" spans="1:30" s="23" customFormat="1">
      <c r="A18" s="129" t="s">
        <v>2338</v>
      </c>
      <c r="B18" s="129" t="s">
        <v>468</v>
      </c>
      <c r="C18" s="130">
        <v>2971</v>
      </c>
      <c r="D18" s="129" t="s">
        <v>472</v>
      </c>
      <c r="E18" s="169">
        <f>VLOOKUP($C18,'2020-21 School Level AAFTE'!$C:$Z,11,FALSE)</f>
        <v>0.84009999999999996</v>
      </c>
      <c r="F18" s="169" t="str">
        <f>VLOOKUP($C18,'2020-21 School Level AAFTE'!$C:$Z,8,FALSE)</f>
        <v>Yes</v>
      </c>
      <c r="G18" s="167">
        <f>VLOOKUP($C18,'2020-21 School Level AAFTE'!$C:$I,7,FALSE)</f>
        <v>301.95999999999998</v>
      </c>
      <c r="H18" s="145">
        <f>IFERROR(IF(F18= "yes",VLOOKUP(C18,Summary!$B:$I,5,0),0),0)</f>
        <v>0</v>
      </c>
      <c r="I18" s="144">
        <f t="shared" si="34"/>
        <v>301.95999999999998</v>
      </c>
      <c r="J18" s="101">
        <f>VLOOKUP($A18,'2021-22 Salary &amp; Benefits'!$A:$I,3,FALSE)</f>
        <v>1</v>
      </c>
      <c r="K18" s="101">
        <f>VLOOKUP($A18,'2021-22 Salary &amp; Benefits'!$A:$I,4,FALSE)</f>
        <v>1</v>
      </c>
      <c r="L18" s="121">
        <f t="shared" si="35"/>
        <v>301.95999999999998</v>
      </c>
      <c r="M18" s="29">
        <v>15</v>
      </c>
      <c r="N18" s="31">
        <f t="shared" si="36"/>
        <v>20.130666666666666</v>
      </c>
      <c r="O18" s="29">
        <v>1.1000000000000001</v>
      </c>
      <c r="P18" s="29">
        <v>36</v>
      </c>
      <c r="Q18" s="32">
        <f t="shared" si="27"/>
        <v>797.17439999999999</v>
      </c>
      <c r="R18" s="122">
        <f t="shared" si="28"/>
        <v>0.88574933333333328</v>
      </c>
      <c r="S18" s="25">
        <f>VLOOKUP($A18,'2021-22 Salary &amp; Benefits'!$A:$I,5,FALSE)</f>
        <v>67585</v>
      </c>
      <c r="T18" s="25">
        <f>VLOOKUP($A18,'2021-22 Salary &amp; Benefits'!$A:$I,6,FALSE)</f>
        <v>68937</v>
      </c>
      <c r="U18" s="26">
        <f t="shared" si="29"/>
        <v>59863.36869333333</v>
      </c>
      <c r="V18" s="26">
        <f t="shared" si="30"/>
        <v>1197.5330986666668</v>
      </c>
      <c r="W18" s="26">
        <f>'2021-22 Salary &amp; Benefits'!G$6</f>
        <v>11848.32</v>
      </c>
      <c r="X18" s="28">
        <f>'2021-22 Salary &amp; Benefits'!H$6</f>
        <v>0.2271</v>
      </c>
      <c r="Y18" s="28">
        <f>'2021-22 Salary &amp; Benefits'!I$6</f>
        <v>0.22070000000000001</v>
      </c>
      <c r="Z18" s="26">
        <f t="shared" si="37"/>
        <v>24353.908126251732</v>
      </c>
      <c r="AA18" s="27">
        <f t="shared" si="38"/>
        <v>1017.6816965333333</v>
      </c>
      <c r="AB18" s="27">
        <f t="shared" si="31"/>
        <v>224.60235042490666</v>
      </c>
      <c r="AC18" s="27">
        <f t="shared" si="32"/>
        <v>1242.28404695824</v>
      </c>
      <c r="AD18" s="26">
        <f t="shared" si="33"/>
        <v>86657.093965209977</v>
      </c>
    </row>
    <row r="19" spans="1:30" s="23" customFormat="1">
      <c r="A19" s="129" t="s">
        <v>2338</v>
      </c>
      <c r="B19" s="129" t="s">
        <v>468</v>
      </c>
      <c r="C19" s="130">
        <v>5208</v>
      </c>
      <c r="D19" s="129" t="s">
        <v>476</v>
      </c>
      <c r="E19" s="169">
        <f>VLOOKUP($C19,'2020-21 School Level AAFTE'!$C:$Z,11,FALSE)</f>
        <v>9.5200000000000007E-2</v>
      </c>
      <c r="F19" s="169" t="str">
        <f>VLOOKUP($C19,'2020-21 School Level AAFTE'!$C:$Z,8,FALSE)</f>
        <v>No</v>
      </c>
      <c r="G19" s="167">
        <f>VLOOKUP($C19,'2020-21 School Level AAFTE'!$C:$I,7,FALSE)</f>
        <v>40.33</v>
      </c>
      <c r="H19" s="145">
        <f>IFERROR(IF(F19= "yes",VLOOKUP(C19,Summary!$B:$I,5,0),0),0)</f>
        <v>0</v>
      </c>
      <c r="I19" s="143">
        <f t="shared" si="34"/>
        <v>0</v>
      </c>
      <c r="J19" s="101">
        <f>VLOOKUP($A19,'2021-22 Salary &amp; Benefits'!$A:$I,3,FALSE)</f>
        <v>1</v>
      </c>
      <c r="K19" s="101">
        <f>VLOOKUP($A19,'2021-22 Salary &amp; Benefits'!$A:$I,4,FALSE)</f>
        <v>1</v>
      </c>
      <c r="L19" s="45">
        <f t="shared" si="35"/>
        <v>0</v>
      </c>
      <c r="M19" s="29">
        <v>15</v>
      </c>
      <c r="N19" s="31">
        <f t="shared" si="36"/>
        <v>0</v>
      </c>
      <c r="O19" s="29">
        <v>1.1000000000000001</v>
      </c>
      <c r="P19" s="29">
        <v>36</v>
      </c>
      <c r="Q19" s="32">
        <f t="shared" si="27"/>
        <v>0</v>
      </c>
      <c r="R19" s="122">
        <f t="shared" si="28"/>
        <v>0</v>
      </c>
      <c r="S19" s="25">
        <f>VLOOKUP($A19,'2021-22 Salary &amp; Benefits'!$A:$I,5,FALSE)</f>
        <v>67585</v>
      </c>
      <c r="T19" s="25">
        <f>VLOOKUP($A19,'2021-22 Salary &amp; Benefits'!$A:$I,6,FALSE)</f>
        <v>68937</v>
      </c>
      <c r="U19" s="26">
        <f t="shared" si="29"/>
        <v>0</v>
      </c>
      <c r="V19" s="26">
        <f t="shared" si="30"/>
        <v>0</v>
      </c>
      <c r="W19" s="26">
        <f>'2021-22 Salary &amp; Benefits'!G$6</f>
        <v>11848.32</v>
      </c>
      <c r="X19" s="28">
        <f>'2021-22 Salary &amp; Benefits'!H$6</f>
        <v>0.2271</v>
      </c>
      <c r="Y19" s="28">
        <f>'2021-22 Salary &amp; Benefits'!I$6</f>
        <v>0.22070000000000001</v>
      </c>
      <c r="Z19" s="26">
        <f t="shared" si="37"/>
        <v>0</v>
      </c>
      <c r="AA19" s="27">
        <f t="shared" si="38"/>
        <v>0</v>
      </c>
      <c r="AB19" s="27">
        <f t="shared" si="31"/>
        <v>0</v>
      </c>
      <c r="AC19" s="27">
        <f t="shared" si="32"/>
        <v>0</v>
      </c>
      <c r="AD19" s="26">
        <f t="shared" si="33"/>
        <v>0</v>
      </c>
    </row>
    <row r="20" spans="1:30" s="23" customFormat="1">
      <c r="A20" s="129" t="s">
        <v>2408</v>
      </c>
      <c r="B20" s="129" t="s">
        <v>1150</v>
      </c>
      <c r="C20" s="130">
        <v>2227</v>
      </c>
      <c r="D20" s="129" t="s">
        <v>1151</v>
      </c>
      <c r="E20" s="169">
        <f>VLOOKUP($C20,'2020-21 School Level AAFTE'!$C:$Z,11,FALSE)</f>
        <v>0.24759999999999999</v>
      </c>
      <c r="F20" s="169" t="str">
        <f>VLOOKUP($C20,'2020-21 School Level AAFTE'!$C:$Z,8,FALSE)</f>
        <v>No</v>
      </c>
      <c r="G20" s="167">
        <f>VLOOKUP($C20,'2020-21 School Level AAFTE'!$C:$I,7,FALSE)</f>
        <v>218.96</v>
      </c>
      <c r="H20" s="145">
        <f>IFERROR(IF(F20= "yes",VLOOKUP(C20,Summary!$B:$I,5,0),0),0)</f>
        <v>0</v>
      </c>
      <c r="I20" s="144">
        <f t="shared" si="34"/>
        <v>0</v>
      </c>
      <c r="J20" s="101">
        <f>VLOOKUP($A20,'2021-22 Salary &amp; Benefits'!$A:$I,3,FALSE)</f>
        <v>1</v>
      </c>
      <c r="K20" s="101">
        <f>VLOOKUP($A20,'2021-22 Salary &amp; Benefits'!$A:$I,4,FALSE)</f>
        <v>1.04</v>
      </c>
      <c r="L20" s="121">
        <f t="shared" si="35"/>
        <v>0</v>
      </c>
      <c r="M20" s="29">
        <v>15</v>
      </c>
      <c r="N20" s="31">
        <f t="shared" si="36"/>
        <v>0</v>
      </c>
      <c r="O20" s="29">
        <v>1.1000000000000001</v>
      </c>
      <c r="P20" s="29">
        <v>36</v>
      </c>
      <c r="Q20" s="32">
        <f t="shared" si="27"/>
        <v>0</v>
      </c>
      <c r="R20" s="122">
        <f t="shared" si="28"/>
        <v>0</v>
      </c>
      <c r="S20" s="25">
        <f>VLOOKUP($A20,'2021-22 Salary &amp; Benefits'!$A:$I,5,FALSE)</f>
        <v>67585</v>
      </c>
      <c r="T20" s="25">
        <f>VLOOKUP($A20,'2021-22 Salary &amp; Benefits'!$A:$I,6,FALSE)</f>
        <v>68937</v>
      </c>
      <c r="U20" s="26">
        <f t="shared" si="29"/>
        <v>0</v>
      </c>
      <c r="V20" s="26">
        <f t="shared" si="30"/>
        <v>0</v>
      </c>
      <c r="W20" s="26">
        <f>'2021-22 Salary &amp; Benefits'!G$6</f>
        <v>11848.32</v>
      </c>
      <c r="X20" s="28">
        <f>'2021-22 Salary &amp; Benefits'!H$6</f>
        <v>0.2271</v>
      </c>
      <c r="Y20" s="28">
        <f>'2021-22 Salary &amp; Benefits'!I$6</f>
        <v>0.22070000000000001</v>
      </c>
      <c r="Z20" s="26">
        <f t="shared" si="37"/>
        <v>0</v>
      </c>
      <c r="AA20" s="27">
        <f t="shared" si="38"/>
        <v>0</v>
      </c>
      <c r="AB20" s="27">
        <f t="shared" si="31"/>
        <v>0</v>
      </c>
      <c r="AC20" s="27">
        <f t="shared" si="32"/>
        <v>0</v>
      </c>
      <c r="AD20" s="26">
        <f t="shared" si="33"/>
        <v>0</v>
      </c>
    </row>
    <row r="21" spans="1:30" s="23" customFormat="1">
      <c r="A21" s="129" t="s">
        <v>2408</v>
      </c>
      <c r="B21" s="129" t="s">
        <v>1150</v>
      </c>
      <c r="C21" s="130">
        <v>2441</v>
      </c>
      <c r="D21" s="129" t="s">
        <v>1152</v>
      </c>
      <c r="E21" s="169">
        <f>VLOOKUP($C21,'2020-21 School Level AAFTE'!$C:$Z,11,FALSE)</f>
        <v>0.29449999999999998</v>
      </c>
      <c r="F21" s="169" t="str">
        <f>VLOOKUP($C21,'2020-21 School Level AAFTE'!$C:$Z,8,FALSE)</f>
        <v>No</v>
      </c>
      <c r="G21" s="167">
        <f>VLOOKUP($C21,'2020-21 School Level AAFTE'!$C:$I,7,FALSE)</f>
        <v>374.76</v>
      </c>
      <c r="H21" s="145">
        <f>IFERROR(IF(F21= "yes",VLOOKUP(C21,Summary!$B:$I,5,0),0),0)</f>
        <v>0</v>
      </c>
      <c r="I21" s="144">
        <f t="shared" si="34"/>
        <v>0</v>
      </c>
      <c r="J21" s="101">
        <f>VLOOKUP($A21,'2021-22 Salary &amp; Benefits'!$A:$I,3,FALSE)</f>
        <v>1</v>
      </c>
      <c r="K21" s="101">
        <f>VLOOKUP($A21,'2021-22 Salary &amp; Benefits'!$A:$I,4,FALSE)</f>
        <v>1.04</v>
      </c>
      <c r="L21" s="121">
        <f t="shared" si="35"/>
        <v>0</v>
      </c>
      <c r="M21" s="29">
        <v>15</v>
      </c>
      <c r="N21" s="31">
        <f t="shared" si="36"/>
        <v>0</v>
      </c>
      <c r="O21" s="29">
        <v>1.1000000000000001</v>
      </c>
      <c r="P21" s="29">
        <v>36</v>
      </c>
      <c r="Q21" s="32">
        <f t="shared" si="27"/>
        <v>0</v>
      </c>
      <c r="R21" s="122">
        <f t="shared" si="28"/>
        <v>0</v>
      </c>
      <c r="S21" s="25">
        <f>VLOOKUP($A21,'2021-22 Salary &amp; Benefits'!$A:$I,5,FALSE)</f>
        <v>67585</v>
      </c>
      <c r="T21" s="25">
        <f>VLOOKUP($A21,'2021-22 Salary &amp; Benefits'!$A:$I,6,FALSE)</f>
        <v>68937</v>
      </c>
      <c r="U21" s="26">
        <f t="shared" si="29"/>
        <v>0</v>
      </c>
      <c r="V21" s="26">
        <f t="shared" si="30"/>
        <v>0</v>
      </c>
      <c r="W21" s="26">
        <f>'2021-22 Salary &amp; Benefits'!G$6</f>
        <v>11848.32</v>
      </c>
      <c r="X21" s="28">
        <f>'2021-22 Salary &amp; Benefits'!H$6</f>
        <v>0.2271</v>
      </c>
      <c r="Y21" s="28">
        <f>'2021-22 Salary &amp; Benefits'!I$6</f>
        <v>0.22070000000000001</v>
      </c>
      <c r="Z21" s="26">
        <f t="shared" si="37"/>
        <v>0</v>
      </c>
      <c r="AA21" s="27">
        <f t="shared" si="38"/>
        <v>0</v>
      </c>
      <c r="AB21" s="27">
        <f t="shared" si="31"/>
        <v>0</v>
      </c>
      <c r="AC21" s="27">
        <f t="shared" si="32"/>
        <v>0</v>
      </c>
      <c r="AD21" s="26">
        <f t="shared" si="33"/>
        <v>0</v>
      </c>
    </row>
    <row r="22" spans="1:30" s="23" customFormat="1">
      <c r="A22" s="129" t="s">
        <v>2419</v>
      </c>
      <c r="B22" s="129" t="s">
        <v>1192</v>
      </c>
      <c r="C22" s="130">
        <v>2860</v>
      </c>
      <c r="D22" s="129" t="s">
        <v>1193</v>
      </c>
      <c r="E22" s="169">
        <f>VLOOKUP($C22,'2020-21 School Level AAFTE'!$C:$Z,11,FALSE)</f>
        <v>0.35720000000000002</v>
      </c>
      <c r="F22" s="169" t="str">
        <f>VLOOKUP($C22,'2020-21 School Level AAFTE'!$C:$Z,8,FALSE)</f>
        <v>No</v>
      </c>
      <c r="G22" s="167">
        <f>VLOOKUP($C22,'2020-21 School Level AAFTE'!$C:$I,7,FALSE)</f>
        <v>86.8</v>
      </c>
      <c r="H22" s="145">
        <f>IFERROR(IF(F22= "yes",VLOOKUP(C22,Summary!$B:$I,5,0),0),0)</f>
        <v>0</v>
      </c>
      <c r="I22" s="143">
        <f t="shared" si="34"/>
        <v>0</v>
      </c>
      <c r="J22" s="101">
        <f>VLOOKUP($A22,'2021-22 Salary &amp; Benefits'!$A:$I,3,FALSE)</f>
        <v>1</v>
      </c>
      <c r="K22" s="101">
        <f>VLOOKUP($A22,'2021-22 Salary &amp; Benefits'!$A:$I,4,FALSE)</f>
        <v>1.04</v>
      </c>
      <c r="L22" s="45">
        <f t="shared" si="35"/>
        <v>0</v>
      </c>
      <c r="M22" s="29">
        <v>15</v>
      </c>
      <c r="N22" s="31">
        <f t="shared" si="36"/>
        <v>0</v>
      </c>
      <c r="O22" s="29">
        <v>1.1000000000000001</v>
      </c>
      <c r="P22" s="29">
        <v>36</v>
      </c>
      <c r="Q22" s="32">
        <f t="shared" si="27"/>
        <v>0</v>
      </c>
      <c r="R22" s="122">
        <f t="shared" si="28"/>
        <v>0</v>
      </c>
      <c r="S22" s="25">
        <f>VLOOKUP($A22,'2021-22 Salary &amp; Benefits'!$A:$I,5,FALSE)</f>
        <v>67585</v>
      </c>
      <c r="T22" s="25">
        <f>VLOOKUP($A22,'2021-22 Salary &amp; Benefits'!$A:$I,6,FALSE)</f>
        <v>68937</v>
      </c>
      <c r="U22" s="26">
        <f t="shared" si="29"/>
        <v>0</v>
      </c>
      <c r="V22" s="26">
        <f t="shared" si="30"/>
        <v>0</v>
      </c>
      <c r="W22" s="26">
        <f>'2021-22 Salary &amp; Benefits'!G$6</f>
        <v>11848.32</v>
      </c>
      <c r="X22" s="28">
        <f>'2021-22 Salary &amp; Benefits'!H$6</f>
        <v>0.2271</v>
      </c>
      <c r="Y22" s="28">
        <f>'2021-22 Salary &amp; Benefits'!I$6</f>
        <v>0.22070000000000001</v>
      </c>
      <c r="Z22" s="26">
        <f t="shared" si="37"/>
        <v>0</v>
      </c>
      <c r="AA22" s="27">
        <f t="shared" si="38"/>
        <v>0</v>
      </c>
      <c r="AB22" s="27">
        <f t="shared" si="31"/>
        <v>0</v>
      </c>
      <c r="AC22" s="27">
        <f t="shared" si="32"/>
        <v>0</v>
      </c>
      <c r="AD22" s="26">
        <f t="shared" si="33"/>
        <v>0</v>
      </c>
    </row>
    <row r="23" spans="1:30" s="23" customFormat="1">
      <c r="A23" s="129" t="s">
        <v>2474</v>
      </c>
      <c r="B23" s="129" t="s">
        <v>1570</v>
      </c>
      <c r="C23" s="130">
        <v>2467</v>
      </c>
      <c r="D23" s="129" t="s">
        <v>1571</v>
      </c>
      <c r="E23" s="169">
        <f>VLOOKUP($C23,'2020-21 School Level AAFTE'!$C:$Z,11,FALSE)</f>
        <v>0.2069</v>
      </c>
      <c r="F23" s="169" t="str">
        <f>VLOOKUP($C23,'2020-21 School Level AAFTE'!$C:$Z,8,FALSE)</f>
        <v>No</v>
      </c>
      <c r="G23" s="167">
        <f>VLOOKUP($C23,'2020-21 School Level AAFTE'!$C:$I,7,FALSE)</f>
        <v>730.12</v>
      </c>
      <c r="H23" s="145">
        <f>IFERROR(IF(F23= "yes",VLOOKUP(C23,Summary!$B:$I,5,0),0),0)</f>
        <v>0</v>
      </c>
      <c r="I23" s="143">
        <f t="shared" si="34"/>
        <v>0</v>
      </c>
      <c r="J23" s="101">
        <f>VLOOKUP($A23,'2021-22 Salary &amp; Benefits'!$A:$I,3,FALSE)</f>
        <v>1.1200000000000001</v>
      </c>
      <c r="K23" s="101">
        <f>VLOOKUP($A23,'2021-22 Salary &amp; Benefits'!$A:$I,4,FALSE)</f>
        <v>1.1200000000000001</v>
      </c>
      <c r="L23" s="45">
        <f t="shared" si="35"/>
        <v>0</v>
      </c>
      <c r="M23" s="29">
        <v>15</v>
      </c>
      <c r="N23" s="31">
        <f t="shared" si="36"/>
        <v>0</v>
      </c>
      <c r="O23" s="29">
        <v>1.1000000000000001</v>
      </c>
      <c r="P23" s="29">
        <v>36</v>
      </c>
      <c r="Q23" s="32">
        <f t="shared" si="27"/>
        <v>0</v>
      </c>
      <c r="R23" s="122">
        <f t="shared" si="28"/>
        <v>0</v>
      </c>
      <c r="S23" s="25">
        <f>VLOOKUP($A23,'2021-22 Salary &amp; Benefits'!$A:$I,5,FALSE)</f>
        <v>67585</v>
      </c>
      <c r="T23" s="25">
        <f>VLOOKUP($A23,'2021-22 Salary &amp; Benefits'!$A:$I,6,FALSE)</f>
        <v>68937</v>
      </c>
      <c r="U23" s="26">
        <f t="shared" si="29"/>
        <v>0</v>
      </c>
      <c r="V23" s="26">
        <f t="shared" si="30"/>
        <v>0</v>
      </c>
      <c r="W23" s="26">
        <f>'2021-22 Salary &amp; Benefits'!G$6</f>
        <v>11848.32</v>
      </c>
      <c r="X23" s="28">
        <f>'2021-22 Salary &amp; Benefits'!H$6</f>
        <v>0.2271</v>
      </c>
      <c r="Y23" s="28">
        <f>'2021-22 Salary &amp; Benefits'!I$6</f>
        <v>0.22070000000000001</v>
      </c>
      <c r="Z23" s="26">
        <f t="shared" si="37"/>
        <v>0</v>
      </c>
      <c r="AA23" s="27">
        <f t="shared" si="38"/>
        <v>0</v>
      </c>
      <c r="AB23" s="27">
        <f t="shared" si="31"/>
        <v>0</v>
      </c>
      <c r="AC23" s="27">
        <f t="shared" si="32"/>
        <v>0</v>
      </c>
      <c r="AD23" s="26">
        <f t="shared" si="33"/>
        <v>0</v>
      </c>
    </row>
    <row r="24" spans="1:30" s="23" customFormat="1">
      <c r="A24" s="129" t="s">
        <v>2474</v>
      </c>
      <c r="B24" s="129" t="s">
        <v>1570</v>
      </c>
      <c r="C24" s="130">
        <v>2707</v>
      </c>
      <c r="D24" s="129" t="s">
        <v>1572</v>
      </c>
      <c r="E24" s="169">
        <f>VLOOKUP($C24,'2020-21 School Level AAFTE'!$C:$Z,11,FALSE)</f>
        <v>0.26629999999999998</v>
      </c>
      <c r="F24" s="169" t="str">
        <f>VLOOKUP($C24,'2020-21 School Level AAFTE'!$C:$Z,8,FALSE)</f>
        <v>No</v>
      </c>
      <c r="G24" s="167">
        <f>VLOOKUP($C24,'2020-21 School Level AAFTE'!$C:$I,7,FALSE)</f>
        <v>612.55999999999995</v>
      </c>
      <c r="H24" s="145">
        <f>IFERROR(IF(F24= "yes",VLOOKUP(C24,Summary!$B:$I,5,0),0),0)</f>
        <v>0</v>
      </c>
      <c r="I24" s="143">
        <f t="shared" si="34"/>
        <v>0</v>
      </c>
      <c r="J24" s="101">
        <f>VLOOKUP($A24,'2021-22 Salary &amp; Benefits'!$A:$I,3,FALSE)</f>
        <v>1.1200000000000001</v>
      </c>
      <c r="K24" s="101">
        <f>VLOOKUP($A24,'2021-22 Salary &amp; Benefits'!$A:$I,4,FALSE)</f>
        <v>1.1200000000000001</v>
      </c>
      <c r="L24" s="45">
        <f t="shared" si="35"/>
        <v>0</v>
      </c>
      <c r="M24" s="29">
        <v>15</v>
      </c>
      <c r="N24" s="31">
        <f t="shared" si="36"/>
        <v>0</v>
      </c>
      <c r="O24" s="29">
        <v>1.1000000000000001</v>
      </c>
      <c r="P24" s="29">
        <v>36</v>
      </c>
      <c r="Q24" s="32">
        <f t="shared" si="27"/>
        <v>0</v>
      </c>
      <c r="R24" s="122">
        <f t="shared" si="28"/>
        <v>0</v>
      </c>
      <c r="S24" s="25">
        <f>VLOOKUP($A24,'2021-22 Salary &amp; Benefits'!$A:$I,5,FALSE)</f>
        <v>67585</v>
      </c>
      <c r="T24" s="25">
        <f>VLOOKUP($A24,'2021-22 Salary &amp; Benefits'!$A:$I,6,FALSE)</f>
        <v>68937</v>
      </c>
      <c r="U24" s="26">
        <f t="shared" si="29"/>
        <v>0</v>
      </c>
      <c r="V24" s="26">
        <f t="shared" si="30"/>
        <v>0</v>
      </c>
      <c r="W24" s="26">
        <f>'2021-22 Salary &amp; Benefits'!G$6</f>
        <v>11848.32</v>
      </c>
      <c r="X24" s="28">
        <f>'2021-22 Salary &amp; Benefits'!H$6</f>
        <v>0.2271</v>
      </c>
      <c r="Y24" s="28">
        <f>'2021-22 Salary &amp; Benefits'!I$6</f>
        <v>0.22070000000000001</v>
      </c>
      <c r="Z24" s="26">
        <f t="shared" si="37"/>
        <v>0</v>
      </c>
      <c r="AA24" s="27">
        <f t="shared" si="38"/>
        <v>0</v>
      </c>
      <c r="AB24" s="27">
        <f t="shared" si="31"/>
        <v>0</v>
      </c>
      <c r="AC24" s="27">
        <f t="shared" si="32"/>
        <v>0</v>
      </c>
      <c r="AD24" s="26">
        <f t="shared" si="33"/>
        <v>0</v>
      </c>
    </row>
    <row r="25" spans="1:30" s="23" customFormat="1">
      <c r="A25" s="129" t="s">
        <v>2474</v>
      </c>
      <c r="B25" s="129" t="s">
        <v>1570</v>
      </c>
      <c r="C25" s="130">
        <v>5176</v>
      </c>
      <c r="D25" s="129" t="s">
        <v>1576</v>
      </c>
      <c r="E25" s="169">
        <f>VLOOKUP($C25,'2020-21 School Level AAFTE'!$C:$Z,11,FALSE)</f>
        <v>0.5202</v>
      </c>
      <c r="F25" s="169" t="str">
        <f>VLOOKUP($C25,'2020-21 School Level AAFTE'!$C:$Z,8,FALSE)</f>
        <v>Yes</v>
      </c>
      <c r="G25" s="167">
        <f>VLOOKUP($C25,'2020-21 School Level AAFTE'!$C:$I,7,FALSE)</f>
        <v>57.73</v>
      </c>
      <c r="H25" s="145">
        <f>IFERROR(IF(F25= "yes",VLOOKUP(C25,Summary!$B:$I,5,0),0),0)</f>
        <v>0</v>
      </c>
      <c r="I25" s="143">
        <f t="shared" si="34"/>
        <v>57.73</v>
      </c>
      <c r="J25" s="101">
        <f>VLOOKUP($A25,'2021-22 Salary &amp; Benefits'!$A:$I,3,FALSE)</f>
        <v>1.1200000000000001</v>
      </c>
      <c r="K25" s="101">
        <f>VLOOKUP($A25,'2021-22 Salary &amp; Benefits'!$A:$I,4,FALSE)</f>
        <v>1.1200000000000001</v>
      </c>
      <c r="L25" s="45">
        <f t="shared" si="35"/>
        <v>57.73</v>
      </c>
      <c r="M25" s="29">
        <v>15</v>
      </c>
      <c r="N25" s="31">
        <f t="shared" si="36"/>
        <v>3.8486666666666665</v>
      </c>
      <c r="O25" s="29">
        <v>1.1000000000000001</v>
      </c>
      <c r="P25" s="29">
        <v>36</v>
      </c>
      <c r="Q25" s="32">
        <f t="shared" si="27"/>
        <v>152.40720000000002</v>
      </c>
      <c r="R25" s="122">
        <f t="shared" si="28"/>
        <v>0.16934133333333334</v>
      </c>
      <c r="S25" s="25">
        <f>VLOOKUP($A25,'2021-22 Salary &amp; Benefits'!$A:$I,5,FALSE)</f>
        <v>67585</v>
      </c>
      <c r="T25" s="25">
        <f>VLOOKUP($A25,'2021-22 Salary &amp; Benefits'!$A:$I,6,FALSE)</f>
        <v>68937</v>
      </c>
      <c r="U25" s="26">
        <f t="shared" si="29"/>
        <v>12818.326094933336</v>
      </c>
      <c r="V25" s="26">
        <f t="shared" si="30"/>
        <v>256.42342058666509</v>
      </c>
      <c r="W25" s="26">
        <f>'2021-22 Salary &amp; Benefits'!G$6</f>
        <v>11848.32</v>
      </c>
      <c r="X25" s="28">
        <f>'2021-22 Salary &amp; Benefits'!H$6</f>
        <v>0.2271</v>
      </c>
      <c r="Y25" s="28">
        <f>'2021-22 Salary &amp; Benefits'!I$6</f>
        <v>0.22070000000000001</v>
      </c>
      <c r="Z25" s="26">
        <f t="shared" si="37"/>
        <v>4974.0448116428379</v>
      </c>
      <c r="AA25" s="27">
        <f t="shared" si="38"/>
        <v>217.91249192533337</v>
      </c>
      <c r="AB25" s="27">
        <f t="shared" si="31"/>
        <v>48.093286967921074</v>
      </c>
      <c r="AC25" s="27">
        <f t="shared" si="32"/>
        <v>266.00577889325444</v>
      </c>
      <c r="AD25" s="26">
        <f t="shared" si="33"/>
        <v>18314.800106056093</v>
      </c>
    </row>
    <row r="26" spans="1:30" s="23" customFormat="1">
      <c r="A26" s="129" t="s">
        <v>2474</v>
      </c>
      <c r="B26" s="129" t="s">
        <v>1570</v>
      </c>
      <c r="C26" s="130">
        <v>3182</v>
      </c>
      <c r="D26" s="129" t="s">
        <v>1574</v>
      </c>
      <c r="E26" s="169">
        <f>VLOOKUP($C26,'2020-21 School Level AAFTE'!$C:$Z,11,FALSE)</f>
        <v>0.31159999999999999</v>
      </c>
      <c r="F26" s="169" t="str">
        <f>VLOOKUP($C26,'2020-21 School Level AAFTE'!$C:$Z,8,FALSE)</f>
        <v>No</v>
      </c>
      <c r="G26" s="167">
        <f>VLOOKUP($C26,'2020-21 School Level AAFTE'!$C:$I,7,FALSE)</f>
        <v>279.52999999999997</v>
      </c>
      <c r="H26" s="145">
        <f>IFERROR(IF(F26= "yes",VLOOKUP(C26,Summary!$B:$I,5,0),0),0)</f>
        <v>0</v>
      </c>
      <c r="I26" s="143">
        <f t="shared" si="34"/>
        <v>0</v>
      </c>
      <c r="J26" s="101">
        <f>VLOOKUP($A26,'2021-22 Salary &amp; Benefits'!$A:$I,3,FALSE)</f>
        <v>1.1200000000000001</v>
      </c>
      <c r="K26" s="101">
        <f>VLOOKUP($A26,'2021-22 Salary &amp; Benefits'!$A:$I,4,FALSE)</f>
        <v>1.1200000000000001</v>
      </c>
      <c r="L26" s="45">
        <f t="shared" si="35"/>
        <v>0</v>
      </c>
      <c r="M26" s="29">
        <v>15</v>
      </c>
      <c r="N26" s="31">
        <f t="shared" si="36"/>
        <v>0</v>
      </c>
      <c r="O26" s="29">
        <v>1.1000000000000001</v>
      </c>
      <c r="P26" s="29">
        <v>36</v>
      </c>
      <c r="Q26" s="32">
        <f t="shared" si="27"/>
        <v>0</v>
      </c>
      <c r="R26" s="122">
        <f t="shared" si="28"/>
        <v>0</v>
      </c>
      <c r="S26" s="25">
        <f>VLOOKUP($A26,'2021-22 Salary &amp; Benefits'!$A:$I,5,FALSE)</f>
        <v>67585</v>
      </c>
      <c r="T26" s="25">
        <f>VLOOKUP($A26,'2021-22 Salary &amp; Benefits'!$A:$I,6,FALSE)</f>
        <v>68937</v>
      </c>
      <c r="U26" s="26">
        <f t="shared" si="29"/>
        <v>0</v>
      </c>
      <c r="V26" s="26">
        <f t="shared" si="30"/>
        <v>0</v>
      </c>
      <c r="W26" s="26">
        <f>'2021-22 Salary &amp; Benefits'!G$6</f>
        <v>11848.32</v>
      </c>
      <c r="X26" s="28">
        <f>'2021-22 Salary &amp; Benefits'!H$6</f>
        <v>0.2271</v>
      </c>
      <c r="Y26" s="28">
        <f>'2021-22 Salary &amp; Benefits'!I$6</f>
        <v>0.22070000000000001</v>
      </c>
      <c r="Z26" s="26">
        <f t="shared" si="37"/>
        <v>0</v>
      </c>
      <c r="AA26" s="27">
        <f t="shared" si="38"/>
        <v>0</v>
      </c>
      <c r="AB26" s="27">
        <f t="shared" si="31"/>
        <v>0</v>
      </c>
      <c r="AC26" s="27">
        <f t="shared" si="32"/>
        <v>0</v>
      </c>
      <c r="AD26" s="26">
        <f t="shared" si="33"/>
        <v>0</v>
      </c>
    </row>
    <row r="27" spans="1:30" s="23" customFormat="1">
      <c r="A27" s="129" t="s">
        <v>2474</v>
      </c>
      <c r="B27" s="129" t="s">
        <v>1570</v>
      </c>
      <c r="C27" s="130">
        <v>3252</v>
      </c>
      <c r="D27" s="129" t="s">
        <v>1575</v>
      </c>
      <c r="E27" s="169">
        <f>VLOOKUP($C27,'2020-21 School Level AAFTE'!$C:$Z,11,FALSE)</f>
        <v>0.25679999999999997</v>
      </c>
      <c r="F27" s="169" t="str">
        <f>VLOOKUP($C27,'2020-21 School Level AAFTE'!$C:$Z,8,FALSE)</f>
        <v>No</v>
      </c>
      <c r="G27" s="167">
        <f>VLOOKUP($C27,'2020-21 School Level AAFTE'!$C:$I,7,FALSE)</f>
        <v>368.27</v>
      </c>
      <c r="H27" s="145">
        <f>IFERROR(IF(F27= "yes",VLOOKUP(C27,Summary!$B:$I,5,0),0),0)</f>
        <v>0</v>
      </c>
      <c r="I27" s="143">
        <f t="shared" si="34"/>
        <v>0</v>
      </c>
      <c r="J27" s="101">
        <f>VLOOKUP($A27,'2021-22 Salary &amp; Benefits'!$A:$I,3,FALSE)</f>
        <v>1.1200000000000001</v>
      </c>
      <c r="K27" s="101">
        <f>VLOOKUP($A27,'2021-22 Salary &amp; Benefits'!$A:$I,4,FALSE)</f>
        <v>1.1200000000000001</v>
      </c>
      <c r="L27" s="45">
        <f t="shared" si="35"/>
        <v>0</v>
      </c>
      <c r="M27" s="29">
        <v>15</v>
      </c>
      <c r="N27" s="31">
        <f t="shared" si="36"/>
        <v>0</v>
      </c>
      <c r="O27" s="29">
        <v>1.1000000000000001</v>
      </c>
      <c r="P27" s="29">
        <v>36</v>
      </c>
      <c r="Q27" s="32">
        <f t="shared" si="27"/>
        <v>0</v>
      </c>
      <c r="R27" s="122">
        <f t="shared" si="28"/>
        <v>0</v>
      </c>
      <c r="S27" s="25">
        <f>VLOOKUP($A27,'2021-22 Salary &amp; Benefits'!$A:$I,5,FALSE)</f>
        <v>67585</v>
      </c>
      <c r="T27" s="25">
        <f>VLOOKUP($A27,'2021-22 Salary &amp; Benefits'!$A:$I,6,FALSE)</f>
        <v>68937</v>
      </c>
      <c r="U27" s="26">
        <f t="shared" si="29"/>
        <v>0</v>
      </c>
      <c r="V27" s="26">
        <f t="shared" si="30"/>
        <v>0</v>
      </c>
      <c r="W27" s="26">
        <f>'2021-22 Salary &amp; Benefits'!G$6</f>
        <v>11848.32</v>
      </c>
      <c r="X27" s="28">
        <f>'2021-22 Salary &amp; Benefits'!H$6</f>
        <v>0.2271</v>
      </c>
      <c r="Y27" s="28">
        <f>'2021-22 Salary &amp; Benefits'!I$6</f>
        <v>0.22070000000000001</v>
      </c>
      <c r="Z27" s="26">
        <f t="shared" si="37"/>
        <v>0</v>
      </c>
      <c r="AA27" s="27">
        <f t="shared" si="38"/>
        <v>0</v>
      </c>
      <c r="AB27" s="27">
        <f t="shared" si="31"/>
        <v>0</v>
      </c>
      <c r="AC27" s="27">
        <f t="shared" si="32"/>
        <v>0</v>
      </c>
      <c r="AD27" s="26">
        <f t="shared" si="33"/>
        <v>0</v>
      </c>
    </row>
    <row r="28" spans="1:30" s="23" customFormat="1">
      <c r="A28" s="129" t="s">
        <v>2474</v>
      </c>
      <c r="B28" s="129" t="s">
        <v>1570</v>
      </c>
      <c r="C28" s="130">
        <v>3057</v>
      </c>
      <c r="D28" s="129" t="s">
        <v>1573</v>
      </c>
      <c r="E28" s="169">
        <f>VLOOKUP($C28,'2020-21 School Level AAFTE'!$C:$Z,11,FALSE)</f>
        <v>0.28239999999999998</v>
      </c>
      <c r="F28" s="169" t="str">
        <f>VLOOKUP($C28,'2020-21 School Level AAFTE'!$C:$Z,8,FALSE)</f>
        <v>No</v>
      </c>
      <c r="G28" s="167">
        <f>VLOOKUP($C28,'2020-21 School Level AAFTE'!$C:$I,7,FALSE)</f>
        <v>305.22000000000003</v>
      </c>
      <c r="H28" s="145">
        <f>IFERROR(IF(F28= "yes",VLOOKUP(C28,Summary!$B:$I,5,0),0),0)</f>
        <v>0</v>
      </c>
      <c r="I28" s="143">
        <f t="shared" si="34"/>
        <v>0</v>
      </c>
      <c r="J28" s="101">
        <f>VLOOKUP($A28,'2021-22 Salary &amp; Benefits'!$A:$I,3,FALSE)</f>
        <v>1.1200000000000001</v>
      </c>
      <c r="K28" s="101">
        <f>VLOOKUP($A28,'2021-22 Salary &amp; Benefits'!$A:$I,4,FALSE)</f>
        <v>1.1200000000000001</v>
      </c>
      <c r="L28" s="45">
        <f t="shared" si="35"/>
        <v>0</v>
      </c>
      <c r="M28" s="29">
        <v>15</v>
      </c>
      <c r="N28" s="31">
        <f t="shared" si="36"/>
        <v>0</v>
      </c>
      <c r="O28" s="29">
        <v>1.1000000000000001</v>
      </c>
      <c r="P28" s="29">
        <v>36</v>
      </c>
      <c r="Q28" s="32">
        <f t="shared" si="27"/>
        <v>0</v>
      </c>
      <c r="R28" s="122">
        <f t="shared" si="28"/>
        <v>0</v>
      </c>
      <c r="S28" s="25">
        <f>VLOOKUP($A28,'2021-22 Salary &amp; Benefits'!$A:$I,5,FALSE)</f>
        <v>67585</v>
      </c>
      <c r="T28" s="25">
        <f>VLOOKUP($A28,'2021-22 Salary &amp; Benefits'!$A:$I,6,FALSE)</f>
        <v>68937</v>
      </c>
      <c r="U28" s="26">
        <f t="shared" si="29"/>
        <v>0</v>
      </c>
      <c r="V28" s="26">
        <f t="shared" si="30"/>
        <v>0</v>
      </c>
      <c r="W28" s="26">
        <f>'2021-22 Salary &amp; Benefits'!G$6</f>
        <v>11848.32</v>
      </c>
      <c r="X28" s="28">
        <f>'2021-22 Salary &amp; Benefits'!H$6</f>
        <v>0.2271</v>
      </c>
      <c r="Y28" s="28">
        <f>'2021-22 Salary &amp; Benefits'!I$6</f>
        <v>0.22070000000000001</v>
      </c>
      <c r="Z28" s="26">
        <f t="shared" si="37"/>
        <v>0</v>
      </c>
      <c r="AA28" s="27">
        <f t="shared" si="38"/>
        <v>0</v>
      </c>
      <c r="AB28" s="27">
        <f t="shared" si="31"/>
        <v>0</v>
      </c>
      <c r="AC28" s="27">
        <f t="shared" si="32"/>
        <v>0</v>
      </c>
      <c r="AD28" s="26">
        <f t="shared" si="33"/>
        <v>0</v>
      </c>
    </row>
    <row r="29" spans="1:30" s="23" customFormat="1">
      <c r="A29" s="129" t="s">
        <v>2474</v>
      </c>
      <c r="B29" s="129" t="s">
        <v>1570</v>
      </c>
      <c r="C29" s="130">
        <v>5588</v>
      </c>
      <c r="D29" s="129" t="s">
        <v>3155</v>
      </c>
      <c r="E29" s="169">
        <f>VLOOKUP($C29,'2020-21 School Level AAFTE'!$C:$Z,11,FALSE)</f>
        <v>0.25</v>
      </c>
      <c r="F29" s="169" t="str">
        <f>VLOOKUP($C29,'2020-21 School Level AAFTE'!$C:$Z,8,FALSE)</f>
        <v>No</v>
      </c>
      <c r="G29" s="167">
        <f>VLOOKUP($C29,'2020-21 School Level AAFTE'!$C:$I,7,FALSE)</f>
        <v>2</v>
      </c>
      <c r="H29" s="145">
        <f>IFERROR(IF(F29= "yes",VLOOKUP(C29,Summary!$B:$I,5,0),0),0)</f>
        <v>0</v>
      </c>
      <c r="I29" s="143">
        <f t="shared" si="34"/>
        <v>0</v>
      </c>
      <c r="J29" s="101">
        <f>VLOOKUP($A29,'2021-22 Salary &amp; Benefits'!$A:$I,3,FALSE)</f>
        <v>1.1200000000000001</v>
      </c>
      <c r="K29" s="101">
        <f>VLOOKUP($A29,'2021-22 Salary &amp; Benefits'!$A:$I,4,FALSE)</f>
        <v>1.1200000000000001</v>
      </c>
      <c r="L29" s="45">
        <f t="shared" si="35"/>
        <v>0</v>
      </c>
      <c r="M29" s="29">
        <v>15</v>
      </c>
      <c r="N29" s="31">
        <f t="shared" si="36"/>
        <v>0</v>
      </c>
      <c r="O29" s="29">
        <v>1.1000000000000001</v>
      </c>
      <c r="P29" s="29">
        <v>36</v>
      </c>
      <c r="Q29" s="32">
        <f t="shared" si="27"/>
        <v>0</v>
      </c>
      <c r="R29" s="122">
        <f t="shared" si="28"/>
        <v>0</v>
      </c>
      <c r="S29" s="25">
        <f>VLOOKUP($A29,'2021-22 Salary &amp; Benefits'!$A:$I,5,FALSE)</f>
        <v>67585</v>
      </c>
      <c r="T29" s="25">
        <f>VLOOKUP($A29,'2021-22 Salary &amp; Benefits'!$A:$I,6,FALSE)</f>
        <v>68937</v>
      </c>
      <c r="U29" s="26">
        <f t="shared" si="29"/>
        <v>0</v>
      </c>
      <c r="V29" s="26">
        <f t="shared" si="30"/>
        <v>0</v>
      </c>
      <c r="W29" s="26">
        <f>'2021-22 Salary &amp; Benefits'!G$6</f>
        <v>11848.32</v>
      </c>
      <c r="X29" s="28">
        <f>'2021-22 Salary &amp; Benefits'!H$6</f>
        <v>0.2271</v>
      </c>
      <c r="Y29" s="28">
        <f>'2021-22 Salary &amp; Benefits'!I$6</f>
        <v>0.22070000000000001</v>
      </c>
      <c r="Z29" s="26">
        <f t="shared" si="37"/>
        <v>0</v>
      </c>
      <c r="AA29" s="27">
        <f t="shared" si="38"/>
        <v>0</v>
      </c>
      <c r="AB29" s="27">
        <f t="shared" si="31"/>
        <v>0</v>
      </c>
      <c r="AC29" s="27">
        <f t="shared" si="32"/>
        <v>0</v>
      </c>
      <c r="AD29" s="26">
        <f t="shared" si="33"/>
        <v>0</v>
      </c>
    </row>
    <row r="30" spans="1:30" s="33" customFormat="1">
      <c r="A30" s="129" t="s">
        <v>2474</v>
      </c>
      <c r="B30" s="129" t="s">
        <v>1570</v>
      </c>
      <c r="C30" s="130">
        <v>3404</v>
      </c>
      <c r="D30" s="129" t="s">
        <v>3201</v>
      </c>
      <c r="E30" s="169">
        <f>VLOOKUP($C30,'2020-21 School Level AAFTE'!$C:$Z,11,FALSE)</f>
        <v>0.17469999999999999</v>
      </c>
      <c r="F30" s="169" t="str">
        <f>VLOOKUP($C30,'2020-21 School Level AAFTE'!$C:$Z,8,FALSE)</f>
        <v>No</v>
      </c>
      <c r="G30" s="167">
        <f>VLOOKUP($C30,'2020-21 School Level AAFTE'!$C:$I,7,FALSE)</f>
        <v>146.79</v>
      </c>
      <c r="H30" s="145">
        <f>IFERROR(IF(F30= "yes",VLOOKUP(C30,Summary!$B:$I,5,0),0),0)</f>
        <v>0</v>
      </c>
      <c r="I30" s="143">
        <f t="shared" si="34"/>
        <v>0</v>
      </c>
      <c r="J30" s="101">
        <f>VLOOKUP($A30,'2021-22 Salary &amp; Benefits'!$A:$I,3,FALSE)</f>
        <v>1.1200000000000001</v>
      </c>
      <c r="K30" s="101">
        <f>VLOOKUP($A30,'2021-22 Salary &amp; Benefits'!$A:$I,4,FALSE)</f>
        <v>1.1200000000000001</v>
      </c>
      <c r="L30" s="45">
        <f t="shared" si="35"/>
        <v>0</v>
      </c>
      <c r="M30" s="29">
        <v>15</v>
      </c>
      <c r="N30" s="31">
        <f t="shared" si="36"/>
        <v>0</v>
      </c>
      <c r="O30" s="29">
        <v>1.1000000000000001</v>
      </c>
      <c r="P30" s="29">
        <v>36</v>
      </c>
      <c r="Q30" s="32">
        <f t="shared" si="27"/>
        <v>0</v>
      </c>
      <c r="R30" s="122">
        <f t="shared" si="28"/>
        <v>0</v>
      </c>
      <c r="S30" s="25">
        <f>VLOOKUP($A30,'2021-22 Salary &amp; Benefits'!$A:$I,5,FALSE)</f>
        <v>67585</v>
      </c>
      <c r="T30" s="25">
        <f>VLOOKUP($A30,'2021-22 Salary &amp; Benefits'!$A:$I,6,FALSE)</f>
        <v>68937</v>
      </c>
      <c r="U30" s="26">
        <f t="shared" si="29"/>
        <v>0</v>
      </c>
      <c r="V30" s="26">
        <f t="shared" si="30"/>
        <v>0</v>
      </c>
      <c r="W30" s="26">
        <f>'2021-22 Salary &amp; Benefits'!G$6</f>
        <v>11848.32</v>
      </c>
      <c r="X30" s="28">
        <f>'2021-22 Salary &amp; Benefits'!H$6</f>
        <v>0.2271</v>
      </c>
      <c r="Y30" s="28">
        <f>'2021-22 Salary &amp; Benefits'!I$6</f>
        <v>0.22070000000000001</v>
      </c>
      <c r="Z30" s="26">
        <f t="shared" si="37"/>
        <v>0</v>
      </c>
      <c r="AA30" s="27">
        <f t="shared" si="38"/>
        <v>0</v>
      </c>
      <c r="AB30" s="27">
        <f t="shared" si="31"/>
        <v>0</v>
      </c>
      <c r="AC30" s="27">
        <f t="shared" si="32"/>
        <v>0</v>
      </c>
      <c r="AD30" s="26">
        <f t="shared" si="33"/>
        <v>0</v>
      </c>
    </row>
    <row r="31" spans="1:30" s="23" customFormat="1">
      <c r="A31" s="129" t="s">
        <v>2487</v>
      </c>
      <c r="B31" s="129" t="s">
        <v>1689</v>
      </c>
      <c r="C31" s="130">
        <v>2523</v>
      </c>
      <c r="D31" s="129" t="s">
        <v>1690</v>
      </c>
      <c r="E31" s="169">
        <f>VLOOKUP($C31,'2020-21 School Level AAFTE'!$C:$Z,11,FALSE)</f>
        <v>0.28849999999999998</v>
      </c>
      <c r="F31" s="169" t="str">
        <f>VLOOKUP($C31,'2020-21 School Level AAFTE'!$C:$Z,8,FALSE)</f>
        <v>No</v>
      </c>
      <c r="G31" s="167">
        <f>VLOOKUP($C31,'2020-21 School Level AAFTE'!$C:$I,7,FALSE)</f>
        <v>1499.5300000000002</v>
      </c>
      <c r="H31" s="145">
        <f>IFERROR(IF(F31= "yes",VLOOKUP(C31,Summary!$B:$I,5,0),0),0)</f>
        <v>0</v>
      </c>
      <c r="I31" s="143">
        <f t="shared" si="34"/>
        <v>0</v>
      </c>
      <c r="J31" s="101">
        <f>VLOOKUP($A31,'2021-22 Salary &amp; Benefits'!$A:$I,3,FALSE)</f>
        <v>1.1600000000000001</v>
      </c>
      <c r="K31" s="101">
        <f>VLOOKUP($A31,'2021-22 Salary &amp; Benefits'!$A:$I,4,FALSE)</f>
        <v>1.1600000000000001</v>
      </c>
      <c r="L31" s="45">
        <f t="shared" si="35"/>
        <v>0</v>
      </c>
      <c r="M31" s="29">
        <v>15</v>
      </c>
      <c r="N31" s="31">
        <f t="shared" si="36"/>
        <v>0</v>
      </c>
      <c r="O31" s="29">
        <v>1.1000000000000001</v>
      </c>
      <c r="P31" s="29">
        <v>36</v>
      </c>
      <c r="Q31" s="32">
        <f t="shared" si="27"/>
        <v>0</v>
      </c>
      <c r="R31" s="122">
        <f t="shared" si="28"/>
        <v>0</v>
      </c>
      <c r="S31" s="25">
        <f>VLOOKUP($A31,'2021-22 Salary &amp; Benefits'!$A:$I,5,FALSE)</f>
        <v>67585</v>
      </c>
      <c r="T31" s="25">
        <f>VLOOKUP($A31,'2021-22 Salary &amp; Benefits'!$A:$I,6,FALSE)</f>
        <v>68937</v>
      </c>
      <c r="U31" s="26">
        <f t="shared" si="29"/>
        <v>0</v>
      </c>
      <c r="V31" s="26">
        <f t="shared" si="30"/>
        <v>0</v>
      </c>
      <c r="W31" s="26">
        <f>'2021-22 Salary &amp; Benefits'!G$6</f>
        <v>11848.32</v>
      </c>
      <c r="X31" s="28">
        <f>'2021-22 Salary &amp; Benefits'!H$6</f>
        <v>0.2271</v>
      </c>
      <c r="Y31" s="28">
        <f>'2021-22 Salary &amp; Benefits'!I$6</f>
        <v>0.22070000000000001</v>
      </c>
      <c r="Z31" s="26">
        <f t="shared" si="37"/>
        <v>0</v>
      </c>
      <c r="AA31" s="27">
        <f t="shared" si="38"/>
        <v>0</v>
      </c>
      <c r="AB31" s="27">
        <f t="shared" si="31"/>
        <v>0</v>
      </c>
      <c r="AC31" s="27">
        <f t="shared" si="32"/>
        <v>0</v>
      </c>
      <c r="AD31" s="26">
        <f t="shared" si="33"/>
        <v>0</v>
      </c>
    </row>
    <row r="32" spans="1:30" s="23" customFormat="1">
      <c r="A32" s="129" t="s">
        <v>2487</v>
      </c>
      <c r="B32" s="129" t="s">
        <v>1689</v>
      </c>
      <c r="C32" s="130">
        <v>5495</v>
      </c>
      <c r="D32" s="129" t="s">
        <v>2737</v>
      </c>
      <c r="E32" s="169">
        <f>VLOOKUP($C32,'2020-21 School Level AAFTE'!$C:$Z,11,FALSE)</f>
        <v>0.4728</v>
      </c>
      <c r="F32" s="169" t="str">
        <f>VLOOKUP($C32,'2020-21 School Level AAFTE'!$C:$Z,8,FALSE)</f>
        <v>No</v>
      </c>
      <c r="G32" s="167">
        <f>VLOOKUP($C32,'2020-21 School Level AAFTE'!$C:$I,7,FALSE)</f>
        <v>25.8</v>
      </c>
      <c r="H32" s="145">
        <f>IFERROR(IF(F32= "yes",VLOOKUP(C32,Summary!$B:$I,5,0),0),0)</f>
        <v>0</v>
      </c>
      <c r="I32" s="143">
        <f t="shared" si="34"/>
        <v>0</v>
      </c>
      <c r="J32" s="101">
        <f>VLOOKUP($A32,'2021-22 Salary &amp; Benefits'!$A:$I,3,FALSE)</f>
        <v>1.1600000000000001</v>
      </c>
      <c r="K32" s="101">
        <f>VLOOKUP($A32,'2021-22 Salary &amp; Benefits'!$A:$I,4,FALSE)</f>
        <v>1.1600000000000001</v>
      </c>
      <c r="L32" s="45">
        <f t="shared" si="35"/>
        <v>0</v>
      </c>
      <c r="M32" s="29">
        <v>15</v>
      </c>
      <c r="N32" s="31">
        <f t="shared" si="36"/>
        <v>0</v>
      </c>
      <c r="O32" s="29">
        <v>1.1000000000000001</v>
      </c>
      <c r="P32" s="29">
        <v>36</v>
      </c>
      <c r="Q32" s="32">
        <f t="shared" si="27"/>
        <v>0</v>
      </c>
      <c r="R32" s="122">
        <f t="shared" si="28"/>
        <v>0</v>
      </c>
      <c r="S32" s="25">
        <f>VLOOKUP($A32,'2021-22 Salary &amp; Benefits'!$A:$I,5,FALSE)</f>
        <v>67585</v>
      </c>
      <c r="T32" s="25">
        <f>VLOOKUP($A32,'2021-22 Salary &amp; Benefits'!$A:$I,6,FALSE)</f>
        <v>68937</v>
      </c>
      <c r="U32" s="26">
        <f t="shared" si="29"/>
        <v>0</v>
      </c>
      <c r="V32" s="26">
        <f t="shared" si="30"/>
        <v>0</v>
      </c>
      <c r="W32" s="26">
        <f>'2021-22 Salary &amp; Benefits'!G$6</f>
        <v>11848.32</v>
      </c>
      <c r="X32" s="28">
        <f>'2021-22 Salary &amp; Benefits'!H$6</f>
        <v>0.2271</v>
      </c>
      <c r="Y32" s="28">
        <f>'2021-22 Salary &amp; Benefits'!I$6</f>
        <v>0.22070000000000001</v>
      </c>
      <c r="Z32" s="26">
        <f t="shared" si="37"/>
        <v>0</v>
      </c>
      <c r="AA32" s="27">
        <f t="shared" si="38"/>
        <v>0</v>
      </c>
      <c r="AB32" s="27">
        <f t="shared" si="31"/>
        <v>0</v>
      </c>
      <c r="AC32" s="27">
        <f t="shared" si="32"/>
        <v>0</v>
      </c>
      <c r="AD32" s="26">
        <f t="shared" si="33"/>
        <v>0</v>
      </c>
    </row>
    <row r="33" spans="1:30" s="23" customFormat="1">
      <c r="A33" s="129" t="s">
        <v>2487</v>
      </c>
      <c r="B33" s="129" t="s">
        <v>1689</v>
      </c>
      <c r="C33" s="130">
        <v>4327</v>
      </c>
      <c r="D33" s="129" t="s">
        <v>1694</v>
      </c>
      <c r="E33" s="169">
        <f>VLOOKUP($C33,'2020-21 School Level AAFTE'!$C:$Z,11,FALSE)</f>
        <v>0.41039999999999999</v>
      </c>
      <c r="F33" s="169" t="str">
        <f>VLOOKUP($C33,'2020-21 School Level AAFTE'!$C:$Z,8,FALSE)</f>
        <v>No</v>
      </c>
      <c r="G33" s="167">
        <f>VLOOKUP($C33,'2020-21 School Level AAFTE'!$C:$I,7,FALSE)</f>
        <v>624.17999999999995</v>
      </c>
      <c r="H33" s="145">
        <f>IFERROR(IF(F33= "yes",VLOOKUP(C33,Summary!$B:$I,5,0),0),0)</f>
        <v>0</v>
      </c>
      <c r="I33" s="143">
        <f t="shared" si="34"/>
        <v>0</v>
      </c>
      <c r="J33" s="101">
        <f>VLOOKUP($A33,'2021-22 Salary &amp; Benefits'!$A:$I,3,FALSE)</f>
        <v>1.1600000000000001</v>
      </c>
      <c r="K33" s="101">
        <f>VLOOKUP($A33,'2021-22 Salary &amp; Benefits'!$A:$I,4,FALSE)</f>
        <v>1.1600000000000001</v>
      </c>
      <c r="L33" s="45">
        <f t="shared" si="35"/>
        <v>0</v>
      </c>
      <c r="M33" s="29">
        <v>15</v>
      </c>
      <c r="N33" s="31">
        <f t="shared" si="36"/>
        <v>0</v>
      </c>
      <c r="O33" s="29">
        <v>1.1000000000000001</v>
      </c>
      <c r="P33" s="29">
        <v>36</v>
      </c>
      <c r="Q33" s="32">
        <f t="shared" si="27"/>
        <v>0</v>
      </c>
      <c r="R33" s="122">
        <f t="shared" si="28"/>
        <v>0</v>
      </c>
      <c r="S33" s="25">
        <f>VLOOKUP($A33,'2021-22 Salary &amp; Benefits'!$A:$I,5,FALSE)</f>
        <v>67585</v>
      </c>
      <c r="T33" s="25">
        <f>VLOOKUP($A33,'2021-22 Salary &amp; Benefits'!$A:$I,6,FALSE)</f>
        <v>68937</v>
      </c>
      <c r="U33" s="26">
        <f t="shared" si="29"/>
        <v>0</v>
      </c>
      <c r="V33" s="26">
        <f t="shared" si="30"/>
        <v>0</v>
      </c>
      <c r="W33" s="26">
        <f>'2021-22 Salary &amp; Benefits'!G$6</f>
        <v>11848.32</v>
      </c>
      <c r="X33" s="28">
        <f>'2021-22 Salary &amp; Benefits'!H$6</f>
        <v>0.2271</v>
      </c>
      <c r="Y33" s="28">
        <f>'2021-22 Salary &amp; Benefits'!I$6</f>
        <v>0.22070000000000001</v>
      </c>
      <c r="Z33" s="26">
        <f t="shared" si="37"/>
        <v>0</v>
      </c>
      <c r="AA33" s="27">
        <f t="shared" si="38"/>
        <v>0</v>
      </c>
      <c r="AB33" s="27">
        <f t="shared" si="31"/>
        <v>0</v>
      </c>
      <c r="AC33" s="27">
        <f t="shared" si="32"/>
        <v>0</v>
      </c>
      <c r="AD33" s="26">
        <f t="shared" si="33"/>
        <v>0</v>
      </c>
    </row>
    <row r="34" spans="1:30" s="23" customFormat="1">
      <c r="A34" s="129" t="s">
        <v>2487</v>
      </c>
      <c r="B34" s="129" t="s">
        <v>1689</v>
      </c>
      <c r="C34" s="130">
        <v>5010</v>
      </c>
      <c r="D34" s="129" t="s">
        <v>1696</v>
      </c>
      <c r="E34" s="169">
        <f>VLOOKUP($C34,'2020-21 School Level AAFTE'!$C:$Z,11,FALSE)</f>
        <v>0.32029999999999997</v>
      </c>
      <c r="F34" s="169" t="str">
        <f>VLOOKUP($C34,'2020-21 School Level AAFTE'!$C:$Z,8,FALSE)</f>
        <v>No</v>
      </c>
      <c r="G34" s="167">
        <f>VLOOKUP($C34,'2020-21 School Level AAFTE'!$C:$I,7,FALSE)</f>
        <v>586.51</v>
      </c>
      <c r="H34" s="145">
        <f>IFERROR(IF(F34= "yes",VLOOKUP(C34,Summary!$B:$I,5,0),0),0)</f>
        <v>0</v>
      </c>
      <c r="I34" s="143">
        <f t="shared" si="34"/>
        <v>0</v>
      </c>
      <c r="J34" s="101">
        <f>VLOOKUP($A34,'2021-22 Salary &amp; Benefits'!$A:$I,3,FALSE)</f>
        <v>1.1600000000000001</v>
      </c>
      <c r="K34" s="101">
        <f>VLOOKUP($A34,'2021-22 Salary &amp; Benefits'!$A:$I,4,FALSE)</f>
        <v>1.1600000000000001</v>
      </c>
      <c r="L34" s="45">
        <f t="shared" si="35"/>
        <v>0</v>
      </c>
      <c r="M34" s="29">
        <v>15</v>
      </c>
      <c r="N34" s="31">
        <f t="shared" si="36"/>
        <v>0</v>
      </c>
      <c r="O34" s="29">
        <v>1.1000000000000001</v>
      </c>
      <c r="P34" s="29">
        <v>36</v>
      </c>
      <c r="Q34" s="32">
        <f t="shared" si="27"/>
        <v>0</v>
      </c>
      <c r="R34" s="122">
        <f t="shared" si="28"/>
        <v>0</v>
      </c>
      <c r="S34" s="25">
        <f>VLOOKUP($A34,'2021-22 Salary &amp; Benefits'!$A:$I,5,FALSE)</f>
        <v>67585</v>
      </c>
      <c r="T34" s="25">
        <f>VLOOKUP($A34,'2021-22 Salary &amp; Benefits'!$A:$I,6,FALSE)</f>
        <v>68937</v>
      </c>
      <c r="U34" s="26">
        <f t="shared" si="29"/>
        <v>0</v>
      </c>
      <c r="V34" s="26">
        <f t="shared" si="30"/>
        <v>0</v>
      </c>
      <c r="W34" s="26">
        <f>'2021-22 Salary &amp; Benefits'!G$6</f>
        <v>11848.32</v>
      </c>
      <c r="X34" s="28">
        <f>'2021-22 Salary &amp; Benefits'!H$6</f>
        <v>0.2271</v>
      </c>
      <c r="Y34" s="28">
        <f>'2021-22 Salary &amp; Benefits'!I$6</f>
        <v>0.22070000000000001</v>
      </c>
      <c r="Z34" s="26">
        <f t="shared" si="37"/>
        <v>0</v>
      </c>
      <c r="AA34" s="27">
        <f t="shared" si="38"/>
        <v>0</v>
      </c>
      <c r="AB34" s="27">
        <f t="shared" si="31"/>
        <v>0</v>
      </c>
      <c r="AC34" s="27">
        <f t="shared" si="32"/>
        <v>0</v>
      </c>
      <c r="AD34" s="26">
        <f t="shared" si="33"/>
        <v>0</v>
      </c>
    </row>
    <row r="35" spans="1:30" s="23" customFormat="1">
      <c r="A35" s="129" t="s">
        <v>2487</v>
      </c>
      <c r="B35" s="129" t="s">
        <v>1689</v>
      </c>
      <c r="C35" s="130">
        <v>4436</v>
      </c>
      <c r="D35" s="129" t="s">
        <v>1695</v>
      </c>
      <c r="E35" s="169">
        <f>VLOOKUP($C35,'2020-21 School Level AAFTE'!$C:$Z,11,FALSE)</f>
        <v>0.38319999999999999</v>
      </c>
      <c r="F35" s="169" t="str">
        <f>VLOOKUP($C35,'2020-21 School Level AAFTE'!$C:$Z,8,FALSE)</f>
        <v>No</v>
      </c>
      <c r="G35" s="167">
        <f>VLOOKUP($C35,'2020-21 School Level AAFTE'!$C:$I,7,FALSE)</f>
        <v>589.54999999999995</v>
      </c>
      <c r="H35" s="145">
        <f>IFERROR(IF(F35= "yes",VLOOKUP(C35,Summary!$B:$I,5,0),0),0)</f>
        <v>0</v>
      </c>
      <c r="I35" s="143">
        <f t="shared" si="34"/>
        <v>0</v>
      </c>
      <c r="J35" s="101">
        <f>VLOOKUP($A35,'2021-22 Salary &amp; Benefits'!$A:$I,3,FALSE)</f>
        <v>1.1600000000000001</v>
      </c>
      <c r="K35" s="101">
        <f>VLOOKUP($A35,'2021-22 Salary &amp; Benefits'!$A:$I,4,FALSE)</f>
        <v>1.1600000000000001</v>
      </c>
      <c r="L35" s="45">
        <f t="shared" si="35"/>
        <v>0</v>
      </c>
      <c r="M35" s="29">
        <v>15</v>
      </c>
      <c r="N35" s="31">
        <f t="shared" si="36"/>
        <v>0</v>
      </c>
      <c r="O35" s="29">
        <v>1.1000000000000001</v>
      </c>
      <c r="P35" s="29">
        <v>36</v>
      </c>
      <c r="Q35" s="32">
        <f t="shared" si="27"/>
        <v>0</v>
      </c>
      <c r="R35" s="122">
        <f t="shared" si="28"/>
        <v>0</v>
      </c>
      <c r="S35" s="25">
        <f>VLOOKUP($A35,'2021-22 Salary &amp; Benefits'!$A:$I,5,FALSE)</f>
        <v>67585</v>
      </c>
      <c r="T35" s="25">
        <f>VLOOKUP($A35,'2021-22 Salary &amp; Benefits'!$A:$I,6,FALSE)</f>
        <v>68937</v>
      </c>
      <c r="U35" s="26">
        <f t="shared" si="29"/>
        <v>0</v>
      </c>
      <c r="V35" s="26">
        <f t="shared" si="30"/>
        <v>0</v>
      </c>
      <c r="W35" s="26">
        <f>'2021-22 Salary &amp; Benefits'!G$6</f>
        <v>11848.32</v>
      </c>
      <c r="X35" s="28">
        <f>'2021-22 Salary &amp; Benefits'!H$6</f>
        <v>0.2271</v>
      </c>
      <c r="Y35" s="28">
        <f>'2021-22 Salary &amp; Benefits'!I$6</f>
        <v>0.22070000000000001</v>
      </c>
      <c r="Z35" s="26">
        <f t="shared" si="37"/>
        <v>0</v>
      </c>
      <c r="AA35" s="27">
        <f t="shared" si="38"/>
        <v>0</v>
      </c>
      <c r="AB35" s="27">
        <f t="shared" si="31"/>
        <v>0</v>
      </c>
      <c r="AC35" s="27">
        <f t="shared" si="32"/>
        <v>0</v>
      </c>
      <c r="AD35" s="26">
        <f t="shared" si="33"/>
        <v>0</v>
      </c>
    </row>
    <row r="36" spans="1:30" s="23" customFormat="1">
      <c r="A36" s="129" t="s">
        <v>2487</v>
      </c>
      <c r="B36" s="129" t="s">
        <v>1689</v>
      </c>
      <c r="C36" s="130">
        <v>4573</v>
      </c>
      <c r="D36" s="129" t="s">
        <v>419</v>
      </c>
      <c r="E36" s="169">
        <f>VLOOKUP($C36,'2020-21 School Level AAFTE'!$C:$Z,11,FALSE)</f>
        <v>0.29699999999999999</v>
      </c>
      <c r="F36" s="169" t="str">
        <f>VLOOKUP($C36,'2020-21 School Level AAFTE'!$C:$Z,8,FALSE)</f>
        <v>No</v>
      </c>
      <c r="G36" s="167">
        <f>VLOOKUP($C36,'2020-21 School Level AAFTE'!$C:$I,7,FALSE)</f>
        <v>502.07</v>
      </c>
      <c r="H36" s="145">
        <f>IFERROR(IF(F36= "yes",VLOOKUP(C36,Summary!$B:$I,5,0),0),0)</f>
        <v>0</v>
      </c>
      <c r="I36" s="144">
        <f t="shared" si="34"/>
        <v>0</v>
      </c>
      <c r="J36" s="101">
        <f>VLOOKUP($A36,'2021-22 Salary &amp; Benefits'!$A:$I,3,FALSE)</f>
        <v>1.1600000000000001</v>
      </c>
      <c r="K36" s="101">
        <f>VLOOKUP($A36,'2021-22 Salary &amp; Benefits'!$A:$I,4,FALSE)</f>
        <v>1.1600000000000001</v>
      </c>
      <c r="L36" s="121">
        <f t="shared" si="35"/>
        <v>0</v>
      </c>
      <c r="M36" s="29">
        <v>15</v>
      </c>
      <c r="N36" s="31">
        <f t="shared" si="36"/>
        <v>0</v>
      </c>
      <c r="O36" s="29">
        <v>1.1000000000000001</v>
      </c>
      <c r="P36" s="29">
        <v>36</v>
      </c>
      <c r="Q36" s="32">
        <f t="shared" si="27"/>
        <v>0</v>
      </c>
      <c r="R36" s="122">
        <f t="shared" si="28"/>
        <v>0</v>
      </c>
      <c r="S36" s="25">
        <f>VLOOKUP($A36,'2021-22 Salary &amp; Benefits'!$A:$I,5,FALSE)</f>
        <v>67585</v>
      </c>
      <c r="T36" s="25">
        <f>VLOOKUP($A36,'2021-22 Salary &amp; Benefits'!$A:$I,6,FALSE)</f>
        <v>68937</v>
      </c>
      <c r="U36" s="26">
        <f t="shared" si="29"/>
        <v>0</v>
      </c>
      <c r="V36" s="26">
        <f t="shared" si="30"/>
        <v>0</v>
      </c>
      <c r="W36" s="26">
        <f>'2021-22 Salary &amp; Benefits'!G$6</f>
        <v>11848.32</v>
      </c>
      <c r="X36" s="28">
        <f>'2021-22 Salary &amp; Benefits'!H$6</f>
        <v>0.2271</v>
      </c>
      <c r="Y36" s="28">
        <f>'2021-22 Salary &amp; Benefits'!I$6</f>
        <v>0.22070000000000001</v>
      </c>
      <c r="Z36" s="26">
        <f t="shared" si="37"/>
        <v>0</v>
      </c>
      <c r="AA36" s="27">
        <f t="shared" si="38"/>
        <v>0</v>
      </c>
      <c r="AB36" s="27">
        <f t="shared" si="31"/>
        <v>0</v>
      </c>
      <c r="AC36" s="27">
        <f t="shared" si="32"/>
        <v>0</v>
      </c>
      <c r="AD36" s="26">
        <f t="shared" si="33"/>
        <v>0</v>
      </c>
    </row>
    <row r="37" spans="1:30" s="23" customFormat="1">
      <c r="A37" s="129" t="s">
        <v>2487</v>
      </c>
      <c r="B37" s="129" t="s">
        <v>1689</v>
      </c>
      <c r="C37" s="130">
        <v>3124</v>
      </c>
      <c r="D37" s="129" t="s">
        <v>1691</v>
      </c>
      <c r="E37" s="169">
        <f>VLOOKUP($C37,'2020-21 School Level AAFTE'!$C:$Z,11,FALSE)</f>
        <v>0.37759999999999999</v>
      </c>
      <c r="F37" s="169" t="str">
        <f>VLOOKUP($C37,'2020-21 School Level AAFTE'!$C:$Z,8,FALSE)</f>
        <v>No</v>
      </c>
      <c r="G37" s="167">
        <f>VLOOKUP($C37,'2020-21 School Level AAFTE'!$C:$I,7,FALSE)</f>
        <v>635.88</v>
      </c>
      <c r="H37" s="145">
        <f>IFERROR(IF(F37= "yes",VLOOKUP(C37,Summary!$B:$I,5,0),0),0)</f>
        <v>0</v>
      </c>
      <c r="I37" s="143">
        <f t="shared" si="34"/>
        <v>0</v>
      </c>
      <c r="J37" s="101">
        <f>VLOOKUP($A37,'2021-22 Salary &amp; Benefits'!$A:$I,3,FALSE)</f>
        <v>1.1600000000000001</v>
      </c>
      <c r="K37" s="101">
        <f>VLOOKUP($A37,'2021-22 Salary &amp; Benefits'!$A:$I,4,FALSE)</f>
        <v>1.1600000000000001</v>
      </c>
      <c r="L37" s="45">
        <f t="shared" si="35"/>
        <v>0</v>
      </c>
      <c r="M37" s="29">
        <v>15</v>
      </c>
      <c r="N37" s="31">
        <f t="shared" si="36"/>
        <v>0</v>
      </c>
      <c r="O37" s="29">
        <v>1.1000000000000001</v>
      </c>
      <c r="P37" s="29">
        <v>36</v>
      </c>
      <c r="Q37" s="32">
        <f t="shared" si="27"/>
        <v>0</v>
      </c>
      <c r="R37" s="122">
        <f t="shared" si="28"/>
        <v>0</v>
      </c>
      <c r="S37" s="25">
        <f>VLOOKUP($A37,'2021-22 Salary &amp; Benefits'!$A:$I,5,FALSE)</f>
        <v>67585</v>
      </c>
      <c r="T37" s="25">
        <f>VLOOKUP($A37,'2021-22 Salary &amp; Benefits'!$A:$I,6,FALSE)</f>
        <v>68937</v>
      </c>
      <c r="U37" s="26">
        <f t="shared" si="29"/>
        <v>0</v>
      </c>
      <c r="V37" s="26">
        <f t="shared" si="30"/>
        <v>0</v>
      </c>
      <c r="W37" s="26">
        <f>'2021-22 Salary &amp; Benefits'!G$6</f>
        <v>11848.32</v>
      </c>
      <c r="X37" s="28">
        <f>'2021-22 Salary &amp; Benefits'!H$6</f>
        <v>0.2271</v>
      </c>
      <c r="Y37" s="28">
        <f>'2021-22 Salary &amp; Benefits'!I$6</f>
        <v>0.22070000000000001</v>
      </c>
      <c r="Z37" s="26">
        <f t="shared" si="37"/>
        <v>0</v>
      </c>
      <c r="AA37" s="27">
        <f t="shared" si="38"/>
        <v>0</v>
      </c>
      <c r="AB37" s="27">
        <f t="shared" si="31"/>
        <v>0</v>
      </c>
      <c r="AC37" s="27">
        <f t="shared" si="32"/>
        <v>0</v>
      </c>
      <c r="AD37" s="26">
        <f t="shared" si="33"/>
        <v>0</v>
      </c>
    </row>
    <row r="38" spans="1:30" s="23" customFormat="1">
      <c r="A38" s="151" t="s">
        <v>2487</v>
      </c>
      <c r="B38" s="129" t="s">
        <v>1689</v>
      </c>
      <c r="C38" s="133">
        <v>4154</v>
      </c>
      <c r="D38" s="151" t="s">
        <v>1692</v>
      </c>
      <c r="E38" s="169">
        <f>VLOOKUP($C38,'2020-21 School Level AAFTE'!$C:$Z,11,FALSE)</f>
        <v>0.35560000000000003</v>
      </c>
      <c r="F38" s="169" t="str">
        <f>VLOOKUP($C38,'2020-21 School Level AAFTE'!$C:$Z,8,FALSE)</f>
        <v>No</v>
      </c>
      <c r="G38" s="167">
        <f>VLOOKUP($C38,'2020-21 School Level AAFTE'!$C:$I,7,FALSE)</f>
        <v>476.14</v>
      </c>
      <c r="H38" s="145">
        <f>IFERROR(IF(F38= "yes",VLOOKUP(C38,Summary!$B:$I,5,0),0),0)</f>
        <v>0</v>
      </c>
      <c r="I38" s="143">
        <f t="shared" si="34"/>
        <v>0</v>
      </c>
      <c r="J38" s="101">
        <f>VLOOKUP($A38,'2021-22 Salary &amp; Benefits'!$A:$I,3,FALSE)</f>
        <v>1.1600000000000001</v>
      </c>
      <c r="K38" s="101">
        <f>VLOOKUP($A38,'2021-22 Salary &amp; Benefits'!$A:$I,4,FALSE)</f>
        <v>1.1600000000000001</v>
      </c>
      <c r="L38" s="45">
        <f t="shared" si="35"/>
        <v>0</v>
      </c>
      <c r="M38" s="29">
        <v>15</v>
      </c>
      <c r="N38" s="31">
        <f t="shared" si="36"/>
        <v>0</v>
      </c>
      <c r="O38" s="29">
        <v>1.1000000000000001</v>
      </c>
      <c r="P38" s="29">
        <v>36</v>
      </c>
      <c r="Q38" s="32">
        <f t="shared" si="27"/>
        <v>0</v>
      </c>
      <c r="R38" s="122">
        <f t="shared" si="28"/>
        <v>0</v>
      </c>
      <c r="S38" s="25">
        <f>VLOOKUP($A38,'2021-22 Salary &amp; Benefits'!$A:$I,5,FALSE)</f>
        <v>67585</v>
      </c>
      <c r="T38" s="25">
        <f>VLOOKUP($A38,'2021-22 Salary &amp; Benefits'!$A:$I,6,FALSE)</f>
        <v>68937</v>
      </c>
      <c r="U38" s="26">
        <f t="shared" si="29"/>
        <v>0</v>
      </c>
      <c r="V38" s="26">
        <f t="shared" si="30"/>
        <v>0</v>
      </c>
      <c r="W38" s="26">
        <f>'2021-22 Salary &amp; Benefits'!G$6</f>
        <v>11848.32</v>
      </c>
      <c r="X38" s="28">
        <f>'2021-22 Salary &amp; Benefits'!H$6</f>
        <v>0.2271</v>
      </c>
      <c r="Y38" s="28">
        <f>'2021-22 Salary &amp; Benefits'!I$6</f>
        <v>0.22070000000000001</v>
      </c>
      <c r="Z38" s="26">
        <f t="shared" si="37"/>
        <v>0</v>
      </c>
      <c r="AA38" s="27">
        <f t="shared" si="38"/>
        <v>0</v>
      </c>
      <c r="AB38" s="27">
        <f t="shared" si="31"/>
        <v>0</v>
      </c>
      <c r="AC38" s="27">
        <f t="shared" si="32"/>
        <v>0</v>
      </c>
      <c r="AD38" s="26">
        <f t="shared" si="33"/>
        <v>0</v>
      </c>
    </row>
    <row r="39" spans="1:30" s="23" customFormat="1">
      <c r="A39" s="129" t="s">
        <v>2487</v>
      </c>
      <c r="B39" s="129" t="s">
        <v>1689</v>
      </c>
      <c r="C39" s="130">
        <v>1714</v>
      </c>
      <c r="D39" s="129" t="s">
        <v>3202</v>
      </c>
      <c r="E39" s="169">
        <f>VLOOKUP($C39,'2020-21 School Level AAFTE'!$C:$Z,11,FALSE)</f>
        <v>0.2404</v>
      </c>
      <c r="F39" s="169" t="str">
        <f>VLOOKUP($C39,'2020-21 School Level AAFTE'!$C:$Z,8,FALSE)</f>
        <v>No</v>
      </c>
      <c r="G39" s="167">
        <f>VLOOKUP($C39,'2020-21 School Level AAFTE'!$C:$I,7,FALSE)</f>
        <v>202.59</v>
      </c>
      <c r="H39" s="145">
        <f>IFERROR(IF(F39= "yes",VLOOKUP(C39,Summary!$B:$I,5,0),0),0)</f>
        <v>0</v>
      </c>
      <c r="I39" s="144">
        <f t="shared" si="34"/>
        <v>0</v>
      </c>
      <c r="J39" s="101">
        <f>VLOOKUP($A39,'2021-22 Salary &amp; Benefits'!$A:$I,3,FALSE)</f>
        <v>1.1600000000000001</v>
      </c>
      <c r="K39" s="101">
        <f>VLOOKUP($A39,'2021-22 Salary &amp; Benefits'!$A:$I,4,FALSE)</f>
        <v>1.1600000000000001</v>
      </c>
      <c r="L39" s="121">
        <f t="shared" si="35"/>
        <v>0</v>
      </c>
      <c r="M39" s="29">
        <v>15</v>
      </c>
      <c r="N39" s="31">
        <f t="shared" si="36"/>
        <v>0</v>
      </c>
      <c r="O39" s="29">
        <v>1.1000000000000001</v>
      </c>
      <c r="P39" s="29">
        <v>36</v>
      </c>
      <c r="Q39" s="32">
        <f t="shared" si="27"/>
        <v>0</v>
      </c>
      <c r="R39" s="122">
        <f t="shared" si="28"/>
        <v>0</v>
      </c>
      <c r="S39" s="25">
        <f>VLOOKUP($A39,'2021-22 Salary &amp; Benefits'!$A:$I,5,FALSE)</f>
        <v>67585</v>
      </c>
      <c r="T39" s="25">
        <f>VLOOKUP($A39,'2021-22 Salary &amp; Benefits'!$A:$I,6,FALSE)</f>
        <v>68937</v>
      </c>
      <c r="U39" s="26">
        <f t="shared" si="29"/>
        <v>0</v>
      </c>
      <c r="V39" s="26">
        <f t="shared" si="30"/>
        <v>0</v>
      </c>
      <c r="W39" s="26">
        <f>'2021-22 Salary &amp; Benefits'!G$6</f>
        <v>11848.32</v>
      </c>
      <c r="X39" s="28">
        <f>'2021-22 Salary &amp; Benefits'!H$6</f>
        <v>0.2271</v>
      </c>
      <c r="Y39" s="28">
        <f>'2021-22 Salary &amp; Benefits'!I$6</f>
        <v>0.22070000000000001</v>
      </c>
      <c r="Z39" s="26">
        <f t="shared" si="37"/>
        <v>0</v>
      </c>
      <c r="AA39" s="27">
        <f t="shared" si="38"/>
        <v>0</v>
      </c>
      <c r="AB39" s="27">
        <f t="shared" si="31"/>
        <v>0</v>
      </c>
      <c r="AC39" s="27">
        <f t="shared" si="32"/>
        <v>0</v>
      </c>
      <c r="AD39" s="26">
        <f t="shared" si="33"/>
        <v>0</v>
      </c>
    </row>
    <row r="40" spans="1:30" s="23" customFormat="1">
      <c r="A40" s="129" t="s">
        <v>2487</v>
      </c>
      <c r="B40" s="129" t="s">
        <v>1689</v>
      </c>
      <c r="C40" s="130">
        <v>4287</v>
      </c>
      <c r="D40" s="129" t="s">
        <v>1693</v>
      </c>
      <c r="E40" s="169">
        <f>VLOOKUP($C40,'2020-21 School Level AAFTE'!$C:$Z,11,FALSE)</f>
        <v>0.4526</v>
      </c>
      <c r="F40" s="169" t="str">
        <f>VLOOKUP($C40,'2020-21 School Level AAFTE'!$C:$Z,8,FALSE)</f>
        <v>No</v>
      </c>
      <c r="G40" s="167">
        <f>VLOOKUP($C40,'2020-21 School Level AAFTE'!$C:$I,7,FALSE)</f>
        <v>94.460000000000008</v>
      </c>
      <c r="H40" s="145">
        <f>IFERROR(IF(F40= "yes",VLOOKUP(C40,Summary!$B:$I,5,0),0),0)</f>
        <v>0</v>
      </c>
      <c r="I40" s="143">
        <f t="shared" si="34"/>
        <v>0</v>
      </c>
      <c r="J40" s="101">
        <f>VLOOKUP($A40,'2021-22 Salary &amp; Benefits'!$A:$I,3,FALSE)</f>
        <v>1.1600000000000001</v>
      </c>
      <c r="K40" s="101">
        <f>VLOOKUP($A40,'2021-22 Salary &amp; Benefits'!$A:$I,4,FALSE)</f>
        <v>1.1600000000000001</v>
      </c>
      <c r="L40" s="45">
        <f t="shared" si="35"/>
        <v>0</v>
      </c>
      <c r="M40" s="29">
        <v>15</v>
      </c>
      <c r="N40" s="31">
        <f t="shared" si="36"/>
        <v>0</v>
      </c>
      <c r="O40" s="29">
        <v>1.1000000000000001</v>
      </c>
      <c r="P40" s="29">
        <v>36</v>
      </c>
      <c r="Q40" s="32">
        <f t="shared" si="27"/>
        <v>0</v>
      </c>
      <c r="R40" s="122">
        <f t="shared" si="28"/>
        <v>0</v>
      </c>
      <c r="S40" s="25">
        <f>VLOOKUP($A40,'2021-22 Salary &amp; Benefits'!$A:$I,5,FALSE)</f>
        <v>67585</v>
      </c>
      <c r="T40" s="25">
        <f>VLOOKUP($A40,'2021-22 Salary &amp; Benefits'!$A:$I,6,FALSE)</f>
        <v>68937</v>
      </c>
      <c r="U40" s="26">
        <f t="shared" si="29"/>
        <v>0</v>
      </c>
      <c r="V40" s="26">
        <f t="shared" si="30"/>
        <v>0</v>
      </c>
      <c r="W40" s="26">
        <f>'2021-22 Salary &amp; Benefits'!G$6</f>
        <v>11848.32</v>
      </c>
      <c r="X40" s="28">
        <f>'2021-22 Salary &amp; Benefits'!H$6</f>
        <v>0.2271</v>
      </c>
      <c r="Y40" s="28">
        <f>'2021-22 Salary &amp; Benefits'!I$6</f>
        <v>0.22070000000000001</v>
      </c>
      <c r="Z40" s="26">
        <f t="shared" si="37"/>
        <v>0</v>
      </c>
      <c r="AA40" s="27">
        <f t="shared" si="38"/>
        <v>0</v>
      </c>
      <c r="AB40" s="27">
        <f t="shared" si="31"/>
        <v>0</v>
      </c>
      <c r="AC40" s="27">
        <f t="shared" si="32"/>
        <v>0</v>
      </c>
      <c r="AD40" s="26">
        <f t="shared" si="33"/>
        <v>0</v>
      </c>
    </row>
    <row r="41" spans="1:30" s="23" customFormat="1">
      <c r="A41" s="129" t="s">
        <v>2274</v>
      </c>
      <c r="B41" s="129" t="s">
        <v>30</v>
      </c>
      <c r="C41" s="130">
        <v>2507</v>
      </c>
      <c r="D41" s="129" t="s">
        <v>32</v>
      </c>
      <c r="E41" s="169">
        <f>VLOOKUP($C41,'2020-21 School Level AAFTE'!$C:$Z,11,FALSE)</f>
        <v>0.38900000000000001</v>
      </c>
      <c r="F41" s="169" t="str">
        <f>VLOOKUP($C41,'2020-21 School Level AAFTE'!$C:$Z,8,FALSE)</f>
        <v>No</v>
      </c>
      <c r="G41" s="167">
        <f>VLOOKUP($C41,'2020-21 School Level AAFTE'!$C:$I,7,FALSE)</f>
        <v>319.94</v>
      </c>
      <c r="H41" s="145">
        <f>IFERROR(IF(F41= "yes",VLOOKUP(C41,Summary!$B:$I,5,0),0),0)</f>
        <v>0</v>
      </c>
      <c r="I41" s="143">
        <f t="shared" si="34"/>
        <v>0</v>
      </c>
      <c r="J41" s="101">
        <f>VLOOKUP($A41,'2021-22 Salary &amp; Benefits'!$A:$I,3,FALSE)</f>
        <v>1</v>
      </c>
      <c r="K41" s="101">
        <f>VLOOKUP($A41,'2021-22 Salary &amp; Benefits'!$A:$I,4,FALSE)</f>
        <v>1</v>
      </c>
      <c r="L41" s="45">
        <f t="shared" si="35"/>
        <v>0</v>
      </c>
      <c r="M41" s="29">
        <v>15</v>
      </c>
      <c r="N41" s="31">
        <f t="shared" si="36"/>
        <v>0</v>
      </c>
      <c r="O41" s="29">
        <v>1.1000000000000001</v>
      </c>
      <c r="P41" s="29">
        <v>36</v>
      </c>
      <c r="Q41" s="32">
        <f t="shared" si="27"/>
        <v>0</v>
      </c>
      <c r="R41" s="122">
        <f t="shared" si="28"/>
        <v>0</v>
      </c>
      <c r="S41" s="25">
        <f>VLOOKUP($A41,'2021-22 Salary &amp; Benefits'!$A:$I,5,FALSE)</f>
        <v>67585</v>
      </c>
      <c r="T41" s="25">
        <f>VLOOKUP($A41,'2021-22 Salary &amp; Benefits'!$A:$I,6,FALSE)</f>
        <v>68937</v>
      </c>
      <c r="U41" s="26">
        <f t="shared" si="29"/>
        <v>0</v>
      </c>
      <c r="V41" s="26">
        <f t="shared" si="30"/>
        <v>0</v>
      </c>
      <c r="W41" s="26">
        <f>'2021-22 Salary &amp; Benefits'!G$6</f>
        <v>11848.32</v>
      </c>
      <c r="X41" s="28">
        <f>'2021-22 Salary &amp; Benefits'!H$6</f>
        <v>0.2271</v>
      </c>
      <c r="Y41" s="28">
        <f>'2021-22 Salary &amp; Benefits'!I$6</f>
        <v>0.22070000000000001</v>
      </c>
      <c r="Z41" s="26">
        <f t="shared" si="37"/>
        <v>0</v>
      </c>
      <c r="AA41" s="27">
        <f t="shared" si="38"/>
        <v>0</v>
      </c>
      <c r="AB41" s="27">
        <f t="shared" si="31"/>
        <v>0</v>
      </c>
      <c r="AC41" s="27">
        <f t="shared" si="32"/>
        <v>0</v>
      </c>
      <c r="AD41" s="26">
        <f t="shared" si="33"/>
        <v>0</v>
      </c>
    </row>
    <row r="42" spans="1:30" s="23" customFormat="1">
      <c r="A42" s="129" t="s">
        <v>2274</v>
      </c>
      <c r="B42" s="129" t="s">
        <v>30</v>
      </c>
      <c r="C42" s="130">
        <v>2434</v>
      </c>
      <c r="D42" s="129" t="s">
        <v>31</v>
      </c>
      <c r="E42" s="169">
        <f>VLOOKUP($C42,'2020-21 School Level AAFTE'!$C:$Z,11,FALSE)</f>
        <v>0.28849999999999998</v>
      </c>
      <c r="F42" s="169" t="str">
        <f>VLOOKUP($C42,'2020-21 School Level AAFTE'!$C:$Z,8,FALSE)</f>
        <v>No</v>
      </c>
      <c r="G42" s="167">
        <f>VLOOKUP($C42,'2020-21 School Level AAFTE'!$C:$I,7,FALSE)</f>
        <v>294.33000000000004</v>
      </c>
      <c r="H42" s="145">
        <f>IFERROR(IF(F42= "yes",VLOOKUP(C42,Summary!$B:$I,5,0),0),0)</f>
        <v>0</v>
      </c>
      <c r="I42" s="143">
        <f t="shared" si="34"/>
        <v>0</v>
      </c>
      <c r="J42" s="101">
        <f>VLOOKUP($A42,'2021-22 Salary &amp; Benefits'!$A:$I,3,FALSE)</f>
        <v>1</v>
      </c>
      <c r="K42" s="101">
        <f>VLOOKUP($A42,'2021-22 Salary &amp; Benefits'!$A:$I,4,FALSE)</f>
        <v>1</v>
      </c>
      <c r="L42" s="45">
        <f t="shared" si="35"/>
        <v>0</v>
      </c>
      <c r="M42" s="29">
        <v>15</v>
      </c>
      <c r="N42" s="31">
        <f t="shared" si="36"/>
        <v>0</v>
      </c>
      <c r="O42" s="29">
        <v>1.1000000000000001</v>
      </c>
      <c r="P42" s="29">
        <v>36</v>
      </c>
      <c r="Q42" s="32">
        <f t="shared" si="27"/>
        <v>0</v>
      </c>
      <c r="R42" s="122">
        <f t="shared" si="28"/>
        <v>0</v>
      </c>
      <c r="S42" s="25">
        <f>VLOOKUP($A42,'2021-22 Salary &amp; Benefits'!$A:$I,5,FALSE)</f>
        <v>67585</v>
      </c>
      <c r="T42" s="25">
        <f>VLOOKUP($A42,'2021-22 Salary &amp; Benefits'!$A:$I,6,FALSE)</f>
        <v>68937</v>
      </c>
      <c r="U42" s="26">
        <f t="shared" si="29"/>
        <v>0</v>
      </c>
      <c r="V42" s="26">
        <f t="shared" si="30"/>
        <v>0</v>
      </c>
      <c r="W42" s="26">
        <f>'2021-22 Salary &amp; Benefits'!G$6</f>
        <v>11848.32</v>
      </c>
      <c r="X42" s="28">
        <f>'2021-22 Salary &amp; Benefits'!H$6</f>
        <v>0.2271</v>
      </c>
      <c r="Y42" s="28">
        <f>'2021-22 Salary &amp; Benefits'!I$6</f>
        <v>0.22070000000000001</v>
      </c>
      <c r="Z42" s="26">
        <f t="shared" si="37"/>
        <v>0</v>
      </c>
      <c r="AA42" s="27">
        <f t="shared" si="38"/>
        <v>0</v>
      </c>
      <c r="AB42" s="27">
        <f t="shared" si="31"/>
        <v>0</v>
      </c>
      <c r="AC42" s="27">
        <f t="shared" si="32"/>
        <v>0</v>
      </c>
      <c r="AD42" s="26">
        <f t="shared" si="33"/>
        <v>0</v>
      </c>
    </row>
    <row r="43" spans="1:30" s="23" customFormat="1">
      <c r="A43" s="129" t="s">
        <v>2370</v>
      </c>
      <c r="B43" s="129" t="s">
        <v>811</v>
      </c>
      <c r="C43" s="130">
        <v>3825</v>
      </c>
      <c r="D43" s="129" t="s">
        <v>820</v>
      </c>
      <c r="E43" s="169">
        <f>VLOOKUP($C43,'2020-21 School Level AAFTE'!$C:$Z,11,FALSE)</f>
        <v>0.57820000000000005</v>
      </c>
      <c r="F43" s="169" t="str">
        <f>VLOOKUP($C43,'2020-21 School Level AAFTE'!$C:$Z,8,FALSE)</f>
        <v>Yes</v>
      </c>
      <c r="G43" s="167">
        <f>VLOOKUP($C43,'2020-21 School Level AAFTE'!$C:$I,7,FALSE)</f>
        <v>599.20000000000005</v>
      </c>
      <c r="H43" s="145">
        <f>IFERROR(IF(F43= "yes",VLOOKUP(C43,Summary!$B:$I,5,0),0),0)</f>
        <v>0</v>
      </c>
      <c r="I43" s="144">
        <f t="shared" si="34"/>
        <v>599.20000000000005</v>
      </c>
      <c r="J43" s="101">
        <f>VLOOKUP($A43,'2021-22 Salary &amp; Benefits'!$A:$I,3,FALSE)</f>
        <v>1.1600000000000001</v>
      </c>
      <c r="K43" s="101">
        <f>VLOOKUP($A43,'2021-22 Salary &amp; Benefits'!$A:$I,4,FALSE)</f>
        <v>1.1600000000000001</v>
      </c>
      <c r="L43" s="121">
        <f t="shared" si="35"/>
        <v>599.20000000000005</v>
      </c>
      <c r="M43" s="29">
        <v>15</v>
      </c>
      <c r="N43" s="31">
        <f t="shared" si="36"/>
        <v>39.946666666666673</v>
      </c>
      <c r="O43" s="29">
        <v>1.1000000000000001</v>
      </c>
      <c r="P43" s="29">
        <v>36</v>
      </c>
      <c r="Q43" s="32">
        <f t="shared" si="27"/>
        <v>1581.8880000000001</v>
      </c>
      <c r="R43" s="122">
        <f t="shared" si="28"/>
        <v>1.7576533333333335</v>
      </c>
      <c r="S43" s="25">
        <f>VLOOKUP($A43,'2021-22 Salary &amp; Benefits'!$A:$I,5,FALSE)</f>
        <v>67585</v>
      </c>
      <c r="T43" s="25">
        <f>VLOOKUP($A43,'2021-22 Salary &amp; Benefits'!$A:$I,6,FALSE)</f>
        <v>68937</v>
      </c>
      <c r="U43" s="26">
        <f t="shared" si="29"/>
        <v>137797.5606186667</v>
      </c>
      <c r="V43" s="26">
        <f t="shared" si="30"/>
        <v>2756.5628757333325</v>
      </c>
      <c r="W43" s="26">
        <f>'2021-22 Salary &amp; Benefits'!G$6</f>
        <v>11848.32</v>
      </c>
      <c r="X43" s="28">
        <f>'2021-22 Salary &amp; Benefits'!H$6</f>
        <v>0.2271</v>
      </c>
      <c r="Y43" s="28">
        <f>'2021-22 Salary &amp; Benefits'!I$6</f>
        <v>0.22070000000000001</v>
      </c>
      <c r="Z43" s="26">
        <f t="shared" si="37"/>
        <v>52727.438585573553</v>
      </c>
      <c r="AA43" s="27">
        <f t="shared" si="38"/>
        <v>2342.5687249066673</v>
      </c>
      <c r="AB43" s="27">
        <f t="shared" si="31"/>
        <v>517.00491758690146</v>
      </c>
      <c r="AC43" s="27">
        <f t="shared" si="32"/>
        <v>2859.5736424935685</v>
      </c>
      <c r="AD43" s="26">
        <f t="shared" si="33"/>
        <v>196141.13572246715</v>
      </c>
    </row>
    <row r="44" spans="1:30" s="23" customFormat="1">
      <c r="A44" s="129" t="s">
        <v>2370</v>
      </c>
      <c r="B44" s="129" t="s">
        <v>811</v>
      </c>
      <c r="C44" s="130">
        <v>5082</v>
      </c>
      <c r="D44" s="129" t="s">
        <v>828</v>
      </c>
      <c r="E44" s="169">
        <f>VLOOKUP($C44,'2020-21 School Level AAFTE'!$C:$Z,11,FALSE)</f>
        <v>0.51390000000000002</v>
      </c>
      <c r="F44" s="169" t="str">
        <f>VLOOKUP($C44,'2020-21 School Level AAFTE'!$C:$Z,8,FALSE)</f>
        <v>Yes</v>
      </c>
      <c r="G44" s="167">
        <f>VLOOKUP($C44,'2020-21 School Level AAFTE'!$C:$I,7,FALSE)</f>
        <v>497.73</v>
      </c>
      <c r="H44" s="145">
        <f>IFERROR(IF(F44= "yes",VLOOKUP(C44,Summary!$B:$I,5,0),0),0)</f>
        <v>0</v>
      </c>
      <c r="I44" s="143">
        <f t="shared" si="34"/>
        <v>497.73</v>
      </c>
      <c r="J44" s="101">
        <f>VLOOKUP($A44,'2021-22 Salary &amp; Benefits'!$A:$I,3,FALSE)</f>
        <v>1.1600000000000001</v>
      </c>
      <c r="K44" s="101">
        <f>VLOOKUP($A44,'2021-22 Salary &amp; Benefits'!$A:$I,4,FALSE)</f>
        <v>1.1600000000000001</v>
      </c>
      <c r="L44" s="45">
        <f t="shared" si="35"/>
        <v>497.73</v>
      </c>
      <c r="M44" s="29">
        <v>15</v>
      </c>
      <c r="N44" s="31">
        <f t="shared" si="36"/>
        <v>33.182000000000002</v>
      </c>
      <c r="O44" s="29">
        <v>1.1000000000000001</v>
      </c>
      <c r="P44" s="29">
        <v>36</v>
      </c>
      <c r="Q44" s="32">
        <f t="shared" si="27"/>
        <v>1314.0072000000002</v>
      </c>
      <c r="R44" s="122">
        <f t="shared" si="28"/>
        <v>1.4600080000000002</v>
      </c>
      <c r="S44" s="25">
        <f>VLOOKUP($A44,'2021-22 Salary &amp; Benefits'!$A:$I,5,FALSE)</f>
        <v>67585</v>
      </c>
      <c r="T44" s="25">
        <f>VLOOKUP($A44,'2021-22 Salary &amp; Benefits'!$A:$I,6,FALSE)</f>
        <v>68937</v>
      </c>
      <c r="U44" s="26">
        <f t="shared" si="29"/>
        <v>114462.58318880002</v>
      </c>
      <c r="V44" s="26">
        <f t="shared" si="30"/>
        <v>2289.759746560012</v>
      </c>
      <c r="W44" s="26">
        <f>'2021-22 Salary &amp; Benefits'!G$6</f>
        <v>11848.32</v>
      </c>
      <c r="X44" s="28">
        <f>'2021-22 Salary &amp; Benefits'!H$6</f>
        <v>0.2271</v>
      </c>
      <c r="Y44" s="28">
        <f>'2021-22 Salary &amp; Benefits'!I$6</f>
        <v>0.22070000000000001</v>
      </c>
      <c r="Z44" s="26">
        <f t="shared" si="37"/>
        <v>43798.44460480228</v>
      </c>
      <c r="AA44" s="27">
        <f t="shared" si="38"/>
        <v>1945.8723822560005</v>
      </c>
      <c r="AB44" s="27">
        <f t="shared" si="31"/>
        <v>429.4540347638993</v>
      </c>
      <c r="AC44" s="27">
        <f t="shared" si="32"/>
        <v>2375.3264170199</v>
      </c>
      <c r="AD44" s="26">
        <f t="shared" si="33"/>
        <v>162926.11395718224</v>
      </c>
    </row>
    <row r="45" spans="1:30" s="23" customFormat="1">
      <c r="A45" s="129" t="s">
        <v>2370</v>
      </c>
      <c r="B45" s="129" t="s">
        <v>811</v>
      </c>
      <c r="C45" s="130">
        <v>5037</v>
      </c>
      <c r="D45" s="129" t="s">
        <v>826</v>
      </c>
      <c r="E45" s="169">
        <f>VLOOKUP($C45,'2020-21 School Level AAFTE'!$C:$Z,11,FALSE)</f>
        <v>0.47189999999999999</v>
      </c>
      <c r="F45" s="169" t="str">
        <f>VLOOKUP($C45,'2020-21 School Level AAFTE'!$C:$Z,8,FALSE)</f>
        <v>No</v>
      </c>
      <c r="G45" s="167">
        <f>VLOOKUP($C45,'2020-21 School Level AAFTE'!$C:$I,7,FALSE)</f>
        <v>1674.7</v>
      </c>
      <c r="H45" s="145">
        <f>IFERROR(IF(F45= "yes",VLOOKUP(C45,Summary!$B:$I,5,0),0),0)</f>
        <v>0</v>
      </c>
      <c r="I45" s="144">
        <f t="shared" si="34"/>
        <v>0</v>
      </c>
      <c r="J45" s="101">
        <f>VLOOKUP($A45,'2021-22 Salary &amp; Benefits'!$A:$I,3,FALSE)</f>
        <v>1.1600000000000001</v>
      </c>
      <c r="K45" s="101">
        <f>VLOOKUP($A45,'2021-22 Salary &amp; Benefits'!$A:$I,4,FALSE)</f>
        <v>1.1600000000000001</v>
      </c>
      <c r="L45" s="121">
        <f t="shared" si="35"/>
        <v>0</v>
      </c>
      <c r="M45" s="29">
        <v>15</v>
      </c>
      <c r="N45" s="31">
        <f t="shared" si="36"/>
        <v>0</v>
      </c>
      <c r="O45" s="29">
        <v>1.1000000000000001</v>
      </c>
      <c r="P45" s="29">
        <v>36</v>
      </c>
      <c r="Q45" s="32">
        <f t="shared" si="27"/>
        <v>0</v>
      </c>
      <c r="R45" s="122">
        <f t="shared" si="28"/>
        <v>0</v>
      </c>
      <c r="S45" s="25">
        <f>VLOOKUP($A45,'2021-22 Salary &amp; Benefits'!$A:$I,5,FALSE)</f>
        <v>67585</v>
      </c>
      <c r="T45" s="25">
        <f>VLOOKUP($A45,'2021-22 Salary &amp; Benefits'!$A:$I,6,FALSE)</f>
        <v>68937</v>
      </c>
      <c r="U45" s="26">
        <f t="shared" si="29"/>
        <v>0</v>
      </c>
      <c r="V45" s="26">
        <f t="shared" si="30"/>
        <v>0</v>
      </c>
      <c r="W45" s="26">
        <f>'2021-22 Salary &amp; Benefits'!G$6</f>
        <v>11848.32</v>
      </c>
      <c r="X45" s="28">
        <f>'2021-22 Salary &amp; Benefits'!H$6</f>
        <v>0.2271</v>
      </c>
      <c r="Y45" s="28">
        <f>'2021-22 Salary &amp; Benefits'!I$6</f>
        <v>0.22070000000000001</v>
      </c>
      <c r="Z45" s="26">
        <f t="shared" si="37"/>
        <v>0</v>
      </c>
      <c r="AA45" s="27">
        <f t="shared" si="38"/>
        <v>0</v>
      </c>
      <c r="AB45" s="27">
        <f t="shared" si="31"/>
        <v>0</v>
      </c>
      <c r="AC45" s="27">
        <f t="shared" si="32"/>
        <v>0</v>
      </c>
      <c r="AD45" s="26">
        <f t="shared" si="33"/>
        <v>0</v>
      </c>
    </row>
    <row r="46" spans="1:30" s="23" customFormat="1">
      <c r="A46" s="129" t="s">
        <v>2370</v>
      </c>
      <c r="B46" s="129" t="s">
        <v>811</v>
      </c>
      <c r="C46" s="130">
        <v>5522</v>
      </c>
      <c r="D46" s="129" t="s">
        <v>3188</v>
      </c>
      <c r="E46" s="169">
        <f>VLOOKUP($C46,'2020-21 School Level AAFTE'!$C:$Z,11,FALSE)</f>
        <v>0.39800000000000002</v>
      </c>
      <c r="F46" s="169" t="str">
        <f>VLOOKUP($C46,'2020-21 School Level AAFTE'!$C:$Z,8,FALSE)</f>
        <v>No</v>
      </c>
      <c r="G46" s="167">
        <f>VLOOKUP($C46,'2020-21 School Level AAFTE'!$C:$I,7,FALSE)</f>
        <v>0</v>
      </c>
      <c r="H46" s="145">
        <f>IFERROR(IF(F46= "yes",VLOOKUP(C46,Summary!$B:$I,5,0),0),0)</f>
        <v>0</v>
      </c>
      <c r="I46" s="144">
        <f t="shared" si="34"/>
        <v>0</v>
      </c>
      <c r="J46" s="101">
        <f>VLOOKUP($A46,'2021-22 Salary &amp; Benefits'!$A:$I,3,FALSE)</f>
        <v>1.1600000000000001</v>
      </c>
      <c r="K46" s="101">
        <f>VLOOKUP($A46,'2021-22 Salary &amp; Benefits'!$A:$I,4,FALSE)</f>
        <v>1.1600000000000001</v>
      </c>
      <c r="L46" s="121">
        <f t="shared" si="35"/>
        <v>0</v>
      </c>
      <c r="M46" s="29">
        <v>15</v>
      </c>
      <c r="N46" s="31">
        <f t="shared" si="36"/>
        <v>0</v>
      </c>
      <c r="O46" s="29">
        <v>1.1000000000000001</v>
      </c>
      <c r="P46" s="29">
        <v>36</v>
      </c>
      <c r="Q46" s="32">
        <f t="shared" si="27"/>
        <v>0</v>
      </c>
      <c r="R46" s="122">
        <f t="shared" si="28"/>
        <v>0</v>
      </c>
      <c r="S46" s="25">
        <f>VLOOKUP($A46,'2021-22 Salary &amp; Benefits'!$A:$I,5,FALSE)</f>
        <v>67585</v>
      </c>
      <c r="T46" s="25">
        <f>VLOOKUP($A46,'2021-22 Salary &amp; Benefits'!$A:$I,6,FALSE)</f>
        <v>68937</v>
      </c>
      <c r="U46" s="26">
        <f t="shared" si="29"/>
        <v>0</v>
      </c>
      <c r="V46" s="26">
        <f t="shared" si="30"/>
        <v>0</v>
      </c>
      <c r="W46" s="26">
        <f>'2021-22 Salary &amp; Benefits'!G$6</f>
        <v>11848.32</v>
      </c>
      <c r="X46" s="28">
        <f>'2021-22 Salary &amp; Benefits'!H$6</f>
        <v>0.2271</v>
      </c>
      <c r="Y46" s="28">
        <f>'2021-22 Salary &amp; Benefits'!I$6</f>
        <v>0.22070000000000001</v>
      </c>
      <c r="Z46" s="26">
        <f t="shared" si="37"/>
        <v>0</v>
      </c>
      <c r="AA46" s="27">
        <f t="shared" si="38"/>
        <v>0</v>
      </c>
      <c r="AB46" s="27">
        <f t="shared" si="31"/>
        <v>0</v>
      </c>
      <c r="AC46" s="27">
        <f t="shared" si="32"/>
        <v>0</v>
      </c>
      <c r="AD46" s="26">
        <f t="shared" si="33"/>
        <v>0</v>
      </c>
    </row>
    <row r="47" spans="1:30" s="23" customFormat="1">
      <c r="A47" s="129" t="s">
        <v>2370</v>
      </c>
      <c r="B47" s="129" t="s">
        <v>811</v>
      </c>
      <c r="C47" s="130">
        <v>4474</v>
      </c>
      <c r="D47" s="129" t="s">
        <v>825</v>
      </c>
      <c r="E47" s="169">
        <f>VLOOKUP($C47,'2020-21 School Level AAFTE'!$C:$Z,11,FALSE)</f>
        <v>0.38290000000000002</v>
      </c>
      <c r="F47" s="169" t="str">
        <f>VLOOKUP($C47,'2020-21 School Level AAFTE'!$C:$Z,8,FALSE)</f>
        <v>No</v>
      </c>
      <c r="G47" s="167">
        <f>VLOOKUP($C47,'2020-21 School Level AAFTE'!$C:$I,7,FALSE)</f>
        <v>1795.11</v>
      </c>
      <c r="H47" s="145">
        <f>IFERROR(IF(F47= "yes",VLOOKUP(C47,Summary!$B:$I,5,0),0),0)</f>
        <v>0</v>
      </c>
      <c r="I47" s="143">
        <f t="shared" si="34"/>
        <v>0</v>
      </c>
      <c r="J47" s="101">
        <f>VLOOKUP($A47,'2021-22 Salary &amp; Benefits'!$A:$I,3,FALSE)</f>
        <v>1.1600000000000001</v>
      </c>
      <c r="K47" s="101">
        <f>VLOOKUP($A47,'2021-22 Salary &amp; Benefits'!$A:$I,4,FALSE)</f>
        <v>1.1600000000000001</v>
      </c>
      <c r="L47" s="45">
        <f t="shared" si="35"/>
        <v>0</v>
      </c>
      <c r="M47" s="29">
        <v>15</v>
      </c>
      <c r="N47" s="31">
        <f t="shared" si="36"/>
        <v>0</v>
      </c>
      <c r="O47" s="29">
        <v>1.1000000000000001</v>
      </c>
      <c r="P47" s="29">
        <v>36</v>
      </c>
      <c r="Q47" s="32">
        <f t="shared" si="27"/>
        <v>0</v>
      </c>
      <c r="R47" s="122">
        <f t="shared" si="28"/>
        <v>0</v>
      </c>
      <c r="S47" s="25">
        <f>VLOOKUP($A47,'2021-22 Salary &amp; Benefits'!$A:$I,5,FALSE)</f>
        <v>67585</v>
      </c>
      <c r="T47" s="25">
        <f>VLOOKUP($A47,'2021-22 Salary &amp; Benefits'!$A:$I,6,FALSE)</f>
        <v>68937</v>
      </c>
      <c r="U47" s="26">
        <f t="shared" si="29"/>
        <v>0</v>
      </c>
      <c r="V47" s="26">
        <f t="shared" si="30"/>
        <v>0</v>
      </c>
      <c r="W47" s="26">
        <f>'2021-22 Salary &amp; Benefits'!G$6</f>
        <v>11848.32</v>
      </c>
      <c r="X47" s="28">
        <f>'2021-22 Salary &amp; Benefits'!H$6</f>
        <v>0.2271</v>
      </c>
      <c r="Y47" s="28">
        <f>'2021-22 Salary &amp; Benefits'!I$6</f>
        <v>0.22070000000000001</v>
      </c>
      <c r="Z47" s="26">
        <f t="shared" si="37"/>
        <v>0</v>
      </c>
      <c r="AA47" s="27">
        <f t="shared" si="38"/>
        <v>0</v>
      </c>
      <c r="AB47" s="27">
        <f t="shared" si="31"/>
        <v>0</v>
      </c>
      <c r="AC47" s="27">
        <f t="shared" si="32"/>
        <v>0</v>
      </c>
      <c r="AD47" s="26">
        <f t="shared" si="33"/>
        <v>0</v>
      </c>
    </row>
    <row r="48" spans="1:30" s="23" customFormat="1">
      <c r="A48" s="129" t="s">
        <v>2370</v>
      </c>
      <c r="B48" s="129" t="s">
        <v>811</v>
      </c>
      <c r="C48" s="130">
        <v>2795</v>
      </c>
      <c r="D48" s="129" t="s">
        <v>814</v>
      </c>
      <c r="E48" s="169">
        <f>VLOOKUP($C48,'2020-21 School Level AAFTE'!$C:$Z,11,FALSE)</f>
        <v>0.6018</v>
      </c>
      <c r="F48" s="169" t="str">
        <f>VLOOKUP($C48,'2020-21 School Level AAFTE'!$C:$Z,8,FALSE)</f>
        <v>Yes</v>
      </c>
      <c r="G48" s="167">
        <f>VLOOKUP($C48,'2020-21 School Level AAFTE'!$C:$I,7,FALSE)</f>
        <v>1700.29</v>
      </c>
      <c r="H48" s="145">
        <f>IFERROR(IF(F48= "yes",VLOOKUP(C48,Summary!$B:$I,5,0),0),0)</f>
        <v>0</v>
      </c>
      <c r="I48" s="143">
        <f t="shared" si="34"/>
        <v>1700.29</v>
      </c>
      <c r="J48" s="101">
        <f>VLOOKUP($A48,'2021-22 Salary &amp; Benefits'!$A:$I,3,FALSE)</f>
        <v>1.1600000000000001</v>
      </c>
      <c r="K48" s="101">
        <f>VLOOKUP($A48,'2021-22 Salary &amp; Benefits'!$A:$I,4,FALSE)</f>
        <v>1.1600000000000001</v>
      </c>
      <c r="L48" s="45">
        <f t="shared" si="35"/>
        <v>1700.29</v>
      </c>
      <c r="M48" s="29">
        <v>15</v>
      </c>
      <c r="N48" s="31">
        <f t="shared" si="36"/>
        <v>113.35266666666666</v>
      </c>
      <c r="O48" s="29">
        <v>1.1000000000000001</v>
      </c>
      <c r="P48" s="29">
        <v>36</v>
      </c>
      <c r="Q48" s="32">
        <f t="shared" si="27"/>
        <v>4488.7656000000006</v>
      </c>
      <c r="R48" s="122">
        <f t="shared" si="28"/>
        <v>4.9875173333333338</v>
      </c>
      <c r="S48" s="25">
        <f>VLOOKUP($A48,'2021-22 Salary &amp; Benefits'!$A:$I,5,FALSE)</f>
        <v>67585</v>
      </c>
      <c r="T48" s="25">
        <f>VLOOKUP($A48,'2021-22 Salary &amp; Benefits'!$A:$I,6,FALSE)</f>
        <v>68937</v>
      </c>
      <c r="U48" s="26">
        <f t="shared" si="29"/>
        <v>391014.37640906672</v>
      </c>
      <c r="V48" s="26">
        <f t="shared" si="30"/>
        <v>7822.0231842133799</v>
      </c>
      <c r="W48" s="26">
        <f>'2021-22 Salary &amp; Benefits'!G$6</f>
        <v>11848.32</v>
      </c>
      <c r="X48" s="28">
        <f>'2021-22 Salary &amp; Benefits'!H$6</f>
        <v>0.2271</v>
      </c>
      <c r="Y48" s="28">
        <f>'2021-22 Salary &amp; Benefits'!I$6</f>
        <v>0.22070000000000001</v>
      </c>
      <c r="Z48" s="26">
        <f t="shared" si="37"/>
        <v>149619.38677013494</v>
      </c>
      <c r="AA48" s="27">
        <f t="shared" si="38"/>
        <v>6647.2733265546685</v>
      </c>
      <c r="AB48" s="27">
        <f t="shared" si="31"/>
        <v>1467.0532231706154</v>
      </c>
      <c r="AC48" s="27">
        <f t="shared" si="32"/>
        <v>8114.3265497252842</v>
      </c>
      <c r="AD48" s="26">
        <f t="shared" si="33"/>
        <v>556570.11291314021</v>
      </c>
    </row>
    <row r="49" spans="1:30" s="23" customFormat="1">
      <c r="A49" s="129" t="s">
        <v>2370</v>
      </c>
      <c r="B49" s="129" t="s">
        <v>811</v>
      </c>
      <c r="C49" s="130">
        <v>5610</v>
      </c>
      <c r="D49" s="129" t="s">
        <v>3203</v>
      </c>
      <c r="E49" s="169">
        <f>VLOOKUP($C49,'2020-21 School Level AAFTE'!$C:$Z,11,FALSE)</f>
        <v>0.34300000000000003</v>
      </c>
      <c r="F49" s="169" t="str">
        <f>VLOOKUP($C49,'2020-21 School Level AAFTE'!$C:$Z,8,FALSE)</f>
        <v>No</v>
      </c>
      <c r="G49" s="167">
        <f>VLOOKUP($C49,'2020-21 School Level AAFTE'!$C:$I,7,FALSE)</f>
        <v>371.7</v>
      </c>
      <c r="H49" s="145">
        <f>IFERROR(IF(F49= "yes",VLOOKUP(C49,Summary!$B:$I,5,0),0),0)</f>
        <v>0</v>
      </c>
      <c r="I49" s="144">
        <f t="shared" si="34"/>
        <v>0</v>
      </c>
      <c r="J49" s="101">
        <f>VLOOKUP($A49,'2021-22 Salary &amp; Benefits'!$A:$I,3,FALSE)</f>
        <v>1.1600000000000001</v>
      </c>
      <c r="K49" s="101">
        <f>VLOOKUP($A49,'2021-22 Salary &amp; Benefits'!$A:$I,4,FALSE)</f>
        <v>1.1600000000000001</v>
      </c>
      <c r="L49" s="121">
        <f t="shared" si="35"/>
        <v>0</v>
      </c>
      <c r="M49" s="29">
        <v>15</v>
      </c>
      <c r="N49" s="31">
        <f t="shared" si="36"/>
        <v>0</v>
      </c>
      <c r="O49" s="29">
        <v>1.1000000000000001</v>
      </c>
      <c r="P49" s="29">
        <v>36</v>
      </c>
      <c r="Q49" s="32">
        <f t="shared" si="27"/>
        <v>0</v>
      </c>
      <c r="R49" s="122">
        <f t="shared" si="28"/>
        <v>0</v>
      </c>
      <c r="S49" s="25">
        <f>VLOOKUP($A49,'2021-22 Salary &amp; Benefits'!$A:$I,5,FALSE)</f>
        <v>67585</v>
      </c>
      <c r="T49" s="25">
        <f>VLOOKUP($A49,'2021-22 Salary &amp; Benefits'!$A:$I,6,FALSE)</f>
        <v>68937</v>
      </c>
      <c r="U49" s="26">
        <f t="shared" si="29"/>
        <v>0</v>
      </c>
      <c r="V49" s="26">
        <f t="shared" si="30"/>
        <v>0</v>
      </c>
      <c r="W49" s="26">
        <f>'2021-22 Salary &amp; Benefits'!G$6</f>
        <v>11848.32</v>
      </c>
      <c r="X49" s="28">
        <f>'2021-22 Salary &amp; Benefits'!H$6</f>
        <v>0.2271</v>
      </c>
      <c r="Y49" s="28">
        <f>'2021-22 Salary &amp; Benefits'!I$6</f>
        <v>0.22070000000000001</v>
      </c>
      <c r="Z49" s="26">
        <f t="shared" si="37"/>
        <v>0</v>
      </c>
      <c r="AA49" s="27">
        <f t="shared" si="38"/>
        <v>0</v>
      </c>
      <c r="AB49" s="27">
        <f t="shared" si="31"/>
        <v>0</v>
      </c>
      <c r="AC49" s="27">
        <f t="shared" si="32"/>
        <v>0</v>
      </c>
      <c r="AD49" s="26">
        <f t="shared" si="33"/>
        <v>0</v>
      </c>
    </row>
    <row r="50" spans="1:30" s="23" customFormat="1">
      <c r="A50" s="129" t="s">
        <v>2370</v>
      </c>
      <c r="B50" s="129" t="s">
        <v>811</v>
      </c>
      <c r="C50" s="130">
        <v>2394</v>
      </c>
      <c r="D50" s="129" t="s">
        <v>231</v>
      </c>
      <c r="E50" s="169">
        <f>VLOOKUP($C50,'2020-21 School Level AAFTE'!$C:$Z,11,FALSE)</f>
        <v>0.62050000000000005</v>
      </c>
      <c r="F50" s="169" t="str">
        <f>VLOOKUP($C50,'2020-21 School Level AAFTE'!$C:$Z,8,FALSE)</f>
        <v>Yes</v>
      </c>
      <c r="G50" s="167">
        <f>VLOOKUP($C50,'2020-21 School Level AAFTE'!$C:$I,7,FALSE)</f>
        <v>874.48</v>
      </c>
      <c r="H50" s="145">
        <f>IFERROR(IF(F50= "yes",VLOOKUP(C50,Summary!$B:$I,5,0),0),0)</f>
        <v>0</v>
      </c>
      <c r="I50" s="144">
        <f t="shared" si="34"/>
        <v>874.48</v>
      </c>
      <c r="J50" s="101">
        <f>VLOOKUP($A50,'2021-22 Salary &amp; Benefits'!$A:$I,3,FALSE)</f>
        <v>1.1600000000000001</v>
      </c>
      <c r="K50" s="101">
        <f>VLOOKUP($A50,'2021-22 Salary &amp; Benefits'!$A:$I,4,FALSE)</f>
        <v>1.1600000000000001</v>
      </c>
      <c r="L50" s="121">
        <f t="shared" si="35"/>
        <v>874.48</v>
      </c>
      <c r="M50" s="29">
        <v>15</v>
      </c>
      <c r="N50" s="31">
        <f t="shared" si="36"/>
        <v>58.298666666666669</v>
      </c>
      <c r="O50" s="29">
        <v>1.1000000000000001</v>
      </c>
      <c r="P50" s="29">
        <v>36</v>
      </c>
      <c r="Q50" s="32">
        <f t="shared" si="27"/>
        <v>2308.6271999999999</v>
      </c>
      <c r="R50" s="122">
        <f t="shared" si="28"/>
        <v>2.5651413333333331</v>
      </c>
      <c r="S50" s="25">
        <f>VLOOKUP($A50,'2021-22 Salary &amp; Benefits'!$A:$I,5,FALSE)</f>
        <v>67585</v>
      </c>
      <c r="T50" s="25">
        <f>VLOOKUP($A50,'2021-22 Salary &amp; Benefits'!$A:$I,6,FALSE)</f>
        <v>68937</v>
      </c>
      <c r="U50" s="26">
        <f t="shared" si="29"/>
        <v>201103.48933546667</v>
      </c>
      <c r="V50" s="26">
        <f t="shared" si="30"/>
        <v>4022.9624558933428</v>
      </c>
      <c r="W50" s="26">
        <f>'2021-22 Salary &amp; Benefits'!G$6</f>
        <v>11848.32</v>
      </c>
      <c r="X50" s="28">
        <f>'2021-22 Salary &amp; Benefits'!H$6</f>
        <v>0.2271</v>
      </c>
      <c r="Y50" s="28">
        <f>'2021-22 Salary &amp; Benefits'!I$6</f>
        <v>0.22070000000000001</v>
      </c>
      <c r="Z50" s="26">
        <f t="shared" si="37"/>
        <v>76951.08560466014</v>
      </c>
      <c r="AA50" s="27">
        <f t="shared" si="38"/>
        <v>3418.7741965226669</v>
      </c>
      <c r="AB50" s="27">
        <f t="shared" si="31"/>
        <v>754.52346517255262</v>
      </c>
      <c r="AC50" s="27">
        <f t="shared" si="32"/>
        <v>4173.2976616952192</v>
      </c>
      <c r="AD50" s="26">
        <f t="shared" si="33"/>
        <v>286250.83505771536</v>
      </c>
    </row>
    <row r="51" spans="1:30" s="23" customFormat="1">
      <c r="A51" s="129" t="s">
        <v>2370</v>
      </c>
      <c r="B51" s="129" t="s">
        <v>811</v>
      </c>
      <c r="C51" s="130">
        <v>3439</v>
      </c>
      <c r="D51" s="129" t="s">
        <v>194</v>
      </c>
      <c r="E51" s="169">
        <f>VLOOKUP($C51,'2020-21 School Level AAFTE'!$C:$Z,11,FALSE)</f>
        <v>0.70320000000000005</v>
      </c>
      <c r="F51" s="169" t="str">
        <f>VLOOKUP($C51,'2020-21 School Level AAFTE'!$C:$Z,8,FALSE)</f>
        <v>Yes</v>
      </c>
      <c r="G51" s="167">
        <f>VLOOKUP($C51,'2020-21 School Level AAFTE'!$C:$I,7,FALSE)</f>
        <v>516.70000000000005</v>
      </c>
      <c r="H51" s="145">
        <f>IFERROR(IF(F51= "yes",VLOOKUP(C51,Summary!$B:$I,5,0),0),0)</f>
        <v>0</v>
      </c>
      <c r="I51" s="143">
        <f t="shared" si="34"/>
        <v>516.70000000000005</v>
      </c>
      <c r="J51" s="101">
        <f>VLOOKUP($A51,'2021-22 Salary &amp; Benefits'!$A:$I,3,FALSE)</f>
        <v>1.1600000000000001</v>
      </c>
      <c r="K51" s="101">
        <f>VLOOKUP($A51,'2021-22 Salary &amp; Benefits'!$A:$I,4,FALSE)</f>
        <v>1.1600000000000001</v>
      </c>
      <c r="L51" s="45">
        <f t="shared" si="35"/>
        <v>516.70000000000005</v>
      </c>
      <c r="M51" s="29">
        <v>15</v>
      </c>
      <c r="N51" s="31">
        <f t="shared" si="36"/>
        <v>34.446666666666673</v>
      </c>
      <c r="O51" s="29">
        <v>1.1000000000000001</v>
      </c>
      <c r="P51" s="29">
        <v>36</v>
      </c>
      <c r="Q51" s="32">
        <f t="shared" si="27"/>
        <v>1364.0880000000004</v>
      </c>
      <c r="R51" s="122">
        <f t="shared" si="28"/>
        <v>1.5156533333333337</v>
      </c>
      <c r="S51" s="25">
        <f>VLOOKUP($A51,'2021-22 Salary &amp; Benefits'!$A:$I,5,FALSE)</f>
        <v>67585</v>
      </c>
      <c r="T51" s="25">
        <f>VLOOKUP($A51,'2021-22 Salary &amp; Benefits'!$A:$I,6,FALSE)</f>
        <v>68937</v>
      </c>
      <c r="U51" s="26">
        <f t="shared" si="29"/>
        <v>118825.09941866671</v>
      </c>
      <c r="V51" s="26">
        <f t="shared" si="30"/>
        <v>2377.0294357333478</v>
      </c>
      <c r="W51" s="26">
        <f>'2021-22 Salary &amp; Benefits'!G$6</f>
        <v>11848.32</v>
      </c>
      <c r="X51" s="28">
        <f>'2021-22 Salary &amp; Benefits'!H$6</f>
        <v>0.2271</v>
      </c>
      <c r="Y51" s="28">
        <f>'2021-22 Salary &amp; Benefits'!I$6</f>
        <v>0.22070000000000001</v>
      </c>
      <c r="Z51" s="26">
        <f t="shared" si="37"/>
        <v>45467.736176845559</v>
      </c>
      <c r="AA51" s="27">
        <f t="shared" si="38"/>
        <v>2020.0354809066675</v>
      </c>
      <c r="AB51" s="27">
        <f t="shared" si="31"/>
        <v>445.82183063610154</v>
      </c>
      <c r="AC51" s="27">
        <f t="shared" si="32"/>
        <v>2465.8573115427689</v>
      </c>
      <c r="AD51" s="26">
        <f t="shared" si="33"/>
        <v>169135.72234278839</v>
      </c>
    </row>
    <row r="52" spans="1:30" s="23" customFormat="1">
      <c r="A52" s="129" t="s">
        <v>2370</v>
      </c>
      <c r="B52" s="129" t="s">
        <v>811</v>
      </c>
      <c r="C52" s="130">
        <v>2932</v>
      </c>
      <c r="D52" s="129" t="s">
        <v>815</v>
      </c>
      <c r="E52" s="169">
        <f>VLOOKUP($C52,'2020-21 School Level AAFTE'!$C:$Z,11,FALSE)</f>
        <v>0.76990000000000003</v>
      </c>
      <c r="F52" s="169" t="str">
        <f>VLOOKUP($C52,'2020-21 School Level AAFTE'!$C:$Z,8,FALSE)</f>
        <v>Yes</v>
      </c>
      <c r="G52" s="167">
        <f>VLOOKUP($C52,'2020-21 School Level AAFTE'!$C:$I,7,FALSE)</f>
        <v>466.4</v>
      </c>
      <c r="H52" s="145">
        <f>IFERROR(IF(F52= "yes",VLOOKUP(C52,Summary!$B:$I,5,0),0),0)</f>
        <v>0</v>
      </c>
      <c r="I52" s="144">
        <f t="shared" si="34"/>
        <v>466.4</v>
      </c>
      <c r="J52" s="101">
        <f>VLOOKUP($A52,'2021-22 Salary &amp; Benefits'!$A:$I,3,FALSE)</f>
        <v>1.1600000000000001</v>
      </c>
      <c r="K52" s="101">
        <f>VLOOKUP($A52,'2021-22 Salary &amp; Benefits'!$A:$I,4,FALSE)</f>
        <v>1.1600000000000001</v>
      </c>
      <c r="L52" s="121">
        <f t="shared" si="35"/>
        <v>466.4</v>
      </c>
      <c r="M52" s="29">
        <v>15</v>
      </c>
      <c r="N52" s="31">
        <f t="shared" si="36"/>
        <v>31.09333333333333</v>
      </c>
      <c r="O52" s="29">
        <v>1.1000000000000001</v>
      </c>
      <c r="P52" s="29">
        <v>36</v>
      </c>
      <c r="Q52" s="32">
        <f t="shared" si="27"/>
        <v>1231.296</v>
      </c>
      <c r="R52" s="122">
        <f t="shared" si="28"/>
        <v>1.3681066666666668</v>
      </c>
      <c r="S52" s="25">
        <f>VLOOKUP($A52,'2021-22 Salary &amp; Benefits'!$A:$I,5,FALSE)</f>
        <v>67585</v>
      </c>
      <c r="T52" s="25">
        <f>VLOOKUP($A52,'2021-22 Salary &amp; Benefits'!$A:$I,6,FALSE)</f>
        <v>68937</v>
      </c>
      <c r="U52" s="26">
        <f t="shared" si="29"/>
        <v>107257.64731733335</v>
      </c>
      <c r="V52" s="26">
        <f t="shared" si="30"/>
        <v>2145.6290474666748</v>
      </c>
      <c r="W52" s="26">
        <f>'2021-22 Salary &amp; Benefits'!G$6</f>
        <v>11848.32</v>
      </c>
      <c r="X52" s="28">
        <f>'2021-22 Salary &amp; Benefits'!H$6</f>
        <v>0.2271</v>
      </c>
      <c r="Y52" s="28">
        <f>'2021-22 Salary &amp; Benefits'!I$6</f>
        <v>0.22070000000000001</v>
      </c>
      <c r="Z52" s="26">
        <f t="shared" si="37"/>
        <v>41041.517617342295</v>
      </c>
      <c r="AA52" s="27">
        <f t="shared" si="38"/>
        <v>1823.3879394133339</v>
      </c>
      <c r="AB52" s="27">
        <f t="shared" si="31"/>
        <v>402.42171822852282</v>
      </c>
      <c r="AC52" s="27">
        <f t="shared" si="32"/>
        <v>2225.8096576418566</v>
      </c>
      <c r="AD52" s="26">
        <f t="shared" si="33"/>
        <v>152670.60363978418</v>
      </c>
    </row>
    <row r="53" spans="1:30" s="23" customFormat="1">
      <c r="A53" s="129" t="s">
        <v>2370</v>
      </c>
      <c r="B53" s="129" t="s">
        <v>811</v>
      </c>
      <c r="C53" s="130">
        <v>3745</v>
      </c>
      <c r="D53" s="129" t="s">
        <v>819</v>
      </c>
      <c r="E53" s="169">
        <f>VLOOKUP($C53,'2020-21 School Level AAFTE'!$C:$Z,11,FALSE)</f>
        <v>0.43719999999999998</v>
      </c>
      <c r="F53" s="169" t="str">
        <f>VLOOKUP($C53,'2020-21 School Level AAFTE'!$C:$Z,8,FALSE)</f>
        <v>No</v>
      </c>
      <c r="G53" s="167">
        <f>VLOOKUP($C53,'2020-21 School Level AAFTE'!$C:$I,7,FALSE)</f>
        <v>514.98</v>
      </c>
      <c r="H53" s="145">
        <f>IFERROR(IF(F53= "yes",VLOOKUP(C53,Summary!$B:$I,5,0),0),0)</f>
        <v>0</v>
      </c>
      <c r="I53" s="143">
        <f t="shared" si="34"/>
        <v>0</v>
      </c>
      <c r="J53" s="101">
        <f>VLOOKUP($A53,'2021-22 Salary &amp; Benefits'!$A:$I,3,FALSE)</f>
        <v>1.1600000000000001</v>
      </c>
      <c r="K53" s="101">
        <f>VLOOKUP($A53,'2021-22 Salary &amp; Benefits'!$A:$I,4,FALSE)</f>
        <v>1.1600000000000001</v>
      </c>
      <c r="L53" s="45">
        <f t="shared" si="35"/>
        <v>0</v>
      </c>
      <c r="M53" s="29">
        <v>15</v>
      </c>
      <c r="N53" s="31">
        <f t="shared" si="36"/>
        <v>0</v>
      </c>
      <c r="O53" s="29">
        <v>1.1000000000000001</v>
      </c>
      <c r="P53" s="29">
        <v>36</v>
      </c>
      <c r="Q53" s="32">
        <f t="shared" si="27"/>
        <v>0</v>
      </c>
      <c r="R53" s="122">
        <f t="shared" si="28"/>
        <v>0</v>
      </c>
      <c r="S53" s="25">
        <f>VLOOKUP($A53,'2021-22 Salary &amp; Benefits'!$A:$I,5,FALSE)</f>
        <v>67585</v>
      </c>
      <c r="T53" s="25">
        <f>VLOOKUP($A53,'2021-22 Salary &amp; Benefits'!$A:$I,6,FALSE)</f>
        <v>68937</v>
      </c>
      <c r="U53" s="26">
        <f t="shared" si="29"/>
        <v>0</v>
      </c>
      <c r="V53" s="26">
        <f t="shared" si="30"/>
        <v>0</v>
      </c>
      <c r="W53" s="26">
        <f>'2021-22 Salary &amp; Benefits'!G$6</f>
        <v>11848.32</v>
      </c>
      <c r="X53" s="28">
        <f>'2021-22 Salary &amp; Benefits'!H$6</f>
        <v>0.2271</v>
      </c>
      <c r="Y53" s="28">
        <f>'2021-22 Salary &amp; Benefits'!I$6</f>
        <v>0.22070000000000001</v>
      </c>
      <c r="Z53" s="26">
        <f t="shared" si="37"/>
        <v>0</v>
      </c>
      <c r="AA53" s="27">
        <f t="shared" si="38"/>
        <v>0</v>
      </c>
      <c r="AB53" s="27">
        <f t="shared" si="31"/>
        <v>0</v>
      </c>
      <c r="AC53" s="27">
        <f t="shared" si="32"/>
        <v>0</v>
      </c>
      <c r="AD53" s="26">
        <f t="shared" si="33"/>
        <v>0</v>
      </c>
    </row>
    <row r="54" spans="1:30" s="23" customFormat="1">
      <c r="A54" s="129" t="s">
        <v>2370</v>
      </c>
      <c r="B54" s="129" t="s">
        <v>811</v>
      </c>
      <c r="C54" s="130">
        <v>3669</v>
      </c>
      <c r="D54" s="129" t="s">
        <v>818</v>
      </c>
      <c r="E54" s="169">
        <f>VLOOKUP($C54,'2020-21 School Level AAFTE'!$C:$Z,11,FALSE)</f>
        <v>0.73499999999999999</v>
      </c>
      <c r="F54" s="169" t="str">
        <f>VLOOKUP($C54,'2020-21 School Level AAFTE'!$C:$Z,8,FALSE)</f>
        <v>Yes</v>
      </c>
      <c r="G54" s="167">
        <f>VLOOKUP($C54,'2020-21 School Level AAFTE'!$C:$I,7,FALSE)</f>
        <v>393.5</v>
      </c>
      <c r="H54" s="145">
        <f>IFERROR(IF(F54= "yes",VLOOKUP(C54,Summary!$B:$I,5,0),0),0)</f>
        <v>0</v>
      </c>
      <c r="I54" s="143">
        <f t="shared" si="34"/>
        <v>393.5</v>
      </c>
      <c r="J54" s="101">
        <f>VLOOKUP($A54,'2021-22 Salary &amp; Benefits'!$A:$I,3,FALSE)</f>
        <v>1.1600000000000001</v>
      </c>
      <c r="K54" s="101">
        <f>VLOOKUP($A54,'2021-22 Salary &amp; Benefits'!$A:$I,4,FALSE)</f>
        <v>1.1600000000000001</v>
      </c>
      <c r="L54" s="45">
        <f t="shared" si="35"/>
        <v>393.5</v>
      </c>
      <c r="M54" s="29">
        <v>15</v>
      </c>
      <c r="N54" s="31">
        <f t="shared" si="36"/>
        <v>26.233333333333334</v>
      </c>
      <c r="O54" s="29">
        <v>1.1000000000000001</v>
      </c>
      <c r="P54" s="29">
        <v>36</v>
      </c>
      <c r="Q54" s="32">
        <f t="shared" si="27"/>
        <v>1038.8400000000001</v>
      </c>
      <c r="R54" s="122">
        <f t="shared" si="28"/>
        <v>1.1542666666666668</v>
      </c>
      <c r="S54" s="25">
        <f>VLOOKUP($A54,'2021-22 Salary &amp; Benefits'!$A:$I,5,FALSE)</f>
        <v>67585</v>
      </c>
      <c r="T54" s="25">
        <f>VLOOKUP($A54,'2021-22 Salary &amp; Benefits'!$A:$I,6,FALSE)</f>
        <v>68937</v>
      </c>
      <c r="U54" s="26">
        <f t="shared" si="29"/>
        <v>90492.890693333349</v>
      </c>
      <c r="V54" s="26">
        <f t="shared" si="30"/>
        <v>1810.2594986666809</v>
      </c>
      <c r="W54" s="26">
        <f>'2021-22 Salary &amp; Benefits'!G$6</f>
        <v>11848.32</v>
      </c>
      <c r="X54" s="28">
        <f>'2021-22 Salary &amp; Benefits'!H$6</f>
        <v>0.2271</v>
      </c>
      <c r="Y54" s="28">
        <f>'2021-22 Salary &amp; Benefits'!I$6</f>
        <v>0.22070000000000001</v>
      </c>
      <c r="Z54" s="26">
        <f t="shared" si="37"/>
        <v>34626.580579811744</v>
      </c>
      <c r="AA54" s="27">
        <f t="shared" si="38"/>
        <v>1538.385836533334</v>
      </c>
      <c r="AB54" s="27">
        <f t="shared" si="31"/>
        <v>339.52175412290683</v>
      </c>
      <c r="AC54" s="27">
        <f t="shared" si="32"/>
        <v>1877.9075906562407</v>
      </c>
      <c r="AD54" s="26">
        <f t="shared" si="33"/>
        <v>128807.638362468</v>
      </c>
    </row>
    <row r="55" spans="1:30" s="23" customFormat="1">
      <c r="A55" s="129" t="s">
        <v>2370</v>
      </c>
      <c r="B55" s="129" t="s">
        <v>811</v>
      </c>
      <c r="C55" s="130">
        <v>4347</v>
      </c>
      <c r="D55" s="129" t="s">
        <v>750</v>
      </c>
      <c r="E55" s="169">
        <f>VLOOKUP($C55,'2020-21 School Level AAFTE'!$C:$Z,11,FALSE)</f>
        <v>0.42509999999999998</v>
      </c>
      <c r="F55" s="169" t="str">
        <f>VLOOKUP($C55,'2020-21 School Level AAFTE'!$C:$Z,8,FALSE)</f>
        <v>No</v>
      </c>
      <c r="G55" s="167">
        <f>VLOOKUP($C55,'2020-21 School Level AAFTE'!$C:$I,7,FALSE)</f>
        <v>534.5</v>
      </c>
      <c r="H55" s="145">
        <f>IFERROR(IF(F55= "yes",VLOOKUP(C55,Summary!$B:$I,5,0),0),0)</f>
        <v>0</v>
      </c>
      <c r="I55" s="143">
        <f t="shared" si="34"/>
        <v>0</v>
      </c>
      <c r="J55" s="101">
        <f>VLOOKUP($A55,'2021-22 Salary &amp; Benefits'!$A:$I,3,FALSE)</f>
        <v>1.1600000000000001</v>
      </c>
      <c r="K55" s="101">
        <f>VLOOKUP($A55,'2021-22 Salary &amp; Benefits'!$A:$I,4,FALSE)</f>
        <v>1.1600000000000001</v>
      </c>
      <c r="L55" s="45">
        <f t="shared" si="35"/>
        <v>0</v>
      </c>
      <c r="M55" s="29">
        <v>15</v>
      </c>
      <c r="N55" s="31">
        <f t="shared" si="36"/>
        <v>0</v>
      </c>
      <c r="O55" s="29">
        <v>1.1000000000000001</v>
      </c>
      <c r="P55" s="29">
        <v>36</v>
      </c>
      <c r="Q55" s="32">
        <f t="shared" si="27"/>
        <v>0</v>
      </c>
      <c r="R55" s="122">
        <f t="shared" si="28"/>
        <v>0</v>
      </c>
      <c r="S55" s="25">
        <f>VLOOKUP($A55,'2021-22 Salary &amp; Benefits'!$A:$I,5,FALSE)</f>
        <v>67585</v>
      </c>
      <c r="T55" s="25">
        <f>VLOOKUP($A55,'2021-22 Salary &amp; Benefits'!$A:$I,6,FALSE)</f>
        <v>68937</v>
      </c>
      <c r="U55" s="26">
        <f t="shared" si="29"/>
        <v>0</v>
      </c>
      <c r="V55" s="26">
        <f t="shared" si="30"/>
        <v>0</v>
      </c>
      <c r="W55" s="26">
        <f>'2021-22 Salary &amp; Benefits'!G$6</f>
        <v>11848.32</v>
      </c>
      <c r="X55" s="28">
        <f>'2021-22 Salary &amp; Benefits'!H$6</f>
        <v>0.2271</v>
      </c>
      <c r="Y55" s="28">
        <f>'2021-22 Salary &amp; Benefits'!I$6</f>
        <v>0.22070000000000001</v>
      </c>
      <c r="Z55" s="26">
        <f t="shared" si="37"/>
        <v>0</v>
      </c>
      <c r="AA55" s="27">
        <f t="shared" si="38"/>
        <v>0</v>
      </c>
      <c r="AB55" s="27">
        <f t="shared" si="31"/>
        <v>0</v>
      </c>
      <c r="AC55" s="27">
        <f t="shared" si="32"/>
        <v>0</v>
      </c>
      <c r="AD55" s="26">
        <f t="shared" si="33"/>
        <v>0</v>
      </c>
    </row>
    <row r="56" spans="1:30" s="23" customFormat="1">
      <c r="A56" s="129" t="s">
        <v>2370</v>
      </c>
      <c r="B56" s="129" t="s">
        <v>811</v>
      </c>
      <c r="C56" s="130">
        <v>4417</v>
      </c>
      <c r="D56" s="129" t="s">
        <v>823</v>
      </c>
      <c r="E56" s="169">
        <f>VLOOKUP($C56,'2020-21 School Level AAFTE'!$C:$Z,11,FALSE)</f>
        <v>0.5232</v>
      </c>
      <c r="F56" s="169" t="str">
        <f>VLOOKUP($C56,'2020-21 School Level AAFTE'!$C:$Z,8,FALSE)</f>
        <v>Yes</v>
      </c>
      <c r="G56" s="167">
        <f>VLOOKUP($C56,'2020-21 School Level AAFTE'!$C:$I,7,FALSE)</f>
        <v>483.2</v>
      </c>
      <c r="H56" s="145">
        <f>IFERROR(IF(F56= "yes",VLOOKUP(C56,Summary!$B:$I,5,0),0),0)</f>
        <v>0</v>
      </c>
      <c r="I56" s="143">
        <f t="shared" si="34"/>
        <v>483.2</v>
      </c>
      <c r="J56" s="101">
        <f>VLOOKUP($A56,'2021-22 Salary &amp; Benefits'!$A:$I,3,FALSE)</f>
        <v>1.1600000000000001</v>
      </c>
      <c r="K56" s="101">
        <f>VLOOKUP($A56,'2021-22 Salary &amp; Benefits'!$A:$I,4,FALSE)</f>
        <v>1.1600000000000001</v>
      </c>
      <c r="L56" s="45">
        <f t="shared" si="35"/>
        <v>483.2</v>
      </c>
      <c r="M56" s="29">
        <v>15</v>
      </c>
      <c r="N56" s="31">
        <f t="shared" si="36"/>
        <v>32.213333333333331</v>
      </c>
      <c r="O56" s="29">
        <v>1.1000000000000001</v>
      </c>
      <c r="P56" s="29">
        <v>36</v>
      </c>
      <c r="Q56" s="32">
        <f t="shared" si="27"/>
        <v>1275.6479999999999</v>
      </c>
      <c r="R56" s="122">
        <f t="shared" si="28"/>
        <v>1.4173866666666666</v>
      </c>
      <c r="S56" s="25">
        <f>VLOOKUP($A56,'2021-22 Salary &amp; Benefits'!$A:$I,5,FALSE)</f>
        <v>67585</v>
      </c>
      <c r="T56" s="25">
        <f>VLOOKUP($A56,'2021-22 Salary &amp; Benefits'!$A:$I,6,FALSE)</f>
        <v>68937</v>
      </c>
      <c r="U56" s="26">
        <f t="shared" si="29"/>
        <v>111121.13032533333</v>
      </c>
      <c r="V56" s="26">
        <f t="shared" si="30"/>
        <v>2222.9158570666768</v>
      </c>
      <c r="W56" s="26">
        <f>'2021-22 Salary &amp; Benefits'!G$6</f>
        <v>11848.32</v>
      </c>
      <c r="X56" s="28">
        <f>'2021-22 Salary &amp; Benefits'!H$6</f>
        <v>0.2271</v>
      </c>
      <c r="Y56" s="28">
        <f>'2021-22 Salary &amp; Benefits'!I$6</f>
        <v>0.22070000000000001</v>
      </c>
      <c r="Z56" s="26">
        <f t="shared" si="37"/>
        <v>42519.857016937814</v>
      </c>
      <c r="AA56" s="27">
        <f t="shared" si="38"/>
        <v>1889.0674363733335</v>
      </c>
      <c r="AB56" s="27">
        <f t="shared" si="31"/>
        <v>416.91718320759475</v>
      </c>
      <c r="AC56" s="27">
        <f t="shared" si="32"/>
        <v>2305.9846195809282</v>
      </c>
      <c r="AD56" s="26">
        <f t="shared" si="33"/>
        <v>158169.88781891877</v>
      </c>
    </row>
    <row r="57" spans="1:30" s="23" customFormat="1">
      <c r="A57" s="129" t="s">
        <v>2370</v>
      </c>
      <c r="B57" s="129" t="s">
        <v>811</v>
      </c>
      <c r="C57" s="130">
        <v>4120</v>
      </c>
      <c r="D57" s="129" t="s">
        <v>821</v>
      </c>
      <c r="E57" s="169">
        <f>VLOOKUP($C57,'2020-21 School Level AAFTE'!$C:$Z,11,FALSE)</f>
        <v>0.38790000000000002</v>
      </c>
      <c r="F57" s="169" t="str">
        <f>VLOOKUP($C57,'2020-21 School Level AAFTE'!$C:$Z,8,FALSE)</f>
        <v>No</v>
      </c>
      <c r="G57" s="167">
        <f>VLOOKUP($C57,'2020-21 School Level AAFTE'!$C:$I,7,FALSE)</f>
        <v>427.43</v>
      </c>
      <c r="H57" s="145">
        <f>IFERROR(IF(F57= "yes",VLOOKUP(C57,Summary!$B:$I,5,0),0),0)</f>
        <v>0</v>
      </c>
      <c r="I57" s="143">
        <f t="shared" si="34"/>
        <v>0</v>
      </c>
      <c r="J57" s="101">
        <f>VLOOKUP($A57,'2021-22 Salary &amp; Benefits'!$A:$I,3,FALSE)</f>
        <v>1.1600000000000001</v>
      </c>
      <c r="K57" s="101">
        <f>VLOOKUP($A57,'2021-22 Salary &amp; Benefits'!$A:$I,4,FALSE)</f>
        <v>1.1600000000000001</v>
      </c>
      <c r="L57" s="45">
        <f t="shared" si="35"/>
        <v>0</v>
      </c>
      <c r="M57" s="29">
        <v>15</v>
      </c>
      <c r="N57" s="31">
        <f t="shared" si="36"/>
        <v>0</v>
      </c>
      <c r="O57" s="29">
        <v>1.1000000000000001</v>
      </c>
      <c r="P57" s="29">
        <v>36</v>
      </c>
      <c r="Q57" s="32">
        <f t="shared" si="27"/>
        <v>0</v>
      </c>
      <c r="R57" s="122">
        <f t="shared" si="28"/>
        <v>0</v>
      </c>
      <c r="S57" s="25">
        <f>VLOOKUP($A57,'2021-22 Salary &amp; Benefits'!$A:$I,5,FALSE)</f>
        <v>67585</v>
      </c>
      <c r="T57" s="25">
        <f>VLOOKUP($A57,'2021-22 Salary &amp; Benefits'!$A:$I,6,FALSE)</f>
        <v>68937</v>
      </c>
      <c r="U57" s="26">
        <f t="shared" si="29"/>
        <v>0</v>
      </c>
      <c r="V57" s="26">
        <f t="shared" si="30"/>
        <v>0</v>
      </c>
      <c r="W57" s="26">
        <f>'2021-22 Salary &amp; Benefits'!G$6</f>
        <v>11848.32</v>
      </c>
      <c r="X57" s="28">
        <f>'2021-22 Salary &amp; Benefits'!H$6</f>
        <v>0.2271</v>
      </c>
      <c r="Y57" s="28">
        <f>'2021-22 Salary &amp; Benefits'!I$6</f>
        <v>0.22070000000000001</v>
      </c>
      <c r="Z57" s="26">
        <f t="shared" si="37"/>
        <v>0</v>
      </c>
      <c r="AA57" s="27">
        <f t="shared" si="38"/>
        <v>0</v>
      </c>
      <c r="AB57" s="27">
        <f t="shared" si="31"/>
        <v>0</v>
      </c>
      <c r="AC57" s="27">
        <f t="shared" si="32"/>
        <v>0</v>
      </c>
      <c r="AD57" s="26">
        <f t="shared" si="33"/>
        <v>0</v>
      </c>
    </row>
    <row r="58" spans="1:30" s="23" customFormat="1">
      <c r="A58" s="129" t="s">
        <v>2370</v>
      </c>
      <c r="B58" s="129" t="s">
        <v>811</v>
      </c>
      <c r="C58" s="130">
        <v>5051</v>
      </c>
      <c r="D58" s="129" t="s">
        <v>827</v>
      </c>
      <c r="E58" s="169">
        <f>VLOOKUP($C58,'2020-21 School Level AAFTE'!$C:$Z,11,FALSE)</f>
        <v>0.2505</v>
      </c>
      <c r="F58" s="169" t="str">
        <f>VLOOKUP($C58,'2020-21 School Level AAFTE'!$C:$Z,8,FALSE)</f>
        <v>No</v>
      </c>
      <c r="G58" s="167">
        <f>VLOOKUP($C58,'2020-21 School Level AAFTE'!$C:$I,7,FALSE)</f>
        <v>529.6</v>
      </c>
      <c r="H58" s="145">
        <f>IFERROR(IF(F58= "yes",VLOOKUP(C58,Summary!$B:$I,5,0),0),0)</f>
        <v>0</v>
      </c>
      <c r="I58" s="144">
        <f t="shared" si="34"/>
        <v>0</v>
      </c>
      <c r="J58" s="101">
        <f>VLOOKUP($A58,'2021-22 Salary &amp; Benefits'!$A:$I,3,FALSE)</f>
        <v>1.1600000000000001</v>
      </c>
      <c r="K58" s="101">
        <f>VLOOKUP($A58,'2021-22 Salary &amp; Benefits'!$A:$I,4,FALSE)</f>
        <v>1.1600000000000001</v>
      </c>
      <c r="L58" s="121">
        <f t="shared" si="35"/>
        <v>0</v>
      </c>
      <c r="M58" s="29">
        <v>15</v>
      </c>
      <c r="N58" s="31">
        <f t="shared" si="36"/>
        <v>0</v>
      </c>
      <c r="O58" s="29">
        <v>1.1000000000000001</v>
      </c>
      <c r="P58" s="29">
        <v>36</v>
      </c>
      <c r="Q58" s="32">
        <f t="shared" si="27"/>
        <v>0</v>
      </c>
      <c r="R58" s="122">
        <f t="shared" si="28"/>
        <v>0</v>
      </c>
      <c r="S58" s="25">
        <f>VLOOKUP($A58,'2021-22 Salary &amp; Benefits'!$A:$I,5,FALSE)</f>
        <v>67585</v>
      </c>
      <c r="T58" s="25">
        <f>VLOOKUP($A58,'2021-22 Salary &amp; Benefits'!$A:$I,6,FALSE)</f>
        <v>68937</v>
      </c>
      <c r="U58" s="26">
        <f t="shared" si="29"/>
        <v>0</v>
      </c>
      <c r="V58" s="26">
        <f t="shared" si="30"/>
        <v>0</v>
      </c>
      <c r="W58" s="26">
        <f>'2021-22 Salary &amp; Benefits'!G$6</f>
        <v>11848.32</v>
      </c>
      <c r="X58" s="28">
        <f>'2021-22 Salary &amp; Benefits'!H$6</f>
        <v>0.2271</v>
      </c>
      <c r="Y58" s="28">
        <f>'2021-22 Salary &amp; Benefits'!I$6</f>
        <v>0.22070000000000001</v>
      </c>
      <c r="Z58" s="26">
        <f t="shared" si="37"/>
        <v>0</v>
      </c>
      <c r="AA58" s="27">
        <f t="shared" si="38"/>
        <v>0</v>
      </c>
      <c r="AB58" s="27">
        <f t="shared" si="31"/>
        <v>0</v>
      </c>
      <c r="AC58" s="27">
        <f t="shared" si="32"/>
        <v>0</v>
      </c>
      <c r="AD58" s="26">
        <f t="shared" si="33"/>
        <v>0</v>
      </c>
    </row>
    <row r="59" spans="1:30" s="23" customFormat="1">
      <c r="A59" s="129" t="s">
        <v>2370</v>
      </c>
      <c r="B59" s="129" t="s">
        <v>811</v>
      </c>
      <c r="C59" s="130">
        <v>3525</v>
      </c>
      <c r="D59" s="129" t="s">
        <v>817</v>
      </c>
      <c r="E59" s="169">
        <f>VLOOKUP($C59,'2020-21 School Level AAFTE'!$C:$Z,11,FALSE)</f>
        <v>0.73450000000000004</v>
      </c>
      <c r="F59" s="169" t="str">
        <f>VLOOKUP($C59,'2020-21 School Level AAFTE'!$C:$Z,8,FALSE)</f>
        <v>Yes</v>
      </c>
      <c r="G59" s="167">
        <f>VLOOKUP($C59,'2020-21 School Level AAFTE'!$C:$I,7,FALSE)</f>
        <v>614</v>
      </c>
      <c r="H59" s="145">
        <f>IFERROR(IF(F59= "yes",VLOOKUP(C59,Summary!$B:$I,5,0),0),0)</f>
        <v>0</v>
      </c>
      <c r="I59" s="143">
        <f t="shared" si="34"/>
        <v>614</v>
      </c>
      <c r="J59" s="101">
        <f>VLOOKUP($A59,'2021-22 Salary &amp; Benefits'!$A:$I,3,FALSE)</f>
        <v>1.1600000000000001</v>
      </c>
      <c r="K59" s="101">
        <f>VLOOKUP($A59,'2021-22 Salary &amp; Benefits'!$A:$I,4,FALSE)</f>
        <v>1.1600000000000001</v>
      </c>
      <c r="L59" s="45">
        <f t="shared" si="35"/>
        <v>614</v>
      </c>
      <c r="M59" s="29">
        <v>15</v>
      </c>
      <c r="N59" s="31">
        <f t="shared" si="36"/>
        <v>40.93333333333333</v>
      </c>
      <c r="O59" s="29">
        <v>1.1000000000000001</v>
      </c>
      <c r="P59" s="29">
        <v>36</v>
      </c>
      <c r="Q59" s="32">
        <f t="shared" si="27"/>
        <v>1620.9599999999998</v>
      </c>
      <c r="R59" s="122">
        <f t="shared" si="28"/>
        <v>1.8010666666666664</v>
      </c>
      <c r="S59" s="25">
        <f>VLOOKUP($A59,'2021-22 Salary &amp; Benefits'!$A:$I,5,FALSE)</f>
        <v>67585</v>
      </c>
      <c r="T59" s="25">
        <f>VLOOKUP($A59,'2021-22 Salary &amp; Benefits'!$A:$I,6,FALSE)</f>
        <v>68937</v>
      </c>
      <c r="U59" s="26">
        <f t="shared" si="29"/>
        <v>141201.10517333332</v>
      </c>
      <c r="V59" s="26">
        <f t="shared" si="30"/>
        <v>2824.6488746666873</v>
      </c>
      <c r="W59" s="26">
        <f>'2021-22 Salary &amp; Benefits'!G$6</f>
        <v>11848.32</v>
      </c>
      <c r="X59" s="28">
        <f>'2021-22 Salary &amp; Benefits'!H$6</f>
        <v>0.2271</v>
      </c>
      <c r="Y59" s="28">
        <f>'2021-22 Salary &amp; Benefits'!I$6</f>
        <v>0.22070000000000001</v>
      </c>
      <c r="Z59" s="26">
        <f t="shared" si="37"/>
        <v>54029.785199502934</v>
      </c>
      <c r="AA59" s="27">
        <f t="shared" si="38"/>
        <v>2400.4292341333335</v>
      </c>
      <c r="AB59" s="27">
        <f t="shared" si="31"/>
        <v>529.77473197322672</v>
      </c>
      <c r="AC59" s="27">
        <f t="shared" si="32"/>
        <v>2930.2039661065601</v>
      </c>
      <c r="AD59" s="26">
        <f t="shared" si="33"/>
        <v>200985.7432136095</v>
      </c>
    </row>
    <row r="60" spans="1:30" s="23" customFormat="1">
      <c r="A60" s="129" t="s">
        <v>2370</v>
      </c>
      <c r="B60" s="129" t="s">
        <v>811</v>
      </c>
      <c r="C60" s="130">
        <v>4462</v>
      </c>
      <c r="D60" s="129" t="s">
        <v>824</v>
      </c>
      <c r="E60" s="169">
        <f>VLOOKUP($C60,'2020-21 School Level AAFTE'!$C:$Z,11,FALSE)</f>
        <v>0.50239999999999996</v>
      </c>
      <c r="F60" s="169" t="str">
        <f>VLOOKUP($C60,'2020-21 School Level AAFTE'!$C:$Z,8,FALSE)</f>
        <v>Yes</v>
      </c>
      <c r="G60" s="167">
        <f>VLOOKUP($C60,'2020-21 School Level AAFTE'!$C:$I,7,FALSE)</f>
        <v>1036.26</v>
      </c>
      <c r="H60" s="145">
        <f>IFERROR(IF(F60= "yes",VLOOKUP(C60,Summary!$B:$I,5,0),0),0)</f>
        <v>0</v>
      </c>
      <c r="I60" s="144">
        <f t="shared" si="34"/>
        <v>1036.26</v>
      </c>
      <c r="J60" s="101">
        <f>VLOOKUP($A60,'2021-22 Salary &amp; Benefits'!$A:$I,3,FALSE)</f>
        <v>1.1600000000000001</v>
      </c>
      <c r="K60" s="101">
        <f>VLOOKUP($A60,'2021-22 Salary &amp; Benefits'!$A:$I,4,FALSE)</f>
        <v>1.1600000000000001</v>
      </c>
      <c r="L60" s="121">
        <f t="shared" si="35"/>
        <v>1036.26</v>
      </c>
      <c r="M60" s="29">
        <v>15</v>
      </c>
      <c r="N60" s="31">
        <f t="shared" si="36"/>
        <v>69.084000000000003</v>
      </c>
      <c r="O60" s="29">
        <v>1.1000000000000001</v>
      </c>
      <c r="P60" s="29">
        <v>36</v>
      </c>
      <c r="Q60" s="32">
        <f t="shared" si="27"/>
        <v>2735.7264</v>
      </c>
      <c r="R60" s="122">
        <f t="shared" si="28"/>
        <v>3.0396960000000002</v>
      </c>
      <c r="S60" s="25">
        <f>VLOOKUP($A60,'2021-22 Salary &amp; Benefits'!$A:$I,5,FALSE)</f>
        <v>67585</v>
      </c>
      <c r="T60" s="25">
        <f>VLOOKUP($A60,'2021-22 Salary &amp; Benefits'!$A:$I,6,FALSE)</f>
        <v>68937</v>
      </c>
      <c r="U60" s="26">
        <f t="shared" si="29"/>
        <v>238307.91082560003</v>
      </c>
      <c r="V60" s="26">
        <f t="shared" si="30"/>
        <v>4767.2160307200102</v>
      </c>
      <c r="W60" s="26">
        <f>'2021-22 Salary &amp; Benefits'!G$6</f>
        <v>11848.32</v>
      </c>
      <c r="X60" s="28">
        <f>'2021-22 Salary &amp; Benefits'!H$6</f>
        <v>0.2271</v>
      </c>
      <c r="Y60" s="28">
        <f>'2021-22 Salary &amp; Benefits'!I$6</f>
        <v>0.22070000000000001</v>
      </c>
      <c r="Z60" s="26">
        <f t="shared" si="37"/>
        <v>91187.142037193669</v>
      </c>
      <c r="AA60" s="27">
        <f t="shared" si="38"/>
        <v>4051.2521142720007</v>
      </c>
      <c r="AB60" s="27">
        <f t="shared" si="31"/>
        <v>894.11134161983057</v>
      </c>
      <c r="AC60" s="27">
        <f t="shared" si="32"/>
        <v>4945.3634558918311</v>
      </c>
      <c r="AD60" s="26">
        <f t="shared" si="33"/>
        <v>339207.63234940555</v>
      </c>
    </row>
    <row r="61" spans="1:30" s="23" customFormat="1">
      <c r="A61" s="129" t="s">
        <v>2370</v>
      </c>
      <c r="B61" s="129" t="s">
        <v>811</v>
      </c>
      <c r="C61" s="130">
        <v>3169</v>
      </c>
      <c r="D61" s="129" t="s">
        <v>816</v>
      </c>
      <c r="E61" s="169">
        <f>VLOOKUP($C61,'2020-21 School Level AAFTE'!$C:$Z,11,FALSE)</f>
        <v>0.72440000000000004</v>
      </c>
      <c r="F61" s="169" t="str">
        <f>VLOOKUP($C61,'2020-21 School Level AAFTE'!$C:$Z,8,FALSE)</f>
        <v>Yes</v>
      </c>
      <c r="G61" s="167">
        <f>VLOOKUP($C61,'2020-21 School Level AAFTE'!$C:$I,7,FALSE)</f>
        <v>956.46</v>
      </c>
      <c r="H61" s="145">
        <f>IFERROR(IF(F61= "yes",VLOOKUP(C61,Summary!$B:$I,5,0),0),0)</f>
        <v>0</v>
      </c>
      <c r="I61" s="143">
        <f t="shared" si="34"/>
        <v>956.46</v>
      </c>
      <c r="J61" s="101">
        <f>VLOOKUP($A61,'2021-22 Salary &amp; Benefits'!$A:$I,3,FALSE)</f>
        <v>1.1600000000000001</v>
      </c>
      <c r="K61" s="101">
        <f>VLOOKUP($A61,'2021-22 Salary &amp; Benefits'!$A:$I,4,FALSE)</f>
        <v>1.1600000000000001</v>
      </c>
      <c r="L61" s="45">
        <f t="shared" si="35"/>
        <v>956.46</v>
      </c>
      <c r="M61" s="29">
        <v>15</v>
      </c>
      <c r="N61" s="31">
        <f t="shared" si="36"/>
        <v>63.764000000000003</v>
      </c>
      <c r="O61" s="29">
        <v>1.1000000000000001</v>
      </c>
      <c r="P61" s="29">
        <v>36</v>
      </c>
      <c r="Q61" s="32">
        <f t="shared" si="27"/>
        <v>2525.0544000000004</v>
      </c>
      <c r="R61" s="122">
        <f t="shared" si="28"/>
        <v>2.8056160000000006</v>
      </c>
      <c r="S61" s="25">
        <f>VLOOKUP($A61,'2021-22 Salary &amp; Benefits'!$A:$I,5,FALSE)</f>
        <v>67585</v>
      </c>
      <c r="T61" s="25">
        <f>VLOOKUP($A61,'2021-22 Salary &amp; Benefits'!$A:$I,6,FALSE)</f>
        <v>68937</v>
      </c>
      <c r="U61" s="26">
        <f t="shared" si="29"/>
        <v>219956.36653760006</v>
      </c>
      <c r="V61" s="26">
        <f t="shared" si="30"/>
        <v>4400.1036851200333</v>
      </c>
      <c r="W61" s="26">
        <f>'2021-22 Salary &amp; Benefits'!G$6</f>
        <v>11848.32</v>
      </c>
      <c r="X61" s="28">
        <f>'2021-22 Salary &amp; Benefits'!H$6</f>
        <v>0.2271</v>
      </c>
      <c r="Y61" s="28">
        <f>'2021-22 Salary &amp; Benefits'!I$6</f>
        <v>0.22070000000000001</v>
      </c>
      <c r="Z61" s="26">
        <f t="shared" si="37"/>
        <v>84165.029889114958</v>
      </c>
      <c r="AA61" s="27">
        <f t="shared" si="38"/>
        <v>3739.2745037120012</v>
      </c>
      <c r="AB61" s="27">
        <f t="shared" si="31"/>
        <v>825.25788296923872</v>
      </c>
      <c r="AC61" s="27">
        <f t="shared" si="32"/>
        <v>4564.5323866812396</v>
      </c>
      <c r="AD61" s="26">
        <f t="shared" si="33"/>
        <v>313086.03249851632</v>
      </c>
    </row>
    <row r="62" spans="1:30" s="23" customFormat="1">
      <c r="A62" s="129" t="s">
        <v>2370</v>
      </c>
      <c r="B62" s="129" t="s">
        <v>811</v>
      </c>
      <c r="C62" s="130">
        <v>3227</v>
      </c>
      <c r="D62" s="129" t="s">
        <v>244</v>
      </c>
      <c r="E62" s="169">
        <f>VLOOKUP($C62,'2020-21 School Level AAFTE'!$C:$Z,11,FALSE)</f>
        <v>0.80330000000000001</v>
      </c>
      <c r="F62" s="169" t="str">
        <f>VLOOKUP($C62,'2020-21 School Level AAFTE'!$C:$Z,8,FALSE)</f>
        <v>Yes</v>
      </c>
      <c r="G62" s="167">
        <f>VLOOKUP($C62,'2020-21 School Level AAFTE'!$C:$I,7,FALSE)</f>
        <v>414.4</v>
      </c>
      <c r="H62" s="145">
        <f>IFERROR(IF(F62= "yes",VLOOKUP(C62,Summary!$B:$I,5,0),0),0)</f>
        <v>0</v>
      </c>
      <c r="I62" s="143">
        <f t="shared" si="34"/>
        <v>414.4</v>
      </c>
      <c r="J62" s="101">
        <f>VLOOKUP($A62,'2021-22 Salary &amp; Benefits'!$A:$I,3,FALSE)</f>
        <v>1.1600000000000001</v>
      </c>
      <c r="K62" s="101">
        <f>VLOOKUP($A62,'2021-22 Salary &amp; Benefits'!$A:$I,4,FALSE)</f>
        <v>1.1600000000000001</v>
      </c>
      <c r="L62" s="45">
        <f t="shared" si="35"/>
        <v>414.4</v>
      </c>
      <c r="M62" s="29">
        <v>15</v>
      </c>
      <c r="N62" s="31">
        <f t="shared" si="36"/>
        <v>27.626666666666665</v>
      </c>
      <c r="O62" s="29">
        <v>1.1000000000000001</v>
      </c>
      <c r="P62" s="29">
        <v>36</v>
      </c>
      <c r="Q62" s="32">
        <f t="shared" si="27"/>
        <v>1094.0160000000001</v>
      </c>
      <c r="R62" s="122">
        <f t="shared" si="28"/>
        <v>1.2155733333333334</v>
      </c>
      <c r="S62" s="25">
        <f>VLOOKUP($A62,'2021-22 Salary &amp; Benefits'!$A:$I,5,FALSE)</f>
        <v>67585</v>
      </c>
      <c r="T62" s="25">
        <f>VLOOKUP($A62,'2021-22 Salary &amp; Benefits'!$A:$I,6,FALSE)</f>
        <v>68937</v>
      </c>
      <c r="U62" s="26">
        <f t="shared" si="29"/>
        <v>95299.247530666675</v>
      </c>
      <c r="V62" s="26">
        <f t="shared" si="30"/>
        <v>1906.4079701333394</v>
      </c>
      <c r="W62" s="26">
        <f>'2021-22 Salary &amp; Benefits'!G$6</f>
        <v>11848.32</v>
      </c>
      <c r="X62" s="28">
        <f>'2021-22 Salary &amp; Benefits'!H$6</f>
        <v>0.2271</v>
      </c>
      <c r="Y62" s="28">
        <f>'2021-22 Salary &amp; Benefits'!I$6</f>
        <v>0.22070000000000001</v>
      </c>
      <c r="Z62" s="26">
        <f t="shared" si="37"/>
        <v>36465.705190022833</v>
      </c>
      <c r="AA62" s="27">
        <f t="shared" si="38"/>
        <v>1620.0942583466669</v>
      </c>
      <c r="AB62" s="27">
        <f t="shared" si="31"/>
        <v>357.55480281710942</v>
      </c>
      <c r="AC62" s="27">
        <f t="shared" si="32"/>
        <v>1977.6490611637764</v>
      </c>
      <c r="AD62" s="26">
        <f t="shared" si="33"/>
        <v>135649.0097519866</v>
      </c>
    </row>
    <row r="63" spans="1:30" s="23" customFormat="1">
      <c r="A63" s="129" t="s">
        <v>2370</v>
      </c>
      <c r="B63" s="129" t="s">
        <v>811</v>
      </c>
      <c r="C63" s="130">
        <v>4385</v>
      </c>
      <c r="D63" s="129" t="s">
        <v>822</v>
      </c>
      <c r="E63" s="169">
        <f>VLOOKUP($C63,'2020-21 School Level AAFTE'!$C:$Z,11,FALSE)</f>
        <v>0.54300000000000004</v>
      </c>
      <c r="F63" s="169" t="str">
        <f>VLOOKUP($C63,'2020-21 School Level AAFTE'!$C:$Z,8,FALSE)</f>
        <v>Yes</v>
      </c>
      <c r="G63" s="167">
        <f>VLOOKUP($C63,'2020-21 School Level AAFTE'!$C:$I,7,FALSE)</f>
        <v>994.48</v>
      </c>
      <c r="H63" s="145">
        <f>IFERROR(IF(F63= "yes",VLOOKUP(C63,Summary!$B:$I,5,0),0),0)</f>
        <v>0</v>
      </c>
      <c r="I63" s="143">
        <f t="shared" si="34"/>
        <v>994.48</v>
      </c>
      <c r="J63" s="101">
        <f>VLOOKUP($A63,'2021-22 Salary &amp; Benefits'!$A:$I,3,FALSE)</f>
        <v>1.1600000000000001</v>
      </c>
      <c r="K63" s="101">
        <f>VLOOKUP($A63,'2021-22 Salary &amp; Benefits'!$A:$I,4,FALSE)</f>
        <v>1.1600000000000001</v>
      </c>
      <c r="L63" s="45">
        <f t="shared" si="35"/>
        <v>994.48</v>
      </c>
      <c r="M63" s="29">
        <v>15</v>
      </c>
      <c r="N63" s="31">
        <f t="shared" si="36"/>
        <v>66.298666666666662</v>
      </c>
      <c r="O63" s="29">
        <v>1.1000000000000001</v>
      </c>
      <c r="P63" s="29">
        <v>36</v>
      </c>
      <c r="Q63" s="32">
        <f t="shared" si="27"/>
        <v>2625.4272000000001</v>
      </c>
      <c r="R63" s="122">
        <f t="shared" si="28"/>
        <v>2.9171413333333334</v>
      </c>
      <c r="S63" s="25">
        <f>VLOOKUP($A63,'2021-22 Salary &amp; Benefits'!$A:$I,5,FALSE)</f>
        <v>67585</v>
      </c>
      <c r="T63" s="25">
        <f>VLOOKUP($A63,'2021-22 Salary &amp; Benefits'!$A:$I,6,FALSE)</f>
        <v>68937</v>
      </c>
      <c r="U63" s="26">
        <f t="shared" si="29"/>
        <v>228699.79653546668</v>
      </c>
      <c r="V63" s="26">
        <f t="shared" si="30"/>
        <v>4575.0110958933656</v>
      </c>
      <c r="W63" s="26">
        <f>'2021-22 Salary &amp; Benefits'!G$6</f>
        <v>11848.32</v>
      </c>
      <c r="X63" s="28">
        <f>'2021-22 Salary &amp; Benefits'!H$6</f>
        <v>0.2271</v>
      </c>
      <c r="Y63" s="28">
        <f>'2021-22 Salary &amp; Benefits'!I$6</f>
        <v>0.22070000000000001</v>
      </c>
      <c r="Z63" s="26">
        <f t="shared" si="37"/>
        <v>87510.65274462814</v>
      </c>
      <c r="AA63" s="27">
        <f t="shared" si="38"/>
        <v>3887.9134605226673</v>
      </c>
      <c r="AB63" s="27">
        <f t="shared" si="31"/>
        <v>858.06250073735271</v>
      </c>
      <c r="AC63" s="27">
        <f t="shared" si="32"/>
        <v>4745.9759612600201</v>
      </c>
      <c r="AD63" s="26">
        <f t="shared" si="33"/>
        <v>325531.43633724819</v>
      </c>
    </row>
    <row r="64" spans="1:30" s="23" customFormat="1">
      <c r="A64" s="129" t="s">
        <v>2370</v>
      </c>
      <c r="B64" s="129" t="s">
        <v>811</v>
      </c>
      <c r="C64" s="130">
        <v>1915</v>
      </c>
      <c r="D64" s="129" t="s">
        <v>689</v>
      </c>
      <c r="E64" s="169">
        <f>VLOOKUP($C64,'2020-21 School Level AAFTE'!$C:$Z,11,FALSE)</f>
        <v>0.38190000000000002</v>
      </c>
      <c r="F64" s="169" t="str">
        <f>VLOOKUP($C64,'2020-21 School Level AAFTE'!$C:$Z,8,FALSE)</f>
        <v>No</v>
      </c>
      <c r="G64" s="167">
        <f>VLOOKUP($C64,'2020-21 School Level AAFTE'!$C:$I,7,FALSE)</f>
        <v>0</v>
      </c>
      <c r="H64" s="145">
        <f>IFERROR(IF(F64= "yes",VLOOKUP(C64,Summary!$B:$I,5,0),0),0)</f>
        <v>0</v>
      </c>
      <c r="I64" s="143">
        <f t="shared" si="34"/>
        <v>0</v>
      </c>
      <c r="J64" s="101">
        <f>VLOOKUP($A64,'2021-22 Salary &amp; Benefits'!$A:$I,3,FALSE)</f>
        <v>1.1600000000000001</v>
      </c>
      <c r="K64" s="101">
        <f>VLOOKUP($A64,'2021-22 Salary &amp; Benefits'!$A:$I,4,FALSE)</f>
        <v>1.1600000000000001</v>
      </c>
      <c r="L64" s="45">
        <f t="shared" si="35"/>
        <v>0</v>
      </c>
      <c r="M64" s="29">
        <v>15</v>
      </c>
      <c r="N64" s="31">
        <f t="shared" si="36"/>
        <v>0</v>
      </c>
      <c r="O64" s="29">
        <v>1.1000000000000001</v>
      </c>
      <c r="P64" s="29">
        <v>36</v>
      </c>
      <c r="Q64" s="32">
        <f t="shared" si="27"/>
        <v>0</v>
      </c>
      <c r="R64" s="122">
        <f t="shared" si="28"/>
        <v>0</v>
      </c>
      <c r="S64" s="25">
        <f>VLOOKUP($A64,'2021-22 Salary &amp; Benefits'!$A:$I,5,FALSE)</f>
        <v>67585</v>
      </c>
      <c r="T64" s="25">
        <f>VLOOKUP($A64,'2021-22 Salary &amp; Benefits'!$A:$I,6,FALSE)</f>
        <v>68937</v>
      </c>
      <c r="U64" s="26">
        <f t="shared" si="29"/>
        <v>0</v>
      </c>
      <c r="V64" s="26">
        <f t="shared" si="30"/>
        <v>0</v>
      </c>
      <c r="W64" s="26">
        <f>'2021-22 Salary &amp; Benefits'!G$6</f>
        <v>11848.32</v>
      </c>
      <c r="X64" s="28">
        <f>'2021-22 Salary &amp; Benefits'!H$6</f>
        <v>0.2271</v>
      </c>
      <c r="Y64" s="28">
        <f>'2021-22 Salary &amp; Benefits'!I$6</f>
        <v>0.22070000000000001</v>
      </c>
      <c r="Z64" s="26">
        <f t="shared" si="37"/>
        <v>0</v>
      </c>
      <c r="AA64" s="27">
        <f t="shared" si="38"/>
        <v>0</v>
      </c>
      <c r="AB64" s="27">
        <f t="shared" si="31"/>
        <v>0</v>
      </c>
      <c r="AC64" s="27">
        <f t="shared" si="32"/>
        <v>0</v>
      </c>
      <c r="AD64" s="26">
        <f t="shared" si="33"/>
        <v>0</v>
      </c>
    </row>
    <row r="65" spans="1:30" s="23" customFormat="1">
      <c r="A65" s="129" t="s">
        <v>2370</v>
      </c>
      <c r="B65" s="129" t="s">
        <v>811</v>
      </c>
      <c r="C65" s="130">
        <v>2659</v>
      </c>
      <c r="D65" s="129" t="s">
        <v>812</v>
      </c>
      <c r="E65" s="169">
        <f>VLOOKUP($C65,'2020-21 School Level AAFTE'!$C:$Z,11,FALSE)</f>
        <v>0.64870000000000005</v>
      </c>
      <c r="F65" s="169" t="str">
        <f>VLOOKUP($C65,'2020-21 School Level AAFTE'!$C:$Z,8,FALSE)</f>
        <v>Yes</v>
      </c>
      <c r="G65" s="167">
        <f>VLOOKUP($C65,'2020-21 School Level AAFTE'!$C:$I,7,FALSE)</f>
        <v>430.4</v>
      </c>
      <c r="H65" s="145">
        <f>IFERROR(IF(F65= "yes",VLOOKUP(C65,Summary!$B:$I,5,0),0),0)</f>
        <v>0</v>
      </c>
      <c r="I65" s="143">
        <f t="shared" si="34"/>
        <v>430.4</v>
      </c>
      <c r="J65" s="101">
        <f>VLOOKUP($A65,'2021-22 Salary &amp; Benefits'!$A:$I,3,FALSE)</f>
        <v>1.1600000000000001</v>
      </c>
      <c r="K65" s="101">
        <f>VLOOKUP($A65,'2021-22 Salary &amp; Benefits'!$A:$I,4,FALSE)</f>
        <v>1.1600000000000001</v>
      </c>
      <c r="L65" s="45">
        <f t="shared" si="35"/>
        <v>430.4</v>
      </c>
      <c r="M65" s="29">
        <v>15</v>
      </c>
      <c r="N65" s="31">
        <f t="shared" si="36"/>
        <v>28.693333333333332</v>
      </c>
      <c r="O65" s="29">
        <v>1.1000000000000001</v>
      </c>
      <c r="P65" s="29">
        <v>36</v>
      </c>
      <c r="Q65" s="32">
        <f t="shared" si="27"/>
        <v>1136.2560000000001</v>
      </c>
      <c r="R65" s="122">
        <f t="shared" si="28"/>
        <v>1.2625066666666667</v>
      </c>
      <c r="S65" s="25">
        <f>VLOOKUP($A65,'2021-22 Salary &amp; Benefits'!$A:$I,5,FALSE)</f>
        <v>67585</v>
      </c>
      <c r="T65" s="25">
        <f>VLOOKUP($A65,'2021-22 Salary &amp; Benefits'!$A:$I,6,FALSE)</f>
        <v>68937</v>
      </c>
      <c r="U65" s="26">
        <f t="shared" si="29"/>
        <v>98978.755157333348</v>
      </c>
      <c r="V65" s="26">
        <f t="shared" si="30"/>
        <v>1980.0144554666622</v>
      </c>
      <c r="W65" s="26">
        <f>'2021-22 Salary &amp; Benefits'!G$6</f>
        <v>11848.32</v>
      </c>
      <c r="X65" s="28">
        <f>'2021-22 Salary &amp; Benefits'!H$6</f>
        <v>0.2271</v>
      </c>
      <c r="Y65" s="28">
        <f>'2021-22 Salary &amp; Benefits'!I$6</f>
        <v>0.22070000000000001</v>
      </c>
      <c r="Z65" s="26">
        <f t="shared" si="37"/>
        <v>37873.647475351892</v>
      </c>
      <c r="AA65" s="27">
        <f t="shared" si="38"/>
        <v>1682.6461602133336</v>
      </c>
      <c r="AB65" s="27">
        <f t="shared" si="31"/>
        <v>371.36000755908276</v>
      </c>
      <c r="AC65" s="27">
        <f t="shared" si="32"/>
        <v>2054.0061677724161</v>
      </c>
      <c r="AD65" s="26">
        <f t="shared" si="33"/>
        <v>140886.42325592434</v>
      </c>
    </row>
    <row r="66" spans="1:30" s="23" customFormat="1">
      <c r="A66" s="129" t="s">
        <v>2370</v>
      </c>
      <c r="B66" s="129" t="s">
        <v>811</v>
      </c>
      <c r="C66" s="130">
        <v>2326</v>
      </c>
      <c r="D66" s="129" t="s">
        <v>40</v>
      </c>
      <c r="E66" s="169">
        <f>VLOOKUP($C66,'2020-21 School Level AAFTE'!$C:$Z,11,FALSE)</f>
        <v>0.73509999999999998</v>
      </c>
      <c r="F66" s="169" t="str">
        <f>VLOOKUP($C66,'2020-21 School Level AAFTE'!$C:$Z,8,FALSE)</f>
        <v>Yes</v>
      </c>
      <c r="G66" s="167">
        <f>VLOOKUP($C66,'2020-21 School Level AAFTE'!$C:$I,7,FALSE)</f>
        <v>510.3</v>
      </c>
      <c r="H66" s="145">
        <f>IFERROR(IF(F66= "yes",VLOOKUP(C66,Summary!$B:$I,5,0),0),0)</f>
        <v>0</v>
      </c>
      <c r="I66" s="143">
        <f t="shared" si="34"/>
        <v>510.3</v>
      </c>
      <c r="J66" s="101">
        <f>VLOOKUP($A66,'2021-22 Salary &amp; Benefits'!$A:$I,3,FALSE)</f>
        <v>1.1600000000000001</v>
      </c>
      <c r="K66" s="101">
        <f>VLOOKUP($A66,'2021-22 Salary &amp; Benefits'!$A:$I,4,FALSE)</f>
        <v>1.1600000000000001</v>
      </c>
      <c r="L66" s="45">
        <f t="shared" si="35"/>
        <v>510.3</v>
      </c>
      <c r="M66" s="29">
        <v>15</v>
      </c>
      <c r="N66" s="31">
        <f t="shared" si="36"/>
        <v>34.020000000000003</v>
      </c>
      <c r="O66" s="29">
        <v>1.1000000000000001</v>
      </c>
      <c r="P66" s="29">
        <v>36</v>
      </c>
      <c r="Q66" s="32">
        <f t="shared" si="27"/>
        <v>1347.1920000000002</v>
      </c>
      <c r="R66" s="122">
        <f t="shared" si="28"/>
        <v>1.4968800000000002</v>
      </c>
      <c r="S66" s="25">
        <f>VLOOKUP($A66,'2021-22 Salary &amp; Benefits'!$A:$I,5,FALSE)</f>
        <v>67585</v>
      </c>
      <c r="T66" s="25">
        <f>VLOOKUP($A66,'2021-22 Salary &amp; Benefits'!$A:$I,6,FALSE)</f>
        <v>68937</v>
      </c>
      <c r="U66" s="26">
        <f t="shared" si="29"/>
        <v>117353.29636800002</v>
      </c>
      <c r="V66" s="26">
        <f t="shared" si="30"/>
        <v>2347.5868416000158</v>
      </c>
      <c r="W66" s="26">
        <f>'2021-22 Salary &amp; Benefits'!G$6</f>
        <v>11848.32</v>
      </c>
      <c r="X66" s="28">
        <f>'2021-22 Salary &amp; Benefits'!H$6</f>
        <v>0.2271</v>
      </c>
      <c r="Y66" s="28">
        <f>'2021-22 Salary &amp; Benefits'!I$6</f>
        <v>0.22070000000000001</v>
      </c>
      <c r="Z66" s="26">
        <f t="shared" si="37"/>
        <v>44904.559262713927</v>
      </c>
      <c r="AA66" s="27">
        <f t="shared" si="38"/>
        <v>1995.0147201600007</v>
      </c>
      <c r="AB66" s="27">
        <f t="shared" si="31"/>
        <v>440.29974873931218</v>
      </c>
      <c r="AC66" s="27">
        <f t="shared" si="32"/>
        <v>2435.3144688993129</v>
      </c>
      <c r="AD66" s="26">
        <f t="shared" si="33"/>
        <v>167040.75694121327</v>
      </c>
    </row>
    <row r="67" spans="1:30" s="23" customFormat="1">
      <c r="A67" s="129" t="s">
        <v>2370</v>
      </c>
      <c r="B67" s="129" t="s">
        <v>811</v>
      </c>
      <c r="C67" s="130">
        <v>2702</v>
      </c>
      <c r="D67" s="129" t="s">
        <v>813</v>
      </c>
      <c r="E67" s="169">
        <f>VLOOKUP($C67,'2020-21 School Level AAFTE'!$C:$Z,11,FALSE)</f>
        <v>0.66359999999999997</v>
      </c>
      <c r="F67" s="169" t="str">
        <f>VLOOKUP($C67,'2020-21 School Level AAFTE'!$C:$Z,8,FALSE)</f>
        <v>Yes</v>
      </c>
      <c r="G67" s="167">
        <f>VLOOKUP($C67,'2020-21 School Level AAFTE'!$C:$I,7,FALSE)</f>
        <v>228.33</v>
      </c>
      <c r="H67" s="145">
        <f>IFERROR(IF(F67= "yes",VLOOKUP(C67,Summary!$B:$I,5,0),0),0)</f>
        <v>0</v>
      </c>
      <c r="I67" s="143">
        <f t="shared" si="34"/>
        <v>228.33</v>
      </c>
      <c r="J67" s="101">
        <f>VLOOKUP($A67,'2021-22 Salary &amp; Benefits'!$A:$I,3,FALSE)</f>
        <v>1.1600000000000001</v>
      </c>
      <c r="K67" s="101">
        <f>VLOOKUP($A67,'2021-22 Salary &amp; Benefits'!$A:$I,4,FALSE)</f>
        <v>1.1600000000000001</v>
      </c>
      <c r="L67" s="45">
        <f t="shared" si="35"/>
        <v>228.33</v>
      </c>
      <c r="M67" s="29">
        <v>15</v>
      </c>
      <c r="N67" s="31">
        <f t="shared" si="36"/>
        <v>15.222000000000001</v>
      </c>
      <c r="O67" s="29">
        <v>1.1000000000000001</v>
      </c>
      <c r="P67" s="29">
        <v>36</v>
      </c>
      <c r="Q67" s="32">
        <f t="shared" si="27"/>
        <v>602.79120000000012</v>
      </c>
      <c r="R67" s="122">
        <f t="shared" si="28"/>
        <v>0.66976800000000014</v>
      </c>
      <c r="S67" s="25">
        <f>VLOOKUP($A67,'2021-22 Salary &amp; Benefits'!$A:$I,5,FALSE)</f>
        <v>67585</v>
      </c>
      <c r="T67" s="25">
        <f>VLOOKUP($A67,'2021-22 Salary &amp; Benefits'!$A:$I,6,FALSE)</f>
        <v>68937</v>
      </c>
      <c r="U67" s="26">
        <f t="shared" si="29"/>
        <v>52508.873524800016</v>
      </c>
      <c r="V67" s="26">
        <f t="shared" si="30"/>
        <v>1050.4105497600031</v>
      </c>
      <c r="W67" s="26">
        <f>'2021-22 Salary &amp; Benefits'!G$6</f>
        <v>11848.32</v>
      </c>
      <c r="X67" s="28">
        <f>'2021-22 Salary &amp; Benefits'!H$6</f>
        <v>0.2271</v>
      </c>
      <c r="Y67" s="28">
        <f>'2021-22 Salary &amp; Benefits'!I$6</f>
        <v>0.22070000000000001</v>
      </c>
      <c r="Z67" s="26">
        <f t="shared" si="37"/>
        <v>20092.216375574117</v>
      </c>
      <c r="AA67" s="27">
        <f t="shared" si="38"/>
        <v>892.65473457600024</v>
      </c>
      <c r="AB67" s="27">
        <f t="shared" si="31"/>
        <v>197.00889992092326</v>
      </c>
      <c r="AC67" s="27">
        <f t="shared" si="32"/>
        <v>1089.6636344969236</v>
      </c>
      <c r="AD67" s="26">
        <f t="shared" si="33"/>
        <v>74741.164084631062</v>
      </c>
    </row>
    <row r="68" spans="1:30" s="23" customFormat="1">
      <c r="A68" s="129" t="s">
        <v>2383</v>
      </c>
      <c r="B68" s="129" t="s">
        <v>1033</v>
      </c>
      <c r="C68" s="130">
        <v>2395</v>
      </c>
      <c r="D68" s="129" t="s">
        <v>1038</v>
      </c>
      <c r="E68" s="169">
        <f>VLOOKUP($C68,'2020-21 School Level AAFTE'!$C:$Z,11,FALSE)</f>
        <v>7.6499999999999999E-2</v>
      </c>
      <c r="F68" s="169" t="str">
        <f>VLOOKUP($C68,'2020-21 School Level AAFTE'!$C:$Z,8,FALSE)</f>
        <v>No</v>
      </c>
      <c r="G68" s="167">
        <f>VLOOKUP($C68,'2020-21 School Level AAFTE'!$C:$I,7,FALSE)</f>
        <v>1311.83</v>
      </c>
      <c r="H68" s="145">
        <f>IFERROR(IF(F68= "yes",VLOOKUP(C68,Summary!$B:$I,5,0),0),0)</f>
        <v>0</v>
      </c>
      <c r="I68" s="143">
        <f t="shared" si="34"/>
        <v>0</v>
      </c>
      <c r="J68" s="101">
        <f>VLOOKUP($A68,'2021-22 Salary &amp; Benefits'!$A:$I,3,FALSE)</f>
        <v>1.18</v>
      </c>
      <c r="K68" s="101">
        <f>VLOOKUP($A68,'2021-22 Salary &amp; Benefits'!$A:$I,4,FALSE)</f>
        <v>1.18</v>
      </c>
      <c r="L68" s="45">
        <f t="shared" si="35"/>
        <v>0</v>
      </c>
      <c r="M68" s="29">
        <v>15</v>
      </c>
      <c r="N68" s="31">
        <f t="shared" si="36"/>
        <v>0</v>
      </c>
      <c r="O68" s="29">
        <v>1.1000000000000001</v>
      </c>
      <c r="P68" s="29">
        <v>36</v>
      </c>
      <c r="Q68" s="32">
        <f t="shared" si="27"/>
        <v>0</v>
      </c>
      <c r="R68" s="122">
        <f t="shared" si="28"/>
        <v>0</v>
      </c>
      <c r="S68" s="25">
        <f>VLOOKUP($A68,'2021-22 Salary &amp; Benefits'!$A:$I,5,FALSE)</f>
        <v>67585</v>
      </c>
      <c r="T68" s="25">
        <f>VLOOKUP($A68,'2021-22 Salary &amp; Benefits'!$A:$I,6,FALSE)</f>
        <v>68937</v>
      </c>
      <c r="U68" s="26">
        <f t="shared" si="29"/>
        <v>0</v>
      </c>
      <c r="V68" s="26">
        <f t="shared" si="30"/>
        <v>0</v>
      </c>
      <c r="W68" s="26">
        <f>'2021-22 Salary &amp; Benefits'!G$6</f>
        <v>11848.32</v>
      </c>
      <c r="X68" s="28">
        <f>'2021-22 Salary &amp; Benefits'!H$6</f>
        <v>0.2271</v>
      </c>
      <c r="Y68" s="28">
        <f>'2021-22 Salary &amp; Benefits'!I$6</f>
        <v>0.22070000000000001</v>
      </c>
      <c r="Z68" s="26">
        <f t="shared" si="37"/>
        <v>0</v>
      </c>
      <c r="AA68" s="27">
        <f t="shared" si="38"/>
        <v>0</v>
      </c>
      <c r="AB68" s="27">
        <f t="shared" si="31"/>
        <v>0</v>
      </c>
      <c r="AC68" s="27">
        <f t="shared" si="32"/>
        <v>0</v>
      </c>
      <c r="AD68" s="26">
        <f t="shared" si="33"/>
        <v>0</v>
      </c>
    </row>
    <row r="69" spans="1:30" s="23" customFormat="1">
      <c r="A69" s="129" t="s">
        <v>2383</v>
      </c>
      <c r="B69" s="129" t="s">
        <v>1033</v>
      </c>
      <c r="C69" s="130">
        <v>1939</v>
      </c>
      <c r="D69" s="129" t="s">
        <v>1037</v>
      </c>
      <c r="E69" s="169">
        <f>VLOOKUP($C69,'2020-21 School Level AAFTE'!$C:$Z,11,FALSE)</f>
        <v>1.9599999999999999E-2</v>
      </c>
      <c r="F69" s="169" t="str">
        <f>VLOOKUP($C69,'2020-21 School Level AAFTE'!$C:$Z,8,FALSE)</f>
        <v>No</v>
      </c>
      <c r="G69" s="167">
        <f>VLOOKUP($C69,'2020-21 School Level AAFTE'!$C:$I,7,FALSE)</f>
        <v>4.5</v>
      </c>
      <c r="H69" s="145">
        <f>IFERROR(IF(F69= "yes",VLOOKUP(C69,Summary!$B:$I,5,0),0),0)</f>
        <v>0</v>
      </c>
      <c r="I69" s="143">
        <f t="shared" si="34"/>
        <v>0</v>
      </c>
      <c r="J69" s="101">
        <f>VLOOKUP($A69,'2021-22 Salary &amp; Benefits'!$A:$I,3,FALSE)</f>
        <v>1.18</v>
      </c>
      <c r="K69" s="101">
        <f>VLOOKUP($A69,'2021-22 Salary &amp; Benefits'!$A:$I,4,FALSE)</f>
        <v>1.18</v>
      </c>
      <c r="L69" s="45">
        <f t="shared" si="35"/>
        <v>0</v>
      </c>
      <c r="M69" s="29">
        <v>15</v>
      </c>
      <c r="N69" s="31">
        <f t="shared" si="36"/>
        <v>0</v>
      </c>
      <c r="O69" s="29">
        <v>1.1000000000000001</v>
      </c>
      <c r="P69" s="29">
        <v>36</v>
      </c>
      <c r="Q69" s="32">
        <f t="shared" si="27"/>
        <v>0</v>
      </c>
      <c r="R69" s="122">
        <f t="shared" si="28"/>
        <v>0</v>
      </c>
      <c r="S69" s="25">
        <f>VLOOKUP($A69,'2021-22 Salary &amp; Benefits'!$A:$I,5,FALSE)</f>
        <v>67585</v>
      </c>
      <c r="T69" s="25">
        <f>VLOOKUP($A69,'2021-22 Salary &amp; Benefits'!$A:$I,6,FALSE)</f>
        <v>68937</v>
      </c>
      <c r="U69" s="26">
        <f t="shared" si="29"/>
        <v>0</v>
      </c>
      <c r="V69" s="26">
        <f t="shared" si="30"/>
        <v>0</v>
      </c>
      <c r="W69" s="26">
        <f>'2021-22 Salary &amp; Benefits'!G$6</f>
        <v>11848.32</v>
      </c>
      <c r="X69" s="28">
        <f>'2021-22 Salary &amp; Benefits'!H$6</f>
        <v>0.2271</v>
      </c>
      <c r="Y69" s="28">
        <f>'2021-22 Salary &amp; Benefits'!I$6</f>
        <v>0.22070000000000001</v>
      </c>
      <c r="Z69" s="26">
        <f t="shared" si="37"/>
        <v>0</v>
      </c>
      <c r="AA69" s="27">
        <f t="shared" si="38"/>
        <v>0</v>
      </c>
      <c r="AB69" s="27">
        <f t="shared" si="31"/>
        <v>0</v>
      </c>
      <c r="AC69" s="27">
        <f t="shared" si="32"/>
        <v>0</v>
      </c>
      <c r="AD69" s="26">
        <f t="shared" si="33"/>
        <v>0</v>
      </c>
    </row>
    <row r="70" spans="1:30" s="23" customFormat="1">
      <c r="A70" s="129" t="s">
        <v>2383</v>
      </c>
      <c r="B70" s="129" t="s">
        <v>1033</v>
      </c>
      <c r="C70" s="130">
        <v>3552</v>
      </c>
      <c r="D70" s="129" t="s">
        <v>1040</v>
      </c>
      <c r="E70" s="169">
        <f>VLOOKUP($C70,'2020-21 School Level AAFTE'!$C:$Z,11,FALSE)</f>
        <v>4.5600000000000002E-2</v>
      </c>
      <c r="F70" s="169" t="str">
        <f>VLOOKUP($C70,'2020-21 School Level AAFTE'!$C:$Z,8,FALSE)</f>
        <v>No</v>
      </c>
      <c r="G70" s="167">
        <f>VLOOKUP($C70,'2020-21 School Level AAFTE'!$C:$I,7,FALSE)</f>
        <v>289.38</v>
      </c>
      <c r="H70" s="145">
        <f>IFERROR(IF(F70= "yes",VLOOKUP(C70,Summary!$B:$I,5,0),0),0)</f>
        <v>0</v>
      </c>
      <c r="I70" s="144">
        <f t="shared" si="34"/>
        <v>0</v>
      </c>
      <c r="J70" s="101">
        <f>VLOOKUP($A70,'2021-22 Salary &amp; Benefits'!$A:$I,3,FALSE)</f>
        <v>1.18</v>
      </c>
      <c r="K70" s="101">
        <f>VLOOKUP($A70,'2021-22 Salary &amp; Benefits'!$A:$I,4,FALSE)</f>
        <v>1.18</v>
      </c>
      <c r="L70" s="121">
        <f t="shared" si="35"/>
        <v>0</v>
      </c>
      <c r="M70" s="29">
        <v>15</v>
      </c>
      <c r="N70" s="31">
        <f t="shared" si="36"/>
        <v>0</v>
      </c>
      <c r="O70" s="29">
        <v>1.1000000000000001</v>
      </c>
      <c r="P70" s="29">
        <v>36</v>
      </c>
      <c r="Q70" s="32">
        <f t="shared" si="27"/>
        <v>0</v>
      </c>
      <c r="R70" s="122">
        <f t="shared" si="28"/>
        <v>0</v>
      </c>
      <c r="S70" s="25">
        <f>VLOOKUP($A70,'2021-22 Salary &amp; Benefits'!$A:$I,5,FALSE)</f>
        <v>67585</v>
      </c>
      <c r="T70" s="25">
        <f>VLOOKUP($A70,'2021-22 Salary &amp; Benefits'!$A:$I,6,FALSE)</f>
        <v>68937</v>
      </c>
      <c r="U70" s="26">
        <f t="shared" si="29"/>
        <v>0</v>
      </c>
      <c r="V70" s="26">
        <f t="shared" si="30"/>
        <v>0</v>
      </c>
      <c r="W70" s="26">
        <f>'2021-22 Salary &amp; Benefits'!G$6</f>
        <v>11848.32</v>
      </c>
      <c r="X70" s="28">
        <f>'2021-22 Salary &amp; Benefits'!H$6</f>
        <v>0.2271</v>
      </c>
      <c r="Y70" s="28">
        <f>'2021-22 Salary &amp; Benefits'!I$6</f>
        <v>0.22070000000000001</v>
      </c>
      <c r="Z70" s="26">
        <f t="shared" si="37"/>
        <v>0</v>
      </c>
      <c r="AA70" s="27">
        <f t="shared" si="38"/>
        <v>0</v>
      </c>
      <c r="AB70" s="27">
        <f t="shared" si="31"/>
        <v>0</v>
      </c>
      <c r="AC70" s="27">
        <f t="shared" si="32"/>
        <v>0</v>
      </c>
      <c r="AD70" s="26">
        <f t="shared" si="33"/>
        <v>0</v>
      </c>
    </row>
    <row r="71" spans="1:30" s="23" customFormat="1">
      <c r="A71" s="129" t="s">
        <v>2383</v>
      </c>
      <c r="B71" s="129" t="s">
        <v>1033</v>
      </c>
      <c r="C71" s="130">
        <v>3043</v>
      </c>
      <c r="D71" s="129" t="s">
        <v>1039</v>
      </c>
      <c r="E71" s="169">
        <f>VLOOKUP($C71,'2020-21 School Level AAFTE'!$C:$Z,11,FALSE)</f>
        <v>2.75E-2</v>
      </c>
      <c r="F71" s="169" t="str">
        <f>VLOOKUP($C71,'2020-21 School Level AAFTE'!$C:$Z,8,FALSE)</f>
        <v>No</v>
      </c>
      <c r="G71" s="167">
        <f>VLOOKUP($C71,'2020-21 School Level AAFTE'!$C:$I,7,FALSE)</f>
        <v>303</v>
      </c>
      <c r="H71" s="145">
        <f>IFERROR(IF(F71= "yes",VLOOKUP(C71,Summary!$B:$I,5,0),0),0)</f>
        <v>0</v>
      </c>
      <c r="I71" s="144">
        <f t="shared" ref="I71:I133" si="39">IF(F71= "yes", G71,0)</f>
        <v>0</v>
      </c>
      <c r="J71" s="101">
        <f>VLOOKUP($A71,'2021-22 Salary &amp; Benefits'!$A:$I,3,FALSE)</f>
        <v>1.18</v>
      </c>
      <c r="K71" s="101">
        <f>VLOOKUP($A71,'2021-22 Salary &amp; Benefits'!$A:$I,4,FALSE)</f>
        <v>1.18</v>
      </c>
      <c r="L71" s="121">
        <f t="shared" ref="L71:L133" si="40">IF(H71&gt;0,H71,I71)</f>
        <v>0</v>
      </c>
      <c r="M71" s="29">
        <v>15</v>
      </c>
      <c r="N71" s="31">
        <f t="shared" ref="N71:N133" si="41">IF(L71="no",0,L71/M71)</f>
        <v>0</v>
      </c>
      <c r="O71" s="29">
        <v>1.1000000000000001</v>
      </c>
      <c r="P71" s="29">
        <v>36</v>
      </c>
      <c r="Q71" s="32">
        <f t="shared" ref="Q71:Q133" si="42">IF(L71="no",0,N71*O71*P71)</f>
        <v>0</v>
      </c>
      <c r="R71" s="122">
        <f t="shared" ref="R71:R133" si="43">IF(L71="no",0,Q71/900)</f>
        <v>0</v>
      </c>
      <c r="S71" s="25">
        <f>VLOOKUP($A71,'2021-22 Salary &amp; Benefits'!$A:$I,5,FALSE)</f>
        <v>67585</v>
      </c>
      <c r="T71" s="25">
        <f>VLOOKUP($A71,'2021-22 Salary &amp; Benefits'!$A:$I,6,FALSE)</f>
        <v>68937</v>
      </c>
      <c r="U71" s="26">
        <f t="shared" ref="U71:U133" si="44">$J71*$S71*$R71</f>
        <v>0</v>
      </c>
      <c r="V71" s="26">
        <f t="shared" ref="V71:V133" si="45">$K71*$T71*$R71-U71</f>
        <v>0</v>
      </c>
      <c r="W71" s="26">
        <f>'2021-22 Salary &amp; Benefits'!G$6</f>
        <v>11848.32</v>
      </c>
      <c r="X71" s="28">
        <f>'2021-22 Salary &amp; Benefits'!H$6</f>
        <v>0.2271</v>
      </c>
      <c r="Y71" s="28">
        <f>'2021-22 Salary &amp; Benefits'!I$6</f>
        <v>0.22070000000000001</v>
      </c>
      <c r="Z71" s="26">
        <f t="shared" ref="Z71:Z133" si="46">U71*X71+V71*Y71+R71*W71</f>
        <v>0</v>
      </c>
      <c r="AA71" s="27">
        <f t="shared" si="38"/>
        <v>0</v>
      </c>
      <c r="AB71" s="27">
        <f t="shared" ref="AB71:AB133" si="47">AA71*Y71</f>
        <v>0</v>
      </c>
      <c r="AC71" s="27">
        <f t="shared" ref="AC71:AC133" si="48">SUM(AA71:AB71)</f>
        <v>0</v>
      </c>
      <c r="AD71" s="26">
        <f t="shared" ref="AD71:AD133" si="49">SUM(Z71,U71:V71,AC71)</f>
        <v>0</v>
      </c>
    </row>
    <row r="72" spans="1:30" s="23" customFormat="1">
      <c r="A72" s="129" t="s">
        <v>2383</v>
      </c>
      <c r="B72" s="129" t="s">
        <v>1033</v>
      </c>
      <c r="C72" s="130">
        <v>1935</v>
      </c>
      <c r="D72" s="129" t="s">
        <v>1036</v>
      </c>
      <c r="E72" s="169">
        <f>VLOOKUP($C72,'2020-21 School Level AAFTE'!$C:$Z,11,FALSE)</f>
        <v>0.1283</v>
      </c>
      <c r="F72" s="169" t="str">
        <f>VLOOKUP($C72,'2020-21 School Level AAFTE'!$C:$Z,8,FALSE)</f>
        <v>No</v>
      </c>
      <c r="G72" s="167">
        <f>VLOOKUP($C72,'2020-21 School Level AAFTE'!$C:$I,7,FALSE)</f>
        <v>86.490000000000009</v>
      </c>
      <c r="H72" s="145">
        <f>IFERROR(IF(F72= "yes",VLOOKUP(C72,Summary!$B:$I,5,0),0),0)</f>
        <v>0</v>
      </c>
      <c r="I72" s="143">
        <f t="shared" si="39"/>
        <v>0</v>
      </c>
      <c r="J72" s="101">
        <f>VLOOKUP($A72,'2021-22 Salary &amp; Benefits'!$A:$I,3,FALSE)</f>
        <v>1.18</v>
      </c>
      <c r="K72" s="101">
        <f>VLOOKUP($A72,'2021-22 Salary &amp; Benefits'!$A:$I,4,FALSE)</f>
        <v>1.18</v>
      </c>
      <c r="L72" s="45">
        <f t="shared" si="40"/>
        <v>0</v>
      </c>
      <c r="M72" s="29">
        <v>15</v>
      </c>
      <c r="N72" s="31">
        <f t="shared" si="41"/>
        <v>0</v>
      </c>
      <c r="O72" s="29">
        <v>1.1000000000000001</v>
      </c>
      <c r="P72" s="29">
        <v>36</v>
      </c>
      <c r="Q72" s="32">
        <f t="shared" si="42"/>
        <v>0</v>
      </c>
      <c r="R72" s="122">
        <f t="shared" si="43"/>
        <v>0</v>
      </c>
      <c r="S72" s="25">
        <f>VLOOKUP($A72,'2021-22 Salary &amp; Benefits'!$A:$I,5,FALSE)</f>
        <v>67585</v>
      </c>
      <c r="T72" s="25">
        <f>VLOOKUP($A72,'2021-22 Salary &amp; Benefits'!$A:$I,6,FALSE)</f>
        <v>68937</v>
      </c>
      <c r="U72" s="26">
        <f t="shared" si="44"/>
        <v>0</v>
      </c>
      <c r="V72" s="26">
        <f t="shared" si="45"/>
        <v>0</v>
      </c>
      <c r="W72" s="26">
        <f>'2021-22 Salary &amp; Benefits'!G$6</f>
        <v>11848.32</v>
      </c>
      <c r="X72" s="28">
        <f>'2021-22 Salary &amp; Benefits'!H$6</f>
        <v>0.2271</v>
      </c>
      <c r="Y72" s="28">
        <f>'2021-22 Salary &amp; Benefits'!I$6</f>
        <v>0.22070000000000001</v>
      </c>
      <c r="Z72" s="26">
        <f t="shared" si="46"/>
        <v>0</v>
      </c>
      <c r="AA72" s="27">
        <f t="shared" si="38"/>
        <v>0</v>
      </c>
      <c r="AB72" s="27">
        <f t="shared" si="47"/>
        <v>0</v>
      </c>
      <c r="AC72" s="27">
        <f t="shared" si="48"/>
        <v>0</v>
      </c>
      <c r="AD72" s="26">
        <f t="shared" si="49"/>
        <v>0</v>
      </c>
    </row>
    <row r="73" spans="1:30" s="23" customFormat="1">
      <c r="A73" s="129" t="s">
        <v>2383</v>
      </c>
      <c r="B73" s="129" t="s">
        <v>1033</v>
      </c>
      <c r="C73" s="130">
        <v>1841</v>
      </c>
      <c r="D73" s="129" t="s">
        <v>1035</v>
      </c>
      <c r="E73" s="169">
        <f>VLOOKUP($C73,'2020-21 School Level AAFTE'!$C:$Z,11,FALSE)</f>
        <v>0.12859999999999999</v>
      </c>
      <c r="F73" s="169" t="str">
        <f>VLOOKUP($C73,'2020-21 School Level AAFTE'!$C:$Z,8,FALSE)</f>
        <v>No</v>
      </c>
      <c r="G73" s="167">
        <f>VLOOKUP($C73,'2020-21 School Level AAFTE'!$C:$I,7,FALSE)</f>
        <v>102.61</v>
      </c>
      <c r="H73" s="145">
        <f>IFERROR(IF(F73= "yes",VLOOKUP(C73,Summary!$B:$I,5,0),0),0)</f>
        <v>0</v>
      </c>
      <c r="I73" s="143">
        <f t="shared" si="39"/>
        <v>0</v>
      </c>
      <c r="J73" s="101">
        <f>VLOOKUP($A73,'2021-22 Salary &amp; Benefits'!$A:$I,3,FALSE)</f>
        <v>1.18</v>
      </c>
      <c r="K73" s="101">
        <f>VLOOKUP($A73,'2021-22 Salary &amp; Benefits'!$A:$I,4,FALSE)</f>
        <v>1.18</v>
      </c>
      <c r="L73" s="45">
        <f t="shared" si="40"/>
        <v>0</v>
      </c>
      <c r="M73" s="29">
        <v>15</v>
      </c>
      <c r="N73" s="31">
        <f t="shared" si="41"/>
        <v>0</v>
      </c>
      <c r="O73" s="29">
        <v>1.1000000000000001</v>
      </c>
      <c r="P73" s="29">
        <v>36</v>
      </c>
      <c r="Q73" s="32">
        <f t="shared" si="42"/>
        <v>0</v>
      </c>
      <c r="R73" s="122">
        <f t="shared" si="43"/>
        <v>0</v>
      </c>
      <c r="S73" s="25">
        <f>VLOOKUP($A73,'2021-22 Salary &amp; Benefits'!$A:$I,5,FALSE)</f>
        <v>67585</v>
      </c>
      <c r="T73" s="25">
        <f>VLOOKUP($A73,'2021-22 Salary &amp; Benefits'!$A:$I,6,FALSE)</f>
        <v>68937</v>
      </c>
      <c r="U73" s="26">
        <f t="shared" si="44"/>
        <v>0</v>
      </c>
      <c r="V73" s="26">
        <f t="shared" si="45"/>
        <v>0</v>
      </c>
      <c r="W73" s="26">
        <f>'2021-22 Salary &amp; Benefits'!G$6</f>
        <v>11848.32</v>
      </c>
      <c r="X73" s="28">
        <f>'2021-22 Salary &amp; Benefits'!H$6</f>
        <v>0.2271</v>
      </c>
      <c r="Y73" s="28">
        <f>'2021-22 Salary &amp; Benefits'!I$6</f>
        <v>0.22070000000000001</v>
      </c>
      <c r="Z73" s="26">
        <f t="shared" si="46"/>
        <v>0</v>
      </c>
      <c r="AA73" s="27">
        <f t="shared" si="38"/>
        <v>0</v>
      </c>
      <c r="AB73" s="27">
        <f t="shared" si="47"/>
        <v>0</v>
      </c>
      <c r="AC73" s="27">
        <f t="shared" si="48"/>
        <v>0</v>
      </c>
      <c r="AD73" s="26">
        <f t="shared" si="49"/>
        <v>0</v>
      </c>
    </row>
    <row r="74" spans="1:30" s="23" customFormat="1">
      <c r="A74" s="129" t="s">
        <v>2383</v>
      </c>
      <c r="B74" s="129" t="s">
        <v>1033</v>
      </c>
      <c r="C74" s="130">
        <v>1699</v>
      </c>
      <c r="D74" s="129" t="s">
        <v>1034</v>
      </c>
      <c r="E74" s="169">
        <f>VLOOKUP($C74,'2020-21 School Level AAFTE'!$C:$Z,11,FALSE)</f>
        <v>5.4199999999999998E-2</v>
      </c>
      <c r="F74" s="169" t="str">
        <f>VLOOKUP($C74,'2020-21 School Level AAFTE'!$C:$Z,8,FALSE)</f>
        <v>No</v>
      </c>
      <c r="G74" s="167">
        <f>VLOOKUP($C74,'2020-21 School Level AAFTE'!$C:$I,7,FALSE)</f>
        <v>193.84</v>
      </c>
      <c r="H74" s="145">
        <f>IFERROR(IF(F74= "yes",VLOOKUP(C74,Summary!$B:$I,5,0),0),0)</f>
        <v>0</v>
      </c>
      <c r="I74" s="143">
        <f t="shared" si="39"/>
        <v>0</v>
      </c>
      <c r="J74" s="101">
        <f>VLOOKUP($A74,'2021-22 Salary &amp; Benefits'!$A:$I,3,FALSE)</f>
        <v>1.18</v>
      </c>
      <c r="K74" s="101">
        <f>VLOOKUP($A74,'2021-22 Salary &amp; Benefits'!$A:$I,4,FALSE)</f>
        <v>1.18</v>
      </c>
      <c r="L74" s="45">
        <f t="shared" si="40"/>
        <v>0</v>
      </c>
      <c r="M74" s="29">
        <v>15</v>
      </c>
      <c r="N74" s="31">
        <f t="shared" si="41"/>
        <v>0</v>
      </c>
      <c r="O74" s="29">
        <v>1.1000000000000001</v>
      </c>
      <c r="P74" s="29">
        <v>36</v>
      </c>
      <c r="Q74" s="32">
        <f t="shared" si="42"/>
        <v>0</v>
      </c>
      <c r="R74" s="122">
        <f t="shared" si="43"/>
        <v>0</v>
      </c>
      <c r="S74" s="25">
        <f>VLOOKUP($A74,'2021-22 Salary &amp; Benefits'!$A:$I,5,FALSE)</f>
        <v>67585</v>
      </c>
      <c r="T74" s="25">
        <f>VLOOKUP($A74,'2021-22 Salary &amp; Benefits'!$A:$I,6,FALSE)</f>
        <v>68937</v>
      </c>
      <c r="U74" s="26">
        <f t="shared" si="44"/>
        <v>0</v>
      </c>
      <c r="V74" s="26">
        <f t="shared" si="45"/>
        <v>0</v>
      </c>
      <c r="W74" s="26">
        <f>'2021-22 Salary &amp; Benefits'!G$6</f>
        <v>11848.32</v>
      </c>
      <c r="X74" s="28">
        <f>'2021-22 Salary &amp; Benefits'!H$6</f>
        <v>0.2271</v>
      </c>
      <c r="Y74" s="28">
        <f>'2021-22 Salary &amp; Benefits'!I$6</f>
        <v>0.22070000000000001</v>
      </c>
      <c r="Z74" s="26">
        <f t="shared" si="46"/>
        <v>0</v>
      </c>
      <c r="AA74" s="27">
        <f t="shared" si="38"/>
        <v>0</v>
      </c>
      <c r="AB74" s="27">
        <f t="shared" si="47"/>
        <v>0</v>
      </c>
      <c r="AC74" s="27">
        <f t="shared" si="48"/>
        <v>0</v>
      </c>
      <c r="AD74" s="26">
        <f t="shared" si="49"/>
        <v>0</v>
      </c>
    </row>
    <row r="75" spans="1:30" s="23" customFormat="1">
      <c r="A75" s="129" t="s">
        <v>2383</v>
      </c>
      <c r="B75" s="129" t="s">
        <v>1033</v>
      </c>
      <c r="C75" s="130">
        <v>4062</v>
      </c>
      <c r="D75" s="129" t="s">
        <v>1041</v>
      </c>
      <c r="E75" s="169">
        <f>VLOOKUP($C75,'2020-21 School Level AAFTE'!$C:$Z,11,FALSE)</f>
        <v>8.3400000000000002E-2</v>
      </c>
      <c r="F75" s="169" t="str">
        <f>VLOOKUP($C75,'2020-21 School Level AAFTE'!$C:$Z,8,FALSE)</f>
        <v>No</v>
      </c>
      <c r="G75" s="167">
        <f>VLOOKUP($C75,'2020-21 School Level AAFTE'!$C:$I,7,FALSE)</f>
        <v>321.2</v>
      </c>
      <c r="H75" s="145">
        <f>IFERROR(IF(F75= "yes",VLOOKUP(C75,Summary!$B:$I,5,0),0),0)</f>
        <v>0</v>
      </c>
      <c r="I75" s="143">
        <f t="shared" si="39"/>
        <v>0</v>
      </c>
      <c r="J75" s="101">
        <f>VLOOKUP($A75,'2021-22 Salary &amp; Benefits'!$A:$I,3,FALSE)</f>
        <v>1.18</v>
      </c>
      <c r="K75" s="101">
        <f>VLOOKUP($A75,'2021-22 Salary &amp; Benefits'!$A:$I,4,FALSE)</f>
        <v>1.18</v>
      </c>
      <c r="L75" s="45">
        <f t="shared" si="40"/>
        <v>0</v>
      </c>
      <c r="M75" s="29">
        <v>15</v>
      </c>
      <c r="N75" s="31">
        <f t="shared" si="41"/>
        <v>0</v>
      </c>
      <c r="O75" s="29">
        <v>1.1000000000000001</v>
      </c>
      <c r="P75" s="29">
        <v>36</v>
      </c>
      <c r="Q75" s="32">
        <f t="shared" si="42"/>
        <v>0</v>
      </c>
      <c r="R75" s="122">
        <f t="shared" si="43"/>
        <v>0</v>
      </c>
      <c r="S75" s="25">
        <f>VLOOKUP($A75,'2021-22 Salary &amp; Benefits'!$A:$I,5,FALSE)</f>
        <v>67585</v>
      </c>
      <c r="T75" s="25">
        <f>VLOOKUP($A75,'2021-22 Salary &amp; Benefits'!$A:$I,6,FALSE)</f>
        <v>68937</v>
      </c>
      <c r="U75" s="26">
        <f t="shared" si="44"/>
        <v>0</v>
      </c>
      <c r="V75" s="26">
        <f t="shared" si="45"/>
        <v>0</v>
      </c>
      <c r="W75" s="26">
        <f>'2021-22 Salary &amp; Benefits'!G$6</f>
        <v>11848.32</v>
      </c>
      <c r="X75" s="28">
        <f>'2021-22 Salary &amp; Benefits'!H$6</f>
        <v>0.2271</v>
      </c>
      <c r="Y75" s="28">
        <f>'2021-22 Salary &amp; Benefits'!I$6</f>
        <v>0.22070000000000001</v>
      </c>
      <c r="Z75" s="26">
        <f t="shared" si="46"/>
        <v>0</v>
      </c>
      <c r="AA75" s="27">
        <f t="shared" ref="AA75:AA138" si="50">($T75*$K75*$R75/180*3)</f>
        <v>0</v>
      </c>
      <c r="AB75" s="27">
        <f t="shared" si="47"/>
        <v>0</v>
      </c>
      <c r="AC75" s="27">
        <f t="shared" si="48"/>
        <v>0</v>
      </c>
      <c r="AD75" s="26">
        <f t="shared" si="49"/>
        <v>0</v>
      </c>
    </row>
    <row r="76" spans="1:30" s="23" customFormat="1">
      <c r="A76" s="129" t="s">
        <v>2383</v>
      </c>
      <c r="B76" s="129" t="s">
        <v>1033</v>
      </c>
      <c r="C76" s="130">
        <v>4542</v>
      </c>
      <c r="D76" s="129" t="s">
        <v>1043</v>
      </c>
      <c r="E76" s="169">
        <f>VLOOKUP($C76,'2020-21 School Level AAFTE'!$C:$Z,11,FALSE)</f>
        <v>6.1100000000000002E-2</v>
      </c>
      <c r="F76" s="169" t="str">
        <f>VLOOKUP($C76,'2020-21 School Level AAFTE'!$C:$Z,8,FALSE)</f>
        <v>No</v>
      </c>
      <c r="G76" s="167">
        <f>VLOOKUP($C76,'2020-21 School Level AAFTE'!$C:$I,7,FALSE)</f>
        <v>450.89</v>
      </c>
      <c r="H76" s="145">
        <f>IFERROR(IF(F76= "yes",VLOOKUP(C76,Summary!$B:$I,5,0),0),0)</f>
        <v>0</v>
      </c>
      <c r="I76" s="144">
        <f t="shared" si="39"/>
        <v>0</v>
      </c>
      <c r="J76" s="101">
        <f>VLOOKUP($A76,'2021-22 Salary &amp; Benefits'!$A:$I,3,FALSE)</f>
        <v>1.18</v>
      </c>
      <c r="K76" s="101">
        <f>VLOOKUP($A76,'2021-22 Salary &amp; Benefits'!$A:$I,4,FALSE)</f>
        <v>1.18</v>
      </c>
      <c r="L76" s="121">
        <f t="shared" si="40"/>
        <v>0</v>
      </c>
      <c r="M76" s="29">
        <v>15</v>
      </c>
      <c r="N76" s="31">
        <f t="shared" si="41"/>
        <v>0</v>
      </c>
      <c r="O76" s="29">
        <v>1.1000000000000001</v>
      </c>
      <c r="P76" s="29">
        <v>36</v>
      </c>
      <c r="Q76" s="32">
        <f t="shared" si="42"/>
        <v>0</v>
      </c>
      <c r="R76" s="122">
        <f t="shared" si="43"/>
        <v>0</v>
      </c>
      <c r="S76" s="25">
        <f>VLOOKUP($A76,'2021-22 Salary &amp; Benefits'!$A:$I,5,FALSE)</f>
        <v>67585</v>
      </c>
      <c r="T76" s="25">
        <f>VLOOKUP($A76,'2021-22 Salary &amp; Benefits'!$A:$I,6,FALSE)</f>
        <v>68937</v>
      </c>
      <c r="U76" s="26">
        <f t="shared" si="44"/>
        <v>0</v>
      </c>
      <c r="V76" s="26">
        <f t="shared" si="45"/>
        <v>0</v>
      </c>
      <c r="W76" s="26">
        <f>'2021-22 Salary &amp; Benefits'!G$6</f>
        <v>11848.32</v>
      </c>
      <c r="X76" s="28">
        <f>'2021-22 Salary &amp; Benefits'!H$6</f>
        <v>0.2271</v>
      </c>
      <c r="Y76" s="28">
        <f>'2021-22 Salary &amp; Benefits'!I$6</f>
        <v>0.22070000000000001</v>
      </c>
      <c r="Z76" s="26">
        <f t="shared" si="46"/>
        <v>0</v>
      </c>
      <c r="AA76" s="27">
        <f t="shared" si="50"/>
        <v>0</v>
      </c>
      <c r="AB76" s="27">
        <f t="shared" si="47"/>
        <v>0</v>
      </c>
      <c r="AC76" s="27">
        <f t="shared" si="48"/>
        <v>0</v>
      </c>
      <c r="AD76" s="26">
        <f t="shared" si="49"/>
        <v>0</v>
      </c>
    </row>
    <row r="77" spans="1:30" s="23" customFormat="1">
      <c r="A77" s="129" t="s">
        <v>2383</v>
      </c>
      <c r="B77" s="129" t="s">
        <v>1033</v>
      </c>
      <c r="C77" s="130">
        <v>4505</v>
      </c>
      <c r="D77" s="129" t="s">
        <v>1042</v>
      </c>
      <c r="E77" s="169">
        <f>VLOOKUP($C77,'2020-21 School Level AAFTE'!$C:$Z,11,FALSE)</f>
        <v>7.8899999999999998E-2</v>
      </c>
      <c r="F77" s="169" t="str">
        <f>VLOOKUP($C77,'2020-21 School Level AAFTE'!$C:$Z,8,FALSE)</f>
        <v>No</v>
      </c>
      <c r="G77" s="167">
        <f>VLOOKUP($C77,'2020-21 School Level AAFTE'!$C:$I,7,FALSE)</f>
        <v>517.22</v>
      </c>
      <c r="H77" s="145">
        <f>IFERROR(IF(F77= "yes",VLOOKUP(C77,Summary!$B:$I,5,0),0),0)</f>
        <v>0</v>
      </c>
      <c r="I77" s="143">
        <f t="shared" si="39"/>
        <v>0</v>
      </c>
      <c r="J77" s="101">
        <f>VLOOKUP($A77,'2021-22 Salary &amp; Benefits'!$A:$I,3,FALSE)</f>
        <v>1.18</v>
      </c>
      <c r="K77" s="101">
        <f>VLOOKUP($A77,'2021-22 Salary &amp; Benefits'!$A:$I,4,FALSE)</f>
        <v>1.18</v>
      </c>
      <c r="L77" s="45">
        <f t="shared" si="40"/>
        <v>0</v>
      </c>
      <c r="M77" s="29">
        <v>15</v>
      </c>
      <c r="N77" s="31">
        <f t="shared" si="41"/>
        <v>0</v>
      </c>
      <c r="O77" s="29">
        <v>1.1000000000000001</v>
      </c>
      <c r="P77" s="29">
        <v>36</v>
      </c>
      <c r="Q77" s="32">
        <f t="shared" si="42"/>
        <v>0</v>
      </c>
      <c r="R77" s="122">
        <f t="shared" si="43"/>
        <v>0</v>
      </c>
      <c r="S77" s="25">
        <f>VLOOKUP($A77,'2021-22 Salary &amp; Benefits'!$A:$I,5,FALSE)</f>
        <v>67585</v>
      </c>
      <c r="T77" s="25">
        <f>VLOOKUP($A77,'2021-22 Salary &amp; Benefits'!$A:$I,6,FALSE)</f>
        <v>68937</v>
      </c>
      <c r="U77" s="26">
        <f t="shared" si="44"/>
        <v>0</v>
      </c>
      <c r="V77" s="26">
        <f t="shared" si="45"/>
        <v>0</v>
      </c>
      <c r="W77" s="26">
        <f>'2021-22 Salary &amp; Benefits'!G$6</f>
        <v>11848.32</v>
      </c>
      <c r="X77" s="28">
        <f>'2021-22 Salary &amp; Benefits'!H$6</f>
        <v>0.2271</v>
      </c>
      <c r="Y77" s="28">
        <f>'2021-22 Salary &amp; Benefits'!I$6</f>
        <v>0.22070000000000001</v>
      </c>
      <c r="Z77" s="26">
        <f t="shared" si="46"/>
        <v>0</v>
      </c>
      <c r="AA77" s="27">
        <f t="shared" si="50"/>
        <v>0</v>
      </c>
      <c r="AB77" s="27">
        <f t="shared" si="47"/>
        <v>0</v>
      </c>
      <c r="AC77" s="27">
        <f t="shared" si="48"/>
        <v>0</v>
      </c>
      <c r="AD77" s="26">
        <f t="shared" si="49"/>
        <v>0</v>
      </c>
    </row>
    <row r="78" spans="1:30" s="23" customFormat="1">
      <c r="A78" s="129" t="s">
        <v>2301</v>
      </c>
      <c r="B78" s="129" t="s">
        <v>265</v>
      </c>
      <c r="C78" s="130">
        <v>2671</v>
      </c>
      <c r="D78" s="129" t="s">
        <v>269</v>
      </c>
      <c r="E78" s="169">
        <f>VLOOKUP($C78,'2020-21 School Level AAFTE'!$C:$Z,11,FALSE)</f>
        <v>0.3261</v>
      </c>
      <c r="F78" s="169" t="str">
        <f>VLOOKUP($C78,'2020-21 School Level AAFTE'!$C:$Z,8,FALSE)</f>
        <v>No</v>
      </c>
      <c r="G78" s="167">
        <f>VLOOKUP($C78,'2020-21 School Level AAFTE'!$C:$I,7,FALSE)</f>
        <v>470.3</v>
      </c>
      <c r="H78" s="145">
        <f>IFERROR(IF(F78= "yes",VLOOKUP(C78,Summary!$B:$I,5,0),0),0)</f>
        <v>0</v>
      </c>
      <c r="I78" s="143">
        <f t="shared" si="39"/>
        <v>0</v>
      </c>
      <c r="J78" s="101">
        <f>VLOOKUP($A78,'2021-22 Salary &amp; Benefits'!$A:$I,3,FALSE)</f>
        <v>1.06</v>
      </c>
      <c r="K78" s="101">
        <f>VLOOKUP($A78,'2021-22 Salary &amp; Benefits'!$A:$I,4,FALSE)</f>
        <v>1.06</v>
      </c>
      <c r="L78" s="45">
        <f t="shared" si="40"/>
        <v>0</v>
      </c>
      <c r="M78" s="29">
        <v>15</v>
      </c>
      <c r="N78" s="31">
        <f t="shared" si="41"/>
        <v>0</v>
      </c>
      <c r="O78" s="29">
        <v>1.1000000000000001</v>
      </c>
      <c r="P78" s="29">
        <v>36</v>
      </c>
      <c r="Q78" s="32">
        <f t="shared" si="42"/>
        <v>0</v>
      </c>
      <c r="R78" s="122">
        <f t="shared" si="43"/>
        <v>0</v>
      </c>
      <c r="S78" s="25">
        <f>VLOOKUP($A78,'2021-22 Salary &amp; Benefits'!$A:$I,5,FALSE)</f>
        <v>67585</v>
      </c>
      <c r="T78" s="25">
        <f>VLOOKUP($A78,'2021-22 Salary &amp; Benefits'!$A:$I,6,FALSE)</f>
        <v>68937</v>
      </c>
      <c r="U78" s="26">
        <f t="shared" si="44"/>
        <v>0</v>
      </c>
      <c r="V78" s="26">
        <f t="shared" si="45"/>
        <v>0</v>
      </c>
      <c r="W78" s="26">
        <f>'2021-22 Salary &amp; Benefits'!G$6</f>
        <v>11848.32</v>
      </c>
      <c r="X78" s="28">
        <f>'2021-22 Salary &amp; Benefits'!H$6</f>
        <v>0.2271</v>
      </c>
      <c r="Y78" s="28">
        <f>'2021-22 Salary &amp; Benefits'!I$6</f>
        <v>0.22070000000000001</v>
      </c>
      <c r="Z78" s="26">
        <f t="shared" si="46"/>
        <v>0</v>
      </c>
      <c r="AA78" s="27">
        <f t="shared" si="50"/>
        <v>0</v>
      </c>
      <c r="AB78" s="27">
        <f t="shared" si="47"/>
        <v>0</v>
      </c>
      <c r="AC78" s="27">
        <f t="shared" si="48"/>
        <v>0</v>
      </c>
      <c r="AD78" s="26">
        <f t="shared" si="49"/>
        <v>0</v>
      </c>
    </row>
    <row r="79" spans="1:30" s="23" customFormat="1">
      <c r="A79" s="129" t="s">
        <v>2301</v>
      </c>
      <c r="B79" s="129" t="s">
        <v>265</v>
      </c>
      <c r="C79" s="130">
        <v>2415</v>
      </c>
      <c r="D79" s="129" t="s">
        <v>268</v>
      </c>
      <c r="E79" s="169">
        <f>VLOOKUP($C79,'2020-21 School Level AAFTE'!$C:$Z,11,FALSE)</f>
        <v>0.27550000000000002</v>
      </c>
      <c r="F79" s="169" t="str">
        <f>VLOOKUP($C79,'2020-21 School Level AAFTE'!$C:$Z,8,FALSE)</f>
        <v>No</v>
      </c>
      <c r="G79" s="167">
        <f>VLOOKUP($C79,'2020-21 School Level AAFTE'!$C:$I,7,FALSE)</f>
        <v>1532.9199999999998</v>
      </c>
      <c r="H79" s="145">
        <f>IFERROR(IF(F79= "yes",VLOOKUP(C79,Summary!$B:$I,5,0),0),0)</f>
        <v>0</v>
      </c>
      <c r="I79" s="144">
        <f t="shared" si="39"/>
        <v>0</v>
      </c>
      <c r="J79" s="101">
        <f>VLOOKUP($A79,'2021-22 Salary &amp; Benefits'!$A:$I,3,FALSE)</f>
        <v>1.06</v>
      </c>
      <c r="K79" s="101">
        <f>VLOOKUP($A79,'2021-22 Salary &amp; Benefits'!$A:$I,4,FALSE)</f>
        <v>1.06</v>
      </c>
      <c r="L79" s="121">
        <f t="shared" si="40"/>
        <v>0</v>
      </c>
      <c r="M79" s="29">
        <v>15</v>
      </c>
      <c r="N79" s="31">
        <f t="shared" si="41"/>
        <v>0</v>
      </c>
      <c r="O79" s="29">
        <v>1.1000000000000001</v>
      </c>
      <c r="P79" s="29">
        <v>36</v>
      </c>
      <c r="Q79" s="32">
        <f t="shared" si="42"/>
        <v>0</v>
      </c>
      <c r="R79" s="122">
        <f t="shared" si="43"/>
        <v>0</v>
      </c>
      <c r="S79" s="25">
        <f>VLOOKUP($A79,'2021-22 Salary &amp; Benefits'!$A:$I,5,FALSE)</f>
        <v>67585</v>
      </c>
      <c r="T79" s="25">
        <f>VLOOKUP($A79,'2021-22 Salary &amp; Benefits'!$A:$I,6,FALSE)</f>
        <v>68937</v>
      </c>
      <c r="U79" s="26">
        <f t="shared" si="44"/>
        <v>0</v>
      </c>
      <c r="V79" s="26">
        <f t="shared" si="45"/>
        <v>0</v>
      </c>
      <c r="W79" s="26">
        <f>'2021-22 Salary &amp; Benefits'!G$6</f>
        <v>11848.32</v>
      </c>
      <c r="X79" s="28">
        <f>'2021-22 Salary &amp; Benefits'!H$6</f>
        <v>0.2271</v>
      </c>
      <c r="Y79" s="28">
        <f>'2021-22 Salary &amp; Benefits'!I$6</f>
        <v>0.22070000000000001</v>
      </c>
      <c r="Z79" s="26">
        <f t="shared" si="46"/>
        <v>0</v>
      </c>
      <c r="AA79" s="27">
        <f t="shared" si="50"/>
        <v>0</v>
      </c>
      <c r="AB79" s="27">
        <f t="shared" si="47"/>
        <v>0</v>
      </c>
      <c r="AC79" s="27">
        <f t="shared" si="48"/>
        <v>0</v>
      </c>
      <c r="AD79" s="26">
        <f t="shared" si="49"/>
        <v>0</v>
      </c>
    </row>
    <row r="80" spans="1:30" s="23" customFormat="1">
      <c r="A80" s="129" t="s">
        <v>2301</v>
      </c>
      <c r="B80" s="129" t="s">
        <v>265</v>
      </c>
      <c r="C80" s="130">
        <v>1836</v>
      </c>
      <c r="D80" s="129" t="s">
        <v>266</v>
      </c>
      <c r="E80" s="169">
        <f>VLOOKUP($C80,'2020-21 School Level AAFTE'!$C:$Z,11,FALSE)</f>
        <v>0.1925</v>
      </c>
      <c r="F80" s="169" t="str">
        <f>VLOOKUP($C80,'2020-21 School Level AAFTE'!$C:$Z,8,FALSE)</f>
        <v>No</v>
      </c>
      <c r="G80" s="167">
        <f>VLOOKUP($C80,'2020-21 School Level AAFTE'!$C:$I,7,FALSE)</f>
        <v>512.34</v>
      </c>
      <c r="H80" s="145">
        <f>IFERROR(IF(F80= "yes",VLOOKUP(C80,Summary!$B:$I,5,0),0),0)</f>
        <v>0</v>
      </c>
      <c r="I80" s="144">
        <f t="shared" si="39"/>
        <v>0</v>
      </c>
      <c r="J80" s="101">
        <f>VLOOKUP($A80,'2021-22 Salary &amp; Benefits'!$A:$I,3,FALSE)</f>
        <v>1.06</v>
      </c>
      <c r="K80" s="101">
        <f>VLOOKUP($A80,'2021-22 Salary &amp; Benefits'!$A:$I,4,FALSE)</f>
        <v>1.06</v>
      </c>
      <c r="L80" s="121">
        <f t="shared" si="40"/>
        <v>0</v>
      </c>
      <c r="M80" s="29">
        <v>15</v>
      </c>
      <c r="N80" s="31">
        <f t="shared" si="41"/>
        <v>0</v>
      </c>
      <c r="O80" s="29">
        <v>1.1000000000000001</v>
      </c>
      <c r="P80" s="29">
        <v>36</v>
      </c>
      <c r="Q80" s="32">
        <f t="shared" si="42"/>
        <v>0</v>
      </c>
      <c r="R80" s="122">
        <f t="shared" si="43"/>
        <v>0</v>
      </c>
      <c r="S80" s="25">
        <f>VLOOKUP($A80,'2021-22 Salary &amp; Benefits'!$A:$I,5,FALSE)</f>
        <v>67585</v>
      </c>
      <c r="T80" s="25">
        <f>VLOOKUP($A80,'2021-22 Salary &amp; Benefits'!$A:$I,6,FALSE)</f>
        <v>68937</v>
      </c>
      <c r="U80" s="26">
        <f t="shared" si="44"/>
        <v>0</v>
      </c>
      <c r="V80" s="26">
        <f t="shared" si="45"/>
        <v>0</v>
      </c>
      <c r="W80" s="26">
        <f>'2021-22 Salary &amp; Benefits'!G$6</f>
        <v>11848.32</v>
      </c>
      <c r="X80" s="28">
        <f>'2021-22 Salary &amp; Benefits'!H$6</f>
        <v>0.2271</v>
      </c>
      <c r="Y80" s="28">
        <f>'2021-22 Salary &amp; Benefits'!I$6</f>
        <v>0.22070000000000001</v>
      </c>
      <c r="Z80" s="26">
        <f t="shared" si="46"/>
        <v>0</v>
      </c>
      <c r="AA80" s="27">
        <f t="shared" si="50"/>
        <v>0</v>
      </c>
      <c r="AB80" s="27">
        <f t="shared" si="47"/>
        <v>0</v>
      </c>
      <c r="AC80" s="27">
        <f t="shared" si="48"/>
        <v>0</v>
      </c>
      <c r="AD80" s="26">
        <f t="shared" si="49"/>
        <v>0</v>
      </c>
    </row>
    <row r="81" spans="1:30" s="23" customFormat="1">
      <c r="A81" s="129" t="s">
        <v>2301</v>
      </c>
      <c r="B81" s="129" t="s">
        <v>265</v>
      </c>
      <c r="C81" s="130">
        <v>4352</v>
      </c>
      <c r="D81" s="129" t="s">
        <v>276</v>
      </c>
      <c r="E81" s="169">
        <f>VLOOKUP($C81,'2020-21 School Level AAFTE'!$C:$Z,11,FALSE)</f>
        <v>0.33689999999999998</v>
      </c>
      <c r="F81" s="169" t="str">
        <f>VLOOKUP($C81,'2020-21 School Level AAFTE'!$C:$Z,8,FALSE)</f>
        <v>No</v>
      </c>
      <c r="G81" s="167">
        <f>VLOOKUP($C81,'2020-21 School Level AAFTE'!$C:$I,7,FALSE)</f>
        <v>512.83000000000004</v>
      </c>
      <c r="H81" s="145">
        <f>IFERROR(IF(F81= "yes",VLOOKUP(C81,Summary!$B:$I,5,0),0),0)</f>
        <v>0</v>
      </c>
      <c r="I81" s="144">
        <f t="shared" si="39"/>
        <v>0</v>
      </c>
      <c r="J81" s="101">
        <f>VLOOKUP($A81,'2021-22 Salary &amp; Benefits'!$A:$I,3,FALSE)</f>
        <v>1.06</v>
      </c>
      <c r="K81" s="101">
        <f>VLOOKUP($A81,'2021-22 Salary &amp; Benefits'!$A:$I,4,FALSE)</f>
        <v>1.06</v>
      </c>
      <c r="L81" s="121">
        <f t="shared" si="40"/>
        <v>0</v>
      </c>
      <c r="M81" s="29">
        <v>15</v>
      </c>
      <c r="N81" s="31">
        <f t="shared" si="41"/>
        <v>0</v>
      </c>
      <c r="O81" s="29">
        <v>1.1000000000000001</v>
      </c>
      <c r="P81" s="29">
        <v>36</v>
      </c>
      <c r="Q81" s="32">
        <f t="shared" si="42"/>
        <v>0</v>
      </c>
      <c r="R81" s="122">
        <f t="shared" si="43"/>
        <v>0</v>
      </c>
      <c r="S81" s="25">
        <f>VLOOKUP($A81,'2021-22 Salary &amp; Benefits'!$A:$I,5,FALSE)</f>
        <v>67585</v>
      </c>
      <c r="T81" s="25">
        <f>VLOOKUP($A81,'2021-22 Salary &amp; Benefits'!$A:$I,6,FALSE)</f>
        <v>68937</v>
      </c>
      <c r="U81" s="26">
        <f t="shared" si="44"/>
        <v>0</v>
      </c>
      <c r="V81" s="26">
        <f t="shared" si="45"/>
        <v>0</v>
      </c>
      <c r="W81" s="26">
        <f>'2021-22 Salary &amp; Benefits'!G$6</f>
        <v>11848.32</v>
      </c>
      <c r="X81" s="28">
        <f>'2021-22 Salary &amp; Benefits'!H$6</f>
        <v>0.2271</v>
      </c>
      <c r="Y81" s="28">
        <f>'2021-22 Salary &amp; Benefits'!I$6</f>
        <v>0.22070000000000001</v>
      </c>
      <c r="Z81" s="26">
        <f t="shared" si="46"/>
        <v>0</v>
      </c>
      <c r="AA81" s="27">
        <f t="shared" si="50"/>
        <v>0</v>
      </c>
      <c r="AB81" s="27">
        <f t="shared" si="47"/>
        <v>0</v>
      </c>
      <c r="AC81" s="27">
        <f t="shared" si="48"/>
        <v>0</v>
      </c>
      <c r="AD81" s="26">
        <f t="shared" si="49"/>
        <v>0</v>
      </c>
    </row>
    <row r="82" spans="1:30" s="23" customFormat="1">
      <c r="A82" s="129" t="s">
        <v>2301</v>
      </c>
      <c r="B82" s="129" t="s">
        <v>265</v>
      </c>
      <c r="C82" s="130">
        <v>5133</v>
      </c>
      <c r="D82" s="129" t="s">
        <v>282</v>
      </c>
      <c r="E82" s="169">
        <f>VLOOKUP($C82,'2020-21 School Level AAFTE'!$C:$Z,11,FALSE)</f>
        <v>0.3362</v>
      </c>
      <c r="F82" s="169" t="str">
        <f>VLOOKUP($C82,'2020-21 School Level AAFTE'!$C:$Z,8,FALSE)</f>
        <v>No</v>
      </c>
      <c r="G82" s="167">
        <f>VLOOKUP($C82,'2020-21 School Level AAFTE'!$C:$I,7,FALSE)</f>
        <v>555.80999999999995</v>
      </c>
      <c r="H82" s="145">
        <f>IFERROR(IF(F82= "yes",VLOOKUP(C82,Summary!$B:$I,5,0),0),0)</f>
        <v>0</v>
      </c>
      <c r="I82" s="144">
        <f t="shared" si="39"/>
        <v>0</v>
      </c>
      <c r="J82" s="101">
        <f>VLOOKUP($A82,'2021-22 Salary &amp; Benefits'!$A:$I,3,FALSE)</f>
        <v>1.06</v>
      </c>
      <c r="K82" s="101">
        <f>VLOOKUP($A82,'2021-22 Salary &amp; Benefits'!$A:$I,4,FALSE)</f>
        <v>1.06</v>
      </c>
      <c r="L82" s="121">
        <f t="shared" si="40"/>
        <v>0</v>
      </c>
      <c r="M82" s="29">
        <v>15</v>
      </c>
      <c r="N82" s="31">
        <f t="shared" si="41"/>
        <v>0</v>
      </c>
      <c r="O82" s="29">
        <v>1.1000000000000001</v>
      </c>
      <c r="P82" s="29">
        <v>36</v>
      </c>
      <c r="Q82" s="32">
        <f t="shared" si="42"/>
        <v>0</v>
      </c>
      <c r="R82" s="122">
        <f t="shared" si="43"/>
        <v>0</v>
      </c>
      <c r="S82" s="25">
        <f>VLOOKUP($A82,'2021-22 Salary &amp; Benefits'!$A:$I,5,FALSE)</f>
        <v>67585</v>
      </c>
      <c r="T82" s="25">
        <f>VLOOKUP($A82,'2021-22 Salary &amp; Benefits'!$A:$I,6,FALSE)</f>
        <v>68937</v>
      </c>
      <c r="U82" s="26">
        <f t="shared" si="44"/>
        <v>0</v>
      </c>
      <c r="V82" s="26">
        <f t="shared" si="45"/>
        <v>0</v>
      </c>
      <c r="W82" s="26">
        <f>'2021-22 Salary &amp; Benefits'!G$6</f>
        <v>11848.32</v>
      </c>
      <c r="X82" s="28">
        <f>'2021-22 Salary &amp; Benefits'!H$6</f>
        <v>0.2271</v>
      </c>
      <c r="Y82" s="28">
        <f>'2021-22 Salary &amp; Benefits'!I$6</f>
        <v>0.22070000000000001</v>
      </c>
      <c r="Z82" s="26">
        <f t="shared" si="46"/>
        <v>0</v>
      </c>
      <c r="AA82" s="27">
        <f t="shared" si="50"/>
        <v>0</v>
      </c>
      <c r="AB82" s="27">
        <f t="shared" si="47"/>
        <v>0</v>
      </c>
      <c r="AC82" s="27">
        <f t="shared" si="48"/>
        <v>0</v>
      </c>
      <c r="AD82" s="26">
        <f t="shared" si="49"/>
        <v>0</v>
      </c>
    </row>
    <row r="83" spans="1:30" s="23" customFormat="1">
      <c r="A83" s="129" t="s">
        <v>2301</v>
      </c>
      <c r="B83" s="129" t="s">
        <v>265</v>
      </c>
      <c r="C83" s="130">
        <v>5089</v>
      </c>
      <c r="D83" s="129" t="s">
        <v>278</v>
      </c>
      <c r="E83" s="169">
        <f>VLOOKUP($C83,'2020-21 School Level AAFTE'!$C:$Z,11,FALSE)</f>
        <v>0.41420000000000001</v>
      </c>
      <c r="F83" s="169" t="str">
        <f>VLOOKUP($C83,'2020-21 School Level AAFTE'!$C:$Z,8,FALSE)</f>
        <v>No</v>
      </c>
      <c r="G83" s="167">
        <f>VLOOKUP($C83,'2020-21 School Level AAFTE'!$C:$I,7,FALSE)</f>
        <v>460.75</v>
      </c>
      <c r="H83" s="145">
        <f>IFERROR(IF(F83= "yes",VLOOKUP(C83,Summary!$B:$I,5,0),0),0)</f>
        <v>0</v>
      </c>
      <c r="I83" s="144">
        <f t="shared" si="39"/>
        <v>0</v>
      </c>
      <c r="J83" s="101">
        <f>VLOOKUP($A83,'2021-22 Salary &amp; Benefits'!$A:$I,3,FALSE)</f>
        <v>1.06</v>
      </c>
      <c r="K83" s="101">
        <f>VLOOKUP($A83,'2021-22 Salary &amp; Benefits'!$A:$I,4,FALSE)</f>
        <v>1.06</v>
      </c>
      <c r="L83" s="121">
        <f t="shared" si="40"/>
        <v>0</v>
      </c>
      <c r="M83" s="29">
        <v>15</v>
      </c>
      <c r="N83" s="31">
        <f t="shared" si="41"/>
        <v>0</v>
      </c>
      <c r="O83" s="29">
        <v>1.1000000000000001</v>
      </c>
      <c r="P83" s="29">
        <v>36</v>
      </c>
      <c r="Q83" s="32">
        <f t="shared" si="42"/>
        <v>0</v>
      </c>
      <c r="R83" s="122">
        <f t="shared" si="43"/>
        <v>0</v>
      </c>
      <c r="S83" s="25">
        <f>VLOOKUP($A83,'2021-22 Salary &amp; Benefits'!$A:$I,5,FALSE)</f>
        <v>67585</v>
      </c>
      <c r="T83" s="25">
        <f>VLOOKUP($A83,'2021-22 Salary &amp; Benefits'!$A:$I,6,FALSE)</f>
        <v>68937</v>
      </c>
      <c r="U83" s="26">
        <f t="shared" si="44"/>
        <v>0</v>
      </c>
      <c r="V83" s="26">
        <f t="shared" si="45"/>
        <v>0</v>
      </c>
      <c r="W83" s="26">
        <f>'2021-22 Salary &amp; Benefits'!G$6</f>
        <v>11848.32</v>
      </c>
      <c r="X83" s="28">
        <f>'2021-22 Salary &amp; Benefits'!H$6</f>
        <v>0.2271</v>
      </c>
      <c r="Y83" s="28">
        <f>'2021-22 Salary &amp; Benefits'!I$6</f>
        <v>0.22070000000000001</v>
      </c>
      <c r="Z83" s="26">
        <f t="shared" si="46"/>
        <v>0</v>
      </c>
      <c r="AA83" s="27">
        <f t="shared" si="50"/>
        <v>0</v>
      </c>
      <c r="AB83" s="27">
        <f t="shared" si="47"/>
        <v>0</v>
      </c>
      <c r="AC83" s="27">
        <f t="shared" si="48"/>
        <v>0</v>
      </c>
      <c r="AD83" s="26">
        <f t="shared" si="49"/>
        <v>0</v>
      </c>
    </row>
    <row r="84" spans="1:30" s="23" customFormat="1">
      <c r="A84" s="129" t="s">
        <v>2301</v>
      </c>
      <c r="B84" s="129" t="s">
        <v>265</v>
      </c>
      <c r="C84" s="130">
        <v>5090</v>
      </c>
      <c r="D84" s="129" t="s">
        <v>279</v>
      </c>
      <c r="E84" s="169">
        <f>VLOOKUP($C84,'2020-21 School Level AAFTE'!$C:$Z,11,FALSE)</f>
        <v>0.39500000000000002</v>
      </c>
      <c r="F84" s="169" t="str">
        <f>VLOOKUP($C84,'2020-21 School Level AAFTE'!$C:$Z,8,FALSE)</f>
        <v>No</v>
      </c>
      <c r="G84" s="167">
        <f>VLOOKUP($C84,'2020-21 School Level AAFTE'!$C:$I,7,FALSE)</f>
        <v>451.88</v>
      </c>
      <c r="H84" s="145">
        <f>IFERROR(IF(F84= "yes",VLOOKUP(C84,Summary!$B:$I,5,0),0),0)</f>
        <v>0</v>
      </c>
      <c r="I84" s="144">
        <f t="shared" si="39"/>
        <v>0</v>
      </c>
      <c r="J84" s="101">
        <f>VLOOKUP($A84,'2021-22 Salary &amp; Benefits'!$A:$I,3,FALSE)</f>
        <v>1.06</v>
      </c>
      <c r="K84" s="101">
        <f>VLOOKUP($A84,'2021-22 Salary &amp; Benefits'!$A:$I,4,FALSE)</f>
        <v>1.06</v>
      </c>
      <c r="L84" s="121">
        <f t="shared" si="40"/>
        <v>0</v>
      </c>
      <c r="M84" s="29">
        <v>15</v>
      </c>
      <c r="N84" s="31">
        <f t="shared" si="41"/>
        <v>0</v>
      </c>
      <c r="O84" s="29">
        <v>1.1000000000000001</v>
      </c>
      <c r="P84" s="29">
        <v>36</v>
      </c>
      <c r="Q84" s="32">
        <f t="shared" si="42"/>
        <v>0</v>
      </c>
      <c r="R84" s="122">
        <f t="shared" si="43"/>
        <v>0</v>
      </c>
      <c r="S84" s="25">
        <f>VLOOKUP($A84,'2021-22 Salary &amp; Benefits'!$A:$I,5,FALSE)</f>
        <v>67585</v>
      </c>
      <c r="T84" s="25">
        <f>VLOOKUP($A84,'2021-22 Salary &amp; Benefits'!$A:$I,6,FALSE)</f>
        <v>68937</v>
      </c>
      <c r="U84" s="26">
        <f t="shared" si="44"/>
        <v>0</v>
      </c>
      <c r="V84" s="26">
        <f t="shared" si="45"/>
        <v>0</v>
      </c>
      <c r="W84" s="26">
        <f>'2021-22 Salary &amp; Benefits'!G$6</f>
        <v>11848.32</v>
      </c>
      <c r="X84" s="28">
        <f>'2021-22 Salary &amp; Benefits'!H$6</f>
        <v>0.2271</v>
      </c>
      <c r="Y84" s="28">
        <f>'2021-22 Salary &amp; Benefits'!I$6</f>
        <v>0.22070000000000001</v>
      </c>
      <c r="Z84" s="26">
        <f t="shared" si="46"/>
        <v>0</v>
      </c>
      <c r="AA84" s="27">
        <f t="shared" si="50"/>
        <v>0</v>
      </c>
      <c r="AB84" s="27">
        <f t="shared" si="47"/>
        <v>0</v>
      </c>
      <c r="AC84" s="27">
        <f t="shared" si="48"/>
        <v>0</v>
      </c>
      <c r="AD84" s="26">
        <f t="shared" si="49"/>
        <v>0</v>
      </c>
    </row>
    <row r="85" spans="1:30" s="23" customFormat="1">
      <c r="A85" s="129" t="s">
        <v>2301</v>
      </c>
      <c r="B85" s="129" t="s">
        <v>265</v>
      </c>
      <c r="C85" s="130">
        <v>5502</v>
      </c>
      <c r="D85" s="129" t="s">
        <v>3204</v>
      </c>
      <c r="E85" s="169">
        <f>VLOOKUP($C85,'2020-21 School Level AAFTE'!$C:$Z,11,FALSE)</f>
        <v>0.45240000000000002</v>
      </c>
      <c r="F85" s="169" t="str">
        <f>VLOOKUP($C85,'2020-21 School Level AAFTE'!$C:$Z,8,FALSE)</f>
        <v>No</v>
      </c>
      <c r="G85" s="167">
        <f>VLOOKUP($C85,'2020-21 School Level AAFTE'!$C:$I,7,FALSE)</f>
        <v>13.3</v>
      </c>
      <c r="H85" s="145">
        <f>IFERROR(IF(F85= "yes",VLOOKUP(C85,Summary!$B:$I,5,0),0),0)</f>
        <v>0</v>
      </c>
      <c r="I85" s="144">
        <f t="shared" si="39"/>
        <v>0</v>
      </c>
      <c r="J85" s="101">
        <f>VLOOKUP($A85,'2021-22 Salary &amp; Benefits'!$A:$I,3,FALSE)</f>
        <v>1.06</v>
      </c>
      <c r="K85" s="101">
        <f>VLOOKUP($A85,'2021-22 Salary &amp; Benefits'!$A:$I,4,FALSE)</f>
        <v>1.06</v>
      </c>
      <c r="L85" s="121">
        <f t="shared" si="40"/>
        <v>0</v>
      </c>
      <c r="M85" s="29">
        <v>15</v>
      </c>
      <c r="N85" s="31">
        <f t="shared" si="41"/>
        <v>0</v>
      </c>
      <c r="O85" s="29">
        <v>1.1000000000000001</v>
      </c>
      <c r="P85" s="29">
        <v>36</v>
      </c>
      <c r="Q85" s="32">
        <f t="shared" si="42"/>
        <v>0</v>
      </c>
      <c r="R85" s="122">
        <f t="shared" si="43"/>
        <v>0</v>
      </c>
      <c r="S85" s="25">
        <f>VLOOKUP($A85,'2021-22 Salary &amp; Benefits'!$A:$I,5,FALSE)</f>
        <v>67585</v>
      </c>
      <c r="T85" s="25">
        <f>VLOOKUP($A85,'2021-22 Salary &amp; Benefits'!$A:$I,6,FALSE)</f>
        <v>68937</v>
      </c>
      <c r="U85" s="26">
        <f t="shared" si="44"/>
        <v>0</v>
      </c>
      <c r="V85" s="26">
        <f t="shared" si="45"/>
        <v>0</v>
      </c>
      <c r="W85" s="26">
        <f>'2021-22 Salary &amp; Benefits'!G$6</f>
        <v>11848.32</v>
      </c>
      <c r="X85" s="28">
        <f>'2021-22 Salary &amp; Benefits'!H$6</f>
        <v>0.2271</v>
      </c>
      <c r="Y85" s="28">
        <f>'2021-22 Salary &amp; Benefits'!I$6</f>
        <v>0.22070000000000001</v>
      </c>
      <c r="Z85" s="26">
        <f t="shared" si="46"/>
        <v>0</v>
      </c>
      <c r="AA85" s="27">
        <f t="shared" si="50"/>
        <v>0</v>
      </c>
      <c r="AB85" s="27">
        <f t="shared" si="47"/>
        <v>0</v>
      </c>
      <c r="AC85" s="27">
        <f t="shared" si="48"/>
        <v>0</v>
      </c>
      <c r="AD85" s="26">
        <f t="shared" si="49"/>
        <v>0</v>
      </c>
    </row>
    <row r="86" spans="1:30" s="23" customFormat="1">
      <c r="A86" s="129" t="s">
        <v>2301</v>
      </c>
      <c r="B86" s="129" t="s">
        <v>265</v>
      </c>
      <c r="C86" s="130">
        <v>3018</v>
      </c>
      <c r="D86" s="129" t="s">
        <v>271</v>
      </c>
      <c r="E86" s="169">
        <f>VLOOKUP($C86,'2020-21 School Level AAFTE'!$C:$Z,11,FALSE)</f>
        <v>0.38650000000000001</v>
      </c>
      <c r="F86" s="169" t="str">
        <f>VLOOKUP($C86,'2020-21 School Level AAFTE'!$C:$Z,8,FALSE)</f>
        <v>No</v>
      </c>
      <c r="G86" s="167">
        <f>VLOOKUP($C86,'2020-21 School Level AAFTE'!$C:$I,7,FALSE)</f>
        <v>472.2</v>
      </c>
      <c r="H86" s="145">
        <f>IFERROR(IF(F86= "yes",VLOOKUP(C86,Summary!$B:$I,5,0),0),0)</f>
        <v>0</v>
      </c>
      <c r="I86" s="144">
        <f t="shared" si="39"/>
        <v>0</v>
      </c>
      <c r="J86" s="101">
        <f>VLOOKUP($A86,'2021-22 Salary &amp; Benefits'!$A:$I,3,FALSE)</f>
        <v>1.06</v>
      </c>
      <c r="K86" s="101">
        <f>VLOOKUP($A86,'2021-22 Salary &amp; Benefits'!$A:$I,4,FALSE)</f>
        <v>1.06</v>
      </c>
      <c r="L86" s="121">
        <f t="shared" si="40"/>
        <v>0</v>
      </c>
      <c r="M86" s="29">
        <v>15</v>
      </c>
      <c r="N86" s="31">
        <f t="shared" si="41"/>
        <v>0</v>
      </c>
      <c r="O86" s="29">
        <v>1.1000000000000001</v>
      </c>
      <c r="P86" s="29">
        <v>36</v>
      </c>
      <c r="Q86" s="32">
        <f t="shared" si="42"/>
        <v>0</v>
      </c>
      <c r="R86" s="122">
        <f t="shared" si="43"/>
        <v>0</v>
      </c>
      <c r="S86" s="25">
        <f>VLOOKUP($A86,'2021-22 Salary &amp; Benefits'!$A:$I,5,FALSE)</f>
        <v>67585</v>
      </c>
      <c r="T86" s="25">
        <f>VLOOKUP($A86,'2021-22 Salary &amp; Benefits'!$A:$I,6,FALSE)</f>
        <v>68937</v>
      </c>
      <c r="U86" s="26">
        <f t="shared" si="44"/>
        <v>0</v>
      </c>
      <c r="V86" s="26">
        <f t="shared" si="45"/>
        <v>0</v>
      </c>
      <c r="W86" s="26">
        <f>'2021-22 Salary &amp; Benefits'!G$6</f>
        <v>11848.32</v>
      </c>
      <c r="X86" s="28">
        <f>'2021-22 Salary &amp; Benefits'!H$6</f>
        <v>0.2271</v>
      </c>
      <c r="Y86" s="28">
        <f>'2021-22 Salary &amp; Benefits'!I$6</f>
        <v>0.22070000000000001</v>
      </c>
      <c r="Z86" s="26">
        <f t="shared" si="46"/>
        <v>0</v>
      </c>
      <c r="AA86" s="27">
        <f t="shared" si="50"/>
        <v>0</v>
      </c>
      <c r="AB86" s="27">
        <f t="shared" si="47"/>
        <v>0</v>
      </c>
      <c r="AC86" s="27">
        <f t="shared" si="48"/>
        <v>0</v>
      </c>
      <c r="AD86" s="26">
        <f t="shared" si="49"/>
        <v>0</v>
      </c>
    </row>
    <row r="87" spans="1:30" s="23" customFormat="1">
      <c r="A87" s="129" t="s">
        <v>2301</v>
      </c>
      <c r="B87" s="129" t="s">
        <v>265</v>
      </c>
      <c r="C87" s="130">
        <v>1875</v>
      </c>
      <c r="D87" s="129" t="s">
        <v>267</v>
      </c>
      <c r="E87" s="169">
        <f>VLOOKUP($C87,'2020-21 School Level AAFTE'!$C:$Z,11,FALSE)</f>
        <v>0.2676</v>
      </c>
      <c r="F87" s="169" t="str">
        <f>VLOOKUP($C87,'2020-21 School Level AAFTE'!$C:$Z,8,FALSE)</f>
        <v>No</v>
      </c>
      <c r="G87" s="167">
        <f>VLOOKUP($C87,'2020-21 School Level AAFTE'!$C:$I,7,FALSE)</f>
        <v>1306.68</v>
      </c>
      <c r="H87" s="145">
        <f>IFERROR(IF(F87= "yes",VLOOKUP(C87,Summary!$B:$I,5,0),0),0)</f>
        <v>0</v>
      </c>
      <c r="I87" s="144">
        <f t="shared" si="39"/>
        <v>0</v>
      </c>
      <c r="J87" s="101">
        <f>VLOOKUP($A87,'2021-22 Salary &amp; Benefits'!$A:$I,3,FALSE)</f>
        <v>1.06</v>
      </c>
      <c r="K87" s="101">
        <f>VLOOKUP($A87,'2021-22 Salary &amp; Benefits'!$A:$I,4,FALSE)</f>
        <v>1.06</v>
      </c>
      <c r="L87" s="121">
        <f t="shared" si="40"/>
        <v>0</v>
      </c>
      <c r="M87" s="29">
        <v>15</v>
      </c>
      <c r="N87" s="31">
        <f t="shared" si="41"/>
        <v>0</v>
      </c>
      <c r="O87" s="29">
        <v>1.1000000000000001</v>
      </c>
      <c r="P87" s="29">
        <v>36</v>
      </c>
      <c r="Q87" s="32">
        <f t="shared" si="42"/>
        <v>0</v>
      </c>
      <c r="R87" s="122">
        <f t="shared" si="43"/>
        <v>0</v>
      </c>
      <c r="S87" s="25">
        <f>VLOOKUP($A87,'2021-22 Salary &amp; Benefits'!$A:$I,5,FALSE)</f>
        <v>67585</v>
      </c>
      <c r="T87" s="25">
        <f>VLOOKUP($A87,'2021-22 Salary &amp; Benefits'!$A:$I,6,FALSE)</f>
        <v>68937</v>
      </c>
      <c r="U87" s="26">
        <f t="shared" si="44"/>
        <v>0</v>
      </c>
      <c r="V87" s="26">
        <f t="shared" si="45"/>
        <v>0</v>
      </c>
      <c r="W87" s="26">
        <f>'2021-22 Salary &amp; Benefits'!G$6</f>
        <v>11848.32</v>
      </c>
      <c r="X87" s="28">
        <f>'2021-22 Salary &amp; Benefits'!H$6</f>
        <v>0.2271</v>
      </c>
      <c r="Y87" s="28">
        <f>'2021-22 Salary &amp; Benefits'!I$6</f>
        <v>0.22070000000000001</v>
      </c>
      <c r="Z87" s="26">
        <f t="shared" si="46"/>
        <v>0</v>
      </c>
      <c r="AA87" s="27">
        <f t="shared" si="50"/>
        <v>0</v>
      </c>
      <c r="AB87" s="27">
        <f t="shared" si="47"/>
        <v>0</v>
      </c>
      <c r="AC87" s="27">
        <f t="shared" si="48"/>
        <v>0</v>
      </c>
      <c r="AD87" s="26">
        <f t="shared" si="49"/>
        <v>0</v>
      </c>
    </row>
    <row r="88" spans="1:30" s="23" customFormat="1">
      <c r="A88" s="129" t="s">
        <v>2301</v>
      </c>
      <c r="B88" s="129" t="s">
        <v>265</v>
      </c>
      <c r="C88" s="130">
        <v>3545</v>
      </c>
      <c r="D88" s="129" t="s">
        <v>272</v>
      </c>
      <c r="E88" s="169">
        <f>VLOOKUP($C88,'2020-21 School Level AAFTE'!$C:$Z,11,FALSE)</f>
        <v>0.3584</v>
      </c>
      <c r="F88" s="169" t="str">
        <f>VLOOKUP($C88,'2020-21 School Level AAFTE'!$C:$Z,8,FALSE)</f>
        <v>No</v>
      </c>
      <c r="G88" s="167">
        <f>VLOOKUP($C88,'2020-21 School Level AAFTE'!$C:$I,7,FALSE)</f>
        <v>649.77</v>
      </c>
      <c r="H88" s="145">
        <f>IFERROR(IF(F88= "yes",VLOOKUP(C88,Summary!$B:$I,5,0),0),0)</f>
        <v>0</v>
      </c>
      <c r="I88" s="144">
        <f t="shared" si="39"/>
        <v>0</v>
      </c>
      <c r="J88" s="101">
        <f>VLOOKUP($A88,'2021-22 Salary &amp; Benefits'!$A:$I,3,FALSE)</f>
        <v>1.06</v>
      </c>
      <c r="K88" s="101">
        <f>VLOOKUP($A88,'2021-22 Salary &amp; Benefits'!$A:$I,4,FALSE)</f>
        <v>1.06</v>
      </c>
      <c r="L88" s="121">
        <f t="shared" si="40"/>
        <v>0</v>
      </c>
      <c r="M88" s="29">
        <v>15</v>
      </c>
      <c r="N88" s="31">
        <f t="shared" si="41"/>
        <v>0</v>
      </c>
      <c r="O88" s="29">
        <v>1.1000000000000001</v>
      </c>
      <c r="P88" s="29">
        <v>36</v>
      </c>
      <c r="Q88" s="32">
        <f t="shared" si="42"/>
        <v>0</v>
      </c>
      <c r="R88" s="122">
        <f t="shared" si="43"/>
        <v>0</v>
      </c>
      <c r="S88" s="25">
        <f>VLOOKUP($A88,'2021-22 Salary &amp; Benefits'!$A:$I,5,FALSE)</f>
        <v>67585</v>
      </c>
      <c r="T88" s="25">
        <f>VLOOKUP($A88,'2021-22 Salary &amp; Benefits'!$A:$I,6,FALSE)</f>
        <v>68937</v>
      </c>
      <c r="U88" s="26">
        <f t="shared" si="44"/>
        <v>0</v>
      </c>
      <c r="V88" s="26">
        <f t="shared" si="45"/>
        <v>0</v>
      </c>
      <c r="W88" s="26">
        <f>'2021-22 Salary &amp; Benefits'!G$6</f>
        <v>11848.32</v>
      </c>
      <c r="X88" s="28">
        <f>'2021-22 Salary &amp; Benefits'!H$6</f>
        <v>0.2271</v>
      </c>
      <c r="Y88" s="28">
        <f>'2021-22 Salary &amp; Benefits'!I$6</f>
        <v>0.22070000000000001</v>
      </c>
      <c r="Z88" s="26">
        <f t="shared" si="46"/>
        <v>0</v>
      </c>
      <c r="AA88" s="27">
        <f t="shared" si="50"/>
        <v>0</v>
      </c>
      <c r="AB88" s="27">
        <f t="shared" si="47"/>
        <v>0</v>
      </c>
      <c r="AC88" s="27">
        <f t="shared" si="48"/>
        <v>0</v>
      </c>
      <c r="AD88" s="26">
        <f t="shared" si="49"/>
        <v>0</v>
      </c>
    </row>
    <row r="89" spans="1:30" s="23" customFormat="1">
      <c r="A89" s="129" t="s">
        <v>2301</v>
      </c>
      <c r="B89" s="129" t="s">
        <v>265</v>
      </c>
      <c r="C89" s="130">
        <v>4144</v>
      </c>
      <c r="D89" s="129" t="s">
        <v>3160</v>
      </c>
      <c r="E89" s="169">
        <f>VLOOKUP($C89,'2020-21 School Level AAFTE'!$C:$Z,11,FALSE)</f>
        <v>0.38429999999999997</v>
      </c>
      <c r="F89" s="169" t="str">
        <f>VLOOKUP($C89,'2020-21 School Level AAFTE'!$C:$Z,8,FALSE)</f>
        <v>No</v>
      </c>
      <c r="G89" s="167">
        <f>VLOOKUP($C89,'2020-21 School Level AAFTE'!$C:$I,7,FALSE)</f>
        <v>451.55</v>
      </c>
      <c r="H89" s="145">
        <f>IFERROR(IF(F89= "yes",VLOOKUP(C89,Summary!$B:$I,5,0),0),0)</f>
        <v>0</v>
      </c>
      <c r="I89" s="144">
        <f t="shared" si="39"/>
        <v>0</v>
      </c>
      <c r="J89" s="101">
        <f>VLOOKUP($A89,'2021-22 Salary &amp; Benefits'!$A:$I,3,FALSE)</f>
        <v>1.06</v>
      </c>
      <c r="K89" s="101">
        <f>VLOOKUP($A89,'2021-22 Salary &amp; Benefits'!$A:$I,4,FALSE)</f>
        <v>1.06</v>
      </c>
      <c r="L89" s="121">
        <f t="shared" si="40"/>
        <v>0</v>
      </c>
      <c r="M89" s="29">
        <v>15</v>
      </c>
      <c r="N89" s="31">
        <f t="shared" si="41"/>
        <v>0</v>
      </c>
      <c r="O89" s="29">
        <v>1.1000000000000001</v>
      </c>
      <c r="P89" s="29">
        <v>36</v>
      </c>
      <c r="Q89" s="32">
        <f t="shared" si="42"/>
        <v>0</v>
      </c>
      <c r="R89" s="122">
        <f t="shared" si="43"/>
        <v>0</v>
      </c>
      <c r="S89" s="25">
        <f>VLOOKUP($A89,'2021-22 Salary &amp; Benefits'!$A:$I,5,FALSE)</f>
        <v>67585</v>
      </c>
      <c r="T89" s="25">
        <f>VLOOKUP($A89,'2021-22 Salary &amp; Benefits'!$A:$I,6,FALSE)</f>
        <v>68937</v>
      </c>
      <c r="U89" s="26">
        <f t="shared" si="44"/>
        <v>0</v>
      </c>
      <c r="V89" s="26">
        <f t="shared" si="45"/>
        <v>0</v>
      </c>
      <c r="W89" s="26">
        <f>'2021-22 Salary &amp; Benefits'!G$6</f>
        <v>11848.32</v>
      </c>
      <c r="X89" s="28">
        <f>'2021-22 Salary &amp; Benefits'!H$6</f>
        <v>0.2271</v>
      </c>
      <c r="Y89" s="28">
        <f>'2021-22 Salary &amp; Benefits'!I$6</f>
        <v>0.22070000000000001</v>
      </c>
      <c r="Z89" s="26">
        <f t="shared" si="46"/>
        <v>0</v>
      </c>
      <c r="AA89" s="27">
        <f t="shared" si="50"/>
        <v>0</v>
      </c>
      <c r="AB89" s="27">
        <f t="shared" si="47"/>
        <v>0</v>
      </c>
      <c r="AC89" s="27">
        <f t="shared" si="48"/>
        <v>0</v>
      </c>
      <c r="AD89" s="26">
        <f t="shared" si="49"/>
        <v>0</v>
      </c>
    </row>
    <row r="90" spans="1:30" s="23" customFormat="1">
      <c r="A90" s="129" t="s">
        <v>2301</v>
      </c>
      <c r="B90" s="129" t="s">
        <v>265</v>
      </c>
      <c r="C90" s="130">
        <v>5360</v>
      </c>
      <c r="D90" s="129" t="s">
        <v>283</v>
      </c>
      <c r="E90" s="169">
        <f>VLOOKUP($C90,'2020-21 School Level AAFTE'!$C:$Z,11,FALSE)</f>
        <v>0.3856</v>
      </c>
      <c r="F90" s="169" t="str">
        <f>VLOOKUP($C90,'2020-21 School Level AAFTE'!$C:$Z,8,FALSE)</f>
        <v>No</v>
      </c>
      <c r="G90" s="167">
        <f>VLOOKUP($C90,'2020-21 School Level AAFTE'!$C:$I,7,FALSE)</f>
        <v>22.9</v>
      </c>
      <c r="H90" s="145">
        <f>IFERROR(IF(F90= "yes",VLOOKUP(C90,Summary!$B:$I,5,0),0),0)</f>
        <v>0</v>
      </c>
      <c r="I90" s="144">
        <f t="shared" si="39"/>
        <v>0</v>
      </c>
      <c r="J90" s="101">
        <f>VLOOKUP($A90,'2021-22 Salary &amp; Benefits'!$A:$I,3,FALSE)</f>
        <v>1.06</v>
      </c>
      <c r="K90" s="101">
        <f>VLOOKUP($A90,'2021-22 Salary &amp; Benefits'!$A:$I,4,FALSE)</f>
        <v>1.06</v>
      </c>
      <c r="L90" s="121">
        <f t="shared" si="40"/>
        <v>0</v>
      </c>
      <c r="M90" s="29">
        <v>15</v>
      </c>
      <c r="N90" s="31">
        <f t="shared" si="41"/>
        <v>0</v>
      </c>
      <c r="O90" s="29">
        <v>1.1000000000000001</v>
      </c>
      <c r="P90" s="29">
        <v>36</v>
      </c>
      <c r="Q90" s="32">
        <f t="shared" si="42"/>
        <v>0</v>
      </c>
      <c r="R90" s="122">
        <f t="shared" si="43"/>
        <v>0</v>
      </c>
      <c r="S90" s="25">
        <f>VLOOKUP($A90,'2021-22 Salary &amp; Benefits'!$A:$I,5,FALSE)</f>
        <v>67585</v>
      </c>
      <c r="T90" s="25">
        <f>VLOOKUP($A90,'2021-22 Salary &amp; Benefits'!$A:$I,6,FALSE)</f>
        <v>68937</v>
      </c>
      <c r="U90" s="26">
        <f t="shared" si="44"/>
        <v>0</v>
      </c>
      <c r="V90" s="26">
        <f t="shared" si="45"/>
        <v>0</v>
      </c>
      <c r="W90" s="26">
        <f>'2021-22 Salary &amp; Benefits'!G$6</f>
        <v>11848.32</v>
      </c>
      <c r="X90" s="28">
        <f>'2021-22 Salary &amp; Benefits'!H$6</f>
        <v>0.2271</v>
      </c>
      <c r="Y90" s="28">
        <f>'2021-22 Salary &amp; Benefits'!I$6</f>
        <v>0.22070000000000001</v>
      </c>
      <c r="Z90" s="26">
        <f t="shared" si="46"/>
        <v>0</v>
      </c>
      <c r="AA90" s="27">
        <f t="shared" si="50"/>
        <v>0</v>
      </c>
      <c r="AB90" s="27">
        <f t="shared" si="47"/>
        <v>0</v>
      </c>
      <c r="AC90" s="27">
        <f t="shared" si="48"/>
        <v>0</v>
      </c>
      <c r="AD90" s="26">
        <f t="shared" si="49"/>
        <v>0</v>
      </c>
    </row>
    <row r="91" spans="1:30" s="23" customFormat="1">
      <c r="A91" s="129" t="s">
        <v>2301</v>
      </c>
      <c r="B91" s="129" t="s">
        <v>265</v>
      </c>
      <c r="C91" s="130">
        <v>3997</v>
      </c>
      <c r="D91" s="129" t="s">
        <v>274</v>
      </c>
      <c r="E91" s="169">
        <f>VLOOKUP($C91,'2020-21 School Level AAFTE'!$C:$Z,11,FALSE)</f>
        <v>0.37890000000000001</v>
      </c>
      <c r="F91" s="169" t="str">
        <f>VLOOKUP($C91,'2020-21 School Level AAFTE'!$C:$Z,8,FALSE)</f>
        <v>No</v>
      </c>
      <c r="G91" s="167">
        <f>VLOOKUP($C91,'2020-21 School Level AAFTE'!$C:$I,7,FALSE)</f>
        <v>448.24</v>
      </c>
      <c r="H91" s="145">
        <f>IFERROR(IF(F91= "yes",VLOOKUP(C91,Summary!$B:$I,5,0),0),0)</f>
        <v>0</v>
      </c>
      <c r="I91" s="144">
        <f t="shared" si="39"/>
        <v>0</v>
      </c>
      <c r="J91" s="101">
        <f>VLOOKUP($A91,'2021-22 Salary &amp; Benefits'!$A:$I,3,FALSE)</f>
        <v>1.06</v>
      </c>
      <c r="K91" s="101">
        <f>VLOOKUP($A91,'2021-22 Salary &amp; Benefits'!$A:$I,4,FALSE)</f>
        <v>1.06</v>
      </c>
      <c r="L91" s="121">
        <f t="shared" si="40"/>
        <v>0</v>
      </c>
      <c r="M91" s="29">
        <v>15</v>
      </c>
      <c r="N91" s="31">
        <f t="shared" si="41"/>
        <v>0</v>
      </c>
      <c r="O91" s="29">
        <v>1.1000000000000001</v>
      </c>
      <c r="P91" s="29">
        <v>36</v>
      </c>
      <c r="Q91" s="32">
        <f t="shared" si="42"/>
        <v>0</v>
      </c>
      <c r="R91" s="122">
        <f t="shared" si="43"/>
        <v>0</v>
      </c>
      <c r="S91" s="25">
        <f>VLOOKUP($A91,'2021-22 Salary &amp; Benefits'!$A:$I,5,FALSE)</f>
        <v>67585</v>
      </c>
      <c r="T91" s="25">
        <f>VLOOKUP($A91,'2021-22 Salary &amp; Benefits'!$A:$I,6,FALSE)</f>
        <v>68937</v>
      </c>
      <c r="U91" s="26">
        <f t="shared" si="44"/>
        <v>0</v>
      </c>
      <c r="V91" s="26">
        <f t="shared" si="45"/>
        <v>0</v>
      </c>
      <c r="W91" s="26">
        <f>'2021-22 Salary &amp; Benefits'!G$6</f>
        <v>11848.32</v>
      </c>
      <c r="X91" s="28">
        <f>'2021-22 Salary &amp; Benefits'!H$6</f>
        <v>0.2271</v>
      </c>
      <c r="Y91" s="28">
        <f>'2021-22 Salary &amp; Benefits'!I$6</f>
        <v>0.22070000000000001</v>
      </c>
      <c r="Z91" s="26">
        <f t="shared" si="46"/>
        <v>0</v>
      </c>
      <c r="AA91" s="27">
        <f t="shared" si="50"/>
        <v>0</v>
      </c>
      <c r="AB91" s="27">
        <f t="shared" si="47"/>
        <v>0</v>
      </c>
      <c r="AC91" s="27">
        <f t="shared" si="48"/>
        <v>0</v>
      </c>
      <c r="AD91" s="26">
        <f t="shared" si="49"/>
        <v>0</v>
      </c>
    </row>
    <row r="92" spans="1:30" s="23" customFormat="1">
      <c r="A92" s="129" t="s">
        <v>2301</v>
      </c>
      <c r="B92" s="129" t="s">
        <v>265</v>
      </c>
      <c r="C92" s="130">
        <v>3996</v>
      </c>
      <c r="D92" s="129" t="s">
        <v>273</v>
      </c>
      <c r="E92" s="169">
        <f>VLOOKUP($C92,'2020-21 School Level AAFTE'!$C:$Z,11,FALSE)</f>
        <v>0.33539999999999998</v>
      </c>
      <c r="F92" s="169" t="str">
        <f>VLOOKUP($C92,'2020-21 School Level AAFTE'!$C:$Z,8,FALSE)</f>
        <v>No</v>
      </c>
      <c r="G92" s="167">
        <f>VLOOKUP($C92,'2020-21 School Level AAFTE'!$C:$I,7,FALSE)</f>
        <v>452.13</v>
      </c>
      <c r="H92" s="145">
        <f>IFERROR(IF(F92= "yes",VLOOKUP(C92,Summary!$B:$I,5,0),0),0)</f>
        <v>0</v>
      </c>
      <c r="I92" s="144">
        <f t="shared" si="39"/>
        <v>0</v>
      </c>
      <c r="J92" s="101">
        <f>VLOOKUP($A92,'2021-22 Salary &amp; Benefits'!$A:$I,3,FALSE)</f>
        <v>1.06</v>
      </c>
      <c r="K92" s="101">
        <f>VLOOKUP($A92,'2021-22 Salary &amp; Benefits'!$A:$I,4,FALSE)</f>
        <v>1.06</v>
      </c>
      <c r="L92" s="121">
        <f t="shared" si="40"/>
        <v>0</v>
      </c>
      <c r="M92" s="29">
        <v>15</v>
      </c>
      <c r="N92" s="31">
        <f t="shared" si="41"/>
        <v>0</v>
      </c>
      <c r="O92" s="29">
        <v>1.1000000000000001</v>
      </c>
      <c r="P92" s="29">
        <v>36</v>
      </c>
      <c r="Q92" s="32">
        <f t="shared" si="42"/>
        <v>0</v>
      </c>
      <c r="R92" s="122">
        <f t="shared" si="43"/>
        <v>0</v>
      </c>
      <c r="S92" s="25">
        <f>VLOOKUP($A92,'2021-22 Salary &amp; Benefits'!$A:$I,5,FALSE)</f>
        <v>67585</v>
      </c>
      <c r="T92" s="25">
        <f>VLOOKUP($A92,'2021-22 Salary &amp; Benefits'!$A:$I,6,FALSE)</f>
        <v>68937</v>
      </c>
      <c r="U92" s="26">
        <f t="shared" si="44"/>
        <v>0</v>
      </c>
      <c r="V92" s="26">
        <f t="shared" si="45"/>
        <v>0</v>
      </c>
      <c r="W92" s="26">
        <f>'2021-22 Salary &amp; Benefits'!G$6</f>
        <v>11848.32</v>
      </c>
      <c r="X92" s="28">
        <f>'2021-22 Salary &amp; Benefits'!H$6</f>
        <v>0.2271</v>
      </c>
      <c r="Y92" s="28">
        <f>'2021-22 Salary &amp; Benefits'!I$6</f>
        <v>0.22070000000000001</v>
      </c>
      <c r="Z92" s="26">
        <f t="shared" si="46"/>
        <v>0</v>
      </c>
      <c r="AA92" s="27">
        <f t="shared" si="50"/>
        <v>0</v>
      </c>
      <c r="AB92" s="27">
        <f t="shared" si="47"/>
        <v>0</v>
      </c>
      <c r="AC92" s="27">
        <f t="shared" si="48"/>
        <v>0</v>
      </c>
      <c r="AD92" s="26">
        <f t="shared" si="49"/>
        <v>0</v>
      </c>
    </row>
    <row r="93" spans="1:30" s="23" customFormat="1">
      <c r="A93" s="129" t="s">
        <v>2301</v>
      </c>
      <c r="B93" s="129" t="s">
        <v>265</v>
      </c>
      <c r="C93" s="130">
        <v>4104</v>
      </c>
      <c r="D93" s="129" t="s">
        <v>275</v>
      </c>
      <c r="E93" s="169">
        <f>VLOOKUP($C93,'2020-21 School Level AAFTE'!$C:$Z,11,FALSE)</f>
        <v>0.30149999999999999</v>
      </c>
      <c r="F93" s="169" t="str">
        <f>VLOOKUP($C93,'2020-21 School Level AAFTE'!$C:$Z,8,FALSE)</f>
        <v>No</v>
      </c>
      <c r="G93" s="167">
        <f>VLOOKUP($C93,'2020-21 School Level AAFTE'!$C:$I,7,FALSE)</f>
        <v>1470.3999999999999</v>
      </c>
      <c r="H93" s="145">
        <f>IFERROR(IF(F93= "yes",VLOOKUP(C93,Summary!$B:$I,5,0),0),0)</f>
        <v>0</v>
      </c>
      <c r="I93" s="144">
        <f t="shared" si="39"/>
        <v>0</v>
      </c>
      <c r="J93" s="101">
        <f>VLOOKUP($A93,'2021-22 Salary &amp; Benefits'!$A:$I,3,FALSE)</f>
        <v>1.06</v>
      </c>
      <c r="K93" s="101">
        <f>VLOOKUP($A93,'2021-22 Salary &amp; Benefits'!$A:$I,4,FALSE)</f>
        <v>1.06</v>
      </c>
      <c r="L93" s="121">
        <f t="shared" si="40"/>
        <v>0</v>
      </c>
      <c r="M93" s="29">
        <v>15</v>
      </c>
      <c r="N93" s="31">
        <f t="shared" si="41"/>
        <v>0</v>
      </c>
      <c r="O93" s="29">
        <v>1.1000000000000001</v>
      </c>
      <c r="P93" s="29">
        <v>36</v>
      </c>
      <c r="Q93" s="32">
        <f t="shared" si="42"/>
        <v>0</v>
      </c>
      <c r="R93" s="122">
        <f t="shared" si="43"/>
        <v>0</v>
      </c>
      <c r="S93" s="25">
        <f>VLOOKUP($A93,'2021-22 Salary &amp; Benefits'!$A:$I,5,FALSE)</f>
        <v>67585</v>
      </c>
      <c r="T93" s="25">
        <f>VLOOKUP($A93,'2021-22 Salary &amp; Benefits'!$A:$I,6,FALSE)</f>
        <v>68937</v>
      </c>
      <c r="U93" s="26">
        <f t="shared" si="44"/>
        <v>0</v>
      </c>
      <c r="V93" s="26">
        <f t="shared" si="45"/>
        <v>0</v>
      </c>
      <c r="W93" s="26">
        <f>'2021-22 Salary &amp; Benefits'!G$6</f>
        <v>11848.32</v>
      </c>
      <c r="X93" s="28">
        <f>'2021-22 Salary &amp; Benefits'!H$6</f>
        <v>0.2271</v>
      </c>
      <c r="Y93" s="28">
        <f>'2021-22 Salary &amp; Benefits'!I$6</f>
        <v>0.22070000000000001</v>
      </c>
      <c r="Z93" s="26">
        <f t="shared" si="46"/>
        <v>0</v>
      </c>
      <c r="AA93" s="27">
        <f t="shared" si="50"/>
        <v>0</v>
      </c>
      <c r="AB93" s="27">
        <f t="shared" si="47"/>
        <v>0</v>
      </c>
      <c r="AC93" s="27">
        <f t="shared" si="48"/>
        <v>0</v>
      </c>
      <c r="AD93" s="26">
        <f t="shared" si="49"/>
        <v>0</v>
      </c>
    </row>
    <row r="94" spans="1:30" s="23" customFormat="1">
      <c r="A94" s="129" t="s">
        <v>2301</v>
      </c>
      <c r="B94" s="129" t="s">
        <v>265</v>
      </c>
      <c r="C94" s="130">
        <v>4450</v>
      </c>
      <c r="D94" s="129" t="s">
        <v>277</v>
      </c>
      <c r="E94" s="169">
        <f>VLOOKUP($C94,'2020-21 School Level AAFTE'!$C:$Z,11,FALSE)</f>
        <v>0.40010000000000001</v>
      </c>
      <c r="F94" s="169" t="str">
        <f>VLOOKUP($C94,'2020-21 School Level AAFTE'!$C:$Z,8,FALSE)</f>
        <v>No</v>
      </c>
      <c r="G94" s="167">
        <f>VLOOKUP($C94,'2020-21 School Level AAFTE'!$C:$I,7,FALSE)</f>
        <v>342.58</v>
      </c>
      <c r="H94" s="145">
        <f>IFERROR(IF(F94= "yes",VLOOKUP(C94,Summary!$B:$I,5,0),0),0)</f>
        <v>0</v>
      </c>
      <c r="I94" s="143">
        <f t="shared" si="39"/>
        <v>0</v>
      </c>
      <c r="J94" s="101">
        <f>VLOOKUP($A94,'2021-22 Salary &amp; Benefits'!$A:$I,3,FALSE)</f>
        <v>1.06</v>
      </c>
      <c r="K94" s="101">
        <f>VLOOKUP($A94,'2021-22 Salary &amp; Benefits'!$A:$I,4,FALSE)</f>
        <v>1.06</v>
      </c>
      <c r="L94" s="45">
        <f t="shared" si="40"/>
        <v>0</v>
      </c>
      <c r="M94" s="29">
        <v>15</v>
      </c>
      <c r="N94" s="31">
        <f t="shared" si="41"/>
        <v>0</v>
      </c>
      <c r="O94" s="29">
        <v>1.1000000000000001</v>
      </c>
      <c r="P94" s="29">
        <v>36</v>
      </c>
      <c r="Q94" s="32">
        <f t="shared" si="42"/>
        <v>0</v>
      </c>
      <c r="R94" s="122">
        <f t="shared" si="43"/>
        <v>0</v>
      </c>
      <c r="S94" s="25">
        <f>VLOOKUP($A94,'2021-22 Salary &amp; Benefits'!$A:$I,5,FALSE)</f>
        <v>67585</v>
      </c>
      <c r="T94" s="25">
        <f>VLOOKUP($A94,'2021-22 Salary &amp; Benefits'!$A:$I,6,FALSE)</f>
        <v>68937</v>
      </c>
      <c r="U94" s="26">
        <f t="shared" si="44"/>
        <v>0</v>
      </c>
      <c r="V94" s="26">
        <f t="shared" si="45"/>
        <v>0</v>
      </c>
      <c r="W94" s="26">
        <f>'2021-22 Salary &amp; Benefits'!G$6</f>
        <v>11848.32</v>
      </c>
      <c r="X94" s="28">
        <f>'2021-22 Salary &amp; Benefits'!H$6</f>
        <v>0.2271</v>
      </c>
      <c r="Y94" s="28">
        <f>'2021-22 Salary &amp; Benefits'!I$6</f>
        <v>0.22070000000000001</v>
      </c>
      <c r="Z94" s="26">
        <f t="shared" si="46"/>
        <v>0</v>
      </c>
      <c r="AA94" s="27">
        <f t="shared" si="50"/>
        <v>0</v>
      </c>
      <c r="AB94" s="27">
        <f t="shared" si="47"/>
        <v>0</v>
      </c>
      <c r="AC94" s="27">
        <f t="shared" si="48"/>
        <v>0</v>
      </c>
      <c r="AD94" s="26">
        <f t="shared" si="49"/>
        <v>0</v>
      </c>
    </row>
    <row r="95" spans="1:30" s="23" customFormat="1">
      <c r="A95" s="129" t="s">
        <v>2301</v>
      </c>
      <c r="B95" s="129" t="s">
        <v>265</v>
      </c>
      <c r="C95" s="130">
        <v>5131</v>
      </c>
      <c r="D95" s="129" t="s">
        <v>280</v>
      </c>
      <c r="E95" s="169">
        <f>VLOOKUP($C95,'2020-21 School Level AAFTE'!$C:$Z,11,FALSE)</f>
        <v>0.3014</v>
      </c>
      <c r="F95" s="169" t="str">
        <f>VLOOKUP($C95,'2020-21 School Level AAFTE'!$C:$Z,8,FALSE)</f>
        <v>No</v>
      </c>
      <c r="G95" s="167">
        <f>VLOOKUP($C95,'2020-21 School Level AAFTE'!$C:$I,7,FALSE)</f>
        <v>514.47</v>
      </c>
      <c r="H95" s="145">
        <f>IFERROR(IF(F95= "yes",VLOOKUP(C95,Summary!$B:$I,5,0),0),0)</f>
        <v>0</v>
      </c>
      <c r="I95" s="144">
        <f t="shared" si="39"/>
        <v>0</v>
      </c>
      <c r="J95" s="101">
        <f>VLOOKUP($A95,'2021-22 Salary &amp; Benefits'!$A:$I,3,FALSE)</f>
        <v>1.06</v>
      </c>
      <c r="K95" s="101">
        <f>VLOOKUP($A95,'2021-22 Salary &amp; Benefits'!$A:$I,4,FALSE)</f>
        <v>1.06</v>
      </c>
      <c r="L95" s="121">
        <f t="shared" si="40"/>
        <v>0</v>
      </c>
      <c r="M95" s="29">
        <v>15</v>
      </c>
      <c r="N95" s="31">
        <f t="shared" si="41"/>
        <v>0</v>
      </c>
      <c r="O95" s="29">
        <v>1.1000000000000001</v>
      </c>
      <c r="P95" s="29">
        <v>36</v>
      </c>
      <c r="Q95" s="32">
        <f t="shared" si="42"/>
        <v>0</v>
      </c>
      <c r="R95" s="122">
        <f t="shared" si="43"/>
        <v>0</v>
      </c>
      <c r="S95" s="25">
        <f>VLOOKUP($A95,'2021-22 Salary &amp; Benefits'!$A:$I,5,FALSE)</f>
        <v>67585</v>
      </c>
      <c r="T95" s="25">
        <f>VLOOKUP($A95,'2021-22 Salary &amp; Benefits'!$A:$I,6,FALSE)</f>
        <v>68937</v>
      </c>
      <c r="U95" s="26">
        <f t="shared" si="44"/>
        <v>0</v>
      </c>
      <c r="V95" s="26">
        <f t="shared" si="45"/>
        <v>0</v>
      </c>
      <c r="W95" s="26">
        <f>'2021-22 Salary &amp; Benefits'!G$6</f>
        <v>11848.32</v>
      </c>
      <c r="X95" s="28">
        <f>'2021-22 Salary &amp; Benefits'!H$6</f>
        <v>0.2271</v>
      </c>
      <c r="Y95" s="28">
        <f>'2021-22 Salary &amp; Benefits'!I$6</f>
        <v>0.22070000000000001</v>
      </c>
      <c r="Z95" s="26">
        <f t="shared" si="46"/>
        <v>0</v>
      </c>
      <c r="AA95" s="27">
        <f t="shared" si="50"/>
        <v>0</v>
      </c>
      <c r="AB95" s="27">
        <f t="shared" si="47"/>
        <v>0</v>
      </c>
      <c r="AC95" s="27">
        <f t="shared" si="48"/>
        <v>0</v>
      </c>
      <c r="AD95" s="26">
        <f t="shared" si="49"/>
        <v>0</v>
      </c>
    </row>
    <row r="96" spans="1:30" s="23" customFormat="1">
      <c r="A96" s="129" t="s">
        <v>2301</v>
      </c>
      <c r="B96" s="129" t="s">
        <v>265</v>
      </c>
      <c r="C96" s="130">
        <v>5132</v>
      </c>
      <c r="D96" s="129" t="s">
        <v>281</v>
      </c>
      <c r="E96" s="169">
        <f>VLOOKUP($C96,'2020-21 School Level AAFTE'!$C:$Z,11,FALSE)</f>
        <v>0.28079999999999999</v>
      </c>
      <c r="F96" s="169" t="str">
        <f>VLOOKUP($C96,'2020-21 School Level AAFTE'!$C:$Z,8,FALSE)</f>
        <v>No</v>
      </c>
      <c r="G96" s="167">
        <f>VLOOKUP($C96,'2020-21 School Level AAFTE'!$C:$I,7,FALSE)</f>
        <v>428.3</v>
      </c>
      <c r="H96" s="145">
        <f>IFERROR(IF(F96= "yes",VLOOKUP(C96,Summary!$B:$I,5,0),0),0)</f>
        <v>0</v>
      </c>
      <c r="I96" s="144">
        <f t="shared" si="39"/>
        <v>0</v>
      </c>
      <c r="J96" s="101">
        <f>VLOOKUP($A96,'2021-22 Salary &amp; Benefits'!$A:$I,3,FALSE)</f>
        <v>1.06</v>
      </c>
      <c r="K96" s="101">
        <f>VLOOKUP($A96,'2021-22 Salary &amp; Benefits'!$A:$I,4,FALSE)</f>
        <v>1.06</v>
      </c>
      <c r="L96" s="121">
        <f t="shared" si="40"/>
        <v>0</v>
      </c>
      <c r="M96" s="29">
        <v>15</v>
      </c>
      <c r="N96" s="31">
        <f t="shared" si="41"/>
        <v>0</v>
      </c>
      <c r="O96" s="29">
        <v>1.1000000000000001</v>
      </c>
      <c r="P96" s="29">
        <v>36</v>
      </c>
      <c r="Q96" s="32">
        <f t="shared" si="42"/>
        <v>0</v>
      </c>
      <c r="R96" s="122">
        <f t="shared" si="43"/>
        <v>0</v>
      </c>
      <c r="S96" s="25">
        <f>VLOOKUP($A96,'2021-22 Salary &amp; Benefits'!$A:$I,5,FALSE)</f>
        <v>67585</v>
      </c>
      <c r="T96" s="25">
        <f>VLOOKUP($A96,'2021-22 Salary &amp; Benefits'!$A:$I,6,FALSE)</f>
        <v>68937</v>
      </c>
      <c r="U96" s="26">
        <f t="shared" si="44"/>
        <v>0</v>
      </c>
      <c r="V96" s="26">
        <f t="shared" si="45"/>
        <v>0</v>
      </c>
      <c r="W96" s="26">
        <f>'2021-22 Salary &amp; Benefits'!G$6</f>
        <v>11848.32</v>
      </c>
      <c r="X96" s="28">
        <f>'2021-22 Salary &amp; Benefits'!H$6</f>
        <v>0.2271</v>
      </c>
      <c r="Y96" s="28">
        <f>'2021-22 Salary &amp; Benefits'!I$6</f>
        <v>0.22070000000000001</v>
      </c>
      <c r="Z96" s="26">
        <f t="shared" si="46"/>
        <v>0</v>
      </c>
      <c r="AA96" s="27">
        <f t="shared" si="50"/>
        <v>0</v>
      </c>
      <c r="AB96" s="27">
        <f t="shared" si="47"/>
        <v>0</v>
      </c>
      <c r="AC96" s="27">
        <f t="shared" si="48"/>
        <v>0</v>
      </c>
      <c r="AD96" s="26">
        <f t="shared" si="49"/>
        <v>0</v>
      </c>
    </row>
    <row r="97" spans="1:30" s="23" customFormat="1">
      <c r="A97" s="129" t="s">
        <v>2301</v>
      </c>
      <c r="B97" s="129" t="s">
        <v>265</v>
      </c>
      <c r="C97" s="130">
        <v>2910</v>
      </c>
      <c r="D97" s="129" t="s">
        <v>270</v>
      </c>
      <c r="E97" s="169">
        <f>VLOOKUP($C97,'2020-21 School Level AAFTE'!$C:$Z,11,FALSE)</f>
        <v>0.29809999999999998</v>
      </c>
      <c r="F97" s="169" t="str">
        <f>VLOOKUP($C97,'2020-21 School Level AAFTE'!$C:$Z,8,FALSE)</f>
        <v>No</v>
      </c>
      <c r="G97" s="167">
        <f>VLOOKUP($C97,'2020-21 School Level AAFTE'!$C:$I,7,FALSE)</f>
        <v>619.16999999999996</v>
      </c>
      <c r="H97" s="145">
        <f>IFERROR(IF(F97= "yes",VLOOKUP(C97,Summary!$B:$I,5,0),0),0)</f>
        <v>0</v>
      </c>
      <c r="I97" s="144">
        <f t="shared" si="39"/>
        <v>0</v>
      </c>
      <c r="J97" s="101">
        <f>VLOOKUP($A97,'2021-22 Salary &amp; Benefits'!$A:$I,3,FALSE)</f>
        <v>1.06</v>
      </c>
      <c r="K97" s="101">
        <f>VLOOKUP($A97,'2021-22 Salary &amp; Benefits'!$A:$I,4,FALSE)</f>
        <v>1.06</v>
      </c>
      <c r="L97" s="121">
        <f t="shared" si="40"/>
        <v>0</v>
      </c>
      <c r="M97" s="29">
        <v>15</v>
      </c>
      <c r="N97" s="31">
        <f t="shared" si="41"/>
        <v>0</v>
      </c>
      <c r="O97" s="29">
        <v>1.1000000000000001</v>
      </c>
      <c r="P97" s="29">
        <v>36</v>
      </c>
      <c r="Q97" s="32">
        <f t="shared" si="42"/>
        <v>0</v>
      </c>
      <c r="R97" s="122">
        <f t="shared" si="43"/>
        <v>0</v>
      </c>
      <c r="S97" s="25">
        <f>VLOOKUP($A97,'2021-22 Salary &amp; Benefits'!$A:$I,5,FALSE)</f>
        <v>67585</v>
      </c>
      <c r="T97" s="25">
        <f>VLOOKUP($A97,'2021-22 Salary &amp; Benefits'!$A:$I,6,FALSE)</f>
        <v>68937</v>
      </c>
      <c r="U97" s="26">
        <f t="shared" si="44"/>
        <v>0</v>
      </c>
      <c r="V97" s="26">
        <f t="shared" si="45"/>
        <v>0</v>
      </c>
      <c r="W97" s="26">
        <f>'2021-22 Salary &amp; Benefits'!G$6</f>
        <v>11848.32</v>
      </c>
      <c r="X97" s="28">
        <f>'2021-22 Salary &amp; Benefits'!H$6</f>
        <v>0.2271</v>
      </c>
      <c r="Y97" s="28">
        <f>'2021-22 Salary &amp; Benefits'!I$6</f>
        <v>0.22070000000000001</v>
      </c>
      <c r="Z97" s="26">
        <f t="shared" si="46"/>
        <v>0</v>
      </c>
      <c r="AA97" s="27">
        <f t="shared" si="50"/>
        <v>0</v>
      </c>
      <c r="AB97" s="27">
        <f t="shared" si="47"/>
        <v>0</v>
      </c>
      <c r="AC97" s="27">
        <f t="shared" si="48"/>
        <v>0</v>
      </c>
      <c r="AD97" s="26">
        <f t="shared" si="49"/>
        <v>0</v>
      </c>
    </row>
    <row r="98" spans="1:30" s="23" customFormat="1">
      <c r="A98" s="129" t="s">
        <v>2367</v>
      </c>
      <c r="B98" s="129" t="s">
        <v>766</v>
      </c>
      <c r="C98" s="130">
        <v>3633</v>
      </c>
      <c r="D98" s="129" t="s">
        <v>786</v>
      </c>
      <c r="E98" s="169">
        <f>VLOOKUP($C98,'2020-21 School Level AAFTE'!$C:$Z,11,FALSE)</f>
        <v>0.36499999999999999</v>
      </c>
      <c r="F98" s="169" t="str">
        <f>VLOOKUP($C98,'2020-21 School Level AAFTE'!$C:$Z,8,FALSE)</f>
        <v>No</v>
      </c>
      <c r="G98" s="167">
        <f>VLOOKUP($C98,'2020-21 School Level AAFTE'!$C:$I,7,FALSE)</f>
        <v>356.23</v>
      </c>
      <c r="H98" s="145">
        <f>IFERROR(IF(F98= "yes",VLOOKUP(C98,Summary!$B:$I,5,0),0),0)</f>
        <v>0</v>
      </c>
      <c r="I98" s="144">
        <f t="shared" si="39"/>
        <v>0</v>
      </c>
      <c r="J98" s="101">
        <f>VLOOKUP($A98,'2021-22 Salary &amp; Benefits'!$A:$I,3,FALSE)</f>
        <v>1.18</v>
      </c>
      <c r="K98" s="101">
        <f>VLOOKUP($A98,'2021-22 Salary &amp; Benefits'!$A:$I,4,FALSE)</f>
        <v>1.18</v>
      </c>
      <c r="L98" s="121">
        <f t="shared" si="40"/>
        <v>0</v>
      </c>
      <c r="M98" s="29">
        <v>15</v>
      </c>
      <c r="N98" s="31">
        <f t="shared" si="41"/>
        <v>0</v>
      </c>
      <c r="O98" s="29">
        <v>1.1000000000000001</v>
      </c>
      <c r="P98" s="29">
        <v>36</v>
      </c>
      <c r="Q98" s="32">
        <f t="shared" si="42"/>
        <v>0</v>
      </c>
      <c r="R98" s="122">
        <f t="shared" si="43"/>
        <v>0</v>
      </c>
      <c r="S98" s="25">
        <f>VLOOKUP($A98,'2021-22 Salary &amp; Benefits'!$A:$I,5,FALSE)</f>
        <v>67585</v>
      </c>
      <c r="T98" s="25">
        <f>VLOOKUP($A98,'2021-22 Salary &amp; Benefits'!$A:$I,6,FALSE)</f>
        <v>68937</v>
      </c>
      <c r="U98" s="26">
        <f t="shared" si="44"/>
        <v>0</v>
      </c>
      <c r="V98" s="26">
        <f t="shared" si="45"/>
        <v>0</v>
      </c>
      <c r="W98" s="26">
        <f>'2021-22 Salary &amp; Benefits'!G$6</f>
        <v>11848.32</v>
      </c>
      <c r="X98" s="28">
        <f>'2021-22 Salary &amp; Benefits'!H$6</f>
        <v>0.2271</v>
      </c>
      <c r="Y98" s="28">
        <f>'2021-22 Salary &amp; Benefits'!I$6</f>
        <v>0.22070000000000001</v>
      </c>
      <c r="Z98" s="26">
        <f t="shared" si="46"/>
        <v>0</v>
      </c>
      <c r="AA98" s="27">
        <f t="shared" si="50"/>
        <v>0</v>
      </c>
      <c r="AB98" s="27">
        <f t="shared" si="47"/>
        <v>0</v>
      </c>
      <c r="AC98" s="27">
        <f t="shared" si="48"/>
        <v>0</v>
      </c>
      <c r="AD98" s="26">
        <f t="shared" si="49"/>
        <v>0</v>
      </c>
    </row>
    <row r="99" spans="1:30" s="23" customFormat="1">
      <c r="A99" s="129" t="s">
        <v>2367</v>
      </c>
      <c r="B99" s="129" t="s">
        <v>766</v>
      </c>
      <c r="C99" s="130">
        <v>5240</v>
      </c>
      <c r="D99" s="129" t="s">
        <v>791</v>
      </c>
      <c r="E99" s="169">
        <f>VLOOKUP($C99,'2020-21 School Level AAFTE'!$C:$Z,11,FALSE)</f>
        <v>0.14419999999999999</v>
      </c>
      <c r="F99" s="169" t="str">
        <f>VLOOKUP($C99,'2020-21 School Level AAFTE'!$C:$Z,8,FALSE)</f>
        <v>No</v>
      </c>
      <c r="G99" s="167">
        <f>VLOOKUP($C99,'2020-21 School Level AAFTE'!$C:$I,7,FALSE)</f>
        <v>379.54</v>
      </c>
      <c r="H99" s="145">
        <f>IFERROR(IF(F99= "yes",VLOOKUP(C99,Summary!$B:$I,5,0),0),0)</f>
        <v>0</v>
      </c>
      <c r="I99" s="144">
        <f t="shared" si="39"/>
        <v>0</v>
      </c>
      <c r="J99" s="101">
        <f>VLOOKUP($A99,'2021-22 Salary &amp; Benefits'!$A:$I,3,FALSE)</f>
        <v>1.18</v>
      </c>
      <c r="K99" s="101">
        <f>VLOOKUP($A99,'2021-22 Salary &amp; Benefits'!$A:$I,4,FALSE)</f>
        <v>1.18</v>
      </c>
      <c r="L99" s="121">
        <f t="shared" si="40"/>
        <v>0</v>
      </c>
      <c r="M99" s="29">
        <v>15</v>
      </c>
      <c r="N99" s="31">
        <f t="shared" si="41"/>
        <v>0</v>
      </c>
      <c r="O99" s="29">
        <v>1.1000000000000001</v>
      </c>
      <c r="P99" s="29">
        <v>36</v>
      </c>
      <c r="Q99" s="32">
        <f t="shared" si="42"/>
        <v>0</v>
      </c>
      <c r="R99" s="122">
        <f t="shared" si="43"/>
        <v>0</v>
      </c>
      <c r="S99" s="25">
        <f>VLOOKUP($A99,'2021-22 Salary &amp; Benefits'!$A:$I,5,FALSE)</f>
        <v>67585</v>
      </c>
      <c r="T99" s="25">
        <f>VLOOKUP($A99,'2021-22 Salary &amp; Benefits'!$A:$I,6,FALSE)</f>
        <v>68937</v>
      </c>
      <c r="U99" s="26">
        <f t="shared" si="44"/>
        <v>0</v>
      </c>
      <c r="V99" s="26">
        <f t="shared" si="45"/>
        <v>0</v>
      </c>
      <c r="W99" s="26">
        <f>'2021-22 Salary &amp; Benefits'!G$6</f>
        <v>11848.32</v>
      </c>
      <c r="X99" s="28">
        <f>'2021-22 Salary &amp; Benefits'!H$6</f>
        <v>0.2271</v>
      </c>
      <c r="Y99" s="28">
        <f>'2021-22 Salary &amp; Benefits'!I$6</f>
        <v>0.22070000000000001</v>
      </c>
      <c r="Z99" s="26">
        <f t="shared" si="46"/>
        <v>0</v>
      </c>
      <c r="AA99" s="27">
        <f t="shared" si="50"/>
        <v>0</v>
      </c>
      <c r="AB99" s="27">
        <f t="shared" si="47"/>
        <v>0</v>
      </c>
      <c r="AC99" s="27">
        <f t="shared" si="48"/>
        <v>0</v>
      </c>
      <c r="AD99" s="26">
        <f t="shared" si="49"/>
        <v>0</v>
      </c>
    </row>
    <row r="100" spans="1:30" s="23" customFormat="1">
      <c r="A100" s="129" t="s">
        <v>2367</v>
      </c>
      <c r="B100" s="129" t="s">
        <v>766</v>
      </c>
      <c r="C100" s="130">
        <v>2701</v>
      </c>
      <c r="D100" s="129" t="s">
        <v>767</v>
      </c>
      <c r="E100" s="169">
        <f>VLOOKUP($C100,'2020-21 School Level AAFTE'!$C:$Z,11,FALSE)</f>
        <v>9.3200000000000005E-2</v>
      </c>
      <c r="F100" s="169" t="str">
        <f>VLOOKUP($C100,'2020-21 School Level AAFTE'!$C:$Z,8,FALSE)</f>
        <v>No</v>
      </c>
      <c r="G100" s="167">
        <f>VLOOKUP($C100,'2020-21 School Level AAFTE'!$C:$I,7,FALSE)</f>
        <v>1521.5100000000002</v>
      </c>
      <c r="H100" s="145">
        <f>IFERROR(IF(F100= "yes",VLOOKUP(C100,Summary!$B:$I,5,0),0),0)</f>
        <v>0</v>
      </c>
      <c r="I100" s="144">
        <f t="shared" si="39"/>
        <v>0</v>
      </c>
      <c r="J100" s="101">
        <f>VLOOKUP($A100,'2021-22 Salary &amp; Benefits'!$A:$I,3,FALSE)</f>
        <v>1.18</v>
      </c>
      <c r="K100" s="101">
        <f>VLOOKUP($A100,'2021-22 Salary &amp; Benefits'!$A:$I,4,FALSE)</f>
        <v>1.18</v>
      </c>
      <c r="L100" s="121">
        <f t="shared" si="40"/>
        <v>0</v>
      </c>
      <c r="M100" s="29">
        <v>15</v>
      </c>
      <c r="N100" s="31">
        <f t="shared" si="41"/>
        <v>0</v>
      </c>
      <c r="O100" s="29">
        <v>1.1000000000000001</v>
      </c>
      <c r="P100" s="29">
        <v>36</v>
      </c>
      <c r="Q100" s="32">
        <f t="shared" si="42"/>
        <v>0</v>
      </c>
      <c r="R100" s="122">
        <f t="shared" si="43"/>
        <v>0</v>
      </c>
      <c r="S100" s="25">
        <f>VLOOKUP($A100,'2021-22 Salary &amp; Benefits'!$A:$I,5,FALSE)</f>
        <v>67585</v>
      </c>
      <c r="T100" s="25">
        <f>VLOOKUP($A100,'2021-22 Salary &amp; Benefits'!$A:$I,6,FALSE)</f>
        <v>68937</v>
      </c>
      <c r="U100" s="26">
        <f t="shared" si="44"/>
        <v>0</v>
      </c>
      <c r="V100" s="26">
        <f t="shared" si="45"/>
        <v>0</v>
      </c>
      <c r="W100" s="26">
        <f>'2021-22 Salary &amp; Benefits'!G$6</f>
        <v>11848.32</v>
      </c>
      <c r="X100" s="28">
        <f>'2021-22 Salary &amp; Benefits'!H$6</f>
        <v>0.2271</v>
      </c>
      <c r="Y100" s="28">
        <f>'2021-22 Salary &amp; Benefits'!I$6</f>
        <v>0.22070000000000001</v>
      </c>
      <c r="Z100" s="26">
        <f t="shared" si="46"/>
        <v>0</v>
      </c>
      <c r="AA100" s="27">
        <f t="shared" si="50"/>
        <v>0</v>
      </c>
      <c r="AB100" s="27">
        <f t="shared" si="47"/>
        <v>0</v>
      </c>
      <c r="AC100" s="27">
        <f t="shared" si="48"/>
        <v>0</v>
      </c>
      <c r="AD100" s="26">
        <f t="shared" si="49"/>
        <v>0</v>
      </c>
    </row>
    <row r="101" spans="1:30" s="23" customFormat="1">
      <c r="A101" s="129" t="s">
        <v>2367</v>
      </c>
      <c r="B101" s="129" t="s">
        <v>766</v>
      </c>
      <c r="C101" s="130">
        <v>3705</v>
      </c>
      <c r="D101" s="129" t="s">
        <v>788</v>
      </c>
      <c r="E101" s="169">
        <f>VLOOKUP($C101,'2020-21 School Level AAFTE'!$C:$Z,11,FALSE)</f>
        <v>7.9299999999999995E-2</v>
      </c>
      <c r="F101" s="169" t="str">
        <f>VLOOKUP($C101,'2020-21 School Level AAFTE'!$C:$Z,8,FALSE)</f>
        <v>No</v>
      </c>
      <c r="G101" s="167">
        <f>VLOOKUP($C101,'2020-21 School Level AAFTE'!$C:$I,7,FALSE)</f>
        <v>409.15</v>
      </c>
      <c r="H101" s="145">
        <f>IFERROR(IF(F101= "yes",VLOOKUP(C101,Summary!$B:$I,5,0),0),0)</f>
        <v>0</v>
      </c>
      <c r="I101" s="143">
        <f t="shared" si="39"/>
        <v>0</v>
      </c>
      <c r="J101" s="101">
        <f>VLOOKUP($A101,'2021-22 Salary &amp; Benefits'!$A:$I,3,FALSE)</f>
        <v>1.18</v>
      </c>
      <c r="K101" s="101">
        <f>VLOOKUP($A101,'2021-22 Salary &amp; Benefits'!$A:$I,4,FALSE)</f>
        <v>1.18</v>
      </c>
      <c r="L101" s="45">
        <f t="shared" si="40"/>
        <v>0</v>
      </c>
      <c r="M101" s="29">
        <v>15</v>
      </c>
      <c r="N101" s="31">
        <f t="shared" si="41"/>
        <v>0</v>
      </c>
      <c r="O101" s="29">
        <v>1.1000000000000001</v>
      </c>
      <c r="P101" s="29">
        <v>36</v>
      </c>
      <c r="Q101" s="32">
        <f t="shared" si="42"/>
        <v>0</v>
      </c>
      <c r="R101" s="122">
        <f t="shared" si="43"/>
        <v>0</v>
      </c>
      <c r="S101" s="25">
        <f>VLOOKUP($A101,'2021-22 Salary &amp; Benefits'!$A:$I,5,FALSE)</f>
        <v>67585</v>
      </c>
      <c r="T101" s="25">
        <f>VLOOKUP($A101,'2021-22 Salary &amp; Benefits'!$A:$I,6,FALSE)</f>
        <v>68937</v>
      </c>
      <c r="U101" s="26">
        <f t="shared" si="44"/>
        <v>0</v>
      </c>
      <c r="V101" s="26">
        <f t="shared" si="45"/>
        <v>0</v>
      </c>
      <c r="W101" s="26">
        <f>'2021-22 Salary &amp; Benefits'!G$6</f>
        <v>11848.32</v>
      </c>
      <c r="X101" s="28">
        <f>'2021-22 Salary &amp; Benefits'!H$6</f>
        <v>0.2271</v>
      </c>
      <c r="Y101" s="28">
        <f>'2021-22 Salary &amp; Benefits'!I$6</f>
        <v>0.22070000000000001</v>
      </c>
      <c r="Z101" s="26">
        <f t="shared" si="46"/>
        <v>0</v>
      </c>
      <c r="AA101" s="27">
        <f t="shared" si="50"/>
        <v>0</v>
      </c>
      <c r="AB101" s="27">
        <f t="shared" si="47"/>
        <v>0</v>
      </c>
      <c r="AC101" s="27">
        <f t="shared" si="48"/>
        <v>0</v>
      </c>
      <c r="AD101" s="26">
        <f t="shared" si="49"/>
        <v>0</v>
      </c>
    </row>
    <row r="102" spans="1:30" s="23" customFormat="1">
      <c r="A102" s="129" t="s">
        <v>2367</v>
      </c>
      <c r="B102" s="129" t="s">
        <v>766</v>
      </c>
      <c r="C102" s="130">
        <v>5281</v>
      </c>
      <c r="D102" s="129" t="s">
        <v>792</v>
      </c>
      <c r="E102" s="169">
        <f>VLOOKUP($C102,'2020-21 School Level AAFTE'!$C:$Z,11,FALSE)</f>
        <v>0.25459999999999999</v>
      </c>
      <c r="F102" s="169" t="str">
        <f>VLOOKUP($C102,'2020-21 School Level AAFTE'!$C:$Z,8,FALSE)</f>
        <v>No</v>
      </c>
      <c r="G102" s="167">
        <f>VLOOKUP($C102,'2020-21 School Level AAFTE'!$C:$I,7,FALSE)</f>
        <v>0</v>
      </c>
      <c r="H102" s="145">
        <f>IFERROR(IF(F102= "yes",VLOOKUP(C102,Summary!$B:$I,5,0),0),0)</f>
        <v>0</v>
      </c>
      <c r="I102" s="143">
        <f t="shared" si="39"/>
        <v>0</v>
      </c>
      <c r="J102" s="101">
        <f>VLOOKUP($A102,'2021-22 Salary &amp; Benefits'!$A:$I,3,FALSE)</f>
        <v>1.18</v>
      </c>
      <c r="K102" s="101">
        <f>VLOOKUP($A102,'2021-22 Salary &amp; Benefits'!$A:$I,4,FALSE)</f>
        <v>1.18</v>
      </c>
      <c r="L102" s="45">
        <f t="shared" si="40"/>
        <v>0</v>
      </c>
      <c r="M102" s="29">
        <v>15</v>
      </c>
      <c r="N102" s="31">
        <f t="shared" si="41"/>
        <v>0</v>
      </c>
      <c r="O102" s="29">
        <v>1.1000000000000001</v>
      </c>
      <c r="P102" s="29">
        <v>36</v>
      </c>
      <c r="Q102" s="32">
        <f t="shared" si="42"/>
        <v>0</v>
      </c>
      <c r="R102" s="122">
        <f t="shared" si="43"/>
        <v>0</v>
      </c>
      <c r="S102" s="25">
        <f>VLOOKUP($A102,'2021-22 Salary &amp; Benefits'!$A:$I,5,FALSE)</f>
        <v>67585</v>
      </c>
      <c r="T102" s="25">
        <f>VLOOKUP($A102,'2021-22 Salary &amp; Benefits'!$A:$I,6,FALSE)</f>
        <v>68937</v>
      </c>
      <c r="U102" s="26">
        <f t="shared" si="44"/>
        <v>0</v>
      </c>
      <c r="V102" s="26">
        <f t="shared" si="45"/>
        <v>0</v>
      </c>
      <c r="W102" s="26">
        <f>'2021-22 Salary &amp; Benefits'!G$6</f>
        <v>11848.32</v>
      </c>
      <c r="X102" s="28">
        <f>'2021-22 Salary &amp; Benefits'!H$6</f>
        <v>0.2271</v>
      </c>
      <c r="Y102" s="28">
        <f>'2021-22 Salary &amp; Benefits'!I$6</f>
        <v>0.22070000000000001</v>
      </c>
      <c r="Z102" s="26">
        <f t="shared" si="46"/>
        <v>0</v>
      </c>
      <c r="AA102" s="27">
        <f t="shared" si="50"/>
        <v>0</v>
      </c>
      <c r="AB102" s="27">
        <f t="shared" si="47"/>
        <v>0</v>
      </c>
      <c r="AC102" s="27">
        <f t="shared" si="48"/>
        <v>0</v>
      </c>
      <c r="AD102" s="26">
        <f t="shared" si="49"/>
        <v>0</v>
      </c>
    </row>
    <row r="103" spans="1:30" s="23" customFormat="1">
      <c r="A103" s="129" t="s">
        <v>2367</v>
      </c>
      <c r="B103" s="129" t="s">
        <v>766</v>
      </c>
      <c r="C103" s="130">
        <v>3742</v>
      </c>
      <c r="D103" s="129" t="s">
        <v>789</v>
      </c>
      <c r="E103" s="169">
        <f>VLOOKUP($C103,'2020-21 School Level AAFTE'!$C:$Z,11,FALSE)</f>
        <v>2.41E-2</v>
      </c>
      <c r="F103" s="169" t="str">
        <f>VLOOKUP($C103,'2020-21 School Level AAFTE'!$C:$Z,8,FALSE)</f>
        <v>No</v>
      </c>
      <c r="G103" s="167">
        <f>VLOOKUP($C103,'2020-21 School Level AAFTE'!$C:$I,7,FALSE)</f>
        <v>570.70000000000005</v>
      </c>
      <c r="H103" s="145">
        <f>IFERROR(IF(F103= "yes",VLOOKUP(C103,Summary!$B:$I,5,0),0),0)</f>
        <v>0</v>
      </c>
      <c r="I103" s="143">
        <f t="shared" si="39"/>
        <v>0</v>
      </c>
      <c r="J103" s="101">
        <f>VLOOKUP($A103,'2021-22 Salary &amp; Benefits'!$A:$I,3,FALSE)</f>
        <v>1.18</v>
      </c>
      <c r="K103" s="101">
        <f>VLOOKUP($A103,'2021-22 Salary &amp; Benefits'!$A:$I,4,FALSE)</f>
        <v>1.18</v>
      </c>
      <c r="L103" s="45">
        <f t="shared" si="40"/>
        <v>0</v>
      </c>
      <c r="M103" s="29">
        <v>15</v>
      </c>
      <c r="N103" s="31">
        <f t="shared" si="41"/>
        <v>0</v>
      </c>
      <c r="O103" s="29">
        <v>1.1000000000000001</v>
      </c>
      <c r="P103" s="29">
        <v>36</v>
      </c>
      <c r="Q103" s="32">
        <f t="shared" si="42"/>
        <v>0</v>
      </c>
      <c r="R103" s="122">
        <f t="shared" si="43"/>
        <v>0</v>
      </c>
      <c r="S103" s="25">
        <f>VLOOKUP($A103,'2021-22 Salary &amp; Benefits'!$A:$I,5,FALSE)</f>
        <v>67585</v>
      </c>
      <c r="T103" s="25">
        <f>VLOOKUP($A103,'2021-22 Salary &amp; Benefits'!$A:$I,6,FALSE)</f>
        <v>68937</v>
      </c>
      <c r="U103" s="26">
        <f t="shared" si="44"/>
        <v>0</v>
      </c>
      <c r="V103" s="26">
        <f t="shared" si="45"/>
        <v>0</v>
      </c>
      <c r="W103" s="26">
        <f>'2021-22 Salary &amp; Benefits'!G$6</f>
        <v>11848.32</v>
      </c>
      <c r="X103" s="28">
        <f>'2021-22 Salary &amp; Benefits'!H$6</f>
        <v>0.2271</v>
      </c>
      <c r="Y103" s="28">
        <f>'2021-22 Salary &amp; Benefits'!I$6</f>
        <v>0.22070000000000001</v>
      </c>
      <c r="Z103" s="26">
        <f t="shared" si="46"/>
        <v>0</v>
      </c>
      <c r="AA103" s="27">
        <f t="shared" si="50"/>
        <v>0</v>
      </c>
      <c r="AB103" s="27">
        <f t="shared" si="47"/>
        <v>0</v>
      </c>
      <c r="AC103" s="27">
        <f t="shared" si="48"/>
        <v>0</v>
      </c>
      <c r="AD103" s="26">
        <f t="shared" si="49"/>
        <v>0</v>
      </c>
    </row>
    <row r="104" spans="1:30" s="23" customFormat="1">
      <c r="A104" s="129" t="s">
        <v>2367</v>
      </c>
      <c r="B104" s="129" t="s">
        <v>766</v>
      </c>
      <c r="C104" s="130">
        <v>3338</v>
      </c>
      <c r="D104" s="129" t="s">
        <v>59</v>
      </c>
      <c r="E104" s="169">
        <f>VLOOKUP($C104,'2020-21 School Level AAFTE'!$C:$Z,11,FALSE)</f>
        <v>0.12139999999999999</v>
      </c>
      <c r="F104" s="169" t="str">
        <f>VLOOKUP($C104,'2020-21 School Level AAFTE'!$C:$Z,8,FALSE)</f>
        <v>No</v>
      </c>
      <c r="G104" s="167">
        <f>VLOOKUP($C104,'2020-21 School Level AAFTE'!$C:$I,7,FALSE)</f>
        <v>888.37</v>
      </c>
      <c r="H104" s="145">
        <f>IFERROR(IF(F104= "yes",VLOOKUP(C104,Summary!$B:$I,5,0),0),0)</f>
        <v>0</v>
      </c>
      <c r="I104" s="143">
        <f t="shared" si="39"/>
        <v>0</v>
      </c>
      <c r="J104" s="101">
        <f>VLOOKUP($A104,'2021-22 Salary &amp; Benefits'!$A:$I,3,FALSE)</f>
        <v>1.18</v>
      </c>
      <c r="K104" s="101">
        <f>VLOOKUP($A104,'2021-22 Salary &amp; Benefits'!$A:$I,4,FALSE)</f>
        <v>1.18</v>
      </c>
      <c r="L104" s="45">
        <f t="shared" si="40"/>
        <v>0</v>
      </c>
      <c r="M104" s="29">
        <v>15</v>
      </c>
      <c r="N104" s="31">
        <f t="shared" si="41"/>
        <v>0</v>
      </c>
      <c r="O104" s="29">
        <v>1.1000000000000001</v>
      </c>
      <c r="P104" s="29">
        <v>36</v>
      </c>
      <c r="Q104" s="32">
        <f t="shared" si="42"/>
        <v>0</v>
      </c>
      <c r="R104" s="122">
        <f t="shared" si="43"/>
        <v>0</v>
      </c>
      <c r="S104" s="25">
        <f>VLOOKUP($A104,'2021-22 Salary &amp; Benefits'!$A:$I,5,FALSE)</f>
        <v>67585</v>
      </c>
      <c r="T104" s="25">
        <f>VLOOKUP($A104,'2021-22 Salary &amp; Benefits'!$A:$I,6,FALSE)</f>
        <v>68937</v>
      </c>
      <c r="U104" s="26">
        <f t="shared" si="44"/>
        <v>0</v>
      </c>
      <c r="V104" s="26">
        <f t="shared" si="45"/>
        <v>0</v>
      </c>
      <c r="W104" s="26">
        <f>'2021-22 Salary &amp; Benefits'!G$6</f>
        <v>11848.32</v>
      </c>
      <c r="X104" s="28">
        <f>'2021-22 Salary &amp; Benefits'!H$6</f>
        <v>0.2271</v>
      </c>
      <c r="Y104" s="28">
        <f>'2021-22 Salary &amp; Benefits'!I$6</f>
        <v>0.22070000000000001</v>
      </c>
      <c r="Z104" s="26">
        <f t="shared" si="46"/>
        <v>0</v>
      </c>
      <c r="AA104" s="27">
        <f t="shared" si="50"/>
        <v>0</v>
      </c>
      <c r="AB104" s="27">
        <f t="shared" si="47"/>
        <v>0</v>
      </c>
      <c r="AC104" s="27">
        <f t="shared" si="48"/>
        <v>0</v>
      </c>
      <c r="AD104" s="26">
        <f t="shared" si="49"/>
        <v>0</v>
      </c>
    </row>
    <row r="105" spans="1:30" s="23" customFormat="1">
      <c r="A105" s="151" t="s">
        <v>2367</v>
      </c>
      <c r="B105" s="129" t="s">
        <v>766</v>
      </c>
      <c r="C105" s="133">
        <v>2847</v>
      </c>
      <c r="D105" s="151" t="s">
        <v>769</v>
      </c>
      <c r="E105" s="169">
        <f>VLOOKUP($C105,'2020-21 School Level AAFTE'!$C:$Z,11,FALSE)</f>
        <v>7.9399999999999998E-2</v>
      </c>
      <c r="F105" s="169" t="str">
        <f>VLOOKUP($C105,'2020-21 School Level AAFTE'!$C:$Z,8,FALSE)</f>
        <v>No</v>
      </c>
      <c r="G105" s="167">
        <f>VLOOKUP($C105,'2020-21 School Level AAFTE'!$C:$I,7,FALSE)</f>
        <v>500.77</v>
      </c>
      <c r="H105" s="145">
        <f>IFERROR(IF(F105= "yes",VLOOKUP(C105,Summary!$B:$I,5,0),0),0)</f>
        <v>0</v>
      </c>
      <c r="I105" s="144">
        <f t="shared" si="39"/>
        <v>0</v>
      </c>
      <c r="J105" s="101">
        <f>VLOOKUP($A105,'2021-22 Salary &amp; Benefits'!$A:$I,3,FALSE)</f>
        <v>1.18</v>
      </c>
      <c r="K105" s="101">
        <f>VLOOKUP($A105,'2021-22 Salary &amp; Benefits'!$A:$I,4,FALSE)</f>
        <v>1.18</v>
      </c>
      <c r="L105" s="121">
        <f t="shared" si="40"/>
        <v>0</v>
      </c>
      <c r="M105" s="29">
        <v>15</v>
      </c>
      <c r="N105" s="31">
        <f t="shared" si="41"/>
        <v>0</v>
      </c>
      <c r="O105" s="29">
        <v>1.1000000000000001</v>
      </c>
      <c r="P105" s="29">
        <v>36</v>
      </c>
      <c r="Q105" s="32">
        <f t="shared" si="42"/>
        <v>0</v>
      </c>
      <c r="R105" s="122">
        <f t="shared" si="43"/>
        <v>0</v>
      </c>
      <c r="S105" s="25">
        <f>VLOOKUP($A105,'2021-22 Salary &amp; Benefits'!$A:$I,5,FALSE)</f>
        <v>67585</v>
      </c>
      <c r="T105" s="25">
        <f>VLOOKUP($A105,'2021-22 Salary &amp; Benefits'!$A:$I,6,FALSE)</f>
        <v>68937</v>
      </c>
      <c r="U105" s="26">
        <f t="shared" si="44"/>
        <v>0</v>
      </c>
      <c r="V105" s="26">
        <f t="shared" si="45"/>
        <v>0</v>
      </c>
      <c r="W105" s="26">
        <f>'2021-22 Salary &amp; Benefits'!G$6</f>
        <v>11848.32</v>
      </c>
      <c r="X105" s="28">
        <f>'2021-22 Salary &amp; Benefits'!H$6</f>
        <v>0.2271</v>
      </c>
      <c r="Y105" s="28">
        <f>'2021-22 Salary &amp; Benefits'!I$6</f>
        <v>0.22070000000000001</v>
      </c>
      <c r="Z105" s="26">
        <f t="shared" si="46"/>
        <v>0</v>
      </c>
      <c r="AA105" s="27">
        <f t="shared" si="50"/>
        <v>0</v>
      </c>
      <c r="AB105" s="27">
        <f t="shared" si="47"/>
        <v>0</v>
      </c>
      <c r="AC105" s="27">
        <f t="shared" si="48"/>
        <v>0</v>
      </c>
      <c r="AD105" s="26">
        <f t="shared" si="49"/>
        <v>0</v>
      </c>
    </row>
    <row r="106" spans="1:30" s="23" customFormat="1">
      <c r="A106" s="132" t="s">
        <v>2367</v>
      </c>
      <c r="B106" s="129" t="s">
        <v>766</v>
      </c>
      <c r="C106" s="130">
        <v>3036</v>
      </c>
      <c r="D106" s="132" t="s">
        <v>36</v>
      </c>
      <c r="E106" s="169">
        <f>VLOOKUP($C106,'2020-21 School Level AAFTE'!$C:$Z,11,FALSE)</f>
        <v>0.1507</v>
      </c>
      <c r="F106" s="169" t="str">
        <f>VLOOKUP($C106,'2020-21 School Level AAFTE'!$C:$Z,8,FALSE)</f>
        <v>No</v>
      </c>
      <c r="G106" s="167">
        <f>VLOOKUP($C106,'2020-21 School Level AAFTE'!$C:$I,7,FALSE)</f>
        <v>342.63</v>
      </c>
      <c r="H106" s="145">
        <f>IFERROR(IF(F106= "yes",VLOOKUP(C106,Summary!$B:$I,5,0),0),0)</f>
        <v>0</v>
      </c>
      <c r="I106" s="144">
        <f t="shared" si="39"/>
        <v>0</v>
      </c>
      <c r="J106" s="101">
        <f>VLOOKUP($A106,'2021-22 Salary &amp; Benefits'!$A:$I,3,FALSE)</f>
        <v>1.18</v>
      </c>
      <c r="K106" s="101">
        <f>VLOOKUP($A106,'2021-22 Salary &amp; Benefits'!$A:$I,4,FALSE)</f>
        <v>1.18</v>
      </c>
      <c r="L106" s="121">
        <f t="shared" si="40"/>
        <v>0</v>
      </c>
      <c r="M106" s="29">
        <v>15</v>
      </c>
      <c r="N106" s="31">
        <f t="shared" si="41"/>
        <v>0</v>
      </c>
      <c r="O106" s="29">
        <v>1.1000000000000001</v>
      </c>
      <c r="P106" s="29">
        <v>36</v>
      </c>
      <c r="Q106" s="32">
        <f t="shared" si="42"/>
        <v>0</v>
      </c>
      <c r="R106" s="122">
        <f t="shared" si="43"/>
        <v>0</v>
      </c>
      <c r="S106" s="25">
        <f>VLOOKUP($A106,'2021-22 Salary &amp; Benefits'!$A:$I,5,FALSE)</f>
        <v>67585</v>
      </c>
      <c r="T106" s="25">
        <f>VLOOKUP($A106,'2021-22 Salary &amp; Benefits'!$A:$I,6,FALSE)</f>
        <v>68937</v>
      </c>
      <c r="U106" s="26">
        <f t="shared" si="44"/>
        <v>0</v>
      </c>
      <c r="V106" s="26">
        <f t="shared" si="45"/>
        <v>0</v>
      </c>
      <c r="W106" s="26">
        <f>'2021-22 Salary &amp; Benefits'!G$6</f>
        <v>11848.32</v>
      </c>
      <c r="X106" s="28">
        <f>'2021-22 Salary &amp; Benefits'!H$6</f>
        <v>0.2271</v>
      </c>
      <c r="Y106" s="28">
        <f>'2021-22 Salary &amp; Benefits'!I$6</f>
        <v>0.22070000000000001</v>
      </c>
      <c r="Z106" s="26">
        <f t="shared" si="46"/>
        <v>0</v>
      </c>
      <c r="AA106" s="27">
        <f t="shared" si="50"/>
        <v>0</v>
      </c>
      <c r="AB106" s="27">
        <f t="shared" si="47"/>
        <v>0</v>
      </c>
      <c r="AC106" s="27">
        <f t="shared" si="48"/>
        <v>0</v>
      </c>
      <c r="AD106" s="26">
        <f t="shared" si="49"/>
        <v>0</v>
      </c>
    </row>
    <row r="107" spans="1:30" s="23" customFormat="1">
      <c r="A107" s="129" t="s">
        <v>2367</v>
      </c>
      <c r="B107" s="129" t="s">
        <v>766</v>
      </c>
      <c r="C107" s="130">
        <v>2846</v>
      </c>
      <c r="D107" s="129" t="s">
        <v>768</v>
      </c>
      <c r="E107" s="169">
        <f>VLOOKUP($C107,'2020-21 School Level AAFTE'!$C:$Z,11,FALSE)</f>
        <v>0.15260000000000001</v>
      </c>
      <c r="F107" s="169" t="str">
        <f>VLOOKUP($C107,'2020-21 School Level AAFTE'!$C:$Z,8,FALSE)</f>
        <v>No</v>
      </c>
      <c r="G107" s="167">
        <f>VLOOKUP($C107,'2020-21 School Level AAFTE'!$C:$I,7,FALSE)</f>
        <v>401.17</v>
      </c>
      <c r="H107" s="145">
        <f>IFERROR(IF(F107= "yes",VLOOKUP(C107,Summary!$B:$I,5,0),0),0)</f>
        <v>0</v>
      </c>
      <c r="I107" s="143">
        <f t="shared" si="39"/>
        <v>0</v>
      </c>
      <c r="J107" s="101">
        <f>VLOOKUP($A107,'2021-22 Salary &amp; Benefits'!$A:$I,3,FALSE)</f>
        <v>1.18</v>
      </c>
      <c r="K107" s="101">
        <f>VLOOKUP($A107,'2021-22 Salary &amp; Benefits'!$A:$I,4,FALSE)</f>
        <v>1.18</v>
      </c>
      <c r="L107" s="45">
        <f t="shared" si="40"/>
        <v>0</v>
      </c>
      <c r="M107" s="29">
        <v>15</v>
      </c>
      <c r="N107" s="31">
        <f t="shared" si="41"/>
        <v>0</v>
      </c>
      <c r="O107" s="29">
        <v>1.1000000000000001</v>
      </c>
      <c r="P107" s="29">
        <v>36</v>
      </c>
      <c r="Q107" s="32">
        <f t="shared" si="42"/>
        <v>0</v>
      </c>
      <c r="R107" s="122">
        <f t="shared" si="43"/>
        <v>0</v>
      </c>
      <c r="S107" s="25">
        <f>VLOOKUP($A107,'2021-22 Salary &amp; Benefits'!$A:$I,5,FALSE)</f>
        <v>67585</v>
      </c>
      <c r="T107" s="25">
        <f>VLOOKUP($A107,'2021-22 Salary &amp; Benefits'!$A:$I,6,FALSE)</f>
        <v>68937</v>
      </c>
      <c r="U107" s="26">
        <f t="shared" si="44"/>
        <v>0</v>
      </c>
      <c r="V107" s="26">
        <f t="shared" si="45"/>
        <v>0</v>
      </c>
      <c r="W107" s="26">
        <f>'2021-22 Salary &amp; Benefits'!G$6</f>
        <v>11848.32</v>
      </c>
      <c r="X107" s="28">
        <f>'2021-22 Salary &amp; Benefits'!H$6</f>
        <v>0.2271</v>
      </c>
      <c r="Y107" s="28">
        <f>'2021-22 Salary &amp; Benefits'!I$6</f>
        <v>0.22070000000000001</v>
      </c>
      <c r="Z107" s="26">
        <f t="shared" si="46"/>
        <v>0</v>
      </c>
      <c r="AA107" s="27">
        <f t="shared" si="50"/>
        <v>0</v>
      </c>
      <c r="AB107" s="27">
        <f t="shared" si="47"/>
        <v>0</v>
      </c>
      <c r="AC107" s="27">
        <f t="shared" si="48"/>
        <v>0</v>
      </c>
      <c r="AD107" s="26">
        <f t="shared" si="49"/>
        <v>0</v>
      </c>
    </row>
    <row r="108" spans="1:30" s="23" customFormat="1">
      <c r="A108" s="129" t="s">
        <v>2367</v>
      </c>
      <c r="B108" s="129" t="s">
        <v>766</v>
      </c>
      <c r="C108" s="130">
        <v>5325</v>
      </c>
      <c r="D108" s="129" t="s">
        <v>794</v>
      </c>
      <c r="E108" s="169">
        <f>VLOOKUP($C108,'2020-21 School Level AAFTE'!$C:$Z,11,FALSE)</f>
        <v>3.1399999999999997E-2</v>
      </c>
      <c r="F108" s="169" t="str">
        <f>VLOOKUP($C108,'2020-21 School Level AAFTE'!$C:$Z,8,FALSE)</f>
        <v>No</v>
      </c>
      <c r="G108" s="167">
        <f>VLOOKUP($C108,'2020-21 School Level AAFTE'!$C:$I,7,FALSE)</f>
        <v>39.200000000000003</v>
      </c>
      <c r="H108" s="145">
        <f>IFERROR(IF(F108= "yes",VLOOKUP(C108,Summary!$B:$I,5,0),0),0)</f>
        <v>0</v>
      </c>
      <c r="I108" s="144">
        <f t="shared" si="39"/>
        <v>0</v>
      </c>
      <c r="J108" s="101">
        <f>VLOOKUP($A108,'2021-22 Salary &amp; Benefits'!$A:$I,3,FALSE)</f>
        <v>1.18</v>
      </c>
      <c r="K108" s="101">
        <f>VLOOKUP($A108,'2021-22 Salary &amp; Benefits'!$A:$I,4,FALSE)</f>
        <v>1.18</v>
      </c>
      <c r="L108" s="121">
        <f t="shared" si="40"/>
        <v>0</v>
      </c>
      <c r="M108" s="29">
        <v>15</v>
      </c>
      <c r="N108" s="31">
        <f t="shared" si="41"/>
        <v>0</v>
      </c>
      <c r="O108" s="29">
        <v>1.1000000000000001</v>
      </c>
      <c r="P108" s="29">
        <v>36</v>
      </c>
      <c r="Q108" s="32">
        <f t="shared" si="42"/>
        <v>0</v>
      </c>
      <c r="R108" s="122">
        <f t="shared" si="43"/>
        <v>0</v>
      </c>
      <c r="S108" s="25">
        <f>VLOOKUP($A108,'2021-22 Salary &amp; Benefits'!$A:$I,5,FALSE)</f>
        <v>67585</v>
      </c>
      <c r="T108" s="25">
        <f>VLOOKUP($A108,'2021-22 Salary &amp; Benefits'!$A:$I,6,FALSE)</f>
        <v>68937</v>
      </c>
      <c r="U108" s="26">
        <f t="shared" si="44"/>
        <v>0</v>
      </c>
      <c r="V108" s="26">
        <f t="shared" si="45"/>
        <v>0</v>
      </c>
      <c r="W108" s="26">
        <f>'2021-22 Salary &amp; Benefits'!G$6</f>
        <v>11848.32</v>
      </c>
      <c r="X108" s="28">
        <f>'2021-22 Salary &amp; Benefits'!H$6</f>
        <v>0.2271</v>
      </c>
      <c r="Y108" s="28">
        <f>'2021-22 Salary &amp; Benefits'!I$6</f>
        <v>0.22070000000000001</v>
      </c>
      <c r="Z108" s="26">
        <f t="shared" si="46"/>
        <v>0</v>
      </c>
      <c r="AA108" s="27">
        <f t="shared" si="50"/>
        <v>0</v>
      </c>
      <c r="AB108" s="27">
        <f t="shared" si="47"/>
        <v>0</v>
      </c>
      <c r="AC108" s="27">
        <f t="shared" si="48"/>
        <v>0</v>
      </c>
      <c r="AD108" s="26">
        <f t="shared" si="49"/>
        <v>0</v>
      </c>
    </row>
    <row r="109" spans="1:30" s="23" customFormat="1">
      <c r="A109" s="129" t="s">
        <v>2367</v>
      </c>
      <c r="B109" s="129" t="s">
        <v>766</v>
      </c>
      <c r="C109" s="130">
        <v>3166</v>
      </c>
      <c r="D109" s="129" t="s">
        <v>771</v>
      </c>
      <c r="E109" s="169">
        <f>VLOOKUP($C109,'2020-21 School Level AAFTE'!$C:$Z,11,FALSE)</f>
        <v>0.49580000000000002</v>
      </c>
      <c r="F109" s="169" t="str">
        <f>VLOOKUP($C109,'2020-21 School Level AAFTE'!$C:$Z,8,FALSE)</f>
        <v>No</v>
      </c>
      <c r="G109" s="167">
        <f>VLOOKUP($C109,'2020-21 School Level AAFTE'!$C:$I,7,FALSE)</f>
        <v>577.54999999999995</v>
      </c>
      <c r="H109" s="145">
        <f>IFERROR(IF(F109= "yes",VLOOKUP(C109,Summary!$B:$I,5,0),0),0)</f>
        <v>0</v>
      </c>
      <c r="I109" s="143">
        <f t="shared" si="39"/>
        <v>0</v>
      </c>
      <c r="J109" s="101">
        <f>VLOOKUP($A109,'2021-22 Salary &amp; Benefits'!$A:$I,3,FALSE)</f>
        <v>1.18</v>
      </c>
      <c r="K109" s="101">
        <f>VLOOKUP($A109,'2021-22 Salary &amp; Benefits'!$A:$I,4,FALSE)</f>
        <v>1.18</v>
      </c>
      <c r="L109" s="45">
        <f t="shared" si="40"/>
        <v>0</v>
      </c>
      <c r="M109" s="29">
        <v>15</v>
      </c>
      <c r="N109" s="31">
        <f t="shared" si="41"/>
        <v>0</v>
      </c>
      <c r="O109" s="29">
        <v>1.1000000000000001</v>
      </c>
      <c r="P109" s="29">
        <v>36</v>
      </c>
      <c r="Q109" s="32">
        <f t="shared" si="42"/>
        <v>0</v>
      </c>
      <c r="R109" s="122">
        <f t="shared" si="43"/>
        <v>0</v>
      </c>
      <c r="S109" s="25">
        <f>VLOOKUP($A109,'2021-22 Salary &amp; Benefits'!$A:$I,5,FALSE)</f>
        <v>67585</v>
      </c>
      <c r="T109" s="25">
        <f>VLOOKUP($A109,'2021-22 Salary &amp; Benefits'!$A:$I,6,FALSE)</f>
        <v>68937</v>
      </c>
      <c r="U109" s="26">
        <f t="shared" si="44"/>
        <v>0</v>
      </c>
      <c r="V109" s="26">
        <f t="shared" si="45"/>
        <v>0</v>
      </c>
      <c r="W109" s="26">
        <f>'2021-22 Salary &amp; Benefits'!G$6</f>
        <v>11848.32</v>
      </c>
      <c r="X109" s="28">
        <f>'2021-22 Salary &amp; Benefits'!H$6</f>
        <v>0.2271</v>
      </c>
      <c r="Y109" s="28">
        <f>'2021-22 Salary &amp; Benefits'!I$6</f>
        <v>0.22070000000000001</v>
      </c>
      <c r="Z109" s="26">
        <f t="shared" si="46"/>
        <v>0</v>
      </c>
      <c r="AA109" s="27">
        <f t="shared" si="50"/>
        <v>0</v>
      </c>
      <c r="AB109" s="27">
        <f t="shared" si="47"/>
        <v>0</v>
      </c>
      <c r="AC109" s="27">
        <f t="shared" si="48"/>
        <v>0</v>
      </c>
      <c r="AD109" s="26">
        <f t="shared" si="49"/>
        <v>0</v>
      </c>
    </row>
    <row r="110" spans="1:30" s="23" customFormat="1">
      <c r="A110" s="129" t="s">
        <v>2367</v>
      </c>
      <c r="B110" s="129" t="s">
        <v>766</v>
      </c>
      <c r="C110" s="130">
        <v>3588</v>
      </c>
      <c r="D110" s="129" t="s">
        <v>784</v>
      </c>
      <c r="E110" s="169">
        <f>VLOOKUP($C110,'2020-21 School Level AAFTE'!$C:$Z,11,FALSE)</f>
        <v>0.20119999999999999</v>
      </c>
      <c r="F110" s="169" t="str">
        <f>VLOOKUP($C110,'2020-21 School Level AAFTE'!$C:$Z,8,FALSE)</f>
        <v>No</v>
      </c>
      <c r="G110" s="167">
        <f>VLOOKUP($C110,'2020-21 School Level AAFTE'!$C:$I,7,FALSE)</f>
        <v>1644.39</v>
      </c>
      <c r="H110" s="145">
        <f>IFERROR(IF(F110= "yes",VLOOKUP(C110,Summary!$B:$I,5,0),0),0)</f>
        <v>0</v>
      </c>
      <c r="I110" s="143">
        <f t="shared" si="39"/>
        <v>0</v>
      </c>
      <c r="J110" s="101">
        <f>VLOOKUP($A110,'2021-22 Salary &amp; Benefits'!$A:$I,3,FALSE)</f>
        <v>1.18</v>
      </c>
      <c r="K110" s="101">
        <f>VLOOKUP($A110,'2021-22 Salary &amp; Benefits'!$A:$I,4,FALSE)</f>
        <v>1.18</v>
      </c>
      <c r="L110" s="45">
        <f t="shared" si="40"/>
        <v>0</v>
      </c>
      <c r="M110" s="29">
        <v>15</v>
      </c>
      <c r="N110" s="31">
        <f t="shared" si="41"/>
        <v>0</v>
      </c>
      <c r="O110" s="29">
        <v>1.1000000000000001</v>
      </c>
      <c r="P110" s="29">
        <v>36</v>
      </c>
      <c r="Q110" s="32">
        <f t="shared" si="42"/>
        <v>0</v>
      </c>
      <c r="R110" s="122">
        <f t="shared" si="43"/>
        <v>0</v>
      </c>
      <c r="S110" s="25">
        <f>VLOOKUP($A110,'2021-22 Salary &amp; Benefits'!$A:$I,5,FALSE)</f>
        <v>67585</v>
      </c>
      <c r="T110" s="25">
        <f>VLOOKUP($A110,'2021-22 Salary &amp; Benefits'!$A:$I,6,FALSE)</f>
        <v>68937</v>
      </c>
      <c r="U110" s="26">
        <f t="shared" si="44"/>
        <v>0</v>
      </c>
      <c r="V110" s="26">
        <f t="shared" si="45"/>
        <v>0</v>
      </c>
      <c r="W110" s="26">
        <f>'2021-22 Salary &amp; Benefits'!G$6</f>
        <v>11848.32</v>
      </c>
      <c r="X110" s="28">
        <f>'2021-22 Salary &amp; Benefits'!H$6</f>
        <v>0.2271</v>
      </c>
      <c r="Y110" s="28">
        <f>'2021-22 Salary &amp; Benefits'!I$6</f>
        <v>0.22070000000000001</v>
      </c>
      <c r="Z110" s="26">
        <f t="shared" si="46"/>
        <v>0</v>
      </c>
      <c r="AA110" s="27">
        <f t="shared" si="50"/>
        <v>0</v>
      </c>
      <c r="AB110" s="27">
        <f t="shared" si="47"/>
        <v>0</v>
      </c>
      <c r="AC110" s="27">
        <f t="shared" si="48"/>
        <v>0</v>
      </c>
      <c r="AD110" s="26">
        <f t="shared" si="49"/>
        <v>0</v>
      </c>
    </row>
    <row r="111" spans="1:30" s="23" customFormat="1">
      <c r="A111" s="129" t="s">
        <v>2367</v>
      </c>
      <c r="B111" s="129" t="s">
        <v>766</v>
      </c>
      <c r="C111" s="130">
        <v>3522</v>
      </c>
      <c r="D111" s="129" t="s">
        <v>783</v>
      </c>
      <c r="E111" s="169">
        <f>VLOOKUP($C111,'2020-21 School Level AAFTE'!$C:$Z,11,FALSE)</f>
        <v>7.5499999999999998E-2</v>
      </c>
      <c r="F111" s="169" t="str">
        <f>VLOOKUP($C111,'2020-21 School Level AAFTE'!$C:$Z,8,FALSE)</f>
        <v>No</v>
      </c>
      <c r="G111" s="167">
        <f>VLOOKUP($C111,'2020-21 School Level AAFTE'!$C:$I,7,FALSE)</f>
        <v>561.27</v>
      </c>
      <c r="H111" s="145">
        <f>IFERROR(IF(F111= "yes",VLOOKUP(C111,Summary!$B:$I,5,0),0),0)</f>
        <v>0</v>
      </c>
      <c r="I111" s="143">
        <f t="shared" si="39"/>
        <v>0</v>
      </c>
      <c r="J111" s="101">
        <f>VLOOKUP($A111,'2021-22 Salary &amp; Benefits'!$A:$I,3,FALSE)</f>
        <v>1.18</v>
      </c>
      <c r="K111" s="101">
        <f>VLOOKUP($A111,'2021-22 Salary &amp; Benefits'!$A:$I,4,FALSE)</f>
        <v>1.18</v>
      </c>
      <c r="L111" s="45">
        <f t="shared" si="40"/>
        <v>0</v>
      </c>
      <c r="M111" s="29">
        <v>15</v>
      </c>
      <c r="N111" s="31">
        <f t="shared" si="41"/>
        <v>0</v>
      </c>
      <c r="O111" s="29">
        <v>1.1000000000000001</v>
      </c>
      <c r="P111" s="29">
        <v>36</v>
      </c>
      <c r="Q111" s="32">
        <f t="shared" si="42"/>
        <v>0</v>
      </c>
      <c r="R111" s="122">
        <f t="shared" si="43"/>
        <v>0</v>
      </c>
      <c r="S111" s="25">
        <f>VLOOKUP($A111,'2021-22 Salary &amp; Benefits'!$A:$I,5,FALSE)</f>
        <v>67585</v>
      </c>
      <c r="T111" s="25">
        <f>VLOOKUP($A111,'2021-22 Salary &amp; Benefits'!$A:$I,6,FALSE)</f>
        <v>68937</v>
      </c>
      <c r="U111" s="26">
        <f t="shared" si="44"/>
        <v>0</v>
      </c>
      <c r="V111" s="26">
        <f t="shared" si="45"/>
        <v>0</v>
      </c>
      <c r="W111" s="26">
        <f>'2021-22 Salary &amp; Benefits'!G$6</f>
        <v>11848.32</v>
      </c>
      <c r="X111" s="28">
        <f>'2021-22 Salary &amp; Benefits'!H$6</f>
        <v>0.2271</v>
      </c>
      <c r="Y111" s="28">
        <f>'2021-22 Salary &amp; Benefits'!I$6</f>
        <v>0.22070000000000001</v>
      </c>
      <c r="Z111" s="26">
        <f t="shared" si="46"/>
        <v>0</v>
      </c>
      <c r="AA111" s="27">
        <f t="shared" si="50"/>
        <v>0</v>
      </c>
      <c r="AB111" s="27">
        <f t="shared" si="47"/>
        <v>0</v>
      </c>
      <c r="AC111" s="27">
        <f t="shared" si="48"/>
        <v>0</v>
      </c>
      <c r="AD111" s="26">
        <f t="shared" si="49"/>
        <v>0</v>
      </c>
    </row>
    <row r="112" spans="1:30" s="23" customFormat="1">
      <c r="A112" s="129" t="s">
        <v>2367</v>
      </c>
      <c r="B112" s="129" t="s">
        <v>766</v>
      </c>
      <c r="C112" s="130">
        <v>5308</v>
      </c>
      <c r="D112" s="129" t="s">
        <v>793</v>
      </c>
      <c r="E112" s="169">
        <f>VLOOKUP($C112,'2020-21 School Level AAFTE'!$C:$Z,11,FALSE)</f>
        <v>4.0899999999999999E-2</v>
      </c>
      <c r="F112" s="169" t="str">
        <f>VLOOKUP($C112,'2020-21 School Level AAFTE'!$C:$Z,8,FALSE)</f>
        <v>No</v>
      </c>
      <c r="G112" s="167">
        <f>VLOOKUP($C112,'2020-21 School Level AAFTE'!$C:$I,7,FALSE)</f>
        <v>435.42</v>
      </c>
      <c r="H112" s="145">
        <f>IFERROR(IF(F112= "yes",VLOOKUP(C112,Summary!$B:$I,5,0),0),0)</f>
        <v>0</v>
      </c>
      <c r="I112" s="143">
        <f t="shared" si="39"/>
        <v>0</v>
      </c>
      <c r="J112" s="101">
        <f>VLOOKUP($A112,'2021-22 Salary &amp; Benefits'!$A:$I,3,FALSE)</f>
        <v>1.18</v>
      </c>
      <c r="K112" s="101">
        <f>VLOOKUP($A112,'2021-22 Salary &amp; Benefits'!$A:$I,4,FALSE)</f>
        <v>1.18</v>
      </c>
      <c r="L112" s="45">
        <f t="shared" si="40"/>
        <v>0</v>
      </c>
      <c r="M112" s="29">
        <v>15</v>
      </c>
      <c r="N112" s="31">
        <f t="shared" si="41"/>
        <v>0</v>
      </c>
      <c r="O112" s="29">
        <v>1.1000000000000001</v>
      </c>
      <c r="P112" s="29">
        <v>36</v>
      </c>
      <c r="Q112" s="32">
        <f t="shared" si="42"/>
        <v>0</v>
      </c>
      <c r="R112" s="122">
        <f t="shared" si="43"/>
        <v>0</v>
      </c>
      <c r="S112" s="25">
        <f>VLOOKUP($A112,'2021-22 Salary &amp; Benefits'!$A:$I,5,FALSE)</f>
        <v>67585</v>
      </c>
      <c r="T112" s="25">
        <f>VLOOKUP($A112,'2021-22 Salary &amp; Benefits'!$A:$I,6,FALSE)</f>
        <v>68937</v>
      </c>
      <c r="U112" s="26">
        <f t="shared" si="44"/>
        <v>0</v>
      </c>
      <c r="V112" s="26">
        <f t="shared" si="45"/>
        <v>0</v>
      </c>
      <c r="W112" s="26">
        <f>'2021-22 Salary &amp; Benefits'!G$6</f>
        <v>11848.32</v>
      </c>
      <c r="X112" s="28">
        <f>'2021-22 Salary &amp; Benefits'!H$6</f>
        <v>0.2271</v>
      </c>
      <c r="Y112" s="28">
        <f>'2021-22 Salary &amp; Benefits'!I$6</f>
        <v>0.22070000000000001</v>
      </c>
      <c r="Z112" s="26">
        <f t="shared" si="46"/>
        <v>0</v>
      </c>
      <c r="AA112" s="27">
        <f t="shared" si="50"/>
        <v>0</v>
      </c>
      <c r="AB112" s="27">
        <f t="shared" si="47"/>
        <v>0</v>
      </c>
      <c r="AC112" s="27">
        <f t="shared" si="48"/>
        <v>0</v>
      </c>
      <c r="AD112" s="26">
        <f t="shared" si="49"/>
        <v>0</v>
      </c>
    </row>
    <row r="113" spans="1:30" s="23" customFormat="1">
      <c r="A113" s="129" t="s">
        <v>2367</v>
      </c>
      <c r="B113" s="129" t="s">
        <v>766</v>
      </c>
      <c r="C113" s="130">
        <v>3225</v>
      </c>
      <c r="D113" s="129" t="s">
        <v>775</v>
      </c>
      <c r="E113" s="169">
        <f>VLOOKUP($C113,'2020-21 School Level AAFTE'!$C:$Z,11,FALSE)</f>
        <v>0.53769999999999996</v>
      </c>
      <c r="F113" s="169" t="str">
        <f>VLOOKUP($C113,'2020-21 School Level AAFTE'!$C:$Z,8,FALSE)</f>
        <v>Yes</v>
      </c>
      <c r="G113" s="167">
        <f>VLOOKUP($C113,'2020-21 School Level AAFTE'!$C:$I,7,FALSE)</f>
        <v>424.24</v>
      </c>
      <c r="H113" s="145">
        <f>IFERROR(IF(F113= "yes",VLOOKUP(C113,Summary!$B:$I,5,0),0),0)</f>
        <v>0</v>
      </c>
      <c r="I113" s="144">
        <f t="shared" si="39"/>
        <v>424.24</v>
      </c>
      <c r="J113" s="101">
        <f>VLOOKUP($A113,'2021-22 Salary &amp; Benefits'!$A:$I,3,FALSE)</f>
        <v>1.18</v>
      </c>
      <c r="K113" s="101">
        <f>VLOOKUP($A113,'2021-22 Salary &amp; Benefits'!$A:$I,4,FALSE)</f>
        <v>1.18</v>
      </c>
      <c r="L113" s="121">
        <f t="shared" si="40"/>
        <v>424.24</v>
      </c>
      <c r="M113" s="29">
        <v>15</v>
      </c>
      <c r="N113" s="31">
        <f t="shared" si="41"/>
        <v>28.282666666666668</v>
      </c>
      <c r="O113" s="29">
        <v>1.1000000000000001</v>
      </c>
      <c r="P113" s="29">
        <v>36</v>
      </c>
      <c r="Q113" s="32">
        <f t="shared" si="42"/>
        <v>1119.9936</v>
      </c>
      <c r="R113" s="122">
        <f t="shared" si="43"/>
        <v>1.2444373333333334</v>
      </c>
      <c r="S113" s="25">
        <f>VLOOKUP($A113,'2021-22 Salary &amp; Benefits'!$A:$I,5,FALSE)</f>
        <v>67585</v>
      </c>
      <c r="T113" s="25">
        <f>VLOOKUP($A113,'2021-22 Salary &amp; Benefits'!$A:$I,6,FALSE)</f>
        <v>68937</v>
      </c>
      <c r="U113" s="26">
        <f t="shared" si="44"/>
        <v>99244.250664533349</v>
      </c>
      <c r="V113" s="26">
        <f t="shared" si="45"/>
        <v>1985.3255441066431</v>
      </c>
      <c r="W113" s="26">
        <f>'2021-22 Salary &amp; Benefits'!G$6</f>
        <v>11848.32</v>
      </c>
      <c r="X113" s="28">
        <f>'2021-22 Salary &amp; Benefits'!H$6</f>
        <v>0.2271</v>
      </c>
      <c r="Y113" s="28">
        <f>'2021-22 Salary &amp; Benefits'!I$6</f>
        <v>0.22070000000000001</v>
      </c>
      <c r="Z113" s="26">
        <f t="shared" si="46"/>
        <v>37721.022418779859</v>
      </c>
      <c r="AA113" s="27">
        <f t="shared" si="50"/>
        <v>1687.1596034773333</v>
      </c>
      <c r="AB113" s="27">
        <f t="shared" si="47"/>
        <v>372.35612448744746</v>
      </c>
      <c r="AC113" s="27">
        <f t="shared" si="48"/>
        <v>2059.515727964781</v>
      </c>
      <c r="AD113" s="26">
        <f t="shared" si="49"/>
        <v>141010.11435538463</v>
      </c>
    </row>
    <row r="114" spans="1:30" s="23" customFormat="1">
      <c r="A114" s="129" t="s">
        <v>2367</v>
      </c>
      <c r="B114" s="129" t="s">
        <v>766</v>
      </c>
      <c r="C114" s="130">
        <v>3436</v>
      </c>
      <c r="D114" s="129" t="s">
        <v>780</v>
      </c>
      <c r="E114" s="169">
        <f>VLOOKUP($C114,'2020-21 School Level AAFTE'!$C:$Z,11,FALSE)</f>
        <v>8.8999999999999999E-3</v>
      </c>
      <c r="F114" s="169" t="str">
        <f>VLOOKUP($C114,'2020-21 School Level AAFTE'!$C:$Z,8,FALSE)</f>
        <v>No</v>
      </c>
      <c r="G114" s="167">
        <f>VLOOKUP($C114,'2020-21 School Level AAFTE'!$C:$I,7,FALSE)</f>
        <v>450.37</v>
      </c>
      <c r="H114" s="145">
        <f>IFERROR(IF(F114= "yes",VLOOKUP(C114,Summary!$B:$I,5,0),0),0)</f>
        <v>0</v>
      </c>
      <c r="I114" s="143">
        <f t="shared" si="39"/>
        <v>0</v>
      </c>
      <c r="J114" s="101">
        <f>VLOOKUP($A114,'2021-22 Salary &amp; Benefits'!$A:$I,3,FALSE)</f>
        <v>1.18</v>
      </c>
      <c r="K114" s="101">
        <f>VLOOKUP($A114,'2021-22 Salary &amp; Benefits'!$A:$I,4,FALSE)</f>
        <v>1.18</v>
      </c>
      <c r="L114" s="45">
        <f t="shared" si="40"/>
        <v>0</v>
      </c>
      <c r="M114" s="29">
        <v>15</v>
      </c>
      <c r="N114" s="31">
        <f t="shared" si="41"/>
        <v>0</v>
      </c>
      <c r="O114" s="29">
        <v>1.1000000000000001</v>
      </c>
      <c r="P114" s="29">
        <v>36</v>
      </c>
      <c r="Q114" s="32">
        <f t="shared" si="42"/>
        <v>0</v>
      </c>
      <c r="R114" s="122">
        <f t="shared" si="43"/>
        <v>0</v>
      </c>
      <c r="S114" s="25">
        <f>VLOOKUP($A114,'2021-22 Salary &amp; Benefits'!$A:$I,5,FALSE)</f>
        <v>67585</v>
      </c>
      <c r="T114" s="25">
        <f>VLOOKUP($A114,'2021-22 Salary &amp; Benefits'!$A:$I,6,FALSE)</f>
        <v>68937</v>
      </c>
      <c r="U114" s="26">
        <f t="shared" si="44"/>
        <v>0</v>
      </c>
      <c r="V114" s="26">
        <f t="shared" si="45"/>
        <v>0</v>
      </c>
      <c r="W114" s="26">
        <f>'2021-22 Salary &amp; Benefits'!G$6</f>
        <v>11848.32</v>
      </c>
      <c r="X114" s="28">
        <f>'2021-22 Salary &amp; Benefits'!H$6</f>
        <v>0.2271</v>
      </c>
      <c r="Y114" s="28">
        <f>'2021-22 Salary &amp; Benefits'!I$6</f>
        <v>0.22070000000000001</v>
      </c>
      <c r="Z114" s="26">
        <f t="shared" si="46"/>
        <v>0</v>
      </c>
      <c r="AA114" s="27">
        <f t="shared" si="50"/>
        <v>0</v>
      </c>
      <c r="AB114" s="27">
        <f t="shared" si="47"/>
        <v>0</v>
      </c>
      <c r="AC114" s="27">
        <f t="shared" si="48"/>
        <v>0</v>
      </c>
      <c r="AD114" s="26">
        <f t="shared" si="49"/>
        <v>0</v>
      </c>
    </row>
    <row r="115" spans="1:30" s="23" customFormat="1">
      <c r="A115" s="129" t="s">
        <v>2367</v>
      </c>
      <c r="B115" s="129" t="s">
        <v>766</v>
      </c>
      <c r="C115" s="130">
        <v>3437</v>
      </c>
      <c r="D115" s="129" t="s">
        <v>781</v>
      </c>
      <c r="E115" s="169">
        <f>VLOOKUP($C115,'2020-21 School Level AAFTE'!$C:$Z,11,FALSE)</f>
        <v>0.19070000000000001</v>
      </c>
      <c r="F115" s="169" t="str">
        <f>VLOOKUP($C115,'2020-21 School Level AAFTE'!$C:$Z,8,FALSE)</f>
        <v>No</v>
      </c>
      <c r="G115" s="167">
        <f>VLOOKUP($C115,'2020-21 School Level AAFTE'!$C:$I,7,FALSE)</f>
        <v>442.41</v>
      </c>
      <c r="H115" s="145">
        <f>IFERROR(IF(F115= "yes",VLOOKUP(C115,Summary!$B:$I,5,0),0),0)</f>
        <v>0</v>
      </c>
      <c r="I115" s="144">
        <f t="shared" si="39"/>
        <v>0</v>
      </c>
      <c r="J115" s="101">
        <f>VLOOKUP($A115,'2021-22 Salary &amp; Benefits'!$A:$I,3,FALSE)</f>
        <v>1.18</v>
      </c>
      <c r="K115" s="101">
        <f>VLOOKUP($A115,'2021-22 Salary &amp; Benefits'!$A:$I,4,FALSE)</f>
        <v>1.18</v>
      </c>
      <c r="L115" s="121">
        <f t="shared" si="40"/>
        <v>0</v>
      </c>
      <c r="M115" s="29">
        <v>15</v>
      </c>
      <c r="N115" s="31">
        <f t="shared" si="41"/>
        <v>0</v>
      </c>
      <c r="O115" s="29">
        <v>1.1000000000000001</v>
      </c>
      <c r="P115" s="29">
        <v>36</v>
      </c>
      <c r="Q115" s="32">
        <f t="shared" si="42"/>
        <v>0</v>
      </c>
      <c r="R115" s="122">
        <f t="shared" si="43"/>
        <v>0</v>
      </c>
      <c r="S115" s="25">
        <f>VLOOKUP($A115,'2021-22 Salary &amp; Benefits'!$A:$I,5,FALSE)</f>
        <v>67585</v>
      </c>
      <c r="T115" s="25">
        <f>VLOOKUP($A115,'2021-22 Salary &amp; Benefits'!$A:$I,6,FALSE)</f>
        <v>68937</v>
      </c>
      <c r="U115" s="26">
        <f t="shared" si="44"/>
        <v>0</v>
      </c>
      <c r="V115" s="26">
        <f t="shared" si="45"/>
        <v>0</v>
      </c>
      <c r="W115" s="26">
        <f>'2021-22 Salary &amp; Benefits'!G$6</f>
        <v>11848.32</v>
      </c>
      <c r="X115" s="28">
        <f>'2021-22 Salary &amp; Benefits'!H$6</f>
        <v>0.2271</v>
      </c>
      <c r="Y115" s="28">
        <f>'2021-22 Salary &amp; Benefits'!I$6</f>
        <v>0.22070000000000001</v>
      </c>
      <c r="Z115" s="26">
        <f t="shared" si="46"/>
        <v>0</v>
      </c>
      <c r="AA115" s="27">
        <f t="shared" si="50"/>
        <v>0</v>
      </c>
      <c r="AB115" s="27">
        <f t="shared" si="47"/>
        <v>0</v>
      </c>
      <c r="AC115" s="27">
        <f t="shared" si="48"/>
        <v>0</v>
      </c>
      <c r="AD115" s="26">
        <f t="shared" si="49"/>
        <v>0</v>
      </c>
    </row>
    <row r="116" spans="1:30" s="33" customFormat="1">
      <c r="A116" s="129" t="s">
        <v>2367</v>
      </c>
      <c r="B116" s="129" t="s">
        <v>766</v>
      </c>
      <c r="C116" s="130">
        <v>3486</v>
      </c>
      <c r="D116" s="129" t="s">
        <v>782</v>
      </c>
      <c r="E116" s="169">
        <f>VLOOKUP($C116,'2020-21 School Level AAFTE'!$C:$Z,11,FALSE)</f>
        <v>9.7000000000000003E-2</v>
      </c>
      <c r="F116" s="169" t="str">
        <f>VLOOKUP($C116,'2020-21 School Level AAFTE'!$C:$Z,8,FALSE)</f>
        <v>No</v>
      </c>
      <c r="G116" s="167">
        <f>VLOOKUP($C116,'2020-21 School Level AAFTE'!$C:$I,7,FALSE)</f>
        <v>1800.87</v>
      </c>
      <c r="H116" s="145">
        <f>IFERROR(IF(F116= "yes",VLOOKUP(C116,Summary!$B:$I,5,0),0),0)</f>
        <v>0</v>
      </c>
      <c r="I116" s="144">
        <f t="shared" si="39"/>
        <v>0</v>
      </c>
      <c r="J116" s="101">
        <f>VLOOKUP($A116,'2021-22 Salary &amp; Benefits'!$A:$I,3,FALSE)</f>
        <v>1.18</v>
      </c>
      <c r="K116" s="101">
        <f>VLOOKUP($A116,'2021-22 Salary &amp; Benefits'!$A:$I,4,FALSE)</f>
        <v>1.18</v>
      </c>
      <c r="L116" s="121">
        <f t="shared" si="40"/>
        <v>0</v>
      </c>
      <c r="M116" s="29">
        <v>15</v>
      </c>
      <c r="N116" s="31">
        <f t="shared" si="41"/>
        <v>0</v>
      </c>
      <c r="O116" s="29">
        <v>1.1000000000000001</v>
      </c>
      <c r="P116" s="29">
        <v>36</v>
      </c>
      <c r="Q116" s="32">
        <f t="shared" si="42"/>
        <v>0</v>
      </c>
      <c r="R116" s="122">
        <f t="shared" si="43"/>
        <v>0</v>
      </c>
      <c r="S116" s="25">
        <f>VLOOKUP($A116,'2021-22 Salary &amp; Benefits'!$A:$I,5,FALSE)</f>
        <v>67585</v>
      </c>
      <c r="T116" s="25">
        <f>VLOOKUP($A116,'2021-22 Salary &amp; Benefits'!$A:$I,6,FALSE)</f>
        <v>68937</v>
      </c>
      <c r="U116" s="26">
        <f t="shared" si="44"/>
        <v>0</v>
      </c>
      <c r="V116" s="26">
        <f t="shared" si="45"/>
        <v>0</v>
      </c>
      <c r="W116" s="26">
        <f>'2021-22 Salary &amp; Benefits'!G$6</f>
        <v>11848.32</v>
      </c>
      <c r="X116" s="28">
        <f>'2021-22 Salary &amp; Benefits'!H$6</f>
        <v>0.2271</v>
      </c>
      <c r="Y116" s="28">
        <f>'2021-22 Salary &amp; Benefits'!I$6</f>
        <v>0.22070000000000001</v>
      </c>
      <c r="Z116" s="26">
        <f t="shared" si="46"/>
        <v>0</v>
      </c>
      <c r="AA116" s="27">
        <f t="shared" si="50"/>
        <v>0</v>
      </c>
      <c r="AB116" s="27">
        <f t="shared" si="47"/>
        <v>0</v>
      </c>
      <c r="AC116" s="27">
        <f t="shared" si="48"/>
        <v>0</v>
      </c>
      <c r="AD116" s="26">
        <f t="shared" si="49"/>
        <v>0</v>
      </c>
    </row>
    <row r="117" spans="1:30" s="23" customFormat="1">
      <c r="A117" s="129" t="s">
        <v>2367</v>
      </c>
      <c r="B117" s="129" t="s">
        <v>766</v>
      </c>
      <c r="C117" s="130">
        <v>3631</v>
      </c>
      <c r="D117" s="129" t="s">
        <v>785</v>
      </c>
      <c r="E117" s="169">
        <f>VLOOKUP($C117,'2020-21 School Level AAFTE'!$C:$Z,11,FALSE)</f>
        <v>0.1804</v>
      </c>
      <c r="F117" s="169" t="str">
        <f>VLOOKUP($C117,'2020-21 School Level AAFTE'!$C:$Z,8,FALSE)</f>
        <v>No</v>
      </c>
      <c r="G117" s="167">
        <f>VLOOKUP($C117,'2020-21 School Level AAFTE'!$C:$I,7,FALSE)</f>
        <v>971.86</v>
      </c>
      <c r="H117" s="145">
        <f>IFERROR(IF(F117= "yes",VLOOKUP(C117,Summary!$B:$I,5,0),0),0)</f>
        <v>0</v>
      </c>
      <c r="I117" s="143">
        <f t="shared" si="39"/>
        <v>0</v>
      </c>
      <c r="J117" s="101">
        <f>VLOOKUP($A117,'2021-22 Salary &amp; Benefits'!$A:$I,3,FALSE)</f>
        <v>1.18</v>
      </c>
      <c r="K117" s="101">
        <f>VLOOKUP($A117,'2021-22 Salary &amp; Benefits'!$A:$I,4,FALSE)</f>
        <v>1.18</v>
      </c>
      <c r="L117" s="45">
        <f t="shared" si="40"/>
        <v>0</v>
      </c>
      <c r="M117" s="29">
        <v>15</v>
      </c>
      <c r="N117" s="31">
        <f t="shared" si="41"/>
        <v>0</v>
      </c>
      <c r="O117" s="29">
        <v>1.1000000000000001</v>
      </c>
      <c r="P117" s="29">
        <v>36</v>
      </c>
      <c r="Q117" s="32">
        <f t="shared" si="42"/>
        <v>0</v>
      </c>
      <c r="R117" s="122">
        <f t="shared" si="43"/>
        <v>0</v>
      </c>
      <c r="S117" s="25">
        <f>VLOOKUP($A117,'2021-22 Salary &amp; Benefits'!$A:$I,5,FALSE)</f>
        <v>67585</v>
      </c>
      <c r="T117" s="25">
        <f>VLOOKUP($A117,'2021-22 Salary &amp; Benefits'!$A:$I,6,FALSE)</f>
        <v>68937</v>
      </c>
      <c r="U117" s="26">
        <f t="shared" si="44"/>
        <v>0</v>
      </c>
      <c r="V117" s="26">
        <f t="shared" si="45"/>
        <v>0</v>
      </c>
      <c r="W117" s="26">
        <f>'2021-22 Salary &amp; Benefits'!G$6</f>
        <v>11848.32</v>
      </c>
      <c r="X117" s="28">
        <f>'2021-22 Salary &amp; Benefits'!H$6</f>
        <v>0.2271</v>
      </c>
      <c r="Y117" s="28">
        <f>'2021-22 Salary &amp; Benefits'!I$6</f>
        <v>0.22070000000000001</v>
      </c>
      <c r="Z117" s="26">
        <f t="shared" si="46"/>
        <v>0</v>
      </c>
      <c r="AA117" s="27">
        <f t="shared" si="50"/>
        <v>0</v>
      </c>
      <c r="AB117" s="27">
        <f t="shared" si="47"/>
        <v>0</v>
      </c>
      <c r="AC117" s="27">
        <f t="shared" si="48"/>
        <v>0</v>
      </c>
      <c r="AD117" s="26">
        <f t="shared" si="49"/>
        <v>0</v>
      </c>
    </row>
    <row r="118" spans="1:30" s="23" customFormat="1">
      <c r="A118" s="129" t="s">
        <v>2367</v>
      </c>
      <c r="B118" s="129" t="s">
        <v>766</v>
      </c>
      <c r="C118" s="130">
        <v>3168</v>
      </c>
      <c r="D118" s="129" t="s">
        <v>773</v>
      </c>
      <c r="E118" s="169">
        <f>VLOOKUP($C118,'2020-21 School Level AAFTE'!$C:$Z,11,FALSE)</f>
        <v>0.21959999999999999</v>
      </c>
      <c r="F118" s="169" t="str">
        <f>VLOOKUP($C118,'2020-21 School Level AAFTE'!$C:$Z,8,FALSE)</f>
        <v>No</v>
      </c>
      <c r="G118" s="167">
        <f>VLOOKUP($C118,'2020-21 School Level AAFTE'!$C:$I,7,FALSE)</f>
        <v>313.38</v>
      </c>
      <c r="H118" s="145">
        <f>IFERROR(IF(F118= "yes",VLOOKUP(C118,Summary!$B:$I,5,0),0),0)</f>
        <v>0</v>
      </c>
      <c r="I118" s="144">
        <f t="shared" si="39"/>
        <v>0</v>
      </c>
      <c r="J118" s="101">
        <f>VLOOKUP($A118,'2021-22 Salary &amp; Benefits'!$A:$I,3,FALSE)</f>
        <v>1.18</v>
      </c>
      <c r="K118" s="101">
        <f>VLOOKUP($A118,'2021-22 Salary &amp; Benefits'!$A:$I,4,FALSE)</f>
        <v>1.18</v>
      </c>
      <c r="L118" s="121">
        <f t="shared" si="40"/>
        <v>0</v>
      </c>
      <c r="M118" s="29">
        <v>15</v>
      </c>
      <c r="N118" s="31">
        <f t="shared" si="41"/>
        <v>0</v>
      </c>
      <c r="O118" s="29">
        <v>1.1000000000000001</v>
      </c>
      <c r="P118" s="29">
        <v>36</v>
      </c>
      <c r="Q118" s="32">
        <f t="shared" si="42"/>
        <v>0</v>
      </c>
      <c r="R118" s="122">
        <f t="shared" si="43"/>
        <v>0</v>
      </c>
      <c r="S118" s="25">
        <f>VLOOKUP($A118,'2021-22 Salary &amp; Benefits'!$A:$I,5,FALSE)</f>
        <v>67585</v>
      </c>
      <c r="T118" s="25">
        <f>VLOOKUP($A118,'2021-22 Salary &amp; Benefits'!$A:$I,6,FALSE)</f>
        <v>68937</v>
      </c>
      <c r="U118" s="26">
        <f t="shared" si="44"/>
        <v>0</v>
      </c>
      <c r="V118" s="26">
        <f t="shared" si="45"/>
        <v>0</v>
      </c>
      <c r="W118" s="26">
        <f>'2021-22 Salary &amp; Benefits'!G$6</f>
        <v>11848.32</v>
      </c>
      <c r="X118" s="28">
        <f>'2021-22 Salary &amp; Benefits'!H$6</f>
        <v>0.2271</v>
      </c>
      <c r="Y118" s="28">
        <f>'2021-22 Salary &amp; Benefits'!I$6</f>
        <v>0.22070000000000001</v>
      </c>
      <c r="Z118" s="26">
        <f t="shared" si="46"/>
        <v>0</v>
      </c>
      <c r="AA118" s="27">
        <f t="shared" si="50"/>
        <v>0</v>
      </c>
      <c r="AB118" s="27">
        <f t="shared" si="47"/>
        <v>0</v>
      </c>
      <c r="AC118" s="27">
        <f t="shared" si="48"/>
        <v>0</v>
      </c>
      <c r="AD118" s="26">
        <f t="shared" si="49"/>
        <v>0</v>
      </c>
    </row>
    <row r="119" spans="1:30" s="23" customFormat="1">
      <c r="A119" s="129" t="s">
        <v>2367</v>
      </c>
      <c r="B119" s="129" t="s">
        <v>766</v>
      </c>
      <c r="C119" s="130">
        <v>3224</v>
      </c>
      <c r="D119" s="129" t="s">
        <v>774</v>
      </c>
      <c r="E119" s="169">
        <f>VLOOKUP($C119,'2020-21 School Level AAFTE'!$C:$Z,11,FALSE)</f>
        <v>6.7699999999999996E-2</v>
      </c>
      <c r="F119" s="169" t="str">
        <f>VLOOKUP($C119,'2020-21 School Level AAFTE'!$C:$Z,8,FALSE)</f>
        <v>No</v>
      </c>
      <c r="G119" s="167">
        <f>VLOOKUP($C119,'2020-21 School Level AAFTE'!$C:$I,7,FALSE)</f>
        <v>525.6</v>
      </c>
      <c r="H119" s="145">
        <f>IFERROR(IF(F119= "yes",VLOOKUP(C119,Summary!$B:$I,5,0),0),0)</f>
        <v>0</v>
      </c>
      <c r="I119" s="144">
        <f t="shared" si="39"/>
        <v>0</v>
      </c>
      <c r="J119" s="101">
        <f>VLOOKUP($A119,'2021-22 Salary &amp; Benefits'!$A:$I,3,FALSE)</f>
        <v>1.18</v>
      </c>
      <c r="K119" s="101">
        <f>VLOOKUP($A119,'2021-22 Salary &amp; Benefits'!$A:$I,4,FALSE)</f>
        <v>1.18</v>
      </c>
      <c r="L119" s="121">
        <f t="shared" si="40"/>
        <v>0</v>
      </c>
      <c r="M119" s="29">
        <v>15</v>
      </c>
      <c r="N119" s="31">
        <f t="shared" si="41"/>
        <v>0</v>
      </c>
      <c r="O119" s="29">
        <v>1.1000000000000001</v>
      </c>
      <c r="P119" s="29">
        <v>36</v>
      </c>
      <c r="Q119" s="32">
        <f t="shared" si="42"/>
        <v>0</v>
      </c>
      <c r="R119" s="122">
        <f t="shared" si="43"/>
        <v>0</v>
      </c>
      <c r="S119" s="25">
        <f>VLOOKUP($A119,'2021-22 Salary &amp; Benefits'!$A:$I,5,FALSE)</f>
        <v>67585</v>
      </c>
      <c r="T119" s="25">
        <f>VLOOKUP($A119,'2021-22 Salary &amp; Benefits'!$A:$I,6,FALSE)</f>
        <v>68937</v>
      </c>
      <c r="U119" s="26">
        <f t="shared" si="44"/>
        <v>0</v>
      </c>
      <c r="V119" s="26">
        <f t="shared" si="45"/>
        <v>0</v>
      </c>
      <c r="W119" s="26">
        <f>'2021-22 Salary &amp; Benefits'!G$6</f>
        <v>11848.32</v>
      </c>
      <c r="X119" s="28">
        <f>'2021-22 Salary &amp; Benefits'!H$6</f>
        <v>0.2271</v>
      </c>
      <c r="Y119" s="28">
        <f>'2021-22 Salary &amp; Benefits'!I$6</f>
        <v>0.22070000000000001</v>
      </c>
      <c r="Z119" s="26">
        <f t="shared" si="46"/>
        <v>0</v>
      </c>
      <c r="AA119" s="27">
        <f t="shared" si="50"/>
        <v>0</v>
      </c>
      <c r="AB119" s="27">
        <f t="shared" si="47"/>
        <v>0</v>
      </c>
      <c r="AC119" s="27">
        <f t="shared" si="48"/>
        <v>0</v>
      </c>
      <c r="AD119" s="26">
        <f t="shared" si="49"/>
        <v>0</v>
      </c>
    </row>
    <row r="120" spans="1:30" s="23" customFormat="1">
      <c r="A120" s="129" t="s">
        <v>2367</v>
      </c>
      <c r="B120" s="129" t="s">
        <v>766</v>
      </c>
      <c r="C120" s="130">
        <v>3282</v>
      </c>
      <c r="D120" s="129" t="s">
        <v>776</v>
      </c>
      <c r="E120" s="169">
        <f>VLOOKUP($C120,'2020-21 School Level AAFTE'!$C:$Z,11,FALSE)</f>
        <v>0.31209999999999999</v>
      </c>
      <c r="F120" s="169" t="str">
        <f>VLOOKUP($C120,'2020-21 School Level AAFTE'!$C:$Z,8,FALSE)</f>
        <v>No</v>
      </c>
      <c r="G120" s="167">
        <f>VLOOKUP($C120,'2020-21 School Level AAFTE'!$C:$I,7,FALSE)</f>
        <v>1195.1300000000001</v>
      </c>
      <c r="H120" s="145">
        <f>IFERROR(IF(F120= "yes",VLOOKUP(C120,Summary!$B:$I,5,0),0),0)</f>
        <v>0</v>
      </c>
      <c r="I120" s="143">
        <f t="shared" si="39"/>
        <v>0</v>
      </c>
      <c r="J120" s="101">
        <f>VLOOKUP($A120,'2021-22 Salary &amp; Benefits'!$A:$I,3,FALSE)</f>
        <v>1.18</v>
      </c>
      <c r="K120" s="101">
        <f>VLOOKUP($A120,'2021-22 Salary &amp; Benefits'!$A:$I,4,FALSE)</f>
        <v>1.18</v>
      </c>
      <c r="L120" s="45">
        <f t="shared" si="40"/>
        <v>0</v>
      </c>
      <c r="M120" s="29">
        <v>15</v>
      </c>
      <c r="N120" s="31">
        <f t="shared" si="41"/>
        <v>0</v>
      </c>
      <c r="O120" s="29">
        <v>1.1000000000000001</v>
      </c>
      <c r="P120" s="29">
        <v>36</v>
      </c>
      <c r="Q120" s="32">
        <f t="shared" si="42"/>
        <v>0</v>
      </c>
      <c r="R120" s="122">
        <f t="shared" si="43"/>
        <v>0</v>
      </c>
      <c r="S120" s="25">
        <f>VLOOKUP($A120,'2021-22 Salary &amp; Benefits'!$A:$I,5,FALSE)</f>
        <v>67585</v>
      </c>
      <c r="T120" s="25">
        <f>VLOOKUP($A120,'2021-22 Salary &amp; Benefits'!$A:$I,6,FALSE)</f>
        <v>68937</v>
      </c>
      <c r="U120" s="26">
        <f t="shared" si="44"/>
        <v>0</v>
      </c>
      <c r="V120" s="26">
        <f t="shared" si="45"/>
        <v>0</v>
      </c>
      <c r="W120" s="26">
        <f>'2021-22 Salary &amp; Benefits'!G$6</f>
        <v>11848.32</v>
      </c>
      <c r="X120" s="28">
        <f>'2021-22 Salary &amp; Benefits'!H$6</f>
        <v>0.2271</v>
      </c>
      <c r="Y120" s="28">
        <f>'2021-22 Salary &amp; Benefits'!I$6</f>
        <v>0.22070000000000001</v>
      </c>
      <c r="Z120" s="26">
        <f t="shared" si="46"/>
        <v>0</v>
      </c>
      <c r="AA120" s="27">
        <f t="shared" si="50"/>
        <v>0</v>
      </c>
      <c r="AB120" s="27">
        <f t="shared" si="47"/>
        <v>0</v>
      </c>
      <c r="AC120" s="27">
        <f t="shared" si="48"/>
        <v>0</v>
      </c>
      <c r="AD120" s="26">
        <f t="shared" si="49"/>
        <v>0</v>
      </c>
    </row>
    <row r="121" spans="1:30" s="23" customFormat="1">
      <c r="A121" s="129" t="s">
        <v>2367</v>
      </c>
      <c r="B121" s="129" t="s">
        <v>766</v>
      </c>
      <c r="C121" s="130">
        <v>3339</v>
      </c>
      <c r="D121" s="129" t="s">
        <v>778</v>
      </c>
      <c r="E121" s="169">
        <f>VLOOKUP($C121,'2020-21 School Level AAFTE'!$C:$Z,11,FALSE)</f>
        <v>0.43330000000000002</v>
      </c>
      <c r="F121" s="169" t="str">
        <f>VLOOKUP($C121,'2020-21 School Level AAFTE'!$C:$Z,8,FALSE)</f>
        <v>No</v>
      </c>
      <c r="G121" s="167">
        <f>VLOOKUP($C121,'2020-21 School Level AAFTE'!$C:$I,7,FALSE)</f>
        <v>388.51</v>
      </c>
      <c r="H121" s="145">
        <f>IFERROR(IF(F121= "yes",VLOOKUP(C121,Summary!$B:$I,5,0),0),0)</f>
        <v>0</v>
      </c>
      <c r="I121" s="143">
        <f t="shared" si="39"/>
        <v>0</v>
      </c>
      <c r="J121" s="101">
        <f>VLOOKUP($A121,'2021-22 Salary &amp; Benefits'!$A:$I,3,FALSE)</f>
        <v>1.18</v>
      </c>
      <c r="K121" s="101">
        <f>VLOOKUP($A121,'2021-22 Salary &amp; Benefits'!$A:$I,4,FALSE)</f>
        <v>1.18</v>
      </c>
      <c r="L121" s="45">
        <f t="shared" si="40"/>
        <v>0</v>
      </c>
      <c r="M121" s="29">
        <v>15</v>
      </c>
      <c r="N121" s="31">
        <f t="shared" si="41"/>
        <v>0</v>
      </c>
      <c r="O121" s="29">
        <v>1.1000000000000001</v>
      </c>
      <c r="P121" s="29">
        <v>36</v>
      </c>
      <c r="Q121" s="32">
        <f t="shared" si="42"/>
        <v>0</v>
      </c>
      <c r="R121" s="122">
        <f t="shared" si="43"/>
        <v>0</v>
      </c>
      <c r="S121" s="25">
        <f>VLOOKUP($A121,'2021-22 Salary &amp; Benefits'!$A:$I,5,FALSE)</f>
        <v>67585</v>
      </c>
      <c r="T121" s="25">
        <f>VLOOKUP($A121,'2021-22 Salary &amp; Benefits'!$A:$I,6,FALSE)</f>
        <v>68937</v>
      </c>
      <c r="U121" s="26">
        <f t="shared" si="44"/>
        <v>0</v>
      </c>
      <c r="V121" s="26">
        <f t="shared" si="45"/>
        <v>0</v>
      </c>
      <c r="W121" s="26">
        <f>'2021-22 Salary &amp; Benefits'!G$6</f>
        <v>11848.32</v>
      </c>
      <c r="X121" s="28">
        <f>'2021-22 Salary &amp; Benefits'!H$6</f>
        <v>0.2271</v>
      </c>
      <c r="Y121" s="28">
        <f>'2021-22 Salary &amp; Benefits'!I$6</f>
        <v>0.22070000000000001</v>
      </c>
      <c r="Z121" s="26">
        <f t="shared" si="46"/>
        <v>0</v>
      </c>
      <c r="AA121" s="27">
        <f t="shared" si="50"/>
        <v>0</v>
      </c>
      <c r="AB121" s="27">
        <f t="shared" si="47"/>
        <v>0</v>
      </c>
      <c r="AC121" s="27">
        <f t="shared" si="48"/>
        <v>0</v>
      </c>
      <c r="AD121" s="26">
        <f t="shared" si="49"/>
        <v>0</v>
      </c>
    </row>
    <row r="122" spans="1:30" s="23" customFormat="1">
      <c r="A122" s="129" t="s">
        <v>2367</v>
      </c>
      <c r="B122" s="129" t="s">
        <v>766</v>
      </c>
      <c r="C122" s="130">
        <v>3789</v>
      </c>
      <c r="D122" s="129" t="s">
        <v>790</v>
      </c>
      <c r="E122" s="169">
        <f>VLOOKUP($C122,'2020-21 School Level AAFTE'!$C:$Z,11,FALSE)</f>
        <v>4.6300000000000001E-2</v>
      </c>
      <c r="F122" s="169" t="str">
        <f>VLOOKUP($C122,'2020-21 School Level AAFTE'!$C:$Z,8,FALSE)</f>
        <v>No</v>
      </c>
      <c r="G122" s="167">
        <f>VLOOKUP($C122,'2020-21 School Level AAFTE'!$C:$I,7,FALSE)</f>
        <v>626.47</v>
      </c>
      <c r="H122" s="145">
        <f>IFERROR(IF(F122= "yes",VLOOKUP(C122,Summary!$B:$I,5,0),0),0)</f>
        <v>0</v>
      </c>
      <c r="I122" s="143">
        <f t="shared" si="39"/>
        <v>0</v>
      </c>
      <c r="J122" s="101">
        <f>VLOOKUP($A122,'2021-22 Salary &amp; Benefits'!$A:$I,3,FALSE)</f>
        <v>1.18</v>
      </c>
      <c r="K122" s="101">
        <f>VLOOKUP($A122,'2021-22 Salary &amp; Benefits'!$A:$I,4,FALSE)</f>
        <v>1.18</v>
      </c>
      <c r="L122" s="45">
        <f t="shared" si="40"/>
        <v>0</v>
      </c>
      <c r="M122" s="29">
        <v>15</v>
      </c>
      <c r="N122" s="31">
        <f t="shared" si="41"/>
        <v>0</v>
      </c>
      <c r="O122" s="29">
        <v>1.1000000000000001</v>
      </c>
      <c r="P122" s="29">
        <v>36</v>
      </c>
      <c r="Q122" s="32">
        <f t="shared" si="42"/>
        <v>0</v>
      </c>
      <c r="R122" s="122">
        <f t="shared" si="43"/>
        <v>0</v>
      </c>
      <c r="S122" s="25">
        <f>VLOOKUP($A122,'2021-22 Salary &amp; Benefits'!$A:$I,5,FALSE)</f>
        <v>67585</v>
      </c>
      <c r="T122" s="25">
        <f>VLOOKUP($A122,'2021-22 Salary &amp; Benefits'!$A:$I,6,FALSE)</f>
        <v>68937</v>
      </c>
      <c r="U122" s="26">
        <f t="shared" si="44"/>
        <v>0</v>
      </c>
      <c r="V122" s="26">
        <f t="shared" si="45"/>
        <v>0</v>
      </c>
      <c r="W122" s="26">
        <f>'2021-22 Salary &amp; Benefits'!G$6</f>
        <v>11848.32</v>
      </c>
      <c r="X122" s="28">
        <f>'2021-22 Salary &amp; Benefits'!H$6</f>
        <v>0.2271</v>
      </c>
      <c r="Y122" s="28">
        <f>'2021-22 Salary &amp; Benefits'!I$6</f>
        <v>0.22070000000000001</v>
      </c>
      <c r="Z122" s="26">
        <f t="shared" si="46"/>
        <v>0</v>
      </c>
      <c r="AA122" s="27">
        <f t="shared" si="50"/>
        <v>0</v>
      </c>
      <c r="AB122" s="27">
        <f t="shared" si="47"/>
        <v>0</v>
      </c>
      <c r="AC122" s="27">
        <f t="shared" si="48"/>
        <v>0</v>
      </c>
      <c r="AD122" s="26">
        <f t="shared" si="49"/>
        <v>0</v>
      </c>
    </row>
    <row r="123" spans="1:30" s="23" customFormat="1">
      <c r="A123" s="129" t="s">
        <v>2367</v>
      </c>
      <c r="B123" s="129" t="s">
        <v>766</v>
      </c>
      <c r="C123" s="130">
        <v>3634</v>
      </c>
      <c r="D123" s="129" t="s">
        <v>787</v>
      </c>
      <c r="E123" s="169">
        <f>VLOOKUP($C123,'2020-21 School Level AAFTE'!$C:$Z,11,FALSE)</f>
        <v>8.3400000000000002E-2</v>
      </c>
      <c r="F123" s="169" t="str">
        <f>VLOOKUP($C123,'2020-21 School Level AAFTE'!$C:$Z,8,FALSE)</f>
        <v>No</v>
      </c>
      <c r="G123" s="167">
        <f>VLOOKUP($C123,'2020-21 School Level AAFTE'!$C:$I,7,FALSE)</f>
        <v>668.41</v>
      </c>
      <c r="H123" s="145">
        <f>IFERROR(IF(F123= "yes",VLOOKUP(C123,Summary!$B:$I,5,0),0),0)</f>
        <v>0</v>
      </c>
      <c r="I123" s="144">
        <f t="shared" si="39"/>
        <v>0</v>
      </c>
      <c r="J123" s="101">
        <f>VLOOKUP($A123,'2021-22 Salary &amp; Benefits'!$A:$I,3,FALSE)</f>
        <v>1.18</v>
      </c>
      <c r="K123" s="101">
        <f>VLOOKUP($A123,'2021-22 Salary &amp; Benefits'!$A:$I,4,FALSE)</f>
        <v>1.18</v>
      </c>
      <c r="L123" s="121">
        <f t="shared" si="40"/>
        <v>0</v>
      </c>
      <c r="M123" s="29">
        <v>15</v>
      </c>
      <c r="N123" s="31">
        <f t="shared" si="41"/>
        <v>0</v>
      </c>
      <c r="O123" s="29">
        <v>1.1000000000000001</v>
      </c>
      <c r="P123" s="29">
        <v>36</v>
      </c>
      <c r="Q123" s="32">
        <f t="shared" si="42"/>
        <v>0</v>
      </c>
      <c r="R123" s="122">
        <f t="shared" si="43"/>
        <v>0</v>
      </c>
      <c r="S123" s="25">
        <f>VLOOKUP($A123,'2021-22 Salary &amp; Benefits'!$A:$I,5,FALSE)</f>
        <v>67585</v>
      </c>
      <c r="T123" s="25">
        <f>VLOOKUP($A123,'2021-22 Salary &amp; Benefits'!$A:$I,6,FALSE)</f>
        <v>68937</v>
      </c>
      <c r="U123" s="26">
        <f t="shared" si="44"/>
        <v>0</v>
      </c>
      <c r="V123" s="26">
        <f t="shared" si="45"/>
        <v>0</v>
      </c>
      <c r="W123" s="26">
        <f>'2021-22 Salary &amp; Benefits'!G$6</f>
        <v>11848.32</v>
      </c>
      <c r="X123" s="28">
        <f>'2021-22 Salary &amp; Benefits'!H$6</f>
        <v>0.2271</v>
      </c>
      <c r="Y123" s="28">
        <f>'2021-22 Salary &amp; Benefits'!I$6</f>
        <v>0.22070000000000001</v>
      </c>
      <c r="Z123" s="26">
        <f t="shared" si="46"/>
        <v>0</v>
      </c>
      <c r="AA123" s="27">
        <f t="shared" si="50"/>
        <v>0</v>
      </c>
      <c r="AB123" s="27">
        <f t="shared" si="47"/>
        <v>0</v>
      </c>
      <c r="AC123" s="27">
        <f t="shared" si="48"/>
        <v>0</v>
      </c>
      <c r="AD123" s="26">
        <f t="shared" si="49"/>
        <v>0</v>
      </c>
    </row>
    <row r="124" spans="1:30" s="23" customFormat="1">
      <c r="A124" s="129" t="s">
        <v>2367</v>
      </c>
      <c r="B124" s="129" t="s">
        <v>766</v>
      </c>
      <c r="C124" s="130">
        <v>3100</v>
      </c>
      <c r="D124" s="129" t="s">
        <v>770</v>
      </c>
      <c r="E124" s="169">
        <f>VLOOKUP($C124,'2020-21 School Level AAFTE'!$C:$Z,11,FALSE)</f>
        <v>0.41820000000000002</v>
      </c>
      <c r="F124" s="169" t="str">
        <f>VLOOKUP($C124,'2020-21 School Level AAFTE'!$C:$Z,8,FALSE)</f>
        <v>No</v>
      </c>
      <c r="G124" s="167">
        <f>VLOOKUP($C124,'2020-21 School Level AAFTE'!$C:$I,7,FALSE)</f>
        <v>524.96</v>
      </c>
      <c r="H124" s="145">
        <f>IFERROR(IF(F124= "yes",VLOOKUP(C124,Summary!$B:$I,5,0),0),0)</f>
        <v>0</v>
      </c>
      <c r="I124" s="144">
        <f t="shared" si="39"/>
        <v>0</v>
      </c>
      <c r="J124" s="101">
        <f>VLOOKUP($A124,'2021-22 Salary &amp; Benefits'!$A:$I,3,FALSE)</f>
        <v>1.18</v>
      </c>
      <c r="K124" s="101">
        <f>VLOOKUP($A124,'2021-22 Salary &amp; Benefits'!$A:$I,4,FALSE)</f>
        <v>1.18</v>
      </c>
      <c r="L124" s="121">
        <f t="shared" si="40"/>
        <v>0</v>
      </c>
      <c r="M124" s="29">
        <v>15</v>
      </c>
      <c r="N124" s="31">
        <f t="shared" si="41"/>
        <v>0</v>
      </c>
      <c r="O124" s="29">
        <v>1.1000000000000001</v>
      </c>
      <c r="P124" s="29">
        <v>36</v>
      </c>
      <c r="Q124" s="32">
        <f t="shared" si="42"/>
        <v>0</v>
      </c>
      <c r="R124" s="122">
        <f t="shared" si="43"/>
        <v>0</v>
      </c>
      <c r="S124" s="25">
        <f>VLOOKUP($A124,'2021-22 Salary &amp; Benefits'!$A:$I,5,FALSE)</f>
        <v>67585</v>
      </c>
      <c r="T124" s="25">
        <f>VLOOKUP($A124,'2021-22 Salary &amp; Benefits'!$A:$I,6,FALSE)</f>
        <v>68937</v>
      </c>
      <c r="U124" s="26">
        <f t="shared" si="44"/>
        <v>0</v>
      </c>
      <c r="V124" s="26">
        <f t="shared" si="45"/>
        <v>0</v>
      </c>
      <c r="W124" s="26">
        <f>'2021-22 Salary &amp; Benefits'!G$6</f>
        <v>11848.32</v>
      </c>
      <c r="X124" s="28">
        <f>'2021-22 Salary &amp; Benefits'!H$6</f>
        <v>0.2271</v>
      </c>
      <c r="Y124" s="28">
        <f>'2021-22 Salary &amp; Benefits'!I$6</f>
        <v>0.22070000000000001</v>
      </c>
      <c r="Z124" s="26">
        <f t="shared" si="46"/>
        <v>0</v>
      </c>
      <c r="AA124" s="27">
        <f t="shared" si="50"/>
        <v>0</v>
      </c>
      <c r="AB124" s="27">
        <f t="shared" si="47"/>
        <v>0</v>
      </c>
      <c r="AC124" s="27">
        <f t="shared" si="48"/>
        <v>0</v>
      </c>
      <c r="AD124" s="26">
        <f t="shared" si="49"/>
        <v>0</v>
      </c>
    </row>
    <row r="125" spans="1:30" s="23" customFormat="1">
      <c r="A125" s="129" t="s">
        <v>2367</v>
      </c>
      <c r="B125" s="129" t="s">
        <v>766</v>
      </c>
      <c r="C125" s="130">
        <v>3435</v>
      </c>
      <c r="D125" s="129" t="s">
        <v>779</v>
      </c>
      <c r="E125" s="169">
        <f>VLOOKUP($C125,'2020-21 School Level AAFTE'!$C:$Z,11,FALSE)</f>
        <v>0.1288</v>
      </c>
      <c r="F125" s="169" t="str">
        <f>VLOOKUP($C125,'2020-21 School Level AAFTE'!$C:$Z,8,FALSE)</f>
        <v>No</v>
      </c>
      <c r="G125" s="167">
        <f>VLOOKUP($C125,'2020-21 School Level AAFTE'!$C:$I,7,FALSE)</f>
        <v>774.6</v>
      </c>
      <c r="H125" s="145">
        <f>IFERROR(IF(F125= "yes",VLOOKUP(C125,Summary!$B:$I,5,0),0),0)</f>
        <v>0</v>
      </c>
      <c r="I125" s="143">
        <f t="shared" si="39"/>
        <v>0</v>
      </c>
      <c r="J125" s="101">
        <f>VLOOKUP($A125,'2021-22 Salary &amp; Benefits'!$A:$I,3,FALSE)</f>
        <v>1.18</v>
      </c>
      <c r="K125" s="101">
        <f>VLOOKUP($A125,'2021-22 Salary &amp; Benefits'!$A:$I,4,FALSE)</f>
        <v>1.18</v>
      </c>
      <c r="L125" s="45">
        <f t="shared" si="40"/>
        <v>0</v>
      </c>
      <c r="M125" s="29">
        <v>15</v>
      </c>
      <c r="N125" s="31">
        <f t="shared" si="41"/>
        <v>0</v>
      </c>
      <c r="O125" s="29">
        <v>1.1000000000000001</v>
      </c>
      <c r="P125" s="29">
        <v>36</v>
      </c>
      <c r="Q125" s="32">
        <f t="shared" si="42"/>
        <v>0</v>
      </c>
      <c r="R125" s="122">
        <f t="shared" si="43"/>
        <v>0</v>
      </c>
      <c r="S125" s="25">
        <f>VLOOKUP($A125,'2021-22 Salary &amp; Benefits'!$A:$I,5,FALSE)</f>
        <v>67585</v>
      </c>
      <c r="T125" s="25">
        <f>VLOOKUP($A125,'2021-22 Salary &amp; Benefits'!$A:$I,6,FALSE)</f>
        <v>68937</v>
      </c>
      <c r="U125" s="26">
        <f t="shared" si="44"/>
        <v>0</v>
      </c>
      <c r="V125" s="26">
        <f t="shared" si="45"/>
        <v>0</v>
      </c>
      <c r="W125" s="26">
        <f>'2021-22 Salary &amp; Benefits'!G$6</f>
        <v>11848.32</v>
      </c>
      <c r="X125" s="28">
        <f>'2021-22 Salary &amp; Benefits'!H$6</f>
        <v>0.2271</v>
      </c>
      <c r="Y125" s="28">
        <f>'2021-22 Salary &amp; Benefits'!I$6</f>
        <v>0.22070000000000001</v>
      </c>
      <c r="Z125" s="26">
        <f t="shared" si="46"/>
        <v>0</v>
      </c>
      <c r="AA125" s="27">
        <f t="shared" si="50"/>
        <v>0</v>
      </c>
      <c r="AB125" s="27">
        <f t="shared" si="47"/>
        <v>0</v>
      </c>
      <c r="AC125" s="27">
        <f t="shared" si="48"/>
        <v>0</v>
      </c>
      <c r="AD125" s="26">
        <f t="shared" si="49"/>
        <v>0</v>
      </c>
    </row>
    <row r="126" spans="1:30" s="23" customFormat="1">
      <c r="A126" s="129" t="s">
        <v>2367</v>
      </c>
      <c r="B126" s="129" t="s">
        <v>766</v>
      </c>
      <c r="C126" s="130">
        <v>3283</v>
      </c>
      <c r="D126" s="129" t="s">
        <v>777</v>
      </c>
      <c r="E126" s="169">
        <f>VLOOKUP($C126,'2020-21 School Level AAFTE'!$C:$Z,11,FALSE)</f>
        <v>9.8500000000000004E-2</v>
      </c>
      <c r="F126" s="169" t="str">
        <f>VLOOKUP($C126,'2020-21 School Level AAFTE'!$C:$Z,8,FALSE)</f>
        <v>No</v>
      </c>
      <c r="G126" s="167">
        <f>VLOOKUP($C126,'2020-21 School Level AAFTE'!$C:$I,7,FALSE)</f>
        <v>1057.94</v>
      </c>
      <c r="H126" s="145">
        <f>IFERROR(IF(F126= "yes",VLOOKUP(C126,Summary!$B:$I,5,0),0),0)</f>
        <v>0</v>
      </c>
      <c r="I126" s="143">
        <f t="shared" si="39"/>
        <v>0</v>
      </c>
      <c r="J126" s="101">
        <f>VLOOKUP($A126,'2021-22 Salary &amp; Benefits'!$A:$I,3,FALSE)</f>
        <v>1.18</v>
      </c>
      <c r="K126" s="101">
        <f>VLOOKUP($A126,'2021-22 Salary &amp; Benefits'!$A:$I,4,FALSE)</f>
        <v>1.18</v>
      </c>
      <c r="L126" s="45">
        <f t="shared" si="40"/>
        <v>0</v>
      </c>
      <c r="M126" s="29">
        <v>15</v>
      </c>
      <c r="N126" s="31">
        <f t="shared" si="41"/>
        <v>0</v>
      </c>
      <c r="O126" s="29">
        <v>1.1000000000000001</v>
      </c>
      <c r="P126" s="29">
        <v>36</v>
      </c>
      <c r="Q126" s="32">
        <f t="shared" si="42"/>
        <v>0</v>
      </c>
      <c r="R126" s="122">
        <f t="shared" si="43"/>
        <v>0</v>
      </c>
      <c r="S126" s="25">
        <f>VLOOKUP($A126,'2021-22 Salary &amp; Benefits'!$A:$I,5,FALSE)</f>
        <v>67585</v>
      </c>
      <c r="T126" s="25">
        <f>VLOOKUP($A126,'2021-22 Salary &amp; Benefits'!$A:$I,6,FALSE)</f>
        <v>68937</v>
      </c>
      <c r="U126" s="26">
        <f t="shared" si="44"/>
        <v>0</v>
      </c>
      <c r="V126" s="26">
        <f t="shared" si="45"/>
        <v>0</v>
      </c>
      <c r="W126" s="26">
        <f>'2021-22 Salary &amp; Benefits'!G$6</f>
        <v>11848.32</v>
      </c>
      <c r="X126" s="28">
        <f>'2021-22 Salary &amp; Benefits'!H$6</f>
        <v>0.2271</v>
      </c>
      <c r="Y126" s="28">
        <f>'2021-22 Salary &amp; Benefits'!I$6</f>
        <v>0.22070000000000001</v>
      </c>
      <c r="Z126" s="26">
        <f t="shared" si="46"/>
        <v>0</v>
      </c>
      <c r="AA126" s="27">
        <f t="shared" si="50"/>
        <v>0</v>
      </c>
      <c r="AB126" s="27">
        <f t="shared" si="47"/>
        <v>0</v>
      </c>
      <c r="AC126" s="27">
        <f t="shared" si="48"/>
        <v>0</v>
      </c>
      <c r="AD126" s="26">
        <f t="shared" si="49"/>
        <v>0</v>
      </c>
    </row>
    <row r="127" spans="1:30" s="23" customFormat="1">
      <c r="A127" s="129" t="s">
        <v>2367</v>
      </c>
      <c r="B127" s="129" t="s">
        <v>766</v>
      </c>
      <c r="C127" s="130">
        <v>5508</v>
      </c>
      <c r="D127" s="129" t="s">
        <v>3205</v>
      </c>
      <c r="E127" s="169">
        <f>VLOOKUP($C127,'2020-21 School Level AAFTE'!$C:$Z,11,FALSE)</f>
        <v>0.1087</v>
      </c>
      <c r="F127" s="169" t="str">
        <f>VLOOKUP($C127,'2020-21 School Level AAFTE'!$C:$Z,8,FALSE)</f>
        <v>No</v>
      </c>
      <c r="G127" s="167">
        <f>VLOOKUP($C127,'2020-21 School Level AAFTE'!$C:$I,7,FALSE)</f>
        <v>448.5</v>
      </c>
      <c r="H127" s="145">
        <f>IFERROR(IF(F127= "yes",VLOOKUP(C127,Summary!$B:$I,5,0),0),0)</f>
        <v>0</v>
      </c>
      <c r="I127" s="144">
        <f t="shared" si="39"/>
        <v>0</v>
      </c>
      <c r="J127" s="101">
        <f>VLOOKUP($A127,'2021-22 Salary &amp; Benefits'!$A:$I,3,FALSE)</f>
        <v>1.18</v>
      </c>
      <c r="K127" s="101">
        <f>VLOOKUP($A127,'2021-22 Salary &amp; Benefits'!$A:$I,4,FALSE)</f>
        <v>1.18</v>
      </c>
      <c r="L127" s="121">
        <f t="shared" si="40"/>
        <v>0</v>
      </c>
      <c r="M127" s="29">
        <v>15</v>
      </c>
      <c r="N127" s="31">
        <f t="shared" si="41"/>
        <v>0</v>
      </c>
      <c r="O127" s="29">
        <v>1.1000000000000001</v>
      </c>
      <c r="P127" s="29">
        <v>36</v>
      </c>
      <c r="Q127" s="32">
        <f t="shared" si="42"/>
        <v>0</v>
      </c>
      <c r="R127" s="122">
        <f t="shared" si="43"/>
        <v>0</v>
      </c>
      <c r="S127" s="25">
        <f>VLOOKUP($A127,'2021-22 Salary &amp; Benefits'!$A:$I,5,FALSE)</f>
        <v>67585</v>
      </c>
      <c r="T127" s="25">
        <f>VLOOKUP($A127,'2021-22 Salary &amp; Benefits'!$A:$I,6,FALSE)</f>
        <v>68937</v>
      </c>
      <c r="U127" s="26">
        <f t="shared" si="44"/>
        <v>0</v>
      </c>
      <c r="V127" s="26">
        <f t="shared" si="45"/>
        <v>0</v>
      </c>
      <c r="W127" s="26">
        <f>'2021-22 Salary &amp; Benefits'!G$6</f>
        <v>11848.32</v>
      </c>
      <c r="X127" s="28">
        <f>'2021-22 Salary &amp; Benefits'!H$6</f>
        <v>0.2271</v>
      </c>
      <c r="Y127" s="28">
        <f>'2021-22 Salary &amp; Benefits'!I$6</f>
        <v>0.22070000000000001</v>
      </c>
      <c r="Z127" s="26">
        <f t="shared" si="46"/>
        <v>0</v>
      </c>
      <c r="AA127" s="27">
        <f t="shared" si="50"/>
        <v>0</v>
      </c>
      <c r="AB127" s="27">
        <f t="shared" si="47"/>
        <v>0</v>
      </c>
      <c r="AC127" s="27">
        <f t="shared" si="48"/>
        <v>0</v>
      </c>
      <c r="AD127" s="26">
        <f t="shared" si="49"/>
        <v>0</v>
      </c>
    </row>
    <row r="128" spans="1:30" s="23" customFormat="1">
      <c r="A128" s="129" t="s">
        <v>2367</v>
      </c>
      <c r="B128" s="129" t="s">
        <v>766</v>
      </c>
      <c r="C128" s="130">
        <v>3167</v>
      </c>
      <c r="D128" s="129" t="s">
        <v>772</v>
      </c>
      <c r="E128" s="169">
        <f>VLOOKUP($C128,'2020-21 School Level AAFTE'!$C:$Z,11,FALSE)</f>
        <v>0.1729</v>
      </c>
      <c r="F128" s="169" t="str">
        <f>VLOOKUP($C128,'2020-21 School Level AAFTE'!$C:$Z,8,FALSE)</f>
        <v>No</v>
      </c>
      <c r="G128" s="167">
        <f>VLOOKUP($C128,'2020-21 School Level AAFTE'!$C:$I,7,FALSE)</f>
        <v>397.54</v>
      </c>
      <c r="H128" s="145">
        <f>IFERROR(IF(F128= "yes",VLOOKUP(C128,Summary!$B:$I,5,0),0),0)</f>
        <v>0</v>
      </c>
      <c r="I128" s="144">
        <f t="shared" si="39"/>
        <v>0</v>
      </c>
      <c r="J128" s="101">
        <f>VLOOKUP($A128,'2021-22 Salary &amp; Benefits'!$A:$I,3,FALSE)</f>
        <v>1.18</v>
      </c>
      <c r="K128" s="101">
        <f>VLOOKUP($A128,'2021-22 Salary &amp; Benefits'!$A:$I,4,FALSE)</f>
        <v>1.18</v>
      </c>
      <c r="L128" s="121">
        <f t="shared" si="40"/>
        <v>0</v>
      </c>
      <c r="M128" s="29">
        <v>15</v>
      </c>
      <c r="N128" s="31">
        <f t="shared" si="41"/>
        <v>0</v>
      </c>
      <c r="O128" s="29">
        <v>1.1000000000000001</v>
      </c>
      <c r="P128" s="29">
        <v>36</v>
      </c>
      <c r="Q128" s="32">
        <f t="shared" si="42"/>
        <v>0</v>
      </c>
      <c r="R128" s="122">
        <f t="shared" si="43"/>
        <v>0</v>
      </c>
      <c r="S128" s="25">
        <f>VLOOKUP($A128,'2021-22 Salary &amp; Benefits'!$A:$I,5,FALSE)</f>
        <v>67585</v>
      </c>
      <c r="T128" s="25">
        <f>VLOOKUP($A128,'2021-22 Salary &amp; Benefits'!$A:$I,6,FALSE)</f>
        <v>68937</v>
      </c>
      <c r="U128" s="26">
        <f t="shared" si="44"/>
        <v>0</v>
      </c>
      <c r="V128" s="26">
        <f t="shared" si="45"/>
        <v>0</v>
      </c>
      <c r="W128" s="26">
        <f>'2021-22 Salary &amp; Benefits'!G$6</f>
        <v>11848.32</v>
      </c>
      <c r="X128" s="28">
        <f>'2021-22 Salary &amp; Benefits'!H$6</f>
        <v>0.2271</v>
      </c>
      <c r="Y128" s="28">
        <f>'2021-22 Salary &amp; Benefits'!I$6</f>
        <v>0.22070000000000001</v>
      </c>
      <c r="Z128" s="26">
        <f t="shared" si="46"/>
        <v>0</v>
      </c>
      <c r="AA128" s="27">
        <f t="shared" si="50"/>
        <v>0</v>
      </c>
      <c r="AB128" s="27">
        <f t="shared" si="47"/>
        <v>0</v>
      </c>
      <c r="AC128" s="27">
        <f t="shared" si="48"/>
        <v>0</v>
      </c>
      <c r="AD128" s="26">
        <f t="shared" si="49"/>
        <v>0</v>
      </c>
    </row>
    <row r="129" spans="1:30" s="23" customFormat="1">
      <c r="A129" s="129" t="s">
        <v>2543</v>
      </c>
      <c r="B129" s="129" t="s">
        <v>2073</v>
      </c>
      <c r="C129" s="130">
        <v>3200</v>
      </c>
      <c r="D129" s="129" t="s">
        <v>2086</v>
      </c>
      <c r="E129" s="169">
        <f>VLOOKUP($C129,'2020-21 School Level AAFTE'!$C:$Z,11,FALSE)</f>
        <v>0.62839999999999996</v>
      </c>
      <c r="F129" s="169" t="str">
        <f>VLOOKUP($C129,'2020-21 School Level AAFTE'!$C:$Z,8,FALSE)</f>
        <v>Yes</v>
      </c>
      <c r="G129" s="167">
        <f>VLOOKUP($C129,'2020-21 School Level AAFTE'!$C:$I,7,FALSE)</f>
        <v>243</v>
      </c>
      <c r="H129" s="145">
        <f>IFERROR(IF(F129= "yes",VLOOKUP(C129,Summary!$B:$I,5,0),0),0)</f>
        <v>0</v>
      </c>
      <c r="I129" s="143">
        <f t="shared" si="39"/>
        <v>243</v>
      </c>
      <c r="J129" s="101">
        <f>VLOOKUP($A129,'2021-22 Salary &amp; Benefits'!$A:$I,3,FALSE)</f>
        <v>1.1000000000000001</v>
      </c>
      <c r="K129" s="101">
        <f>VLOOKUP($A129,'2021-22 Salary &amp; Benefits'!$A:$I,4,FALSE)</f>
        <v>1.1000000000000001</v>
      </c>
      <c r="L129" s="45">
        <f t="shared" si="40"/>
        <v>243</v>
      </c>
      <c r="M129" s="29">
        <v>15</v>
      </c>
      <c r="N129" s="31">
        <f t="shared" si="41"/>
        <v>16.2</v>
      </c>
      <c r="O129" s="29">
        <v>1.1000000000000001</v>
      </c>
      <c r="P129" s="29">
        <v>36</v>
      </c>
      <c r="Q129" s="32">
        <f t="shared" si="42"/>
        <v>641.52</v>
      </c>
      <c r="R129" s="122">
        <f t="shared" si="43"/>
        <v>0.71279999999999999</v>
      </c>
      <c r="S129" s="25">
        <f>VLOOKUP($A129,'2021-22 Salary &amp; Benefits'!$A:$I,5,FALSE)</f>
        <v>67585</v>
      </c>
      <c r="T129" s="25">
        <f>VLOOKUP($A129,'2021-22 Salary &amp; Benefits'!$A:$I,6,FALSE)</f>
        <v>68937</v>
      </c>
      <c r="U129" s="26">
        <f t="shared" si="44"/>
        <v>52992.046799999996</v>
      </c>
      <c r="V129" s="26">
        <f t="shared" si="45"/>
        <v>1060.0761600000114</v>
      </c>
      <c r="W129" s="26">
        <f>'2021-22 Salary &amp; Benefits'!G$6</f>
        <v>11848.32</v>
      </c>
      <c r="X129" s="28">
        <f>'2021-22 Salary &amp; Benefits'!H$6</f>
        <v>0.2271</v>
      </c>
      <c r="Y129" s="28">
        <f>'2021-22 Salary &amp; Benefits'!I$6</f>
        <v>0.22070000000000001</v>
      </c>
      <c r="Z129" s="26">
        <f t="shared" si="46"/>
        <v>20713.935132792001</v>
      </c>
      <c r="AA129" s="27">
        <f t="shared" si="50"/>
        <v>900.86871600000006</v>
      </c>
      <c r="AB129" s="27">
        <f t="shared" si="47"/>
        <v>198.82172562120002</v>
      </c>
      <c r="AC129" s="27">
        <f t="shared" si="48"/>
        <v>1099.6904416212001</v>
      </c>
      <c r="AD129" s="26">
        <f t="shared" si="49"/>
        <v>75865.748534413215</v>
      </c>
    </row>
    <row r="130" spans="1:30" s="23" customFormat="1">
      <c r="A130" s="129" t="s">
        <v>2543</v>
      </c>
      <c r="B130" s="129" t="s">
        <v>2073</v>
      </c>
      <c r="C130" s="130">
        <v>5366</v>
      </c>
      <c r="D130" s="129" t="s">
        <v>2096</v>
      </c>
      <c r="E130" s="169">
        <f>VLOOKUP($C130,'2020-21 School Level AAFTE'!$C:$Z,11,FALSE)</f>
        <v>9.1499999999999998E-2</v>
      </c>
      <c r="F130" s="169" t="str">
        <f>VLOOKUP($C130,'2020-21 School Level AAFTE'!$C:$Z,8,FALSE)</f>
        <v>No</v>
      </c>
      <c r="G130" s="167">
        <f>VLOOKUP($C130,'2020-21 School Level AAFTE'!$C:$I,7,FALSE)</f>
        <v>598.07000000000005</v>
      </c>
      <c r="H130" s="145">
        <f>IFERROR(IF(F130= "yes",VLOOKUP(C130,Summary!$B:$I,5,0),0),0)</f>
        <v>0</v>
      </c>
      <c r="I130" s="144">
        <f t="shared" si="39"/>
        <v>0</v>
      </c>
      <c r="J130" s="101">
        <f>VLOOKUP($A130,'2021-22 Salary &amp; Benefits'!$A:$I,3,FALSE)</f>
        <v>1.1000000000000001</v>
      </c>
      <c r="K130" s="101">
        <f>VLOOKUP($A130,'2021-22 Salary &amp; Benefits'!$A:$I,4,FALSE)</f>
        <v>1.1000000000000001</v>
      </c>
      <c r="L130" s="121">
        <f t="shared" si="40"/>
        <v>0</v>
      </c>
      <c r="M130" s="29">
        <v>15</v>
      </c>
      <c r="N130" s="31">
        <f t="shared" si="41"/>
        <v>0</v>
      </c>
      <c r="O130" s="29">
        <v>1.1000000000000001</v>
      </c>
      <c r="P130" s="29">
        <v>36</v>
      </c>
      <c r="Q130" s="32">
        <f t="shared" si="42"/>
        <v>0</v>
      </c>
      <c r="R130" s="122">
        <f t="shared" si="43"/>
        <v>0</v>
      </c>
      <c r="S130" s="25">
        <f>VLOOKUP($A130,'2021-22 Salary &amp; Benefits'!$A:$I,5,FALSE)</f>
        <v>67585</v>
      </c>
      <c r="T130" s="25">
        <f>VLOOKUP($A130,'2021-22 Salary &amp; Benefits'!$A:$I,6,FALSE)</f>
        <v>68937</v>
      </c>
      <c r="U130" s="26">
        <f t="shared" si="44"/>
        <v>0</v>
      </c>
      <c r="V130" s="26">
        <f t="shared" si="45"/>
        <v>0</v>
      </c>
      <c r="W130" s="26">
        <f>'2021-22 Salary &amp; Benefits'!G$6</f>
        <v>11848.32</v>
      </c>
      <c r="X130" s="28">
        <f>'2021-22 Salary &amp; Benefits'!H$6</f>
        <v>0.2271</v>
      </c>
      <c r="Y130" s="28">
        <f>'2021-22 Salary &amp; Benefits'!I$6</f>
        <v>0.22070000000000001</v>
      </c>
      <c r="Z130" s="26">
        <f t="shared" si="46"/>
        <v>0</v>
      </c>
      <c r="AA130" s="27">
        <f t="shared" si="50"/>
        <v>0</v>
      </c>
      <c r="AB130" s="27">
        <f t="shared" si="47"/>
        <v>0</v>
      </c>
      <c r="AC130" s="27">
        <f t="shared" si="48"/>
        <v>0</v>
      </c>
      <c r="AD130" s="26">
        <f t="shared" si="49"/>
        <v>0</v>
      </c>
    </row>
    <row r="131" spans="1:30" s="23" customFormat="1">
      <c r="A131" s="129" t="s">
        <v>2543</v>
      </c>
      <c r="B131" s="129" t="s">
        <v>2073</v>
      </c>
      <c r="C131" s="130">
        <v>2553</v>
      </c>
      <c r="D131" s="129" t="s">
        <v>2083</v>
      </c>
      <c r="E131" s="169">
        <f>VLOOKUP($C131,'2020-21 School Level AAFTE'!$C:$Z,11,FALSE)</f>
        <v>0.30959999999999999</v>
      </c>
      <c r="F131" s="169" t="str">
        <f>VLOOKUP($C131,'2020-21 School Level AAFTE'!$C:$Z,8,FALSE)</f>
        <v>No</v>
      </c>
      <c r="G131" s="167">
        <f>VLOOKUP($C131,'2020-21 School Level AAFTE'!$C:$I,7,FALSE)</f>
        <v>1132.47</v>
      </c>
      <c r="H131" s="145">
        <f>IFERROR(IF(F131= "yes",VLOOKUP(C131,Summary!$B:$I,5,0),0),0)</f>
        <v>0</v>
      </c>
      <c r="I131" s="143">
        <f t="shared" si="39"/>
        <v>0</v>
      </c>
      <c r="J131" s="101">
        <f>VLOOKUP($A131,'2021-22 Salary &amp; Benefits'!$A:$I,3,FALSE)</f>
        <v>1.1000000000000001</v>
      </c>
      <c r="K131" s="101">
        <f>VLOOKUP($A131,'2021-22 Salary &amp; Benefits'!$A:$I,4,FALSE)</f>
        <v>1.1000000000000001</v>
      </c>
      <c r="L131" s="45">
        <f t="shared" si="40"/>
        <v>0</v>
      </c>
      <c r="M131" s="29">
        <v>15</v>
      </c>
      <c r="N131" s="31">
        <f t="shared" si="41"/>
        <v>0</v>
      </c>
      <c r="O131" s="29">
        <v>1.1000000000000001</v>
      </c>
      <c r="P131" s="29">
        <v>36</v>
      </c>
      <c r="Q131" s="32">
        <f t="shared" si="42"/>
        <v>0</v>
      </c>
      <c r="R131" s="122">
        <f t="shared" si="43"/>
        <v>0</v>
      </c>
      <c r="S131" s="25">
        <f>VLOOKUP($A131,'2021-22 Salary &amp; Benefits'!$A:$I,5,FALSE)</f>
        <v>67585</v>
      </c>
      <c r="T131" s="25">
        <f>VLOOKUP($A131,'2021-22 Salary &amp; Benefits'!$A:$I,6,FALSE)</f>
        <v>68937</v>
      </c>
      <c r="U131" s="26">
        <f t="shared" si="44"/>
        <v>0</v>
      </c>
      <c r="V131" s="26">
        <f t="shared" si="45"/>
        <v>0</v>
      </c>
      <c r="W131" s="26">
        <f>'2021-22 Salary &amp; Benefits'!G$6</f>
        <v>11848.32</v>
      </c>
      <c r="X131" s="28">
        <f>'2021-22 Salary &amp; Benefits'!H$6</f>
        <v>0.2271</v>
      </c>
      <c r="Y131" s="28">
        <f>'2021-22 Salary &amp; Benefits'!I$6</f>
        <v>0.22070000000000001</v>
      </c>
      <c r="Z131" s="26">
        <f t="shared" si="46"/>
        <v>0</v>
      </c>
      <c r="AA131" s="27">
        <f t="shared" si="50"/>
        <v>0</v>
      </c>
      <c r="AB131" s="27">
        <f t="shared" si="47"/>
        <v>0</v>
      </c>
      <c r="AC131" s="27">
        <f t="shared" si="48"/>
        <v>0</v>
      </c>
      <c r="AD131" s="26">
        <f t="shared" si="49"/>
        <v>0</v>
      </c>
    </row>
    <row r="132" spans="1:30" s="23" customFormat="1">
      <c r="A132" s="129" t="s">
        <v>2543</v>
      </c>
      <c r="B132" s="129" t="s">
        <v>2073</v>
      </c>
      <c r="C132" s="130">
        <v>5340</v>
      </c>
      <c r="D132" s="129" t="s">
        <v>2095</v>
      </c>
      <c r="E132" s="169">
        <f>VLOOKUP($C132,'2020-21 School Level AAFTE'!$C:$Z,11,FALSE)</f>
        <v>0.29799999999999999</v>
      </c>
      <c r="F132" s="169" t="str">
        <f>VLOOKUP($C132,'2020-21 School Level AAFTE'!$C:$Z,8,FALSE)</f>
        <v>No</v>
      </c>
      <c r="G132" s="167">
        <f>VLOOKUP($C132,'2020-21 School Level AAFTE'!$C:$I,7,FALSE)</f>
        <v>82.100000000000009</v>
      </c>
      <c r="H132" s="145">
        <f>IFERROR(IF(F132= "yes",VLOOKUP(C132,Summary!$B:$I,5,0),0),0)</f>
        <v>0</v>
      </c>
      <c r="I132" s="144">
        <f t="shared" si="39"/>
        <v>0</v>
      </c>
      <c r="J132" s="101">
        <f>VLOOKUP($A132,'2021-22 Salary &amp; Benefits'!$A:$I,3,FALSE)</f>
        <v>1.1000000000000001</v>
      </c>
      <c r="K132" s="101">
        <f>VLOOKUP($A132,'2021-22 Salary &amp; Benefits'!$A:$I,4,FALSE)</f>
        <v>1.1000000000000001</v>
      </c>
      <c r="L132" s="121">
        <f t="shared" si="40"/>
        <v>0</v>
      </c>
      <c r="M132" s="29">
        <v>15</v>
      </c>
      <c r="N132" s="31">
        <f t="shared" si="41"/>
        <v>0</v>
      </c>
      <c r="O132" s="29">
        <v>1.1000000000000001</v>
      </c>
      <c r="P132" s="29">
        <v>36</v>
      </c>
      <c r="Q132" s="32">
        <f t="shared" si="42"/>
        <v>0</v>
      </c>
      <c r="R132" s="122">
        <f t="shared" si="43"/>
        <v>0</v>
      </c>
      <c r="S132" s="25">
        <f>VLOOKUP($A132,'2021-22 Salary &amp; Benefits'!$A:$I,5,FALSE)</f>
        <v>67585</v>
      </c>
      <c r="T132" s="25">
        <f>VLOOKUP($A132,'2021-22 Salary &amp; Benefits'!$A:$I,6,FALSE)</f>
        <v>68937</v>
      </c>
      <c r="U132" s="26">
        <f t="shared" si="44"/>
        <v>0</v>
      </c>
      <c r="V132" s="26">
        <f t="shared" si="45"/>
        <v>0</v>
      </c>
      <c r="W132" s="26">
        <f>'2021-22 Salary &amp; Benefits'!G$6</f>
        <v>11848.32</v>
      </c>
      <c r="X132" s="28">
        <f>'2021-22 Salary &amp; Benefits'!H$6</f>
        <v>0.2271</v>
      </c>
      <c r="Y132" s="28">
        <f>'2021-22 Salary &amp; Benefits'!I$6</f>
        <v>0.22070000000000001</v>
      </c>
      <c r="Z132" s="26">
        <f t="shared" si="46"/>
        <v>0</v>
      </c>
      <c r="AA132" s="27">
        <f t="shared" si="50"/>
        <v>0</v>
      </c>
      <c r="AB132" s="27">
        <f t="shared" si="47"/>
        <v>0</v>
      </c>
      <c r="AC132" s="27">
        <f t="shared" si="48"/>
        <v>0</v>
      </c>
      <c r="AD132" s="26">
        <f t="shared" si="49"/>
        <v>0</v>
      </c>
    </row>
    <row r="133" spans="1:30" s="23" customFormat="1">
      <c r="A133" s="126" t="s">
        <v>2543</v>
      </c>
      <c r="B133" s="129" t="s">
        <v>2073</v>
      </c>
      <c r="C133" s="128">
        <v>2431</v>
      </c>
      <c r="D133" s="126" t="s">
        <v>2082</v>
      </c>
      <c r="E133" s="169">
        <f>VLOOKUP($C133,'2020-21 School Level AAFTE'!$C:$Z,11,FALSE)</f>
        <v>0.57540000000000002</v>
      </c>
      <c r="F133" s="169" t="str">
        <f>VLOOKUP($C133,'2020-21 School Level AAFTE'!$C:$Z,8,FALSE)</f>
        <v>Yes</v>
      </c>
      <c r="G133" s="167">
        <f>VLOOKUP($C133,'2020-21 School Level AAFTE'!$C:$I,7,FALSE)</f>
        <v>312.22000000000003</v>
      </c>
      <c r="H133" s="145">
        <f>IFERROR(IF(F133= "yes",VLOOKUP(C133,Summary!$B:$I,5,0),0),0)</f>
        <v>0</v>
      </c>
      <c r="I133" s="144">
        <f t="shared" si="39"/>
        <v>312.22000000000003</v>
      </c>
      <c r="J133" s="101">
        <f>VLOOKUP($A133,'2021-22 Salary &amp; Benefits'!$A:$I,3,FALSE)</f>
        <v>1.1000000000000001</v>
      </c>
      <c r="K133" s="101">
        <f>VLOOKUP($A133,'2021-22 Salary &amp; Benefits'!$A:$I,4,FALSE)</f>
        <v>1.1000000000000001</v>
      </c>
      <c r="L133" s="121">
        <f t="shared" si="40"/>
        <v>312.22000000000003</v>
      </c>
      <c r="M133" s="29">
        <v>15</v>
      </c>
      <c r="N133" s="31">
        <f t="shared" si="41"/>
        <v>20.814666666666668</v>
      </c>
      <c r="O133" s="29">
        <v>1.1000000000000001</v>
      </c>
      <c r="P133" s="29">
        <v>36</v>
      </c>
      <c r="Q133" s="32">
        <f t="shared" si="42"/>
        <v>824.26080000000002</v>
      </c>
      <c r="R133" s="122">
        <f t="shared" si="43"/>
        <v>0.9158453333333334</v>
      </c>
      <c r="S133" s="25">
        <f>VLOOKUP($A133,'2021-22 Salary &amp; Benefits'!$A:$I,5,FALSE)</f>
        <v>67585</v>
      </c>
      <c r="T133" s="25">
        <f>VLOOKUP($A133,'2021-22 Salary &amp; Benefits'!$A:$I,6,FALSE)</f>
        <v>68937</v>
      </c>
      <c r="U133" s="26">
        <f t="shared" si="44"/>
        <v>68087.147538666672</v>
      </c>
      <c r="V133" s="26">
        <f t="shared" si="45"/>
        <v>1362.0451797333371</v>
      </c>
      <c r="W133" s="26">
        <f>'2021-22 Salary &amp; Benefits'!G$6</f>
        <v>11848.32</v>
      </c>
      <c r="X133" s="28">
        <f>'2021-22 Salary &amp; Benefits'!H$6</f>
        <v>0.2271</v>
      </c>
      <c r="Y133" s="28">
        <f>'2021-22 Salary &amp; Benefits'!I$6</f>
        <v>0.22070000000000001</v>
      </c>
      <c r="Z133" s="26">
        <f t="shared" si="46"/>
        <v>26614.423157038349</v>
      </c>
      <c r="AA133" s="27">
        <f t="shared" si="50"/>
        <v>1157.4865453066668</v>
      </c>
      <c r="AB133" s="27">
        <f t="shared" si="47"/>
        <v>255.45728054918138</v>
      </c>
      <c r="AC133" s="27">
        <f t="shared" si="48"/>
        <v>1412.9438258558482</v>
      </c>
      <c r="AD133" s="26">
        <f t="shared" si="49"/>
        <v>97476.559701294202</v>
      </c>
    </row>
    <row r="134" spans="1:30" s="23" customFormat="1">
      <c r="A134" s="129" t="s">
        <v>2543</v>
      </c>
      <c r="B134" s="129" t="s">
        <v>2073</v>
      </c>
      <c r="C134" s="130">
        <v>2817</v>
      </c>
      <c r="D134" s="129" t="s">
        <v>2084</v>
      </c>
      <c r="E134" s="169">
        <f>VLOOKUP($C134,'2020-21 School Level AAFTE'!$C:$Z,11,FALSE)</f>
        <v>0.49719999999999998</v>
      </c>
      <c r="F134" s="169" t="str">
        <f>VLOOKUP($C134,'2020-21 School Level AAFTE'!$C:$Z,8,FALSE)</f>
        <v>No</v>
      </c>
      <c r="G134" s="167">
        <f>VLOOKUP($C134,'2020-21 School Level AAFTE'!$C:$I,7,FALSE)</f>
        <v>311.54000000000002</v>
      </c>
      <c r="H134" s="145">
        <f>IFERROR(IF(F134= "yes",VLOOKUP(C134,Summary!$B:$I,5,0),0),0)</f>
        <v>0</v>
      </c>
      <c r="I134" s="144">
        <f t="shared" ref="I134:I197" si="51">IF(F134= "yes", G134,0)</f>
        <v>0</v>
      </c>
      <c r="J134" s="101">
        <f>VLOOKUP($A134,'2021-22 Salary &amp; Benefits'!$A:$I,3,FALSE)</f>
        <v>1.1000000000000001</v>
      </c>
      <c r="K134" s="101">
        <f>VLOOKUP($A134,'2021-22 Salary &amp; Benefits'!$A:$I,4,FALSE)</f>
        <v>1.1000000000000001</v>
      </c>
      <c r="L134" s="121">
        <f t="shared" ref="L134:L197" si="52">IF(H134&gt;0,H134,I134)</f>
        <v>0</v>
      </c>
      <c r="M134" s="29">
        <v>15</v>
      </c>
      <c r="N134" s="31">
        <f t="shared" ref="N134:N197" si="53">IF(L134="no",0,L134/M134)</f>
        <v>0</v>
      </c>
      <c r="O134" s="29">
        <v>1.1000000000000001</v>
      </c>
      <c r="P134" s="29">
        <v>36</v>
      </c>
      <c r="Q134" s="32">
        <f t="shared" ref="Q134:Q197" si="54">IF(L134="no",0,N134*O134*P134)</f>
        <v>0</v>
      </c>
      <c r="R134" s="122">
        <f t="shared" ref="R134:R197" si="55">IF(L134="no",0,Q134/900)</f>
        <v>0</v>
      </c>
      <c r="S134" s="25">
        <f>VLOOKUP($A134,'2021-22 Salary &amp; Benefits'!$A:$I,5,FALSE)</f>
        <v>67585</v>
      </c>
      <c r="T134" s="25">
        <f>VLOOKUP($A134,'2021-22 Salary &amp; Benefits'!$A:$I,6,FALSE)</f>
        <v>68937</v>
      </c>
      <c r="U134" s="26">
        <f t="shared" ref="U134:U197" si="56">$J134*$S134*$R134</f>
        <v>0</v>
      </c>
      <c r="V134" s="26">
        <f t="shared" ref="V134:V197" si="57">$K134*$T134*$R134-U134</f>
        <v>0</v>
      </c>
      <c r="W134" s="26">
        <f>'2021-22 Salary &amp; Benefits'!G$6</f>
        <v>11848.32</v>
      </c>
      <c r="X134" s="28">
        <f>'2021-22 Salary &amp; Benefits'!H$6</f>
        <v>0.2271</v>
      </c>
      <c r="Y134" s="28">
        <f>'2021-22 Salary &amp; Benefits'!I$6</f>
        <v>0.22070000000000001</v>
      </c>
      <c r="Z134" s="26">
        <f t="shared" ref="Z134:Z197" si="58">U134*X134+V134*Y134+R134*W134</f>
        <v>0</v>
      </c>
      <c r="AA134" s="27">
        <f t="shared" si="50"/>
        <v>0</v>
      </c>
      <c r="AB134" s="27">
        <f t="shared" ref="AB134:AB197" si="59">AA134*Y134</f>
        <v>0</v>
      </c>
      <c r="AC134" s="27">
        <f t="shared" ref="AC134:AC197" si="60">SUM(AA134:AB134)</f>
        <v>0</v>
      </c>
      <c r="AD134" s="26">
        <f t="shared" ref="AD134:AD197" si="61">SUM(Z134,U134:V134,AC134)</f>
        <v>0</v>
      </c>
    </row>
    <row r="135" spans="1:30" s="23" customFormat="1">
      <c r="A135" s="129" t="s">
        <v>2543</v>
      </c>
      <c r="B135" s="129" t="s">
        <v>2073</v>
      </c>
      <c r="C135" s="130">
        <v>2365</v>
      </c>
      <c r="D135" s="129" t="s">
        <v>126</v>
      </c>
      <c r="E135" s="169">
        <f>VLOOKUP($C135,'2020-21 School Level AAFTE'!$C:$Z,11,FALSE)</f>
        <v>0.21079999999999999</v>
      </c>
      <c r="F135" s="169" t="str">
        <f>VLOOKUP($C135,'2020-21 School Level AAFTE'!$C:$Z,8,FALSE)</f>
        <v>No</v>
      </c>
      <c r="G135" s="167">
        <f>VLOOKUP($C135,'2020-21 School Level AAFTE'!$C:$I,7,FALSE)</f>
        <v>260.86</v>
      </c>
      <c r="H135" s="145">
        <f>IFERROR(IF(F135= "yes",VLOOKUP(C135,Summary!$B:$I,5,0),0),0)</f>
        <v>0</v>
      </c>
      <c r="I135" s="144">
        <f t="shared" si="51"/>
        <v>0</v>
      </c>
      <c r="J135" s="101">
        <f>VLOOKUP($A135,'2021-22 Salary &amp; Benefits'!$A:$I,3,FALSE)</f>
        <v>1.1000000000000001</v>
      </c>
      <c r="K135" s="101">
        <f>VLOOKUP($A135,'2021-22 Salary &amp; Benefits'!$A:$I,4,FALSE)</f>
        <v>1.1000000000000001</v>
      </c>
      <c r="L135" s="121">
        <f t="shared" si="52"/>
        <v>0</v>
      </c>
      <c r="M135" s="29">
        <v>15</v>
      </c>
      <c r="N135" s="31">
        <f t="shared" si="53"/>
        <v>0</v>
      </c>
      <c r="O135" s="29">
        <v>1.1000000000000001</v>
      </c>
      <c r="P135" s="29">
        <v>36</v>
      </c>
      <c r="Q135" s="32">
        <f t="shared" si="54"/>
        <v>0</v>
      </c>
      <c r="R135" s="122">
        <f t="shared" si="55"/>
        <v>0</v>
      </c>
      <c r="S135" s="25">
        <f>VLOOKUP($A135,'2021-22 Salary &amp; Benefits'!$A:$I,5,FALSE)</f>
        <v>67585</v>
      </c>
      <c r="T135" s="25">
        <f>VLOOKUP($A135,'2021-22 Salary &amp; Benefits'!$A:$I,6,FALSE)</f>
        <v>68937</v>
      </c>
      <c r="U135" s="26">
        <f t="shared" si="56"/>
        <v>0</v>
      </c>
      <c r="V135" s="26">
        <f t="shared" si="57"/>
        <v>0</v>
      </c>
      <c r="W135" s="26">
        <f>'2021-22 Salary &amp; Benefits'!G$6</f>
        <v>11848.32</v>
      </c>
      <c r="X135" s="28">
        <f>'2021-22 Salary &amp; Benefits'!H$6</f>
        <v>0.2271</v>
      </c>
      <c r="Y135" s="28">
        <f>'2021-22 Salary &amp; Benefits'!I$6</f>
        <v>0.22070000000000001</v>
      </c>
      <c r="Z135" s="26">
        <f t="shared" si="58"/>
        <v>0</v>
      </c>
      <c r="AA135" s="27">
        <f t="shared" si="50"/>
        <v>0</v>
      </c>
      <c r="AB135" s="27">
        <f t="shared" si="59"/>
        <v>0</v>
      </c>
      <c r="AC135" s="27">
        <f t="shared" si="60"/>
        <v>0</v>
      </c>
      <c r="AD135" s="26">
        <f t="shared" si="61"/>
        <v>0</v>
      </c>
    </row>
    <row r="136" spans="1:30" s="23" customFormat="1">
      <c r="A136" s="129" t="s">
        <v>2543</v>
      </c>
      <c r="B136" s="129" t="s">
        <v>2073</v>
      </c>
      <c r="C136" s="130">
        <v>5239</v>
      </c>
      <c r="D136" s="129" t="s">
        <v>2094</v>
      </c>
      <c r="E136" s="169">
        <f>VLOOKUP($C136,'2020-21 School Level AAFTE'!$C:$Z,11,FALSE)</f>
        <v>0.62709999999999999</v>
      </c>
      <c r="F136" s="169" t="str">
        <f>VLOOKUP($C136,'2020-21 School Level AAFTE'!$C:$Z,8,FALSE)</f>
        <v>Yes</v>
      </c>
      <c r="G136" s="167">
        <f>VLOOKUP($C136,'2020-21 School Level AAFTE'!$C:$I,7,FALSE)</f>
        <v>336.87</v>
      </c>
      <c r="H136" s="145">
        <f>IFERROR(IF(F136= "yes",VLOOKUP(C136,Summary!$B:$I,5,0),0),0)</f>
        <v>0</v>
      </c>
      <c r="I136" s="144">
        <f t="shared" si="51"/>
        <v>336.87</v>
      </c>
      <c r="J136" s="101">
        <f>VLOOKUP($A136,'2021-22 Salary &amp; Benefits'!$A:$I,3,FALSE)</f>
        <v>1.1000000000000001</v>
      </c>
      <c r="K136" s="101">
        <f>VLOOKUP($A136,'2021-22 Salary &amp; Benefits'!$A:$I,4,FALSE)</f>
        <v>1.1000000000000001</v>
      </c>
      <c r="L136" s="121">
        <f t="shared" si="52"/>
        <v>336.87</v>
      </c>
      <c r="M136" s="29">
        <v>15</v>
      </c>
      <c r="N136" s="31">
        <f t="shared" si="53"/>
        <v>22.458000000000002</v>
      </c>
      <c r="O136" s="29">
        <v>1.1000000000000001</v>
      </c>
      <c r="P136" s="29">
        <v>36</v>
      </c>
      <c r="Q136" s="32">
        <f t="shared" si="54"/>
        <v>889.33680000000015</v>
      </c>
      <c r="R136" s="122">
        <f t="shared" si="55"/>
        <v>0.98815200000000014</v>
      </c>
      <c r="S136" s="25">
        <f>VLOOKUP($A136,'2021-22 Salary &amp; Benefits'!$A:$I,5,FALSE)</f>
        <v>67585</v>
      </c>
      <c r="T136" s="25">
        <f>VLOOKUP($A136,'2021-22 Salary &amp; Benefits'!$A:$I,6,FALSE)</f>
        <v>68937</v>
      </c>
      <c r="U136" s="26">
        <f t="shared" si="56"/>
        <v>73462.678212000013</v>
      </c>
      <c r="V136" s="26">
        <f t="shared" si="57"/>
        <v>1469.5796544000041</v>
      </c>
      <c r="W136" s="26">
        <f>'2021-22 Salary &amp; Benefits'!G$6</f>
        <v>11848.32</v>
      </c>
      <c r="X136" s="28">
        <f>'2021-22 Salary &amp; Benefits'!H$6</f>
        <v>0.2271</v>
      </c>
      <c r="Y136" s="28">
        <f>'2021-22 Salary &amp; Benefits'!I$6</f>
        <v>0.22070000000000001</v>
      </c>
      <c r="Z136" s="26">
        <f t="shared" si="58"/>
        <v>28715.651556311284</v>
      </c>
      <c r="AA136" s="27">
        <f t="shared" si="50"/>
        <v>1248.8709644400003</v>
      </c>
      <c r="AB136" s="27">
        <f t="shared" si="59"/>
        <v>275.62582185190809</v>
      </c>
      <c r="AC136" s="27">
        <f t="shared" si="60"/>
        <v>1524.4967862919084</v>
      </c>
      <c r="AD136" s="26">
        <f t="shared" si="61"/>
        <v>105172.40620900321</v>
      </c>
    </row>
    <row r="137" spans="1:30" s="23" customFormat="1">
      <c r="A137" s="151" t="s">
        <v>2543</v>
      </c>
      <c r="B137" s="129" t="s">
        <v>2073</v>
      </c>
      <c r="C137" s="133">
        <v>2066</v>
      </c>
      <c r="D137" s="151" t="s">
        <v>2076</v>
      </c>
      <c r="E137" s="169">
        <f>VLOOKUP($C137,'2020-21 School Level AAFTE'!$C:$Z,11,FALSE)</f>
        <v>0.20549999999999999</v>
      </c>
      <c r="F137" s="169" t="str">
        <f>VLOOKUP($C137,'2020-21 School Level AAFTE'!$C:$Z,8,FALSE)</f>
        <v>No</v>
      </c>
      <c r="G137" s="167">
        <f>VLOOKUP($C137,'2020-21 School Level AAFTE'!$C:$I,7,FALSE)</f>
        <v>560.11</v>
      </c>
      <c r="H137" s="145">
        <f>IFERROR(IF(F137= "yes",VLOOKUP(C137,Summary!$B:$I,5,0),0),0)</f>
        <v>0</v>
      </c>
      <c r="I137" s="144">
        <f t="shared" si="51"/>
        <v>0</v>
      </c>
      <c r="J137" s="101">
        <f>VLOOKUP($A137,'2021-22 Salary &amp; Benefits'!$A:$I,3,FALSE)</f>
        <v>1.1000000000000001</v>
      </c>
      <c r="K137" s="101">
        <f>VLOOKUP($A137,'2021-22 Salary &amp; Benefits'!$A:$I,4,FALSE)</f>
        <v>1.1000000000000001</v>
      </c>
      <c r="L137" s="121">
        <f t="shared" si="52"/>
        <v>0</v>
      </c>
      <c r="M137" s="29">
        <v>15</v>
      </c>
      <c r="N137" s="31">
        <f t="shared" si="53"/>
        <v>0</v>
      </c>
      <c r="O137" s="29">
        <v>1.1000000000000001</v>
      </c>
      <c r="P137" s="29">
        <v>36</v>
      </c>
      <c r="Q137" s="32">
        <f t="shared" si="54"/>
        <v>0</v>
      </c>
      <c r="R137" s="122">
        <f t="shared" si="55"/>
        <v>0</v>
      </c>
      <c r="S137" s="25">
        <f>VLOOKUP($A137,'2021-22 Salary &amp; Benefits'!$A:$I,5,FALSE)</f>
        <v>67585</v>
      </c>
      <c r="T137" s="25">
        <f>VLOOKUP($A137,'2021-22 Salary &amp; Benefits'!$A:$I,6,FALSE)</f>
        <v>68937</v>
      </c>
      <c r="U137" s="26">
        <f t="shared" si="56"/>
        <v>0</v>
      </c>
      <c r="V137" s="26">
        <f t="shared" si="57"/>
        <v>0</v>
      </c>
      <c r="W137" s="26">
        <f>'2021-22 Salary &amp; Benefits'!G$6</f>
        <v>11848.32</v>
      </c>
      <c r="X137" s="28">
        <f>'2021-22 Salary &amp; Benefits'!H$6</f>
        <v>0.2271</v>
      </c>
      <c r="Y137" s="28">
        <f>'2021-22 Salary &amp; Benefits'!I$6</f>
        <v>0.22070000000000001</v>
      </c>
      <c r="Z137" s="26">
        <f t="shared" si="58"/>
        <v>0</v>
      </c>
      <c r="AA137" s="27">
        <f t="shared" si="50"/>
        <v>0</v>
      </c>
      <c r="AB137" s="27">
        <f t="shared" si="59"/>
        <v>0</v>
      </c>
      <c r="AC137" s="27">
        <f t="shared" si="60"/>
        <v>0</v>
      </c>
      <c r="AD137" s="26">
        <f t="shared" si="61"/>
        <v>0</v>
      </c>
    </row>
    <row r="138" spans="1:30" s="23" customFormat="1">
      <c r="A138" s="129" t="s">
        <v>2543</v>
      </c>
      <c r="B138" s="129" t="s">
        <v>2073</v>
      </c>
      <c r="C138" s="130">
        <v>2262</v>
      </c>
      <c r="D138" s="129" t="s">
        <v>2080</v>
      </c>
      <c r="E138" s="169">
        <f>VLOOKUP($C138,'2020-21 School Level AAFTE'!$C:$Z,11,FALSE)</f>
        <v>0.2495</v>
      </c>
      <c r="F138" s="169" t="str">
        <f>VLOOKUP($C138,'2020-21 School Level AAFTE'!$C:$Z,8,FALSE)</f>
        <v>No</v>
      </c>
      <c r="G138" s="167">
        <f>VLOOKUP($C138,'2020-21 School Level AAFTE'!$C:$I,7,FALSE)</f>
        <v>395.92</v>
      </c>
      <c r="H138" s="145">
        <f>IFERROR(IF(F138= "yes",VLOOKUP(C138,Summary!$B:$I,5,0),0),0)</f>
        <v>0</v>
      </c>
      <c r="I138" s="143">
        <f t="shared" si="51"/>
        <v>0</v>
      </c>
      <c r="J138" s="101">
        <f>VLOOKUP($A138,'2021-22 Salary &amp; Benefits'!$A:$I,3,FALSE)</f>
        <v>1.1000000000000001</v>
      </c>
      <c r="K138" s="101">
        <f>VLOOKUP($A138,'2021-22 Salary &amp; Benefits'!$A:$I,4,FALSE)</f>
        <v>1.1000000000000001</v>
      </c>
      <c r="L138" s="45">
        <f t="shared" si="52"/>
        <v>0</v>
      </c>
      <c r="M138" s="29">
        <v>15</v>
      </c>
      <c r="N138" s="31">
        <f t="shared" si="53"/>
        <v>0</v>
      </c>
      <c r="O138" s="29">
        <v>1.1000000000000001</v>
      </c>
      <c r="P138" s="29">
        <v>36</v>
      </c>
      <c r="Q138" s="32">
        <f t="shared" si="54"/>
        <v>0</v>
      </c>
      <c r="R138" s="122">
        <f t="shared" si="55"/>
        <v>0</v>
      </c>
      <c r="S138" s="25">
        <f>VLOOKUP($A138,'2021-22 Salary &amp; Benefits'!$A:$I,5,FALSE)</f>
        <v>67585</v>
      </c>
      <c r="T138" s="25">
        <f>VLOOKUP($A138,'2021-22 Salary &amp; Benefits'!$A:$I,6,FALSE)</f>
        <v>68937</v>
      </c>
      <c r="U138" s="26">
        <f t="shared" si="56"/>
        <v>0</v>
      </c>
      <c r="V138" s="26">
        <f t="shared" si="57"/>
        <v>0</v>
      </c>
      <c r="W138" s="26">
        <f>'2021-22 Salary &amp; Benefits'!G$6</f>
        <v>11848.32</v>
      </c>
      <c r="X138" s="28">
        <f>'2021-22 Salary &amp; Benefits'!H$6</f>
        <v>0.2271</v>
      </c>
      <c r="Y138" s="28">
        <f>'2021-22 Salary &amp; Benefits'!I$6</f>
        <v>0.22070000000000001</v>
      </c>
      <c r="Z138" s="26">
        <f t="shared" si="58"/>
        <v>0</v>
      </c>
      <c r="AA138" s="27">
        <f t="shared" si="50"/>
        <v>0</v>
      </c>
      <c r="AB138" s="27">
        <f t="shared" si="59"/>
        <v>0</v>
      </c>
      <c r="AC138" s="27">
        <f t="shared" si="60"/>
        <v>0</v>
      </c>
      <c r="AD138" s="26">
        <f t="shared" si="61"/>
        <v>0</v>
      </c>
    </row>
    <row r="139" spans="1:30" s="23" customFormat="1">
      <c r="A139" s="152" t="s">
        <v>2543</v>
      </c>
      <c r="B139" s="129" t="s">
        <v>2073</v>
      </c>
      <c r="C139" s="130">
        <v>3134</v>
      </c>
      <c r="D139" s="152" t="s">
        <v>2085</v>
      </c>
      <c r="E139" s="169">
        <f>VLOOKUP($C139,'2020-21 School Level AAFTE'!$C:$Z,11,FALSE)</f>
        <v>0.2712</v>
      </c>
      <c r="F139" s="169" t="str">
        <f>VLOOKUP($C139,'2020-21 School Level AAFTE'!$C:$Z,8,FALSE)</f>
        <v>No</v>
      </c>
      <c r="G139" s="167">
        <f>VLOOKUP($C139,'2020-21 School Level AAFTE'!$C:$I,7,FALSE)</f>
        <v>374.09</v>
      </c>
      <c r="H139" s="145">
        <f>IFERROR(IF(F139= "yes",VLOOKUP(C139,Summary!$B:$I,5,0),0),0)</f>
        <v>0</v>
      </c>
      <c r="I139" s="143">
        <f t="shared" si="51"/>
        <v>0</v>
      </c>
      <c r="J139" s="101">
        <f>VLOOKUP($A139,'2021-22 Salary &amp; Benefits'!$A:$I,3,FALSE)</f>
        <v>1.1000000000000001</v>
      </c>
      <c r="K139" s="101">
        <f>VLOOKUP($A139,'2021-22 Salary &amp; Benefits'!$A:$I,4,FALSE)</f>
        <v>1.1000000000000001</v>
      </c>
      <c r="L139" s="45">
        <f t="shared" si="52"/>
        <v>0</v>
      </c>
      <c r="M139" s="29">
        <v>15</v>
      </c>
      <c r="N139" s="31">
        <f t="shared" si="53"/>
        <v>0</v>
      </c>
      <c r="O139" s="29">
        <v>1.1000000000000001</v>
      </c>
      <c r="P139" s="29">
        <v>36</v>
      </c>
      <c r="Q139" s="32">
        <f t="shared" si="54"/>
        <v>0</v>
      </c>
      <c r="R139" s="122">
        <f t="shared" si="55"/>
        <v>0</v>
      </c>
      <c r="S139" s="25">
        <f>VLOOKUP($A139,'2021-22 Salary &amp; Benefits'!$A:$I,5,FALSE)</f>
        <v>67585</v>
      </c>
      <c r="T139" s="25">
        <f>VLOOKUP($A139,'2021-22 Salary &amp; Benefits'!$A:$I,6,FALSE)</f>
        <v>68937</v>
      </c>
      <c r="U139" s="26">
        <f t="shared" si="56"/>
        <v>0</v>
      </c>
      <c r="V139" s="26">
        <f t="shared" si="57"/>
        <v>0</v>
      </c>
      <c r="W139" s="26">
        <f>'2021-22 Salary &amp; Benefits'!G$6</f>
        <v>11848.32</v>
      </c>
      <c r="X139" s="28">
        <f>'2021-22 Salary &amp; Benefits'!H$6</f>
        <v>0.2271</v>
      </c>
      <c r="Y139" s="28">
        <f>'2021-22 Salary &amp; Benefits'!I$6</f>
        <v>0.22070000000000001</v>
      </c>
      <c r="Z139" s="26">
        <f t="shared" si="58"/>
        <v>0</v>
      </c>
      <c r="AA139" s="27">
        <f t="shared" ref="AA139:AA202" si="62">($T139*$K139*$R139/180*3)</f>
        <v>0</v>
      </c>
      <c r="AB139" s="27">
        <f t="shared" si="59"/>
        <v>0</v>
      </c>
      <c r="AC139" s="27">
        <f t="shared" si="60"/>
        <v>0</v>
      </c>
      <c r="AD139" s="26">
        <f t="shared" si="61"/>
        <v>0</v>
      </c>
    </row>
    <row r="140" spans="1:30" s="23" customFormat="1">
      <c r="A140" s="129" t="s">
        <v>2543</v>
      </c>
      <c r="B140" s="129" t="s">
        <v>2073</v>
      </c>
      <c r="C140" s="130">
        <v>4442</v>
      </c>
      <c r="D140" s="129" t="s">
        <v>2090</v>
      </c>
      <c r="E140" s="169">
        <f>VLOOKUP($C140,'2020-21 School Level AAFTE'!$C:$Z,11,FALSE)</f>
        <v>0.40479999999999999</v>
      </c>
      <c r="F140" s="169" t="str">
        <f>VLOOKUP($C140,'2020-21 School Level AAFTE'!$C:$Z,8,FALSE)</f>
        <v>No</v>
      </c>
      <c r="G140" s="167">
        <f>VLOOKUP($C140,'2020-21 School Level AAFTE'!$C:$I,7,FALSE)</f>
        <v>646.36</v>
      </c>
      <c r="H140" s="145">
        <f>IFERROR(IF(F140= "yes",VLOOKUP(C140,Summary!$B:$I,5,0),0),0)</f>
        <v>0</v>
      </c>
      <c r="I140" s="144">
        <f t="shared" si="51"/>
        <v>0</v>
      </c>
      <c r="J140" s="101">
        <f>VLOOKUP($A140,'2021-22 Salary &amp; Benefits'!$A:$I,3,FALSE)</f>
        <v>1.1000000000000001</v>
      </c>
      <c r="K140" s="101">
        <f>VLOOKUP($A140,'2021-22 Salary &amp; Benefits'!$A:$I,4,FALSE)</f>
        <v>1.1000000000000001</v>
      </c>
      <c r="L140" s="121">
        <f t="shared" si="52"/>
        <v>0</v>
      </c>
      <c r="M140" s="29">
        <v>15</v>
      </c>
      <c r="N140" s="31">
        <f t="shared" si="53"/>
        <v>0</v>
      </c>
      <c r="O140" s="29">
        <v>1.1000000000000001</v>
      </c>
      <c r="P140" s="29">
        <v>36</v>
      </c>
      <c r="Q140" s="32">
        <f t="shared" si="54"/>
        <v>0</v>
      </c>
      <c r="R140" s="122">
        <f t="shared" si="55"/>
        <v>0</v>
      </c>
      <c r="S140" s="25">
        <f>VLOOKUP($A140,'2021-22 Salary &amp; Benefits'!$A:$I,5,FALSE)</f>
        <v>67585</v>
      </c>
      <c r="T140" s="25">
        <f>VLOOKUP($A140,'2021-22 Salary &amp; Benefits'!$A:$I,6,FALSE)</f>
        <v>68937</v>
      </c>
      <c r="U140" s="26">
        <f t="shared" si="56"/>
        <v>0</v>
      </c>
      <c r="V140" s="26">
        <f t="shared" si="57"/>
        <v>0</v>
      </c>
      <c r="W140" s="26">
        <f>'2021-22 Salary &amp; Benefits'!G$6</f>
        <v>11848.32</v>
      </c>
      <c r="X140" s="28">
        <f>'2021-22 Salary &amp; Benefits'!H$6</f>
        <v>0.2271</v>
      </c>
      <c r="Y140" s="28">
        <f>'2021-22 Salary &amp; Benefits'!I$6</f>
        <v>0.22070000000000001</v>
      </c>
      <c r="Z140" s="26">
        <f t="shared" si="58"/>
        <v>0</v>
      </c>
      <c r="AA140" s="27">
        <f t="shared" si="62"/>
        <v>0</v>
      </c>
      <c r="AB140" s="27">
        <f t="shared" si="59"/>
        <v>0</v>
      </c>
      <c r="AC140" s="27">
        <f t="shared" si="60"/>
        <v>0</v>
      </c>
      <c r="AD140" s="26">
        <f t="shared" si="61"/>
        <v>0</v>
      </c>
    </row>
    <row r="141" spans="1:30" s="23" customFormat="1">
      <c r="A141" s="129" t="s">
        <v>2543</v>
      </c>
      <c r="B141" s="129" t="s">
        <v>2073</v>
      </c>
      <c r="C141" s="130">
        <v>2225</v>
      </c>
      <c r="D141" s="129" t="s">
        <v>2079</v>
      </c>
      <c r="E141" s="169">
        <f>VLOOKUP($C141,'2020-21 School Level AAFTE'!$C:$Z,11,FALSE)</f>
        <v>0.25530000000000003</v>
      </c>
      <c r="F141" s="169" t="str">
        <f>VLOOKUP($C141,'2020-21 School Level AAFTE'!$C:$Z,8,FALSE)</f>
        <v>No</v>
      </c>
      <c r="G141" s="167">
        <f>VLOOKUP($C141,'2020-21 School Level AAFTE'!$C:$I,7,FALSE)</f>
        <v>229.87</v>
      </c>
      <c r="H141" s="145">
        <f>IFERROR(IF(F141= "yes",VLOOKUP(C141,Summary!$B:$I,5,0),0),0)</f>
        <v>0</v>
      </c>
      <c r="I141" s="143">
        <f t="shared" si="51"/>
        <v>0</v>
      </c>
      <c r="J141" s="101">
        <f>VLOOKUP($A141,'2021-22 Salary &amp; Benefits'!$A:$I,3,FALSE)</f>
        <v>1.1000000000000001</v>
      </c>
      <c r="K141" s="101">
        <f>VLOOKUP($A141,'2021-22 Salary &amp; Benefits'!$A:$I,4,FALSE)</f>
        <v>1.1000000000000001</v>
      </c>
      <c r="L141" s="45">
        <f t="shared" si="52"/>
        <v>0</v>
      </c>
      <c r="M141" s="29">
        <v>15</v>
      </c>
      <c r="N141" s="31">
        <f t="shared" si="53"/>
        <v>0</v>
      </c>
      <c r="O141" s="29">
        <v>1.1000000000000001</v>
      </c>
      <c r="P141" s="29">
        <v>36</v>
      </c>
      <c r="Q141" s="32">
        <f t="shared" si="54"/>
        <v>0</v>
      </c>
      <c r="R141" s="122">
        <f t="shared" si="55"/>
        <v>0</v>
      </c>
      <c r="S141" s="25">
        <f>VLOOKUP($A141,'2021-22 Salary &amp; Benefits'!$A:$I,5,FALSE)</f>
        <v>67585</v>
      </c>
      <c r="T141" s="25">
        <f>VLOOKUP($A141,'2021-22 Salary &amp; Benefits'!$A:$I,6,FALSE)</f>
        <v>68937</v>
      </c>
      <c r="U141" s="26">
        <f t="shared" si="56"/>
        <v>0</v>
      </c>
      <c r="V141" s="26">
        <f t="shared" si="57"/>
        <v>0</v>
      </c>
      <c r="W141" s="26">
        <f>'2021-22 Salary &amp; Benefits'!G$6</f>
        <v>11848.32</v>
      </c>
      <c r="X141" s="28">
        <f>'2021-22 Salary &amp; Benefits'!H$6</f>
        <v>0.2271</v>
      </c>
      <c r="Y141" s="28">
        <f>'2021-22 Salary &amp; Benefits'!I$6</f>
        <v>0.22070000000000001</v>
      </c>
      <c r="Z141" s="26">
        <f t="shared" si="58"/>
        <v>0</v>
      </c>
      <c r="AA141" s="27">
        <f t="shared" si="62"/>
        <v>0</v>
      </c>
      <c r="AB141" s="27">
        <f t="shared" si="59"/>
        <v>0</v>
      </c>
      <c r="AC141" s="27">
        <f t="shared" si="60"/>
        <v>0</v>
      </c>
      <c r="AD141" s="26">
        <f t="shared" si="61"/>
        <v>0</v>
      </c>
    </row>
    <row r="142" spans="1:30" s="23" customFormat="1">
      <c r="A142" s="129" t="s">
        <v>2543</v>
      </c>
      <c r="B142" s="129" t="s">
        <v>2073</v>
      </c>
      <c r="C142" s="130">
        <v>4571</v>
      </c>
      <c r="D142" s="129" t="s">
        <v>2092</v>
      </c>
      <c r="E142" s="169">
        <f>VLOOKUP($C142,'2020-21 School Level AAFTE'!$C:$Z,11,FALSE)</f>
        <v>0.31490000000000001</v>
      </c>
      <c r="F142" s="169" t="str">
        <f>VLOOKUP($C142,'2020-21 School Level AAFTE'!$C:$Z,8,FALSE)</f>
        <v>No</v>
      </c>
      <c r="G142" s="167">
        <f>VLOOKUP($C142,'2020-21 School Level AAFTE'!$C:$I,7,FALSE)</f>
        <v>349.14</v>
      </c>
      <c r="H142" s="145">
        <f>IFERROR(IF(F142= "yes",VLOOKUP(C142,Summary!$B:$I,5,0),0),0)</f>
        <v>0</v>
      </c>
      <c r="I142" s="144">
        <f t="shared" si="51"/>
        <v>0</v>
      </c>
      <c r="J142" s="101">
        <f>VLOOKUP($A142,'2021-22 Salary &amp; Benefits'!$A:$I,3,FALSE)</f>
        <v>1.1000000000000001</v>
      </c>
      <c r="K142" s="101">
        <f>VLOOKUP($A142,'2021-22 Salary &amp; Benefits'!$A:$I,4,FALSE)</f>
        <v>1.1000000000000001</v>
      </c>
      <c r="L142" s="121">
        <f t="shared" si="52"/>
        <v>0</v>
      </c>
      <c r="M142" s="29">
        <v>15</v>
      </c>
      <c r="N142" s="31">
        <f t="shared" si="53"/>
        <v>0</v>
      </c>
      <c r="O142" s="29">
        <v>1.1000000000000001</v>
      </c>
      <c r="P142" s="29">
        <v>36</v>
      </c>
      <c r="Q142" s="32">
        <f t="shared" si="54"/>
        <v>0</v>
      </c>
      <c r="R142" s="122">
        <f t="shared" si="55"/>
        <v>0</v>
      </c>
      <c r="S142" s="25">
        <f>VLOOKUP($A142,'2021-22 Salary &amp; Benefits'!$A:$I,5,FALSE)</f>
        <v>67585</v>
      </c>
      <c r="T142" s="25">
        <f>VLOOKUP($A142,'2021-22 Salary &amp; Benefits'!$A:$I,6,FALSE)</f>
        <v>68937</v>
      </c>
      <c r="U142" s="26">
        <f t="shared" si="56"/>
        <v>0</v>
      </c>
      <c r="V142" s="26">
        <f t="shared" si="57"/>
        <v>0</v>
      </c>
      <c r="W142" s="26">
        <f>'2021-22 Salary &amp; Benefits'!G$6</f>
        <v>11848.32</v>
      </c>
      <c r="X142" s="28">
        <f>'2021-22 Salary &amp; Benefits'!H$6</f>
        <v>0.2271</v>
      </c>
      <c r="Y142" s="28">
        <f>'2021-22 Salary &amp; Benefits'!I$6</f>
        <v>0.22070000000000001</v>
      </c>
      <c r="Z142" s="26">
        <f t="shared" si="58"/>
        <v>0</v>
      </c>
      <c r="AA142" s="27">
        <f t="shared" si="62"/>
        <v>0</v>
      </c>
      <c r="AB142" s="27">
        <f t="shared" si="59"/>
        <v>0</v>
      </c>
      <c r="AC142" s="27">
        <f t="shared" si="60"/>
        <v>0</v>
      </c>
      <c r="AD142" s="26">
        <f t="shared" si="61"/>
        <v>0</v>
      </c>
    </row>
    <row r="143" spans="1:30" s="23" customFormat="1">
      <c r="A143" s="129" t="s">
        <v>2543</v>
      </c>
      <c r="B143" s="129" t="s">
        <v>2073</v>
      </c>
      <c r="C143" s="130">
        <v>1647</v>
      </c>
      <c r="D143" s="129" t="s">
        <v>2074</v>
      </c>
      <c r="E143" s="169">
        <f>VLOOKUP($C143,'2020-21 School Level AAFTE'!$C:$Z,11,FALSE)</f>
        <v>0.59470000000000001</v>
      </c>
      <c r="F143" s="169" t="str">
        <f>VLOOKUP($C143,'2020-21 School Level AAFTE'!$C:$Z,8,FALSE)</f>
        <v>Yes</v>
      </c>
      <c r="G143" s="167">
        <f>VLOOKUP($C143,'2020-21 School Level AAFTE'!$C:$I,7,FALSE)</f>
        <v>172.26</v>
      </c>
      <c r="H143" s="145">
        <f>IFERROR(IF(F143= "yes",VLOOKUP(C143,Summary!$B:$I,5,0),0),0)</f>
        <v>0</v>
      </c>
      <c r="I143" s="143">
        <f t="shared" si="51"/>
        <v>172.26</v>
      </c>
      <c r="J143" s="101">
        <f>VLOOKUP($A143,'2021-22 Salary &amp; Benefits'!$A:$I,3,FALSE)</f>
        <v>1.1000000000000001</v>
      </c>
      <c r="K143" s="101">
        <f>VLOOKUP($A143,'2021-22 Salary &amp; Benefits'!$A:$I,4,FALSE)</f>
        <v>1.1000000000000001</v>
      </c>
      <c r="L143" s="45">
        <f t="shared" si="52"/>
        <v>172.26</v>
      </c>
      <c r="M143" s="29">
        <v>15</v>
      </c>
      <c r="N143" s="31">
        <f t="shared" si="53"/>
        <v>11.484</v>
      </c>
      <c r="O143" s="29">
        <v>1.1000000000000001</v>
      </c>
      <c r="P143" s="29">
        <v>36</v>
      </c>
      <c r="Q143" s="32">
        <f t="shared" si="54"/>
        <v>454.76640000000003</v>
      </c>
      <c r="R143" s="122">
        <f t="shared" si="55"/>
        <v>0.50529600000000008</v>
      </c>
      <c r="S143" s="25">
        <f>VLOOKUP($A143,'2021-22 Salary &amp; Benefits'!$A:$I,5,FALSE)</f>
        <v>67585</v>
      </c>
      <c r="T143" s="25">
        <f>VLOOKUP($A143,'2021-22 Salary &amp; Benefits'!$A:$I,6,FALSE)</f>
        <v>68937</v>
      </c>
      <c r="U143" s="26">
        <f t="shared" si="56"/>
        <v>37565.473176000007</v>
      </c>
      <c r="V143" s="26">
        <f t="shared" si="57"/>
        <v>751.47621120000258</v>
      </c>
      <c r="W143" s="26">
        <f>'2021-22 Salary &amp; Benefits'!G$6</f>
        <v>11848.32</v>
      </c>
      <c r="X143" s="28">
        <f>'2021-22 Salary &amp; Benefits'!H$6</f>
        <v>0.2271</v>
      </c>
      <c r="Y143" s="28">
        <f>'2021-22 Salary &amp; Benefits'!I$6</f>
        <v>0.22070000000000001</v>
      </c>
      <c r="Z143" s="26">
        <f t="shared" si="58"/>
        <v>14683.878460801443</v>
      </c>
      <c r="AA143" s="27">
        <f t="shared" si="62"/>
        <v>638.61582312000019</v>
      </c>
      <c r="AB143" s="27">
        <f t="shared" si="59"/>
        <v>140.94251216258405</v>
      </c>
      <c r="AC143" s="27">
        <f t="shared" si="60"/>
        <v>779.55833528258427</v>
      </c>
      <c r="AD143" s="26">
        <f t="shared" si="61"/>
        <v>53780.386183284041</v>
      </c>
    </row>
    <row r="144" spans="1:30" s="23" customFormat="1">
      <c r="A144" s="129" t="s">
        <v>2543</v>
      </c>
      <c r="B144" s="129" t="s">
        <v>2073</v>
      </c>
      <c r="C144" s="130">
        <v>3202</v>
      </c>
      <c r="D144" s="129" t="s">
        <v>2088</v>
      </c>
      <c r="E144" s="169">
        <f>VLOOKUP($C144,'2020-21 School Level AAFTE'!$C:$Z,11,FALSE)</f>
        <v>0.31069999999999998</v>
      </c>
      <c r="F144" s="169" t="str">
        <f>VLOOKUP($C144,'2020-21 School Level AAFTE'!$C:$Z,8,FALSE)</f>
        <v>No</v>
      </c>
      <c r="G144" s="167">
        <f>VLOOKUP($C144,'2020-21 School Level AAFTE'!$C:$I,7,FALSE)</f>
        <v>298.57</v>
      </c>
      <c r="H144" s="145">
        <f>IFERROR(IF(F144= "yes",VLOOKUP(C144,Summary!$B:$I,5,0),0),0)</f>
        <v>0</v>
      </c>
      <c r="I144" s="144">
        <f t="shared" si="51"/>
        <v>0</v>
      </c>
      <c r="J144" s="101">
        <f>VLOOKUP($A144,'2021-22 Salary &amp; Benefits'!$A:$I,3,FALSE)</f>
        <v>1.1000000000000001</v>
      </c>
      <c r="K144" s="101">
        <f>VLOOKUP($A144,'2021-22 Salary &amp; Benefits'!$A:$I,4,FALSE)</f>
        <v>1.1000000000000001</v>
      </c>
      <c r="L144" s="121">
        <f t="shared" si="52"/>
        <v>0</v>
      </c>
      <c r="M144" s="29">
        <v>15</v>
      </c>
      <c r="N144" s="31">
        <f t="shared" si="53"/>
        <v>0</v>
      </c>
      <c r="O144" s="29">
        <v>1.1000000000000001</v>
      </c>
      <c r="P144" s="29">
        <v>36</v>
      </c>
      <c r="Q144" s="32">
        <f t="shared" si="54"/>
        <v>0</v>
      </c>
      <c r="R144" s="122">
        <f t="shared" si="55"/>
        <v>0</v>
      </c>
      <c r="S144" s="25">
        <f>VLOOKUP($A144,'2021-22 Salary &amp; Benefits'!$A:$I,5,FALSE)</f>
        <v>67585</v>
      </c>
      <c r="T144" s="25">
        <f>VLOOKUP($A144,'2021-22 Salary &amp; Benefits'!$A:$I,6,FALSE)</f>
        <v>68937</v>
      </c>
      <c r="U144" s="26">
        <f t="shared" si="56"/>
        <v>0</v>
      </c>
      <c r="V144" s="26">
        <f t="shared" si="57"/>
        <v>0</v>
      </c>
      <c r="W144" s="26">
        <f>'2021-22 Salary &amp; Benefits'!G$6</f>
        <v>11848.32</v>
      </c>
      <c r="X144" s="28">
        <f>'2021-22 Salary &amp; Benefits'!H$6</f>
        <v>0.2271</v>
      </c>
      <c r="Y144" s="28">
        <f>'2021-22 Salary &amp; Benefits'!I$6</f>
        <v>0.22070000000000001</v>
      </c>
      <c r="Z144" s="26">
        <f t="shared" si="58"/>
        <v>0</v>
      </c>
      <c r="AA144" s="27">
        <f t="shared" si="62"/>
        <v>0</v>
      </c>
      <c r="AB144" s="27">
        <f t="shared" si="59"/>
        <v>0</v>
      </c>
      <c r="AC144" s="27">
        <f t="shared" si="60"/>
        <v>0</v>
      </c>
      <c r="AD144" s="26">
        <f t="shared" si="61"/>
        <v>0</v>
      </c>
    </row>
    <row r="145" spans="1:30" s="23" customFormat="1">
      <c r="A145" s="129" t="s">
        <v>2543</v>
      </c>
      <c r="B145" s="129" t="s">
        <v>2073</v>
      </c>
      <c r="C145" s="130">
        <v>2067</v>
      </c>
      <c r="D145" s="129" t="s">
        <v>144</v>
      </c>
      <c r="E145" s="169">
        <f>VLOOKUP($C145,'2020-21 School Level AAFTE'!$C:$Z,11,FALSE)</f>
        <v>0.44769999999999999</v>
      </c>
      <c r="F145" s="169" t="str">
        <f>VLOOKUP($C145,'2020-21 School Level AAFTE'!$C:$Z,8,FALSE)</f>
        <v>No</v>
      </c>
      <c r="G145" s="167">
        <f>VLOOKUP($C145,'2020-21 School Level AAFTE'!$C:$I,7,FALSE)</f>
        <v>365.28</v>
      </c>
      <c r="H145" s="145">
        <f>IFERROR(IF(F145= "yes",VLOOKUP(C145,Summary!$B:$I,5,0),0),0)</f>
        <v>0</v>
      </c>
      <c r="I145" s="143">
        <f t="shared" si="51"/>
        <v>0</v>
      </c>
      <c r="J145" s="101">
        <f>VLOOKUP($A145,'2021-22 Salary &amp; Benefits'!$A:$I,3,FALSE)</f>
        <v>1.1000000000000001</v>
      </c>
      <c r="K145" s="101">
        <f>VLOOKUP($A145,'2021-22 Salary &amp; Benefits'!$A:$I,4,FALSE)</f>
        <v>1.1000000000000001</v>
      </c>
      <c r="L145" s="45">
        <f t="shared" si="52"/>
        <v>0</v>
      </c>
      <c r="M145" s="29">
        <v>15</v>
      </c>
      <c r="N145" s="31">
        <f t="shared" si="53"/>
        <v>0</v>
      </c>
      <c r="O145" s="29">
        <v>1.1000000000000001</v>
      </c>
      <c r="P145" s="29">
        <v>36</v>
      </c>
      <c r="Q145" s="32">
        <f t="shared" si="54"/>
        <v>0</v>
      </c>
      <c r="R145" s="122">
        <f t="shared" si="55"/>
        <v>0</v>
      </c>
      <c r="S145" s="25">
        <f>VLOOKUP($A145,'2021-22 Salary &amp; Benefits'!$A:$I,5,FALSE)</f>
        <v>67585</v>
      </c>
      <c r="T145" s="25">
        <f>VLOOKUP($A145,'2021-22 Salary &amp; Benefits'!$A:$I,6,FALSE)</f>
        <v>68937</v>
      </c>
      <c r="U145" s="26">
        <f t="shared" si="56"/>
        <v>0</v>
      </c>
      <c r="V145" s="26">
        <f t="shared" si="57"/>
        <v>0</v>
      </c>
      <c r="W145" s="26">
        <f>'2021-22 Salary &amp; Benefits'!G$6</f>
        <v>11848.32</v>
      </c>
      <c r="X145" s="28">
        <f>'2021-22 Salary &amp; Benefits'!H$6</f>
        <v>0.2271</v>
      </c>
      <c r="Y145" s="28">
        <f>'2021-22 Salary &amp; Benefits'!I$6</f>
        <v>0.22070000000000001</v>
      </c>
      <c r="Z145" s="26">
        <f t="shared" si="58"/>
        <v>0</v>
      </c>
      <c r="AA145" s="27">
        <f t="shared" si="62"/>
        <v>0</v>
      </c>
      <c r="AB145" s="27">
        <f t="shared" si="59"/>
        <v>0</v>
      </c>
      <c r="AC145" s="27">
        <f t="shared" si="60"/>
        <v>0</v>
      </c>
      <c r="AD145" s="26">
        <f t="shared" si="61"/>
        <v>0</v>
      </c>
    </row>
    <row r="146" spans="1:30" s="23" customFormat="1">
      <c r="A146" s="129" t="s">
        <v>2543</v>
      </c>
      <c r="B146" s="129" t="s">
        <v>2073</v>
      </c>
      <c r="C146" s="130">
        <v>3576</v>
      </c>
      <c r="D146" s="129" t="s">
        <v>2089</v>
      </c>
      <c r="E146" s="169">
        <f>VLOOKUP($C146,'2020-21 School Level AAFTE'!$C:$Z,11,FALSE)</f>
        <v>0.21260000000000001</v>
      </c>
      <c r="F146" s="169" t="str">
        <f>VLOOKUP($C146,'2020-21 School Level AAFTE'!$C:$Z,8,FALSE)</f>
        <v>No</v>
      </c>
      <c r="G146" s="167">
        <f>VLOOKUP($C146,'2020-21 School Level AAFTE'!$C:$I,7,FALSE)</f>
        <v>1135.1199999999999</v>
      </c>
      <c r="H146" s="145">
        <f>IFERROR(IF(F146= "yes",VLOOKUP(C146,Summary!$B:$I,5,0),0),0)</f>
        <v>0</v>
      </c>
      <c r="I146" s="143">
        <f t="shared" si="51"/>
        <v>0</v>
      </c>
      <c r="J146" s="101">
        <f>VLOOKUP($A146,'2021-22 Salary &amp; Benefits'!$A:$I,3,FALSE)</f>
        <v>1.1000000000000001</v>
      </c>
      <c r="K146" s="101">
        <f>VLOOKUP($A146,'2021-22 Salary &amp; Benefits'!$A:$I,4,FALSE)</f>
        <v>1.1000000000000001</v>
      </c>
      <c r="L146" s="45">
        <f t="shared" si="52"/>
        <v>0</v>
      </c>
      <c r="M146" s="29">
        <v>15</v>
      </c>
      <c r="N146" s="31">
        <f t="shared" si="53"/>
        <v>0</v>
      </c>
      <c r="O146" s="29">
        <v>1.1000000000000001</v>
      </c>
      <c r="P146" s="29">
        <v>36</v>
      </c>
      <c r="Q146" s="32">
        <f t="shared" si="54"/>
        <v>0</v>
      </c>
      <c r="R146" s="122">
        <f t="shared" si="55"/>
        <v>0</v>
      </c>
      <c r="S146" s="25">
        <f>VLOOKUP($A146,'2021-22 Salary &amp; Benefits'!$A:$I,5,FALSE)</f>
        <v>67585</v>
      </c>
      <c r="T146" s="25">
        <f>VLOOKUP($A146,'2021-22 Salary &amp; Benefits'!$A:$I,6,FALSE)</f>
        <v>68937</v>
      </c>
      <c r="U146" s="26">
        <f t="shared" si="56"/>
        <v>0</v>
      </c>
      <c r="V146" s="26">
        <f t="shared" si="57"/>
        <v>0</v>
      </c>
      <c r="W146" s="26">
        <f>'2021-22 Salary &amp; Benefits'!G$6</f>
        <v>11848.32</v>
      </c>
      <c r="X146" s="28">
        <f>'2021-22 Salary &amp; Benefits'!H$6</f>
        <v>0.2271</v>
      </c>
      <c r="Y146" s="28">
        <f>'2021-22 Salary &amp; Benefits'!I$6</f>
        <v>0.22070000000000001</v>
      </c>
      <c r="Z146" s="26">
        <f t="shared" si="58"/>
        <v>0</v>
      </c>
      <c r="AA146" s="27">
        <f t="shared" si="62"/>
        <v>0</v>
      </c>
      <c r="AB146" s="27">
        <f t="shared" si="59"/>
        <v>0</v>
      </c>
      <c r="AC146" s="27">
        <f t="shared" si="60"/>
        <v>0</v>
      </c>
      <c r="AD146" s="26">
        <f t="shared" si="61"/>
        <v>0</v>
      </c>
    </row>
    <row r="147" spans="1:30" s="23" customFormat="1">
      <c r="A147" s="129" t="s">
        <v>2543</v>
      </c>
      <c r="B147" s="129" t="s">
        <v>2073</v>
      </c>
      <c r="C147" s="130">
        <v>3201</v>
      </c>
      <c r="D147" s="129" t="s">
        <v>2087</v>
      </c>
      <c r="E147" s="169">
        <f>VLOOKUP($C147,'2020-21 School Level AAFTE'!$C:$Z,11,FALSE)</f>
        <v>0.5786</v>
      </c>
      <c r="F147" s="169" t="str">
        <f>VLOOKUP($C147,'2020-21 School Level AAFTE'!$C:$Z,8,FALSE)</f>
        <v>Yes</v>
      </c>
      <c r="G147" s="167">
        <f>VLOOKUP($C147,'2020-21 School Level AAFTE'!$C:$I,7,FALSE)</f>
        <v>662.42</v>
      </c>
      <c r="H147" s="145">
        <f>IFERROR(IF(F147= "yes",VLOOKUP(C147,Summary!$B:$I,5,0),0),0)</f>
        <v>0</v>
      </c>
      <c r="I147" s="144">
        <f t="shared" si="51"/>
        <v>662.42</v>
      </c>
      <c r="J147" s="101">
        <f>VLOOKUP($A147,'2021-22 Salary &amp; Benefits'!$A:$I,3,FALSE)</f>
        <v>1.1000000000000001</v>
      </c>
      <c r="K147" s="101">
        <f>VLOOKUP($A147,'2021-22 Salary &amp; Benefits'!$A:$I,4,FALSE)</f>
        <v>1.1000000000000001</v>
      </c>
      <c r="L147" s="121">
        <f t="shared" si="52"/>
        <v>662.42</v>
      </c>
      <c r="M147" s="29">
        <v>15</v>
      </c>
      <c r="N147" s="31">
        <f t="shared" si="53"/>
        <v>44.161333333333332</v>
      </c>
      <c r="O147" s="29">
        <v>1.1000000000000001</v>
      </c>
      <c r="P147" s="29">
        <v>36</v>
      </c>
      <c r="Q147" s="32">
        <f t="shared" si="54"/>
        <v>1748.7888</v>
      </c>
      <c r="R147" s="122">
        <f t="shared" si="55"/>
        <v>1.9430986666666668</v>
      </c>
      <c r="S147" s="25">
        <f>VLOOKUP($A147,'2021-22 Salary &amp; Benefits'!$A:$I,5,FALSE)</f>
        <v>67585</v>
      </c>
      <c r="T147" s="25">
        <f>VLOOKUP($A147,'2021-22 Salary &amp; Benefits'!$A:$I,6,FALSE)</f>
        <v>68937</v>
      </c>
      <c r="U147" s="26">
        <f t="shared" si="56"/>
        <v>144456.75572533335</v>
      </c>
      <c r="V147" s="26">
        <f t="shared" si="57"/>
        <v>2889.7763370666653</v>
      </c>
      <c r="W147" s="26">
        <f>'2021-22 Salary &amp; Benefits'!G$6</f>
        <v>11848.32</v>
      </c>
      <c r="X147" s="28">
        <f>'2021-22 Salary &amp; Benefits'!H$6</f>
        <v>0.2271</v>
      </c>
      <c r="Y147" s="28">
        <f>'2021-22 Salary &amp; Benefits'!I$6</f>
        <v>0.22070000000000001</v>
      </c>
      <c r="Z147" s="26">
        <f t="shared" si="58"/>
        <v>56466.357657053813</v>
      </c>
      <c r="AA147" s="27">
        <f t="shared" si="62"/>
        <v>2455.7755343733334</v>
      </c>
      <c r="AB147" s="27">
        <f t="shared" si="59"/>
        <v>541.98966043619464</v>
      </c>
      <c r="AC147" s="27">
        <f t="shared" si="60"/>
        <v>2997.7651948095281</v>
      </c>
      <c r="AD147" s="26">
        <f t="shared" si="61"/>
        <v>206810.65491426334</v>
      </c>
    </row>
    <row r="148" spans="1:30" s="23" customFormat="1">
      <c r="A148" s="129" t="s">
        <v>2543</v>
      </c>
      <c r="B148" s="129" t="s">
        <v>2073</v>
      </c>
      <c r="C148" s="130">
        <v>2175</v>
      </c>
      <c r="D148" s="129" t="s">
        <v>2078</v>
      </c>
      <c r="E148" s="169">
        <f>VLOOKUP($C148,'2020-21 School Level AAFTE'!$C:$Z,11,FALSE)</f>
        <v>0.17269999999999999</v>
      </c>
      <c r="F148" s="169" t="str">
        <f>VLOOKUP($C148,'2020-21 School Level AAFTE'!$C:$Z,8,FALSE)</f>
        <v>No</v>
      </c>
      <c r="G148" s="167">
        <f>VLOOKUP($C148,'2020-21 School Level AAFTE'!$C:$I,7,FALSE)</f>
        <v>383.7</v>
      </c>
      <c r="H148" s="145">
        <f>IFERROR(IF(F148= "yes",VLOOKUP(C148,Summary!$B:$I,5,0),0),0)</f>
        <v>0</v>
      </c>
      <c r="I148" s="144">
        <f t="shared" si="51"/>
        <v>0</v>
      </c>
      <c r="J148" s="101">
        <f>VLOOKUP($A148,'2021-22 Salary &amp; Benefits'!$A:$I,3,FALSE)</f>
        <v>1.1000000000000001</v>
      </c>
      <c r="K148" s="101">
        <f>VLOOKUP($A148,'2021-22 Salary &amp; Benefits'!$A:$I,4,FALSE)</f>
        <v>1.1000000000000001</v>
      </c>
      <c r="L148" s="121">
        <f t="shared" si="52"/>
        <v>0</v>
      </c>
      <c r="M148" s="29">
        <v>15</v>
      </c>
      <c r="N148" s="31">
        <f t="shared" si="53"/>
        <v>0</v>
      </c>
      <c r="O148" s="29">
        <v>1.1000000000000001</v>
      </c>
      <c r="P148" s="29">
        <v>36</v>
      </c>
      <c r="Q148" s="32">
        <f t="shared" si="54"/>
        <v>0</v>
      </c>
      <c r="R148" s="122">
        <f t="shared" si="55"/>
        <v>0</v>
      </c>
      <c r="S148" s="25">
        <f>VLOOKUP($A148,'2021-22 Salary &amp; Benefits'!$A:$I,5,FALSE)</f>
        <v>67585</v>
      </c>
      <c r="T148" s="25">
        <f>VLOOKUP($A148,'2021-22 Salary &amp; Benefits'!$A:$I,6,FALSE)</f>
        <v>68937</v>
      </c>
      <c r="U148" s="26">
        <f t="shared" si="56"/>
        <v>0</v>
      </c>
      <c r="V148" s="26">
        <f t="shared" si="57"/>
        <v>0</v>
      </c>
      <c r="W148" s="26">
        <f>'2021-22 Salary &amp; Benefits'!G$6</f>
        <v>11848.32</v>
      </c>
      <c r="X148" s="28">
        <f>'2021-22 Salary &amp; Benefits'!H$6</f>
        <v>0.2271</v>
      </c>
      <c r="Y148" s="28">
        <f>'2021-22 Salary &amp; Benefits'!I$6</f>
        <v>0.22070000000000001</v>
      </c>
      <c r="Z148" s="26">
        <f t="shared" si="58"/>
        <v>0</v>
      </c>
      <c r="AA148" s="27">
        <f t="shared" si="62"/>
        <v>0</v>
      </c>
      <c r="AB148" s="27">
        <f t="shared" si="59"/>
        <v>0</v>
      </c>
      <c r="AC148" s="27">
        <f t="shared" si="60"/>
        <v>0</v>
      </c>
      <c r="AD148" s="26">
        <f t="shared" si="61"/>
        <v>0</v>
      </c>
    </row>
    <row r="149" spans="1:30" s="23" customFormat="1">
      <c r="A149" s="129" t="s">
        <v>2543</v>
      </c>
      <c r="B149" s="129" t="s">
        <v>2073</v>
      </c>
      <c r="C149" s="130">
        <v>4515</v>
      </c>
      <c r="D149" s="129" t="s">
        <v>2091</v>
      </c>
      <c r="E149" s="169">
        <f>VLOOKUP($C149,'2020-21 School Level AAFTE'!$C:$Z,11,FALSE)</f>
        <v>0.35349999999999998</v>
      </c>
      <c r="F149" s="169" t="str">
        <f>VLOOKUP($C149,'2020-21 School Level AAFTE'!$C:$Z,8,FALSE)</f>
        <v>No</v>
      </c>
      <c r="G149" s="167">
        <f>VLOOKUP($C149,'2020-21 School Level AAFTE'!$C:$I,7,FALSE)</f>
        <v>1212.79</v>
      </c>
      <c r="H149" s="145">
        <f>IFERROR(IF(F149= "yes",VLOOKUP(C149,Summary!$B:$I,5,0),0),0)</f>
        <v>0</v>
      </c>
      <c r="I149" s="143">
        <f t="shared" si="51"/>
        <v>0</v>
      </c>
      <c r="J149" s="101">
        <f>VLOOKUP($A149,'2021-22 Salary &amp; Benefits'!$A:$I,3,FALSE)</f>
        <v>1.1000000000000001</v>
      </c>
      <c r="K149" s="101">
        <f>VLOOKUP($A149,'2021-22 Salary &amp; Benefits'!$A:$I,4,FALSE)</f>
        <v>1.1000000000000001</v>
      </c>
      <c r="L149" s="45">
        <f t="shared" si="52"/>
        <v>0</v>
      </c>
      <c r="M149" s="29">
        <v>15</v>
      </c>
      <c r="N149" s="31">
        <f t="shared" si="53"/>
        <v>0</v>
      </c>
      <c r="O149" s="29">
        <v>1.1000000000000001</v>
      </c>
      <c r="P149" s="29">
        <v>36</v>
      </c>
      <c r="Q149" s="32">
        <f t="shared" si="54"/>
        <v>0</v>
      </c>
      <c r="R149" s="122">
        <f t="shared" si="55"/>
        <v>0</v>
      </c>
      <c r="S149" s="25">
        <f>VLOOKUP($A149,'2021-22 Salary &amp; Benefits'!$A:$I,5,FALSE)</f>
        <v>67585</v>
      </c>
      <c r="T149" s="25">
        <f>VLOOKUP($A149,'2021-22 Salary &amp; Benefits'!$A:$I,6,FALSE)</f>
        <v>68937</v>
      </c>
      <c r="U149" s="26">
        <f t="shared" si="56"/>
        <v>0</v>
      </c>
      <c r="V149" s="26">
        <f t="shared" si="57"/>
        <v>0</v>
      </c>
      <c r="W149" s="26">
        <f>'2021-22 Salary &amp; Benefits'!G$6</f>
        <v>11848.32</v>
      </c>
      <c r="X149" s="28">
        <f>'2021-22 Salary &amp; Benefits'!H$6</f>
        <v>0.2271</v>
      </c>
      <c r="Y149" s="28">
        <f>'2021-22 Salary &amp; Benefits'!I$6</f>
        <v>0.22070000000000001</v>
      </c>
      <c r="Z149" s="26">
        <f t="shared" si="58"/>
        <v>0</v>
      </c>
      <c r="AA149" s="27">
        <f t="shared" si="62"/>
        <v>0</v>
      </c>
      <c r="AB149" s="27">
        <f t="shared" si="59"/>
        <v>0</v>
      </c>
      <c r="AC149" s="27">
        <f t="shared" si="60"/>
        <v>0</v>
      </c>
      <c r="AD149" s="26">
        <f t="shared" si="61"/>
        <v>0</v>
      </c>
    </row>
    <row r="150" spans="1:30" s="23" customFormat="1">
      <c r="A150" s="129" t="s">
        <v>2543</v>
      </c>
      <c r="B150" s="129" t="s">
        <v>2073</v>
      </c>
      <c r="C150" s="130">
        <v>2387</v>
      </c>
      <c r="D150" s="129" t="s">
        <v>2081</v>
      </c>
      <c r="E150" s="169">
        <f>VLOOKUP($C150,'2020-21 School Level AAFTE'!$C:$Z,11,FALSE)</f>
        <v>0.36770000000000003</v>
      </c>
      <c r="F150" s="169" t="str">
        <f>VLOOKUP($C150,'2020-21 School Level AAFTE'!$C:$Z,8,FALSE)</f>
        <v>No</v>
      </c>
      <c r="G150" s="167">
        <f>VLOOKUP($C150,'2020-21 School Level AAFTE'!$C:$I,7,FALSE)</f>
        <v>260.39999999999998</v>
      </c>
      <c r="H150" s="142">
        <f>IFERROR(IF(F150= "yes",VLOOKUP(C150,Summary!$B:$I,5,0),0),0)</f>
        <v>0</v>
      </c>
      <c r="I150" s="143">
        <f t="shared" si="51"/>
        <v>0</v>
      </c>
      <c r="J150" s="101">
        <f>VLOOKUP($A150,'2021-22 Salary &amp; Benefits'!$A:$I,3,FALSE)</f>
        <v>1.1000000000000001</v>
      </c>
      <c r="K150" s="101">
        <f>VLOOKUP($A150,'2021-22 Salary &amp; Benefits'!$A:$I,4,FALSE)</f>
        <v>1.1000000000000001</v>
      </c>
      <c r="L150" s="45">
        <f t="shared" si="52"/>
        <v>0</v>
      </c>
      <c r="M150" s="29">
        <v>15</v>
      </c>
      <c r="N150" s="31">
        <f t="shared" si="53"/>
        <v>0</v>
      </c>
      <c r="O150" s="29">
        <v>1.1000000000000001</v>
      </c>
      <c r="P150" s="29">
        <v>36</v>
      </c>
      <c r="Q150" s="32">
        <f t="shared" si="54"/>
        <v>0</v>
      </c>
      <c r="R150" s="122">
        <f t="shared" si="55"/>
        <v>0</v>
      </c>
      <c r="S150" s="25">
        <f>VLOOKUP($A150,'2021-22 Salary &amp; Benefits'!$A:$I,5,FALSE)</f>
        <v>67585</v>
      </c>
      <c r="T150" s="25">
        <f>VLOOKUP($A150,'2021-22 Salary &amp; Benefits'!$A:$I,6,FALSE)</f>
        <v>68937</v>
      </c>
      <c r="U150" s="26">
        <f t="shared" si="56"/>
        <v>0</v>
      </c>
      <c r="V150" s="26">
        <f t="shared" si="57"/>
        <v>0</v>
      </c>
      <c r="W150" s="26">
        <f>'2021-22 Salary &amp; Benefits'!G$6</f>
        <v>11848.32</v>
      </c>
      <c r="X150" s="28">
        <f>'2021-22 Salary &amp; Benefits'!H$6</f>
        <v>0.2271</v>
      </c>
      <c r="Y150" s="28">
        <f>'2021-22 Salary &amp; Benefits'!I$6</f>
        <v>0.22070000000000001</v>
      </c>
      <c r="Z150" s="26">
        <f t="shared" si="58"/>
        <v>0</v>
      </c>
      <c r="AA150" s="27">
        <f t="shared" si="62"/>
        <v>0</v>
      </c>
      <c r="AB150" s="27">
        <f t="shared" si="59"/>
        <v>0</v>
      </c>
      <c r="AC150" s="27">
        <f t="shared" si="60"/>
        <v>0</v>
      </c>
      <c r="AD150" s="26">
        <f t="shared" si="61"/>
        <v>0</v>
      </c>
    </row>
    <row r="151" spans="1:30" s="23" customFormat="1">
      <c r="A151" s="129" t="s">
        <v>2543</v>
      </c>
      <c r="B151" s="129" t="s">
        <v>2073</v>
      </c>
      <c r="C151" s="130">
        <v>1799</v>
      </c>
      <c r="D151" s="129" t="s">
        <v>2075</v>
      </c>
      <c r="E151" s="169">
        <f>VLOOKUP($C151,'2020-21 School Level AAFTE'!$C:$Z,11,FALSE)</f>
        <v>0</v>
      </c>
      <c r="F151" s="169" t="str">
        <f>VLOOKUP($C151,'2020-21 School Level AAFTE'!$C:$Z,8,FALSE)</f>
        <v>No</v>
      </c>
      <c r="G151" s="167">
        <f>VLOOKUP($C151,'2020-21 School Level AAFTE'!$C:$I,7,FALSE)</f>
        <v>4.79</v>
      </c>
      <c r="H151" s="145">
        <f>IFERROR(IF(F151= "yes",VLOOKUP(C151,Summary!$B:$I,5,0),0),0)</f>
        <v>0</v>
      </c>
      <c r="I151" s="143">
        <f t="shared" si="51"/>
        <v>0</v>
      </c>
      <c r="J151" s="101">
        <f>VLOOKUP($A151,'2021-22 Salary &amp; Benefits'!$A:$I,3,FALSE)</f>
        <v>1.1000000000000001</v>
      </c>
      <c r="K151" s="101">
        <f>VLOOKUP($A151,'2021-22 Salary &amp; Benefits'!$A:$I,4,FALSE)</f>
        <v>1.1000000000000001</v>
      </c>
      <c r="L151" s="45">
        <f t="shared" si="52"/>
        <v>0</v>
      </c>
      <c r="M151" s="29">
        <v>15</v>
      </c>
      <c r="N151" s="31">
        <f t="shared" si="53"/>
        <v>0</v>
      </c>
      <c r="O151" s="29">
        <v>1.1000000000000001</v>
      </c>
      <c r="P151" s="29">
        <v>36</v>
      </c>
      <c r="Q151" s="32">
        <f t="shared" si="54"/>
        <v>0</v>
      </c>
      <c r="R151" s="122">
        <f t="shared" si="55"/>
        <v>0</v>
      </c>
      <c r="S151" s="25">
        <f>VLOOKUP($A151,'2021-22 Salary &amp; Benefits'!$A:$I,5,FALSE)</f>
        <v>67585</v>
      </c>
      <c r="T151" s="25">
        <f>VLOOKUP($A151,'2021-22 Salary &amp; Benefits'!$A:$I,6,FALSE)</f>
        <v>68937</v>
      </c>
      <c r="U151" s="26">
        <f t="shared" si="56"/>
        <v>0</v>
      </c>
      <c r="V151" s="26">
        <f t="shared" si="57"/>
        <v>0</v>
      </c>
      <c r="W151" s="26">
        <f>'2021-22 Salary &amp; Benefits'!G$6</f>
        <v>11848.32</v>
      </c>
      <c r="X151" s="28">
        <f>'2021-22 Salary &amp; Benefits'!H$6</f>
        <v>0.2271</v>
      </c>
      <c r="Y151" s="28">
        <f>'2021-22 Salary &amp; Benefits'!I$6</f>
        <v>0.22070000000000001</v>
      </c>
      <c r="Z151" s="26">
        <f t="shared" si="58"/>
        <v>0</v>
      </c>
      <c r="AA151" s="27">
        <f t="shared" si="62"/>
        <v>0</v>
      </c>
      <c r="AB151" s="27">
        <f t="shared" si="59"/>
        <v>0</v>
      </c>
      <c r="AC151" s="27">
        <f t="shared" si="60"/>
        <v>0</v>
      </c>
      <c r="AD151" s="26">
        <f t="shared" si="61"/>
        <v>0</v>
      </c>
    </row>
    <row r="152" spans="1:30" s="23" customFormat="1">
      <c r="A152" s="129" t="s">
        <v>2543</v>
      </c>
      <c r="B152" s="129" t="s">
        <v>2073</v>
      </c>
      <c r="C152" s="130">
        <v>5125</v>
      </c>
      <c r="D152" s="129" t="s">
        <v>2093</v>
      </c>
      <c r="E152" s="169">
        <f>VLOOKUP($C152,'2020-21 School Level AAFTE'!$C:$Z,11,FALSE)</f>
        <v>0.18840000000000001</v>
      </c>
      <c r="F152" s="169" t="str">
        <f>VLOOKUP($C152,'2020-21 School Level AAFTE'!$C:$Z,8,FALSE)</f>
        <v>No</v>
      </c>
      <c r="G152" s="167">
        <f>VLOOKUP($C152,'2020-21 School Level AAFTE'!$C:$I,7,FALSE)</f>
        <v>330.79</v>
      </c>
      <c r="H152" s="145">
        <f>IFERROR(IF(F152= "yes",VLOOKUP(C152,Summary!$B:$I,5,0),0),0)</f>
        <v>0</v>
      </c>
      <c r="I152" s="144">
        <f t="shared" si="51"/>
        <v>0</v>
      </c>
      <c r="J152" s="101">
        <f>VLOOKUP($A152,'2021-22 Salary &amp; Benefits'!$A:$I,3,FALSE)</f>
        <v>1.1000000000000001</v>
      </c>
      <c r="K152" s="101">
        <f>VLOOKUP($A152,'2021-22 Salary &amp; Benefits'!$A:$I,4,FALSE)</f>
        <v>1.1000000000000001</v>
      </c>
      <c r="L152" s="121">
        <f t="shared" si="52"/>
        <v>0</v>
      </c>
      <c r="M152" s="29">
        <v>15</v>
      </c>
      <c r="N152" s="31">
        <f t="shared" si="53"/>
        <v>0</v>
      </c>
      <c r="O152" s="29">
        <v>1.1000000000000001</v>
      </c>
      <c r="P152" s="29">
        <v>36</v>
      </c>
      <c r="Q152" s="32">
        <f t="shared" si="54"/>
        <v>0</v>
      </c>
      <c r="R152" s="122">
        <f t="shared" si="55"/>
        <v>0</v>
      </c>
      <c r="S152" s="25">
        <f>VLOOKUP($A152,'2021-22 Salary &amp; Benefits'!$A:$I,5,FALSE)</f>
        <v>67585</v>
      </c>
      <c r="T152" s="25">
        <f>VLOOKUP($A152,'2021-22 Salary &amp; Benefits'!$A:$I,6,FALSE)</f>
        <v>68937</v>
      </c>
      <c r="U152" s="26">
        <f t="shared" si="56"/>
        <v>0</v>
      </c>
      <c r="V152" s="26">
        <f t="shared" si="57"/>
        <v>0</v>
      </c>
      <c r="W152" s="26">
        <f>'2021-22 Salary &amp; Benefits'!G$6</f>
        <v>11848.32</v>
      </c>
      <c r="X152" s="28">
        <f>'2021-22 Salary &amp; Benefits'!H$6</f>
        <v>0.2271</v>
      </c>
      <c r="Y152" s="28">
        <f>'2021-22 Salary &amp; Benefits'!I$6</f>
        <v>0.22070000000000001</v>
      </c>
      <c r="Z152" s="26">
        <f t="shared" si="58"/>
        <v>0</v>
      </c>
      <c r="AA152" s="27">
        <f t="shared" si="62"/>
        <v>0</v>
      </c>
      <c r="AB152" s="27">
        <f t="shared" si="59"/>
        <v>0</v>
      </c>
      <c r="AC152" s="27">
        <f t="shared" si="60"/>
        <v>0</v>
      </c>
      <c r="AD152" s="26">
        <f t="shared" si="61"/>
        <v>0</v>
      </c>
    </row>
    <row r="153" spans="1:30" s="23" customFormat="1">
      <c r="A153" s="129" t="s">
        <v>2543</v>
      </c>
      <c r="B153" s="129" t="s">
        <v>2073</v>
      </c>
      <c r="C153" s="130">
        <v>2075</v>
      </c>
      <c r="D153" s="129" t="s">
        <v>2077</v>
      </c>
      <c r="E153" s="169">
        <f>VLOOKUP($C153,'2020-21 School Level AAFTE'!$C:$Z,11,FALSE)</f>
        <v>0.22170000000000001</v>
      </c>
      <c r="F153" s="169" t="str">
        <f>VLOOKUP($C153,'2020-21 School Level AAFTE'!$C:$Z,8,FALSE)</f>
        <v>No</v>
      </c>
      <c r="G153" s="167">
        <f>VLOOKUP($C153,'2020-21 School Level AAFTE'!$C:$I,7,FALSE)</f>
        <v>599.95000000000005</v>
      </c>
      <c r="H153" s="145">
        <f>IFERROR(IF(F153= "yes",VLOOKUP(C153,Summary!$B:$I,5,0),0),0)</f>
        <v>0</v>
      </c>
      <c r="I153" s="143">
        <f t="shared" si="51"/>
        <v>0</v>
      </c>
      <c r="J153" s="101">
        <f>VLOOKUP($A153,'2021-22 Salary &amp; Benefits'!$A:$I,3,FALSE)</f>
        <v>1.1000000000000001</v>
      </c>
      <c r="K153" s="101">
        <f>VLOOKUP($A153,'2021-22 Salary &amp; Benefits'!$A:$I,4,FALSE)</f>
        <v>1.1000000000000001</v>
      </c>
      <c r="L153" s="45">
        <f t="shared" si="52"/>
        <v>0</v>
      </c>
      <c r="M153" s="29">
        <v>15</v>
      </c>
      <c r="N153" s="31">
        <f t="shared" si="53"/>
        <v>0</v>
      </c>
      <c r="O153" s="29">
        <v>1.1000000000000001</v>
      </c>
      <c r="P153" s="29">
        <v>36</v>
      </c>
      <c r="Q153" s="32">
        <f t="shared" si="54"/>
        <v>0</v>
      </c>
      <c r="R153" s="122">
        <f t="shared" si="55"/>
        <v>0</v>
      </c>
      <c r="S153" s="25">
        <f>VLOOKUP($A153,'2021-22 Salary &amp; Benefits'!$A:$I,5,FALSE)</f>
        <v>67585</v>
      </c>
      <c r="T153" s="25">
        <f>VLOOKUP($A153,'2021-22 Salary &amp; Benefits'!$A:$I,6,FALSE)</f>
        <v>68937</v>
      </c>
      <c r="U153" s="26">
        <f t="shared" si="56"/>
        <v>0</v>
      </c>
      <c r="V153" s="26">
        <f t="shared" si="57"/>
        <v>0</v>
      </c>
      <c r="W153" s="26">
        <f>'2021-22 Salary &amp; Benefits'!G$6</f>
        <v>11848.32</v>
      </c>
      <c r="X153" s="28">
        <f>'2021-22 Salary &amp; Benefits'!H$6</f>
        <v>0.2271</v>
      </c>
      <c r="Y153" s="28">
        <f>'2021-22 Salary &amp; Benefits'!I$6</f>
        <v>0.22070000000000001</v>
      </c>
      <c r="Z153" s="26">
        <f t="shared" si="58"/>
        <v>0</v>
      </c>
      <c r="AA153" s="27">
        <f t="shared" si="62"/>
        <v>0</v>
      </c>
      <c r="AB153" s="27">
        <f t="shared" si="59"/>
        <v>0</v>
      </c>
      <c r="AC153" s="27">
        <f t="shared" si="60"/>
        <v>0</v>
      </c>
      <c r="AD153" s="26">
        <f t="shared" si="61"/>
        <v>0</v>
      </c>
    </row>
    <row r="154" spans="1:30" s="23" customFormat="1">
      <c r="A154" s="129" t="s">
        <v>2269</v>
      </c>
      <c r="B154" s="129" t="s">
        <v>2</v>
      </c>
      <c r="C154" s="130">
        <v>3142</v>
      </c>
      <c r="D154" s="129" t="s">
        <v>3</v>
      </c>
      <c r="E154" s="169">
        <f>VLOOKUP($C154,'2020-21 School Level AAFTE'!$C:$Z,11,FALSE)</f>
        <v>0.12509999999999999</v>
      </c>
      <c r="F154" s="169" t="str">
        <f>VLOOKUP($C154,'2020-21 School Level AAFTE'!$C:$Z,8,FALSE)</f>
        <v>No</v>
      </c>
      <c r="G154" s="167">
        <f>VLOOKUP($C154,'2020-21 School Level AAFTE'!$C:$I,7,FALSE)</f>
        <v>16.399999999999999</v>
      </c>
      <c r="H154" s="145">
        <f>IFERROR(IF(F154= "yes",VLOOKUP(C154,Summary!$B:$I,5,0),0),0)</f>
        <v>0</v>
      </c>
      <c r="I154" s="143">
        <f t="shared" si="51"/>
        <v>0</v>
      </c>
      <c r="J154" s="101">
        <f>VLOOKUP($A154,'2021-22 Salary &amp; Benefits'!$A:$I,3,FALSE)</f>
        <v>1</v>
      </c>
      <c r="K154" s="101">
        <f>VLOOKUP($A154,'2021-22 Salary &amp; Benefits'!$A:$I,4,FALSE)</f>
        <v>1</v>
      </c>
      <c r="L154" s="45">
        <f t="shared" si="52"/>
        <v>0</v>
      </c>
      <c r="M154" s="29">
        <v>15</v>
      </c>
      <c r="N154" s="31">
        <f t="shared" si="53"/>
        <v>0</v>
      </c>
      <c r="O154" s="29">
        <v>1.1000000000000001</v>
      </c>
      <c r="P154" s="29">
        <v>36</v>
      </c>
      <c r="Q154" s="32">
        <f t="shared" si="54"/>
        <v>0</v>
      </c>
      <c r="R154" s="122">
        <f t="shared" si="55"/>
        <v>0</v>
      </c>
      <c r="S154" s="25">
        <f>VLOOKUP($A154,'2021-22 Salary &amp; Benefits'!$A:$I,5,FALSE)</f>
        <v>67585</v>
      </c>
      <c r="T154" s="25">
        <f>VLOOKUP($A154,'2021-22 Salary &amp; Benefits'!$A:$I,6,FALSE)</f>
        <v>68937</v>
      </c>
      <c r="U154" s="26">
        <f t="shared" si="56"/>
        <v>0</v>
      </c>
      <c r="V154" s="26">
        <f t="shared" si="57"/>
        <v>0</v>
      </c>
      <c r="W154" s="26">
        <f>'2021-22 Salary &amp; Benefits'!G$6</f>
        <v>11848.32</v>
      </c>
      <c r="X154" s="28">
        <f>'2021-22 Salary &amp; Benefits'!H$6</f>
        <v>0.2271</v>
      </c>
      <c r="Y154" s="28">
        <f>'2021-22 Salary &amp; Benefits'!I$6</f>
        <v>0.22070000000000001</v>
      </c>
      <c r="Z154" s="26">
        <f t="shared" si="58"/>
        <v>0</v>
      </c>
      <c r="AA154" s="27">
        <f t="shared" si="62"/>
        <v>0</v>
      </c>
      <c r="AB154" s="27">
        <f t="shared" si="59"/>
        <v>0</v>
      </c>
      <c r="AC154" s="27">
        <f t="shared" si="60"/>
        <v>0</v>
      </c>
      <c r="AD154" s="26">
        <f t="shared" si="61"/>
        <v>0</v>
      </c>
    </row>
    <row r="155" spans="1:30" s="23" customFormat="1">
      <c r="A155" s="129" t="s">
        <v>2460</v>
      </c>
      <c r="B155" s="129" t="s">
        <v>1480</v>
      </c>
      <c r="C155" s="130">
        <v>5372</v>
      </c>
      <c r="D155" s="129" t="s">
        <v>1505</v>
      </c>
      <c r="E155" s="169">
        <f>VLOOKUP($C155,'2020-21 School Level AAFTE'!$C:$Z,11,FALSE)</f>
        <v>0.4178</v>
      </c>
      <c r="F155" s="169" t="str">
        <f>VLOOKUP($C155,'2020-21 School Level AAFTE'!$C:$Z,8,FALSE)</f>
        <v>No</v>
      </c>
      <c r="G155" s="167">
        <f>VLOOKUP($C155,'2020-21 School Level AAFTE'!$C:$I,7,FALSE)</f>
        <v>237.5</v>
      </c>
      <c r="H155" s="145">
        <f>IFERROR(IF(F155= "yes",VLOOKUP(C155,Summary!$B:$I,5,0),0),0)</f>
        <v>0</v>
      </c>
      <c r="I155" s="144">
        <f t="shared" si="51"/>
        <v>0</v>
      </c>
      <c r="J155" s="101">
        <f>VLOOKUP($A155,'2021-22 Salary &amp; Benefits'!$A:$I,3,FALSE)</f>
        <v>1</v>
      </c>
      <c r="K155" s="101">
        <f>VLOOKUP($A155,'2021-22 Salary &amp; Benefits'!$A:$I,4,FALSE)</f>
        <v>1</v>
      </c>
      <c r="L155" s="121">
        <f t="shared" si="52"/>
        <v>0</v>
      </c>
      <c r="M155" s="29">
        <v>15</v>
      </c>
      <c r="N155" s="31">
        <f t="shared" si="53"/>
        <v>0</v>
      </c>
      <c r="O155" s="29">
        <v>1.1000000000000001</v>
      </c>
      <c r="P155" s="29">
        <v>36</v>
      </c>
      <c r="Q155" s="32">
        <f t="shared" si="54"/>
        <v>0</v>
      </c>
      <c r="R155" s="122">
        <f t="shared" si="55"/>
        <v>0</v>
      </c>
      <c r="S155" s="25">
        <f>VLOOKUP($A155,'2021-22 Salary &amp; Benefits'!$A:$I,5,FALSE)</f>
        <v>67585</v>
      </c>
      <c r="T155" s="25">
        <f>VLOOKUP($A155,'2021-22 Salary &amp; Benefits'!$A:$I,6,FALSE)</f>
        <v>68937</v>
      </c>
      <c r="U155" s="26">
        <f t="shared" si="56"/>
        <v>0</v>
      </c>
      <c r="V155" s="26">
        <f t="shared" si="57"/>
        <v>0</v>
      </c>
      <c r="W155" s="26">
        <f>'2021-22 Salary &amp; Benefits'!G$6</f>
        <v>11848.32</v>
      </c>
      <c r="X155" s="28">
        <f>'2021-22 Salary &amp; Benefits'!H$6</f>
        <v>0.2271</v>
      </c>
      <c r="Y155" s="28">
        <f>'2021-22 Salary &amp; Benefits'!I$6</f>
        <v>0.22070000000000001</v>
      </c>
      <c r="Z155" s="26">
        <f t="shared" si="58"/>
        <v>0</v>
      </c>
      <c r="AA155" s="27">
        <f t="shared" si="62"/>
        <v>0</v>
      </c>
      <c r="AB155" s="27">
        <f t="shared" si="59"/>
        <v>0</v>
      </c>
      <c r="AC155" s="27">
        <f t="shared" si="60"/>
        <v>0</v>
      </c>
      <c r="AD155" s="26">
        <f t="shared" si="61"/>
        <v>0</v>
      </c>
    </row>
    <row r="156" spans="1:30" s="23" customFormat="1">
      <c r="A156" s="129" t="s">
        <v>2460</v>
      </c>
      <c r="B156" s="129" t="s">
        <v>1480</v>
      </c>
      <c r="C156" s="130">
        <v>5471</v>
      </c>
      <c r="D156" s="129" t="s">
        <v>2738</v>
      </c>
      <c r="E156" s="169">
        <f>VLOOKUP($C156,'2020-21 School Level AAFTE'!$C:$Z,11,FALSE)</f>
        <v>0.25490000000000002</v>
      </c>
      <c r="F156" s="169" t="str">
        <f>VLOOKUP($C156,'2020-21 School Level AAFTE'!$C:$Z,8,FALSE)</f>
        <v>No</v>
      </c>
      <c r="G156" s="167">
        <f>VLOOKUP($C156,'2020-21 School Level AAFTE'!$C:$I,7,FALSE)</f>
        <v>44.18</v>
      </c>
      <c r="H156" s="145">
        <f>IFERROR(IF(F156= "yes",VLOOKUP(C156,Summary!$B:$I,5,0),0),0)</f>
        <v>0</v>
      </c>
      <c r="I156" s="143">
        <f t="shared" si="51"/>
        <v>0</v>
      </c>
      <c r="J156" s="101">
        <f>VLOOKUP($A156,'2021-22 Salary &amp; Benefits'!$A:$I,3,FALSE)</f>
        <v>1</v>
      </c>
      <c r="K156" s="101">
        <f>VLOOKUP($A156,'2021-22 Salary &amp; Benefits'!$A:$I,4,FALSE)</f>
        <v>1</v>
      </c>
      <c r="L156" s="45">
        <f t="shared" si="52"/>
        <v>0</v>
      </c>
      <c r="M156" s="29">
        <v>15</v>
      </c>
      <c r="N156" s="31">
        <f t="shared" si="53"/>
        <v>0</v>
      </c>
      <c r="O156" s="29">
        <v>1.1000000000000001</v>
      </c>
      <c r="P156" s="29">
        <v>36</v>
      </c>
      <c r="Q156" s="32">
        <f t="shared" si="54"/>
        <v>0</v>
      </c>
      <c r="R156" s="122">
        <f t="shared" si="55"/>
        <v>0</v>
      </c>
      <c r="S156" s="25">
        <f>VLOOKUP($A156,'2021-22 Salary &amp; Benefits'!$A:$I,5,FALSE)</f>
        <v>67585</v>
      </c>
      <c r="T156" s="25">
        <f>VLOOKUP($A156,'2021-22 Salary &amp; Benefits'!$A:$I,6,FALSE)</f>
        <v>68937</v>
      </c>
      <c r="U156" s="26">
        <f t="shared" si="56"/>
        <v>0</v>
      </c>
      <c r="V156" s="26">
        <f t="shared" si="57"/>
        <v>0</v>
      </c>
      <c r="W156" s="26">
        <f>'2021-22 Salary &amp; Benefits'!G$6</f>
        <v>11848.32</v>
      </c>
      <c r="X156" s="28">
        <f>'2021-22 Salary &amp; Benefits'!H$6</f>
        <v>0.2271</v>
      </c>
      <c r="Y156" s="28">
        <f>'2021-22 Salary &amp; Benefits'!I$6</f>
        <v>0.22070000000000001</v>
      </c>
      <c r="Z156" s="26">
        <f t="shared" si="58"/>
        <v>0</v>
      </c>
      <c r="AA156" s="27">
        <f t="shared" si="62"/>
        <v>0</v>
      </c>
      <c r="AB156" s="27">
        <f t="shared" si="59"/>
        <v>0</v>
      </c>
      <c r="AC156" s="27">
        <f t="shared" si="60"/>
        <v>0</v>
      </c>
      <c r="AD156" s="26">
        <f t="shared" si="61"/>
        <v>0</v>
      </c>
    </row>
    <row r="157" spans="1:30" s="23" customFormat="1">
      <c r="A157" s="129" t="s">
        <v>2460</v>
      </c>
      <c r="B157" s="129" t="s">
        <v>1480</v>
      </c>
      <c r="C157" s="130">
        <v>2807</v>
      </c>
      <c r="D157" s="129" t="s">
        <v>1486</v>
      </c>
      <c r="E157" s="169">
        <f>VLOOKUP($C157,'2020-21 School Level AAFTE'!$C:$Z,11,FALSE)</f>
        <v>0.45390000000000003</v>
      </c>
      <c r="F157" s="169" t="str">
        <f>VLOOKUP($C157,'2020-21 School Level AAFTE'!$C:$Z,8,FALSE)</f>
        <v>No</v>
      </c>
      <c r="G157" s="167">
        <f>VLOOKUP($C157,'2020-21 School Level AAFTE'!$C:$I,7,FALSE)</f>
        <v>1631.07</v>
      </c>
      <c r="H157" s="145">
        <f>IFERROR(IF(F157= "yes",VLOOKUP(C157,Summary!$B:$I,5,0),0),0)</f>
        <v>0</v>
      </c>
      <c r="I157" s="144">
        <f t="shared" si="51"/>
        <v>0</v>
      </c>
      <c r="J157" s="101">
        <f>VLOOKUP($A157,'2021-22 Salary &amp; Benefits'!$A:$I,3,FALSE)</f>
        <v>1</v>
      </c>
      <c r="K157" s="101">
        <f>VLOOKUP($A157,'2021-22 Salary &amp; Benefits'!$A:$I,4,FALSE)</f>
        <v>1</v>
      </c>
      <c r="L157" s="121">
        <f t="shared" si="52"/>
        <v>0</v>
      </c>
      <c r="M157" s="29">
        <v>15</v>
      </c>
      <c r="N157" s="31">
        <f t="shared" si="53"/>
        <v>0</v>
      </c>
      <c r="O157" s="29">
        <v>1.1000000000000001</v>
      </c>
      <c r="P157" s="29">
        <v>36</v>
      </c>
      <c r="Q157" s="32">
        <f t="shared" si="54"/>
        <v>0</v>
      </c>
      <c r="R157" s="122">
        <f t="shared" si="55"/>
        <v>0</v>
      </c>
      <c r="S157" s="25">
        <f>VLOOKUP($A157,'2021-22 Salary &amp; Benefits'!$A:$I,5,FALSE)</f>
        <v>67585</v>
      </c>
      <c r="T157" s="25">
        <f>VLOOKUP($A157,'2021-22 Salary &amp; Benefits'!$A:$I,6,FALSE)</f>
        <v>68937</v>
      </c>
      <c r="U157" s="26">
        <f t="shared" si="56"/>
        <v>0</v>
      </c>
      <c r="V157" s="26">
        <f t="shared" si="57"/>
        <v>0</v>
      </c>
      <c r="W157" s="26">
        <f>'2021-22 Salary &amp; Benefits'!G$6</f>
        <v>11848.32</v>
      </c>
      <c r="X157" s="28">
        <f>'2021-22 Salary &amp; Benefits'!H$6</f>
        <v>0.2271</v>
      </c>
      <c r="Y157" s="28">
        <f>'2021-22 Salary &amp; Benefits'!I$6</f>
        <v>0.22070000000000001</v>
      </c>
      <c r="Z157" s="26">
        <f t="shared" si="58"/>
        <v>0</v>
      </c>
      <c r="AA157" s="27">
        <f t="shared" si="62"/>
        <v>0</v>
      </c>
      <c r="AB157" s="27">
        <f t="shared" si="59"/>
        <v>0</v>
      </c>
      <c r="AC157" s="27">
        <f t="shared" si="60"/>
        <v>0</v>
      </c>
      <c r="AD157" s="26">
        <f t="shared" si="61"/>
        <v>0</v>
      </c>
    </row>
    <row r="158" spans="1:30" s="23" customFormat="1">
      <c r="A158" s="129" t="s">
        <v>2460</v>
      </c>
      <c r="B158" s="129" t="s">
        <v>1480</v>
      </c>
      <c r="C158" s="130">
        <v>3250</v>
      </c>
      <c r="D158" s="129" t="s">
        <v>1488</v>
      </c>
      <c r="E158" s="169">
        <f>VLOOKUP($C158,'2020-21 School Level AAFTE'!$C:$Z,11,FALSE)</f>
        <v>0.60840000000000005</v>
      </c>
      <c r="F158" s="169" t="str">
        <f>VLOOKUP($C158,'2020-21 School Level AAFTE'!$C:$Z,8,FALSE)</f>
        <v>Yes</v>
      </c>
      <c r="G158" s="167">
        <f>VLOOKUP($C158,'2020-21 School Level AAFTE'!$C:$I,7,FALSE)</f>
        <v>680.77</v>
      </c>
      <c r="H158" s="145">
        <f>IFERROR(IF(F158= "yes",VLOOKUP(C158,Summary!$B:$I,5,0),0),0)</f>
        <v>0</v>
      </c>
      <c r="I158" s="143">
        <f t="shared" si="51"/>
        <v>680.77</v>
      </c>
      <c r="J158" s="101">
        <f>VLOOKUP($A158,'2021-22 Salary &amp; Benefits'!$A:$I,3,FALSE)</f>
        <v>1</v>
      </c>
      <c r="K158" s="101">
        <f>VLOOKUP($A158,'2021-22 Salary &amp; Benefits'!$A:$I,4,FALSE)</f>
        <v>1</v>
      </c>
      <c r="L158" s="45">
        <f t="shared" si="52"/>
        <v>680.77</v>
      </c>
      <c r="M158" s="29">
        <v>15</v>
      </c>
      <c r="N158" s="31">
        <f t="shared" si="53"/>
        <v>45.384666666666668</v>
      </c>
      <c r="O158" s="29">
        <v>1.1000000000000001</v>
      </c>
      <c r="P158" s="29">
        <v>36</v>
      </c>
      <c r="Q158" s="32">
        <f t="shared" si="54"/>
        <v>1797.2328000000002</v>
      </c>
      <c r="R158" s="122">
        <f t="shared" si="55"/>
        <v>1.9969253333333337</v>
      </c>
      <c r="S158" s="25">
        <f>VLOOKUP($A158,'2021-22 Salary &amp; Benefits'!$A:$I,5,FALSE)</f>
        <v>67585</v>
      </c>
      <c r="T158" s="25">
        <f>VLOOKUP($A158,'2021-22 Salary &amp; Benefits'!$A:$I,6,FALSE)</f>
        <v>68937</v>
      </c>
      <c r="U158" s="26">
        <f t="shared" si="56"/>
        <v>134962.19865333335</v>
      </c>
      <c r="V158" s="26">
        <f t="shared" si="57"/>
        <v>2699.8430506666773</v>
      </c>
      <c r="W158" s="26">
        <f>'2021-22 Salary &amp; Benefits'!G$6</f>
        <v>11848.32</v>
      </c>
      <c r="X158" s="28">
        <f>'2021-22 Salary &amp; Benefits'!H$6</f>
        <v>0.2271</v>
      </c>
      <c r="Y158" s="28">
        <f>'2021-22 Salary &amp; Benefits'!I$6</f>
        <v>0.22070000000000001</v>
      </c>
      <c r="Z158" s="26">
        <f t="shared" si="58"/>
        <v>54905.981040894141</v>
      </c>
      <c r="AA158" s="27">
        <f t="shared" si="62"/>
        <v>2294.3673617333338</v>
      </c>
      <c r="AB158" s="27">
        <f t="shared" si="59"/>
        <v>506.36687673454679</v>
      </c>
      <c r="AC158" s="27">
        <f t="shared" si="60"/>
        <v>2800.7342384678805</v>
      </c>
      <c r="AD158" s="26">
        <f t="shared" si="61"/>
        <v>195368.75698336205</v>
      </c>
    </row>
    <row r="159" spans="1:30" s="23" customFormat="1">
      <c r="A159" s="129" t="s">
        <v>2460</v>
      </c>
      <c r="B159" s="129" t="s">
        <v>1480</v>
      </c>
      <c r="C159" s="130">
        <v>5633</v>
      </c>
      <c r="D159" s="129" t="s">
        <v>3206</v>
      </c>
      <c r="E159" s="169">
        <f>VLOOKUP($C159,'2020-21 School Level AAFTE'!$C:$Z,11,FALSE)</f>
        <v>0.505</v>
      </c>
      <c r="F159" s="169" t="str">
        <f>VLOOKUP($C159,'2020-21 School Level AAFTE'!$C:$Z,8,FALSE)</f>
        <v>Yes</v>
      </c>
      <c r="G159" s="167">
        <f>VLOOKUP($C159,'2020-21 School Level AAFTE'!$C:$I,7,FALSE)</f>
        <v>1005.0400000000001</v>
      </c>
      <c r="H159" s="145">
        <f>IFERROR(IF(F159= "yes",VLOOKUP(C159,Summary!$B:$I,5,0),0),0)</f>
        <v>0</v>
      </c>
      <c r="I159" s="143">
        <f t="shared" si="51"/>
        <v>1005.0400000000001</v>
      </c>
      <c r="J159" s="101">
        <f>VLOOKUP($A159,'2021-22 Salary &amp; Benefits'!$A:$I,3,FALSE)</f>
        <v>1</v>
      </c>
      <c r="K159" s="101">
        <f>VLOOKUP($A159,'2021-22 Salary &amp; Benefits'!$A:$I,4,FALSE)</f>
        <v>1</v>
      </c>
      <c r="L159" s="45">
        <f t="shared" si="52"/>
        <v>1005.0400000000001</v>
      </c>
      <c r="M159" s="29">
        <v>15</v>
      </c>
      <c r="N159" s="31">
        <f t="shared" si="53"/>
        <v>67.00266666666667</v>
      </c>
      <c r="O159" s="29">
        <v>1.1000000000000001</v>
      </c>
      <c r="P159" s="29">
        <v>36</v>
      </c>
      <c r="Q159" s="32">
        <f t="shared" si="54"/>
        <v>2653.3056000000006</v>
      </c>
      <c r="R159" s="122">
        <f t="shared" si="55"/>
        <v>2.9481173333333341</v>
      </c>
      <c r="S159" s="25">
        <f>VLOOKUP($A159,'2021-22 Salary &amp; Benefits'!$A:$I,5,FALSE)</f>
        <v>67585</v>
      </c>
      <c r="T159" s="25">
        <f>VLOOKUP($A159,'2021-22 Salary &amp; Benefits'!$A:$I,6,FALSE)</f>
        <v>68937</v>
      </c>
      <c r="U159" s="26">
        <f t="shared" si="56"/>
        <v>199248.50997333339</v>
      </c>
      <c r="V159" s="26">
        <f t="shared" si="57"/>
        <v>3985.8546346666699</v>
      </c>
      <c r="W159" s="26">
        <f>'2021-22 Salary &amp; Benefits'!G$6</f>
        <v>11848.32</v>
      </c>
      <c r="X159" s="28">
        <f>'2021-22 Salary &amp; Benefits'!H$6</f>
        <v>0.2271</v>
      </c>
      <c r="Y159" s="28">
        <f>'2021-22 Salary &amp; Benefits'!I$6</f>
        <v>0.22070000000000001</v>
      </c>
      <c r="Z159" s="26">
        <f t="shared" si="58"/>
        <v>81059.252295694954</v>
      </c>
      <c r="AA159" s="27">
        <f t="shared" si="62"/>
        <v>3387.2394101333339</v>
      </c>
      <c r="AB159" s="27">
        <f t="shared" si="59"/>
        <v>747.56373781642685</v>
      </c>
      <c r="AC159" s="27">
        <f t="shared" si="60"/>
        <v>4134.8031479497604</v>
      </c>
      <c r="AD159" s="26">
        <f t="shared" si="61"/>
        <v>288428.42005164479</v>
      </c>
    </row>
    <row r="160" spans="1:30" s="23" customFormat="1">
      <c r="A160" s="129" t="s">
        <v>2460</v>
      </c>
      <c r="B160" s="129" t="s">
        <v>1480</v>
      </c>
      <c r="C160" s="130">
        <v>4296</v>
      </c>
      <c r="D160" s="129" t="s">
        <v>1496</v>
      </c>
      <c r="E160" s="169">
        <f>VLOOKUP($C160,'2020-21 School Level AAFTE'!$C:$Z,11,FALSE)</f>
        <v>0.57879999999999998</v>
      </c>
      <c r="F160" s="169" t="str">
        <f>VLOOKUP($C160,'2020-21 School Level AAFTE'!$C:$Z,8,FALSE)</f>
        <v>Yes</v>
      </c>
      <c r="G160" s="167">
        <f>VLOOKUP($C160,'2020-21 School Level AAFTE'!$C:$I,7,FALSE)</f>
        <v>564.03</v>
      </c>
      <c r="H160" s="145">
        <f>IFERROR(IF(F160= "yes",VLOOKUP(C160,Summary!$B:$I,5,0),0),0)</f>
        <v>0</v>
      </c>
      <c r="I160" s="143">
        <f t="shared" si="51"/>
        <v>564.03</v>
      </c>
      <c r="J160" s="101">
        <f>VLOOKUP($A160,'2021-22 Salary &amp; Benefits'!$A:$I,3,FALSE)</f>
        <v>1</v>
      </c>
      <c r="K160" s="101">
        <f>VLOOKUP($A160,'2021-22 Salary &amp; Benefits'!$A:$I,4,FALSE)</f>
        <v>1</v>
      </c>
      <c r="L160" s="45">
        <f t="shared" si="52"/>
        <v>564.03</v>
      </c>
      <c r="M160" s="29">
        <v>15</v>
      </c>
      <c r="N160" s="31">
        <f t="shared" si="53"/>
        <v>37.601999999999997</v>
      </c>
      <c r="O160" s="29">
        <v>1.1000000000000001</v>
      </c>
      <c r="P160" s="29">
        <v>36</v>
      </c>
      <c r="Q160" s="32">
        <f t="shared" si="54"/>
        <v>1489.0392000000002</v>
      </c>
      <c r="R160" s="122">
        <f t="shared" si="55"/>
        <v>1.6544880000000002</v>
      </c>
      <c r="S160" s="25">
        <f>VLOOKUP($A160,'2021-22 Salary &amp; Benefits'!$A:$I,5,FALSE)</f>
        <v>67585</v>
      </c>
      <c r="T160" s="25">
        <f>VLOOKUP($A160,'2021-22 Salary &amp; Benefits'!$A:$I,6,FALSE)</f>
        <v>68937</v>
      </c>
      <c r="U160" s="26">
        <f t="shared" si="56"/>
        <v>111818.57148000001</v>
      </c>
      <c r="V160" s="26">
        <f t="shared" si="57"/>
        <v>2236.8677759999991</v>
      </c>
      <c r="W160" s="26">
        <f>'2021-22 Salary &amp; Benefits'!G$6</f>
        <v>11848.32</v>
      </c>
      <c r="X160" s="28">
        <f>'2021-22 Salary &amp; Benefits'!H$6</f>
        <v>0.2271</v>
      </c>
      <c r="Y160" s="28">
        <f>'2021-22 Salary &amp; Benefits'!I$6</f>
        <v>0.22070000000000001</v>
      </c>
      <c r="Z160" s="26">
        <f t="shared" si="58"/>
        <v>45490.577561431201</v>
      </c>
      <c r="AA160" s="27">
        <f t="shared" si="62"/>
        <v>1900.9239876000001</v>
      </c>
      <c r="AB160" s="27">
        <f t="shared" si="59"/>
        <v>419.53392406332006</v>
      </c>
      <c r="AC160" s="27">
        <f t="shared" si="60"/>
        <v>2320.4579116633204</v>
      </c>
      <c r="AD160" s="26">
        <f t="shared" si="61"/>
        <v>161866.47472909451</v>
      </c>
    </row>
    <row r="161" spans="1:30" s="23" customFormat="1">
      <c r="A161" s="129" t="s">
        <v>2460</v>
      </c>
      <c r="B161" s="129" t="s">
        <v>1480</v>
      </c>
      <c r="C161" s="130">
        <v>4186</v>
      </c>
      <c r="D161" s="129" t="s">
        <v>1494</v>
      </c>
      <c r="E161" s="169">
        <f>VLOOKUP($C161,'2020-21 School Level AAFTE'!$C:$Z,11,FALSE)</f>
        <v>0.59930000000000005</v>
      </c>
      <c r="F161" s="169" t="str">
        <f>VLOOKUP($C161,'2020-21 School Level AAFTE'!$C:$Z,8,FALSE)</f>
        <v>Yes</v>
      </c>
      <c r="G161" s="167">
        <f>VLOOKUP($C161,'2020-21 School Level AAFTE'!$C:$I,7,FALSE)</f>
        <v>759.64</v>
      </c>
      <c r="H161" s="145">
        <f>IFERROR(IF(F161= "yes",VLOOKUP(C161,Summary!$B:$I,5,0),0),0)</f>
        <v>0</v>
      </c>
      <c r="I161" s="144">
        <f t="shared" si="51"/>
        <v>759.64</v>
      </c>
      <c r="J161" s="101">
        <f>VLOOKUP($A161,'2021-22 Salary &amp; Benefits'!$A:$I,3,FALSE)</f>
        <v>1</v>
      </c>
      <c r="K161" s="101">
        <f>VLOOKUP($A161,'2021-22 Salary &amp; Benefits'!$A:$I,4,FALSE)</f>
        <v>1</v>
      </c>
      <c r="L161" s="121">
        <f t="shared" si="52"/>
        <v>759.64</v>
      </c>
      <c r="M161" s="29">
        <v>15</v>
      </c>
      <c r="N161" s="31">
        <f t="shared" si="53"/>
        <v>50.642666666666663</v>
      </c>
      <c r="O161" s="29">
        <v>1.1000000000000001</v>
      </c>
      <c r="P161" s="29">
        <v>36</v>
      </c>
      <c r="Q161" s="32">
        <f t="shared" si="54"/>
        <v>2005.4495999999999</v>
      </c>
      <c r="R161" s="122">
        <f t="shared" si="55"/>
        <v>2.2282773333333332</v>
      </c>
      <c r="S161" s="25">
        <f>VLOOKUP($A161,'2021-22 Salary &amp; Benefits'!$A:$I,5,FALSE)</f>
        <v>67585</v>
      </c>
      <c r="T161" s="25">
        <f>VLOOKUP($A161,'2021-22 Salary &amp; Benefits'!$A:$I,6,FALSE)</f>
        <v>68937</v>
      </c>
      <c r="U161" s="26">
        <f t="shared" si="56"/>
        <v>150598.12357333332</v>
      </c>
      <c r="V161" s="26">
        <f t="shared" si="57"/>
        <v>3012.6309546666744</v>
      </c>
      <c r="W161" s="26">
        <f>'2021-22 Salary &amp; Benefits'!G$6</f>
        <v>11848.32</v>
      </c>
      <c r="X161" s="28">
        <f>'2021-22 Salary &amp; Benefits'!H$6</f>
        <v>0.2271</v>
      </c>
      <c r="Y161" s="28">
        <f>'2021-22 Salary &amp; Benefits'!I$6</f>
        <v>0.22070000000000001</v>
      </c>
      <c r="Z161" s="26">
        <f t="shared" si="58"/>
        <v>61267.06440927893</v>
      </c>
      <c r="AA161" s="27">
        <f t="shared" si="62"/>
        <v>2560.1792421333334</v>
      </c>
      <c r="AB161" s="27">
        <f t="shared" si="59"/>
        <v>565.03155873882667</v>
      </c>
      <c r="AC161" s="27">
        <f t="shared" si="60"/>
        <v>3125.2108008721602</v>
      </c>
      <c r="AD161" s="26">
        <f t="shared" si="61"/>
        <v>218003.02973815106</v>
      </c>
    </row>
    <row r="162" spans="1:30" s="23" customFormat="1">
      <c r="A162" s="129" t="s">
        <v>2460</v>
      </c>
      <c r="B162" s="129" t="s">
        <v>1480</v>
      </c>
      <c r="C162" s="130">
        <v>4331</v>
      </c>
      <c r="D162" s="129" t="s">
        <v>1498</v>
      </c>
      <c r="E162" s="169">
        <f>VLOOKUP($C162,'2020-21 School Level AAFTE'!$C:$Z,11,FALSE)</f>
        <v>0.55130000000000001</v>
      </c>
      <c r="F162" s="169" t="str">
        <f>VLOOKUP($C162,'2020-21 School Level AAFTE'!$C:$Z,8,FALSE)</f>
        <v>Yes</v>
      </c>
      <c r="G162" s="167">
        <f>VLOOKUP($C162,'2020-21 School Level AAFTE'!$C:$I,7,FALSE)</f>
        <v>470.83</v>
      </c>
      <c r="H162" s="145">
        <f>IFERROR(IF(F162= "yes",VLOOKUP(C162,Summary!$B:$I,5,0),0),0)</f>
        <v>0</v>
      </c>
      <c r="I162" s="144">
        <f t="shared" si="51"/>
        <v>470.83</v>
      </c>
      <c r="J162" s="101">
        <f>VLOOKUP($A162,'2021-22 Salary &amp; Benefits'!$A:$I,3,FALSE)</f>
        <v>1</v>
      </c>
      <c r="K162" s="101">
        <f>VLOOKUP($A162,'2021-22 Salary &amp; Benefits'!$A:$I,4,FALSE)</f>
        <v>1</v>
      </c>
      <c r="L162" s="121">
        <f t="shared" si="52"/>
        <v>470.83</v>
      </c>
      <c r="M162" s="29">
        <v>15</v>
      </c>
      <c r="N162" s="31">
        <f t="shared" si="53"/>
        <v>31.388666666666666</v>
      </c>
      <c r="O162" s="29">
        <v>1.1000000000000001</v>
      </c>
      <c r="P162" s="29">
        <v>36</v>
      </c>
      <c r="Q162" s="32">
        <f t="shared" si="54"/>
        <v>1242.9912000000002</v>
      </c>
      <c r="R162" s="122">
        <f t="shared" si="55"/>
        <v>1.3811013333333335</v>
      </c>
      <c r="S162" s="25">
        <f>VLOOKUP($A162,'2021-22 Salary &amp; Benefits'!$A:$I,5,FALSE)</f>
        <v>67585</v>
      </c>
      <c r="T162" s="25">
        <f>VLOOKUP($A162,'2021-22 Salary &amp; Benefits'!$A:$I,6,FALSE)</f>
        <v>68937</v>
      </c>
      <c r="U162" s="26">
        <f t="shared" si="56"/>
        <v>93341.733613333345</v>
      </c>
      <c r="V162" s="26">
        <f t="shared" si="57"/>
        <v>1867.2490026666637</v>
      </c>
      <c r="W162" s="26">
        <f>'2021-22 Salary &amp; Benefits'!G$6</f>
        <v>11848.32</v>
      </c>
      <c r="X162" s="28">
        <f>'2021-22 Salary &amp; Benefits'!H$6</f>
        <v>0.2271</v>
      </c>
      <c r="Y162" s="28">
        <f>'2021-22 Salary &amp; Benefits'!I$6</f>
        <v>0.22070000000000001</v>
      </c>
      <c r="Z162" s="26">
        <f t="shared" si="58"/>
        <v>37973.74010823654</v>
      </c>
      <c r="AA162" s="27">
        <f t="shared" si="62"/>
        <v>1586.8163769333332</v>
      </c>
      <c r="AB162" s="27">
        <f t="shared" si="59"/>
        <v>350.21037438918665</v>
      </c>
      <c r="AC162" s="27">
        <f t="shared" si="60"/>
        <v>1937.0267513225199</v>
      </c>
      <c r="AD162" s="26">
        <f t="shared" si="61"/>
        <v>135119.74947555907</v>
      </c>
    </row>
    <row r="163" spans="1:30" s="23" customFormat="1">
      <c r="A163" s="129" t="s">
        <v>2460</v>
      </c>
      <c r="B163" s="129" t="s">
        <v>1480</v>
      </c>
      <c r="C163" s="130">
        <v>1510</v>
      </c>
      <c r="D163" s="129" t="s">
        <v>1481</v>
      </c>
      <c r="E163" s="169">
        <f>VLOOKUP($C163,'2020-21 School Level AAFTE'!$C:$Z,11,FALSE)</f>
        <v>0.64180000000000004</v>
      </c>
      <c r="F163" s="169" t="str">
        <f>VLOOKUP($C163,'2020-21 School Level AAFTE'!$C:$Z,8,FALSE)</f>
        <v>Yes</v>
      </c>
      <c r="G163" s="167">
        <f>VLOOKUP($C163,'2020-21 School Level AAFTE'!$C:$I,7,FALSE)</f>
        <v>241.38</v>
      </c>
      <c r="H163" s="145">
        <f>IFERROR(IF(F163= "yes",VLOOKUP(C163,Summary!$B:$I,5,0),0),0)</f>
        <v>0</v>
      </c>
      <c r="I163" s="144">
        <f t="shared" si="51"/>
        <v>241.38</v>
      </c>
      <c r="J163" s="101">
        <f>VLOOKUP($A163,'2021-22 Salary &amp; Benefits'!$A:$I,3,FALSE)</f>
        <v>1</v>
      </c>
      <c r="K163" s="101">
        <f>VLOOKUP($A163,'2021-22 Salary &amp; Benefits'!$A:$I,4,FALSE)</f>
        <v>1</v>
      </c>
      <c r="L163" s="121">
        <f t="shared" si="52"/>
        <v>241.38</v>
      </c>
      <c r="M163" s="29">
        <v>15</v>
      </c>
      <c r="N163" s="31">
        <f t="shared" si="53"/>
        <v>16.091999999999999</v>
      </c>
      <c r="O163" s="29">
        <v>1.1000000000000001</v>
      </c>
      <c r="P163" s="29">
        <v>36</v>
      </c>
      <c r="Q163" s="32">
        <f t="shared" si="54"/>
        <v>637.2432</v>
      </c>
      <c r="R163" s="122">
        <f t="shared" si="55"/>
        <v>0.70804800000000001</v>
      </c>
      <c r="S163" s="25">
        <f>VLOOKUP($A163,'2021-22 Salary &amp; Benefits'!$A:$I,5,FALSE)</f>
        <v>67585</v>
      </c>
      <c r="T163" s="25">
        <f>VLOOKUP($A163,'2021-22 Salary &amp; Benefits'!$A:$I,6,FALSE)</f>
        <v>68937</v>
      </c>
      <c r="U163" s="26">
        <f t="shared" si="56"/>
        <v>47853.424080000004</v>
      </c>
      <c r="V163" s="26">
        <f t="shared" si="57"/>
        <v>957.28089599999657</v>
      </c>
      <c r="W163" s="26">
        <f>'2021-22 Salary &amp; Benefits'!G$6</f>
        <v>11848.32</v>
      </c>
      <c r="X163" s="28">
        <f>'2021-22 Salary &amp; Benefits'!H$6</f>
        <v>0.2271</v>
      </c>
      <c r="Y163" s="28">
        <f>'2021-22 Salary &amp; Benefits'!I$6</f>
        <v>0.22070000000000001</v>
      </c>
      <c r="Z163" s="26">
        <f t="shared" si="58"/>
        <v>19467.9637816752</v>
      </c>
      <c r="AA163" s="27">
        <f t="shared" si="62"/>
        <v>813.51174960000003</v>
      </c>
      <c r="AB163" s="27">
        <f t="shared" si="59"/>
        <v>179.54204313672003</v>
      </c>
      <c r="AC163" s="27">
        <f t="shared" si="60"/>
        <v>993.05379273672008</v>
      </c>
      <c r="AD163" s="26">
        <f t="shared" si="61"/>
        <v>69271.722550411927</v>
      </c>
    </row>
    <row r="164" spans="1:30" s="23" customFormat="1">
      <c r="A164" s="129" t="s">
        <v>2460</v>
      </c>
      <c r="B164" s="129" t="s">
        <v>1480</v>
      </c>
      <c r="C164" s="130">
        <v>3649</v>
      </c>
      <c r="D164" s="129" t="s">
        <v>1489</v>
      </c>
      <c r="E164" s="169">
        <f>VLOOKUP($C164,'2020-21 School Level AAFTE'!$C:$Z,11,FALSE)</f>
        <v>0.67579999999999996</v>
      </c>
      <c r="F164" s="169" t="str">
        <f>VLOOKUP($C164,'2020-21 School Level AAFTE'!$C:$Z,8,FALSE)</f>
        <v>Yes</v>
      </c>
      <c r="G164" s="167">
        <f>VLOOKUP($C164,'2020-21 School Level AAFTE'!$C:$I,7,FALSE)</f>
        <v>715.78</v>
      </c>
      <c r="H164" s="145">
        <f>IFERROR(IF(F164= "yes",VLOOKUP(C164,Summary!$B:$I,5,0),0),0)</f>
        <v>0</v>
      </c>
      <c r="I164" s="144">
        <f t="shared" si="51"/>
        <v>715.78</v>
      </c>
      <c r="J164" s="101">
        <f>VLOOKUP($A164,'2021-22 Salary &amp; Benefits'!$A:$I,3,FALSE)</f>
        <v>1</v>
      </c>
      <c r="K164" s="101">
        <f>VLOOKUP($A164,'2021-22 Salary &amp; Benefits'!$A:$I,4,FALSE)</f>
        <v>1</v>
      </c>
      <c r="L164" s="121">
        <f t="shared" si="52"/>
        <v>715.78</v>
      </c>
      <c r="M164" s="29">
        <v>15</v>
      </c>
      <c r="N164" s="31">
        <f t="shared" si="53"/>
        <v>47.718666666666664</v>
      </c>
      <c r="O164" s="29">
        <v>1.1000000000000001</v>
      </c>
      <c r="P164" s="29">
        <v>36</v>
      </c>
      <c r="Q164" s="32">
        <f t="shared" si="54"/>
        <v>1889.6592000000001</v>
      </c>
      <c r="R164" s="122">
        <f t="shared" si="55"/>
        <v>2.0996213333333333</v>
      </c>
      <c r="S164" s="25">
        <f>VLOOKUP($A164,'2021-22 Salary &amp; Benefits'!$A:$I,5,FALSE)</f>
        <v>67585</v>
      </c>
      <c r="T164" s="25">
        <f>VLOOKUP($A164,'2021-22 Salary &amp; Benefits'!$A:$I,6,FALSE)</f>
        <v>68937</v>
      </c>
      <c r="U164" s="26">
        <f t="shared" si="56"/>
        <v>141902.90781333332</v>
      </c>
      <c r="V164" s="26">
        <f t="shared" si="57"/>
        <v>2838.6880426666758</v>
      </c>
      <c r="W164" s="26">
        <f>'2021-22 Salary &amp; Benefits'!G$6</f>
        <v>11848.32</v>
      </c>
      <c r="X164" s="28">
        <f>'2021-22 Salary &amp; Benefits'!H$6</f>
        <v>0.2271</v>
      </c>
      <c r="Y164" s="28">
        <f>'2021-22 Salary &amp; Benefits'!I$6</f>
        <v>0.22070000000000001</v>
      </c>
      <c r="Z164" s="26">
        <f t="shared" si="58"/>
        <v>57729.634251584532</v>
      </c>
      <c r="AA164" s="27">
        <f t="shared" si="62"/>
        <v>2412.3599309333335</v>
      </c>
      <c r="AB164" s="27">
        <f t="shared" si="59"/>
        <v>532.40783675698674</v>
      </c>
      <c r="AC164" s="27">
        <f t="shared" si="60"/>
        <v>2944.7677676903204</v>
      </c>
      <c r="AD164" s="26">
        <f t="shared" si="61"/>
        <v>205415.99787527486</v>
      </c>
    </row>
    <row r="165" spans="1:30" s="23" customFormat="1">
      <c r="A165" s="129" t="s">
        <v>2460</v>
      </c>
      <c r="B165" s="129" t="s">
        <v>1480</v>
      </c>
      <c r="C165" s="130">
        <v>2576</v>
      </c>
      <c r="D165" s="129" t="s">
        <v>1484</v>
      </c>
      <c r="E165" s="169">
        <f>VLOOKUP($C165,'2020-21 School Level AAFTE'!$C:$Z,11,FALSE)</f>
        <v>0.47599999999999998</v>
      </c>
      <c r="F165" s="169" t="str">
        <f>VLOOKUP($C165,'2020-21 School Level AAFTE'!$C:$Z,8,FALSE)</f>
        <v>No</v>
      </c>
      <c r="G165" s="167">
        <f>VLOOKUP($C165,'2020-21 School Level AAFTE'!$C:$I,7,FALSE)</f>
        <v>789.52</v>
      </c>
      <c r="H165" s="145">
        <f>IFERROR(IF(F165= "yes",VLOOKUP(C165,Summary!$B:$I,5,0),0),0)</f>
        <v>0</v>
      </c>
      <c r="I165" s="143">
        <f t="shared" si="51"/>
        <v>0</v>
      </c>
      <c r="J165" s="101">
        <f>VLOOKUP($A165,'2021-22 Salary &amp; Benefits'!$A:$I,3,FALSE)</f>
        <v>1</v>
      </c>
      <c r="K165" s="101">
        <f>VLOOKUP($A165,'2021-22 Salary &amp; Benefits'!$A:$I,4,FALSE)</f>
        <v>1</v>
      </c>
      <c r="L165" s="45">
        <f t="shared" si="52"/>
        <v>0</v>
      </c>
      <c r="M165" s="29">
        <v>15</v>
      </c>
      <c r="N165" s="31">
        <f t="shared" si="53"/>
        <v>0</v>
      </c>
      <c r="O165" s="29">
        <v>1.1000000000000001</v>
      </c>
      <c r="P165" s="29">
        <v>36</v>
      </c>
      <c r="Q165" s="32">
        <f t="shared" si="54"/>
        <v>0</v>
      </c>
      <c r="R165" s="122">
        <f t="shared" si="55"/>
        <v>0</v>
      </c>
      <c r="S165" s="25">
        <f>VLOOKUP($A165,'2021-22 Salary &amp; Benefits'!$A:$I,5,FALSE)</f>
        <v>67585</v>
      </c>
      <c r="T165" s="25">
        <f>VLOOKUP($A165,'2021-22 Salary &amp; Benefits'!$A:$I,6,FALSE)</f>
        <v>68937</v>
      </c>
      <c r="U165" s="26">
        <f t="shared" si="56"/>
        <v>0</v>
      </c>
      <c r="V165" s="26">
        <f t="shared" si="57"/>
        <v>0</v>
      </c>
      <c r="W165" s="26">
        <f>'2021-22 Salary &amp; Benefits'!G$6</f>
        <v>11848.32</v>
      </c>
      <c r="X165" s="28">
        <f>'2021-22 Salary &amp; Benefits'!H$6</f>
        <v>0.2271</v>
      </c>
      <c r="Y165" s="28">
        <f>'2021-22 Salary &amp; Benefits'!I$6</f>
        <v>0.22070000000000001</v>
      </c>
      <c r="Z165" s="26">
        <f t="shared" si="58"/>
        <v>0</v>
      </c>
      <c r="AA165" s="27">
        <f t="shared" si="62"/>
        <v>0</v>
      </c>
      <c r="AB165" s="27">
        <f t="shared" si="59"/>
        <v>0</v>
      </c>
      <c r="AC165" s="27">
        <f t="shared" si="60"/>
        <v>0</v>
      </c>
      <c r="AD165" s="26">
        <f t="shared" si="61"/>
        <v>0</v>
      </c>
    </row>
    <row r="166" spans="1:30" s="23" customFormat="1">
      <c r="A166" s="129" t="s">
        <v>2460</v>
      </c>
      <c r="B166" s="129" t="s">
        <v>1480</v>
      </c>
      <c r="C166" s="130">
        <v>4578</v>
      </c>
      <c r="D166" s="129" t="s">
        <v>1501</v>
      </c>
      <c r="E166" s="169">
        <f>VLOOKUP($C166,'2020-21 School Level AAFTE'!$C:$Z,11,FALSE)</f>
        <v>0.47670000000000001</v>
      </c>
      <c r="F166" s="169" t="str">
        <f>VLOOKUP($C166,'2020-21 School Level AAFTE'!$C:$Z,8,FALSE)</f>
        <v>No</v>
      </c>
      <c r="G166" s="167">
        <f>VLOOKUP($C166,'2020-21 School Level AAFTE'!$C:$I,7,FALSE)</f>
        <v>597.98</v>
      </c>
      <c r="H166" s="145">
        <f>IFERROR(IF(F166= "yes",VLOOKUP(C166,Summary!$B:$I,5,0),0),0)</f>
        <v>0</v>
      </c>
      <c r="I166" s="144">
        <f t="shared" si="51"/>
        <v>0</v>
      </c>
      <c r="J166" s="101">
        <f>VLOOKUP($A166,'2021-22 Salary &amp; Benefits'!$A:$I,3,FALSE)</f>
        <v>1</v>
      </c>
      <c r="K166" s="101">
        <f>VLOOKUP($A166,'2021-22 Salary &amp; Benefits'!$A:$I,4,FALSE)</f>
        <v>1</v>
      </c>
      <c r="L166" s="121">
        <f t="shared" si="52"/>
        <v>0</v>
      </c>
      <c r="M166" s="29">
        <v>15</v>
      </c>
      <c r="N166" s="31">
        <f t="shared" si="53"/>
        <v>0</v>
      </c>
      <c r="O166" s="29">
        <v>1.1000000000000001</v>
      </c>
      <c r="P166" s="29">
        <v>36</v>
      </c>
      <c r="Q166" s="32">
        <f t="shared" si="54"/>
        <v>0</v>
      </c>
      <c r="R166" s="122">
        <f t="shared" si="55"/>
        <v>0</v>
      </c>
      <c r="S166" s="25">
        <f>VLOOKUP($A166,'2021-22 Salary &amp; Benefits'!$A:$I,5,FALSE)</f>
        <v>67585</v>
      </c>
      <c r="T166" s="25">
        <f>VLOOKUP($A166,'2021-22 Salary &amp; Benefits'!$A:$I,6,FALSE)</f>
        <v>68937</v>
      </c>
      <c r="U166" s="26">
        <f t="shared" si="56"/>
        <v>0</v>
      </c>
      <c r="V166" s="26">
        <f t="shared" si="57"/>
        <v>0</v>
      </c>
      <c r="W166" s="26">
        <f>'2021-22 Salary &amp; Benefits'!G$6</f>
        <v>11848.32</v>
      </c>
      <c r="X166" s="28">
        <f>'2021-22 Salary &amp; Benefits'!H$6</f>
        <v>0.2271</v>
      </c>
      <c r="Y166" s="28">
        <f>'2021-22 Salary &amp; Benefits'!I$6</f>
        <v>0.22070000000000001</v>
      </c>
      <c r="Z166" s="26">
        <f t="shared" si="58"/>
        <v>0</v>
      </c>
      <c r="AA166" s="27">
        <f t="shared" si="62"/>
        <v>0</v>
      </c>
      <c r="AB166" s="27">
        <f t="shared" si="59"/>
        <v>0</v>
      </c>
      <c r="AC166" s="27">
        <f t="shared" si="60"/>
        <v>0</v>
      </c>
      <c r="AD166" s="26">
        <f t="shared" si="61"/>
        <v>0</v>
      </c>
    </row>
    <row r="167" spans="1:30" s="23" customFormat="1">
      <c r="A167" s="129" t="s">
        <v>2460</v>
      </c>
      <c r="B167" s="129" t="s">
        <v>1480</v>
      </c>
      <c r="C167" s="130">
        <v>2877</v>
      </c>
      <c r="D167" s="129" t="s">
        <v>1487</v>
      </c>
      <c r="E167" s="169">
        <f>VLOOKUP($C167,'2020-21 School Level AAFTE'!$C:$Z,11,FALSE)</f>
        <v>0.30680000000000002</v>
      </c>
      <c r="F167" s="169" t="str">
        <f>VLOOKUP($C167,'2020-21 School Level AAFTE'!$C:$Z,8,FALSE)</f>
        <v>No</v>
      </c>
      <c r="G167" s="167">
        <f>VLOOKUP($C167,'2020-21 School Level AAFTE'!$C:$I,7,FALSE)</f>
        <v>509.06</v>
      </c>
      <c r="H167" s="145">
        <f>IFERROR(IF(F167= "yes",VLOOKUP(C167,Summary!$B:$I,5,0),0),0)</f>
        <v>0</v>
      </c>
      <c r="I167" s="143">
        <f t="shared" si="51"/>
        <v>0</v>
      </c>
      <c r="J167" s="101">
        <f>VLOOKUP($A167,'2021-22 Salary &amp; Benefits'!$A:$I,3,FALSE)</f>
        <v>1</v>
      </c>
      <c r="K167" s="101">
        <f>VLOOKUP($A167,'2021-22 Salary &amp; Benefits'!$A:$I,4,FALSE)</f>
        <v>1</v>
      </c>
      <c r="L167" s="45">
        <f t="shared" si="52"/>
        <v>0</v>
      </c>
      <c r="M167" s="29">
        <v>15</v>
      </c>
      <c r="N167" s="31">
        <f t="shared" si="53"/>
        <v>0</v>
      </c>
      <c r="O167" s="29">
        <v>1.1000000000000001</v>
      </c>
      <c r="P167" s="29">
        <v>36</v>
      </c>
      <c r="Q167" s="32">
        <f t="shared" si="54"/>
        <v>0</v>
      </c>
      <c r="R167" s="122">
        <f t="shared" si="55"/>
        <v>0</v>
      </c>
      <c r="S167" s="25">
        <f>VLOOKUP($A167,'2021-22 Salary &amp; Benefits'!$A:$I,5,FALSE)</f>
        <v>67585</v>
      </c>
      <c r="T167" s="25">
        <f>VLOOKUP($A167,'2021-22 Salary &amp; Benefits'!$A:$I,6,FALSE)</f>
        <v>68937</v>
      </c>
      <c r="U167" s="26">
        <f t="shared" si="56"/>
        <v>0</v>
      </c>
      <c r="V167" s="26">
        <f t="shared" si="57"/>
        <v>0</v>
      </c>
      <c r="W167" s="26">
        <f>'2021-22 Salary &amp; Benefits'!G$6</f>
        <v>11848.32</v>
      </c>
      <c r="X167" s="28">
        <f>'2021-22 Salary &amp; Benefits'!H$6</f>
        <v>0.2271</v>
      </c>
      <c r="Y167" s="28">
        <f>'2021-22 Salary &amp; Benefits'!I$6</f>
        <v>0.22070000000000001</v>
      </c>
      <c r="Z167" s="26">
        <f t="shared" si="58"/>
        <v>0</v>
      </c>
      <c r="AA167" s="27">
        <f t="shared" si="62"/>
        <v>0</v>
      </c>
      <c r="AB167" s="27">
        <f t="shared" si="59"/>
        <v>0</v>
      </c>
      <c r="AC167" s="27">
        <f t="shared" si="60"/>
        <v>0</v>
      </c>
      <c r="AD167" s="26">
        <f t="shared" si="61"/>
        <v>0</v>
      </c>
    </row>
    <row r="168" spans="1:30" s="23" customFormat="1">
      <c r="A168" s="129" t="s">
        <v>2460</v>
      </c>
      <c r="B168" s="129" t="s">
        <v>1480</v>
      </c>
      <c r="C168" s="130">
        <v>4099</v>
      </c>
      <c r="D168" s="129" t="s">
        <v>1455</v>
      </c>
      <c r="E168" s="169">
        <f>VLOOKUP($C168,'2020-21 School Level AAFTE'!$C:$Z,11,FALSE)</f>
        <v>0.59709999999999996</v>
      </c>
      <c r="F168" s="169" t="str">
        <f>VLOOKUP($C168,'2020-21 School Level AAFTE'!$C:$Z,8,FALSE)</f>
        <v>Yes</v>
      </c>
      <c r="G168" s="167">
        <f>VLOOKUP($C168,'2020-21 School Level AAFTE'!$C:$I,7,FALSE)</f>
        <v>523.79999999999995</v>
      </c>
      <c r="H168" s="145">
        <f>IFERROR(IF(F168= "yes",VLOOKUP(C168,Summary!$B:$I,5,0),0),0)</f>
        <v>0</v>
      </c>
      <c r="I168" s="144">
        <f t="shared" si="51"/>
        <v>523.79999999999995</v>
      </c>
      <c r="J168" s="101">
        <f>VLOOKUP($A168,'2021-22 Salary &amp; Benefits'!$A:$I,3,FALSE)</f>
        <v>1</v>
      </c>
      <c r="K168" s="101">
        <f>VLOOKUP($A168,'2021-22 Salary &amp; Benefits'!$A:$I,4,FALSE)</f>
        <v>1</v>
      </c>
      <c r="L168" s="121">
        <f t="shared" si="52"/>
        <v>523.79999999999995</v>
      </c>
      <c r="M168" s="29">
        <v>15</v>
      </c>
      <c r="N168" s="31">
        <f t="shared" si="53"/>
        <v>34.919999999999995</v>
      </c>
      <c r="O168" s="29">
        <v>1.1000000000000001</v>
      </c>
      <c r="P168" s="29">
        <v>36</v>
      </c>
      <c r="Q168" s="32">
        <f t="shared" si="54"/>
        <v>1382.8319999999999</v>
      </c>
      <c r="R168" s="122">
        <f t="shared" si="55"/>
        <v>1.5364799999999998</v>
      </c>
      <c r="S168" s="25">
        <f>VLOOKUP($A168,'2021-22 Salary &amp; Benefits'!$A:$I,5,FALSE)</f>
        <v>67585</v>
      </c>
      <c r="T168" s="25">
        <f>VLOOKUP($A168,'2021-22 Salary &amp; Benefits'!$A:$I,6,FALSE)</f>
        <v>68937</v>
      </c>
      <c r="U168" s="26">
        <f t="shared" si="56"/>
        <v>103843.00079999999</v>
      </c>
      <c r="V168" s="26">
        <f t="shared" si="57"/>
        <v>2077.3209599999973</v>
      </c>
      <c r="W168" s="26">
        <f>'2021-22 Salary &amp; Benefits'!G$6</f>
        <v>11848.32</v>
      </c>
      <c r="X168" s="28">
        <f>'2021-22 Salary &amp; Benefits'!H$6</f>
        <v>0.2271</v>
      </c>
      <c r="Y168" s="28">
        <f>'2021-22 Salary &amp; Benefits'!I$6</f>
        <v>0.22070000000000001</v>
      </c>
      <c r="Z168" s="26">
        <f t="shared" si="58"/>
        <v>42245.916931151995</v>
      </c>
      <c r="AA168" s="27">
        <f t="shared" si="62"/>
        <v>1765.338696</v>
      </c>
      <c r="AB168" s="27">
        <f t="shared" si="59"/>
        <v>389.61025020720001</v>
      </c>
      <c r="AC168" s="27">
        <f t="shared" si="60"/>
        <v>2154.9489462072002</v>
      </c>
      <c r="AD168" s="26">
        <f t="shared" si="61"/>
        <v>150321.18763735917</v>
      </c>
    </row>
    <row r="169" spans="1:30" s="23" customFormat="1">
      <c r="A169" s="129" t="s">
        <v>2460</v>
      </c>
      <c r="B169" s="129" t="s">
        <v>1480</v>
      </c>
      <c r="C169" s="130">
        <v>5159</v>
      </c>
      <c r="D169" s="129" t="s">
        <v>1503</v>
      </c>
      <c r="E169" s="169">
        <f>VLOOKUP($C169,'2020-21 School Level AAFTE'!$C:$Z,11,FALSE)</f>
        <v>0.47639999999999999</v>
      </c>
      <c r="F169" s="169" t="str">
        <f>VLOOKUP($C169,'2020-21 School Level AAFTE'!$C:$Z,8,FALSE)</f>
        <v>No</v>
      </c>
      <c r="G169" s="167">
        <f>VLOOKUP($C169,'2020-21 School Level AAFTE'!$C:$I,7,FALSE)</f>
        <v>542.04</v>
      </c>
      <c r="H169" s="145">
        <f>IFERROR(IF(F169= "yes",VLOOKUP(C169,Summary!$B:$I,5,0),0),0)</f>
        <v>0</v>
      </c>
      <c r="I169" s="143">
        <f t="shared" si="51"/>
        <v>0</v>
      </c>
      <c r="J169" s="101">
        <f>VLOOKUP($A169,'2021-22 Salary &amp; Benefits'!$A:$I,3,FALSE)</f>
        <v>1</v>
      </c>
      <c r="K169" s="101">
        <f>VLOOKUP($A169,'2021-22 Salary &amp; Benefits'!$A:$I,4,FALSE)</f>
        <v>1</v>
      </c>
      <c r="L169" s="45">
        <f t="shared" si="52"/>
        <v>0</v>
      </c>
      <c r="M169" s="29">
        <v>15</v>
      </c>
      <c r="N169" s="31">
        <f t="shared" si="53"/>
        <v>0</v>
      </c>
      <c r="O169" s="29">
        <v>1.1000000000000001</v>
      </c>
      <c r="P169" s="29">
        <v>36</v>
      </c>
      <c r="Q169" s="32">
        <f t="shared" si="54"/>
        <v>0</v>
      </c>
      <c r="R169" s="122">
        <f t="shared" si="55"/>
        <v>0</v>
      </c>
      <c r="S169" s="25">
        <f>VLOOKUP($A169,'2021-22 Salary &amp; Benefits'!$A:$I,5,FALSE)</f>
        <v>67585</v>
      </c>
      <c r="T169" s="25">
        <f>VLOOKUP($A169,'2021-22 Salary &amp; Benefits'!$A:$I,6,FALSE)</f>
        <v>68937</v>
      </c>
      <c r="U169" s="26">
        <f t="shared" si="56"/>
        <v>0</v>
      </c>
      <c r="V169" s="26">
        <f t="shared" si="57"/>
        <v>0</v>
      </c>
      <c r="W169" s="26">
        <f>'2021-22 Salary &amp; Benefits'!G$6</f>
        <v>11848.32</v>
      </c>
      <c r="X169" s="28">
        <f>'2021-22 Salary &amp; Benefits'!H$6</f>
        <v>0.2271</v>
      </c>
      <c r="Y169" s="28">
        <f>'2021-22 Salary &amp; Benefits'!I$6</f>
        <v>0.22070000000000001</v>
      </c>
      <c r="Z169" s="26">
        <f t="shared" si="58"/>
        <v>0</v>
      </c>
      <c r="AA169" s="27">
        <f t="shared" si="62"/>
        <v>0</v>
      </c>
      <c r="AB169" s="27">
        <f t="shared" si="59"/>
        <v>0</v>
      </c>
      <c r="AC169" s="27">
        <f t="shared" si="60"/>
        <v>0</v>
      </c>
      <c r="AD169" s="26">
        <f t="shared" si="61"/>
        <v>0</v>
      </c>
    </row>
    <row r="170" spans="1:30" s="23" customFormat="1">
      <c r="A170" s="129" t="s">
        <v>2460</v>
      </c>
      <c r="B170" s="129" t="s">
        <v>1480</v>
      </c>
      <c r="C170" s="130">
        <v>4407</v>
      </c>
      <c r="D170" s="129" t="s">
        <v>245</v>
      </c>
      <c r="E170" s="169">
        <f>VLOOKUP($C170,'2020-21 School Level AAFTE'!$C:$Z,11,FALSE)</f>
        <v>0.41749999999999998</v>
      </c>
      <c r="F170" s="169" t="str">
        <f>VLOOKUP($C170,'2020-21 School Level AAFTE'!$C:$Z,8,FALSE)</f>
        <v>No</v>
      </c>
      <c r="G170" s="167">
        <f>VLOOKUP($C170,'2020-21 School Level AAFTE'!$C:$I,7,FALSE)</f>
        <v>679.63</v>
      </c>
      <c r="H170" s="145">
        <f>IFERROR(IF(F170= "yes",VLOOKUP(C170,Summary!$B:$I,5,0),0),0)</f>
        <v>0</v>
      </c>
      <c r="I170" s="144">
        <f t="shared" si="51"/>
        <v>0</v>
      </c>
      <c r="J170" s="101">
        <f>VLOOKUP($A170,'2021-22 Salary &amp; Benefits'!$A:$I,3,FALSE)</f>
        <v>1</v>
      </c>
      <c r="K170" s="101">
        <f>VLOOKUP($A170,'2021-22 Salary &amp; Benefits'!$A:$I,4,FALSE)</f>
        <v>1</v>
      </c>
      <c r="L170" s="121">
        <f t="shared" si="52"/>
        <v>0</v>
      </c>
      <c r="M170" s="29">
        <v>15</v>
      </c>
      <c r="N170" s="31">
        <f t="shared" si="53"/>
        <v>0</v>
      </c>
      <c r="O170" s="29">
        <v>1.1000000000000001</v>
      </c>
      <c r="P170" s="29">
        <v>36</v>
      </c>
      <c r="Q170" s="32">
        <f t="shared" si="54"/>
        <v>0</v>
      </c>
      <c r="R170" s="122">
        <f t="shared" si="55"/>
        <v>0</v>
      </c>
      <c r="S170" s="25">
        <f>VLOOKUP($A170,'2021-22 Salary &amp; Benefits'!$A:$I,5,FALSE)</f>
        <v>67585</v>
      </c>
      <c r="T170" s="25">
        <f>VLOOKUP($A170,'2021-22 Salary &amp; Benefits'!$A:$I,6,FALSE)</f>
        <v>68937</v>
      </c>
      <c r="U170" s="26">
        <f t="shared" si="56"/>
        <v>0</v>
      </c>
      <c r="V170" s="26">
        <f t="shared" si="57"/>
        <v>0</v>
      </c>
      <c r="W170" s="26">
        <f>'2021-22 Salary &amp; Benefits'!G$6</f>
        <v>11848.32</v>
      </c>
      <c r="X170" s="28">
        <f>'2021-22 Salary &amp; Benefits'!H$6</f>
        <v>0.2271</v>
      </c>
      <c r="Y170" s="28">
        <f>'2021-22 Salary &amp; Benefits'!I$6</f>
        <v>0.22070000000000001</v>
      </c>
      <c r="Z170" s="26">
        <f t="shared" si="58"/>
        <v>0</v>
      </c>
      <c r="AA170" s="27">
        <f t="shared" si="62"/>
        <v>0</v>
      </c>
      <c r="AB170" s="27">
        <f t="shared" si="59"/>
        <v>0</v>
      </c>
      <c r="AC170" s="27">
        <f t="shared" si="60"/>
        <v>0</v>
      </c>
      <c r="AD170" s="26">
        <f t="shared" si="61"/>
        <v>0</v>
      </c>
    </row>
    <row r="171" spans="1:30" s="23" customFormat="1">
      <c r="A171" s="129" t="s">
        <v>2460</v>
      </c>
      <c r="B171" s="129" t="s">
        <v>1480</v>
      </c>
      <c r="C171" s="130">
        <v>4297</v>
      </c>
      <c r="D171" s="129" t="s">
        <v>1497</v>
      </c>
      <c r="E171" s="169">
        <f>VLOOKUP($C171,'2020-21 School Level AAFTE'!$C:$Z,11,FALSE)</f>
        <v>0.34429999999999999</v>
      </c>
      <c r="F171" s="169" t="str">
        <f>VLOOKUP($C171,'2020-21 School Level AAFTE'!$C:$Z,8,FALSE)</f>
        <v>No</v>
      </c>
      <c r="G171" s="167">
        <f>VLOOKUP($C171,'2020-21 School Level AAFTE'!$C:$I,7,FALSE)</f>
        <v>557.52</v>
      </c>
      <c r="H171" s="145">
        <f>IFERROR(IF(F171= "yes",VLOOKUP(C171,Summary!$B:$I,5,0),0),0)</f>
        <v>0</v>
      </c>
      <c r="I171" s="144">
        <f t="shared" si="51"/>
        <v>0</v>
      </c>
      <c r="J171" s="101">
        <f>VLOOKUP($A171,'2021-22 Salary &amp; Benefits'!$A:$I,3,FALSE)</f>
        <v>1</v>
      </c>
      <c r="K171" s="101">
        <f>VLOOKUP($A171,'2021-22 Salary &amp; Benefits'!$A:$I,4,FALSE)</f>
        <v>1</v>
      </c>
      <c r="L171" s="121">
        <f t="shared" si="52"/>
        <v>0</v>
      </c>
      <c r="M171" s="29">
        <v>15</v>
      </c>
      <c r="N171" s="31">
        <f t="shared" si="53"/>
        <v>0</v>
      </c>
      <c r="O171" s="29">
        <v>1.1000000000000001</v>
      </c>
      <c r="P171" s="29">
        <v>36</v>
      </c>
      <c r="Q171" s="32">
        <f t="shared" si="54"/>
        <v>0</v>
      </c>
      <c r="R171" s="122">
        <f t="shared" si="55"/>
        <v>0</v>
      </c>
      <c r="S171" s="25">
        <f>VLOOKUP($A171,'2021-22 Salary &amp; Benefits'!$A:$I,5,FALSE)</f>
        <v>67585</v>
      </c>
      <c r="T171" s="25">
        <f>VLOOKUP($A171,'2021-22 Salary &amp; Benefits'!$A:$I,6,FALSE)</f>
        <v>68937</v>
      </c>
      <c r="U171" s="26">
        <f t="shared" si="56"/>
        <v>0</v>
      </c>
      <c r="V171" s="26">
        <f t="shared" si="57"/>
        <v>0</v>
      </c>
      <c r="W171" s="26">
        <f>'2021-22 Salary &amp; Benefits'!G$6</f>
        <v>11848.32</v>
      </c>
      <c r="X171" s="28">
        <f>'2021-22 Salary &amp; Benefits'!H$6</f>
        <v>0.2271</v>
      </c>
      <c r="Y171" s="28">
        <f>'2021-22 Salary &amp; Benefits'!I$6</f>
        <v>0.22070000000000001</v>
      </c>
      <c r="Z171" s="26">
        <f t="shared" si="58"/>
        <v>0</v>
      </c>
      <c r="AA171" s="27">
        <f t="shared" si="62"/>
        <v>0</v>
      </c>
      <c r="AB171" s="27">
        <f t="shared" si="59"/>
        <v>0</v>
      </c>
      <c r="AC171" s="27">
        <f t="shared" si="60"/>
        <v>0</v>
      </c>
      <c r="AD171" s="26">
        <f t="shared" si="61"/>
        <v>0</v>
      </c>
    </row>
    <row r="172" spans="1:30" s="23" customFormat="1">
      <c r="A172" s="129" t="s">
        <v>2460</v>
      </c>
      <c r="B172" s="129" t="s">
        <v>1480</v>
      </c>
      <c r="C172" s="130">
        <v>5033</v>
      </c>
      <c r="D172" s="129" t="s">
        <v>1502</v>
      </c>
      <c r="E172" s="169">
        <f>VLOOKUP($C172,'2020-21 School Level AAFTE'!$C:$Z,11,FALSE)</f>
        <v>0.37790000000000001</v>
      </c>
      <c r="F172" s="169" t="str">
        <f>VLOOKUP($C172,'2020-21 School Level AAFTE'!$C:$Z,8,FALSE)</f>
        <v>No</v>
      </c>
      <c r="G172" s="167">
        <f>VLOOKUP($C172,'2020-21 School Level AAFTE'!$C:$I,7,FALSE)</f>
        <v>1777.7900000000002</v>
      </c>
      <c r="H172" s="145">
        <f>IFERROR(IF(F172= "yes",VLOOKUP(C172,Summary!$B:$I,5,0),0),0)</f>
        <v>0</v>
      </c>
      <c r="I172" s="144">
        <f t="shared" si="51"/>
        <v>0</v>
      </c>
      <c r="J172" s="101">
        <f>VLOOKUP($A172,'2021-22 Salary &amp; Benefits'!$A:$I,3,FALSE)</f>
        <v>1</v>
      </c>
      <c r="K172" s="101">
        <f>VLOOKUP($A172,'2021-22 Salary &amp; Benefits'!$A:$I,4,FALSE)</f>
        <v>1</v>
      </c>
      <c r="L172" s="121">
        <f t="shared" si="52"/>
        <v>0</v>
      </c>
      <c r="M172" s="29">
        <v>15</v>
      </c>
      <c r="N172" s="31">
        <f t="shared" si="53"/>
        <v>0</v>
      </c>
      <c r="O172" s="29">
        <v>1.1000000000000001</v>
      </c>
      <c r="P172" s="29">
        <v>36</v>
      </c>
      <c r="Q172" s="32">
        <f t="shared" si="54"/>
        <v>0</v>
      </c>
      <c r="R172" s="122">
        <f t="shared" si="55"/>
        <v>0</v>
      </c>
      <c r="S172" s="25">
        <f>VLOOKUP($A172,'2021-22 Salary &amp; Benefits'!$A:$I,5,FALSE)</f>
        <v>67585</v>
      </c>
      <c r="T172" s="25">
        <f>VLOOKUP($A172,'2021-22 Salary &amp; Benefits'!$A:$I,6,FALSE)</f>
        <v>68937</v>
      </c>
      <c r="U172" s="26">
        <f t="shared" si="56"/>
        <v>0</v>
      </c>
      <c r="V172" s="26">
        <f t="shared" si="57"/>
        <v>0</v>
      </c>
      <c r="W172" s="26">
        <f>'2021-22 Salary &amp; Benefits'!G$6</f>
        <v>11848.32</v>
      </c>
      <c r="X172" s="28">
        <f>'2021-22 Salary &amp; Benefits'!H$6</f>
        <v>0.2271</v>
      </c>
      <c r="Y172" s="28">
        <f>'2021-22 Salary &amp; Benefits'!I$6</f>
        <v>0.22070000000000001</v>
      </c>
      <c r="Z172" s="26">
        <f t="shared" si="58"/>
        <v>0</v>
      </c>
      <c r="AA172" s="27">
        <f t="shared" si="62"/>
        <v>0</v>
      </c>
      <c r="AB172" s="27">
        <f t="shared" si="59"/>
        <v>0</v>
      </c>
      <c r="AC172" s="27">
        <f t="shared" si="60"/>
        <v>0</v>
      </c>
      <c r="AD172" s="26">
        <f t="shared" si="61"/>
        <v>0</v>
      </c>
    </row>
    <row r="173" spans="1:30" s="23" customFormat="1">
      <c r="A173" s="129" t="s">
        <v>2460</v>
      </c>
      <c r="B173" s="129" t="s">
        <v>1480</v>
      </c>
      <c r="C173" s="130">
        <v>2748</v>
      </c>
      <c r="D173" s="129" t="s">
        <v>1485</v>
      </c>
      <c r="E173" s="169">
        <f>VLOOKUP($C173,'2020-21 School Level AAFTE'!$C:$Z,11,FALSE)</f>
        <v>0.37690000000000001</v>
      </c>
      <c r="F173" s="169" t="str">
        <f>VLOOKUP($C173,'2020-21 School Level AAFTE'!$C:$Z,8,FALSE)</f>
        <v>No</v>
      </c>
      <c r="G173" s="167">
        <f>VLOOKUP($C173,'2020-21 School Level AAFTE'!$C:$I,7,FALSE)</f>
        <v>340.58</v>
      </c>
      <c r="H173" s="145">
        <f>IFERROR(IF(F173= "yes",VLOOKUP(C173,Summary!$B:$I,5,0),0),0)</f>
        <v>0</v>
      </c>
      <c r="I173" s="144">
        <f t="shared" si="51"/>
        <v>0</v>
      </c>
      <c r="J173" s="101">
        <f>VLOOKUP($A173,'2021-22 Salary &amp; Benefits'!$A:$I,3,FALSE)</f>
        <v>1</v>
      </c>
      <c r="K173" s="101">
        <f>VLOOKUP($A173,'2021-22 Salary &amp; Benefits'!$A:$I,4,FALSE)</f>
        <v>1</v>
      </c>
      <c r="L173" s="121">
        <f t="shared" si="52"/>
        <v>0</v>
      </c>
      <c r="M173" s="29">
        <v>15</v>
      </c>
      <c r="N173" s="31">
        <f t="shared" si="53"/>
        <v>0</v>
      </c>
      <c r="O173" s="29">
        <v>1.1000000000000001</v>
      </c>
      <c r="P173" s="29">
        <v>36</v>
      </c>
      <c r="Q173" s="32">
        <f t="shared" si="54"/>
        <v>0</v>
      </c>
      <c r="R173" s="122">
        <f t="shared" si="55"/>
        <v>0</v>
      </c>
      <c r="S173" s="25">
        <f>VLOOKUP($A173,'2021-22 Salary &amp; Benefits'!$A:$I,5,FALSE)</f>
        <v>67585</v>
      </c>
      <c r="T173" s="25">
        <f>VLOOKUP($A173,'2021-22 Salary &amp; Benefits'!$A:$I,6,FALSE)</f>
        <v>68937</v>
      </c>
      <c r="U173" s="26">
        <f t="shared" si="56"/>
        <v>0</v>
      </c>
      <c r="V173" s="26">
        <f t="shared" si="57"/>
        <v>0</v>
      </c>
      <c r="W173" s="26">
        <f>'2021-22 Salary &amp; Benefits'!G$6</f>
        <v>11848.32</v>
      </c>
      <c r="X173" s="28">
        <f>'2021-22 Salary &amp; Benefits'!H$6</f>
        <v>0.2271</v>
      </c>
      <c r="Y173" s="28">
        <f>'2021-22 Salary &amp; Benefits'!I$6</f>
        <v>0.22070000000000001</v>
      </c>
      <c r="Z173" s="26">
        <f t="shared" si="58"/>
        <v>0</v>
      </c>
      <c r="AA173" s="27">
        <f t="shared" si="62"/>
        <v>0</v>
      </c>
      <c r="AB173" s="27">
        <f t="shared" si="59"/>
        <v>0</v>
      </c>
      <c r="AC173" s="27">
        <f t="shared" si="60"/>
        <v>0</v>
      </c>
      <c r="AD173" s="26">
        <f t="shared" si="61"/>
        <v>0</v>
      </c>
    </row>
    <row r="174" spans="1:30" s="23" customFormat="1">
      <c r="A174" s="129" t="s">
        <v>2460</v>
      </c>
      <c r="B174" s="129" t="s">
        <v>1480</v>
      </c>
      <c r="C174" s="130">
        <v>5206</v>
      </c>
      <c r="D174" s="129" t="s">
        <v>261</v>
      </c>
      <c r="E174" s="169">
        <f>VLOOKUP($C174,'2020-21 School Level AAFTE'!$C:$Z,11,FALSE)</f>
        <v>0.50170000000000003</v>
      </c>
      <c r="F174" s="169" t="str">
        <f>VLOOKUP($C174,'2020-21 School Level AAFTE'!$C:$Z,8,FALSE)</f>
        <v>Yes</v>
      </c>
      <c r="G174" s="167">
        <f>VLOOKUP($C174,'2020-21 School Level AAFTE'!$C:$I,7,FALSE)</f>
        <v>787.03</v>
      </c>
      <c r="H174" s="145">
        <f>IFERROR(IF(F174= "yes",VLOOKUP(C174,Summary!$B:$I,5,0),0),0)</f>
        <v>0</v>
      </c>
      <c r="I174" s="144">
        <f t="shared" si="51"/>
        <v>787.03</v>
      </c>
      <c r="J174" s="101">
        <f>VLOOKUP($A174,'2021-22 Salary &amp; Benefits'!$A:$I,3,FALSE)</f>
        <v>1</v>
      </c>
      <c r="K174" s="101">
        <f>VLOOKUP($A174,'2021-22 Salary &amp; Benefits'!$A:$I,4,FALSE)</f>
        <v>1</v>
      </c>
      <c r="L174" s="121">
        <f t="shared" si="52"/>
        <v>787.03</v>
      </c>
      <c r="M174" s="29">
        <v>15</v>
      </c>
      <c r="N174" s="31">
        <f t="shared" si="53"/>
        <v>52.468666666666664</v>
      </c>
      <c r="O174" s="29">
        <v>1.1000000000000001</v>
      </c>
      <c r="P174" s="29">
        <v>36</v>
      </c>
      <c r="Q174" s="32">
        <f t="shared" si="54"/>
        <v>2077.7592</v>
      </c>
      <c r="R174" s="122">
        <f t="shared" si="55"/>
        <v>2.3086213333333334</v>
      </c>
      <c r="S174" s="25">
        <f>VLOOKUP($A174,'2021-22 Salary &amp; Benefits'!$A:$I,5,FALSE)</f>
        <v>67585</v>
      </c>
      <c r="T174" s="25">
        <f>VLOOKUP($A174,'2021-22 Salary &amp; Benefits'!$A:$I,6,FALSE)</f>
        <v>68937</v>
      </c>
      <c r="U174" s="26">
        <f t="shared" si="56"/>
        <v>156028.17281333334</v>
      </c>
      <c r="V174" s="26">
        <f t="shared" si="57"/>
        <v>3121.2560426666751</v>
      </c>
      <c r="W174" s="26">
        <f>'2021-22 Salary &amp; Benefits'!G$6</f>
        <v>11848.32</v>
      </c>
      <c r="X174" s="28">
        <f>'2021-22 Salary &amp; Benefits'!H$6</f>
        <v>0.2271</v>
      </c>
      <c r="Y174" s="28">
        <f>'2021-22 Salary &amp; Benefits'!I$6</f>
        <v>0.22070000000000001</v>
      </c>
      <c r="Z174" s="26">
        <f t="shared" si="58"/>
        <v>63476.143570684537</v>
      </c>
      <c r="AA174" s="27">
        <f t="shared" si="62"/>
        <v>2652.4904809333339</v>
      </c>
      <c r="AB174" s="27">
        <f t="shared" si="59"/>
        <v>585.40464914198685</v>
      </c>
      <c r="AC174" s="27">
        <f t="shared" si="60"/>
        <v>3237.8951300753206</v>
      </c>
      <c r="AD174" s="26">
        <f t="shared" si="61"/>
        <v>225863.46755675986</v>
      </c>
    </row>
    <row r="175" spans="1:30" s="23" customFormat="1">
      <c r="A175" s="129" t="s">
        <v>2460</v>
      </c>
      <c r="B175" s="129" t="s">
        <v>1480</v>
      </c>
      <c r="C175" s="130">
        <v>4102</v>
      </c>
      <c r="D175" s="129" t="s">
        <v>1491</v>
      </c>
      <c r="E175" s="169">
        <f>VLOOKUP($C175,'2020-21 School Level AAFTE'!$C:$Z,11,FALSE)</f>
        <v>0.50270000000000004</v>
      </c>
      <c r="F175" s="169" t="str">
        <f>VLOOKUP($C175,'2020-21 School Level AAFTE'!$C:$Z,8,FALSE)</f>
        <v>Yes</v>
      </c>
      <c r="G175" s="167">
        <f>VLOOKUP($C175,'2020-21 School Level AAFTE'!$C:$I,7,FALSE)</f>
        <v>422.67</v>
      </c>
      <c r="H175" s="145">
        <f>IFERROR(IF(F175= "yes",VLOOKUP(C175,Summary!$B:$I,5,0),0),0)</f>
        <v>0</v>
      </c>
      <c r="I175" s="144">
        <f t="shared" si="51"/>
        <v>422.67</v>
      </c>
      <c r="J175" s="101">
        <f>VLOOKUP($A175,'2021-22 Salary &amp; Benefits'!$A:$I,3,FALSE)</f>
        <v>1</v>
      </c>
      <c r="K175" s="101">
        <f>VLOOKUP($A175,'2021-22 Salary &amp; Benefits'!$A:$I,4,FALSE)</f>
        <v>1</v>
      </c>
      <c r="L175" s="121">
        <f t="shared" si="52"/>
        <v>422.67</v>
      </c>
      <c r="M175" s="29">
        <v>15</v>
      </c>
      <c r="N175" s="31">
        <f t="shared" si="53"/>
        <v>28.178000000000001</v>
      </c>
      <c r="O175" s="29">
        <v>1.1000000000000001</v>
      </c>
      <c r="P175" s="29">
        <v>36</v>
      </c>
      <c r="Q175" s="32">
        <f t="shared" si="54"/>
        <v>1115.8488000000002</v>
      </c>
      <c r="R175" s="122">
        <f t="shared" si="55"/>
        <v>1.2398320000000003</v>
      </c>
      <c r="S175" s="25">
        <f>VLOOKUP($A175,'2021-22 Salary &amp; Benefits'!$A:$I,5,FALSE)</f>
        <v>67585</v>
      </c>
      <c r="T175" s="25">
        <f>VLOOKUP($A175,'2021-22 Salary &amp; Benefits'!$A:$I,6,FALSE)</f>
        <v>68937</v>
      </c>
      <c r="U175" s="26">
        <f t="shared" si="56"/>
        <v>83794.045720000024</v>
      </c>
      <c r="V175" s="26">
        <f t="shared" si="57"/>
        <v>1676.2528639999946</v>
      </c>
      <c r="W175" s="26">
        <f>'2021-22 Salary &amp; Benefits'!G$6</f>
        <v>11848.32</v>
      </c>
      <c r="X175" s="28">
        <f>'2021-22 Salary &amp; Benefits'!H$6</f>
        <v>0.2271</v>
      </c>
      <c r="Y175" s="28">
        <f>'2021-22 Salary &amp; Benefits'!I$6</f>
        <v>0.22070000000000001</v>
      </c>
      <c r="Z175" s="26">
        <f t="shared" si="58"/>
        <v>34089.503072336811</v>
      </c>
      <c r="AA175" s="27">
        <f t="shared" si="62"/>
        <v>1424.5049764000005</v>
      </c>
      <c r="AB175" s="27">
        <f t="shared" si="59"/>
        <v>314.38824829148012</v>
      </c>
      <c r="AC175" s="27">
        <f t="shared" si="60"/>
        <v>1738.8932246914806</v>
      </c>
      <c r="AD175" s="26">
        <f t="shared" si="61"/>
        <v>121298.69488102831</v>
      </c>
    </row>
    <row r="176" spans="1:30" s="23" customFormat="1">
      <c r="A176" s="129" t="s">
        <v>2460</v>
      </c>
      <c r="B176" s="129" t="s">
        <v>1480</v>
      </c>
      <c r="C176" s="130">
        <v>5160</v>
      </c>
      <c r="D176" s="129" t="s">
        <v>1504</v>
      </c>
      <c r="E176" s="169">
        <f>VLOOKUP($C176,'2020-21 School Level AAFTE'!$C:$Z,11,FALSE)</f>
        <v>0.33710000000000001</v>
      </c>
      <c r="F176" s="169" t="str">
        <f>VLOOKUP($C176,'2020-21 School Level AAFTE'!$C:$Z,8,FALSE)</f>
        <v>No</v>
      </c>
      <c r="G176" s="167">
        <f>VLOOKUP($C176,'2020-21 School Level AAFTE'!$C:$I,7,FALSE)</f>
        <v>690.21</v>
      </c>
      <c r="H176" s="145">
        <f>IFERROR(IF(F176= "yes",VLOOKUP(C176,Summary!$B:$I,5,0),0),0)</f>
        <v>0</v>
      </c>
      <c r="I176" s="144">
        <f t="shared" si="51"/>
        <v>0</v>
      </c>
      <c r="J176" s="101">
        <f>VLOOKUP($A176,'2021-22 Salary &amp; Benefits'!$A:$I,3,FALSE)</f>
        <v>1</v>
      </c>
      <c r="K176" s="101">
        <f>VLOOKUP($A176,'2021-22 Salary &amp; Benefits'!$A:$I,4,FALSE)</f>
        <v>1</v>
      </c>
      <c r="L176" s="121">
        <f t="shared" si="52"/>
        <v>0</v>
      </c>
      <c r="M176" s="29">
        <v>15</v>
      </c>
      <c r="N176" s="31">
        <f t="shared" si="53"/>
        <v>0</v>
      </c>
      <c r="O176" s="29">
        <v>1.1000000000000001</v>
      </c>
      <c r="P176" s="29">
        <v>36</v>
      </c>
      <c r="Q176" s="32">
        <f t="shared" si="54"/>
        <v>0</v>
      </c>
      <c r="R176" s="122">
        <f t="shared" si="55"/>
        <v>0</v>
      </c>
      <c r="S176" s="25">
        <f>VLOOKUP($A176,'2021-22 Salary &amp; Benefits'!$A:$I,5,FALSE)</f>
        <v>67585</v>
      </c>
      <c r="T176" s="25">
        <f>VLOOKUP($A176,'2021-22 Salary &amp; Benefits'!$A:$I,6,FALSE)</f>
        <v>68937</v>
      </c>
      <c r="U176" s="26">
        <f t="shared" si="56"/>
        <v>0</v>
      </c>
      <c r="V176" s="26">
        <f t="shared" si="57"/>
        <v>0</v>
      </c>
      <c r="W176" s="26">
        <f>'2021-22 Salary &amp; Benefits'!G$6</f>
        <v>11848.32</v>
      </c>
      <c r="X176" s="28">
        <f>'2021-22 Salary &amp; Benefits'!H$6</f>
        <v>0.2271</v>
      </c>
      <c r="Y176" s="28">
        <f>'2021-22 Salary &amp; Benefits'!I$6</f>
        <v>0.22070000000000001</v>
      </c>
      <c r="Z176" s="26">
        <f t="shared" si="58"/>
        <v>0</v>
      </c>
      <c r="AA176" s="27">
        <f t="shared" si="62"/>
        <v>0</v>
      </c>
      <c r="AB176" s="27">
        <f t="shared" si="59"/>
        <v>0</v>
      </c>
      <c r="AC176" s="27">
        <f t="shared" si="60"/>
        <v>0</v>
      </c>
      <c r="AD176" s="26">
        <f t="shared" si="61"/>
        <v>0</v>
      </c>
    </row>
    <row r="177" spans="1:30" s="23" customFormat="1">
      <c r="A177" s="129" t="s">
        <v>2460</v>
      </c>
      <c r="B177" s="129" t="s">
        <v>1480</v>
      </c>
      <c r="C177" s="130">
        <v>4538</v>
      </c>
      <c r="D177" s="129" t="s">
        <v>1500</v>
      </c>
      <c r="E177" s="169">
        <f>VLOOKUP($C177,'2020-21 School Level AAFTE'!$C:$Z,11,FALSE)</f>
        <v>0.48070000000000002</v>
      </c>
      <c r="F177" s="169" t="str">
        <f>VLOOKUP($C177,'2020-21 School Level AAFTE'!$C:$Z,8,FALSE)</f>
        <v>No</v>
      </c>
      <c r="G177" s="167">
        <f>VLOOKUP($C177,'2020-21 School Level AAFTE'!$C:$I,7,FALSE)</f>
        <v>470.57</v>
      </c>
      <c r="H177" s="145">
        <f>IFERROR(IF(F177= "yes",VLOOKUP(C177,Summary!$B:$I,5,0),0),0)</f>
        <v>0</v>
      </c>
      <c r="I177" s="144">
        <f t="shared" si="51"/>
        <v>0</v>
      </c>
      <c r="J177" s="101">
        <f>VLOOKUP($A177,'2021-22 Salary &amp; Benefits'!$A:$I,3,FALSE)</f>
        <v>1</v>
      </c>
      <c r="K177" s="101">
        <f>VLOOKUP($A177,'2021-22 Salary &amp; Benefits'!$A:$I,4,FALSE)</f>
        <v>1</v>
      </c>
      <c r="L177" s="121">
        <f t="shared" si="52"/>
        <v>0</v>
      </c>
      <c r="M177" s="29">
        <v>15</v>
      </c>
      <c r="N177" s="31">
        <f t="shared" si="53"/>
        <v>0</v>
      </c>
      <c r="O177" s="29">
        <v>1.1000000000000001</v>
      </c>
      <c r="P177" s="29">
        <v>36</v>
      </c>
      <c r="Q177" s="32">
        <f t="shared" si="54"/>
        <v>0</v>
      </c>
      <c r="R177" s="122">
        <f t="shared" si="55"/>
        <v>0</v>
      </c>
      <c r="S177" s="25">
        <f>VLOOKUP($A177,'2021-22 Salary &amp; Benefits'!$A:$I,5,FALSE)</f>
        <v>67585</v>
      </c>
      <c r="T177" s="25">
        <f>VLOOKUP($A177,'2021-22 Salary &amp; Benefits'!$A:$I,6,FALSE)</f>
        <v>68937</v>
      </c>
      <c r="U177" s="26">
        <f t="shared" si="56"/>
        <v>0</v>
      </c>
      <c r="V177" s="26">
        <f t="shared" si="57"/>
        <v>0</v>
      </c>
      <c r="W177" s="26">
        <f>'2021-22 Salary &amp; Benefits'!G$6</f>
        <v>11848.32</v>
      </c>
      <c r="X177" s="28">
        <f>'2021-22 Salary &amp; Benefits'!H$6</f>
        <v>0.2271</v>
      </c>
      <c r="Y177" s="28">
        <f>'2021-22 Salary &amp; Benefits'!I$6</f>
        <v>0.22070000000000001</v>
      </c>
      <c r="Z177" s="26">
        <f t="shared" si="58"/>
        <v>0</v>
      </c>
      <c r="AA177" s="27">
        <f t="shared" si="62"/>
        <v>0</v>
      </c>
      <c r="AB177" s="27">
        <f t="shared" si="59"/>
        <v>0</v>
      </c>
      <c r="AC177" s="27">
        <f t="shared" si="60"/>
        <v>0</v>
      </c>
      <c r="AD177" s="26">
        <f t="shared" si="61"/>
        <v>0</v>
      </c>
    </row>
    <row r="178" spans="1:30" s="23" customFormat="1">
      <c r="A178" s="129" t="s">
        <v>2460</v>
      </c>
      <c r="B178" s="129" t="s">
        <v>1480</v>
      </c>
      <c r="C178" s="130">
        <v>5961</v>
      </c>
      <c r="D178" s="129" t="s">
        <v>1506</v>
      </c>
      <c r="E178" s="169">
        <f>VLOOKUP($C178,'2020-21 School Level AAFTE'!$C:$Z,11,FALSE)</f>
        <v>3.3099999999999997E-2</v>
      </c>
      <c r="F178" s="169" t="str">
        <f>VLOOKUP($C178,'2020-21 School Level AAFTE'!$C:$Z,8,FALSE)</f>
        <v>No</v>
      </c>
      <c r="G178" s="167">
        <f>VLOOKUP($C178,'2020-21 School Level AAFTE'!$C:$I,7,FALSE)</f>
        <v>333.38</v>
      </c>
      <c r="H178" s="145">
        <f>IFERROR(IF(F178= "yes",VLOOKUP(C178,Summary!$B:$I,5,0),0),0)</f>
        <v>0</v>
      </c>
      <c r="I178" s="143">
        <f t="shared" si="51"/>
        <v>0</v>
      </c>
      <c r="J178" s="101">
        <f>VLOOKUP($A178,'2021-22 Salary &amp; Benefits'!$A:$I,3,FALSE)</f>
        <v>1</v>
      </c>
      <c r="K178" s="101">
        <f>VLOOKUP($A178,'2021-22 Salary &amp; Benefits'!$A:$I,4,FALSE)</f>
        <v>1</v>
      </c>
      <c r="L178" s="45">
        <f t="shared" si="52"/>
        <v>0</v>
      </c>
      <c r="M178" s="29">
        <v>15</v>
      </c>
      <c r="N178" s="31">
        <f t="shared" si="53"/>
        <v>0</v>
      </c>
      <c r="O178" s="29">
        <v>1.1000000000000001</v>
      </c>
      <c r="P178" s="29">
        <v>36</v>
      </c>
      <c r="Q178" s="32">
        <f t="shared" si="54"/>
        <v>0</v>
      </c>
      <c r="R178" s="122">
        <f t="shared" si="55"/>
        <v>0</v>
      </c>
      <c r="S178" s="25">
        <f>VLOOKUP($A178,'2021-22 Salary &amp; Benefits'!$A:$I,5,FALSE)</f>
        <v>67585</v>
      </c>
      <c r="T178" s="25">
        <f>VLOOKUP($A178,'2021-22 Salary &amp; Benefits'!$A:$I,6,FALSE)</f>
        <v>68937</v>
      </c>
      <c r="U178" s="26">
        <f t="shared" si="56"/>
        <v>0</v>
      </c>
      <c r="V178" s="26">
        <f t="shared" si="57"/>
        <v>0</v>
      </c>
      <c r="W178" s="26">
        <f>'2021-22 Salary &amp; Benefits'!G$6</f>
        <v>11848.32</v>
      </c>
      <c r="X178" s="28">
        <f>'2021-22 Salary &amp; Benefits'!H$6</f>
        <v>0.2271</v>
      </c>
      <c r="Y178" s="28">
        <f>'2021-22 Salary &amp; Benefits'!I$6</f>
        <v>0.22070000000000001</v>
      </c>
      <c r="Z178" s="26">
        <f t="shared" si="58"/>
        <v>0</v>
      </c>
      <c r="AA178" s="27">
        <f t="shared" si="62"/>
        <v>0</v>
      </c>
      <c r="AB178" s="27">
        <f t="shared" si="59"/>
        <v>0</v>
      </c>
      <c r="AC178" s="27">
        <f t="shared" si="60"/>
        <v>0</v>
      </c>
      <c r="AD178" s="26">
        <f t="shared" si="61"/>
        <v>0</v>
      </c>
    </row>
    <row r="179" spans="1:30" s="23" customFormat="1">
      <c r="A179" s="129" t="s">
        <v>2460</v>
      </c>
      <c r="B179" s="129" t="s">
        <v>1480</v>
      </c>
      <c r="C179" s="130">
        <v>4381</v>
      </c>
      <c r="D179" s="129" t="s">
        <v>1499</v>
      </c>
      <c r="E179" s="169">
        <f>VLOOKUP($C179,'2020-21 School Level AAFTE'!$C:$Z,11,FALSE)</f>
        <v>0.43590000000000001</v>
      </c>
      <c r="F179" s="169" t="str">
        <f>VLOOKUP($C179,'2020-21 School Level AAFTE'!$C:$Z,8,FALSE)</f>
        <v>No</v>
      </c>
      <c r="G179" s="167">
        <f>VLOOKUP($C179,'2020-21 School Level AAFTE'!$C:$I,7,FALSE)</f>
        <v>443.45</v>
      </c>
      <c r="H179" s="145">
        <f>IFERROR(IF(F179= "yes",VLOOKUP(C179,Summary!$B:$I,5,0),0),0)</f>
        <v>0</v>
      </c>
      <c r="I179" s="143">
        <f t="shared" si="51"/>
        <v>0</v>
      </c>
      <c r="J179" s="101">
        <f>VLOOKUP($A179,'2021-22 Salary &amp; Benefits'!$A:$I,3,FALSE)</f>
        <v>1</v>
      </c>
      <c r="K179" s="101">
        <f>VLOOKUP($A179,'2021-22 Salary &amp; Benefits'!$A:$I,4,FALSE)</f>
        <v>1</v>
      </c>
      <c r="L179" s="45">
        <f t="shared" si="52"/>
        <v>0</v>
      </c>
      <c r="M179" s="29">
        <v>15</v>
      </c>
      <c r="N179" s="31">
        <f t="shared" si="53"/>
        <v>0</v>
      </c>
      <c r="O179" s="29">
        <v>1.1000000000000001</v>
      </c>
      <c r="P179" s="29">
        <v>36</v>
      </c>
      <c r="Q179" s="32">
        <f t="shared" si="54"/>
        <v>0</v>
      </c>
      <c r="R179" s="122">
        <f t="shared" si="55"/>
        <v>0</v>
      </c>
      <c r="S179" s="25">
        <f>VLOOKUP($A179,'2021-22 Salary &amp; Benefits'!$A:$I,5,FALSE)</f>
        <v>67585</v>
      </c>
      <c r="T179" s="25">
        <f>VLOOKUP($A179,'2021-22 Salary &amp; Benefits'!$A:$I,6,FALSE)</f>
        <v>68937</v>
      </c>
      <c r="U179" s="26">
        <f t="shared" si="56"/>
        <v>0</v>
      </c>
      <c r="V179" s="26">
        <f t="shared" si="57"/>
        <v>0</v>
      </c>
      <c r="W179" s="26">
        <f>'2021-22 Salary &amp; Benefits'!G$6</f>
        <v>11848.32</v>
      </c>
      <c r="X179" s="28">
        <f>'2021-22 Salary &amp; Benefits'!H$6</f>
        <v>0.2271</v>
      </c>
      <c r="Y179" s="28">
        <f>'2021-22 Salary &amp; Benefits'!I$6</f>
        <v>0.22070000000000001</v>
      </c>
      <c r="Z179" s="26">
        <f t="shared" si="58"/>
        <v>0</v>
      </c>
      <c r="AA179" s="27">
        <f t="shared" si="62"/>
        <v>0</v>
      </c>
      <c r="AB179" s="27">
        <f t="shared" si="59"/>
        <v>0</v>
      </c>
      <c r="AC179" s="27">
        <f t="shared" si="60"/>
        <v>0</v>
      </c>
      <c r="AD179" s="26">
        <f t="shared" si="61"/>
        <v>0</v>
      </c>
    </row>
    <row r="180" spans="1:30" s="23" customFormat="1">
      <c r="A180" s="129" t="s">
        <v>2460</v>
      </c>
      <c r="B180" s="129" t="s">
        <v>1480</v>
      </c>
      <c r="C180" s="130">
        <v>4227</v>
      </c>
      <c r="D180" s="129" t="s">
        <v>1495</v>
      </c>
      <c r="E180" s="169">
        <f>VLOOKUP($C180,'2020-21 School Level AAFTE'!$C:$Z,11,FALSE)</f>
        <v>0.54269999999999996</v>
      </c>
      <c r="F180" s="169" t="str">
        <f>VLOOKUP($C180,'2020-21 School Level AAFTE'!$C:$Z,8,FALSE)</f>
        <v>Yes</v>
      </c>
      <c r="G180" s="167">
        <f>VLOOKUP($C180,'2020-21 School Level AAFTE'!$C:$I,7,FALSE)</f>
        <v>373.8</v>
      </c>
      <c r="H180" s="145">
        <f>IFERROR(IF(F180= "yes",VLOOKUP(C180,Summary!$B:$I,5,0),0),0)</f>
        <v>0</v>
      </c>
      <c r="I180" s="144">
        <f t="shared" si="51"/>
        <v>373.8</v>
      </c>
      <c r="J180" s="101">
        <f>VLOOKUP($A180,'2021-22 Salary &amp; Benefits'!$A:$I,3,FALSE)</f>
        <v>1</v>
      </c>
      <c r="K180" s="101">
        <f>VLOOKUP($A180,'2021-22 Salary &amp; Benefits'!$A:$I,4,FALSE)</f>
        <v>1</v>
      </c>
      <c r="L180" s="121">
        <f t="shared" si="52"/>
        <v>373.8</v>
      </c>
      <c r="M180" s="29">
        <v>15</v>
      </c>
      <c r="N180" s="31">
        <f t="shared" si="53"/>
        <v>24.92</v>
      </c>
      <c r="O180" s="29">
        <v>1.1000000000000001</v>
      </c>
      <c r="P180" s="29">
        <v>36</v>
      </c>
      <c r="Q180" s="32">
        <f t="shared" si="54"/>
        <v>986.83200000000011</v>
      </c>
      <c r="R180" s="122">
        <f t="shared" si="55"/>
        <v>1.0964800000000001</v>
      </c>
      <c r="S180" s="25">
        <f>VLOOKUP($A180,'2021-22 Salary &amp; Benefits'!$A:$I,5,FALSE)</f>
        <v>67585</v>
      </c>
      <c r="T180" s="25">
        <f>VLOOKUP($A180,'2021-22 Salary &amp; Benefits'!$A:$I,6,FALSE)</f>
        <v>68937</v>
      </c>
      <c r="U180" s="26">
        <f t="shared" si="56"/>
        <v>74105.600800000015</v>
      </c>
      <c r="V180" s="26">
        <f t="shared" si="57"/>
        <v>1482.4409599999926</v>
      </c>
      <c r="W180" s="26">
        <f>'2021-22 Salary &amp; Benefits'!G$6</f>
        <v>11848.32</v>
      </c>
      <c r="X180" s="28">
        <f>'2021-22 Salary &amp; Benefits'!H$6</f>
        <v>0.2271</v>
      </c>
      <c r="Y180" s="28">
        <f>'2021-22 Salary &amp; Benefits'!I$6</f>
        <v>0.22070000000000001</v>
      </c>
      <c r="Z180" s="26">
        <f t="shared" si="58"/>
        <v>30148.002575152001</v>
      </c>
      <c r="AA180" s="27">
        <f t="shared" si="62"/>
        <v>1259.8006960000002</v>
      </c>
      <c r="AB180" s="27">
        <f t="shared" si="59"/>
        <v>278.03801360720007</v>
      </c>
      <c r="AC180" s="27">
        <f t="shared" si="60"/>
        <v>1537.8387096072004</v>
      </c>
      <c r="AD180" s="26">
        <f t="shared" si="61"/>
        <v>107273.8830447592</v>
      </c>
    </row>
    <row r="181" spans="1:30" s="23" customFormat="1">
      <c r="A181" s="129" t="s">
        <v>2460</v>
      </c>
      <c r="B181" s="129" t="s">
        <v>1480</v>
      </c>
      <c r="C181" s="130">
        <v>2543</v>
      </c>
      <c r="D181" s="129" t="s">
        <v>1483</v>
      </c>
      <c r="E181" s="169">
        <f>VLOOKUP($C181,'2020-21 School Level AAFTE'!$C:$Z,11,FALSE)</f>
        <v>0.56930000000000003</v>
      </c>
      <c r="F181" s="169" t="str">
        <f>VLOOKUP($C181,'2020-21 School Level AAFTE'!$C:$Z,8,FALSE)</f>
        <v>Yes</v>
      </c>
      <c r="G181" s="167">
        <f>VLOOKUP($C181,'2020-21 School Level AAFTE'!$C:$I,7,FALSE)</f>
        <v>287.70999999999998</v>
      </c>
      <c r="H181" s="145">
        <f>IFERROR(IF(F181= "yes",VLOOKUP(C181,Summary!$B:$I,5,0),0),0)</f>
        <v>0</v>
      </c>
      <c r="I181" s="144">
        <f t="shared" si="51"/>
        <v>287.70999999999998</v>
      </c>
      <c r="J181" s="101">
        <f>VLOOKUP($A181,'2021-22 Salary &amp; Benefits'!$A:$I,3,FALSE)</f>
        <v>1</v>
      </c>
      <c r="K181" s="101">
        <f>VLOOKUP($A181,'2021-22 Salary &amp; Benefits'!$A:$I,4,FALSE)</f>
        <v>1</v>
      </c>
      <c r="L181" s="121">
        <f t="shared" si="52"/>
        <v>287.70999999999998</v>
      </c>
      <c r="M181" s="29">
        <v>15</v>
      </c>
      <c r="N181" s="31">
        <f t="shared" si="53"/>
        <v>19.180666666666664</v>
      </c>
      <c r="O181" s="29">
        <v>1.1000000000000001</v>
      </c>
      <c r="P181" s="29">
        <v>36</v>
      </c>
      <c r="Q181" s="32">
        <f t="shared" si="54"/>
        <v>759.55439999999999</v>
      </c>
      <c r="R181" s="122">
        <f t="shared" si="55"/>
        <v>0.84394933333333333</v>
      </c>
      <c r="S181" s="25">
        <f>VLOOKUP($A181,'2021-22 Salary &amp; Benefits'!$A:$I,5,FALSE)</f>
        <v>67585</v>
      </c>
      <c r="T181" s="25">
        <f>VLOOKUP($A181,'2021-22 Salary &amp; Benefits'!$A:$I,6,FALSE)</f>
        <v>68937</v>
      </c>
      <c r="U181" s="26">
        <f t="shared" si="56"/>
        <v>57038.31569333333</v>
      </c>
      <c r="V181" s="26">
        <f t="shared" si="57"/>
        <v>1141.0194986666684</v>
      </c>
      <c r="W181" s="26">
        <f>'2021-22 Salary &amp; Benefits'!G$6</f>
        <v>11848.32</v>
      </c>
      <c r="X181" s="28">
        <f>'2021-22 Salary &amp; Benefits'!H$6</f>
        <v>0.2271</v>
      </c>
      <c r="Y181" s="28">
        <f>'2021-22 Salary &amp; Benefits'!I$6</f>
        <v>0.22070000000000001</v>
      </c>
      <c r="Z181" s="26">
        <f t="shared" si="58"/>
        <v>23204.606262431731</v>
      </c>
      <c r="AA181" s="27">
        <f t="shared" si="62"/>
        <v>969.65558653333335</v>
      </c>
      <c r="AB181" s="27">
        <f t="shared" si="59"/>
        <v>214.00298794790669</v>
      </c>
      <c r="AC181" s="27">
        <f t="shared" si="60"/>
        <v>1183.6585744812401</v>
      </c>
      <c r="AD181" s="26">
        <f t="shared" si="61"/>
        <v>82567.600028912973</v>
      </c>
    </row>
    <row r="182" spans="1:30" s="23" customFormat="1">
      <c r="A182" s="129" t="s">
        <v>2460</v>
      </c>
      <c r="B182" s="129" t="s">
        <v>1480</v>
      </c>
      <c r="C182" s="130">
        <v>4103</v>
      </c>
      <c r="D182" s="129" t="s">
        <v>1492</v>
      </c>
      <c r="E182" s="169">
        <f>VLOOKUP($C182,'2020-21 School Level AAFTE'!$C:$Z,11,FALSE)</f>
        <v>0.59930000000000005</v>
      </c>
      <c r="F182" s="169" t="str">
        <f>VLOOKUP($C182,'2020-21 School Level AAFTE'!$C:$Z,8,FALSE)</f>
        <v>Yes</v>
      </c>
      <c r="G182" s="167">
        <f>VLOOKUP($C182,'2020-21 School Level AAFTE'!$C:$I,7,FALSE)</f>
        <v>704.93</v>
      </c>
      <c r="H182" s="145">
        <f>IFERROR(IF(F182= "yes",VLOOKUP(C182,Summary!$B:$I,5,0),0),0)</f>
        <v>0</v>
      </c>
      <c r="I182" s="143">
        <f t="shared" si="51"/>
        <v>704.93</v>
      </c>
      <c r="J182" s="101">
        <f>VLOOKUP($A182,'2021-22 Salary &amp; Benefits'!$A:$I,3,FALSE)</f>
        <v>1</v>
      </c>
      <c r="K182" s="101">
        <f>VLOOKUP($A182,'2021-22 Salary &amp; Benefits'!$A:$I,4,FALSE)</f>
        <v>1</v>
      </c>
      <c r="L182" s="45">
        <f t="shared" si="52"/>
        <v>704.93</v>
      </c>
      <c r="M182" s="29">
        <v>15</v>
      </c>
      <c r="N182" s="31">
        <f t="shared" si="53"/>
        <v>46.995333333333328</v>
      </c>
      <c r="O182" s="29">
        <v>1.1000000000000001</v>
      </c>
      <c r="P182" s="29">
        <v>36</v>
      </c>
      <c r="Q182" s="32">
        <f t="shared" si="54"/>
        <v>1861.0151999999998</v>
      </c>
      <c r="R182" s="122">
        <f t="shared" si="55"/>
        <v>2.0677946666666664</v>
      </c>
      <c r="S182" s="25">
        <f>VLOOKUP($A182,'2021-22 Salary &amp; Benefits'!$A:$I,5,FALSE)</f>
        <v>67585</v>
      </c>
      <c r="T182" s="25">
        <f>VLOOKUP($A182,'2021-22 Salary &amp; Benefits'!$A:$I,6,FALSE)</f>
        <v>68937</v>
      </c>
      <c r="U182" s="26">
        <f t="shared" si="56"/>
        <v>139751.90254666665</v>
      </c>
      <c r="V182" s="26">
        <f t="shared" si="57"/>
        <v>2795.6583893333445</v>
      </c>
      <c r="W182" s="26">
        <f>'2021-22 Salary &amp; Benefits'!G$6</f>
        <v>11848.32</v>
      </c>
      <c r="X182" s="28">
        <f>'2021-22 Salary &amp; Benefits'!H$6</f>
        <v>0.2271</v>
      </c>
      <c r="Y182" s="28">
        <f>'2021-22 Salary &amp; Benefits'!I$6</f>
        <v>0.22070000000000001</v>
      </c>
      <c r="Z182" s="26">
        <f t="shared" si="58"/>
        <v>56854.551779833862</v>
      </c>
      <c r="AA182" s="27">
        <f t="shared" si="62"/>
        <v>2375.7926822666668</v>
      </c>
      <c r="AB182" s="27">
        <f t="shared" si="59"/>
        <v>524.33744497625344</v>
      </c>
      <c r="AC182" s="27">
        <f t="shared" si="60"/>
        <v>2900.13012724292</v>
      </c>
      <c r="AD182" s="26">
        <f t="shared" si="61"/>
        <v>202302.24284307676</v>
      </c>
    </row>
    <row r="183" spans="1:30" s="23" customFormat="1">
      <c r="A183" s="129" t="s">
        <v>2460</v>
      </c>
      <c r="B183" s="129" t="s">
        <v>1480</v>
      </c>
      <c r="C183" s="130">
        <v>2399</v>
      </c>
      <c r="D183" s="129" t="s">
        <v>1482</v>
      </c>
      <c r="E183" s="169">
        <f>VLOOKUP($C183,'2020-21 School Level AAFTE'!$C:$Z,11,FALSE)</f>
        <v>0.64190000000000003</v>
      </c>
      <c r="F183" s="169" t="str">
        <f>VLOOKUP($C183,'2020-21 School Level AAFTE'!$C:$Z,8,FALSE)</f>
        <v>Yes</v>
      </c>
      <c r="G183" s="167">
        <f>VLOOKUP($C183,'2020-21 School Level AAFTE'!$C:$I,7,FALSE)</f>
        <v>380.51</v>
      </c>
      <c r="H183" s="145">
        <f>IFERROR(IF(F183= "yes",VLOOKUP(C183,Summary!$B:$I,5,0),0),0)</f>
        <v>0</v>
      </c>
      <c r="I183" s="143">
        <f t="shared" si="51"/>
        <v>380.51</v>
      </c>
      <c r="J183" s="101">
        <f>VLOOKUP($A183,'2021-22 Salary &amp; Benefits'!$A:$I,3,FALSE)</f>
        <v>1</v>
      </c>
      <c r="K183" s="101">
        <f>VLOOKUP($A183,'2021-22 Salary &amp; Benefits'!$A:$I,4,FALSE)</f>
        <v>1</v>
      </c>
      <c r="L183" s="45">
        <f t="shared" si="52"/>
        <v>380.51</v>
      </c>
      <c r="M183" s="29">
        <v>15</v>
      </c>
      <c r="N183" s="31">
        <f t="shared" si="53"/>
        <v>25.367333333333331</v>
      </c>
      <c r="O183" s="29">
        <v>1.1000000000000001</v>
      </c>
      <c r="P183" s="29">
        <v>36</v>
      </c>
      <c r="Q183" s="32">
        <f t="shared" si="54"/>
        <v>1004.5463999999999</v>
      </c>
      <c r="R183" s="122">
        <f t="shared" si="55"/>
        <v>1.1161626666666666</v>
      </c>
      <c r="S183" s="25">
        <f>VLOOKUP($A183,'2021-22 Salary &amp; Benefits'!$A:$I,5,FALSE)</f>
        <v>67585</v>
      </c>
      <c r="T183" s="25">
        <f>VLOOKUP($A183,'2021-22 Salary &amp; Benefits'!$A:$I,6,FALSE)</f>
        <v>68937</v>
      </c>
      <c r="U183" s="26">
        <f t="shared" si="56"/>
        <v>75435.853826666658</v>
      </c>
      <c r="V183" s="26">
        <f t="shared" si="57"/>
        <v>1509.0519253333332</v>
      </c>
      <c r="W183" s="26">
        <f>'2021-22 Salary &amp; Benefits'!G$6</f>
        <v>11848.32</v>
      </c>
      <c r="X183" s="28">
        <f>'2021-22 Salary &amp; Benefits'!H$6</f>
        <v>0.2271</v>
      </c>
      <c r="Y183" s="28">
        <f>'2021-22 Salary &amp; Benefits'!I$6</f>
        <v>0.22070000000000001</v>
      </c>
      <c r="Z183" s="26">
        <f t="shared" si="58"/>
        <v>30689.182610677064</v>
      </c>
      <c r="AA183" s="27">
        <f t="shared" si="62"/>
        <v>1282.4150958666664</v>
      </c>
      <c r="AB183" s="27">
        <f t="shared" si="59"/>
        <v>283.02901165777331</v>
      </c>
      <c r="AC183" s="27">
        <f t="shared" si="60"/>
        <v>1565.4441075244397</v>
      </c>
      <c r="AD183" s="26">
        <f t="shared" si="61"/>
        <v>109199.53247020149</v>
      </c>
    </row>
    <row r="184" spans="1:30" s="23" customFormat="1">
      <c r="A184" s="129" t="s">
        <v>2460</v>
      </c>
      <c r="B184" s="129" t="s">
        <v>1480</v>
      </c>
      <c r="C184" s="130">
        <v>4158</v>
      </c>
      <c r="D184" s="129" t="s">
        <v>1493</v>
      </c>
      <c r="E184" s="169">
        <f>VLOOKUP($C184,'2020-21 School Level AAFTE'!$C:$Z,11,FALSE)</f>
        <v>0.57050000000000001</v>
      </c>
      <c r="F184" s="169" t="str">
        <f>VLOOKUP($C184,'2020-21 School Level AAFTE'!$C:$Z,8,FALSE)</f>
        <v>Yes</v>
      </c>
      <c r="G184" s="167">
        <f>VLOOKUP($C184,'2020-21 School Level AAFTE'!$C:$I,7,FALSE)</f>
        <v>1482.7</v>
      </c>
      <c r="H184" s="145">
        <f>IFERROR(IF(F184= "yes",VLOOKUP(C184,Summary!$B:$I,5,0),0),0)</f>
        <v>0</v>
      </c>
      <c r="I184" s="143">
        <f t="shared" si="51"/>
        <v>1482.7</v>
      </c>
      <c r="J184" s="101">
        <f>VLOOKUP($A184,'2021-22 Salary &amp; Benefits'!$A:$I,3,FALSE)</f>
        <v>1</v>
      </c>
      <c r="K184" s="101">
        <f>VLOOKUP($A184,'2021-22 Salary &amp; Benefits'!$A:$I,4,FALSE)</f>
        <v>1</v>
      </c>
      <c r="L184" s="45">
        <f t="shared" si="52"/>
        <v>1482.7</v>
      </c>
      <c r="M184" s="29">
        <v>15</v>
      </c>
      <c r="N184" s="31">
        <f t="shared" si="53"/>
        <v>98.846666666666664</v>
      </c>
      <c r="O184" s="29">
        <v>1.1000000000000001</v>
      </c>
      <c r="P184" s="29">
        <v>36</v>
      </c>
      <c r="Q184" s="32">
        <f t="shared" si="54"/>
        <v>3914.3280000000004</v>
      </c>
      <c r="R184" s="122">
        <f t="shared" si="55"/>
        <v>4.3492533333333334</v>
      </c>
      <c r="S184" s="25">
        <f>VLOOKUP($A184,'2021-22 Salary &amp; Benefits'!$A:$I,5,FALSE)</f>
        <v>67585</v>
      </c>
      <c r="T184" s="25">
        <f>VLOOKUP($A184,'2021-22 Salary &amp; Benefits'!$A:$I,6,FALSE)</f>
        <v>68937</v>
      </c>
      <c r="U184" s="26">
        <f t="shared" si="56"/>
        <v>293944.28653333336</v>
      </c>
      <c r="V184" s="26">
        <f t="shared" si="57"/>
        <v>5880.1905066666659</v>
      </c>
      <c r="W184" s="26">
        <f>'2021-22 Salary &amp; Benefits'!G$6</f>
        <v>11848.32</v>
      </c>
      <c r="X184" s="28">
        <f>'2021-22 Salary &amp; Benefits'!H$6</f>
        <v>0.2271</v>
      </c>
      <c r="Y184" s="28">
        <f>'2021-22 Salary &amp; Benefits'!I$6</f>
        <v>0.22070000000000001</v>
      </c>
      <c r="Z184" s="26">
        <f t="shared" si="58"/>
        <v>119583.85077094134</v>
      </c>
      <c r="AA184" s="27">
        <f t="shared" si="62"/>
        <v>4997.0746173333337</v>
      </c>
      <c r="AB184" s="27">
        <f t="shared" si="59"/>
        <v>1102.8543680454668</v>
      </c>
      <c r="AC184" s="27">
        <f t="shared" si="60"/>
        <v>6099.9289853788005</v>
      </c>
      <c r="AD184" s="26">
        <f t="shared" si="61"/>
        <v>425508.2567963202</v>
      </c>
    </row>
    <row r="185" spans="1:30" s="23" customFormat="1">
      <c r="A185" s="129" t="s">
        <v>2460</v>
      </c>
      <c r="B185" s="129" t="s">
        <v>1480</v>
      </c>
      <c r="C185" s="130">
        <v>3751</v>
      </c>
      <c r="D185" s="129" t="s">
        <v>1490</v>
      </c>
      <c r="E185" s="169">
        <f>VLOOKUP($C185,'2020-21 School Level AAFTE'!$C:$Z,11,FALSE)</f>
        <v>0.65329999999999999</v>
      </c>
      <c r="F185" s="169" t="str">
        <f>VLOOKUP($C185,'2020-21 School Level AAFTE'!$C:$Z,8,FALSE)</f>
        <v>Yes</v>
      </c>
      <c r="G185" s="167">
        <f>VLOOKUP($C185,'2020-21 School Level AAFTE'!$C:$I,7,FALSE)</f>
        <v>706.87</v>
      </c>
      <c r="H185" s="145">
        <f>IFERROR(IF(F185= "yes",VLOOKUP(C185,Summary!$B:$I,5,0),0),0)</f>
        <v>0</v>
      </c>
      <c r="I185" s="144">
        <f t="shared" si="51"/>
        <v>706.87</v>
      </c>
      <c r="J185" s="101">
        <f>VLOOKUP($A185,'2021-22 Salary &amp; Benefits'!$A:$I,3,FALSE)</f>
        <v>1</v>
      </c>
      <c r="K185" s="101">
        <f>VLOOKUP($A185,'2021-22 Salary &amp; Benefits'!$A:$I,4,FALSE)</f>
        <v>1</v>
      </c>
      <c r="L185" s="121">
        <f t="shared" si="52"/>
        <v>706.87</v>
      </c>
      <c r="M185" s="29">
        <v>15</v>
      </c>
      <c r="N185" s="31">
        <f t="shared" si="53"/>
        <v>47.12466666666667</v>
      </c>
      <c r="O185" s="29">
        <v>1.1000000000000001</v>
      </c>
      <c r="P185" s="29">
        <v>36</v>
      </c>
      <c r="Q185" s="32">
        <f t="shared" si="54"/>
        <v>1866.1368000000002</v>
      </c>
      <c r="R185" s="122">
        <f t="shared" si="55"/>
        <v>2.0734853333333336</v>
      </c>
      <c r="S185" s="25">
        <f>VLOOKUP($A185,'2021-22 Salary &amp; Benefits'!$A:$I,5,FALSE)</f>
        <v>67585</v>
      </c>
      <c r="T185" s="25">
        <f>VLOOKUP($A185,'2021-22 Salary &amp; Benefits'!$A:$I,6,FALSE)</f>
        <v>68937</v>
      </c>
      <c r="U185" s="26">
        <f t="shared" si="56"/>
        <v>140136.50625333335</v>
      </c>
      <c r="V185" s="26">
        <f t="shared" si="57"/>
        <v>2803.3521706666797</v>
      </c>
      <c r="W185" s="26">
        <f>'2021-22 Salary &amp; Benefits'!G$6</f>
        <v>11848.32</v>
      </c>
      <c r="X185" s="28">
        <f>'2021-22 Salary &amp; Benefits'!H$6</f>
        <v>0.2271</v>
      </c>
      <c r="Y185" s="28">
        <f>'2021-22 Salary &amp; Benefits'!I$6</f>
        <v>0.22070000000000001</v>
      </c>
      <c r="Z185" s="26">
        <f t="shared" si="58"/>
        <v>57011.018138838146</v>
      </c>
      <c r="AA185" s="27">
        <f t="shared" si="62"/>
        <v>2382.3309737333338</v>
      </c>
      <c r="AB185" s="27">
        <f t="shared" si="59"/>
        <v>525.78044590294678</v>
      </c>
      <c r="AC185" s="27">
        <f t="shared" si="60"/>
        <v>2908.1114196362805</v>
      </c>
      <c r="AD185" s="26">
        <f t="shared" si="61"/>
        <v>202858.98798247447</v>
      </c>
    </row>
    <row r="186" spans="1:30" s="23" customFormat="1">
      <c r="A186" s="129" t="s">
        <v>2395</v>
      </c>
      <c r="B186" s="129" t="s">
        <v>1111</v>
      </c>
      <c r="C186" s="130">
        <v>3392</v>
      </c>
      <c r="D186" s="129" t="s">
        <v>1112</v>
      </c>
      <c r="E186" s="169">
        <f>VLOOKUP($C186,'2020-21 School Level AAFTE'!$C:$Z,11,FALSE)</f>
        <v>0.33910000000000001</v>
      </c>
      <c r="F186" s="169" t="str">
        <f>VLOOKUP($C186,'2020-21 School Level AAFTE'!$C:$Z,8,FALSE)</f>
        <v>No</v>
      </c>
      <c r="G186" s="167">
        <f>VLOOKUP($C186,'2020-21 School Level AAFTE'!$C:$I,7,FALSE)</f>
        <v>107.5</v>
      </c>
      <c r="H186" s="145">
        <f>IFERROR(IF(F186= "yes",VLOOKUP(C186,Summary!$B:$I,5,0),0),0)</f>
        <v>0</v>
      </c>
      <c r="I186" s="144">
        <f t="shared" si="51"/>
        <v>0</v>
      </c>
      <c r="J186" s="101">
        <f>VLOOKUP($A186,'2021-22 Salary &amp; Benefits'!$A:$I,3,FALSE)</f>
        <v>1</v>
      </c>
      <c r="K186" s="101">
        <f>VLOOKUP($A186,'2021-22 Salary &amp; Benefits'!$A:$I,4,FALSE)</f>
        <v>1</v>
      </c>
      <c r="L186" s="121">
        <f t="shared" si="52"/>
        <v>0</v>
      </c>
      <c r="M186" s="29">
        <v>15</v>
      </c>
      <c r="N186" s="31">
        <f t="shared" si="53"/>
        <v>0</v>
      </c>
      <c r="O186" s="29">
        <v>1.1000000000000001</v>
      </c>
      <c r="P186" s="29">
        <v>36</v>
      </c>
      <c r="Q186" s="32">
        <f t="shared" si="54"/>
        <v>0</v>
      </c>
      <c r="R186" s="122">
        <f t="shared" si="55"/>
        <v>0</v>
      </c>
      <c r="S186" s="25">
        <f>VLOOKUP($A186,'2021-22 Salary &amp; Benefits'!$A:$I,5,FALSE)</f>
        <v>67585</v>
      </c>
      <c r="T186" s="25">
        <f>VLOOKUP($A186,'2021-22 Salary &amp; Benefits'!$A:$I,6,FALSE)</f>
        <v>68937</v>
      </c>
      <c r="U186" s="26">
        <f t="shared" si="56"/>
        <v>0</v>
      </c>
      <c r="V186" s="26">
        <f t="shared" si="57"/>
        <v>0</v>
      </c>
      <c r="W186" s="26">
        <f>'2021-22 Salary &amp; Benefits'!G$6</f>
        <v>11848.32</v>
      </c>
      <c r="X186" s="28">
        <f>'2021-22 Salary &amp; Benefits'!H$6</f>
        <v>0.2271</v>
      </c>
      <c r="Y186" s="28">
        <f>'2021-22 Salary &amp; Benefits'!I$6</f>
        <v>0.22070000000000001</v>
      </c>
      <c r="Z186" s="26">
        <f t="shared" si="58"/>
        <v>0</v>
      </c>
      <c r="AA186" s="27">
        <f t="shared" si="62"/>
        <v>0</v>
      </c>
      <c r="AB186" s="27">
        <f t="shared" si="59"/>
        <v>0</v>
      </c>
      <c r="AC186" s="27">
        <f t="shared" si="60"/>
        <v>0</v>
      </c>
      <c r="AD186" s="26">
        <f t="shared" si="61"/>
        <v>0</v>
      </c>
    </row>
    <row r="187" spans="1:30" s="23" customFormat="1">
      <c r="A187" s="129" t="s">
        <v>2545</v>
      </c>
      <c r="B187" s="129" t="s">
        <v>2106</v>
      </c>
      <c r="C187" s="130">
        <v>2713</v>
      </c>
      <c r="D187" s="129" t="s">
        <v>2107</v>
      </c>
      <c r="E187" s="169">
        <f>VLOOKUP($C187,'2020-21 School Level AAFTE'!$C:$Z,11,FALSE)</f>
        <v>0.501</v>
      </c>
      <c r="F187" s="169" t="str">
        <f>VLOOKUP($C187,'2020-21 School Level AAFTE'!$C:$Z,8,FALSE)</f>
        <v>Yes</v>
      </c>
      <c r="G187" s="167">
        <f>VLOOKUP($C187,'2020-21 School Level AAFTE'!$C:$I,7,FALSE)</f>
        <v>466.86</v>
      </c>
      <c r="H187" s="145">
        <f>IFERROR(IF(F187= "yes",VLOOKUP(C187,Summary!$B:$I,5,0),0),0)</f>
        <v>0</v>
      </c>
      <c r="I187" s="143">
        <f t="shared" si="51"/>
        <v>466.86</v>
      </c>
      <c r="J187" s="101">
        <f>VLOOKUP($A187,'2021-22 Salary &amp; Benefits'!$A:$I,3,FALSE)</f>
        <v>1.1200000000000001</v>
      </c>
      <c r="K187" s="101">
        <f>VLOOKUP($A187,'2021-22 Salary &amp; Benefits'!$A:$I,4,FALSE)</f>
        <v>1.1600000000000001</v>
      </c>
      <c r="L187" s="45">
        <f t="shared" si="52"/>
        <v>466.86</v>
      </c>
      <c r="M187" s="29">
        <v>15</v>
      </c>
      <c r="N187" s="31">
        <f t="shared" si="53"/>
        <v>31.124000000000002</v>
      </c>
      <c r="O187" s="29">
        <v>1.1000000000000001</v>
      </c>
      <c r="P187" s="29">
        <v>36</v>
      </c>
      <c r="Q187" s="32">
        <f t="shared" si="54"/>
        <v>1232.5104000000001</v>
      </c>
      <c r="R187" s="122">
        <f t="shared" si="55"/>
        <v>1.3694560000000002</v>
      </c>
      <c r="S187" s="25">
        <f>VLOOKUP($A187,'2021-22 Salary &amp; Benefits'!$A:$I,5,FALSE)</f>
        <v>67585</v>
      </c>
      <c r="T187" s="25">
        <f>VLOOKUP($A187,'2021-22 Salary &amp; Benefits'!$A:$I,6,FALSE)</f>
        <v>68937</v>
      </c>
      <c r="U187" s="26">
        <f t="shared" si="56"/>
        <v>103661.24581120003</v>
      </c>
      <c r="V187" s="26">
        <f t="shared" si="57"/>
        <v>5849.9325843200058</v>
      </c>
      <c r="W187" s="26">
        <f>'2021-22 Salary &amp; Benefits'!G$6</f>
        <v>11848.32</v>
      </c>
      <c r="X187" s="28">
        <f>'2021-22 Salary &amp; Benefits'!H$6</f>
        <v>0.2271</v>
      </c>
      <c r="Y187" s="28">
        <f>'2021-22 Salary &amp; Benefits'!I$6</f>
        <v>0.22070000000000001</v>
      </c>
      <c r="Z187" s="26">
        <f t="shared" si="58"/>
        <v>41058.301959002951</v>
      </c>
      <c r="AA187" s="27">
        <f t="shared" si="62"/>
        <v>1825.1863065920006</v>
      </c>
      <c r="AB187" s="27">
        <f t="shared" si="59"/>
        <v>402.81861786485456</v>
      </c>
      <c r="AC187" s="27">
        <f t="shared" si="60"/>
        <v>2228.0049244568554</v>
      </c>
      <c r="AD187" s="26">
        <f t="shared" si="61"/>
        <v>152797.48527897985</v>
      </c>
    </row>
    <row r="188" spans="1:30" s="23" customFormat="1">
      <c r="A188" s="129" t="s">
        <v>2545</v>
      </c>
      <c r="B188" s="129" t="s">
        <v>2106</v>
      </c>
      <c r="C188" s="130">
        <v>3136</v>
      </c>
      <c r="D188" s="129" t="s">
        <v>2108</v>
      </c>
      <c r="E188" s="169">
        <f>VLOOKUP($C188,'2020-21 School Level AAFTE'!$C:$Z,11,FALSE)</f>
        <v>0.44030000000000002</v>
      </c>
      <c r="F188" s="169" t="str">
        <f>VLOOKUP($C188,'2020-21 School Level AAFTE'!$C:$Z,8,FALSE)</f>
        <v>No</v>
      </c>
      <c r="G188" s="167">
        <f>VLOOKUP($C188,'2020-21 School Level AAFTE'!$C:$I,7,FALSE)</f>
        <v>637.4799999999999</v>
      </c>
      <c r="H188" s="145">
        <f>IFERROR(IF(F188= "yes",VLOOKUP(C188,Summary!$B:$I,5,0),0),0)</f>
        <v>0</v>
      </c>
      <c r="I188" s="144">
        <f t="shared" si="51"/>
        <v>0</v>
      </c>
      <c r="J188" s="101">
        <f>VLOOKUP($A188,'2021-22 Salary &amp; Benefits'!$A:$I,3,FALSE)</f>
        <v>1.1200000000000001</v>
      </c>
      <c r="K188" s="101">
        <f>VLOOKUP($A188,'2021-22 Salary &amp; Benefits'!$A:$I,4,FALSE)</f>
        <v>1.1600000000000001</v>
      </c>
      <c r="L188" s="121">
        <f t="shared" si="52"/>
        <v>0</v>
      </c>
      <c r="M188" s="29">
        <v>15</v>
      </c>
      <c r="N188" s="31">
        <f t="shared" si="53"/>
        <v>0</v>
      </c>
      <c r="O188" s="29">
        <v>1.1000000000000001</v>
      </c>
      <c r="P188" s="29">
        <v>36</v>
      </c>
      <c r="Q188" s="32">
        <f t="shared" si="54"/>
        <v>0</v>
      </c>
      <c r="R188" s="122">
        <f t="shared" si="55"/>
        <v>0</v>
      </c>
      <c r="S188" s="25">
        <f>VLOOKUP($A188,'2021-22 Salary &amp; Benefits'!$A:$I,5,FALSE)</f>
        <v>67585</v>
      </c>
      <c r="T188" s="25">
        <f>VLOOKUP($A188,'2021-22 Salary &amp; Benefits'!$A:$I,6,FALSE)</f>
        <v>68937</v>
      </c>
      <c r="U188" s="26">
        <f t="shared" si="56"/>
        <v>0</v>
      </c>
      <c r="V188" s="26">
        <f t="shared" si="57"/>
        <v>0</v>
      </c>
      <c r="W188" s="26">
        <f>'2021-22 Salary &amp; Benefits'!G$6</f>
        <v>11848.32</v>
      </c>
      <c r="X188" s="28">
        <f>'2021-22 Salary &amp; Benefits'!H$6</f>
        <v>0.2271</v>
      </c>
      <c r="Y188" s="28">
        <f>'2021-22 Salary &amp; Benefits'!I$6</f>
        <v>0.22070000000000001</v>
      </c>
      <c r="Z188" s="26">
        <f t="shared" si="58"/>
        <v>0</v>
      </c>
      <c r="AA188" s="27">
        <f t="shared" si="62"/>
        <v>0</v>
      </c>
      <c r="AB188" s="27">
        <f t="shared" si="59"/>
        <v>0</v>
      </c>
      <c r="AC188" s="27">
        <f t="shared" si="60"/>
        <v>0</v>
      </c>
      <c r="AD188" s="26">
        <f t="shared" si="61"/>
        <v>0</v>
      </c>
    </row>
    <row r="189" spans="1:30" s="23" customFormat="1">
      <c r="A189" s="129" t="s">
        <v>2545</v>
      </c>
      <c r="B189" s="129" t="s">
        <v>2106</v>
      </c>
      <c r="C189" s="130">
        <v>5021</v>
      </c>
      <c r="D189" s="129" t="s">
        <v>2112</v>
      </c>
      <c r="E189" s="169">
        <f>VLOOKUP($C189,'2020-21 School Level AAFTE'!$C:$Z,11,FALSE)</f>
        <v>0.13850000000000001</v>
      </c>
      <c r="F189" s="169" t="str">
        <f>VLOOKUP($C189,'2020-21 School Level AAFTE'!$C:$Z,8,FALSE)</f>
        <v>No</v>
      </c>
      <c r="G189" s="167">
        <f>VLOOKUP($C189,'2020-21 School Level AAFTE'!$C:$I,7,FALSE)</f>
        <v>66.489999999999995</v>
      </c>
      <c r="H189" s="145">
        <f>IFERROR(IF(F189= "yes",VLOOKUP(C189,Summary!$B:$I,5,0),0),0)</f>
        <v>0</v>
      </c>
      <c r="I189" s="144">
        <f t="shared" si="51"/>
        <v>0</v>
      </c>
      <c r="J189" s="101">
        <f>VLOOKUP($A189,'2021-22 Salary &amp; Benefits'!$A:$I,3,FALSE)</f>
        <v>1.1200000000000001</v>
      </c>
      <c r="K189" s="101">
        <f>VLOOKUP($A189,'2021-22 Salary &amp; Benefits'!$A:$I,4,FALSE)</f>
        <v>1.1600000000000001</v>
      </c>
      <c r="L189" s="121">
        <f t="shared" si="52"/>
        <v>0</v>
      </c>
      <c r="M189" s="29">
        <v>15</v>
      </c>
      <c r="N189" s="31">
        <f t="shared" si="53"/>
        <v>0</v>
      </c>
      <c r="O189" s="29">
        <v>1.1000000000000001</v>
      </c>
      <c r="P189" s="29">
        <v>36</v>
      </c>
      <c r="Q189" s="32">
        <f t="shared" si="54"/>
        <v>0</v>
      </c>
      <c r="R189" s="122">
        <f t="shared" si="55"/>
        <v>0</v>
      </c>
      <c r="S189" s="25">
        <f>VLOOKUP($A189,'2021-22 Salary &amp; Benefits'!$A:$I,5,FALSE)</f>
        <v>67585</v>
      </c>
      <c r="T189" s="25">
        <f>VLOOKUP($A189,'2021-22 Salary &amp; Benefits'!$A:$I,6,FALSE)</f>
        <v>68937</v>
      </c>
      <c r="U189" s="26">
        <f t="shared" si="56"/>
        <v>0</v>
      </c>
      <c r="V189" s="26">
        <f t="shared" si="57"/>
        <v>0</v>
      </c>
      <c r="W189" s="26">
        <f>'2021-22 Salary &amp; Benefits'!G$6</f>
        <v>11848.32</v>
      </c>
      <c r="X189" s="28">
        <f>'2021-22 Salary &amp; Benefits'!H$6</f>
        <v>0.2271</v>
      </c>
      <c r="Y189" s="28">
        <f>'2021-22 Salary &amp; Benefits'!I$6</f>
        <v>0.22070000000000001</v>
      </c>
      <c r="Z189" s="26">
        <f t="shared" si="58"/>
        <v>0</v>
      </c>
      <c r="AA189" s="27">
        <f t="shared" si="62"/>
        <v>0</v>
      </c>
      <c r="AB189" s="27">
        <f t="shared" si="59"/>
        <v>0</v>
      </c>
      <c r="AC189" s="27">
        <f t="shared" si="60"/>
        <v>0</v>
      </c>
      <c r="AD189" s="26">
        <f t="shared" si="61"/>
        <v>0</v>
      </c>
    </row>
    <row r="190" spans="1:30" s="23" customFormat="1">
      <c r="A190" s="129" t="s">
        <v>2545</v>
      </c>
      <c r="B190" s="129" t="s">
        <v>2106</v>
      </c>
      <c r="C190" s="130">
        <v>3796</v>
      </c>
      <c r="D190" s="129" t="s">
        <v>2109</v>
      </c>
      <c r="E190" s="169">
        <f>VLOOKUP($C190,'2020-21 School Level AAFTE'!$C:$Z,11,FALSE)</f>
        <v>0.4788</v>
      </c>
      <c r="F190" s="169" t="str">
        <f>VLOOKUP($C190,'2020-21 School Level AAFTE'!$C:$Z,8,FALSE)</f>
        <v>No</v>
      </c>
      <c r="G190" s="167">
        <f>VLOOKUP($C190,'2020-21 School Level AAFTE'!$C:$I,7,FALSE)</f>
        <v>476.52</v>
      </c>
      <c r="H190" s="145">
        <f>IFERROR(IF(F190= "yes",VLOOKUP(C190,Summary!$B:$I,5,0),0),0)</f>
        <v>0</v>
      </c>
      <c r="I190" s="143">
        <f t="shared" si="51"/>
        <v>0</v>
      </c>
      <c r="J190" s="101">
        <f>VLOOKUP($A190,'2021-22 Salary &amp; Benefits'!$A:$I,3,FALSE)</f>
        <v>1.1200000000000001</v>
      </c>
      <c r="K190" s="101">
        <f>VLOOKUP($A190,'2021-22 Salary &amp; Benefits'!$A:$I,4,FALSE)</f>
        <v>1.1600000000000001</v>
      </c>
      <c r="L190" s="45">
        <f t="shared" si="52"/>
        <v>0</v>
      </c>
      <c r="M190" s="29">
        <v>15</v>
      </c>
      <c r="N190" s="31">
        <f t="shared" si="53"/>
        <v>0</v>
      </c>
      <c r="O190" s="29">
        <v>1.1000000000000001</v>
      </c>
      <c r="P190" s="29">
        <v>36</v>
      </c>
      <c r="Q190" s="32">
        <f t="shared" si="54"/>
        <v>0</v>
      </c>
      <c r="R190" s="122">
        <f t="shared" si="55"/>
        <v>0</v>
      </c>
      <c r="S190" s="25">
        <f>VLOOKUP($A190,'2021-22 Salary &amp; Benefits'!$A:$I,5,FALSE)</f>
        <v>67585</v>
      </c>
      <c r="T190" s="25">
        <f>VLOOKUP($A190,'2021-22 Salary &amp; Benefits'!$A:$I,6,FALSE)</f>
        <v>68937</v>
      </c>
      <c r="U190" s="26">
        <f t="shared" si="56"/>
        <v>0</v>
      </c>
      <c r="V190" s="26">
        <f t="shared" si="57"/>
        <v>0</v>
      </c>
      <c r="W190" s="26">
        <f>'2021-22 Salary &amp; Benefits'!G$6</f>
        <v>11848.32</v>
      </c>
      <c r="X190" s="28">
        <f>'2021-22 Salary &amp; Benefits'!H$6</f>
        <v>0.2271</v>
      </c>
      <c r="Y190" s="28">
        <f>'2021-22 Salary &amp; Benefits'!I$6</f>
        <v>0.22070000000000001</v>
      </c>
      <c r="Z190" s="26">
        <f t="shared" si="58"/>
        <v>0</v>
      </c>
      <c r="AA190" s="27">
        <f t="shared" si="62"/>
        <v>0</v>
      </c>
      <c r="AB190" s="27">
        <f t="shared" si="59"/>
        <v>0</v>
      </c>
      <c r="AC190" s="27">
        <f t="shared" si="60"/>
        <v>0</v>
      </c>
      <c r="AD190" s="26">
        <f t="shared" si="61"/>
        <v>0</v>
      </c>
    </row>
    <row r="191" spans="1:30" s="23" customFormat="1">
      <c r="A191" s="129" t="s">
        <v>2545</v>
      </c>
      <c r="B191" s="129" t="s">
        <v>2106</v>
      </c>
      <c r="C191" s="130">
        <v>4476</v>
      </c>
      <c r="D191" s="129" t="s">
        <v>2111</v>
      </c>
      <c r="E191" s="169">
        <f>VLOOKUP($C191,'2020-21 School Level AAFTE'!$C:$Z,11,FALSE)</f>
        <v>0.48430000000000001</v>
      </c>
      <c r="F191" s="169" t="str">
        <f>VLOOKUP($C191,'2020-21 School Level AAFTE'!$C:$Z,8,FALSE)</f>
        <v>No</v>
      </c>
      <c r="G191" s="167">
        <f>VLOOKUP($C191,'2020-21 School Level AAFTE'!$C:$I,7,FALSE)</f>
        <v>455.79</v>
      </c>
      <c r="H191" s="145">
        <f>IFERROR(IF(F191= "yes",VLOOKUP(C191,Summary!$B:$I,5,0),0),0)</f>
        <v>0</v>
      </c>
      <c r="I191" s="143">
        <f t="shared" si="51"/>
        <v>0</v>
      </c>
      <c r="J191" s="101">
        <f>VLOOKUP($A191,'2021-22 Salary &amp; Benefits'!$A:$I,3,FALSE)</f>
        <v>1.1200000000000001</v>
      </c>
      <c r="K191" s="101">
        <f>VLOOKUP($A191,'2021-22 Salary &amp; Benefits'!$A:$I,4,FALSE)</f>
        <v>1.1600000000000001</v>
      </c>
      <c r="L191" s="45">
        <f t="shared" si="52"/>
        <v>0</v>
      </c>
      <c r="M191" s="29">
        <v>15</v>
      </c>
      <c r="N191" s="31">
        <f t="shared" si="53"/>
        <v>0</v>
      </c>
      <c r="O191" s="29">
        <v>1.1000000000000001</v>
      </c>
      <c r="P191" s="29">
        <v>36</v>
      </c>
      <c r="Q191" s="32">
        <f t="shared" si="54"/>
        <v>0</v>
      </c>
      <c r="R191" s="122">
        <f t="shared" si="55"/>
        <v>0</v>
      </c>
      <c r="S191" s="25">
        <f>VLOOKUP($A191,'2021-22 Salary &amp; Benefits'!$A:$I,5,FALSE)</f>
        <v>67585</v>
      </c>
      <c r="T191" s="25">
        <f>VLOOKUP($A191,'2021-22 Salary &amp; Benefits'!$A:$I,6,FALSE)</f>
        <v>68937</v>
      </c>
      <c r="U191" s="26">
        <f t="shared" si="56"/>
        <v>0</v>
      </c>
      <c r="V191" s="26">
        <f t="shared" si="57"/>
        <v>0</v>
      </c>
      <c r="W191" s="26">
        <f>'2021-22 Salary &amp; Benefits'!G$6</f>
        <v>11848.32</v>
      </c>
      <c r="X191" s="28">
        <f>'2021-22 Salary &amp; Benefits'!H$6</f>
        <v>0.2271</v>
      </c>
      <c r="Y191" s="28">
        <f>'2021-22 Salary &amp; Benefits'!I$6</f>
        <v>0.22070000000000001</v>
      </c>
      <c r="Z191" s="26">
        <f t="shared" si="58"/>
        <v>0</v>
      </c>
      <c r="AA191" s="27">
        <f t="shared" si="62"/>
        <v>0</v>
      </c>
      <c r="AB191" s="27">
        <f t="shared" si="59"/>
        <v>0</v>
      </c>
      <c r="AC191" s="27">
        <f t="shared" si="60"/>
        <v>0</v>
      </c>
      <c r="AD191" s="26">
        <f t="shared" si="61"/>
        <v>0</v>
      </c>
    </row>
    <row r="192" spans="1:30" s="23" customFormat="1">
      <c r="A192" s="129" t="s">
        <v>2545</v>
      </c>
      <c r="B192" s="129" t="s">
        <v>2106</v>
      </c>
      <c r="C192" s="130">
        <v>5465</v>
      </c>
      <c r="D192" s="129" t="s">
        <v>2739</v>
      </c>
      <c r="E192" s="169">
        <f>VLOOKUP($C192,'2020-21 School Level AAFTE'!$C:$Z,11,FALSE)</f>
        <v>0.4632</v>
      </c>
      <c r="F192" s="169" t="str">
        <f>VLOOKUP($C192,'2020-21 School Level AAFTE'!$C:$Z,8,FALSE)</f>
        <v>No</v>
      </c>
      <c r="G192" s="167">
        <f>VLOOKUP($C192,'2020-21 School Level AAFTE'!$C:$I,7,FALSE)</f>
        <v>10</v>
      </c>
      <c r="H192" s="145">
        <f>IFERROR(IF(F192= "yes",VLOOKUP(C192,Summary!$B:$I,5,0),0),0)</f>
        <v>0</v>
      </c>
      <c r="I192" s="144">
        <f t="shared" si="51"/>
        <v>0</v>
      </c>
      <c r="J192" s="101">
        <f>VLOOKUP($A192,'2021-22 Salary &amp; Benefits'!$A:$I,3,FALSE)</f>
        <v>1.1200000000000001</v>
      </c>
      <c r="K192" s="101">
        <f>VLOOKUP($A192,'2021-22 Salary &amp; Benefits'!$A:$I,4,FALSE)</f>
        <v>1.1600000000000001</v>
      </c>
      <c r="L192" s="121">
        <f t="shared" si="52"/>
        <v>0</v>
      </c>
      <c r="M192" s="29">
        <v>15</v>
      </c>
      <c r="N192" s="31">
        <f t="shared" si="53"/>
        <v>0</v>
      </c>
      <c r="O192" s="29">
        <v>1.1000000000000001</v>
      </c>
      <c r="P192" s="29">
        <v>36</v>
      </c>
      <c r="Q192" s="32">
        <f t="shared" si="54"/>
        <v>0</v>
      </c>
      <c r="R192" s="122">
        <f t="shared" si="55"/>
        <v>0</v>
      </c>
      <c r="S192" s="25">
        <f>VLOOKUP($A192,'2021-22 Salary &amp; Benefits'!$A:$I,5,FALSE)</f>
        <v>67585</v>
      </c>
      <c r="T192" s="25">
        <f>VLOOKUP($A192,'2021-22 Salary &amp; Benefits'!$A:$I,6,FALSE)</f>
        <v>68937</v>
      </c>
      <c r="U192" s="26">
        <f t="shared" si="56"/>
        <v>0</v>
      </c>
      <c r="V192" s="26">
        <f t="shared" si="57"/>
        <v>0</v>
      </c>
      <c r="W192" s="26">
        <f>'2021-22 Salary &amp; Benefits'!G$6</f>
        <v>11848.32</v>
      </c>
      <c r="X192" s="28">
        <f>'2021-22 Salary &amp; Benefits'!H$6</f>
        <v>0.2271</v>
      </c>
      <c r="Y192" s="28">
        <f>'2021-22 Salary &amp; Benefits'!I$6</f>
        <v>0.22070000000000001</v>
      </c>
      <c r="Z192" s="26">
        <f t="shared" si="58"/>
        <v>0</v>
      </c>
      <c r="AA192" s="27">
        <f t="shared" si="62"/>
        <v>0</v>
      </c>
      <c r="AB192" s="27">
        <f t="shared" si="59"/>
        <v>0</v>
      </c>
      <c r="AC192" s="27">
        <f t="shared" si="60"/>
        <v>0</v>
      </c>
      <c r="AD192" s="26">
        <f t="shared" si="61"/>
        <v>0</v>
      </c>
    </row>
    <row r="193" spans="1:30" s="23" customFormat="1">
      <c r="A193" s="129" t="s">
        <v>2545</v>
      </c>
      <c r="B193" s="129" t="s">
        <v>2106</v>
      </c>
      <c r="C193" s="130">
        <v>4459</v>
      </c>
      <c r="D193" s="129" t="s">
        <v>2110</v>
      </c>
      <c r="E193" s="169">
        <f>VLOOKUP($C193,'2020-21 School Level AAFTE'!$C:$Z,11,FALSE)</f>
        <v>0.15529999999999999</v>
      </c>
      <c r="F193" s="169" t="str">
        <f>VLOOKUP($C193,'2020-21 School Level AAFTE'!$C:$Z,8,FALSE)</f>
        <v>No</v>
      </c>
      <c r="G193" s="167">
        <f>VLOOKUP($C193,'2020-21 School Level AAFTE'!$C:$I,7,FALSE)</f>
        <v>12.8</v>
      </c>
      <c r="H193" s="145">
        <f>IFERROR(IF(F193= "yes",VLOOKUP(C193,Summary!$B:$I,5,0),0),0)</f>
        <v>0</v>
      </c>
      <c r="I193" s="143">
        <f t="shared" si="51"/>
        <v>0</v>
      </c>
      <c r="J193" s="101">
        <f>VLOOKUP($A193,'2021-22 Salary &amp; Benefits'!$A:$I,3,FALSE)</f>
        <v>1.1200000000000001</v>
      </c>
      <c r="K193" s="101">
        <f>VLOOKUP($A193,'2021-22 Salary &amp; Benefits'!$A:$I,4,FALSE)</f>
        <v>1.1600000000000001</v>
      </c>
      <c r="L193" s="45">
        <f t="shared" si="52"/>
        <v>0</v>
      </c>
      <c r="M193" s="29">
        <v>15</v>
      </c>
      <c r="N193" s="31">
        <f t="shared" si="53"/>
        <v>0</v>
      </c>
      <c r="O193" s="29">
        <v>1.1000000000000001</v>
      </c>
      <c r="P193" s="29">
        <v>36</v>
      </c>
      <c r="Q193" s="32">
        <f t="shared" si="54"/>
        <v>0</v>
      </c>
      <c r="R193" s="122">
        <f t="shared" si="55"/>
        <v>0</v>
      </c>
      <c r="S193" s="25">
        <f>VLOOKUP($A193,'2021-22 Salary &amp; Benefits'!$A:$I,5,FALSE)</f>
        <v>67585</v>
      </c>
      <c r="T193" s="25">
        <f>VLOOKUP($A193,'2021-22 Salary &amp; Benefits'!$A:$I,6,FALSE)</f>
        <v>68937</v>
      </c>
      <c r="U193" s="26">
        <f t="shared" si="56"/>
        <v>0</v>
      </c>
      <c r="V193" s="26">
        <f t="shared" si="57"/>
        <v>0</v>
      </c>
      <c r="W193" s="26">
        <f>'2021-22 Salary &amp; Benefits'!G$6</f>
        <v>11848.32</v>
      </c>
      <c r="X193" s="28">
        <f>'2021-22 Salary &amp; Benefits'!H$6</f>
        <v>0.2271</v>
      </c>
      <c r="Y193" s="28">
        <f>'2021-22 Salary &amp; Benefits'!I$6</f>
        <v>0.22070000000000001</v>
      </c>
      <c r="Z193" s="26">
        <f t="shared" si="58"/>
        <v>0</v>
      </c>
      <c r="AA193" s="27">
        <f t="shared" si="62"/>
        <v>0</v>
      </c>
      <c r="AB193" s="27">
        <f t="shared" si="59"/>
        <v>0</v>
      </c>
      <c r="AC193" s="27">
        <f t="shared" si="60"/>
        <v>0</v>
      </c>
      <c r="AD193" s="26">
        <f t="shared" si="61"/>
        <v>0</v>
      </c>
    </row>
    <row r="194" spans="1:30" s="23" customFormat="1">
      <c r="A194" s="129" t="s">
        <v>2410</v>
      </c>
      <c r="B194" s="129" t="s">
        <v>1158</v>
      </c>
      <c r="C194" s="130">
        <v>2516</v>
      </c>
      <c r="D194" s="129" t="s">
        <v>1159</v>
      </c>
      <c r="E194" s="169">
        <f>VLOOKUP($C194,'2020-21 School Level AAFTE'!$C:$Z,11,FALSE)</f>
        <v>0.51549999999999996</v>
      </c>
      <c r="F194" s="169" t="str">
        <f>VLOOKUP($C194,'2020-21 School Level AAFTE'!$C:$Z,8,FALSE)</f>
        <v>Yes</v>
      </c>
      <c r="G194" s="167">
        <f>VLOOKUP($C194,'2020-21 School Level AAFTE'!$C:$I,7,FALSE)</f>
        <v>85</v>
      </c>
      <c r="H194" s="145">
        <f>IFERROR(IF(F194= "yes",VLOOKUP(C194,Summary!$B:$I,5,0),0),0)</f>
        <v>0</v>
      </c>
      <c r="I194" s="143">
        <f t="shared" si="51"/>
        <v>85</v>
      </c>
      <c r="J194" s="101">
        <f>VLOOKUP($A194,'2021-22 Salary &amp; Benefits'!$A:$I,3,FALSE)</f>
        <v>1</v>
      </c>
      <c r="K194" s="101">
        <f>VLOOKUP($A194,'2021-22 Salary &amp; Benefits'!$A:$I,4,FALSE)</f>
        <v>1</v>
      </c>
      <c r="L194" s="45">
        <f t="shared" si="52"/>
        <v>85</v>
      </c>
      <c r="M194" s="29">
        <v>15</v>
      </c>
      <c r="N194" s="31">
        <f t="shared" si="53"/>
        <v>5.666666666666667</v>
      </c>
      <c r="O194" s="29">
        <v>1.1000000000000001</v>
      </c>
      <c r="P194" s="29">
        <v>36</v>
      </c>
      <c r="Q194" s="32">
        <f t="shared" si="54"/>
        <v>224.40000000000003</v>
      </c>
      <c r="R194" s="122">
        <f t="shared" si="55"/>
        <v>0.24933333333333338</v>
      </c>
      <c r="S194" s="25">
        <f>VLOOKUP($A194,'2021-22 Salary &amp; Benefits'!$A:$I,5,FALSE)</f>
        <v>67585</v>
      </c>
      <c r="T194" s="25">
        <f>VLOOKUP($A194,'2021-22 Salary &amp; Benefits'!$A:$I,6,FALSE)</f>
        <v>68937</v>
      </c>
      <c r="U194" s="26">
        <f t="shared" si="56"/>
        <v>16851.193333333336</v>
      </c>
      <c r="V194" s="26">
        <f t="shared" si="57"/>
        <v>337.09866666666858</v>
      </c>
      <c r="W194" s="26">
        <f>'2021-22 Salary &amp; Benefits'!G$6</f>
        <v>11848.32</v>
      </c>
      <c r="X194" s="28">
        <f>'2021-22 Salary &amp; Benefits'!H$6</f>
        <v>0.2271</v>
      </c>
      <c r="Y194" s="28">
        <f>'2021-22 Salary &amp; Benefits'!I$6</f>
        <v>0.22070000000000001</v>
      </c>
      <c r="Z194" s="26">
        <f t="shared" si="58"/>
        <v>6855.4848017333352</v>
      </c>
      <c r="AA194" s="27">
        <f t="shared" si="62"/>
        <v>286.47153333333341</v>
      </c>
      <c r="AB194" s="27">
        <f t="shared" si="59"/>
        <v>63.224267406666684</v>
      </c>
      <c r="AC194" s="27">
        <f t="shared" si="60"/>
        <v>349.6958007400001</v>
      </c>
      <c r="AD194" s="26">
        <f t="shared" si="61"/>
        <v>24393.472602473339</v>
      </c>
    </row>
    <row r="195" spans="1:30" s="23" customFormat="1">
      <c r="A195" s="132" t="s">
        <v>2382</v>
      </c>
      <c r="B195" s="129" t="s">
        <v>1022</v>
      </c>
      <c r="C195" s="130">
        <v>3641</v>
      </c>
      <c r="D195" s="132" t="s">
        <v>1029</v>
      </c>
      <c r="E195" s="169">
        <f>VLOOKUP($C195,'2020-21 School Level AAFTE'!$C:$Z,11,FALSE)</f>
        <v>0.74439999999999995</v>
      </c>
      <c r="F195" s="169" t="str">
        <f>VLOOKUP($C195,'2020-21 School Level AAFTE'!$C:$Z,8,FALSE)</f>
        <v>Yes</v>
      </c>
      <c r="G195" s="167">
        <f>VLOOKUP($C195,'2020-21 School Level AAFTE'!$C:$I,7,FALSE)</f>
        <v>379.7</v>
      </c>
      <c r="H195" s="145">
        <f>IFERROR(IF(F195= "yes",VLOOKUP(C195,Summary!$B:$I,5,0),0),0)</f>
        <v>0</v>
      </c>
      <c r="I195" s="143">
        <f t="shared" si="51"/>
        <v>379.7</v>
      </c>
      <c r="J195" s="101">
        <f>VLOOKUP($A195,'2021-22 Salary &amp; Benefits'!$A:$I,3,FALSE)</f>
        <v>1.18</v>
      </c>
      <c r="K195" s="101">
        <f>VLOOKUP($A195,'2021-22 Salary &amp; Benefits'!$A:$I,4,FALSE)</f>
        <v>1.18</v>
      </c>
      <c r="L195" s="45">
        <f t="shared" si="52"/>
        <v>379.7</v>
      </c>
      <c r="M195" s="29">
        <v>15</v>
      </c>
      <c r="N195" s="31">
        <f t="shared" si="53"/>
        <v>25.313333333333333</v>
      </c>
      <c r="O195" s="29">
        <v>1.1000000000000001</v>
      </c>
      <c r="P195" s="29">
        <v>36</v>
      </c>
      <c r="Q195" s="32">
        <f t="shared" si="54"/>
        <v>1002.4080000000001</v>
      </c>
      <c r="R195" s="122">
        <f t="shared" si="55"/>
        <v>1.1137866666666667</v>
      </c>
      <c r="S195" s="25">
        <f>VLOOKUP($A195,'2021-22 Salary &amp; Benefits'!$A:$I,5,FALSE)</f>
        <v>67585</v>
      </c>
      <c r="T195" s="25">
        <f>VLOOKUP($A195,'2021-22 Salary &amp; Benefits'!$A:$I,6,FALSE)</f>
        <v>68937</v>
      </c>
      <c r="U195" s="26">
        <f t="shared" si="56"/>
        <v>88824.820802666669</v>
      </c>
      <c r="V195" s="26">
        <f t="shared" si="57"/>
        <v>1776.8906965333153</v>
      </c>
      <c r="W195" s="26">
        <f>'2021-22 Salary &amp; Benefits'!G$6</f>
        <v>11848.32</v>
      </c>
      <c r="X195" s="28">
        <f>'2021-22 Salary &amp; Benefits'!H$6</f>
        <v>0.2271</v>
      </c>
      <c r="Y195" s="28">
        <f>'2021-22 Salary &amp; Benefits'!I$6</f>
        <v>0.22070000000000001</v>
      </c>
      <c r="Z195" s="26">
        <f t="shared" si="58"/>
        <v>33760.7774194105</v>
      </c>
      <c r="AA195" s="27">
        <f t="shared" si="62"/>
        <v>1510.0285249866665</v>
      </c>
      <c r="AB195" s="27">
        <f t="shared" si="59"/>
        <v>333.2632954645573</v>
      </c>
      <c r="AC195" s="27">
        <f t="shared" si="60"/>
        <v>1843.2918204512239</v>
      </c>
      <c r="AD195" s="26">
        <f t="shared" si="61"/>
        <v>126205.78073906171</v>
      </c>
    </row>
    <row r="196" spans="1:30" s="23" customFormat="1">
      <c r="A196" s="129" t="s">
        <v>2382</v>
      </c>
      <c r="B196" s="129" t="s">
        <v>1022</v>
      </c>
      <c r="C196" s="130">
        <v>3109</v>
      </c>
      <c r="D196" s="129" t="s">
        <v>1027</v>
      </c>
      <c r="E196" s="169">
        <f>VLOOKUP($C196,'2020-21 School Level AAFTE'!$C:$Z,11,FALSE)</f>
        <v>0.59909999999999997</v>
      </c>
      <c r="F196" s="169" t="str">
        <f>VLOOKUP($C196,'2020-21 School Level AAFTE'!$C:$Z,8,FALSE)</f>
        <v>Yes</v>
      </c>
      <c r="G196" s="167">
        <f>VLOOKUP($C196,'2020-21 School Level AAFTE'!$C:$I,7,FALSE)</f>
        <v>1143.97</v>
      </c>
      <c r="H196" s="145">
        <f>IFERROR(IF(F196= "yes",VLOOKUP(C196,Summary!$B:$I,5,0),0),0)</f>
        <v>0</v>
      </c>
      <c r="I196" s="143">
        <f t="shared" si="51"/>
        <v>1143.97</v>
      </c>
      <c r="J196" s="101">
        <f>VLOOKUP($A196,'2021-22 Salary &amp; Benefits'!$A:$I,3,FALSE)</f>
        <v>1.18</v>
      </c>
      <c r="K196" s="101">
        <f>VLOOKUP($A196,'2021-22 Salary &amp; Benefits'!$A:$I,4,FALSE)</f>
        <v>1.18</v>
      </c>
      <c r="L196" s="45">
        <f t="shared" si="52"/>
        <v>1143.97</v>
      </c>
      <c r="M196" s="29">
        <v>15</v>
      </c>
      <c r="N196" s="31">
        <f t="shared" si="53"/>
        <v>76.26466666666667</v>
      </c>
      <c r="O196" s="29">
        <v>1.1000000000000001</v>
      </c>
      <c r="P196" s="29">
        <v>36</v>
      </c>
      <c r="Q196" s="32">
        <f t="shared" si="54"/>
        <v>3020.0808000000002</v>
      </c>
      <c r="R196" s="122">
        <f t="shared" si="55"/>
        <v>3.3556453333333334</v>
      </c>
      <c r="S196" s="25">
        <f>VLOOKUP($A196,'2021-22 Salary &amp; Benefits'!$A:$I,5,FALSE)</f>
        <v>67585</v>
      </c>
      <c r="T196" s="25">
        <f>VLOOKUP($A196,'2021-22 Salary &amp; Benefits'!$A:$I,6,FALSE)</f>
        <v>68937</v>
      </c>
      <c r="U196" s="26">
        <f t="shared" si="56"/>
        <v>267613.72202693333</v>
      </c>
      <c r="V196" s="26">
        <f t="shared" si="57"/>
        <v>5353.4623389866319</v>
      </c>
      <c r="W196" s="26">
        <f>'2021-22 Salary &amp; Benefits'!G$6</f>
        <v>11848.32</v>
      </c>
      <c r="X196" s="28">
        <f>'2021-22 Salary &amp; Benefits'!H$6</f>
        <v>0.2271</v>
      </c>
      <c r="Y196" s="28">
        <f>'2021-22 Salary &amp; Benefits'!I$6</f>
        <v>0.22070000000000001</v>
      </c>
      <c r="Z196" s="26">
        <f t="shared" si="58"/>
        <v>101715.34512637091</v>
      </c>
      <c r="AA196" s="27">
        <f t="shared" si="62"/>
        <v>4549.4530727653328</v>
      </c>
      <c r="AB196" s="27">
        <f t="shared" si="59"/>
        <v>1004.0642931593089</v>
      </c>
      <c r="AC196" s="27">
        <f t="shared" si="60"/>
        <v>5553.517365924642</v>
      </c>
      <c r="AD196" s="26">
        <f t="shared" si="61"/>
        <v>380236.04685821553</v>
      </c>
    </row>
    <row r="197" spans="1:30" s="23" customFormat="1">
      <c r="A197" s="129" t="s">
        <v>2382</v>
      </c>
      <c r="B197" s="129" t="s">
        <v>1022</v>
      </c>
      <c r="C197" s="130">
        <v>1749</v>
      </c>
      <c r="D197" s="129" t="s">
        <v>1024</v>
      </c>
      <c r="E197" s="169">
        <f>VLOOKUP($C197,'2020-21 School Level AAFTE'!$C:$Z,11,FALSE)</f>
        <v>0.43</v>
      </c>
      <c r="F197" s="169" t="str">
        <f>VLOOKUP($C197,'2020-21 School Level AAFTE'!$C:$Z,8,FALSE)</f>
        <v>No</v>
      </c>
      <c r="G197" s="167">
        <f>VLOOKUP($C197,'2020-21 School Level AAFTE'!$C:$I,7,FALSE)</f>
        <v>127.51</v>
      </c>
      <c r="H197" s="145">
        <f>IFERROR(IF(F197= "yes",VLOOKUP(C197,Summary!$B:$I,5,0),0),0)</f>
        <v>0</v>
      </c>
      <c r="I197" s="143">
        <f t="shared" si="51"/>
        <v>0</v>
      </c>
      <c r="J197" s="101">
        <f>VLOOKUP($A197,'2021-22 Salary &amp; Benefits'!$A:$I,3,FALSE)</f>
        <v>1.18</v>
      </c>
      <c r="K197" s="101">
        <f>VLOOKUP($A197,'2021-22 Salary &amp; Benefits'!$A:$I,4,FALSE)</f>
        <v>1.18</v>
      </c>
      <c r="L197" s="45">
        <f t="shared" si="52"/>
        <v>0</v>
      </c>
      <c r="M197" s="29">
        <v>15</v>
      </c>
      <c r="N197" s="31">
        <f t="shared" si="53"/>
        <v>0</v>
      </c>
      <c r="O197" s="29">
        <v>1.1000000000000001</v>
      </c>
      <c r="P197" s="29">
        <v>36</v>
      </c>
      <c r="Q197" s="32">
        <f t="shared" si="54"/>
        <v>0</v>
      </c>
      <c r="R197" s="122">
        <f t="shared" si="55"/>
        <v>0</v>
      </c>
      <c r="S197" s="25">
        <f>VLOOKUP($A197,'2021-22 Salary &amp; Benefits'!$A:$I,5,FALSE)</f>
        <v>67585</v>
      </c>
      <c r="T197" s="25">
        <f>VLOOKUP($A197,'2021-22 Salary &amp; Benefits'!$A:$I,6,FALSE)</f>
        <v>68937</v>
      </c>
      <c r="U197" s="26">
        <f t="shared" si="56"/>
        <v>0</v>
      </c>
      <c r="V197" s="26">
        <f t="shared" si="57"/>
        <v>0</v>
      </c>
      <c r="W197" s="26">
        <f>'2021-22 Salary &amp; Benefits'!G$6</f>
        <v>11848.32</v>
      </c>
      <c r="X197" s="28">
        <f>'2021-22 Salary &amp; Benefits'!H$6</f>
        <v>0.2271</v>
      </c>
      <c r="Y197" s="28">
        <f>'2021-22 Salary &amp; Benefits'!I$6</f>
        <v>0.22070000000000001</v>
      </c>
      <c r="Z197" s="26">
        <f t="shared" si="58"/>
        <v>0</v>
      </c>
      <c r="AA197" s="27">
        <f t="shared" si="62"/>
        <v>0</v>
      </c>
      <c r="AB197" s="27">
        <f t="shared" si="59"/>
        <v>0</v>
      </c>
      <c r="AC197" s="27">
        <f t="shared" si="60"/>
        <v>0</v>
      </c>
      <c r="AD197" s="26">
        <f t="shared" si="61"/>
        <v>0</v>
      </c>
    </row>
    <row r="198" spans="1:30" s="23" customFormat="1">
      <c r="A198" s="129" t="s">
        <v>2382</v>
      </c>
      <c r="B198" s="129" t="s">
        <v>1022</v>
      </c>
      <c r="C198" s="130">
        <v>5395</v>
      </c>
      <c r="D198" s="129" t="s">
        <v>1032</v>
      </c>
      <c r="E198" s="169">
        <f>VLOOKUP($C198,'2020-21 School Level AAFTE'!$C:$Z,11,FALSE)</f>
        <v>0.59850000000000003</v>
      </c>
      <c r="F198" s="169" t="str">
        <f>VLOOKUP($C198,'2020-21 School Level AAFTE'!$C:$Z,8,FALSE)</f>
        <v>Yes</v>
      </c>
      <c r="G198" s="167">
        <f>VLOOKUP($C198,'2020-21 School Level AAFTE'!$C:$I,7,FALSE)</f>
        <v>18.709999999999997</v>
      </c>
      <c r="H198" s="145">
        <f>IFERROR(IF(F198= "yes",VLOOKUP(C198,Summary!$B:$I,5,0),0),0)</f>
        <v>0</v>
      </c>
      <c r="I198" s="143">
        <f t="shared" ref="I198:I260" si="63">IF(F198= "yes", G198,0)</f>
        <v>18.709999999999997</v>
      </c>
      <c r="J198" s="101">
        <f>VLOOKUP($A198,'2021-22 Salary &amp; Benefits'!$A:$I,3,FALSE)</f>
        <v>1.18</v>
      </c>
      <c r="K198" s="101">
        <f>VLOOKUP($A198,'2021-22 Salary &amp; Benefits'!$A:$I,4,FALSE)</f>
        <v>1.18</v>
      </c>
      <c r="L198" s="45">
        <f t="shared" ref="L198:L260" si="64">IF(H198&gt;0,H198,I198)</f>
        <v>18.709999999999997</v>
      </c>
      <c r="M198" s="29">
        <v>15</v>
      </c>
      <c r="N198" s="31">
        <f t="shared" ref="N198:N260" si="65">IF(L198="no",0,L198/M198)</f>
        <v>1.2473333333333332</v>
      </c>
      <c r="O198" s="29">
        <v>1.1000000000000001</v>
      </c>
      <c r="P198" s="29">
        <v>36</v>
      </c>
      <c r="Q198" s="32">
        <f t="shared" ref="Q198:Q260" si="66">IF(L198="no",0,N198*O198*P198)</f>
        <v>49.394399999999997</v>
      </c>
      <c r="R198" s="122">
        <f t="shared" ref="R198:R260" si="67">IF(L198="no",0,Q198/900)</f>
        <v>5.4882666666666663E-2</v>
      </c>
      <c r="S198" s="25">
        <f>VLOOKUP($A198,'2021-22 Salary &amp; Benefits'!$A:$I,5,FALSE)</f>
        <v>67585</v>
      </c>
      <c r="T198" s="25">
        <f>VLOOKUP($A198,'2021-22 Salary &amp; Benefits'!$A:$I,6,FALSE)</f>
        <v>68937</v>
      </c>
      <c r="U198" s="26">
        <f t="shared" ref="U198:U260" si="68">$J198*$S198*$R198</f>
        <v>4376.9091314666666</v>
      </c>
      <c r="V198" s="26">
        <f t="shared" ref="V198:V260" si="69">$K198*$T198*$R198-U198</f>
        <v>87.557611093332525</v>
      </c>
      <c r="W198" s="26">
        <f>'2021-22 Salary &amp; Benefits'!G$6</f>
        <v>11848.32</v>
      </c>
      <c r="X198" s="28">
        <f>'2021-22 Salary &amp; Benefits'!H$6</f>
        <v>0.2271</v>
      </c>
      <c r="Y198" s="28">
        <f>'2021-22 Salary &amp; Benefits'!I$6</f>
        <v>0.22070000000000001</v>
      </c>
      <c r="Z198" s="26">
        <f t="shared" ref="Z198:Z260" si="70">U198*X198+V198*Y198+R198*W198</f>
        <v>1663.5874256443785</v>
      </c>
      <c r="AA198" s="27">
        <f t="shared" si="62"/>
        <v>74.407779042666647</v>
      </c>
      <c r="AB198" s="27">
        <f t="shared" ref="AB198:AB260" si="71">AA198*Y198</f>
        <v>16.421796834716531</v>
      </c>
      <c r="AC198" s="27">
        <f t="shared" ref="AC198:AC260" si="72">SUM(AA198:AB198)</f>
        <v>90.829575877383178</v>
      </c>
      <c r="AD198" s="26">
        <f t="shared" ref="AD198:AD260" si="73">SUM(Z198,U198:V198,AC198)</f>
        <v>6218.8837440817606</v>
      </c>
    </row>
    <row r="199" spans="1:30" s="23" customFormat="1">
      <c r="A199" s="129" t="s">
        <v>2382</v>
      </c>
      <c r="B199" s="129" t="s">
        <v>1022</v>
      </c>
      <c r="C199" s="130">
        <v>3108</v>
      </c>
      <c r="D199" s="129" t="s">
        <v>1026</v>
      </c>
      <c r="E199" s="169">
        <f>VLOOKUP($C199,'2020-21 School Level AAFTE'!$C:$Z,11,FALSE)</f>
        <v>0.59650000000000003</v>
      </c>
      <c r="F199" s="169" t="str">
        <f>VLOOKUP($C199,'2020-21 School Level AAFTE'!$C:$Z,8,FALSE)</f>
        <v>Yes</v>
      </c>
      <c r="G199" s="167">
        <f>VLOOKUP($C199,'2020-21 School Level AAFTE'!$C:$I,7,FALSE)</f>
        <v>301.74</v>
      </c>
      <c r="H199" s="145">
        <f>IFERROR(IF(F199= "yes",VLOOKUP(C199,Summary!$B:$I,5,0),0),0)</f>
        <v>0</v>
      </c>
      <c r="I199" s="143">
        <f t="shared" si="63"/>
        <v>301.74</v>
      </c>
      <c r="J199" s="101">
        <f>VLOOKUP($A199,'2021-22 Salary &amp; Benefits'!$A:$I,3,FALSE)</f>
        <v>1.18</v>
      </c>
      <c r="K199" s="101">
        <f>VLOOKUP($A199,'2021-22 Salary &amp; Benefits'!$A:$I,4,FALSE)</f>
        <v>1.18</v>
      </c>
      <c r="L199" s="45">
        <f t="shared" si="64"/>
        <v>301.74</v>
      </c>
      <c r="M199" s="29">
        <v>15</v>
      </c>
      <c r="N199" s="31">
        <f t="shared" si="65"/>
        <v>20.116</v>
      </c>
      <c r="O199" s="29">
        <v>1.1000000000000001</v>
      </c>
      <c r="P199" s="29">
        <v>36</v>
      </c>
      <c r="Q199" s="32">
        <f t="shared" si="66"/>
        <v>796.59360000000004</v>
      </c>
      <c r="R199" s="122">
        <f t="shared" si="67"/>
        <v>0.885104</v>
      </c>
      <c r="S199" s="25">
        <f>VLOOKUP($A199,'2021-22 Salary &amp; Benefits'!$A:$I,5,FALSE)</f>
        <v>67585</v>
      </c>
      <c r="T199" s="25">
        <f>VLOOKUP($A199,'2021-22 Salary &amp; Benefits'!$A:$I,6,FALSE)</f>
        <v>68937</v>
      </c>
      <c r="U199" s="26">
        <f t="shared" si="68"/>
        <v>70587.309531200008</v>
      </c>
      <c r="V199" s="26">
        <f t="shared" si="69"/>
        <v>1412.0595174399787</v>
      </c>
      <c r="W199" s="26">
        <f>'2021-22 Salary &amp; Benefits'!G$6</f>
        <v>11848.32</v>
      </c>
      <c r="X199" s="28">
        <f>'2021-22 Salary &amp; Benefits'!H$6</f>
        <v>0.2271</v>
      </c>
      <c r="Y199" s="28">
        <f>'2021-22 Salary &amp; Benefits'!I$6</f>
        <v>0.22070000000000001</v>
      </c>
      <c r="Z199" s="26">
        <f t="shared" si="70"/>
        <v>26829.014955314524</v>
      </c>
      <c r="AA199" s="27">
        <f t="shared" si="62"/>
        <v>1199.9894841439998</v>
      </c>
      <c r="AB199" s="27">
        <f t="shared" si="71"/>
        <v>264.83767915058075</v>
      </c>
      <c r="AC199" s="27">
        <f t="shared" si="72"/>
        <v>1464.8271632945805</v>
      </c>
      <c r="AD199" s="26">
        <f t="shared" si="73"/>
        <v>100293.21116724909</v>
      </c>
    </row>
    <row r="200" spans="1:30" s="23" customFormat="1">
      <c r="A200" s="129" t="s">
        <v>2382</v>
      </c>
      <c r="B200" s="129" t="s">
        <v>1022</v>
      </c>
      <c r="C200" s="130">
        <v>4421</v>
      </c>
      <c r="D200" s="129" t="s">
        <v>1030</v>
      </c>
      <c r="E200" s="169">
        <f>VLOOKUP($C200,'2020-21 School Level AAFTE'!$C:$Z,11,FALSE)</f>
        <v>0.41510000000000002</v>
      </c>
      <c r="F200" s="169" t="str">
        <f>VLOOKUP($C200,'2020-21 School Level AAFTE'!$C:$Z,8,FALSE)</f>
        <v>No</v>
      </c>
      <c r="G200" s="167">
        <f>VLOOKUP($C200,'2020-21 School Level AAFTE'!$C:$I,7,FALSE)</f>
        <v>278.39999999999998</v>
      </c>
      <c r="H200" s="145">
        <f>IFERROR(IF(F200= "yes",VLOOKUP(C200,Summary!$B:$I,5,0),0),0)</f>
        <v>0</v>
      </c>
      <c r="I200" s="143">
        <f t="shared" si="63"/>
        <v>0</v>
      </c>
      <c r="J200" s="101">
        <f>VLOOKUP($A200,'2021-22 Salary &amp; Benefits'!$A:$I,3,FALSE)</f>
        <v>1.18</v>
      </c>
      <c r="K200" s="101">
        <f>VLOOKUP($A200,'2021-22 Salary &amp; Benefits'!$A:$I,4,FALSE)</f>
        <v>1.18</v>
      </c>
      <c r="L200" s="45">
        <f t="shared" si="64"/>
        <v>0</v>
      </c>
      <c r="M200" s="29">
        <v>15</v>
      </c>
      <c r="N200" s="31">
        <f t="shared" si="65"/>
        <v>0</v>
      </c>
      <c r="O200" s="29">
        <v>1.1000000000000001</v>
      </c>
      <c r="P200" s="29">
        <v>36</v>
      </c>
      <c r="Q200" s="32">
        <f t="shared" si="66"/>
        <v>0</v>
      </c>
      <c r="R200" s="122">
        <f t="shared" si="67"/>
        <v>0</v>
      </c>
      <c r="S200" s="25">
        <f>VLOOKUP($A200,'2021-22 Salary &amp; Benefits'!$A:$I,5,FALSE)</f>
        <v>67585</v>
      </c>
      <c r="T200" s="25">
        <f>VLOOKUP($A200,'2021-22 Salary &amp; Benefits'!$A:$I,6,FALSE)</f>
        <v>68937</v>
      </c>
      <c r="U200" s="26">
        <f t="shared" si="68"/>
        <v>0</v>
      </c>
      <c r="V200" s="26">
        <f t="shared" si="69"/>
        <v>0</v>
      </c>
      <c r="W200" s="26">
        <f>'2021-22 Salary &amp; Benefits'!G$6</f>
        <v>11848.32</v>
      </c>
      <c r="X200" s="28">
        <f>'2021-22 Salary &amp; Benefits'!H$6</f>
        <v>0.2271</v>
      </c>
      <c r="Y200" s="28">
        <f>'2021-22 Salary &amp; Benefits'!I$6</f>
        <v>0.22070000000000001</v>
      </c>
      <c r="Z200" s="26">
        <f t="shared" si="70"/>
        <v>0</v>
      </c>
      <c r="AA200" s="27">
        <f t="shared" si="62"/>
        <v>0</v>
      </c>
      <c r="AB200" s="27">
        <f t="shared" si="71"/>
        <v>0</v>
      </c>
      <c r="AC200" s="27">
        <f t="shared" si="72"/>
        <v>0</v>
      </c>
      <c r="AD200" s="26">
        <f t="shared" si="73"/>
        <v>0</v>
      </c>
    </row>
    <row r="201" spans="1:30" s="23" customFormat="1">
      <c r="A201" s="129" t="s">
        <v>2382</v>
      </c>
      <c r="B201" s="129" t="s">
        <v>1022</v>
      </c>
      <c r="C201" s="130">
        <v>4441</v>
      </c>
      <c r="D201" s="129" t="s">
        <v>1031</v>
      </c>
      <c r="E201" s="169">
        <f>VLOOKUP($C201,'2020-21 School Level AAFTE'!$C:$Z,11,FALSE)</f>
        <v>0.65610000000000002</v>
      </c>
      <c r="F201" s="169" t="str">
        <f>VLOOKUP($C201,'2020-21 School Level AAFTE'!$C:$Z,8,FALSE)</f>
        <v>Yes</v>
      </c>
      <c r="G201" s="167">
        <f>VLOOKUP($C201,'2020-21 School Level AAFTE'!$C:$I,7,FALSE)</f>
        <v>814.4</v>
      </c>
      <c r="H201" s="145">
        <f>IFERROR(IF(F201= "yes",VLOOKUP(C201,Summary!$B:$I,5,0),0),0)</f>
        <v>0</v>
      </c>
      <c r="I201" s="143">
        <f t="shared" si="63"/>
        <v>814.4</v>
      </c>
      <c r="J201" s="101">
        <f>VLOOKUP($A201,'2021-22 Salary &amp; Benefits'!$A:$I,3,FALSE)</f>
        <v>1.18</v>
      </c>
      <c r="K201" s="101">
        <f>VLOOKUP($A201,'2021-22 Salary &amp; Benefits'!$A:$I,4,FALSE)</f>
        <v>1.18</v>
      </c>
      <c r="L201" s="45">
        <f t="shared" si="64"/>
        <v>814.4</v>
      </c>
      <c r="M201" s="29">
        <v>15</v>
      </c>
      <c r="N201" s="31">
        <f t="shared" si="65"/>
        <v>54.293333333333329</v>
      </c>
      <c r="O201" s="29">
        <v>1.1000000000000001</v>
      </c>
      <c r="P201" s="29">
        <v>36</v>
      </c>
      <c r="Q201" s="32">
        <f t="shared" si="66"/>
        <v>2150.0160000000001</v>
      </c>
      <c r="R201" s="122">
        <f t="shared" si="67"/>
        <v>2.3889066666666667</v>
      </c>
      <c r="S201" s="25">
        <f>VLOOKUP($A201,'2021-22 Salary &amp; Benefits'!$A:$I,5,FALSE)</f>
        <v>67585</v>
      </c>
      <c r="T201" s="25">
        <f>VLOOKUP($A201,'2021-22 Salary &amp; Benefits'!$A:$I,6,FALSE)</f>
        <v>68937</v>
      </c>
      <c r="U201" s="26">
        <f t="shared" si="68"/>
        <v>190516.02333866668</v>
      </c>
      <c r="V201" s="26">
        <f t="shared" si="69"/>
        <v>3811.1661397333082</v>
      </c>
      <c r="W201" s="26">
        <f>'2021-22 Salary &amp; Benefits'!G$6</f>
        <v>11848.32</v>
      </c>
      <c r="X201" s="28">
        <f>'2021-22 Salary &amp; Benefits'!H$6</f>
        <v>0.2271</v>
      </c>
      <c r="Y201" s="28">
        <f>'2021-22 Salary &amp; Benefits'!I$6</f>
        <v>0.22070000000000001</v>
      </c>
      <c r="Z201" s="26">
        <f t="shared" si="70"/>
        <v>72411.843904050344</v>
      </c>
      <c r="AA201" s="27">
        <f t="shared" si="62"/>
        <v>3238.7864913066669</v>
      </c>
      <c r="AB201" s="27">
        <f t="shared" si="71"/>
        <v>714.80017863138141</v>
      </c>
      <c r="AC201" s="27">
        <f t="shared" si="72"/>
        <v>3953.5866699380485</v>
      </c>
      <c r="AD201" s="26">
        <f t="shared" si="73"/>
        <v>270692.6200523884</v>
      </c>
    </row>
    <row r="202" spans="1:30" s="23" customFormat="1">
      <c r="A202" s="129" t="s">
        <v>2382</v>
      </c>
      <c r="B202" s="129" t="s">
        <v>1022</v>
      </c>
      <c r="C202" s="130">
        <v>3171</v>
      </c>
      <c r="D202" s="129" t="s">
        <v>1028</v>
      </c>
      <c r="E202" s="169">
        <f>VLOOKUP($C202,'2020-21 School Level AAFTE'!$C:$Z,11,FALSE)</f>
        <v>0.59209999999999996</v>
      </c>
      <c r="F202" s="169" t="str">
        <f>VLOOKUP($C202,'2020-21 School Level AAFTE'!$C:$Z,8,FALSE)</f>
        <v>Yes</v>
      </c>
      <c r="G202" s="167">
        <f>VLOOKUP($C202,'2020-21 School Level AAFTE'!$C:$I,7,FALSE)</f>
        <v>259.39999999999998</v>
      </c>
      <c r="H202" s="145">
        <f>IFERROR(IF(F202= "yes",VLOOKUP(C202,Summary!$B:$I,5,0),0),0)</f>
        <v>0</v>
      </c>
      <c r="I202" s="143">
        <f t="shared" si="63"/>
        <v>259.39999999999998</v>
      </c>
      <c r="J202" s="101">
        <f>VLOOKUP($A202,'2021-22 Salary &amp; Benefits'!$A:$I,3,FALSE)</f>
        <v>1.18</v>
      </c>
      <c r="K202" s="101">
        <f>VLOOKUP($A202,'2021-22 Salary &amp; Benefits'!$A:$I,4,FALSE)</f>
        <v>1.18</v>
      </c>
      <c r="L202" s="45">
        <f t="shared" si="64"/>
        <v>259.39999999999998</v>
      </c>
      <c r="M202" s="29">
        <v>15</v>
      </c>
      <c r="N202" s="31">
        <f t="shared" si="65"/>
        <v>17.293333333333333</v>
      </c>
      <c r="O202" s="29">
        <v>1.1000000000000001</v>
      </c>
      <c r="P202" s="29">
        <v>36</v>
      </c>
      <c r="Q202" s="32">
        <f t="shared" si="66"/>
        <v>684.81600000000014</v>
      </c>
      <c r="R202" s="122">
        <f t="shared" si="67"/>
        <v>0.76090666666666684</v>
      </c>
      <c r="S202" s="25">
        <f>VLOOKUP($A202,'2021-22 Salary &amp; Benefits'!$A:$I,5,FALSE)</f>
        <v>67585</v>
      </c>
      <c r="T202" s="25">
        <f>VLOOKUP($A202,'2021-22 Salary &amp; Benefits'!$A:$I,6,FALSE)</f>
        <v>68937</v>
      </c>
      <c r="U202" s="26">
        <f t="shared" si="68"/>
        <v>60682.534938666686</v>
      </c>
      <c r="V202" s="26">
        <f t="shared" si="69"/>
        <v>1213.9200597333183</v>
      </c>
      <c r="W202" s="26">
        <f>'2021-22 Salary &amp; Benefits'!G$6</f>
        <v>11848.32</v>
      </c>
      <c r="X202" s="28">
        <f>'2021-22 Salary &amp; Benefits'!H$6</f>
        <v>0.2271</v>
      </c>
      <c r="Y202" s="28">
        <f>'2021-22 Salary &amp; Benefits'!I$6</f>
        <v>0.22070000000000001</v>
      </c>
      <c r="Z202" s="26">
        <f t="shared" si="70"/>
        <v>23064.38151855435</v>
      </c>
      <c r="AA202" s="27">
        <f t="shared" si="62"/>
        <v>1031.6075833066668</v>
      </c>
      <c r="AB202" s="27">
        <f t="shared" si="71"/>
        <v>227.67579363578136</v>
      </c>
      <c r="AC202" s="27">
        <f t="shared" si="72"/>
        <v>1259.2833769424483</v>
      </c>
      <c r="AD202" s="26">
        <f t="shared" si="73"/>
        <v>86220.119893896801</v>
      </c>
    </row>
    <row r="203" spans="1:30" s="23" customFormat="1">
      <c r="A203" s="129" t="s">
        <v>2382</v>
      </c>
      <c r="B203" s="129" t="s">
        <v>1022</v>
      </c>
      <c r="C203" s="130">
        <v>1737</v>
      </c>
      <c r="D203" s="129" t="s">
        <v>1023</v>
      </c>
      <c r="E203" s="169">
        <f>VLOOKUP($C203,'2020-21 School Level AAFTE'!$C:$Z,11,FALSE)</f>
        <v>0.74980000000000002</v>
      </c>
      <c r="F203" s="169" t="str">
        <f>VLOOKUP($C203,'2020-21 School Level AAFTE'!$C:$Z,8,FALSE)</f>
        <v>Yes</v>
      </c>
      <c r="G203" s="167">
        <f>VLOOKUP($C203,'2020-21 School Level AAFTE'!$C:$I,7,FALSE)</f>
        <v>88.34</v>
      </c>
      <c r="H203" s="145">
        <f>IFERROR(IF(F203= "yes",VLOOKUP(C203,Summary!$B:$I,5,0),0),0)</f>
        <v>0</v>
      </c>
      <c r="I203" s="143">
        <f t="shared" si="63"/>
        <v>88.34</v>
      </c>
      <c r="J203" s="101">
        <f>VLOOKUP($A203,'2021-22 Salary &amp; Benefits'!$A:$I,3,FALSE)</f>
        <v>1.18</v>
      </c>
      <c r="K203" s="101">
        <f>VLOOKUP($A203,'2021-22 Salary &amp; Benefits'!$A:$I,4,FALSE)</f>
        <v>1.18</v>
      </c>
      <c r="L203" s="45">
        <f t="shared" si="64"/>
        <v>88.34</v>
      </c>
      <c r="M203" s="29">
        <v>15</v>
      </c>
      <c r="N203" s="31">
        <f t="shared" si="65"/>
        <v>5.889333333333334</v>
      </c>
      <c r="O203" s="29">
        <v>1.1000000000000001</v>
      </c>
      <c r="P203" s="29">
        <v>36</v>
      </c>
      <c r="Q203" s="32">
        <f t="shared" si="66"/>
        <v>233.21760000000006</v>
      </c>
      <c r="R203" s="122">
        <f t="shared" si="67"/>
        <v>0.25913066666666673</v>
      </c>
      <c r="S203" s="25">
        <f>VLOOKUP($A203,'2021-22 Salary &amp; Benefits'!$A:$I,5,FALSE)</f>
        <v>67585</v>
      </c>
      <c r="T203" s="25">
        <f>VLOOKUP($A203,'2021-22 Salary &amp; Benefits'!$A:$I,6,FALSE)</f>
        <v>68937</v>
      </c>
      <c r="U203" s="26">
        <f t="shared" si="68"/>
        <v>20665.748405866674</v>
      </c>
      <c r="V203" s="26">
        <f t="shared" si="69"/>
        <v>413.40670037332893</v>
      </c>
      <c r="W203" s="26">
        <f>'2021-22 Salary &amp; Benefits'!G$6</f>
        <v>11848.32</v>
      </c>
      <c r="X203" s="28">
        <f>'2021-22 Salary &amp; Benefits'!H$6</f>
        <v>0.2271</v>
      </c>
      <c r="Y203" s="28">
        <f>'2021-22 Salary &amp; Benefits'!I$6</f>
        <v>0.22070000000000001</v>
      </c>
      <c r="Z203" s="26">
        <f t="shared" si="70"/>
        <v>7854.6933822247156</v>
      </c>
      <c r="AA203" s="27">
        <f t="shared" ref="AA203:AA266" si="74">($T203*$K203*$R203/180*3)</f>
        <v>351.31925177066671</v>
      </c>
      <c r="AB203" s="27">
        <f t="shared" si="71"/>
        <v>77.536158865786149</v>
      </c>
      <c r="AC203" s="27">
        <f t="shared" si="72"/>
        <v>428.85541063645286</v>
      </c>
      <c r="AD203" s="26">
        <f t="shared" si="73"/>
        <v>29362.703899101172</v>
      </c>
    </row>
    <row r="204" spans="1:30" s="23" customFormat="1">
      <c r="A204" s="129" t="s">
        <v>2382</v>
      </c>
      <c r="B204" s="129" t="s">
        <v>1022</v>
      </c>
      <c r="C204" s="130">
        <v>5161</v>
      </c>
      <c r="D204" s="129" t="s">
        <v>27</v>
      </c>
      <c r="E204" s="169">
        <f>VLOOKUP($C204,'2020-21 School Level AAFTE'!$C:$Z,11,FALSE)</f>
        <v>0</v>
      </c>
      <c r="F204" s="169" t="str">
        <f>VLOOKUP($C204,'2020-21 School Level AAFTE'!$C:$Z,8,FALSE)</f>
        <v>No</v>
      </c>
      <c r="G204" s="167">
        <f>VLOOKUP($C204,'2020-21 School Level AAFTE'!$C:$I,7,FALSE)</f>
        <v>0</v>
      </c>
      <c r="H204" s="145">
        <f>IFERROR(IF(F204= "yes",VLOOKUP(C204,Summary!$B:$I,5,0),0),0)</f>
        <v>0</v>
      </c>
      <c r="I204" s="143">
        <f t="shared" si="63"/>
        <v>0</v>
      </c>
      <c r="J204" s="101">
        <f>VLOOKUP($A204,'2021-22 Salary &amp; Benefits'!$A:$I,3,FALSE)</f>
        <v>1.18</v>
      </c>
      <c r="K204" s="101">
        <f>VLOOKUP($A204,'2021-22 Salary &amp; Benefits'!$A:$I,4,FALSE)</f>
        <v>1.18</v>
      </c>
      <c r="L204" s="45">
        <f t="shared" si="64"/>
        <v>0</v>
      </c>
      <c r="M204" s="29">
        <v>15</v>
      </c>
      <c r="N204" s="31">
        <f t="shared" si="65"/>
        <v>0</v>
      </c>
      <c r="O204" s="29">
        <v>1.1000000000000001</v>
      </c>
      <c r="P204" s="29">
        <v>36</v>
      </c>
      <c r="Q204" s="32">
        <f t="shared" si="66"/>
        <v>0</v>
      </c>
      <c r="R204" s="122">
        <f t="shared" si="67"/>
        <v>0</v>
      </c>
      <c r="S204" s="25">
        <f>VLOOKUP($A204,'2021-22 Salary &amp; Benefits'!$A:$I,5,FALSE)</f>
        <v>67585</v>
      </c>
      <c r="T204" s="25">
        <f>VLOOKUP($A204,'2021-22 Salary &amp; Benefits'!$A:$I,6,FALSE)</f>
        <v>68937</v>
      </c>
      <c r="U204" s="26">
        <f t="shared" si="68"/>
        <v>0</v>
      </c>
      <c r="V204" s="26">
        <f t="shared" si="69"/>
        <v>0</v>
      </c>
      <c r="W204" s="26">
        <f>'2021-22 Salary &amp; Benefits'!G$6</f>
        <v>11848.32</v>
      </c>
      <c r="X204" s="28">
        <f>'2021-22 Salary &amp; Benefits'!H$6</f>
        <v>0.2271</v>
      </c>
      <c r="Y204" s="28">
        <f>'2021-22 Salary &amp; Benefits'!I$6</f>
        <v>0.22070000000000001</v>
      </c>
      <c r="Z204" s="26">
        <f t="shared" si="70"/>
        <v>0</v>
      </c>
      <c r="AA204" s="27">
        <f t="shared" si="74"/>
        <v>0</v>
      </c>
      <c r="AB204" s="27">
        <f t="shared" si="71"/>
        <v>0</v>
      </c>
      <c r="AC204" s="27">
        <f t="shared" si="72"/>
        <v>0</v>
      </c>
      <c r="AD204" s="26">
        <f t="shared" si="73"/>
        <v>0</v>
      </c>
    </row>
    <row r="205" spans="1:30" s="23" customFormat="1">
      <c r="A205" s="126" t="s">
        <v>2382</v>
      </c>
      <c r="B205" s="129" t="s">
        <v>1022</v>
      </c>
      <c r="C205" s="128">
        <v>2853</v>
      </c>
      <c r="D205" s="126" t="s">
        <v>3207</v>
      </c>
      <c r="E205" s="169">
        <f>VLOOKUP($C205,'2020-21 School Level AAFTE'!$C:$Z,11,FALSE)</f>
        <v>0.60429999999999995</v>
      </c>
      <c r="F205" s="169" t="str">
        <f>VLOOKUP($C205,'2020-21 School Level AAFTE'!$C:$Z,8,FALSE)</f>
        <v>Yes</v>
      </c>
      <c r="G205" s="167">
        <f>VLOOKUP($C205,'2020-21 School Level AAFTE'!$C:$I,7,FALSE)</f>
        <v>389.2</v>
      </c>
      <c r="H205" s="145">
        <f>IFERROR(IF(F205= "yes",VLOOKUP(C205,Summary!$B:$I,5,0),0),0)</f>
        <v>0</v>
      </c>
      <c r="I205" s="143">
        <f t="shared" si="63"/>
        <v>389.2</v>
      </c>
      <c r="J205" s="101">
        <f>VLOOKUP($A205,'2021-22 Salary &amp; Benefits'!$A:$I,3,FALSE)</f>
        <v>1.18</v>
      </c>
      <c r="K205" s="101">
        <f>VLOOKUP($A205,'2021-22 Salary &amp; Benefits'!$A:$I,4,FALSE)</f>
        <v>1.18</v>
      </c>
      <c r="L205" s="45">
        <f t="shared" si="64"/>
        <v>389.2</v>
      </c>
      <c r="M205" s="29">
        <v>15</v>
      </c>
      <c r="N205" s="31">
        <f t="shared" si="65"/>
        <v>25.946666666666665</v>
      </c>
      <c r="O205" s="29">
        <v>1.1000000000000001</v>
      </c>
      <c r="P205" s="29">
        <v>36</v>
      </c>
      <c r="Q205" s="32">
        <f t="shared" si="66"/>
        <v>1027.4880000000001</v>
      </c>
      <c r="R205" s="122">
        <f t="shared" si="67"/>
        <v>1.1416533333333334</v>
      </c>
      <c r="S205" s="25">
        <f>VLOOKUP($A205,'2021-22 Salary &amp; Benefits'!$A:$I,5,FALSE)</f>
        <v>67585</v>
      </c>
      <c r="T205" s="25">
        <f>VLOOKUP($A205,'2021-22 Salary &amp; Benefits'!$A:$I,6,FALSE)</f>
        <v>68937</v>
      </c>
      <c r="U205" s="26">
        <f t="shared" si="68"/>
        <v>91047.195829333345</v>
      </c>
      <c r="V205" s="26">
        <f t="shared" si="69"/>
        <v>1821.3480618666508</v>
      </c>
      <c r="W205" s="26">
        <f>'2021-22 Salary &amp; Benefits'!G$6</f>
        <v>11848.32</v>
      </c>
      <c r="X205" s="28">
        <f>'2021-22 Salary &amp; Benefits'!H$6</f>
        <v>0.2271</v>
      </c>
      <c r="Y205" s="28">
        <f>'2021-22 Salary &amp; Benefits'!I$6</f>
        <v>0.22070000000000001</v>
      </c>
      <c r="Z205" s="26">
        <f t="shared" si="70"/>
        <v>34605.46371249557</v>
      </c>
      <c r="AA205" s="27">
        <f t="shared" si="74"/>
        <v>1547.8090648533332</v>
      </c>
      <c r="AB205" s="27">
        <f t="shared" si="71"/>
        <v>341.60146061313066</v>
      </c>
      <c r="AC205" s="27">
        <f t="shared" si="72"/>
        <v>1889.4105254664639</v>
      </c>
      <c r="AD205" s="26">
        <f t="shared" si="73"/>
        <v>129363.41812916202</v>
      </c>
    </row>
    <row r="206" spans="1:30" s="23" customFormat="1">
      <c r="A206" s="129" t="s">
        <v>2382</v>
      </c>
      <c r="B206" s="129" t="s">
        <v>1022</v>
      </c>
      <c r="C206" s="130">
        <v>2613</v>
      </c>
      <c r="D206" s="129" t="s">
        <v>1025</v>
      </c>
      <c r="E206" s="169">
        <f>VLOOKUP($C206,'2020-21 School Level AAFTE'!$C:$Z,11,FALSE)</f>
        <v>0.73899999999999999</v>
      </c>
      <c r="F206" s="169" t="str">
        <f>VLOOKUP($C206,'2020-21 School Level AAFTE'!$C:$Z,8,FALSE)</f>
        <v>Yes</v>
      </c>
      <c r="G206" s="167">
        <f>VLOOKUP($C206,'2020-21 School Level AAFTE'!$C:$I,7,FALSE)</f>
        <v>520.70000000000005</v>
      </c>
      <c r="H206" s="145">
        <f>IFERROR(IF(F206= "yes",VLOOKUP(C206,Summary!$B:$I,5,0),0),0)</f>
        <v>0</v>
      </c>
      <c r="I206" s="144">
        <f t="shared" si="63"/>
        <v>520.70000000000005</v>
      </c>
      <c r="J206" s="101">
        <f>VLOOKUP($A206,'2021-22 Salary &amp; Benefits'!$A:$I,3,FALSE)</f>
        <v>1.18</v>
      </c>
      <c r="K206" s="101">
        <f>VLOOKUP($A206,'2021-22 Salary &amp; Benefits'!$A:$I,4,FALSE)</f>
        <v>1.18</v>
      </c>
      <c r="L206" s="121">
        <f t="shared" si="64"/>
        <v>520.70000000000005</v>
      </c>
      <c r="M206" s="29">
        <v>15</v>
      </c>
      <c r="N206" s="31">
        <f t="shared" si="65"/>
        <v>34.713333333333338</v>
      </c>
      <c r="O206" s="29">
        <v>1.1000000000000001</v>
      </c>
      <c r="P206" s="29">
        <v>36</v>
      </c>
      <c r="Q206" s="32">
        <f t="shared" si="66"/>
        <v>1374.6480000000001</v>
      </c>
      <c r="R206" s="122">
        <f t="shared" si="67"/>
        <v>1.5273866666666669</v>
      </c>
      <c r="S206" s="25">
        <f>VLOOKUP($A206,'2021-22 Salary &amp; Benefits'!$A:$I,5,FALSE)</f>
        <v>67585</v>
      </c>
      <c r="T206" s="25">
        <f>VLOOKUP($A206,'2021-22 Salary &amp; Benefits'!$A:$I,6,FALSE)</f>
        <v>68937</v>
      </c>
      <c r="U206" s="26">
        <f t="shared" si="68"/>
        <v>121809.54488266668</v>
      </c>
      <c r="V206" s="26">
        <f t="shared" si="69"/>
        <v>2436.7315925333241</v>
      </c>
      <c r="W206" s="26">
        <f>'2021-22 Salary &amp; Benefits'!G$6</f>
        <v>11848.32</v>
      </c>
      <c r="X206" s="28">
        <f>'2021-22 Salary &amp; Benefits'!H$6</f>
        <v>0.2271</v>
      </c>
      <c r="Y206" s="28">
        <f>'2021-22 Salary &amp; Benefits'!I$6</f>
        <v>0.22070000000000001</v>
      </c>
      <c r="Z206" s="26">
        <f t="shared" si="70"/>
        <v>46297.700295725714</v>
      </c>
      <c r="AA206" s="27">
        <f t="shared" si="74"/>
        <v>2070.771274586667</v>
      </c>
      <c r="AB206" s="27">
        <f t="shared" si="71"/>
        <v>457.01922030127741</v>
      </c>
      <c r="AC206" s="27">
        <f t="shared" si="72"/>
        <v>2527.7904948879445</v>
      </c>
      <c r="AD206" s="26">
        <f t="shared" si="73"/>
        <v>173071.76726581366</v>
      </c>
    </row>
    <row r="207" spans="1:30" s="23" customFormat="1">
      <c r="A207" s="129" t="s">
        <v>2382</v>
      </c>
      <c r="B207" s="129" t="s">
        <v>1022</v>
      </c>
      <c r="C207" s="130">
        <v>4038</v>
      </c>
      <c r="D207" s="129" t="s">
        <v>2740</v>
      </c>
      <c r="E207" s="169">
        <f>VLOOKUP($C207,'2020-21 School Level AAFTE'!$C:$Z,11,FALSE)</f>
        <v>0.16189999999999999</v>
      </c>
      <c r="F207" s="169" t="str">
        <f>VLOOKUP($C207,'2020-21 School Level AAFTE'!$C:$Z,8,FALSE)</f>
        <v>No</v>
      </c>
      <c r="G207" s="167">
        <f>VLOOKUP($C207,'2020-21 School Level AAFTE'!$C:$I,7,FALSE)</f>
        <v>261.07</v>
      </c>
      <c r="H207" s="145">
        <f>IFERROR(IF(F207= "yes",VLOOKUP(C207,Summary!$B:$I,5,0),0),0)</f>
        <v>0</v>
      </c>
      <c r="I207" s="144">
        <f t="shared" si="63"/>
        <v>0</v>
      </c>
      <c r="J207" s="101">
        <f>VLOOKUP($A207,'2021-22 Salary &amp; Benefits'!$A:$I,3,FALSE)</f>
        <v>1.18</v>
      </c>
      <c r="K207" s="101">
        <f>VLOOKUP($A207,'2021-22 Salary &amp; Benefits'!$A:$I,4,FALSE)</f>
        <v>1.18</v>
      </c>
      <c r="L207" s="121">
        <f t="shared" si="64"/>
        <v>0</v>
      </c>
      <c r="M207" s="29">
        <v>15</v>
      </c>
      <c r="N207" s="31">
        <f t="shared" si="65"/>
        <v>0</v>
      </c>
      <c r="O207" s="29">
        <v>1.1000000000000001</v>
      </c>
      <c r="P207" s="29">
        <v>36</v>
      </c>
      <c r="Q207" s="32">
        <f t="shared" si="66"/>
        <v>0</v>
      </c>
      <c r="R207" s="122">
        <f t="shared" si="67"/>
        <v>0</v>
      </c>
      <c r="S207" s="25">
        <f>VLOOKUP($A207,'2021-22 Salary &amp; Benefits'!$A:$I,5,FALSE)</f>
        <v>67585</v>
      </c>
      <c r="T207" s="25">
        <f>VLOOKUP($A207,'2021-22 Salary &amp; Benefits'!$A:$I,6,FALSE)</f>
        <v>68937</v>
      </c>
      <c r="U207" s="26">
        <f t="shared" si="68"/>
        <v>0</v>
      </c>
      <c r="V207" s="26">
        <f t="shared" si="69"/>
        <v>0</v>
      </c>
      <c r="W207" s="26">
        <f>'2021-22 Salary &amp; Benefits'!G$6</f>
        <v>11848.32</v>
      </c>
      <c r="X207" s="28">
        <f>'2021-22 Salary &amp; Benefits'!H$6</f>
        <v>0.2271</v>
      </c>
      <c r="Y207" s="28">
        <f>'2021-22 Salary &amp; Benefits'!I$6</f>
        <v>0.22070000000000001</v>
      </c>
      <c r="Z207" s="26">
        <f t="shared" si="70"/>
        <v>0</v>
      </c>
      <c r="AA207" s="27">
        <f t="shared" si="74"/>
        <v>0</v>
      </c>
      <c r="AB207" s="27">
        <f t="shared" si="71"/>
        <v>0</v>
      </c>
      <c r="AC207" s="27">
        <f t="shared" si="72"/>
        <v>0</v>
      </c>
      <c r="AD207" s="26">
        <f t="shared" si="73"/>
        <v>0</v>
      </c>
    </row>
    <row r="208" spans="1:30" s="23" customFormat="1">
      <c r="A208" s="129" t="s">
        <v>2435</v>
      </c>
      <c r="B208" s="129" t="s">
        <v>1248</v>
      </c>
      <c r="C208" s="130">
        <v>5272</v>
      </c>
      <c r="D208" s="129" t="s">
        <v>1252</v>
      </c>
      <c r="E208" s="169">
        <f>VLOOKUP($C208,'2020-21 School Level AAFTE'!$C:$Z,11,FALSE)</f>
        <v>0.82189999999999996</v>
      </c>
      <c r="F208" s="169" t="str">
        <f>VLOOKUP($C208,'2020-21 School Level AAFTE'!$C:$Z,8,FALSE)</f>
        <v>Yes</v>
      </c>
      <c r="G208" s="167">
        <f>VLOOKUP($C208,'2020-21 School Level AAFTE'!$C:$I,7,FALSE)</f>
        <v>14.1</v>
      </c>
      <c r="H208" s="145">
        <f>IFERROR(IF(F208= "yes",VLOOKUP(C208,Summary!$B:$I,5,0),0),0)</f>
        <v>0</v>
      </c>
      <c r="I208" s="144">
        <f t="shared" si="63"/>
        <v>14.1</v>
      </c>
      <c r="J208" s="101">
        <f>VLOOKUP($A208,'2021-22 Salary &amp; Benefits'!$A:$I,3,FALSE)</f>
        <v>1</v>
      </c>
      <c r="K208" s="101">
        <f>VLOOKUP($A208,'2021-22 Salary &amp; Benefits'!$A:$I,4,FALSE)</f>
        <v>1</v>
      </c>
      <c r="L208" s="121">
        <f t="shared" si="64"/>
        <v>14.1</v>
      </c>
      <c r="M208" s="29">
        <v>15</v>
      </c>
      <c r="N208" s="31">
        <f t="shared" si="65"/>
        <v>0.94</v>
      </c>
      <c r="O208" s="29">
        <v>1.1000000000000001</v>
      </c>
      <c r="P208" s="29">
        <v>36</v>
      </c>
      <c r="Q208" s="32">
        <f t="shared" si="66"/>
        <v>37.224000000000004</v>
      </c>
      <c r="R208" s="122">
        <f t="shared" si="67"/>
        <v>4.1360000000000001E-2</v>
      </c>
      <c r="S208" s="25">
        <f>VLOOKUP($A208,'2021-22 Salary &amp; Benefits'!$A:$I,5,FALSE)</f>
        <v>67585</v>
      </c>
      <c r="T208" s="25">
        <f>VLOOKUP($A208,'2021-22 Salary &amp; Benefits'!$A:$I,6,FALSE)</f>
        <v>68937</v>
      </c>
      <c r="U208" s="26">
        <f t="shared" si="68"/>
        <v>2795.3155999999999</v>
      </c>
      <c r="V208" s="26">
        <f t="shared" si="69"/>
        <v>55.918720000000121</v>
      </c>
      <c r="W208" s="26">
        <f>'2021-22 Salary &amp; Benefits'!G$6</f>
        <v>11848.32</v>
      </c>
      <c r="X208" s="28">
        <f>'2021-22 Salary &amp; Benefits'!H$6</f>
        <v>0.2271</v>
      </c>
      <c r="Y208" s="28">
        <f>'2021-22 Salary &amp; Benefits'!I$6</f>
        <v>0.22070000000000001</v>
      </c>
      <c r="Z208" s="26">
        <f t="shared" si="70"/>
        <v>1137.2039494640001</v>
      </c>
      <c r="AA208" s="27">
        <f t="shared" si="74"/>
        <v>47.520572000000001</v>
      </c>
      <c r="AB208" s="27">
        <f t="shared" si="71"/>
        <v>10.487790240400001</v>
      </c>
      <c r="AC208" s="27">
        <f t="shared" si="72"/>
        <v>58.008362240400004</v>
      </c>
      <c r="AD208" s="26">
        <f t="shared" si="73"/>
        <v>4046.4466317044003</v>
      </c>
    </row>
    <row r="209" spans="1:30" s="23" customFormat="1">
      <c r="A209" s="129" t="s">
        <v>2435</v>
      </c>
      <c r="B209" s="129" t="s">
        <v>1248</v>
      </c>
      <c r="C209" s="130">
        <v>3293</v>
      </c>
      <c r="D209" s="129" t="s">
        <v>1250</v>
      </c>
      <c r="E209" s="169">
        <f>VLOOKUP($C209,'2020-21 School Level AAFTE'!$C:$Z,11,FALSE)</f>
        <v>0.94850000000000001</v>
      </c>
      <c r="F209" s="169" t="str">
        <f>VLOOKUP($C209,'2020-21 School Level AAFTE'!$C:$Z,8,FALSE)</f>
        <v>Yes</v>
      </c>
      <c r="G209" s="167">
        <f>VLOOKUP($C209,'2020-21 School Level AAFTE'!$C:$I,7,FALSE)</f>
        <v>399.4</v>
      </c>
      <c r="H209" s="145">
        <f>IFERROR(IF(F209= "yes",VLOOKUP(C209,Summary!$B:$I,5,0),0),0)</f>
        <v>0</v>
      </c>
      <c r="I209" s="144">
        <f t="shared" si="63"/>
        <v>399.4</v>
      </c>
      <c r="J209" s="101">
        <f>VLOOKUP($A209,'2021-22 Salary &amp; Benefits'!$A:$I,3,FALSE)</f>
        <v>1</v>
      </c>
      <c r="K209" s="101">
        <f>VLOOKUP($A209,'2021-22 Salary &amp; Benefits'!$A:$I,4,FALSE)</f>
        <v>1</v>
      </c>
      <c r="L209" s="121">
        <f t="shared" si="64"/>
        <v>399.4</v>
      </c>
      <c r="M209" s="29">
        <v>15</v>
      </c>
      <c r="N209" s="31">
        <f t="shared" si="65"/>
        <v>26.626666666666665</v>
      </c>
      <c r="O209" s="29">
        <v>1.1000000000000001</v>
      </c>
      <c r="P209" s="29">
        <v>36</v>
      </c>
      <c r="Q209" s="32">
        <f t="shared" si="66"/>
        <v>1054.4160000000002</v>
      </c>
      <c r="R209" s="122">
        <f t="shared" si="67"/>
        <v>1.1715733333333336</v>
      </c>
      <c r="S209" s="25">
        <f>VLOOKUP($A209,'2021-22 Salary &amp; Benefits'!$A:$I,5,FALSE)</f>
        <v>67585</v>
      </c>
      <c r="T209" s="25">
        <f>VLOOKUP($A209,'2021-22 Salary &amp; Benefits'!$A:$I,6,FALSE)</f>
        <v>68937</v>
      </c>
      <c r="U209" s="26">
        <f t="shared" si="68"/>
        <v>79180.783733333345</v>
      </c>
      <c r="V209" s="26">
        <f t="shared" si="69"/>
        <v>1583.9671466666769</v>
      </c>
      <c r="W209" s="26">
        <f>'2021-22 Salary &amp; Benefits'!G$6</f>
        <v>11848.32</v>
      </c>
      <c r="X209" s="28">
        <f>'2021-22 Salary &amp; Benefits'!H$6</f>
        <v>0.2271</v>
      </c>
      <c r="Y209" s="28">
        <f>'2021-22 Salary &amp; Benefits'!I$6</f>
        <v>0.22070000000000001</v>
      </c>
      <c r="Z209" s="26">
        <f t="shared" si="70"/>
        <v>32212.713291909342</v>
      </c>
      <c r="AA209" s="27">
        <f t="shared" si="74"/>
        <v>1346.0791813333335</v>
      </c>
      <c r="AB209" s="27">
        <f t="shared" si="71"/>
        <v>297.07967532026669</v>
      </c>
      <c r="AC209" s="27">
        <f t="shared" si="72"/>
        <v>1643.1588566536002</v>
      </c>
      <c r="AD209" s="26">
        <f t="shared" si="73"/>
        <v>114620.62302856296</v>
      </c>
    </row>
    <row r="210" spans="1:30" s="23" customFormat="1">
      <c r="A210" s="129" t="s">
        <v>2435</v>
      </c>
      <c r="B210" s="129" t="s">
        <v>1248</v>
      </c>
      <c r="C210" s="130">
        <v>2800</v>
      </c>
      <c r="D210" s="129" t="s">
        <v>1249</v>
      </c>
      <c r="E210" s="169">
        <f>VLOOKUP($C210,'2020-21 School Level AAFTE'!$C:$Z,11,FALSE)</f>
        <v>0.83989999999999998</v>
      </c>
      <c r="F210" s="169" t="str">
        <f>VLOOKUP($C210,'2020-21 School Level AAFTE'!$C:$Z,8,FALSE)</f>
        <v>Yes</v>
      </c>
      <c r="G210" s="167">
        <f>VLOOKUP($C210,'2020-21 School Level AAFTE'!$C:$I,7,FALSE)</f>
        <v>276.19</v>
      </c>
      <c r="H210" s="145">
        <f>IFERROR(IF(F210= "yes",VLOOKUP(C210,Summary!$B:$I,5,0),0),0)</f>
        <v>0</v>
      </c>
      <c r="I210" s="144">
        <f t="shared" si="63"/>
        <v>276.19</v>
      </c>
      <c r="J210" s="101">
        <f>VLOOKUP($A210,'2021-22 Salary &amp; Benefits'!$A:$I,3,FALSE)</f>
        <v>1</v>
      </c>
      <c r="K210" s="101">
        <f>VLOOKUP($A210,'2021-22 Salary &amp; Benefits'!$A:$I,4,FALSE)</f>
        <v>1</v>
      </c>
      <c r="L210" s="121">
        <f t="shared" si="64"/>
        <v>276.19</v>
      </c>
      <c r="M210" s="29">
        <v>15</v>
      </c>
      <c r="N210" s="31">
        <f t="shared" si="65"/>
        <v>18.412666666666667</v>
      </c>
      <c r="O210" s="29">
        <v>1.1000000000000001</v>
      </c>
      <c r="P210" s="29">
        <v>36</v>
      </c>
      <c r="Q210" s="32">
        <f t="shared" si="66"/>
        <v>729.14160000000015</v>
      </c>
      <c r="R210" s="122">
        <f t="shared" si="67"/>
        <v>0.81015733333333351</v>
      </c>
      <c r="S210" s="25">
        <f>VLOOKUP($A210,'2021-22 Salary &amp; Benefits'!$A:$I,5,FALSE)</f>
        <v>67585</v>
      </c>
      <c r="T210" s="25">
        <f>VLOOKUP($A210,'2021-22 Salary &amp; Benefits'!$A:$I,6,FALSE)</f>
        <v>68937</v>
      </c>
      <c r="U210" s="26">
        <f t="shared" si="68"/>
        <v>54754.483373333343</v>
      </c>
      <c r="V210" s="26">
        <f t="shared" si="69"/>
        <v>1095.3327146666707</v>
      </c>
      <c r="W210" s="26">
        <f>'2021-22 Salary &amp; Benefits'!G$6</f>
        <v>11848.32</v>
      </c>
      <c r="X210" s="28">
        <f>'2021-22 Salary &amp; Benefits'!H$6</f>
        <v>0.2271</v>
      </c>
      <c r="Y210" s="28">
        <f>'2021-22 Salary &amp; Benefits'!I$6</f>
        <v>0.22070000000000001</v>
      </c>
      <c r="Z210" s="26">
        <f t="shared" si="70"/>
        <v>22275.486439890938</v>
      </c>
      <c r="AA210" s="27">
        <f t="shared" si="74"/>
        <v>930.83026813333367</v>
      </c>
      <c r="AB210" s="27">
        <f t="shared" si="71"/>
        <v>205.43424017702674</v>
      </c>
      <c r="AC210" s="27">
        <f t="shared" si="72"/>
        <v>1136.2645083103605</v>
      </c>
      <c r="AD210" s="26">
        <f t="shared" si="73"/>
        <v>79261.567036201304</v>
      </c>
    </row>
    <row r="211" spans="1:30" s="23" customFormat="1">
      <c r="A211" s="129" t="s">
        <v>2435</v>
      </c>
      <c r="B211" s="129" t="s">
        <v>1248</v>
      </c>
      <c r="C211" s="130">
        <v>4223</v>
      </c>
      <c r="D211" s="129" t="s">
        <v>1251</v>
      </c>
      <c r="E211" s="169">
        <f>VLOOKUP($C211,'2020-21 School Level AAFTE'!$C:$Z,11,FALSE)</f>
        <v>0.90139999999999998</v>
      </c>
      <c r="F211" s="169" t="str">
        <f>VLOOKUP($C211,'2020-21 School Level AAFTE'!$C:$Z,8,FALSE)</f>
        <v>Yes</v>
      </c>
      <c r="G211" s="167">
        <f>VLOOKUP($C211,'2020-21 School Level AAFTE'!$C:$I,7,FALSE)</f>
        <v>241.1</v>
      </c>
      <c r="H211" s="145">
        <f>IFERROR(IF(F211= "yes",VLOOKUP(C211,Summary!$B:$I,5,0),0),0)</f>
        <v>0</v>
      </c>
      <c r="I211" s="144">
        <f t="shared" si="63"/>
        <v>241.1</v>
      </c>
      <c r="J211" s="101">
        <f>VLOOKUP($A211,'2021-22 Salary &amp; Benefits'!$A:$I,3,FALSE)</f>
        <v>1</v>
      </c>
      <c r="K211" s="101">
        <f>VLOOKUP($A211,'2021-22 Salary &amp; Benefits'!$A:$I,4,FALSE)</f>
        <v>1</v>
      </c>
      <c r="L211" s="121">
        <f t="shared" si="64"/>
        <v>241.1</v>
      </c>
      <c r="M211" s="29">
        <v>15</v>
      </c>
      <c r="N211" s="31">
        <f t="shared" si="65"/>
        <v>16.073333333333334</v>
      </c>
      <c r="O211" s="29">
        <v>1.1000000000000001</v>
      </c>
      <c r="P211" s="29">
        <v>36</v>
      </c>
      <c r="Q211" s="32">
        <f t="shared" si="66"/>
        <v>636.50400000000013</v>
      </c>
      <c r="R211" s="122">
        <f t="shared" si="67"/>
        <v>0.70722666666666678</v>
      </c>
      <c r="S211" s="25">
        <f>VLOOKUP($A211,'2021-22 Salary &amp; Benefits'!$A:$I,5,FALSE)</f>
        <v>67585</v>
      </c>
      <c r="T211" s="25">
        <f>VLOOKUP($A211,'2021-22 Salary &amp; Benefits'!$A:$I,6,FALSE)</f>
        <v>68937</v>
      </c>
      <c r="U211" s="26">
        <f t="shared" si="68"/>
        <v>47797.914266666674</v>
      </c>
      <c r="V211" s="26">
        <f t="shared" si="69"/>
        <v>956.17045333333226</v>
      </c>
      <c r="W211" s="26">
        <f>'2021-22 Salary &amp; Benefits'!G$6</f>
        <v>11848.32</v>
      </c>
      <c r="X211" s="28">
        <f>'2021-22 Salary &amp; Benefits'!H$6</f>
        <v>0.2271</v>
      </c>
      <c r="Y211" s="28">
        <f>'2021-22 Salary &amp; Benefits'!I$6</f>
        <v>0.22070000000000001</v>
      </c>
      <c r="Z211" s="26">
        <f t="shared" si="70"/>
        <v>19445.381008210672</v>
      </c>
      <c r="AA211" s="27">
        <f t="shared" si="74"/>
        <v>812.56807866666691</v>
      </c>
      <c r="AB211" s="27">
        <f t="shared" si="71"/>
        <v>179.33377496173338</v>
      </c>
      <c r="AC211" s="27">
        <f t="shared" si="72"/>
        <v>991.90185362840032</v>
      </c>
      <c r="AD211" s="26">
        <f t="shared" si="73"/>
        <v>69191.367581839062</v>
      </c>
    </row>
    <row r="212" spans="1:30" s="23" customFormat="1">
      <c r="A212" s="129" t="s">
        <v>2313</v>
      </c>
      <c r="B212" s="129" t="s">
        <v>341</v>
      </c>
      <c r="C212" s="130">
        <v>1900</v>
      </c>
      <c r="D212" s="129" t="s">
        <v>342</v>
      </c>
      <c r="E212" s="169">
        <f>VLOOKUP($C212,'2020-21 School Level AAFTE'!$C:$Z,11,FALSE)</f>
        <v>0.97219999999999995</v>
      </c>
      <c r="F212" s="169" t="str">
        <f>VLOOKUP($C212,'2020-21 School Level AAFTE'!$C:$Z,8,FALSE)</f>
        <v>Yes</v>
      </c>
      <c r="G212" s="167">
        <f>VLOOKUP($C212,'2020-21 School Level AAFTE'!$C:$I,7,FALSE)</f>
        <v>26.8</v>
      </c>
      <c r="H212" s="145">
        <f>IFERROR(IF(F212= "yes",VLOOKUP(C212,Summary!$B:$I,5,0),0),0)</f>
        <v>0</v>
      </c>
      <c r="I212" s="144">
        <f t="shared" si="63"/>
        <v>26.8</v>
      </c>
      <c r="J212" s="101">
        <f>VLOOKUP($A212,'2021-22 Salary &amp; Benefits'!$A:$I,3,FALSE)</f>
        <v>1</v>
      </c>
      <c r="K212" s="101">
        <f>VLOOKUP($A212,'2021-22 Salary &amp; Benefits'!$A:$I,4,FALSE)</f>
        <v>1</v>
      </c>
      <c r="L212" s="121">
        <f t="shared" si="64"/>
        <v>26.8</v>
      </c>
      <c r="M212" s="29">
        <v>15</v>
      </c>
      <c r="N212" s="31">
        <f t="shared" si="65"/>
        <v>1.7866666666666666</v>
      </c>
      <c r="O212" s="29">
        <v>1.1000000000000001</v>
      </c>
      <c r="P212" s="29">
        <v>36</v>
      </c>
      <c r="Q212" s="32">
        <f t="shared" si="66"/>
        <v>70.751999999999995</v>
      </c>
      <c r="R212" s="122">
        <f t="shared" si="67"/>
        <v>7.8613333333333327E-2</v>
      </c>
      <c r="S212" s="25">
        <f>VLOOKUP($A212,'2021-22 Salary &amp; Benefits'!$A:$I,5,FALSE)</f>
        <v>67585</v>
      </c>
      <c r="T212" s="25">
        <f>VLOOKUP($A212,'2021-22 Salary &amp; Benefits'!$A:$I,6,FALSE)</f>
        <v>68937</v>
      </c>
      <c r="U212" s="26">
        <f t="shared" si="68"/>
        <v>5313.0821333333333</v>
      </c>
      <c r="V212" s="26">
        <f t="shared" si="69"/>
        <v>106.28522666666595</v>
      </c>
      <c r="W212" s="26">
        <f>'2021-22 Salary &amp; Benefits'!G$6</f>
        <v>11848.32</v>
      </c>
      <c r="X212" s="28">
        <f>'2021-22 Salary &amp; Benefits'!H$6</f>
        <v>0.2271</v>
      </c>
      <c r="Y212" s="28">
        <f>'2021-22 Salary &amp; Benefits'!I$6</f>
        <v>0.22070000000000001</v>
      </c>
      <c r="Z212" s="26">
        <f t="shared" si="70"/>
        <v>2161.494031605333</v>
      </c>
      <c r="AA212" s="27">
        <f t="shared" si="74"/>
        <v>90.322789333333318</v>
      </c>
      <c r="AB212" s="27">
        <f t="shared" si="71"/>
        <v>19.934239605866665</v>
      </c>
      <c r="AC212" s="27">
        <f t="shared" si="72"/>
        <v>110.25702893919998</v>
      </c>
      <c r="AD212" s="26">
        <f t="shared" si="73"/>
        <v>7691.1184205445315</v>
      </c>
    </row>
    <row r="213" spans="1:30" s="23" customFormat="1">
      <c r="A213" s="129" t="s">
        <v>2313</v>
      </c>
      <c r="B213" s="129" t="s">
        <v>341</v>
      </c>
      <c r="C213" s="130">
        <v>2562</v>
      </c>
      <c r="D213" s="129" t="s">
        <v>343</v>
      </c>
      <c r="E213" s="169">
        <f>VLOOKUP($C213,'2020-21 School Level AAFTE'!$C:$Z,11,FALSE)</f>
        <v>0.95120000000000005</v>
      </c>
      <c r="F213" s="169" t="str">
        <f>VLOOKUP($C213,'2020-21 School Level AAFTE'!$C:$Z,8,FALSE)</f>
        <v>Yes</v>
      </c>
      <c r="G213" s="167">
        <f>VLOOKUP($C213,'2020-21 School Level AAFTE'!$C:$I,7,FALSE)</f>
        <v>320.39999999999998</v>
      </c>
      <c r="H213" s="145">
        <f>IFERROR(IF(F213= "yes",VLOOKUP(C213,Summary!$B:$I,5,0),0),0)</f>
        <v>0</v>
      </c>
      <c r="I213" s="143">
        <f t="shared" si="63"/>
        <v>320.39999999999998</v>
      </c>
      <c r="J213" s="101">
        <f>VLOOKUP($A213,'2021-22 Salary &amp; Benefits'!$A:$I,3,FALSE)</f>
        <v>1</v>
      </c>
      <c r="K213" s="101">
        <f>VLOOKUP($A213,'2021-22 Salary &amp; Benefits'!$A:$I,4,FALSE)</f>
        <v>1</v>
      </c>
      <c r="L213" s="45">
        <f t="shared" si="64"/>
        <v>320.39999999999998</v>
      </c>
      <c r="M213" s="29">
        <v>15</v>
      </c>
      <c r="N213" s="31">
        <f t="shared" si="65"/>
        <v>21.36</v>
      </c>
      <c r="O213" s="29">
        <v>1.1000000000000001</v>
      </c>
      <c r="P213" s="29">
        <v>36</v>
      </c>
      <c r="Q213" s="32">
        <f t="shared" si="66"/>
        <v>845.85600000000011</v>
      </c>
      <c r="R213" s="122">
        <f t="shared" si="67"/>
        <v>0.93984000000000012</v>
      </c>
      <c r="S213" s="25">
        <f>VLOOKUP($A213,'2021-22 Salary &amp; Benefits'!$A:$I,5,FALSE)</f>
        <v>67585</v>
      </c>
      <c r="T213" s="25">
        <f>VLOOKUP($A213,'2021-22 Salary &amp; Benefits'!$A:$I,6,FALSE)</f>
        <v>68937</v>
      </c>
      <c r="U213" s="26">
        <f t="shared" si="68"/>
        <v>63519.086400000007</v>
      </c>
      <c r="V213" s="26">
        <f t="shared" si="69"/>
        <v>1270.6636799999978</v>
      </c>
      <c r="W213" s="26">
        <f>'2021-22 Salary &amp; Benefits'!G$6</f>
        <v>11848.32</v>
      </c>
      <c r="X213" s="28">
        <f>'2021-22 Salary &amp; Benefits'!H$6</f>
        <v>0.2271</v>
      </c>
      <c r="Y213" s="28">
        <f>'2021-22 Salary &amp; Benefits'!I$6</f>
        <v>0.22070000000000001</v>
      </c>
      <c r="Z213" s="26">
        <f t="shared" si="70"/>
        <v>25841.145064416003</v>
      </c>
      <c r="AA213" s="27">
        <f t="shared" si="74"/>
        <v>1079.829168</v>
      </c>
      <c r="AB213" s="27">
        <f t="shared" si="71"/>
        <v>238.3182973776</v>
      </c>
      <c r="AC213" s="27">
        <f t="shared" si="72"/>
        <v>1318.1474653775999</v>
      </c>
      <c r="AD213" s="26">
        <f t="shared" si="73"/>
        <v>91949.0426097936</v>
      </c>
    </row>
    <row r="214" spans="1:30" s="23" customFormat="1">
      <c r="A214" s="129" t="s">
        <v>2313</v>
      </c>
      <c r="B214" s="129" t="s">
        <v>341</v>
      </c>
      <c r="C214" s="130">
        <v>2788</v>
      </c>
      <c r="D214" s="129" t="s">
        <v>344</v>
      </c>
      <c r="E214" s="169">
        <f>VLOOKUP($C214,'2020-21 School Level AAFTE'!$C:$Z,11,FALSE)</f>
        <v>0.94789999999999996</v>
      </c>
      <c r="F214" s="169" t="str">
        <f>VLOOKUP($C214,'2020-21 School Level AAFTE'!$C:$Z,8,FALSE)</f>
        <v>Yes</v>
      </c>
      <c r="G214" s="167">
        <f>VLOOKUP($C214,'2020-21 School Level AAFTE'!$C:$I,7,FALSE)</f>
        <v>199.27</v>
      </c>
      <c r="H214" s="145">
        <f>IFERROR(IF(F214= "yes",VLOOKUP(C214,Summary!$B:$I,5,0),0),0)</f>
        <v>0</v>
      </c>
      <c r="I214" s="143">
        <f t="shared" si="63"/>
        <v>199.27</v>
      </c>
      <c r="J214" s="101">
        <f>VLOOKUP($A214,'2021-22 Salary &amp; Benefits'!$A:$I,3,FALSE)</f>
        <v>1</v>
      </c>
      <c r="K214" s="101">
        <f>VLOOKUP($A214,'2021-22 Salary &amp; Benefits'!$A:$I,4,FALSE)</f>
        <v>1</v>
      </c>
      <c r="L214" s="45">
        <f t="shared" si="64"/>
        <v>199.27</v>
      </c>
      <c r="M214" s="29">
        <v>15</v>
      </c>
      <c r="N214" s="31">
        <f t="shared" si="65"/>
        <v>13.284666666666668</v>
      </c>
      <c r="O214" s="29">
        <v>1.1000000000000001</v>
      </c>
      <c r="P214" s="29">
        <v>36</v>
      </c>
      <c r="Q214" s="32">
        <f t="shared" si="66"/>
        <v>526.07280000000003</v>
      </c>
      <c r="R214" s="122">
        <f t="shared" si="67"/>
        <v>0.58452533333333334</v>
      </c>
      <c r="S214" s="25">
        <f>VLOOKUP($A214,'2021-22 Salary &amp; Benefits'!$A:$I,5,FALSE)</f>
        <v>67585</v>
      </c>
      <c r="T214" s="25">
        <f>VLOOKUP($A214,'2021-22 Salary &amp; Benefits'!$A:$I,6,FALSE)</f>
        <v>68937</v>
      </c>
      <c r="U214" s="26">
        <f t="shared" si="68"/>
        <v>39505.144653333336</v>
      </c>
      <c r="V214" s="26">
        <f t="shared" si="69"/>
        <v>790.27825066666264</v>
      </c>
      <c r="W214" s="26">
        <f>'2021-22 Salary &amp; Benefits'!G$6</f>
        <v>11848.32</v>
      </c>
      <c r="X214" s="28">
        <f>'2021-22 Salary &amp; Benefits'!H$6</f>
        <v>0.2271</v>
      </c>
      <c r="Y214" s="28">
        <f>'2021-22 Salary &amp; Benefits'!I$6</f>
        <v>0.22070000000000001</v>
      </c>
      <c r="Z214" s="26">
        <f t="shared" si="70"/>
        <v>16071.675958134132</v>
      </c>
      <c r="AA214" s="27">
        <f t="shared" si="74"/>
        <v>671.59038173333329</v>
      </c>
      <c r="AB214" s="27">
        <f t="shared" si="71"/>
        <v>148.21999724854666</v>
      </c>
      <c r="AC214" s="27">
        <f t="shared" si="72"/>
        <v>819.81037898187992</v>
      </c>
      <c r="AD214" s="26">
        <f t="shared" si="73"/>
        <v>57186.909241116009</v>
      </c>
    </row>
    <row r="215" spans="1:30" s="23" customFormat="1">
      <c r="A215" s="129" t="s">
        <v>2313</v>
      </c>
      <c r="B215" s="129" t="s">
        <v>341</v>
      </c>
      <c r="C215" s="130">
        <v>4213</v>
      </c>
      <c r="D215" s="129" t="s">
        <v>345</v>
      </c>
      <c r="E215" s="169">
        <f>VLOOKUP($C215,'2020-21 School Level AAFTE'!$C:$Z,11,FALSE)</f>
        <v>0.94879999999999998</v>
      </c>
      <c r="F215" s="169" t="str">
        <f>VLOOKUP($C215,'2020-21 School Level AAFTE'!$C:$Z,8,FALSE)</f>
        <v>Yes</v>
      </c>
      <c r="G215" s="167">
        <f>VLOOKUP($C215,'2020-21 School Level AAFTE'!$C:$I,7,FALSE)</f>
        <v>198.6</v>
      </c>
      <c r="H215" s="145">
        <f>IFERROR(IF(F215= "yes",VLOOKUP(C215,Summary!$B:$I,5,0),0),0)</f>
        <v>0</v>
      </c>
      <c r="I215" s="143">
        <f t="shared" si="63"/>
        <v>198.6</v>
      </c>
      <c r="J215" s="101">
        <f>VLOOKUP($A215,'2021-22 Salary &amp; Benefits'!$A:$I,3,FALSE)</f>
        <v>1</v>
      </c>
      <c r="K215" s="101">
        <f>VLOOKUP($A215,'2021-22 Salary &amp; Benefits'!$A:$I,4,FALSE)</f>
        <v>1</v>
      </c>
      <c r="L215" s="45">
        <f t="shared" si="64"/>
        <v>198.6</v>
      </c>
      <c r="M215" s="29">
        <v>15</v>
      </c>
      <c r="N215" s="31">
        <f t="shared" si="65"/>
        <v>13.24</v>
      </c>
      <c r="O215" s="29">
        <v>1.1000000000000001</v>
      </c>
      <c r="P215" s="29">
        <v>36</v>
      </c>
      <c r="Q215" s="32">
        <f t="shared" si="66"/>
        <v>524.30400000000009</v>
      </c>
      <c r="R215" s="122">
        <f t="shared" si="67"/>
        <v>0.58256000000000008</v>
      </c>
      <c r="S215" s="25">
        <f>VLOOKUP($A215,'2021-22 Salary &amp; Benefits'!$A:$I,5,FALSE)</f>
        <v>67585</v>
      </c>
      <c r="T215" s="25">
        <f>VLOOKUP($A215,'2021-22 Salary &amp; Benefits'!$A:$I,6,FALSE)</f>
        <v>68937</v>
      </c>
      <c r="U215" s="26">
        <f t="shared" si="68"/>
        <v>39372.317600000002</v>
      </c>
      <c r="V215" s="26">
        <f t="shared" si="69"/>
        <v>787.62112000000343</v>
      </c>
      <c r="W215" s="26">
        <f>'2021-22 Salary &amp; Benefits'!G$6</f>
        <v>11848.32</v>
      </c>
      <c r="X215" s="28">
        <f>'2021-22 Salary &amp; Benefits'!H$6</f>
        <v>0.2271</v>
      </c>
      <c r="Y215" s="28">
        <f>'2021-22 Salary &amp; Benefits'!I$6</f>
        <v>0.22070000000000001</v>
      </c>
      <c r="Z215" s="26">
        <f t="shared" si="70"/>
        <v>16017.638607344001</v>
      </c>
      <c r="AA215" s="27">
        <f t="shared" si="74"/>
        <v>669.33231200000012</v>
      </c>
      <c r="AB215" s="27">
        <f t="shared" si="71"/>
        <v>147.72164125840004</v>
      </c>
      <c r="AC215" s="27">
        <f t="shared" si="72"/>
        <v>817.05395325840016</v>
      </c>
      <c r="AD215" s="26">
        <f t="shared" si="73"/>
        <v>56994.631280602407</v>
      </c>
    </row>
    <row r="216" spans="1:30" s="23" customFormat="1">
      <c r="A216" s="129" t="s">
        <v>2355</v>
      </c>
      <c r="B216" s="129" t="s">
        <v>537</v>
      </c>
      <c r="C216" s="130">
        <v>2836</v>
      </c>
      <c r="D216" s="129" t="s">
        <v>538</v>
      </c>
      <c r="E216" s="169">
        <f>VLOOKUP($C216,'2020-21 School Level AAFTE'!$C:$Z,11,FALSE)</f>
        <v>0.7712</v>
      </c>
      <c r="F216" s="169" t="str">
        <f>VLOOKUP($C216,'2020-21 School Level AAFTE'!$C:$Z,8,FALSE)</f>
        <v>Yes</v>
      </c>
      <c r="G216" s="167">
        <f>VLOOKUP($C216,'2020-21 School Level AAFTE'!$C:$I,7,FALSE)</f>
        <v>75.900000000000006</v>
      </c>
      <c r="H216" s="145">
        <f>IFERROR(IF(F216= "yes",VLOOKUP(C216,Summary!$B:$I,5,0),0),0)</f>
        <v>0</v>
      </c>
      <c r="I216" s="144">
        <f t="shared" si="63"/>
        <v>75.900000000000006</v>
      </c>
      <c r="J216" s="101">
        <f>VLOOKUP($A216,'2021-22 Salary &amp; Benefits'!$A:$I,3,FALSE)</f>
        <v>1</v>
      </c>
      <c r="K216" s="101">
        <f>VLOOKUP($A216,'2021-22 Salary &amp; Benefits'!$A:$I,4,FALSE)</f>
        <v>1</v>
      </c>
      <c r="L216" s="121">
        <f t="shared" si="64"/>
        <v>75.900000000000006</v>
      </c>
      <c r="M216" s="29">
        <v>15</v>
      </c>
      <c r="N216" s="31">
        <f t="shared" si="65"/>
        <v>5.0600000000000005</v>
      </c>
      <c r="O216" s="29">
        <v>1.1000000000000001</v>
      </c>
      <c r="P216" s="29">
        <v>36</v>
      </c>
      <c r="Q216" s="32">
        <f t="shared" si="66"/>
        <v>200.37600000000003</v>
      </c>
      <c r="R216" s="122">
        <f t="shared" si="67"/>
        <v>0.22264000000000003</v>
      </c>
      <c r="S216" s="25">
        <f>VLOOKUP($A216,'2021-22 Salary &amp; Benefits'!$A:$I,5,FALSE)</f>
        <v>67585</v>
      </c>
      <c r="T216" s="25">
        <f>VLOOKUP($A216,'2021-22 Salary &amp; Benefits'!$A:$I,6,FALSE)</f>
        <v>68937</v>
      </c>
      <c r="U216" s="26">
        <f t="shared" si="68"/>
        <v>15047.124400000002</v>
      </c>
      <c r="V216" s="26">
        <f t="shared" si="69"/>
        <v>301.00928000000022</v>
      </c>
      <c r="W216" s="26">
        <f>'2021-22 Salary &amp; Benefits'!G$6</f>
        <v>11848.32</v>
      </c>
      <c r="X216" s="28">
        <f>'2021-22 Salary &amp; Benefits'!H$6</f>
        <v>0.2271</v>
      </c>
      <c r="Y216" s="28">
        <f>'2021-22 Salary &amp; Benefits'!I$6</f>
        <v>0.22070000000000001</v>
      </c>
      <c r="Z216" s="26">
        <f t="shared" si="70"/>
        <v>6121.5446641360013</v>
      </c>
      <c r="AA216" s="27">
        <f t="shared" si="74"/>
        <v>255.80222800000004</v>
      </c>
      <c r="AB216" s="27">
        <f t="shared" si="71"/>
        <v>56.45555171960001</v>
      </c>
      <c r="AC216" s="27">
        <f t="shared" si="72"/>
        <v>312.25777971960008</v>
      </c>
      <c r="AD216" s="26">
        <f t="shared" si="73"/>
        <v>21781.936123855601</v>
      </c>
    </row>
    <row r="217" spans="1:30" s="23" customFormat="1">
      <c r="A217" s="129" t="s">
        <v>2472</v>
      </c>
      <c r="B217" s="129" t="s">
        <v>1554</v>
      </c>
      <c r="C217" s="130">
        <v>3603</v>
      </c>
      <c r="D217" s="129" t="s">
        <v>1560</v>
      </c>
      <c r="E217" s="169">
        <f>VLOOKUP($C217,'2020-21 School Level AAFTE'!$C:$Z,11,FALSE)</f>
        <v>0.77</v>
      </c>
      <c r="F217" s="169" t="str">
        <f>VLOOKUP($C217,'2020-21 School Level AAFTE'!$C:$Z,8,FALSE)</f>
        <v>Yes</v>
      </c>
      <c r="G217" s="167">
        <f>VLOOKUP($C217,'2020-21 School Level AAFTE'!$C:$I,7,FALSE)</f>
        <v>404.18</v>
      </c>
      <c r="H217" s="145">
        <f>IFERROR(IF(F217= "yes",VLOOKUP(C217,Summary!$B:$I,5,0),0),0)</f>
        <v>0</v>
      </c>
      <c r="I217" s="144">
        <f t="shared" si="63"/>
        <v>404.18</v>
      </c>
      <c r="J217" s="101">
        <f>VLOOKUP($A217,'2021-22 Salary &amp; Benefits'!$A:$I,3,FALSE)</f>
        <v>1.1600000000000001</v>
      </c>
      <c r="K217" s="101">
        <f>VLOOKUP($A217,'2021-22 Salary &amp; Benefits'!$A:$I,4,FALSE)</f>
        <v>1.1600000000000001</v>
      </c>
      <c r="L217" s="121">
        <f t="shared" si="64"/>
        <v>404.18</v>
      </c>
      <c r="M217" s="29">
        <v>15</v>
      </c>
      <c r="N217" s="31">
        <f t="shared" si="65"/>
        <v>26.945333333333334</v>
      </c>
      <c r="O217" s="29">
        <v>1.1000000000000001</v>
      </c>
      <c r="P217" s="29">
        <v>36</v>
      </c>
      <c r="Q217" s="32">
        <f t="shared" si="66"/>
        <v>1067.0352</v>
      </c>
      <c r="R217" s="122">
        <f t="shared" si="67"/>
        <v>1.1855946666666668</v>
      </c>
      <c r="S217" s="25">
        <f>VLOOKUP($A217,'2021-22 Salary &amp; Benefits'!$A:$I,5,FALSE)</f>
        <v>67585</v>
      </c>
      <c r="T217" s="25">
        <f>VLOOKUP($A217,'2021-22 Salary &amp; Benefits'!$A:$I,6,FALSE)</f>
        <v>68937</v>
      </c>
      <c r="U217" s="26">
        <f t="shared" si="68"/>
        <v>92948.96203413335</v>
      </c>
      <c r="V217" s="26">
        <f t="shared" si="69"/>
        <v>1859.3918276266777</v>
      </c>
      <c r="W217" s="26">
        <f>'2021-22 Salary &amp; Benefits'!G$6</f>
        <v>11848.32</v>
      </c>
      <c r="X217" s="28">
        <f>'2021-22 Salary &amp; Benefits'!H$6</f>
        <v>0.2271</v>
      </c>
      <c r="Y217" s="28">
        <f>'2021-22 Salary &amp; Benefits'!I$6</f>
        <v>0.22070000000000001</v>
      </c>
      <c r="Z217" s="26">
        <f t="shared" si="70"/>
        <v>35566.382055268892</v>
      </c>
      <c r="AA217" s="27">
        <f t="shared" si="74"/>
        <v>1580.139231029334</v>
      </c>
      <c r="AB217" s="27">
        <f t="shared" si="71"/>
        <v>348.73672828817405</v>
      </c>
      <c r="AC217" s="27">
        <f t="shared" si="72"/>
        <v>1928.8759593175082</v>
      </c>
      <c r="AD217" s="26">
        <f t="shared" si="73"/>
        <v>132303.61187634643</v>
      </c>
    </row>
    <row r="218" spans="1:30" s="23" customFormat="1">
      <c r="A218" s="129" t="s">
        <v>2472</v>
      </c>
      <c r="B218" s="129" t="s">
        <v>1554</v>
      </c>
      <c r="C218" s="130">
        <v>4412</v>
      </c>
      <c r="D218" s="129" t="s">
        <v>1561</v>
      </c>
      <c r="E218" s="169">
        <f>VLOOKUP($C218,'2020-21 School Level AAFTE'!$C:$Z,11,FALSE)</f>
        <v>0.33789999999999998</v>
      </c>
      <c r="F218" s="169" t="str">
        <f>VLOOKUP($C218,'2020-21 School Level AAFTE'!$C:$Z,8,FALSE)</f>
        <v>No</v>
      </c>
      <c r="G218" s="167">
        <f>VLOOKUP($C218,'2020-21 School Level AAFTE'!$C:$I,7,FALSE)</f>
        <v>419.12</v>
      </c>
      <c r="H218" s="145">
        <f>IFERROR(IF(F218= "yes",VLOOKUP(C218,Summary!$B:$I,5,0),0),0)</f>
        <v>0</v>
      </c>
      <c r="I218" s="143">
        <f t="shared" si="63"/>
        <v>0</v>
      </c>
      <c r="J218" s="101">
        <f>VLOOKUP($A218,'2021-22 Salary &amp; Benefits'!$A:$I,3,FALSE)</f>
        <v>1.1600000000000001</v>
      </c>
      <c r="K218" s="101">
        <f>VLOOKUP($A218,'2021-22 Salary &amp; Benefits'!$A:$I,4,FALSE)</f>
        <v>1.1600000000000001</v>
      </c>
      <c r="L218" s="45">
        <f t="shared" si="64"/>
        <v>0</v>
      </c>
      <c r="M218" s="29">
        <v>15</v>
      </c>
      <c r="N218" s="31">
        <f t="shared" si="65"/>
        <v>0</v>
      </c>
      <c r="O218" s="29">
        <v>1.1000000000000001</v>
      </c>
      <c r="P218" s="29">
        <v>36</v>
      </c>
      <c r="Q218" s="32">
        <f t="shared" si="66"/>
        <v>0</v>
      </c>
      <c r="R218" s="122">
        <f t="shared" si="67"/>
        <v>0</v>
      </c>
      <c r="S218" s="25">
        <f>VLOOKUP($A218,'2021-22 Salary &amp; Benefits'!$A:$I,5,FALSE)</f>
        <v>67585</v>
      </c>
      <c r="T218" s="25">
        <f>VLOOKUP($A218,'2021-22 Salary &amp; Benefits'!$A:$I,6,FALSE)</f>
        <v>68937</v>
      </c>
      <c r="U218" s="26">
        <f t="shared" si="68"/>
        <v>0</v>
      </c>
      <c r="V218" s="26">
        <f t="shared" si="69"/>
        <v>0</v>
      </c>
      <c r="W218" s="26">
        <f>'2021-22 Salary &amp; Benefits'!G$6</f>
        <v>11848.32</v>
      </c>
      <c r="X218" s="28">
        <f>'2021-22 Salary &amp; Benefits'!H$6</f>
        <v>0.2271</v>
      </c>
      <c r="Y218" s="28">
        <f>'2021-22 Salary &amp; Benefits'!I$6</f>
        <v>0.22070000000000001</v>
      </c>
      <c r="Z218" s="26">
        <f t="shared" si="70"/>
        <v>0</v>
      </c>
      <c r="AA218" s="27">
        <f t="shared" si="74"/>
        <v>0</v>
      </c>
      <c r="AB218" s="27">
        <f t="shared" si="71"/>
        <v>0</v>
      </c>
      <c r="AC218" s="27">
        <f t="shared" si="72"/>
        <v>0</v>
      </c>
      <c r="AD218" s="26">
        <f t="shared" si="73"/>
        <v>0</v>
      </c>
    </row>
    <row r="219" spans="1:30" s="23" customFormat="1">
      <c r="A219" s="129" t="s">
        <v>2472</v>
      </c>
      <c r="B219" s="129" t="s">
        <v>1554</v>
      </c>
      <c r="C219" s="130">
        <v>2362</v>
      </c>
      <c r="D219" s="129" t="s">
        <v>1556</v>
      </c>
      <c r="E219" s="169">
        <f>VLOOKUP($C219,'2020-21 School Level AAFTE'!$C:$Z,11,FALSE)</f>
        <v>0.45469999999999999</v>
      </c>
      <c r="F219" s="169" t="str">
        <f>VLOOKUP($C219,'2020-21 School Level AAFTE'!$C:$Z,8,FALSE)</f>
        <v>No</v>
      </c>
      <c r="G219" s="167">
        <f>VLOOKUP($C219,'2020-21 School Level AAFTE'!$C:$I,7,FALSE)</f>
        <v>1088.3399999999999</v>
      </c>
      <c r="H219" s="145">
        <f>IFERROR(IF(F219= "yes",VLOOKUP(C219,Summary!$B:$I,5,0),0),0)</f>
        <v>0</v>
      </c>
      <c r="I219" s="143">
        <f t="shared" si="63"/>
        <v>0</v>
      </c>
      <c r="J219" s="101">
        <f>VLOOKUP($A219,'2021-22 Salary &amp; Benefits'!$A:$I,3,FALSE)</f>
        <v>1.1600000000000001</v>
      </c>
      <c r="K219" s="101">
        <f>VLOOKUP($A219,'2021-22 Salary &amp; Benefits'!$A:$I,4,FALSE)</f>
        <v>1.1600000000000001</v>
      </c>
      <c r="L219" s="45">
        <f t="shared" si="64"/>
        <v>0</v>
      </c>
      <c r="M219" s="29">
        <v>15</v>
      </c>
      <c r="N219" s="31">
        <f t="shared" si="65"/>
        <v>0</v>
      </c>
      <c r="O219" s="29">
        <v>1.1000000000000001</v>
      </c>
      <c r="P219" s="29">
        <v>36</v>
      </c>
      <c r="Q219" s="32">
        <f t="shared" si="66"/>
        <v>0</v>
      </c>
      <c r="R219" s="122">
        <f t="shared" si="67"/>
        <v>0</v>
      </c>
      <c r="S219" s="25">
        <f>VLOOKUP($A219,'2021-22 Salary &amp; Benefits'!$A:$I,5,FALSE)</f>
        <v>67585</v>
      </c>
      <c r="T219" s="25">
        <f>VLOOKUP($A219,'2021-22 Salary &amp; Benefits'!$A:$I,6,FALSE)</f>
        <v>68937</v>
      </c>
      <c r="U219" s="26">
        <f t="shared" si="68"/>
        <v>0</v>
      </c>
      <c r="V219" s="26">
        <f t="shared" si="69"/>
        <v>0</v>
      </c>
      <c r="W219" s="26">
        <f>'2021-22 Salary &amp; Benefits'!G$6</f>
        <v>11848.32</v>
      </c>
      <c r="X219" s="28">
        <f>'2021-22 Salary &amp; Benefits'!H$6</f>
        <v>0.2271</v>
      </c>
      <c r="Y219" s="28">
        <f>'2021-22 Salary &amp; Benefits'!I$6</f>
        <v>0.22070000000000001</v>
      </c>
      <c r="Z219" s="26">
        <f t="shared" si="70"/>
        <v>0</v>
      </c>
      <c r="AA219" s="27">
        <f t="shared" si="74"/>
        <v>0</v>
      </c>
      <c r="AB219" s="27">
        <f t="shared" si="71"/>
        <v>0</v>
      </c>
      <c r="AC219" s="27">
        <f t="shared" si="72"/>
        <v>0</v>
      </c>
      <c r="AD219" s="26">
        <f t="shared" si="73"/>
        <v>0</v>
      </c>
    </row>
    <row r="220" spans="1:30" s="23" customFormat="1">
      <c r="A220" s="129" t="s">
        <v>2472</v>
      </c>
      <c r="B220" s="129" t="s">
        <v>1554</v>
      </c>
      <c r="C220" s="130">
        <v>1928</v>
      </c>
      <c r="D220" s="129" t="s">
        <v>1555</v>
      </c>
      <c r="E220" s="169">
        <f>VLOOKUP($C220,'2020-21 School Level AAFTE'!$C:$Z,11,FALSE)</f>
        <v>0.68889999999999996</v>
      </c>
      <c r="F220" s="169" t="str">
        <f>VLOOKUP($C220,'2020-21 School Level AAFTE'!$C:$Z,8,FALSE)</f>
        <v>Yes</v>
      </c>
      <c r="G220" s="167">
        <f>VLOOKUP($C220,'2020-21 School Level AAFTE'!$C:$I,7,FALSE)</f>
        <v>26.02</v>
      </c>
      <c r="H220" s="145">
        <f>IFERROR(IF(F220= "yes",VLOOKUP(C220,Summary!$B:$I,5,0),0),0)</f>
        <v>0</v>
      </c>
      <c r="I220" s="143">
        <f t="shared" si="63"/>
        <v>26.02</v>
      </c>
      <c r="J220" s="101">
        <f>VLOOKUP($A220,'2021-22 Salary &amp; Benefits'!$A:$I,3,FALSE)</f>
        <v>1.1600000000000001</v>
      </c>
      <c r="K220" s="101">
        <f>VLOOKUP($A220,'2021-22 Salary &amp; Benefits'!$A:$I,4,FALSE)</f>
        <v>1.1600000000000001</v>
      </c>
      <c r="L220" s="45">
        <f t="shared" si="64"/>
        <v>26.02</v>
      </c>
      <c r="M220" s="29">
        <v>15</v>
      </c>
      <c r="N220" s="31">
        <f t="shared" si="65"/>
        <v>1.7346666666666666</v>
      </c>
      <c r="O220" s="29">
        <v>1.1000000000000001</v>
      </c>
      <c r="P220" s="29">
        <v>36</v>
      </c>
      <c r="Q220" s="32">
        <f t="shared" si="66"/>
        <v>68.692800000000005</v>
      </c>
      <c r="R220" s="122">
        <f t="shared" si="67"/>
        <v>7.6325333333333342E-2</v>
      </c>
      <c r="S220" s="25">
        <f>VLOOKUP($A220,'2021-22 Salary &amp; Benefits'!$A:$I,5,FALSE)</f>
        <v>67585</v>
      </c>
      <c r="T220" s="25">
        <f>VLOOKUP($A220,'2021-22 Salary &amp; Benefits'!$A:$I,6,FALSE)</f>
        <v>68937</v>
      </c>
      <c r="U220" s="26">
        <f t="shared" si="68"/>
        <v>5983.7992778666676</v>
      </c>
      <c r="V220" s="26">
        <f t="shared" si="69"/>
        <v>119.70254677333378</v>
      </c>
      <c r="W220" s="26">
        <f>'2021-22 Salary &amp; Benefits'!G$6</f>
        <v>11848.32</v>
      </c>
      <c r="X220" s="28">
        <f>'2021-22 Salary &amp; Benefits'!H$6</f>
        <v>0.2271</v>
      </c>
      <c r="Y220" s="28">
        <f>'2021-22 Salary &amp; Benefits'!I$6</f>
        <v>0.22070000000000001</v>
      </c>
      <c r="Z220" s="26">
        <f t="shared" si="70"/>
        <v>2289.6661415163953</v>
      </c>
      <c r="AA220" s="27">
        <f t="shared" si="74"/>
        <v>101.72503041066668</v>
      </c>
      <c r="AB220" s="27">
        <f t="shared" si="71"/>
        <v>22.450714211634136</v>
      </c>
      <c r="AC220" s="27">
        <f t="shared" si="72"/>
        <v>124.17574462230081</v>
      </c>
      <c r="AD220" s="26">
        <f t="shared" si="73"/>
        <v>8517.3437107786976</v>
      </c>
    </row>
    <row r="221" spans="1:30" s="23" customFormat="1">
      <c r="A221" s="126" t="s">
        <v>2472</v>
      </c>
      <c r="B221" s="129" t="s">
        <v>1554</v>
      </c>
      <c r="C221" s="128">
        <v>2379</v>
      </c>
      <c r="D221" s="131" t="s">
        <v>1557</v>
      </c>
      <c r="E221" s="169">
        <f>VLOOKUP($C221,'2020-21 School Level AAFTE'!$C:$Z,11,FALSE)</f>
        <v>0.25359999999999999</v>
      </c>
      <c r="F221" s="169" t="str">
        <f>VLOOKUP($C221,'2020-21 School Level AAFTE'!$C:$Z,8,FALSE)</f>
        <v>No</v>
      </c>
      <c r="G221" s="167">
        <f>VLOOKUP($C221,'2020-21 School Level AAFTE'!$C:$I,7,FALSE)</f>
        <v>402</v>
      </c>
      <c r="H221" s="145">
        <f>IFERROR(IF(F221= "yes",VLOOKUP(C221,Summary!$B:$I,5,0),0),0)</f>
        <v>0</v>
      </c>
      <c r="I221" s="143">
        <f t="shared" si="63"/>
        <v>0</v>
      </c>
      <c r="J221" s="101">
        <f>VLOOKUP($A221,'2021-22 Salary &amp; Benefits'!$A:$I,3,FALSE)</f>
        <v>1.1600000000000001</v>
      </c>
      <c r="K221" s="101">
        <f>VLOOKUP($A221,'2021-22 Salary &amp; Benefits'!$A:$I,4,FALSE)</f>
        <v>1.1600000000000001</v>
      </c>
      <c r="L221" s="45">
        <f t="shared" si="64"/>
        <v>0</v>
      </c>
      <c r="M221" s="29">
        <v>15</v>
      </c>
      <c r="N221" s="31">
        <f t="shared" si="65"/>
        <v>0</v>
      </c>
      <c r="O221" s="29">
        <v>1.1000000000000001</v>
      </c>
      <c r="P221" s="29">
        <v>36</v>
      </c>
      <c r="Q221" s="32">
        <f t="shared" si="66"/>
        <v>0</v>
      </c>
      <c r="R221" s="122">
        <f t="shared" si="67"/>
        <v>0</v>
      </c>
      <c r="S221" s="25">
        <f>VLOOKUP($A221,'2021-22 Salary &amp; Benefits'!$A:$I,5,FALSE)</f>
        <v>67585</v>
      </c>
      <c r="T221" s="25">
        <f>VLOOKUP($A221,'2021-22 Salary &amp; Benefits'!$A:$I,6,FALSE)</f>
        <v>68937</v>
      </c>
      <c r="U221" s="26">
        <f t="shared" si="68"/>
        <v>0</v>
      </c>
      <c r="V221" s="26">
        <f t="shared" si="69"/>
        <v>0</v>
      </c>
      <c r="W221" s="26">
        <f>'2021-22 Salary &amp; Benefits'!G$6</f>
        <v>11848.32</v>
      </c>
      <c r="X221" s="28">
        <f>'2021-22 Salary &amp; Benefits'!H$6</f>
        <v>0.2271</v>
      </c>
      <c r="Y221" s="28">
        <f>'2021-22 Salary &amp; Benefits'!I$6</f>
        <v>0.22070000000000001</v>
      </c>
      <c r="Z221" s="26">
        <f t="shared" si="70"/>
        <v>0</v>
      </c>
      <c r="AA221" s="27">
        <f t="shared" si="74"/>
        <v>0</v>
      </c>
      <c r="AB221" s="27">
        <f t="shared" si="71"/>
        <v>0</v>
      </c>
      <c r="AC221" s="27">
        <f t="shared" si="72"/>
        <v>0</v>
      </c>
      <c r="AD221" s="26">
        <f t="shared" si="73"/>
        <v>0</v>
      </c>
    </row>
    <row r="222" spans="1:30" s="23" customFormat="1">
      <c r="A222" s="129" t="s">
        <v>2472</v>
      </c>
      <c r="B222" s="129" t="s">
        <v>1554</v>
      </c>
      <c r="C222" s="130">
        <v>3251</v>
      </c>
      <c r="D222" s="129" t="s">
        <v>1559</v>
      </c>
      <c r="E222" s="169">
        <f>VLOOKUP($C222,'2020-21 School Level AAFTE'!$C:$Z,11,FALSE)</f>
        <v>0.67230000000000001</v>
      </c>
      <c r="F222" s="169" t="str">
        <f>VLOOKUP($C222,'2020-21 School Level AAFTE'!$C:$Z,8,FALSE)</f>
        <v>Yes</v>
      </c>
      <c r="G222" s="167">
        <f>VLOOKUP($C222,'2020-21 School Level AAFTE'!$C:$I,7,FALSE)</f>
        <v>572.01</v>
      </c>
      <c r="H222" s="145">
        <f>IFERROR(IF(F222= "yes",VLOOKUP(C222,Summary!$B:$I,5,0),0),0)</f>
        <v>0</v>
      </c>
      <c r="I222" s="143">
        <f t="shared" si="63"/>
        <v>572.01</v>
      </c>
      <c r="J222" s="101">
        <f>VLOOKUP($A222,'2021-22 Salary &amp; Benefits'!$A:$I,3,FALSE)</f>
        <v>1.1600000000000001</v>
      </c>
      <c r="K222" s="101">
        <f>VLOOKUP($A222,'2021-22 Salary &amp; Benefits'!$A:$I,4,FALSE)</f>
        <v>1.1600000000000001</v>
      </c>
      <c r="L222" s="45">
        <f t="shared" si="64"/>
        <v>572.01</v>
      </c>
      <c r="M222" s="29">
        <v>15</v>
      </c>
      <c r="N222" s="31">
        <f t="shared" si="65"/>
        <v>38.134</v>
      </c>
      <c r="O222" s="29">
        <v>1.1000000000000001</v>
      </c>
      <c r="P222" s="29">
        <v>36</v>
      </c>
      <c r="Q222" s="32">
        <f t="shared" si="66"/>
        <v>1510.1064000000001</v>
      </c>
      <c r="R222" s="122">
        <f t="shared" si="67"/>
        <v>1.6778960000000001</v>
      </c>
      <c r="S222" s="25">
        <f>VLOOKUP($A222,'2021-22 Salary &amp; Benefits'!$A:$I,5,FALSE)</f>
        <v>67585</v>
      </c>
      <c r="T222" s="25">
        <f>VLOOKUP($A222,'2021-22 Salary &amp; Benefits'!$A:$I,6,FALSE)</f>
        <v>68937</v>
      </c>
      <c r="U222" s="26">
        <f t="shared" si="68"/>
        <v>131544.69734560003</v>
      </c>
      <c r="V222" s="26">
        <f t="shared" si="69"/>
        <v>2631.4778547199967</v>
      </c>
      <c r="W222" s="26">
        <f>'2021-22 Salary &amp; Benefits'!G$6</f>
        <v>11848.32</v>
      </c>
      <c r="X222" s="28">
        <f>'2021-22 Salary &amp; Benefits'!H$6</f>
        <v>0.2271</v>
      </c>
      <c r="Y222" s="28">
        <f>'2021-22 Salary &amp; Benefits'!I$6</f>
        <v>0.22070000000000001</v>
      </c>
      <c r="Z222" s="26">
        <f t="shared" si="70"/>
        <v>50334.816664442471</v>
      </c>
      <c r="AA222" s="27">
        <f t="shared" si="74"/>
        <v>2236.2695866720005</v>
      </c>
      <c r="AB222" s="27">
        <f t="shared" si="71"/>
        <v>493.54469777851051</v>
      </c>
      <c r="AC222" s="27">
        <f t="shared" si="72"/>
        <v>2729.814284450511</v>
      </c>
      <c r="AD222" s="26">
        <f t="shared" si="73"/>
        <v>187240.80614921302</v>
      </c>
    </row>
    <row r="223" spans="1:30" s="23" customFormat="1">
      <c r="A223" s="129" t="s">
        <v>2472</v>
      </c>
      <c r="B223" s="129" t="s">
        <v>1554</v>
      </c>
      <c r="C223" s="130">
        <v>5525</v>
      </c>
      <c r="D223" s="129" t="s">
        <v>3155</v>
      </c>
      <c r="E223" s="169">
        <f>VLOOKUP($C223,'2020-21 School Level AAFTE'!$C:$Z,11,FALSE)</f>
        <v>0.42499999999999999</v>
      </c>
      <c r="F223" s="169" t="str">
        <f>VLOOKUP($C223,'2020-21 School Level AAFTE'!$C:$Z,8,FALSE)</f>
        <v>No</v>
      </c>
      <c r="G223" s="167">
        <f>VLOOKUP($C223,'2020-21 School Level AAFTE'!$C:$I,7,FALSE)</f>
        <v>8.2000000000000011</v>
      </c>
      <c r="H223" s="145">
        <f>IFERROR(IF(F223= "yes",VLOOKUP(C223,Summary!$B:$I,5,0),0),0)</f>
        <v>0</v>
      </c>
      <c r="I223" s="143">
        <f t="shared" si="63"/>
        <v>0</v>
      </c>
      <c r="J223" s="101">
        <f>VLOOKUP($A223,'2021-22 Salary &amp; Benefits'!$A:$I,3,FALSE)</f>
        <v>1.1600000000000001</v>
      </c>
      <c r="K223" s="101">
        <f>VLOOKUP($A223,'2021-22 Salary &amp; Benefits'!$A:$I,4,FALSE)</f>
        <v>1.1600000000000001</v>
      </c>
      <c r="L223" s="45">
        <f t="shared" si="64"/>
        <v>0</v>
      </c>
      <c r="M223" s="29">
        <v>15</v>
      </c>
      <c r="N223" s="31">
        <f t="shared" si="65"/>
        <v>0</v>
      </c>
      <c r="O223" s="29">
        <v>1.1000000000000001</v>
      </c>
      <c r="P223" s="29">
        <v>36</v>
      </c>
      <c r="Q223" s="32">
        <f t="shared" si="66"/>
        <v>0</v>
      </c>
      <c r="R223" s="122">
        <f t="shared" si="67"/>
        <v>0</v>
      </c>
      <c r="S223" s="25">
        <f>VLOOKUP($A223,'2021-22 Salary &amp; Benefits'!$A:$I,5,FALSE)</f>
        <v>67585</v>
      </c>
      <c r="T223" s="25">
        <f>VLOOKUP($A223,'2021-22 Salary &amp; Benefits'!$A:$I,6,FALSE)</f>
        <v>68937</v>
      </c>
      <c r="U223" s="26">
        <f t="shared" si="68"/>
        <v>0</v>
      </c>
      <c r="V223" s="26">
        <f t="shared" si="69"/>
        <v>0</v>
      </c>
      <c r="W223" s="26">
        <f>'2021-22 Salary &amp; Benefits'!G$6</f>
        <v>11848.32</v>
      </c>
      <c r="X223" s="28">
        <f>'2021-22 Salary &amp; Benefits'!H$6</f>
        <v>0.2271</v>
      </c>
      <c r="Y223" s="28">
        <f>'2021-22 Salary &amp; Benefits'!I$6</f>
        <v>0.22070000000000001</v>
      </c>
      <c r="Z223" s="26">
        <f t="shared" si="70"/>
        <v>0</v>
      </c>
      <c r="AA223" s="27">
        <f t="shared" si="74"/>
        <v>0</v>
      </c>
      <c r="AB223" s="27">
        <f t="shared" si="71"/>
        <v>0</v>
      </c>
      <c r="AC223" s="27">
        <f t="shared" si="72"/>
        <v>0</v>
      </c>
      <c r="AD223" s="26">
        <f t="shared" si="73"/>
        <v>0</v>
      </c>
    </row>
    <row r="224" spans="1:30" s="23" customFormat="1">
      <c r="A224" s="129" t="s">
        <v>2472</v>
      </c>
      <c r="B224" s="129" t="s">
        <v>1554</v>
      </c>
      <c r="C224" s="130">
        <v>2946</v>
      </c>
      <c r="D224" s="129" t="s">
        <v>1558</v>
      </c>
      <c r="E224" s="169">
        <f>VLOOKUP($C224,'2020-21 School Level AAFTE'!$C:$Z,11,FALSE)</f>
        <v>0.60260000000000002</v>
      </c>
      <c r="F224" s="169" t="str">
        <f>VLOOKUP($C224,'2020-21 School Level AAFTE'!$C:$Z,8,FALSE)</f>
        <v>Yes</v>
      </c>
      <c r="G224" s="167">
        <f>VLOOKUP($C224,'2020-21 School Level AAFTE'!$C:$I,7,FALSE)</f>
        <v>389.5</v>
      </c>
      <c r="H224" s="145">
        <f>IFERROR(IF(F224= "yes",VLOOKUP(C224,Summary!$B:$I,5,0),0),0)</f>
        <v>0</v>
      </c>
      <c r="I224" s="144">
        <f t="shared" si="63"/>
        <v>389.5</v>
      </c>
      <c r="J224" s="101">
        <f>VLOOKUP($A224,'2021-22 Salary &amp; Benefits'!$A:$I,3,FALSE)</f>
        <v>1.1600000000000001</v>
      </c>
      <c r="K224" s="101">
        <f>VLOOKUP($A224,'2021-22 Salary &amp; Benefits'!$A:$I,4,FALSE)</f>
        <v>1.1600000000000001</v>
      </c>
      <c r="L224" s="121">
        <f t="shared" si="64"/>
        <v>389.5</v>
      </c>
      <c r="M224" s="29">
        <v>15</v>
      </c>
      <c r="N224" s="31">
        <f t="shared" si="65"/>
        <v>25.966666666666665</v>
      </c>
      <c r="O224" s="29">
        <v>1.1000000000000001</v>
      </c>
      <c r="P224" s="29">
        <v>36</v>
      </c>
      <c r="Q224" s="32">
        <f t="shared" si="66"/>
        <v>1028.28</v>
      </c>
      <c r="R224" s="122">
        <f t="shared" si="67"/>
        <v>1.1425333333333334</v>
      </c>
      <c r="S224" s="25">
        <f>VLOOKUP($A224,'2021-22 Salary &amp; Benefits'!$A:$I,5,FALSE)</f>
        <v>67585</v>
      </c>
      <c r="T224" s="25">
        <f>VLOOKUP($A224,'2021-22 Salary &amp; Benefits'!$A:$I,6,FALSE)</f>
        <v>68937</v>
      </c>
      <c r="U224" s="26">
        <f t="shared" si="68"/>
        <v>89573.013786666677</v>
      </c>
      <c r="V224" s="26">
        <f t="shared" si="69"/>
        <v>1791.8578773333429</v>
      </c>
      <c r="W224" s="26">
        <f>'2021-22 Salary &amp; Benefits'!G$6</f>
        <v>11848.32</v>
      </c>
      <c r="X224" s="28">
        <f>'2021-22 Salary &amp; Benefits'!H$6</f>
        <v>0.2271</v>
      </c>
      <c r="Y224" s="28">
        <f>'2021-22 Salary &amp; Benefits'!I$6</f>
        <v>0.22070000000000001</v>
      </c>
      <c r="Z224" s="26">
        <f t="shared" si="70"/>
        <v>34274.595008479475</v>
      </c>
      <c r="AA224" s="27">
        <f t="shared" si="74"/>
        <v>1522.7478610666669</v>
      </c>
      <c r="AB224" s="27">
        <f t="shared" si="71"/>
        <v>336.07045293741339</v>
      </c>
      <c r="AC224" s="27">
        <f t="shared" si="72"/>
        <v>1858.8183140040803</v>
      </c>
      <c r="AD224" s="26">
        <f t="shared" si="73"/>
        <v>127498.28498648357</v>
      </c>
    </row>
    <row r="225" spans="1:30" s="23" customFormat="1">
      <c r="A225" s="129" t="s">
        <v>2300</v>
      </c>
      <c r="B225" s="129" t="s">
        <v>255</v>
      </c>
      <c r="C225" s="130">
        <v>4567</v>
      </c>
      <c r="D225" s="129" t="s">
        <v>260</v>
      </c>
      <c r="E225" s="169">
        <f>VLOOKUP($C225,'2020-21 School Level AAFTE'!$C:$Z,11,FALSE)</f>
        <v>0.11899999999999999</v>
      </c>
      <c r="F225" s="169" t="str">
        <f>VLOOKUP($C225,'2020-21 School Level AAFTE'!$C:$Z,8,FALSE)</f>
        <v>No</v>
      </c>
      <c r="G225" s="167">
        <f>VLOOKUP($C225,'2020-21 School Level AAFTE'!$C:$I,7,FALSE)</f>
        <v>2133.6799999999998</v>
      </c>
      <c r="H225" s="145">
        <f>IFERROR(IF(F225= "yes",VLOOKUP(C225,Summary!$B:$I,5,0),0),0)</f>
        <v>0</v>
      </c>
      <c r="I225" s="143">
        <f t="shared" si="63"/>
        <v>0</v>
      </c>
      <c r="J225" s="101">
        <f>VLOOKUP($A225,'2021-22 Salary &amp; Benefits'!$A:$I,3,FALSE)</f>
        <v>1.1000000000000001</v>
      </c>
      <c r="K225" s="101">
        <f>VLOOKUP($A225,'2021-22 Salary &amp; Benefits'!$A:$I,4,FALSE)</f>
        <v>1.1000000000000001</v>
      </c>
      <c r="L225" s="45">
        <f t="shared" si="64"/>
        <v>0</v>
      </c>
      <c r="M225" s="29">
        <v>15</v>
      </c>
      <c r="N225" s="31">
        <f t="shared" si="65"/>
        <v>0</v>
      </c>
      <c r="O225" s="29">
        <v>1.1000000000000001</v>
      </c>
      <c r="P225" s="29">
        <v>36</v>
      </c>
      <c r="Q225" s="32">
        <f t="shared" si="66"/>
        <v>0</v>
      </c>
      <c r="R225" s="122">
        <f t="shared" si="67"/>
        <v>0</v>
      </c>
      <c r="S225" s="25">
        <f>VLOOKUP($A225,'2021-22 Salary &amp; Benefits'!$A:$I,5,FALSE)</f>
        <v>67585</v>
      </c>
      <c r="T225" s="25">
        <f>VLOOKUP($A225,'2021-22 Salary &amp; Benefits'!$A:$I,6,FALSE)</f>
        <v>68937</v>
      </c>
      <c r="U225" s="26">
        <f t="shared" si="68"/>
        <v>0</v>
      </c>
      <c r="V225" s="26">
        <f t="shared" si="69"/>
        <v>0</v>
      </c>
      <c r="W225" s="26">
        <f>'2021-22 Salary &amp; Benefits'!G$6</f>
        <v>11848.32</v>
      </c>
      <c r="X225" s="28">
        <f>'2021-22 Salary &amp; Benefits'!H$6</f>
        <v>0.2271</v>
      </c>
      <c r="Y225" s="28">
        <f>'2021-22 Salary &amp; Benefits'!I$6</f>
        <v>0.22070000000000001</v>
      </c>
      <c r="Z225" s="26">
        <f t="shared" si="70"/>
        <v>0</v>
      </c>
      <c r="AA225" s="27">
        <f t="shared" si="74"/>
        <v>0</v>
      </c>
      <c r="AB225" s="27">
        <f t="shared" si="71"/>
        <v>0</v>
      </c>
      <c r="AC225" s="27">
        <f t="shared" si="72"/>
        <v>0</v>
      </c>
      <c r="AD225" s="26">
        <f t="shared" si="73"/>
        <v>0</v>
      </c>
    </row>
    <row r="226" spans="1:30" s="23" customFormat="1">
      <c r="A226" s="129" t="s">
        <v>2300</v>
      </c>
      <c r="B226" s="129" t="s">
        <v>255</v>
      </c>
      <c r="C226" s="130">
        <v>5532</v>
      </c>
      <c r="D226" s="129" t="s">
        <v>3153</v>
      </c>
      <c r="E226" s="169">
        <f>VLOOKUP($C226,'2020-21 School Level AAFTE'!$C:$Z,11,FALSE)</f>
        <v>0.4</v>
      </c>
      <c r="F226" s="169" t="str">
        <f>VLOOKUP($C226,'2020-21 School Level AAFTE'!$C:$Z,8,FALSE)</f>
        <v>No</v>
      </c>
      <c r="G226" s="167">
        <f>VLOOKUP($C226,'2020-21 School Level AAFTE'!$C:$I,7,FALSE)</f>
        <v>7.8</v>
      </c>
      <c r="H226" s="145">
        <f>IFERROR(IF(F226= "yes",VLOOKUP(C226,Summary!$B:$I,5,0),0),0)</f>
        <v>0</v>
      </c>
      <c r="I226" s="143">
        <f t="shared" si="63"/>
        <v>0</v>
      </c>
      <c r="J226" s="101">
        <f>VLOOKUP($A226,'2021-22 Salary &amp; Benefits'!$A:$I,3,FALSE)</f>
        <v>1.1000000000000001</v>
      </c>
      <c r="K226" s="101">
        <f>VLOOKUP($A226,'2021-22 Salary &amp; Benefits'!$A:$I,4,FALSE)</f>
        <v>1.1000000000000001</v>
      </c>
      <c r="L226" s="45">
        <f t="shared" si="64"/>
        <v>0</v>
      </c>
      <c r="M226" s="29">
        <v>15</v>
      </c>
      <c r="N226" s="31">
        <f t="shared" si="65"/>
        <v>0</v>
      </c>
      <c r="O226" s="29">
        <v>1.1000000000000001</v>
      </c>
      <c r="P226" s="29">
        <v>36</v>
      </c>
      <c r="Q226" s="32">
        <f t="shared" si="66"/>
        <v>0</v>
      </c>
      <c r="R226" s="122">
        <f t="shared" si="67"/>
        <v>0</v>
      </c>
      <c r="S226" s="25">
        <f>VLOOKUP($A226,'2021-22 Salary &amp; Benefits'!$A:$I,5,FALSE)</f>
        <v>67585</v>
      </c>
      <c r="T226" s="25">
        <f>VLOOKUP($A226,'2021-22 Salary &amp; Benefits'!$A:$I,6,FALSE)</f>
        <v>68937</v>
      </c>
      <c r="U226" s="26">
        <f t="shared" si="68"/>
        <v>0</v>
      </c>
      <c r="V226" s="26">
        <f t="shared" si="69"/>
        <v>0</v>
      </c>
      <c r="W226" s="26">
        <f>'2021-22 Salary &amp; Benefits'!G$6</f>
        <v>11848.32</v>
      </c>
      <c r="X226" s="28">
        <f>'2021-22 Salary &amp; Benefits'!H$6</f>
        <v>0.2271</v>
      </c>
      <c r="Y226" s="28">
        <f>'2021-22 Salary &amp; Benefits'!I$6</f>
        <v>0.22070000000000001</v>
      </c>
      <c r="Z226" s="26">
        <f t="shared" si="70"/>
        <v>0</v>
      </c>
      <c r="AA226" s="27">
        <f t="shared" si="74"/>
        <v>0</v>
      </c>
      <c r="AB226" s="27">
        <f t="shared" si="71"/>
        <v>0</v>
      </c>
      <c r="AC226" s="27">
        <f t="shared" si="72"/>
        <v>0</v>
      </c>
      <c r="AD226" s="26">
        <f t="shared" si="73"/>
        <v>0</v>
      </c>
    </row>
    <row r="227" spans="1:30" s="23" customFormat="1">
      <c r="A227" s="129" t="s">
        <v>2300</v>
      </c>
      <c r="B227" s="129" t="s">
        <v>255</v>
      </c>
      <c r="C227" s="130">
        <v>5533</v>
      </c>
      <c r="D227" s="129" t="s">
        <v>309</v>
      </c>
      <c r="E227" s="169">
        <f>VLOOKUP($C227,'2020-21 School Level AAFTE'!$C:$Z,11,FALSE)</f>
        <v>0.17169999999999999</v>
      </c>
      <c r="F227" s="169" t="str">
        <f>VLOOKUP($C227,'2020-21 School Level AAFTE'!$C:$Z,8,FALSE)</f>
        <v>No</v>
      </c>
      <c r="G227" s="167">
        <f>VLOOKUP($C227,'2020-21 School Level AAFTE'!$C:$I,7,FALSE)</f>
        <v>168.41</v>
      </c>
      <c r="H227" s="145">
        <f>IFERROR(IF(F227= "yes",VLOOKUP(C227,Summary!$B:$I,5,0),0),0)</f>
        <v>0</v>
      </c>
      <c r="I227" s="143">
        <f t="shared" si="63"/>
        <v>0</v>
      </c>
      <c r="J227" s="101">
        <f>VLOOKUP($A227,'2021-22 Salary &amp; Benefits'!$A:$I,3,FALSE)</f>
        <v>1.1000000000000001</v>
      </c>
      <c r="K227" s="101">
        <f>VLOOKUP($A227,'2021-22 Salary &amp; Benefits'!$A:$I,4,FALSE)</f>
        <v>1.1000000000000001</v>
      </c>
      <c r="L227" s="45">
        <f t="shared" si="64"/>
        <v>0</v>
      </c>
      <c r="M227" s="29">
        <v>15</v>
      </c>
      <c r="N227" s="31">
        <f t="shared" si="65"/>
        <v>0</v>
      </c>
      <c r="O227" s="29">
        <v>1.1000000000000001</v>
      </c>
      <c r="P227" s="29">
        <v>36</v>
      </c>
      <c r="Q227" s="32">
        <f t="shared" si="66"/>
        <v>0</v>
      </c>
      <c r="R227" s="122">
        <f t="shared" si="67"/>
        <v>0</v>
      </c>
      <c r="S227" s="25">
        <f>VLOOKUP($A227,'2021-22 Salary &amp; Benefits'!$A:$I,5,FALSE)</f>
        <v>67585</v>
      </c>
      <c r="T227" s="25">
        <f>VLOOKUP($A227,'2021-22 Salary &amp; Benefits'!$A:$I,6,FALSE)</f>
        <v>68937</v>
      </c>
      <c r="U227" s="26">
        <f t="shared" si="68"/>
        <v>0</v>
      </c>
      <c r="V227" s="26">
        <f t="shared" si="69"/>
        <v>0</v>
      </c>
      <c r="W227" s="26">
        <f>'2021-22 Salary &amp; Benefits'!G$6</f>
        <v>11848.32</v>
      </c>
      <c r="X227" s="28">
        <f>'2021-22 Salary &amp; Benefits'!H$6</f>
        <v>0.2271</v>
      </c>
      <c r="Y227" s="28">
        <f>'2021-22 Salary &amp; Benefits'!I$6</f>
        <v>0.22070000000000001</v>
      </c>
      <c r="Z227" s="26">
        <f t="shared" si="70"/>
        <v>0</v>
      </c>
      <c r="AA227" s="27">
        <f t="shared" si="74"/>
        <v>0</v>
      </c>
      <c r="AB227" s="27">
        <f t="shared" si="71"/>
        <v>0</v>
      </c>
      <c r="AC227" s="27">
        <f t="shared" si="72"/>
        <v>0</v>
      </c>
      <c r="AD227" s="26">
        <f t="shared" si="73"/>
        <v>0</v>
      </c>
    </row>
    <row r="228" spans="1:30" s="23" customFormat="1">
      <c r="A228" s="129" t="s">
        <v>2300</v>
      </c>
      <c r="B228" s="129" t="s">
        <v>255</v>
      </c>
      <c r="C228" s="130">
        <v>4182</v>
      </c>
      <c r="D228" s="129" t="s">
        <v>257</v>
      </c>
      <c r="E228" s="169">
        <f>VLOOKUP($C228,'2020-21 School Level AAFTE'!$C:$Z,11,FALSE)</f>
        <v>0.1095</v>
      </c>
      <c r="F228" s="169" t="str">
        <f>VLOOKUP($C228,'2020-21 School Level AAFTE'!$C:$Z,8,FALSE)</f>
        <v>No</v>
      </c>
      <c r="G228" s="167">
        <f>VLOOKUP($C228,'2020-21 School Level AAFTE'!$C:$I,7,FALSE)</f>
        <v>452.71</v>
      </c>
      <c r="H228" s="145">
        <f>IFERROR(IF(F228= "yes",VLOOKUP(C228,Summary!$B:$I,5,0),0),0)</f>
        <v>0</v>
      </c>
      <c r="I228" s="143">
        <f t="shared" si="63"/>
        <v>0</v>
      </c>
      <c r="J228" s="101">
        <f>VLOOKUP($A228,'2021-22 Salary &amp; Benefits'!$A:$I,3,FALSE)</f>
        <v>1.1000000000000001</v>
      </c>
      <c r="K228" s="101">
        <f>VLOOKUP($A228,'2021-22 Salary &amp; Benefits'!$A:$I,4,FALSE)</f>
        <v>1.1000000000000001</v>
      </c>
      <c r="L228" s="45">
        <f t="shared" si="64"/>
        <v>0</v>
      </c>
      <c r="M228" s="29">
        <v>15</v>
      </c>
      <c r="N228" s="31">
        <f t="shared" si="65"/>
        <v>0</v>
      </c>
      <c r="O228" s="29">
        <v>1.1000000000000001</v>
      </c>
      <c r="P228" s="29">
        <v>36</v>
      </c>
      <c r="Q228" s="32">
        <f t="shared" si="66"/>
        <v>0</v>
      </c>
      <c r="R228" s="122">
        <f t="shared" si="67"/>
        <v>0</v>
      </c>
      <c r="S228" s="25">
        <f>VLOOKUP($A228,'2021-22 Salary &amp; Benefits'!$A:$I,5,FALSE)</f>
        <v>67585</v>
      </c>
      <c r="T228" s="25">
        <f>VLOOKUP($A228,'2021-22 Salary &amp; Benefits'!$A:$I,6,FALSE)</f>
        <v>68937</v>
      </c>
      <c r="U228" s="26">
        <f t="shared" si="68"/>
        <v>0</v>
      </c>
      <c r="V228" s="26">
        <f t="shared" si="69"/>
        <v>0</v>
      </c>
      <c r="W228" s="26">
        <f>'2021-22 Salary &amp; Benefits'!G$6</f>
        <v>11848.32</v>
      </c>
      <c r="X228" s="28">
        <f>'2021-22 Salary &amp; Benefits'!H$6</f>
        <v>0.2271</v>
      </c>
      <c r="Y228" s="28">
        <f>'2021-22 Salary &amp; Benefits'!I$6</f>
        <v>0.22070000000000001</v>
      </c>
      <c r="Z228" s="26">
        <f t="shared" si="70"/>
        <v>0</v>
      </c>
      <c r="AA228" s="27">
        <f t="shared" si="74"/>
        <v>0</v>
      </c>
      <c r="AB228" s="27">
        <f t="shared" si="71"/>
        <v>0</v>
      </c>
      <c r="AC228" s="27">
        <f t="shared" si="72"/>
        <v>0</v>
      </c>
      <c r="AD228" s="26">
        <f t="shared" si="73"/>
        <v>0</v>
      </c>
    </row>
    <row r="229" spans="1:30" s="23" customFormat="1">
      <c r="A229" s="129" t="s">
        <v>2300</v>
      </c>
      <c r="B229" s="129" t="s">
        <v>255</v>
      </c>
      <c r="C229" s="130">
        <v>5158</v>
      </c>
      <c r="D229" s="129" t="s">
        <v>263</v>
      </c>
      <c r="E229" s="169">
        <f>VLOOKUP($C229,'2020-21 School Level AAFTE'!$C:$Z,11,FALSE)</f>
        <v>9.6799999999999997E-2</v>
      </c>
      <c r="F229" s="169" t="str">
        <f>VLOOKUP($C229,'2020-21 School Level AAFTE'!$C:$Z,8,FALSE)</f>
        <v>No</v>
      </c>
      <c r="G229" s="167">
        <f>VLOOKUP($C229,'2020-21 School Level AAFTE'!$C:$I,7,FALSE)</f>
        <v>449.93</v>
      </c>
      <c r="H229" s="145">
        <f>IFERROR(IF(F229= "yes",VLOOKUP(C229,Summary!$B:$I,5,0),0),0)</f>
        <v>0</v>
      </c>
      <c r="I229" s="143">
        <f t="shared" si="63"/>
        <v>0</v>
      </c>
      <c r="J229" s="101">
        <f>VLOOKUP($A229,'2021-22 Salary &amp; Benefits'!$A:$I,3,FALSE)</f>
        <v>1.1000000000000001</v>
      </c>
      <c r="K229" s="101">
        <f>VLOOKUP($A229,'2021-22 Salary &amp; Benefits'!$A:$I,4,FALSE)</f>
        <v>1.1000000000000001</v>
      </c>
      <c r="L229" s="45">
        <f t="shared" si="64"/>
        <v>0</v>
      </c>
      <c r="M229" s="29">
        <v>15</v>
      </c>
      <c r="N229" s="31">
        <f t="shared" si="65"/>
        <v>0</v>
      </c>
      <c r="O229" s="29">
        <v>1.1000000000000001</v>
      </c>
      <c r="P229" s="29">
        <v>36</v>
      </c>
      <c r="Q229" s="32">
        <f t="shared" si="66"/>
        <v>0</v>
      </c>
      <c r="R229" s="122">
        <f t="shared" si="67"/>
        <v>0</v>
      </c>
      <c r="S229" s="25">
        <f>VLOOKUP($A229,'2021-22 Salary &amp; Benefits'!$A:$I,5,FALSE)</f>
        <v>67585</v>
      </c>
      <c r="T229" s="25">
        <f>VLOOKUP($A229,'2021-22 Salary &amp; Benefits'!$A:$I,6,FALSE)</f>
        <v>68937</v>
      </c>
      <c r="U229" s="26">
        <f t="shared" si="68"/>
        <v>0</v>
      </c>
      <c r="V229" s="26">
        <f t="shared" si="69"/>
        <v>0</v>
      </c>
      <c r="W229" s="26">
        <f>'2021-22 Salary &amp; Benefits'!G$6</f>
        <v>11848.32</v>
      </c>
      <c r="X229" s="28">
        <f>'2021-22 Salary &amp; Benefits'!H$6</f>
        <v>0.2271</v>
      </c>
      <c r="Y229" s="28">
        <f>'2021-22 Salary &amp; Benefits'!I$6</f>
        <v>0.22070000000000001</v>
      </c>
      <c r="Z229" s="26">
        <f t="shared" si="70"/>
        <v>0</v>
      </c>
      <c r="AA229" s="27">
        <f t="shared" si="74"/>
        <v>0</v>
      </c>
      <c r="AB229" s="27">
        <f t="shared" si="71"/>
        <v>0</v>
      </c>
      <c r="AC229" s="27">
        <f t="shared" si="72"/>
        <v>0</v>
      </c>
      <c r="AD229" s="26">
        <f t="shared" si="73"/>
        <v>0</v>
      </c>
    </row>
    <row r="230" spans="1:30" s="23" customFormat="1">
      <c r="A230" s="129" t="s">
        <v>2300</v>
      </c>
      <c r="B230" s="129" t="s">
        <v>255</v>
      </c>
      <c r="C230" s="130">
        <v>5104</v>
      </c>
      <c r="D230" s="129" t="s">
        <v>262</v>
      </c>
      <c r="E230" s="169">
        <f>VLOOKUP($C230,'2020-21 School Level AAFTE'!$C:$Z,11,FALSE)</f>
        <v>0.30549999999999999</v>
      </c>
      <c r="F230" s="169" t="str">
        <f>VLOOKUP($C230,'2020-21 School Level AAFTE'!$C:$Z,8,FALSE)</f>
        <v>No</v>
      </c>
      <c r="G230" s="167">
        <f>VLOOKUP($C230,'2020-21 School Level AAFTE'!$C:$I,7,FALSE)</f>
        <v>138.35</v>
      </c>
      <c r="H230" s="145">
        <f>IFERROR(IF(F230= "yes",VLOOKUP(C230,Summary!$B:$I,5,0),0),0)</f>
        <v>0</v>
      </c>
      <c r="I230" s="143">
        <f t="shared" si="63"/>
        <v>0</v>
      </c>
      <c r="J230" s="101">
        <f>VLOOKUP($A230,'2021-22 Salary &amp; Benefits'!$A:$I,3,FALSE)</f>
        <v>1.1000000000000001</v>
      </c>
      <c r="K230" s="101">
        <f>VLOOKUP($A230,'2021-22 Salary &amp; Benefits'!$A:$I,4,FALSE)</f>
        <v>1.1000000000000001</v>
      </c>
      <c r="L230" s="45">
        <f t="shared" si="64"/>
        <v>0</v>
      </c>
      <c r="M230" s="29">
        <v>15</v>
      </c>
      <c r="N230" s="31">
        <f t="shared" si="65"/>
        <v>0</v>
      </c>
      <c r="O230" s="29">
        <v>1.1000000000000001</v>
      </c>
      <c r="P230" s="29">
        <v>36</v>
      </c>
      <c r="Q230" s="32">
        <f t="shared" si="66"/>
        <v>0</v>
      </c>
      <c r="R230" s="122">
        <f t="shared" si="67"/>
        <v>0</v>
      </c>
      <c r="S230" s="25">
        <f>VLOOKUP($A230,'2021-22 Salary &amp; Benefits'!$A:$I,5,FALSE)</f>
        <v>67585</v>
      </c>
      <c r="T230" s="25">
        <f>VLOOKUP($A230,'2021-22 Salary &amp; Benefits'!$A:$I,6,FALSE)</f>
        <v>68937</v>
      </c>
      <c r="U230" s="26">
        <f t="shared" si="68"/>
        <v>0</v>
      </c>
      <c r="V230" s="26">
        <f t="shared" si="69"/>
        <v>0</v>
      </c>
      <c r="W230" s="26">
        <f>'2021-22 Salary &amp; Benefits'!G$6</f>
        <v>11848.32</v>
      </c>
      <c r="X230" s="28">
        <f>'2021-22 Salary &amp; Benefits'!H$6</f>
        <v>0.2271</v>
      </c>
      <c r="Y230" s="28">
        <f>'2021-22 Salary &amp; Benefits'!I$6</f>
        <v>0.22070000000000001</v>
      </c>
      <c r="Z230" s="26">
        <f t="shared" si="70"/>
        <v>0</v>
      </c>
      <c r="AA230" s="27">
        <f t="shared" si="74"/>
        <v>0</v>
      </c>
      <c r="AB230" s="27">
        <f t="shared" si="71"/>
        <v>0</v>
      </c>
      <c r="AC230" s="27">
        <f t="shared" si="72"/>
        <v>0</v>
      </c>
      <c r="AD230" s="26">
        <f t="shared" si="73"/>
        <v>0</v>
      </c>
    </row>
    <row r="231" spans="1:30" s="23" customFormat="1">
      <c r="A231" s="129" t="s">
        <v>2300</v>
      </c>
      <c r="B231" s="129" t="s">
        <v>255</v>
      </c>
      <c r="C231" s="130">
        <v>2725</v>
      </c>
      <c r="D231" s="129" t="s">
        <v>256</v>
      </c>
      <c r="E231" s="169">
        <f>VLOOKUP($C231,'2020-21 School Level AAFTE'!$C:$Z,11,FALSE)</f>
        <v>0.13819999999999999</v>
      </c>
      <c r="F231" s="169" t="str">
        <f>VLOOKUP($C231,'2020-21 School Level AAFTE'!$C:$Z,8,FALSE)</f>
        <v>No</v>
      </c>
      <c r="G231" s="167">
        <f>VLOOKUP($C231,'2020-21 School Level AAFTE'!$C:$I,7,FALSE)</f>
        <v>496.4</v>
      </c>
      <c r="H231" s="145">
        <f>IFERROR(IF(F231= "yes",VLOOKUP(C231,Summary!$B:$I,5,0),0),0)</f>
        <v>0</v>
      </c>
      <c r="I231" s="143">
        <f t="shared" si="63"/>
        <v>0</v>
      </c>
      <c r="J231" s="101">
        <f>VLOOKUP($A231,'2021-22 Salary &amp; Benefits'!$A:$I,3,FALSE)</f>
        <v>1.1000000000000001</v>
      </c>
      <c r="K231" s="101">
        <f>VLOOKUP($A231,'2021-22 Salary &amp; Benefits'!$A:$I,4,FALSE)</f>
        <v>1.1000000000000001</v>
      </c>
      <c r="L231" s="45">
        <f t="shared" si="64"/>
        <v>0</v>
      </c>
      <c r="M231" s="29">
        <v>15</v>
      </c>
      <c r="N231" s="31">
        <f t="shared" si="65"/>
        <v>0</v>
      </c>
      <c r="O231" s="29">
        <v>1.1000000000000001</v>
      </c>
      <c r="P231" s="29">
        <v>36</v>
      </c>
      <c r="Q231" s="32">
        <f t="shared" si="66"/>
        <v>0</v>
      </c>
      <c r="R231" s="122">
        <f t="shared" si="67"/>
        <v>0</v>
      </c>
      <c r="S231" s="25">
        <f>VLOOKUP($A231,'2021-22 Salary &amp; Benefits'!$A:$I,5,FALSE)</f>
        <v>67585</v>
      </c>
      <c r="T231" s="25">
        <f>VLOOKUP($A231,'2021-22 Salary &amp; Benefits'!$A:$I,6,FALSE)</f>
        <v>68937</v>
      </c>
      <c r="U231" s="26">
        <f t="shared" si="68"/>
        <v>0</v>
      </c>
      <c r="V231" s="26">
        <f t="shared" si="69"/>
        <v>0</v>
      </c>
      <c r="W231" s="26">
        <f>'2021-22 Salary &amp; Benefits'!G$6</f>
        <v>11848.32</v>
      </c>
      <c r="X231" s="28">
        <f>'2021-22 Salary &amp; Benefits'!H$6</f>
        <v>0.2271</v>
      </c>
      <c r="Y231" s="28">
        <f>'2021-22 Salary &amp; Benefits'!I$6</f>
        <v>0.22070000000000001</v>
      </c>
      <c r="Z231" s="26">
        <f t="shared" si="70"/>
        <v>0</v>
      </c>
      <c r="AA231" s="27">
        <f t="shared" si="74"/>
        <v>0</v>
      </c>
      <c r="AB231" s="27">
        <f t="shared" si="71"/>
        <v>0</v>
      </c>
      <c r="AC231" s="27">
        <f t="shared" si="72"/>
        <v>0</v>
      </c>
      <c r="AD231" s="26">
        <f t="shared" si="73"/>
        <v>0</v>
      </c>
    </row>
    <row r="232" spans="1:30" s="23" customFormat="1">
      <c r="A232" s="129" t="s">
        <v>2300</v>
      </c>
      <c r="B232" s="129" t="s">
        <v>255</v>
      </c>
      <c r="C232" s="130">
        <v>3474</v>
      </c>
      <c r="D232" s="129" t="s">
        <v>2826</v>
      </c>
      <c r="E232" s="169">
        <f>VLOOKUP($C232,'2020-21 School Level AAFTE'!$C:$Z,11,FALSE)</f>
        <v>0.1666</v>
      </c>
      <c r="F232" s="169" t="str">
        <f>VLOOKUP($C232,'2020-21 School Level AAFTE'!$C:$Z,8,FALSE)</f>
        <v>No</v>
      </c>
      <c r="G232" s="167">
        <f>VLOOKUP($C232,'2020-21 School Level AAFTE'!$C:$I,7,FALSE)</f>
        <v>320.47000000000003</v>
      </c>
      <c r="H232" s="145">
        <f>IFERROR(IF(F232= "yes",VLOOKUP(C232,Summary!$B:$I,5,0),0),0)</f>
        <v>0</v>
      </c>
      <c r="I232" s="143">
        <f t="shared" si="63"/>
        <v>0</v>
      </c>
      <c r="J232" s="101">
        <f>VLOOKUP($A232,'2021-22 Salary &amp; Benefits'!$A:$I,3,FALSE)</f>
        <v>1.1000000000000001</v>
      </c>
      <c r="K232" s="101">
        <f>VLOOKUP($A232,'2021-22 Salary &amp; Benefits'!$A:$I,4,FALSE)</f>
        <v>1.1000000000000001</v>
      </c>
      <c r="L232" s="45">
        <f t="shared" si="64"/>
        <v>0</v>
      </c>
      <c r="M232" s="29">
        <v>15</v>
      </c>
      <c r="N232" s="31">
        <f t="shared" si="65"/>
        <v>0</v>
      </c>
      <c r="O232" s="29">
        <v>1.1000000000000001</v>
      </c>
      <c r="P232" s="29">
        <v>36</v>
      </c>
      <c r="Q232" s="32">
        <f t="shared" si="66"/>
        <v>0</v>
      </c>
      <c r="R232" s="122">
        <f t="shared" si="67"/>
        <v>0</v>
      </c>
      <c r="S232" s="25">
        <f>VLOOKUP($A232,'2021-22 Salary &amp; Benefits'!$A:$I,5,FALSE)</f>
        <v>67585</v>
      </c>
      <c r="T232" s="25">
        <f>VLOOKUP($A232,'2021-22 Salary &amp; Benefits'!$A:$I,6,FALSE)</f>
        <v>68937</v>
      </c>
      <c r="U232" s="26">
        <f t="shared" si="68"/>
        <v>0</v>
      </c>
      <c r="V232" s="26">
        <f t="shared" si="69"/>
        <v>0</v>
      </c>
      <c r="W232" s="26">
        <f>'2021-22 Salary &amp; Benefits'!G$6</f>
        <v>11848.32</v>
      </c>
      <c r="X232" s="28">
        <f>'2021-22 Salary &amp; Benefits'!H$6</f>
        <v>0.2271</v>
      </c>
      <c r="Y232" s="28">
        <f>'2021-22 Salary &amp; Benefits'!I$6</f>
        <v>0.22070000000000001</v>
      </c>
      <c r="Z232" s="26">
        <f t="shared" si="70"/>
        <v>0</v>
      </c>
      <c r="AA232" s="27">
        <f t="shared" si="74"/>
        <v>0</v>
      </c>
      <c r="AB232" s="27">
        <f t="shared" si="71"/>
        <v>0</v>
      </c>
      <c r="AC232" s="27">
        <f t="shared" si="72"/>
        <v>0</v>
      </c>
      <c r="AD232" s="26">
        <f t="shared" si="73"/>
        <v>0</v>
      </c>
    </row>
    <row r="233" spans="1:30" s="23" customFormat="1">
      <c r="A233" s="129" t="s">
        <v>2300</v>
      </c>
      <c r="B233" s="129" t="s">
        <v>255</v>
      </c>
      <c r="C233" s="130">
        <v>5054</v>
      </c>
      <c r="D233" s="129" t="s">
        <v>261</v>
      </c>
      <c r="E233" s="169">
        <f>VLOOKUP($C233,'2020-21 School Level AAFTE'!$C:$Z,11,FALSE)</f>
        <v>0.18229999999999999</v>
      </c>
      <c r="F233" s="169" t="str">
        <f>VLOOKUP($C233,'2020-21 School Level AAFTE'!$C:$Z,8,FALSE)</f>
        <v>No</v>
      </c>
      <c r="G233" s="167">
        <f>VLOOKUP($C233,'2020-21 School Level AAFTE'!$C:$I,7,FALSE)</f>
        <v>736.86</v>
      </c>
      <c r="H233" s="145">
        <f>IFERROR(IF(F233= "yes",VLOOKUP(C233,Summary!$B:$I,5,0),0),0)</f>
        <v>0</v>
      </c>
      <c r="I233" s="143">
        <f t="shared" si="63"/>
        <v>0</v>
      </c>
      <c r="J233" s="101">
        <f>VLOOKUP($A233,'2021-22 Salary &amp; Benefits'!$A:$I,3,FALSE)</f>
        <v>1.1000000000000001</v>
      </c>
      <c r="K233" s="101">
        <f>VLOOKUP($A233,'2021-22 Salary &amp; Benefits'!$A:$I,4,FALSE)</f>
        <v>1.1000000000000001</v>
      </c>
      <c r="L233" s="45">
        <f t="shared" si="64"/>
        <v>0</v>
      </c>
      <c r="M233" s="29">
        <v>15</v>
      </c>
      <c r="N233" s="31">
        <f t="shared" si="65"/>
        <v>0</v>
      </c>
      <c r="O233" s="29">
        <v>1.1000000000000001</v>
      </c>
      <c r="P233" s="29">
        <v>36</v>
      </c>
      <c r="Q233" s="32">
        <f t="shared" si="66"/>
        <v>0</v>
      </c>
      <c r="R233" s="122">
        <f t="shared" si="67"/>
        <v>0</v>
      </c>
      <c r="S233" s="25">
        <f>VLOOKUP($A233,'2021-22 Salary &amp; Benefits'!$A:$I,5,FALSE)</f>
        <v>67585</v>
      </c>
      <c r="T233" s="25">
        <f>VLOOKUP($A233,'2021-22 Salary &amp; Benefits'!$A:$I,6,FALSE)</f>
        <v>68937</v>
      </c>
      <c r="U233" s="26">
        <f t="shared" si="68"/>
        <v>0</v>
      </c>
      <c r="V233" s="26">
        <f t="shared" si="69"/>
        <v>0</v>
      </c>
      <c r="W233" s="26">
        <f>'2021-22 Salary &amp; Benefits'!G$6</f>
        <v>11848.32</v>
      </c>
      <c r="X233" s="28">
        <f>'2021-22 Salary &amp; Benefits'!H$6</f>
        <v>0.2271</v>
      </c>
      <c r="Y233" s="28">
        <f>'2021-22 Salary &amp; Benefits'!I$6</f>
        <v>0.22070000000000001</v>
      </c>
      <c r="Z233" s="26">
        <f t="shared" si="70"/>
        <v>0</v>
      </c>
      <c r="AA233" s="27">
        <f t="shared" si="74"/>
        <v>0</v>
      </c>
      <c r="AB233" s="27">
        <f t="shared" si="71"/>
        <v>0</v>
      </c>
      <c r="AC233" s="27">
        <f t="shared" si="72"/>
        <v>0</v>
      </c>
      <c r="AD233" s="26">
        <f t="shared" si="73"/>
        <v>0</v>
      </c>
    </row>
    <row r="234" spans="1:30" s="23" customFormat="1">
      <c r="A234" s="129" t="s">
        <v>2300</v>
      </c>
      <c r="B234" s="129" t="s">
        <v>255</v>
      </c>
      <c r="C234" s="130">
        <v>5534</v>
      </c>
      <c r="D234" s="129" t="s">
        <v>3208</v>
      </c>
      <c r="E234" s="169">
        <f>VLOOKUP($C234,'2020-21 School Level AAFTE'!$C:$Z,11,FALSE)</f>
        <v>0.10539999999999999</v>
      </c>
      <c r="F234" s="169" t="str">
        <f>VLOOKUP($C234,'2020-21 School Level AAFTE'!$C:$Z,8,FALSE)</f>
        <v>No</v>
      </c>
      <c r="G234" s="167">
        <f>VLOOKUP($C234,'2020-21 School Level AAFTE'!$C:$I,7,FALSE)</f>
        <v>255.94</v>
      </c>
      <c r="H234" s="145">
        <f>IFERROR(IF(F234= "yes",VLOOKUP(C234,Summary!$B:$I,5,0),0),0)</f>
        <v>0</v>
      </c>
      <c r="I234" s="144">
        <f t="shared" si="63"/>
        <v>0</v>
      </c>
      <c r="J234" s="101">
        <f>VLOOKUP($A234,'2021-22 Salary &amp; Benefits'!$A:$I,3,FALSE)</f>
        <v>1.1000000000000001</v>
      </c>
      <c r="K234" s="101">
        <f>VLOOKUP($A234,'2021-22 Salary &amp; Benefits'!$A:$I,4,FALSE)</f>
        <v>1.1000000000000001</v>
      </c>
      <c r="L234" s="121">
        <f t="shared" si="64"/>
        <v>0</v>
      </c>
      <c r="M234" s="29">
        <v>15</v>
      </c>
      <c r="N234" s="31">
        <f t="shared" si="65"/>
        <v>0</v>
      </c>
      <c r="O234" s="29">
        <v>1.1000000000000001</v>
      </c>
      <c r="P234" s="29">
        <v>36</v>
      </c>
      <c r="Q234" s="32">
        <f t="shared" si="66"/>
        <v>0</v>
      </c>
      <c r="R234" s="122">
        <f t="shared" si="67"/>
        <v>0</v>
      </c>
      <c r="S234" s="25">
        <f>VLOOKUP($A234,'2021-22 Salary &amp; Benefits'!$A:$I,5,FALSE)</f>
        <v>67585</v>
      </c>
      <c r="T234" s="25">
        <f>VLOOKUP($A234,'2021-22 Salary &amp; Benefits'!$A:$I,6,FALSE)</f>
        <v>68937</v>
      </c>
      <c r="U234" s="26">
        <f t="shared" si="68"/>
        <v>0</v>
      </c>
      <c r="V234" s="26">
        <f t="shared" si="69"/>
        <v>0</v>
      </c>
      <c r="W234" s="26">
        <f>'2021-22 Salary &amp; Benefits'!G$6</f>
        <v>11848.32</v>
      </c>
      <c r="X234" s="28">
        <f>'2021-22 Salary &amp; Benefits'!H$6</f>
        <v>0.2271</v>
      </c>
      <c r="Y234" s="28">
        <f>'2021-22 Salary &amp; Benefits'!I$6</f>
        <v>0.22070000000000001</v>
      </c>
      <c r="Z234" s="26">
        <f t="shared" si="70"/>
        <v>0</v>
      </c>
      <c r="AA234" s="27">
        <f t="shared" si="74"/>
        <v>0</v>
      </c>
      <c r="AB234" s="27">
        <f t="shared" si="71"/>
        <v>0</v>
      </c>
      <c r="AC234" s="27">
        <f t="shared" si="72"/>
        <v>0</v>
      </c>
      <c r="AD234" s="26">
        <f t="shared" si="73"/>
        <v>0</v>
      </c>
    </row>
    <row r="235" spans="1:30" s="23" customFormat="1">
      <c r="A235" s="129" t="s">
        <v>2300</v>
      </c>
      <c r="B235" s="129" t="s">
        <v>255</v>
      </c>
      <c r="C235" s="130">
        <v>4563</v>
      </c>
      <c r="D235" s="129" t="s">
        <v>259</v>
      </c>
      <c r="E235" s="169">
        <f>VLOOKUP($C235,'2020-21 School Level AAFTE'!$C:$Z,11,FALSE)</f>
        <v>0.1087</v>
      </c>
      <c r="F235" s="169" t="str">
        <f>VLOOKUP($C235,'2020-21 School Level AAFTE'!$C:$Z,8,FALSE)</f>
        <v>No</v>
      </c>
      <c r="G235" s="167">
        <f>VLOOKUP($C235,'2020-21 School Level AAFTE'!$C:$I,7,FALSE)</f>
        <v>521.01</v>
      </c>
      <c r="H235" s="145">
        <f>IFERROR(IF(F235= "yes",VLOOKUP(C235,Summary!$B:$I,5,0),0),0)</f>
        <v>0</v>
      </c>
      <c r="I235" s="144">
        <f t="shared" si="63"/>
        <v>0</v>
      </c>
      <c r="J235" s="101">
        <f>VLOOKUP($A235,'2021-22 Salary &amp; Benefits'!$A:$I,3,FALSE)</f>
        <v>1.1000000000000001</v>
      </c>
      <c r="K235" s="101">
        <f>VLOOKUP($A235,'2021-22 Salary &amp; Benefits'!$A:$I,4,FALSE)</f>
        <v>1.1000000000000001</v>
      </c>
      <c r="L235" s="121">
        <f t="shared" si="64"/>
        <v>0</v>
      </c>
      <c r="M235" s="29">
        <v>15</v>
      </c>
      <c r="N235" s="31">
        <f t="shared" si="65"/>
        <v>0</v>
      </c>
      <c r="O235" s="29">
        <v>1.1000000000000001</v>
      </c>
      <c r="P235" s="29">
        <v>36</v>
      </c>
      <c r="Q235" s="32">
        <f t="shared" si="66"/>
        <v>0</v>
      </c>
      <c r="R235" s="122">
        <f t="shared" si="67"/>
        <v>0</v>
      </c>
      <c r="S235" s="25">
        <f>VLOOKUP($A235,'2021-22 Salary &amp; Benefits'!$A:$I,5,FALSE)</f>
        <v>67585</v>
      </c>
      <c r="T235" s="25">
        <f>VLOOKUP($A235,'2021-22 Salary &amp; Benefits'!$A:$I,6,FALSE)</f>
        <v>68937</v>
      </c>
      <c r="U235" s="26">
        <f t="shared" si="68"/>
        <v>0</v>
      </c>
      <c r="V235" s="26">
        <f t="shared" si="69"/>
        <v>0</v>
      </c>
      <c r="W235" s="26">
        <f>'2021-22 Salary &amp; Benefits'!G$6</f>
        <v>11848.32</v>
      </c>
      <c r="X235" s="28">
        <f>'2021-22 Salary &amp; Benefits'!H$6</f>
        <v>0.2271</v>
      </c>
      <c r="Y235" s="28">
        <f>'2021-22 Salary &amp; Benefits'!I$6</f>
        <v>0.22070000000000001</v>
      </c>
      <c r="Z235" s="26">
        <f t="shared" si="70"/>
        <v>0</v>
      </c>
      <c r="AA235" s="27">
        <f t="shared" si="74"/>
        <v>0</v>
      </c>
      <c r="AB235" s="27">
        <f t="shared" si="71"/>
        <v>0</v>
      </c>
      <c r="AC235" s="27">
        <f t="shared" si="72"/>
        <v>0</v>
      </c>
      <c r="AD235" s="26">
        <f t="shared" si="73"/>
        <v>0</v>
      </c>
    </row>
    <row r="236" spans="1:30" s="23" customFormat="1">
      <c r="A236" s="129" t="s">
        <v>2300</v>
      </c>
      <c r="B236" s="129" t="s">
        <v>255</v>
      </c>
      <c r="C236" s="130">
        <v>4508</v>
      </c>
      <c r="D236" s="129" t="s">
        <v>258</v>
      </c>
      <c r="E236" s="169">
        <f>VLOOKUP($C236,'2020-21 School Level AAFTE'!$C:$Z,11,FALSE)</f>
        <v>0.107</v>
      </c>
      <c r="F236" s="169" t="str">
        <f>VLOOKUP($C236,'2020-21 School Level AAFTE'!$C:$Z,8,FALSE)</f>
        <v>No</v>
      </c>
      <c r="G236" s="167">
        <f>VLOOKUP($C236,'2020-21 School Level AAFTE'!$C:$I,7,FALSE)</f>
        <v>750.73</v>
      </c>
      <c r="H236" s="145">
        <f>IFERROR(IF(F236= "yes",VLOOKUP(C236,Summary!$B:$I,5,0),0),0)</f>
        <v>0</v>
      </c>
      <c r="I236" s="143">
        <f t="shared" si="63"/>
        <v>0</v>
      </c>
      <c r="J236" s="101">
        <f>VLOOKUP($A236,'2021-22 Salary &amp; Benefits'!$A:$I,3,FALSE)</f>
        <v>1.1000000000000001</v>
      </c>
      <c r="K236" s="101">
        <f>VLOOKUP($A236,'2021-22 Salary &amp; Benefits'!$A:$I,4,FALSE)</f>
        <v>1.1000000000000001</v>
      </c>
      <c r="L236" s="45">
        <f t="shared" si="64"/>
        <v>0</v>
      </c>
      <c r="M236" s="29">
        <v>15</v>
      </c>
      <c r="N236" s="31">
        <f t="shared" si="65"/>
        <v>0</v>
      </c>
      <c r="O236" s="29">
        <v>1.1000000000000001</v>
      </c>
      <c r="P236" s="29">
        <v>36</v>
      </c>
      <c r="Q236" s="32">
        <f t="shared" si="66"/>
        <v>0</v>
      </c>
      <c r="R236" s="122">
        <f t="shared" si="67"/>
        <v>0</v>
      </c>
      <c r="S236" s="25">
        <f>VLOOKUP($A236,'2021-22 Salary &amp; Benefits'!$A:$I,5,FALSE)</f>
        <v>67585</v>
      </c>
      <c r="T236" s="25">
        <f>VLOOKUP($A236,'2021-22 Salary &amp; Benefits'!$A:$I,6,FALSE)</f>
        <v>68937</v>
      </c>
      <c r="U236" s="26">
        <f t="shared" si="68"/>
        <v>0</v>
      </c>
      <c r="V236" s="26">
        <f t="shared" si="69"/>
        <v>0</v>
      </c>
      <c r="W236" s="26">
        <f>'2021-22 Salary &amp; Benefits'!G$6</f>
        <v>11848.32</v>
      </c>
      <c r="X236" s="28">
        <f>'2021-22 Salary &amp; Benefits'!H$6</f>
        <v>0.2271</v>
      </c>
      <c r="Y236" s="28">
        <f>'2021-22 Salary &amp; Benefits'!I$6</f>
        <v>0.22070000000000001</v>
      </c>
      <c r="Z236" s="26">
        <f t="shared" si="70"/>
        <v>0</v>
      </c>
      <c r="AA236" s="27">
        <f t="shared" si="74"/>
        <v>0</v>
      </c>
      <c r="AB236" s="27">
        <f t="shared" si="71"/>
        <v>0</v>
      </c>
      <c r="AC236" s="27">
        <f t="shared" si="72"/>
        <v>0</v>
      </c>
      <c r="AD236" s="26">
        <f t="shared" si="73"/>
        <v>0</v>
      </c>
    </row>
    <row r="237" spans="1:30" s="23" customFormat="1">
      <c r="A237" s="129" t="s">
        <v>2300</v>
      </c>
      <c r="B237" s="129" t="s">
        <v>255</v>
      </c>
      <c r="C237" s="130">
        <v>5309</v>
      </c>
      <c r="D237" s="129" t="s">
        <v>264</v>
      </c>
      <c r="E237" s="169">
        <f>VLOOKUP($C237,'2020-21 School Level AAFTE'!$C:$Z,11,FALSE)</f>
        <v>0.22689999999999999</v>
      </c>
      <c r="F237" s="169" t="str">
        <f>VLOOKUP($C237,'2020-21 School Level AAFTE'!$C:$Z,8,FALSE)</f>
        <v>No</v>
      </c>
      <c r="G237" s="167">
        <f>VLOOKUP($C237,'2020-21 School Level AAFTE'!$C:$I,7,FALSE)</f>
        <v>574.03</v>
      </c>
      <c r="H237" s="145">
        <f>IFERROR(IF(F237= "yes",VLOOKUP(C237,Summary!$B:$I,5,0),0),0)</f>
        <v>0</v>
      </c>
      <c r="I237" s="143">
        <f t="shared" si="63"/>
        <v>0</v>
      </c>
      <c r="J237" s="101">
        <f>VLOOKUP($A237,'2021-22 Salary &amp; Benefits'!$A:$I,3,FALSE)</f>
        <v>1.1000000000000001</v>
      </c>
      <c r="K237" s="101">
        <f>VLOOKUP($A237,'2021-22 Salary &amp; Benefits'!$A:$I,4,FALSE)</f>
        <v>1.1000000000000001</v>
      </c>
      <c r="L237" s="45">
        <f t="shared" si="64"/>
        <v>0</v>
      </c>
      <c r="M237" s="29">
        <v>15</v>
      </c>
      <c r="N237" s="31">
        <f t="shared" si="65"/>
        <v>0</v>
      </c>
      <c r="O237" s="29">
        <v>1.1000000000000001</v>
      </c>
      <c r="P237" s="29">
        <v>36</v>
      </c>
      <c r="Q237" s="32">
        <f t="shared" si="66"/>
        <v>0</v>
      </c>
      <c r="R237" s="122">
        <f t="shared" si="67"/>
        <v>0</v>
      </c>
      <c r="S237" s="25">
        <f>VLOOKUP($A237,'2021-22 Salary &amp; Benefits'!$A:$I,5,FALSE)</f>
        <v>67585</v>
      </c>
      <c r="T237" s="25">
        <f>VLOOKUP($A237,'2021-22 Salary &amp; Benefits'!$A:$I,6,FALSE)</f>
        <v>68937</v>
      </c>
      <c r="U237" s="26">
        <f t="shared" si="68"/>
        <v>0</v>
      </c>
      <c r="V237" s="26">
        <f t="shared" si="69"/>
        <v>0</v>
      </c>
      <c r="W237" s="26">
        <f>'2021-22 Salary &amp; Benefits'!G$6</f>
        <v>11848.32</v>
      </c>
      <c r="X237" s="28">
        <f>'2021-22 Salary &amp; Benefits'!H$6</f>
        <v>0.2271</v>
      </c>
      <c r="Y237" s="28">
        <f>'2021-22 Salary &amp; Benefits'!I$6</f>
        <v>0.22070000000000001</v>
      </c>
      <c r="Z237" s="26">
        <f t="shared" si="70"/>
        <v>0</v>
      </c>
      <c r="AA237" s="27">
        <f t="shared" si="74"/>
        <v>0</v>
      </c>
      <c r="AB237" s="27">
        <f t="shared" si="71"/>
        <v>0</v>
      </c>
      <c r="AC237" s="27">
        <f t="shared" si="72"/>
        <v>0</v>
      </c>
      <c r="AD237" s="26">
        <f t="shared" si="73"/>
        <v>0</v>
      </c>
    </row>
    <row r="238" spans="1:30" s="23" customFormat="1">
      <c r="A238" s="129" t="s">
        <v>2291</v>
      </c>
      <c r="B238" s="129" t="s">
        <v>153</v>
      </c>
      <c r="C238" s="130">
        <v>3422</v>
      </c>
      <c r="D238" s="129" t="s">
        <v>156</v>
      </c>
      <c r="E238" s="169">
        <f>VLOOKUP($C238,'2020-21 School Level AAFTE'!$C:$Z,11,FALSE)</f>
        <v>0.65159999999999996</v>
      </c>
      <c r="F238" s="169" t="str">
        <f>VLOOKUP($C238,'2020-21 School Level AAFTE'!$C:$Z,8,FALSE)</f>
        <v>Yes</v>
      </c>
      <c r="G238" s="167">
        <f>VLOOKUP($C238,'2020-21 School Level AAFTE'!$C:$I,7,FALSE)</f>
        <v>125.26</v>
      </c>
      <c r="H238" s="145">
        <f>IFERROR(IF(F238= "yes",VLOOKUP(C238,Summary!$B:$I,5,0),0),0)</f>
        <v>0</v>
      </c>
      <c r="I238" s="143">
        <f t="shared" si="63"/>
        <v>125.26</v>
      </c>
      <c r="J238" s="101">
        <f>VLOOKUP($A238,'2021-22 Salary &amp; Benefits'!$A:$I,3,FALSE)</f>
        <v>1</v>
      </c>
      <c r="K238" s="101">
        <f>VLOOKUP($A238,'2021-22 Salary &amp; Benefits'!$A:$I,4,FALSE)</f>
        <v>1</v>
      </c>
      <c r="L238" s="45">
        <f t="shared" si="64"/>
        <v>125.26</v>
      </c>
      <c r="M238" s="29">
        <v>15</v>
      </c>
      <c r="N238" s="31">
        <f t="shared" si="65"/>
        <v>8.3506666666666671</v>
      </c>
      <c r="O238" s="29">
        <v>1.1000000000000001</v>
      </c>
      <c r="P238" s="29">
        <v>36</v>
      </c>
      <c r="Q238" s="32">
        <f t="shared" si="66"/>
        <v>330.68640000000005</v>
      </c>
      <c r="R238" s="122">
        <f t="shared" si="67"/>
        <v>0.36742933333333339</v>
      </c>
      <c r="S238" s="25">
        <f>VLOOKUP($A238,'2021-22 Salary &amp; Benefits'!$A:$I,5,FALSE)</f>
        <v>67585</v>
      </c>
      <c r="T238" s="25">
        <f>VLOOKUP($A238,'2021-22 Salary &amp; Benefits'!$A:$I,6,FALSE)</f>
        <v>68937</v>
      </c>
      <c r="U238" s="26">
        <f t="shared" si="68"/>
        <v>24832.711493333336</v>
      </c>
      <c r="V238" s="26">
        <f t="shared" si="69"/>
        <v>496.76445866666836</v>
      </c>
      <c r="W238" s="26">
        <f>'2021-22 Salary &amp; Benefits'!G$6</f>
        <v>11848.32</v>
      </c>
      <c r="X238" s="28">
        <f>'2021-22 Salary &amp; Benefits'!H$6</f>
        <v>0.2271</v>
      </c>
      <c r="Y238" s="28">
        <f>'2021-22 Salary &amp; Benefits'!I$6</f>
        <v>0.22070000000000001</v>
      </c>
      <c r="Z238" s="26">
        <f t="shared" si="70"/>
        <v>10102.565014883734</v>
      </c>
      <c r="AA238" s="27">
        <f t="shared" si="74"/>
        <v>422.15793253333339</v>
      </c>
      <c r="AB238" s="27">
        <f t="shared" si="71"/>
        <v>93.170255710106687</v>
      </c>
      <c r="AC238" s="27">
        <f t="shared" si="72"/>
        <v>515.32818824344008</v>
      </c>
      <c r="AD238" s="26">
        <f t="shared" si="73"/>
        <v>35947.369155127177</v>
      </c>
    </row>
    <row r="239" spans="1:30" s="23" customFormat="1">
      <c r="A239" s="129" t="s">
        <v>2291</v>
      </c>
      <c r="B239" s="129" t="s">
        <v>153</v>
      </c>
      <c r="C239" s="130">
        <v>2594</v>
      </c>
      <c r="D239" s="129" t="s">
        <v>154</v>
      </c>
      <c r="E239" s="169">
        <f>VLOOKUP($C239,'2020-21 School Level AAFTE'!$C:$Z,11,FALSE)</f>
        <v>0.72699999999999998</v>
      </c>
      <c r="F239" s="169" t="str">
        <f>VLOOKUP($C239,'2020-21 School Level AAFTE'!$C:$Z,8,FALSE)</f>
        <v>Yes</v>
      </c>
      <c r="G239" s="167">
        <f>VLOOKUP($C239,'2020-21 School Level AAFTE'!$C:$I,7,FALSE)</f>
        <v>195.4</v>
      </c>
      <c r="H239" s="145">
        <f>IFERROR(IF(F239= "yes",VLOOKUP(C239,Summary!$B:$I,5,0),0),0)</f>
        <v>0</v>
      </c>
      <c r="I239" s="143">
        <f t="shared" si="63"/>
        <v>195.4</v>
      </c>
      <c r="J239" s="101">
        <f>VLOOKUP($A239,'2021-22 Salary &amp; Benefits'!$A:$I,3,FALSE)</f>
        <v>1</v>
      </c>
      <c r="K239" s="101">
        <f>VLOOKUP($A239,'2021-22 Salary &amp; Benefits'!$A:$I,4,FALSE)</f>
        <v>1</v>
      </c>
      <c r="L239" s="45">
        <f t="shared" si="64"/>
        <v>195.4</v>
      </c>
      <c r="M239" s="29">
        <v>15</v>
      </c>
      <c r="N239" s="31">
        <f t="shared" si="65"/>
        <v>13.026666666666667</v>
      </c>
      <c r="O239" s="29">
        <v>1.1000000000000001</v>
      </c>
      <c r="P239" s="29">
        <v>36</v>
      </c>
      <c r="Q239" s="32">
        <f t="shared" si="66"/>
        <v>515.85599999999999</v>
      </c>
      <c r="R239" s="122">
        <f t="shared" si="67"/>
        <v>0.57317333333333331</v>
      </c>
      <c r="S239" s="25">
        <f>VLOOKUP($A239,'2021-22 Salary &amp; Benefits'!$A:$I,5,FALSE)</f>
        <v>67585</v>
      </c>
      <c r="T239" s="25">
        <f>VLOOKUP($A239,'2021-22 Salary &amp; Benefits'!$A:$I,6,FALSE)</f>
        <v>68937</v>
      </c>
      <c r="U239" s="26">
        <f t="shared" si="68"/>
        <v>38737.919733333329</v>
      </c>
      <c r="V239" s="26">
        <f t="shared" si="69"/>
        <v>774.9303466666679</v>
      </c>
      <c r="W239" s="26">
        <f>'2021-22 Salary &amp; Benefits'!G$6</f>
        <v>11848.32</v>
      </c>
      <c r="X239" s="28">
        <f>'2021-22 Salary &amp; Benefits'!H$6</f>
        <v>0.2271</v>
      </c>
      <c r="Y239" s="28">
        <f>'2021-22 Salary &amp; Benefits'!I$6</f>
        <v>0.22070000000000001</v>
      </c>
      <c r="Z239" s="26">
        <f t="shared" si="70"/>
        <v>15759.549767749331</v>
      </c>
      <c r="AA239" s="27">
        <f t="shared" si="74"/>
        <v>658.54750133333334</v>
      </c>
      <c r="AB239" s="27">
        <f t="shared" si="71"/>
        <v>145.34143354426666</v>
      </c>
      <c r="AC239" s="27">
        <f t="shared" si="72"/>
        <v>803.88893487760004</v>
      </c>
      <c r="AD239" s="26">
        <f t="shared" si="73"/>
        <v>56076.288782626929</v>
      </c>
    </row>
    <row r="240" spans="1:30" s="23" customFormat="1">
      <c r="A240" s="129" t="s">
        <v>2291</v>
      </c>
      <c r="B240" s="129" t="s">
        <v>153</v>
      </c>
      <c r="C240" s="130">
        <v>3145</v>
      </c>
      <c r="D240" s="129" t="s">
        <v>155</v>
      </c>
      <c r="E240" s="169">
        <f>VLOOKUP($C240,'2020-21 School Level AAFTE'!$C:$Z,11,FALSE)</f>
        <v>0.73919999999999997</v>
      </c>
      <c r="F240" s="169" t="str">
        <f>VLOOKUP($C240,'2020-21 School Level AAFTE'!$C:$Z,8,FALSE)</f>
        <v>Yes</v>
      </c>
      <c r="G240" s="167">
        <f>VLOOKUP($C240,'2020-21 School Level AAFTE'!$C:$I,7,FALSE)</f>
        <v>186.59</v>
      </c>
      <c r="H240" s="145">
        <f>IFERROR(IF(F240= "yes",VLOOKUP(C240,Summary!$B:$I,5,0),0),0)</f>
        <v>0</v>
      </c>
      <c r="I240" s="143">
        <f t="shared" si="63"/>
        <v>186.59</v>
      </c>
      <c r="J240" s="101">
        <f>VLOOKUP($A240,'2021-22 Salary &amp; Benefits'!$A:$I,3,FALSE)</f>
        <v>1</v>
      </c>
      <c r="K240" s="101">
        <f>VLOOKUP($A240,'2021-22 Salary &amp; Benefits'!$A:$I,4,FALSE)</f>
        <v>1</v>
      </c>
      <c r="L240" s="45">
        <f t="shared" si="64"/>
        <v>186.59</v>
      </c>
      <c r="M240" s="29">
        <v>15</v>
      </c>
      <c r="N240" s="31">
        <f t="shared" si="65"/>
        <v>12.439333333333334</v>
      </c>
      <c r="O240" s="29">
        <v>1.1000000000000001</v>
      </c>
      <c r="P240" s="29">
        <v>36</v>
      </c>
      <c r="Q240" s="32">
        <f t="shared" si="66"/>
        <v>492.59760000000006</v>
      </c>
      <c r="R240" s="122">
        <f t="shared" si="67"/>
        <v>0.54733066666666674</v>
      </c>
      <c r="S240" s="25">
        <f>VLOOKUP($A240,'2021-22 Salary &amp; Benefits'!$A:$I,5,FALSE)</f>
        <v>67585</v>
      </c>
      <c r="T240" s="25">
        <f>VLOOKUP($A240,'2021-22 Salary &amp; Benefits'!$A:$I,6,FALSE)</f>
        <v>68937</v>
      </c>
      <c r="U240" s="26">
        <f t="shared" si="68"/>
        <v>36991.343106666674</v>
      </c>
      <c r="V240" s="26">
        <f t="shared" si="69"/>
        <v>739.99106133333407</v>
      </c>
      <c r="W240" s="26">
        <f>'2021-22 Salary &amp; Benefits'!G$6</f>
        <v>11848.32</v>
      </c>
      <c r="X240" s="28">
        <f>'2021-22 Salary &amp; Benefits'!H$6</f>
        <v>0.2271</v>
      </c>
      <c r="Y240" s="28">
        <f>'2021-22 Salary &amp; Benefits'!I$6</f>
        <v>0.22070000000000001</v>
      </c>
      <c r="Z240" s="26">
        <f t="shared" si="70"/>
        <v>15048.998931240269</v>
      </c>
      <c r="AA240" s="27">
        <f t="shared" si="74"/>
        <v>628.85556946666679</v>
      </c>
      <c r="AB240" s="27">
        <f t="shared" si="71"/>
        <v>138.78842418129338</v>
      </c>
      <c r="AC240" s="27">
        <f t="shared" si="72"/>
        <v>767.6439936479602</v>
      </c>
      <c r="AD240" s="26">
        <f t="shared" si="73"/>
        <v>53547.977092888235</v>
      </c>
    </row>
    <row r="241" spans="1:30" s="23" customFormat="1">
      <c r="A241" s="129" t="s">
        <v>2452</v>
      </c>
      <c r="B241" s="129" t="s">
        <v>1392</v>
      </c>
      <c r="C241" s="130">
        <v>2466</v>
      </c>
      <c r="D241" s="129" t="s">
        <v>1393</v>
      </c>
      <c r="E241" s="169">
        <f>VLOOKUP($C241,'2020-21 School Level AAFTE'!$C:$Z,11,FALSE)</f>
        <v>0.25609999999999999</v>
      </c>
      <c r="F241" s="169" t="str">
        <f>VLOOKUP($C241,'2020-21 School Level AAFTE'!$C:$Z,8,FALSE)</f>
        <v>No</v>
      </c>
      <c r="G241" s="167">
        <f>VLOOKUP($C241,'2020-21 School Level AAFTE'!$C:$I,7,FALSE)</f>
        <v>188.17</v>
      </c>
      <c r="H241" s="145">
        <f>IFERROR(IF(F241= "yes",VLOOKUP(C241,Summary!$B:$I,5,0),0),0)</f>
        <v>0</v>
      </c>
      <c r="I241" s="143">
        <f t="shared" si="63"/>
        <v>0</v>
      </c>
      <c r="J241" s="101">
        <f>VLOOKUP($A241,'2021-22 Salary &amp; Benefits'!$A:$I,3,FALSE)</f>
        <v>1.06</v>
      </c>
      <c r="K241" s="101">
        <f>VLOOKUP($A241,'2021-22 Salary &amp; Benefits'!$A:$I,4,FALSE)</f>
        <v>1.1000000000000001</v>
      </c>
      <c r="L241" s="45">
        <f t="shared" si="64"/>
        <v>0</v>
      </c>
      <c r="M241" s="29">
        <v>15</v>
      </c>
      <c r="N241" s="31">
        <f t="shared" si="65"/>
        <v>0</v>
      </c>
      <c r="O241" s="29">
        <v>1.1000000000000001</v>
      </c>
      <c r="P241" s="29">
        <v>36</v>
      </c>
      <c r="Q241" s="32">
        <f t="shared" si="66"/>
        <v>0</v>
      </c>
      <c r="R241" s="122">
        <f t="shared" si="67"/>
        <v>0</v>
      </c>
      <c r="S241" s="25">
        <f>VLOOKUP($A241,'2021-22 Salary &amp; Benefits'!$A:$I,5,FALSE)</f>
        <v>67585</v>
      </c>
      <c r="T241" s="25">
        <f>VLOOKUP($A241,'2021-22 Salary &amp; Benefits'!$A:$I,6,FALSE)</f>
        <v>68937</v>
      </c>
      <c r="U241" s="26">
        <f t="shared" si="68"/>
        <v>0</v>
      </c>
      <c r="V241" s="26">
        <f t="shared" si="69"/>
        <v>0</v>
      </c>
      <c r="W241" s="26">
        <f>'2021-22 Salary &amp; Benefits'!G$6</f>
        <v>11848.32</v>
      </c>
      <c r="X241" s="28">
        <f>'2021-22 Salary &amp; Benefits'!H$6</f>
        <v>0.2271</v>
      </c>
      <c r="Y241" s="28">
        <f>'2021-22 Salary &amp; Benefits'!I$6</f>
        <v>0.22070000000000001</v>
      </c>
      <c r="Z241" s="26">
        <f t="shared" si="70"/>
        <v>0</v>
      </c>
      <c r="AA241" s="27">
        <f t="shared" si="74"/>
        <v>0</v>
      </c>
      <c r="AB241" s="27">
        <f t="shared" si="71"/>
        <v>0</v>
      </c>
      <c r="AC241" s="27">
        <f t="shared" si="72"/>
        <v>0</v>
      </c>
      <c r="AD241" s="26">
        <f t="shared" si="73"/>
        <v>0</v>
      </c>
    </row>
    <row r="242" spans="1:30" s="23" customFormat="1">
      <c r="A242" s="129" t="s">
        <v>2286</v>
      </c>
      <c r="B242" s="129" t="s">
        <v>115</v>
      </c>
      <c r="C242" s="130">
        <v>2827</v>
      </c>
      <c r="D242" s="129" t="s">
        <v>2830</v>
      </c>
      <c r="E242" s="169">
        <f>VLOOKUP($C242,'2020-21 School Level AAFTE'!$C:$Z,11,FALSE)</f>
        <v>0.47270000000000001</v>
      </c>
      <c r="F242" s="169" t="str">
        <f>VLOOKUP($C242,'2020-21 School Level AAFTE'!$C:$Z,8,FALSE)</f>
        <v>No</v>
      </c>
      <c r="G242" s="167">
        <f>VLOOKUP($C242,'2020-21 School Level AAFTE'!$C:$I,7,FALSE)</f>
        <v>233.41</v>
      </c>
      <c r="H242" s="145">
        <f>IFERROR(IF(F242= "yes",VLOOKUP(C242,Summary!$B:$I,5,0),0),0)</f>
        <v>0</v>
      </c>
      <c r="I242" s="143">
        <f t="shared" si="63"/>
        <v>0</v>
      </c>
      <c r="J242" s="101">
        <f>VLOOKUP($A242,'2021-22 Salary &amp; Benefits'!$A:$I,3,FALSE)</f>
        <v>1</v>
      </c>
      <c r="K242" s="101">
        <f>VLOOKUP($A242,'2021-22 Salary &amp; Benefits'!$A:$I,4,FALSE)</f>
        <v>1</v>
      </c>
      <c r="L242" s="45">
        <f t="shared" si="64"/>
        <v>0</v>
      </c>
      <c r="M242" s="29">
        <v>15</v>
      </c>
      <c r="N242" s="31">
        <f t="shared" si="65"/>
        <v>0</v>
      </c>
      <c r="O242" s="29">
        <v>1.1000000000000001</v>
      </c>
      <c r="P242" s="29">
        <v>36</v>
      </c>
      <c r="Q242" s="32">
        <f t="shared" si="66"/>
        <v>0</v>
      </c>
      <c r="R242" s="122">
        <f t="shared" si="67"/>
        <v>0</v>
      </c>
      <c r="S242" s="25">
        <f>VLOOKUP($A242,'2021-22 Salary &amp; Benefits'!$A:$I,5,FALSE)</f>
        <v>67585</v>
      </c>
      <c r="T242" s="25">
        <f>VLOOKUP($A242,'2021-22 Salary &amp; Benefits'!$A:$I,6,FALSE)</f>
        <v>68937</v>
      </c>
      <c r="U242" s="26">
        <f t="shared" si="68"/>
        <v>0</v>
      </c>
      <c r="V242" s="26">
        <f t="shared" si="69"/>
        <v>0</v>
      </c>
      <c r="W242" s="26">
        <f>'2021-22 Salary &amp; Benefits'!G$6</f>
        <v>11848.32</v>
      </c>
      <c r="X242" s="28">
        <f>'2021-22 Salary &amp; Benefits'!H$6</f>
        <v>0.2271</v>
      </c>
      <c r="Y242" s="28">
        <f>'2021-22 Salary &amp; Benefits'!I$6</f>
        <v>0.22070000000000001</v>
      </c>
      <c r="Z242" s="26">
        <f t="shared" si="70"/>
        <v>0</v>
      </c>
      <c r="AA242" s="27">
        <f t="shared" si="74"/>
        <v>0</v>
      </c>
      <c r="AB242" s="27">
        <f t="shared" si="71"/>
        <v>0</v>
      </c>
      <c r="AC242" s="27">
        <f t="shared" si="72"/>
        <v>0</v>
      </c>
      <c r="AD242" s="26">
        <f t="shared" si="73"/>
        <v>0</v>
      </c>
    </row>
    <row r="243" spans="1:30" s="23" customFormat="1">
      <c r="A243" s="129" t="s">
        <v>2286</v>
      </c>
      <c r="B243" s="129" t="s">
        <v>115</v>
      </c>
      <c r="C243" s="130">
        <v>4566</v>
      </c>
      <c r="D243" s="129" t="s">
        <v>119</v>
      </c>
      <c r="E243" s="169">
        <f>VLOOKUP($C243,'2020-21 School Level AAFTE'!$C:$Z,11,FALSE)</f>
        <v>0.24879999999999999</v>
      </c>
      <c r="F243" s="169" t="str">
        <f>VLOOKUP($C243,'2020-21 School Level AAFTE'!$C:$Z,8,FALSE)</f>
        <v>No</v>
      </c>
      <c r="G243" s="167">
        <f>VLOOKUP($C243,'2020-21 School Level AAFTE'!$C:$I,7,FALSE)</f>
        <v>33.71</v>
      </c>
      <c r="H243" s="145">
        <f>IFERROR(IF(F243= "yes",VLOOKUP(C243,Summary!$B:$I,5,0),0),0)</f>
        <v>0</v>
      </c>
      <c r="I243" s="143">
        <f t="shared" si="63"/>
        <v>0</v>
      </c>
      <c r="J243" s="101">
        <f>VLOOKUP($A243,'2021-22 Salary &amp; Benefits'!$A:$I,3,FALSE)</f>
        <v>1</v>
      </c>
      <c r="K243" s="101">
        <f>VLOOKUP($A243,'2021-22 Salary &amp; Benefits'!$A:$I,4,FALSE)</f>
        <v>1</v>
      </c>
      <c r="L243" s="45">
        <f t="shared" si="64"/>
        <v>0</v>
      </c>
      <c r="M243" s="29">
        <v>15</v>
      </c>
      <c r="N243" s="31">
        <f t="shared" si="65"/>
        <v>0</v>
      </c>
      <c r="O243" s="29">
        <v>1.1000000000000001</v>
      </c>
      <c r="P243" s="29">
        <v>36</v>
      </c>
      <c r="Q243" s="32">
        <f t="shared" si="66"/>
        <v>0</v>
      </c>
      <c r="R243" s="122">
        <f t="shared" si="67"/>
        <v>0</v>
      </c>
      <c r="S243" s="25">
        <f>VLOOKUP($A243,'2021-22 Salary &amp; Benefits'!$A:$I,5,FALSE)</f>
        <v>67585</v>
      </c>
      <c r="T243" s="25">
        <f>VLOOKUP($A243,'2021-22 Salary &amp; Benefits'!$A:$I,6,FALSE)</f>
        <v>68937</v>
      </c>
      <c r="U243" s="26">
        <f t="shared" si="68"/>
        <v>0</v>
      </c>
      <c r="V243" s="26">
        <f t="shared" si="69"/>
        <v>0</v>
      </c>
      <c r="W243" s="26">
        <f>'2021-22 Salary &amp; Benefits'!G$6</f>
        <v>11848.32</v>
      </c>
      <c r="X243" s="28">
        <f>'2021-22 Salary &amp; Benefits'!H$6</f>
        <v>0.2271</v>
      </c>
      <c r="Y243" s="28">
        <f>'2021-22 Salary &amp; Benefits'!I$6</f>
        <v>0.22070000000000001</v>
      </c>
      <c r="Z243" s="26">
        <f t="shared" si="70"/>
        <v>0</v>
      </c>
      <c r="AA243" s="27">
        <f t="shared" si="74"/>
        <v>0</v>
      </c>
      <c r="AB243" s="27">
        <f t="shared" si="71"/>
        <v>0</v>
      </c>
      <c r="AC243" s="27">
        <f t="shared" si="72"/>
        <v>0</v>
      </c>
      <c r="AD243" s="26">
        <f t="shared" si="73"/>
        <v>0</v>
      </c>
    </row>
    <row r="244" spans="1:30" s="23" customFormat="1">
      <c r="A244" s="129" t="s">
        <v>2286</v>
      </c>
      <c r="B244" s="129" t="s">
        <v>115</v>
      </c>
      <c r="C244" s="130">
        <v>3564</v>
      </c>
      <c r="D244" s="129" t="s">
        <v>117</v>
      </c>
      <c r="E244" s="169">
        <f>VLOOKUP($C244,'2020-21 School Level AAFTE'!$C:$Z,11,FALSE)</f>
        <v>0.38850000000000001</v>
      </c>
      <c r="F244" s="169" t="str">
        <f>VLOOKUP($C244,'2020-21 School Level AAFTE'!$C:$Z,8,FALSE)</f>
        <v>No</v>
      </c>
      <c r="G244" s="167">
        <f>VLOOKUP($C244,'2020-21 School Level AAFTE'!$C:$I,7,FALSE)</f>
        <v>404.27000000000004</v>
      </c>
      <c r="H244" s="145">
        <f>IFERROR(IF(F244= "yes",VLOOKUP(C244,Summary!$B:$I,5,0),0),0)</f>
        <v>0</v>
      </c>
      <c r="I244" s="143">
        <f t="shared" si="63"/>
        <v>0</v>
      </c>
      <c r="J244" s="101">
        <f>VLOOKUP($A244,'2021-22 Salary &amp; Benefits'!$A:$I,3,FALSE)</f>
        <v>1</v>
      </c>
      <c r="K244" s="101">
        <f>VLOOKUP($A244,'2021-22 Salary &amp; Benefits'!$A:$I,4,FALSE)</f>
        <v>1</v>
      </c>
      <c r="L244" s="45">
        <f t="shared" si="64"/>
        <v>0</v>
      </c>
      <c r="M244" s="29">
        <v>15</v>
      </c>
      <c r="N244" s="31">
        <f t="shared" si="65"/>
        <v>0</v>
      </c>
      <c r="O244" s="29">
        <v>1.1000000000000001</v>
      </c>
      <c r="P244" s="29">
        <v>36</v>
      </c>
      <c r="Q244" s="32">
        <f t="shared" si="66"/>
        <v>0</v>
      </c>
      <c r="R244" s="122">
        <f t="shared" si="67"/>
        <v>0</v>
      </c>
      <c r="S244" s="25">
        <f>VLOOKUP($A244,'2021-22 Salary &amp; Benefits'!$A:$I,5,FALSE)</f>
        <v>67585</v>
      </c>
      <c r="T244" s="25">
        <f>VLOOKUP($A244,'2021-22 Salary &amp; Benefits'!$A:$I,6,FALSE)</f>
        <v>68937</v>
      </c>
      <c r="U244" s="26">
        <f t="shared" si="68"/>
        <v>0</v>
      </c>
      <c r="V244" s="26">
        <f t="shared" si="69"/>
        <v>0</v>
      </c>
      <c r="W244" s="26">
        <f>'2021-22 Salary &amp; Benefits'!G$6</f>
        <v>11848.32</v>
      </c>
      <c r="X244" s="28">
        <f>'2021-22 Salary &amp; Benefits'!H$6</f>
        <v>0.2271</v>
      </c>
      <c r="Y244" s="28">
        <f>'2021-22 Salary &amp; Benefits'!I$6</f>
        <v>0.22070000000000001</v>
      </c>
      <c r="Z244" s="26">
        <f t="shared" si="70"/>
        <v>0</v>
      </c>
      <c r="AA244" s="27">
        <f t="shared" si="74"/>
        <v>0</v>
      </c>
      <c r="AB244" s="27">
        <f t="shared" si="71"/>
        <v>0</v>
      </c>
      <c r="AC244" s="27">
        <f t="shared" si="72"/>
        <v>0</v>
      </c>
      <c r="AD244" s="26">
        <f t="shared" si="73"/>
        <v>0</v>
      </c>
    </row>
    <row r="245" spans="1:30" s="23" customFormat="1">
      <c r="A245" s="129" t="s">
        <v>2286</v>
      </c>
      <c r="B245" s="129" t="s">
        <v>115</v>
      </c>
      <c r="C245" s="130">
        <v>5418</v>
      </c>
      <c r="D245" s="129" t="s">
        <v>120</v>
      </c>
      <c r="E245" s="169">
        <f>VLOOKUP($C245,'2020-21 School Level AAFTE'!$C:$Z,11,FALSE)</f>
        <v>0.1883</v>
      </c>
      <c r="F245" s="169" t="str">
        <f>VLOOKUP($C245,'2020-21 School Level AAFTE'!$C:$Z,8,FALSE)</f>
        <v>No</v>
      </c>
      <c r="G245" s="167">
        <f>VLOOKUP($C245,'2020-21 School Level AAFTE'!$C:$I,7,FALSE)</f>
        <v>68</v>
      </c>
      <c r="H245" s="145">
        <f>IFERROR(IF(F245= "yes",VLOOKUP(C245,Summary!$B:$I,5,0),0),0)</f>
        <v>0</v>
      </c>
      <c r="I245" s="143">
        <f t="shared" si="63"/>
        <v>0</v>
      </c>
      <c r="J245" s="101">
        <f>VLOOKUP($A245,'2021-22 Salary &amp; Benefits'!$A:$I,3,FALSE)</f>
        <v>1</v>
      </c>
      <c r="K245" s="101">
        <f>VLOOKUP($A245,'2021-22 Salary &amp; Benefits'!$A:$I,4,FALSE)</f>
        <v>1</v>
      </c>
      <c r="L245" s="45">
        <f t="shared" si="64"/>
        <v>0</v>
      </c>
      <c r="M245" s="29">
        <v>15</v>
      </c>
      <c r="N245" s="31">
        <f t="shared" si="65"/>
        <v>0</v>
      </c>
      <c r="O245" s="29">
        <v>1.1000000000000001</v>
      </c>
      <c r="P245" s="29">
        <v>36</v>
      </c>
      <c r="Q245" s="32">
        <f t="shared" si="66"/>
        <v>0</v>
      </c>
      <c r="R245" s="122">
        <f t="shared" si="67"/>
        <v>0</v>
      </c>
      <c r="S245" s="25">
        <f>VLOOKUP($A245,'2021-22 Salary &amp; Benefits'!$A:$I,5,FALSE)</f>
        <v>67585</v>
      </c>
      <c r="T245" s="25">
        <f>VLOOKUP($A245,'2021-22 Salary &amp; Benefits'!$A:$I,6,FALSE)</f>
        <v>68937</v>
      </c>
      <c r="U245" s="26">
        <f t="shared" si="68"/>
        <v>0</v>
      </c>
      <c r="V245" s="26">
        <f t="shared" si="69"/>
        <v>0</v>
      </c>
      <c r="W245" s="26">
        <f>'2021-22 Salary &amp; Benefits'!G$6</f>
        <v>11848.32</v>
      </c>
      <c r="X245" s="28">
        <f>'2021-22 Salary &amp; Benefits'!H$6</f>
        <v>0.2271</v>
      </c>
      <c r="Y245" s="28">
        <f>'2021-22 Salary &amp; Benefits'!I$6</f>
        <v>0.22070000000000001</v>
      </c>
      <c r="Z245" s="26">
        <f t="shared" si="70"/>
        <v>0</v>
      </c>
      <c r="AA245" s="27">
        <f t="shared" si="74"/>
        <v>0</v>
      </c>
      <c r="AB245" s="27">
        <f t="shared" si="71"/>
        <v>0</v>
      </c>
      <c r="AC245" s="27">
        <f t="shared" si="72"/>
        <v>0</v>
      </c>
      <c r="AD245" s="26">
        <f t="shared" si="73"/>
        <v>0</v>
      </c>
    </row>
    <row r="246" spans="1:30" s="23" customFormat="1">
      <c r="A246" s="129" t="s">
        <v>2286</v>
      </c>
      <c r="B246" s="129" t="s">
        <v>115</v>
      </c>
      <c r="C246" s="130">
        <v>4403</v>
      </c>
      <c r="D246" s="129" t="s">
        <v>118</v>
      </c>
      <c r="E246" s="169">
        <f>VLOOKUP($C246,'2020-21 School Level AAFTE'!$C:$Z,11,FALSE)</f>
        <v>0.45939999999999998</v>
      </c>
      <c r="F246" s="169" t="str">
        <f>VLOOKUP($C246,'2020-21 School Level AAFTE'!$C:$Z,8,FALSE)</f>
        <v>No</v>
      </c>
      <c r="G246" s="167">
        <f>VLOOKUP($C246,'2020-21 School Level AAFTE'!$C:$I,7,FALSE)</f>
        <v>277.60000000000002</v>
      </c>
      <c r="H246" s="145">
        <f>IFERROR(IF(F246= "yes",VLOOKUP(C246,Summary!$B:$I,5,0),0),0)</f>
        <v>0</v>
      </c>
      <c r="I246" s="144">
        <f t="shared" si="63"/>
        <v>0</v>
      </c>
      <c r="J246" s="101">
        <f>VLOOKUP($A246,'2021-22 Salary &amp; Benefits'!$A:$I,3,FALSE)</f>
        <v>1</v>
      </c>
      <c r="K246" s="101">
        <f>VLOOKUP($A246,'2021-22 Salary &amp; Benefits'!$A:$I,4,FALSE)</f>
        <v>1</v>
      </c>
      <c r="L246" s="121">
        <f t="shared" si="64"/>
        <v>0</v>
      </c>
      <c r="M246" s="29">
        <v>15</v>
      </c>
      <c r="N246" s="31">
        <f t="shared" si="65"/>
        <v>0</v>
      </c>
      <c r="O246" s="29">
        <v>1.1000000000000001</v>
      </c>
      <c r="P246" s="29">
        <v>36</v>
      </c>
      <c r="Q246" s="32">
        <f t="shared" si="66"/>
        <v>0</v>
      </c>
      <c r="R246" s="122">
        <f t="shared" si="67"/>
        <v>0</v>
      </c>
      <c r="S246" s="25">
        <f>VLOOKUP($A246,'2021-22 Salary &amp; Benefits'!$A:$I,5,FALSE)</f>
        <v>67585</v>
      </c>
      <c r="T246" s="25">
        <f>VLOOKUP($A246,'2021-22 Salary &amp; Benefits'!$A:$I,6,FALSE)</f>
        <v>68937</v>
      </c>
      <c r="U246" s="26">
        <f t="shared" si="68"/>
        <v>0</v>
      </c>
      <c r="V246" s="26">
        <f t="shared" si="69"/>
        <v>0</v>
      </c>
      <c r="W246" s="26">
        <f>'2021-22 Salary &amp; Benefits'!G$6</f>
        <v>11848.32</v>
      </c>
      <c r="X246" s="28">
        <f>'2021-22 Salary &amp; Benefits'!H$6</f>
        <v>0.2271</v>
      </c>
      <c r="Y246" s="28">
        <f>'2021-22 Salary &amp; Benefits'!I$6</f>
        <v>0.22070000000000001</v>
      </c>
      <c r="Z246" s="26">
        <f t="shared" si="70"/>
        <v>0</v>
      </c>
      <c r="AA246" s="27">
        <f t="shared" si="74"/>
        <v>0</v>
      </c>
      <c r="AB246" s="27">
        <f t="shared" si="71"/>
        <v>0</v>
      </c>
      <c r="AC246" s="27">
        <f t="shared" si="72"/>
        <v>0</v>
      </c>
      <c r="AD246" s="26">
        <f t="shared" si="73"/>
        <v>0</v>
      </c>
    </row>
    <row r="247" spans="1:30" s="23" customFormat="1">
      <c r="A247" s="129" t="s">
        <v>2286</v>
      </c>
      <c r="B247" s="129" t="s">
        <v>115</v>
      </c>
      <c r="C247" s="130">
        <v>5640</v>
      </c>
      <c r="D247" s="129" t="s">
        <v>3209</v>
      </c>
      <c r="E247" s="169">
        <f>VLOOKUP($C247,'2020-21 School Level AAFTE'!$C:$Z,11,FALSE)</f>
        <v>0.5</v>
      </c>
      <c r="F247" s="169" t="str">
        <f>VLOOKUP($C247,'2020-21 School Level AAFTE'!$C:$Z,8,FALSE)</f>
        <v>Yes</v>
      </c>
      <c r="G247" s="167">
        <f>VLOOKUP($C247,'2020-21 School Level AAFTE'!$C:$I,7,FALSE)</f>
        <v>7.98</v>
      </c>
      <c r="H247" s="145">
        <f>IFERROR(IF(F247= "yes",VLOOKUP(C247,Summary!$B:$I,5,0),0),0)</f>
        <v>0</v>
      </c>
      <c r="I247" s="144">
        <f t="shared" si="63"/>
        <v>7.98</v>
      </c>
      <c r="J247" s="101">
        <f>VLOOKUP($A247,'2021-22 Salary &amp; Benefits'!$A:$I,3,FALSE)</f>
        <v>1</v>
      </c>
      <c r="K247" s="101">
        <f>VLOOKUP($A247,'2021-22 Salary &amp; Benefits'!$A:$I,4,FALSE)</f>
        <v>1</v>
      </c>
      <c r="L247" s="121">
        <f t="shared" si="64"/>
        <v>7.98</v>
      </c>
      <c r="M247" s="29">
        <v>15</v>
      </c>
      <c r="N247" s="31">
        <f t="shared" si="65"/>
        <v>0.53200000000000003</v>
      </c>
      <c r="O247" s="29">
        <v>1.1000000000000001</v>
      </c>
      <c r="P247" s="29">
        <v>36</v>
      </c>
      <c r="Q247" s="32">
        <f t="shared" si="66"/>
        <v>21.067200000000003</v>
      </c>
      <c r="R247" s="122">
        <f t="shared" si="67"/>
        <v>2.3408000000000005E-2</v>
      </c>
      <c r="S247" s="25">
        <f>VLOOKUP($A247,'2021-22 Salary &amp; Benefits'!$A:$I,5,FALSE)</f>
        <v>67585</v>
      </c>
      <c r="T247" s="25">
        <f>VLOOKUP($A247,'2021-22 Salary &amp; Benefits'!$A:$I,6,FALSE)</f>
        <v>68937</v>
      </c>
      <c r="U247" s="26">
        <f t="shared" si="68"/>
        <v>1582.0296800000003</v>
      </c>
      <c r="V247" s="26">
        <f t="shared" si="69"/>
        <v>31.647615999999971</v>
      </c>
      <c r="W247" s="26">
        <f>'2021-22 Salary &amp; Benefits'!G$6</f>
        <v>11848.32</v>
      </c>
      <c r="X247" s="28">
        <f>'2021-22 Salary &amp; Benefits'!H$6</f>
        <v>0.2271</v>
      </c>
      <c r="Y247" s="28">
        <f>'2021-22 Salary &amp; Benefits'!I$6</f>
        <v>0.22070000000000001</v>
      </c>
      <c r="Z247" s="26">
        <f t="shared" si="70"/>
        <v>643.60904373920016</v>
      </c>
      <c r="AA247" s="27">
        <f t="shared" si="74"/>
        <v>26.894621600000004</v>
      </c>
      <c r="AB247" s="27">
        <f t="shared" si="71"/>
        <v>5.9356429871200014</v>
      </c>
      <c r="AC247" s="27">
        <f t="shared" si="72"/>
        <v>32.830264587120006</v>
      </c>
      <c r="AD247" s="26">
        <f t="shared" si="73"/>
        <v>2290.1166043263202</v>
      </c>
    </row>
    <row r="248" spans="1:30" s="23" customFormat="1">
      <c r="A248" s="129" t="s">
        <v>2286</v>
      </c>
      <c r="B248" s="129" t="s">
        <v>115</v>
      </c>
      <c r="C248" s="130">
        <v>2760</v>
      </c>
      <c r="D248" s="129" t="s">
        <v>116</v>
      </c>
      <c r="E248" s="169">
        <f>VLOOKUP($C248,'2020-21 School Level AAFTE'!$C:$Z,11,FALSE)</f>
        <v>0.47849999999999998</v>
      </c>
      <c r="F248" s="169" t="str">
        <f>VLOOKUP($C248,'2020-21 School Level AAFTE'!$C:$Z,8,FALSE)</f>
        <v>No</v>
      </c>
      <c r="G248" s="167">
        <f>VLOOKUP($C248,'2020-21 School Level AAFTE'!$C:$I,7,FALSE)</f>
        <v>185.64</v>
      </c>
      <c r="H248" s="145">
        <f>IFERROR(IF(F248= "yes",VLOOKUP(C248,Summary!$B:$I,5,0),0),0)</f>
        <v>0</v>
      </c>
      <c r="I248" s="144">
        <f t="shared" si="63"/>
        <v>0</v>
      </c>
      <c r="J248" s="101">
        <f>VLOOKUP($A248,'2021-22 Salary &amp; Benefits'!$A:$I,3,FALSE)</f>
        <v>1</v>
      </c>
      <c r="K248" s="101">
        <f>VLOOKUP($A248,'2021-22 Salary &amp; Benefits'!$A:$I,4,FALSE)</f>
        <v>1</v>
      </c>
      <c r="L248" s="121">
        <f t="shared" si="64"/>
        <v>0</v>
      </c>
      <c r="M248" s="29">
        <v>15</v>
      </c>
      <c r="N248" s="31">
        <f t="shared" si="65"/>
        <v>0</v>
      </c>
      <c r="O248" s="29">
        <v>1.1000000000000001</v>
      </c>
      <c r="P248" s="29">
        <v>36</v>
      </c>
      <c r="Q248" s="32">
        <f t="shared" si="66"/>
        <v>0</v>
      </c>
      <c r="R248" s="122">
        <f t="shared" si="67"/>
        <v>0</v>
      </c>
      <c r="S248" s="25">
        <f>VLOOKUP($A248,'2021-22 Salary &amp; Benefits'!$A:$I,5,FALSE)</f>
        <v>67585</v>
      </c>
      <c r="T248" s="25">
        <f>VLOOKUP($A248,'2021-22 Salary &amp; Benefits'!$A:$I,6,FALSE)</f>
        <v>68937</v>
      </c>
      <c r="U248" s="26">
        <f t="shared" si="68"/>
        <v>0</v>
      </c>
      <c r="V248" s="26">
        <f t="shared" si="69"/>
        <v>0</v>
      </c>
      <c r="W248" s="26">
        <f>'2021-22 Salary &amp; Benefits'!G$6</f>
        <v>11848.32</v>
      </c>
      <c r="X248" s="28">
        <f>'2021-22 Salary &amp; Benefits'!H$6</f>
        <v>0.2271</v>
      </c>
      <c r="Y248" s="28">
        <f>'2021-22 Salary &amp; Benefits'!I$6</f>
        <v>0.22070000000000001</v>
      </c>
      <c r="Z248" s="26">
        <f t="shared" si="70"/>
        <v>0</v>
      </c>
      <c r="AA248" s="27">
        <f t="shared" si="74"/>
        <v>0</v>
      </c>
      <c r="AB248" s="27">
        <f t="shared" si="71"/>
        <v>0</v>
      </c>
      <c r="AC248" s="27">
        <f t="shared" si="72"/>
        <v>0</v>
      </c>
      <c r="AD248" s="26">
        <f t="shared" si="73"/>
        <v>0</v>
      </c>
    </row>
    <row r="249" spans="1:30" s="23" customFormat="1">
      <c r="A249" s="129" t="s">
        <v>2285</v>
      </c>
      <c r="B249" s="129" t="s">
        <v>111</v>
      </c>
      <c r="C249" s="130">
        <v>3268</v>
      </c>
      <c r="D249" s="129" t="s">
        <v>114</v>
      </c>
      <c r="E249" s="169">
        <f>VLOOKUP($C249,'2020-21 School Level AAFTE'!$C:$Z,11,FALSE)</f>
        <v>0.39710000000000001</v>
      </c>
      <c r="F249" s="169" t="str">
        <f>VLOOKUP($C249,'2020-21 School Level AAFTE'!$C:$Z,8,FALSE)</f>
        <v>No</v>
      </c>
      <c r="G249" s="167">
        <f>VLOOKUP($C249,'2020-21 School Level AAFTE'!$C:$I,7,FALSE)</f>
        <v>477.99</v>
      </c>
      <c r="H249" s="145">
        <f>IFERROR(IF(F249= "yes",VLOOKUP(C249,Summary!$B:$I,5,0),0),0)</f>
        <v>0</v>
      </c>
      <c r="I249" s="144">
        <f t="shared" si="63"/>
        <v>0</v>
      </c>
      <c r="J249" s="101">
        <f>VLOOKUP($A249,'2021-22 Salary &amp; Benefits'!$A:$I,3,FALSE)</f>
        <v>1</v>
      </c>
      <c r="K249" s="101">
        <f>VLOOKUP($A249,'2021-22 Salary &amp; Benefits'!$A:$I,4,FALSE)</f>
        <v>1.04</v>
      </c>
      <c r="L249" s="121">
        <f t="shared" si="64"/>
        <v>0</v>
      </c>
      <c r="M249" s="29">
        <v>15</v>
      </c>
      <c r="N249" s="31">
        <f t="shared" si="65"/>
        <v>0</v>
      </c>
      <c r="O249" s="29">
        <v>1.1000000000000001</v>
      </c>
      <c r="P249" s="29">
        <v>36</v>
      </c>
      <c r="Q249" s="32">
        <f t="shared" si="66"/>
        <v>0</v>
      </c>
      <c r="R249" s="122">
        <f t="shared" si="67"/>
        <v>0</v>
      </c>
      <c r="S249" s="25">
        <f>VLOOKUP($A249,'2021-22 Salary &amp; Benefits'!$A:$I,5,FALSE)</f>
        <v>67585</v>
      </c>
      <c r="T249" s="25">
        <f>VLOOKUP($A249,'2021-22 Salary &amp; Benefits'!$A:$I,6,FALSE)</f>
        <v>68937</v>
      </c>
      <c r="U249" s="26">
        <f t="shared" si="68"/>
        <v>0</v>
      </c>
      <c r="V249" s="26">
        <f t="shared" si="69"/>
        <v>0</v>
      </c>
      <c r="W249" s="26">
        <f>'2021-22 Salary &amp; Benefits'!G$6</f>
        <v>11848.32</v>
      </c>
      <c r="X249" s="28">
        <f>'2021-22 Salary &amp; Benefits'!H$6</f>
        <v>0.2271</v>
      </c>
      <c r="Y249" s="28">
        <f>'2021-22 Salary &amp; Benefits'!I$6</f>
        <v>0.22070000000000001</v>
      </c>
      <c r="Z249" s="26">
        <f t="shared" si="70"/>
        <v>0</v>
      </c>
      <c r="AA249" s="27">
        <f t="shared" si="74"/>
        <v>0</v>
      </c>
      <c r="AB249" s="27">
        <f t="shared" si="71"/>
        <v>0</v>
      </c>
      <c r="AC249" s="27">
        <f t="shared" si="72"/>
        <v>0</v>
      </c>
      <c r="AD249" s="26">
        <f t="shared" si="73"/>
        <v>0</v>
      </c>
    </row>
    <row r="250" spans="1:30" s="23" customFormat="1">
      <c r="A250" s="129" t="s">
        <v>2285</v>
      </c>
      <c r="B250" s="129" t="s">
        <v>111</v>
      </c>
      <c r="C250" s="130">
        <v>2315</v>
      </c>
      <c r="D250" s="129" t="s">
        <v>112</v>
      </c>
      <c r="E250" s="169">
        <f>VLOOKUP($C250,'2020-21 School Level AAFTE'!$C:$Z,11,FALSE)</f>
        <v>0.43</v>
      </c>
      <c r="F250" s="169" t="str">
        <f>VLOOKUP($C250,'2020-21 School Level AAFTE'!$C:$Z,8,FALSE)</f>
        <v>No</v>
      </c>
      <c r="G250" s="167">
        <f>VLOOKUP($C250,'2020-21 School Level AAFTE'!$C:$I,7,FALSE)</f>
        <v>517.03</v>
      </c>
      <c r="H250" s="145">
        <f>IFERROR(IF(F250= "yes",VLOOKUP(C250,Summary!$B:$I,5,0),0),0)</f>
        <v>0</v>
      </c>
      <c r="I250" s="144">
        <f t="shared" si="63"/>
        <v>0</v>
      </c>
      <c r="J250" s="101">
        <f>VLOOKUP($A250,'2021-22 Salary &amp; Benefits'!$A:$I,3,FALSE)</f>
        <v>1</v>
      </c>
      <c r="K250" s="101">
        <f>VLOOKUP($A250,'2021-22 Salary &amp; Benefits'!$A:$I,4,FALSE)</f>
        <v>1.04</v>
      </c>
      <c r="L250" s="121">
        <f t="shared" si="64"/>
        <v>0</v>
      </c>
      <c r="M250" s="29">
        <v>15</v>
      </c>
      <c r="N250" s="31">
        <f t="shared" si="65"/>
        <v>0</v>
      </c>
      <c r="O250" s="29">
        <v>1.1000000000000001</v>
      </c>
      <c r="P250" s="29">
        <v>36</v>
      </c>
      <c r="Q250" s="32">
        <f t="shared" si="66"/>
        <v>0</v>
      </c>
      <c r="R250" s="122">
        <f t="shared" si="67"/>
        <v>0</v>
      </c>
      <c r="S250" s="25">
        <f>VLOOKUP($A250,'2021-22 Salary &amp; Benefits'!$A:$I,5,FALSE)</f>
        <v>67585</v>
      </c>
      <c r="T250" s="25">
        <f>VLOOKUP($A250,'2021-22 Salary &amp; Benefits'!$A:$I,6,FALSE)</f>
        <v>68937</v>
      </c>
      <c r="U250" s="26">
        <f t="shared" si="68"/>
        <v>0</v>
      </c>
      <c r="V250" s="26">
        <f t="shared" si="69"/>
        <v>0</v>
      </c>
      <c r="W250" s="26">
        <f>'2021-22 Salary &amp; Benefits'!G$6</f>
        <v>11848.32</v>
      </c>
      <c r="X250" s="28">
        <f>'2021-22 Salary &amp; Benefits'!H$6</f>
        <v>0.2271</v>
      </c>
      <c r="Y250" s="28">
        <f>'2021-22 Salary &amp; Benefits'!I$6</f>
        <v>0.22070000000000001</v>
      </c>
      <c r="Z250" s="26">
        <f t="shared" si="70"/>
        <v>0</v>
      </c>
      <c r="AA250" s="27">
        <f t="shared" si="74"/>
        <v>0</v>
      </c>
      <c r="AB250" s="27">
        <f t="shared" si="71"/>
        <v>0</v>
      </c>
      <c r="AC250" s="27">
        <f t="shared" si="72"/>
        <v>0</v>
      </c>
      <c r="AD250" s="26">
        <f t="shared" si="73"/>
        <v>0</v>
      </c>
    </row>
    <row r="251" spans="1:30" s="23" customFormat="1">
      <c r="A251" s="129" t="s">
        <v>2285</v>
      </c>
      <c r="B251" s="129" t="s">
        <v>111</v>
      </c>
      <c r="C251" s="130">
        <v>2787</v>
      </c>
      <c r="D251" s="129" t="s">
        <v>113</v>
      </c>
      <c r="E251" s="169">
        <f>VLOOKUP($C251,'2020-21 School Level AAFTE'!$C:$Z,11,FALSE)</f>
        <v>0.44290000000000002</v>
      </c>
      <c r="F251" s="169" t="str">
        <f>VLOOKUP($C251,'2020-21 School Level AAFTE'!$C:$Z,8,FALSE)</f>
        <v>No</v>
      </c>
      <c r="G251" s="167">
        <f>VLOOKUP($C251,'2020-21 School Level AAFTE'!$C:$I,7,FALSE)</f>
        <v>558.82000000000005</v>
      </c>
      <c r="H251" s="145">
        <f>IFERROR(IF(F251= "yes",VLOOKUP(C251,Summary!$B:$I,5,0),0),0)</f>
        <v>0</v>
      </c>
      <c r="I251" s="144">
        <f t="shared" si="63"/>
        <v>0</v>
      </c>
      <c r="J251" s="101">
        <f>VLOOKUP($A251,'2021-22 Salary &amp; Benefits'!$A:$I,3,FALSE)</f>
        <v>1</v>
      </c>
      <c r="K251" s="101">
        <f>VLOOKUP($A251,'2021-22 Salary &amp; Benefits'!$A:$I,4,FALSE)</f>
        <v>1.04</v>
      </c>
      <c r="L251" s="121">
        <f t="shared" si="64"/>
        <v>0</v>
      </c>
      <c r="M251" s="29">
        <v>15</v>
      </c>
      <c r="N251" s="31">
        <f t="shared" si="65"/>
        <v>0</v>
      </c>
      <c r="O251" s="29">
        <v>1.1000000000000001</v>
      </c>
      <c r="P251" s="29">
        <v>36</v>
      </c>
      <c r="Q251" s="32">
        <f t="shared" si="66"/>
        <v>0</v>
      </c>
      <c r="R251" s="122">
        <f t="shared" si="67"/>
        <v>0</v>
      </c>
      <c r="S251" s="25">
        <f>VLOOKUP($A251,'2021-22 Salary &amp; Benefits'!$A:$I,5,FALSE)</f>
        <v>67585</v>
      </c>
      <c r="T251" s="25">
        <f>VLOOKUP($A251,'2021-22 Salary &amp; Benefits'!$A:$I,6,FALSE)</f>
        <v>68937</v>
      </c>
      <c r="U251" s="26">
        <f t="shared" si="68"/>
        <v>0</v>
      </c>
      <c r="V251" s="26">
        <f t="shared" si="69"/>
        <v>0</v>
      </c>
      <c r="W251" s="26">
        <f>'2021-22 Salary &amp; Benefits'!G$6</f>
        <v>11848.32</v>
      </c>
      <c r="X251" s="28">
        <f>'2021-22 Salary &amp; Benefits'!H$6</f>
        <v>0.2271</v>
      </c>
      <c r="Y251" s="28">
        <f>'2021-22 Salary &amp; Benefits'!I$6</f>
        <v>0.22070000000000001</v>
      </c>
      <c r="Z251" s="26">
        <f t="shared" si="70"/>
        <v>0</v>
      </c>
      <c r="AA251" s="27">
        <f t="shared" si="74"/>
        <v>0</v>
      </c>
      <c r="AB251" s="27">
        <f t="shared" si="71"/>
        <v>0</v>
      </c>
      <c r="AC251" s="27">
        <f t="shared" si="72"/>
        <v>0</v>
      </c>
      <c r="AD251" s="26">
        <f t="shared" si="73"/>
        <v>0</v>
      </c>
    </row>
    <row r="252" spans="1:30" s="23" customFormat="1">
      <c r="A252" s="129" t="s">
        <v>2308</v>
      </c>
      <c r="B252" s="129" t="s">
        <v>314</v>
      </c>
      <c r="C252" s="130">
        <v>2762</v>
      </c>
      <c r="D252" s="129" t="s">
        <v>316</v>
      </c>
      <c r="E252" s="169">
        <f>VLOOKUP($C252,'2020-21 School Level AAFTE'!$C:$Z,11,FALSE)</f>
        <v>0.5252</v>
      </c>
      <c r="F252" s="169" t="str">
        <f>VLOOKUP($C252,'2020-21 School Level AAFTE'!$C:$Z,8,FALSE)</f>
        <v>Yes</v>
      </c>
      <c r="G252" s="167">
        <f>VLOOKUP($C252,'2020-21 School Level AAFTE'!$C:$I,7,FALSE)</f>
        <v>599.62</v>
      </c>
      <c r="H252" s="145">
        <f>IFERROR(IF(F252= "yes",VLOOKUP(C252,Summary!$B:$I,5,0),0),0)</f>
        <v>0</v>
      </c>
      <c r="I252" s="144">
        <f t="shared" si="63"/>
        <v>599.62</v>
      </c>
      <c r="J252" s="101">
        <f>VLOOKUP($A252,'2021-22 Salary &amp; Benefits'!$A:$I,3,FALSE)</f>
        <v>1</v>
      </c>
      <c r="K252" s="101">
        <f>VLOOKUP($A252,'2021-22 Salary &amp; Benefits'!$A:$I,4,FALSE)</f>
        <v>1</v>
      </c>
      <c r="L252" s="121">
        <f t="shared" si="64"/>
        <v>599.62</v>
      </c>
      <c r="M252" s="29">
        <v>15</v>
      </c>
      <c r="N252" s="31">
        <f t="shared" si="65"/>
        <v>39.974666666666664</v>
      </c>
      <c r="O252" s="29">
        <v>1.1000000000000001</v>
      </c>
      <c r="P252" s="29">
        <v>36</v>
      </c>
      <c r="Q252" s="32">
        <f t="shared" si="66"/>
        <v>1582.9967999999999</v>
      </c>
      <c r="R252" s="122">
        <f t="shared" si="67"/>
        <v>1.7588853333333332</v>
      </c>
      <c r="S252" s="25">
        <f>VLOOKUP($A252,'2021-22 Salary &amp; Benefits'!$A:$I,5,FALSE)</f>
        <v>67585</v>
      </c>
      <c r="T252" s="25">
        <f>VLOOKUP($A252,'2021-22 Salary &amp; Benefits'!$A:$I,6,FALSE)</f>
        <v>68937</v>
      </c>
      <c r="U252" s="26">
        <f t="shared" si="68"/>
        <v>118874.26525333332</v>
      </c>
      <c r="V252" s="26">
        <f t="shared" si="69"/>
        <v>2378.0129706666776</v>
      </c>
      <c r="W252" s="26">
        <f>'2021-22 Salary &amp; Benefits'!G$6</f>
        <v>11848.32</v>
      </c>
      <c r="X252" s="28">
        <f>'2021-22 Salary &amp; Benefits'!H$6</f>
        <v>0.2271</v>
      </c>
      <c r="Y252" s="28">
        <f>'2021-22 Salary &amp; Benefits'!I$6</f>
        <v>0.22070000000000001</v>
      </c>
      <c r="Z252" s="26">
        <f t="shared" si="70"/>
        <v>48361.009374298126</v>
      </c>
      <c r="AA252" s="27">
        <f t="shared" si="74"/>
        <v>2020.8713037333332</v>
      </c>
      <c r="AB252" s="27">
        <f t="shared" si="71"/>
        <v>446.00629673394667</v>
      </c>
      <c r="AC252" s="27">
        <f t="shared" si="72"/>
        <v>2466.87760046728</v>
      </c>
      <c r="AD252" s="26">
        <f t="shared" si="73"/>
        <v>172080.16519876537</v>
      </c>
    </row>
    <row r="253" spans="1:30" s="23" customFormat="1">
      <c r="A253" s="129" t="s">
        <v>2308</v>
      </c>
      <c r="B253" s="129" t="s">
        <v>314</v>
      </c>
      <c r="C253" s="130">
        <v>2281</v>
      </c>
      <c r="D253" s="129" t="s">
        <v>315</v>
      </c>
      <c r="E253" s="169">
        <f>VLOOKUP($C253,'2020-21 School Level AAFTE'!$C:$Z,11,FALSE)</f>
        <v>0.49380000000000002</v>
      </c>
      <c r="F253" s="169" t="str">
        <f>VLOOKUP($C253,'2020-21 School Level AAFTE'!$C:$Z,8,FALSE)</f>
        <v>No</v>
      </c>
      <c r="G253" s="167">
        <f>VLOOKUP($C253,'2020-21 School Level AAFTE'!$C:$I,7,FALSE)</f>
        <v>431.34000000000003</v>
      </c>
      <c r="H253" s="145">
        <f>IFERROR(IF(F253= "yes",VLOOKUP(C253,Summary!$B:$I,5,0),0),0)</f>
        <v>0</v>
      </c>
      <c r="I253" s="144">
        <f t="shared" si="63"/>
        <v>0</v>
      </c>
      <c r="J253" s="101">
        <f>VLOOKUP($A253,'2021-22 Salary &amp; Benefits'!$A:$I,3,FALSE)</f>
        <v>1</v>
      </c>
      <c r="K253" s="101">
        <f>VLOOKUP($A253,'2021-22 Salary &amp; Benefits'!$A:$I,4,FALSE)</f>
        <v>1</v>
      </c>
      <c r="L253" s="121">
        <f t="shared" si="64"/>
        <v>0</v>
      </c>
      <c r="M253" s="29">
        <v>15</v>
      </c>
      <c r="N253" s="31">
        <f t="shared" si="65"/>
        <v>0</v>
      </c>
      <c r="O253" s="29">
        <v>1.1000000000000001</v>
      </c>
      <c r="P253" s="29">
        <v>36</v>
      </c>
      <c r="Q253" s="32">
        <f t="shared" si="66"/>
        <v>0</v>
      </c>
      <c r="R253" s="122">
        <f t="shared" si="67"/>
        <v>0</v>
      </c>
      <c r="S253" s="25">
        <f>VLOOKUP($A253,'2021-22 Salary &amp; Benefits'!$A:$I,5,FALSE)</f>
        <v>67585</v>
      </c>
      <c r="T253" s="25">
        <f>VLOOKUP($A253,'2021-22 Salary &amp; Benefits'!$A:$I,6,FALSE)</f>
        <v>68937</v>
      </c>
      <c r="U253" s="26">
        <f t="shared" si="68"/>
        <v>0</v>
      </c>
      <c r="V253" s="26">
        <f t="shared" si="69"/>
        <v>0</v>
      </c>
      <c r="W253" s="26">
        <f>'2021-22 Salary &amp; Benefits'!G$6</f>
        <v>11848.32</v>
      </c>
      <c r="X253" s="28">
        <f>'2021-22 Salary &amp; Benefits'!H$6</f>
        <v>0.2271</v>
      </c>
      <c r="Y253" s="28">
        <f>'2021-22 Salary &amp; Benefits'!I$6</f>
        <v>0.22070000000000001</v>
      </c>
      <c r="Z253" s="26">
        <f t="shared" si="70"/>
        <v>0</v>
      </c>
      <c r="AA253" s="27">
        <f t="shared" si="74"/>
        <v>0</v>
      </c>
      <c r="AB253" s="27">
        <f t="shared" si="71"/>
        <v>0</v>
      </c>
      <c r="AC253" s="27">
        <f t="shared" si="72"/>
        <v>0</v>
      </c>
      <c r="AD253" s="26">
        <f t="shared" si="73"/>
        <v>0</v>
      </c>
    </row>
    <row r="254" spans="1:30" s="23" customFormat="1">
      <c r="A254" s="129" t="s">
        <v>2308</v>
      </c>
      <c r="B254" s="129" t="s">
        <v>314</v>
      </c>
      <c r="C254" s="130">
        <v>3969</v>
      </c>
      <c r="D254" s="129" t="s">
        <v>317</v>
      </c>
      <c r="E254" s="169">
        <f>VLOOKUP($C254,'2020-21 School Level AAFTE'!$C:$Z,11,FALSE)</f>
        <v>0.49340000000000001</v>
      </c>
      <c r="F254" s="169" t="str">
        <f>VLOOKUP($C254,'2020-21 School Level AAFTE'!$C:$Z,8,FALSE)</f>
        <v>No</v>
      </c>
      <c r="G254" s="167">
        <f>VLOOKUP($C254,'2020-21 School Level AAFTE'!$C:$I,7,FALSE)</f>
        <v>328.79</v>
      </c>
      <c r="H254" s="145">
        <f>IFERROR(IF(F254= "yes",VLOOKUP(C254,Summary!$B:$I,5,0),0),0)</f>
        <v>0</v>
      </c>
      <c r="I254" s="144">
        <f t="shared" si="63"/>
        <v>0</v>
      </c>
      <c r="J254" s="101">
        <f>VLOOKUP($A254,'2021-22 Salary &amp; Benefits'!$A:$I,3,FALSE)</f>
        <v>1</v>
      </c>
      <c r="K254" s="101">
        <f>VLOOKUP($A254,'2021-22 Salary &amp; Benefits'!$A:$I,4,FALSE)</f>
        <v>1</v>
      </c>
      <c r="L254" s="121">
        <f t="shared" si="64"/>
        <v>0</v>
      </c>
      <c r="M254" s="29">
        <v>15</v>
      </c>
      <c r="N254" s="31">
        <f t="shared" si="65"/>
        <v>0</v>
      </c>
      <c r="O254" s="29">
        <v>1.1000000000000001</v>
      </c>
      <c r="P254" s="29">
        <v>36</v>
      </c>
      <c r="Q254" s="32">
        <f t="shared" si="66"/>
        <v>0</v>
      </c>
      <c r="R254" s="122">
        <f t="shared" si="67"/>
        <v>0</v>
      </c>
      <c r="S254" s="25">
        <f>VLOOKUP($A254,'2021-22 Salary &amp; Benefits'!$A:$I,5,FALSE)</f>
        <v>67585</v>
      </c>
      <c r="T254" s="25">
        <f>VLOOKUP($A254,'2021-22 Salary &amp; Benefits'!$A:$I,6,FALSE)</f>
        <v>68937</v>
      </c>
      <c r="U254" s="26">
        <f t="shared" si="68"/>
        <v>0</v>
      </c>
      <c r="V254" s="26">
        <f t="shared" si="69"/>
        <v>0</v>
      </c>
      <c r="W254" s="26">
        <f>'2021-22 Salary &amp; Benefits'!G$6</f>
        <v>11848.32</v>
      </c>
      <c r="X254" s="28">
        <f>'2021-22 Salary &amp; Benefits'!H$6</f>
        <v>0.2271</v>
      </c>
      <c r="Y254" s="28">
        <f>'2021-22 Salary &amp; Benefits'!I$6</f>
        <v>0.22070000000000001</v>
      </c>
      <c r="Z254" s="26">
        <f t="shared" si="70"/>
        <v>0</v>
      </c>
      <c r="AA254" s="27">
        <f t="shared" si="74"/>
        <v>0</v>
      </c>
      <c r="AB254" s="27">
        <f t="shared" si="71"/>
        <v>0</v>
      </c>
      <c r="AC254" s="27">
        <f t="shared" si="72"/>
        <v>0</v>
      </c>
      <c r="AD254" s="26">
        <f t="shared" si="73"/>
        <v>0</v>
      </c>
    </row>
    <row r="255" spans="1:30" s="23" customFormat="1">
      <c r="A255" s="129" t="s">
        <v>3197</v>
      </c>
      <c r="B255" s="129" t="s">
        <v>3211</v>
      </c>
      <c r="C255" s="130">
        <v>5607</v>
      </c>
      <c r="D255" s="129" t="s">
        <v>3211</v>
      </c>
      <c r="E255" s="169">
        <f>VLOOKUP($C255,'2020-21 School Level AAFTE'!$C:$Z,11,FALSE)</f>
        <v>0.35709999999999997</v>
      </c>
      <c r="F255" s="169" t="str">
        <f>VLOOKUP($C255,'2020-21 School Level AAFTE'!$C:$Z,8,FALSE)</f>
        <v>No</v>
      </c>
      <c r="G255" s="167">
        <f>VLOOKUP($C255,'2020-21 School Level AAFTE'!$C:$I,7,FALSE)</f>
        <v>165.4</v>
      </c>
      <c r="H255" s="145">
        <f>IFERROR(IF(F255= "yes",VLOOKUP(C255,Summary!$B:$I,5,0),0),0)</f>
        <v>0</v>
      </c>
      <c r="I255" s="144">
        <f t="shared" si="63"/>
        <v>0</v>
      </c>
      <c r="J255" s="101">
        <f>VLOOKUP($A255,'2021-22 Salary &amp; Benefits'!$A:$I,3,FALSE)</f>
        <v>1.18</v>
      </c>
      <c r="K255" s="101">
        <f>VLOOKUP($A255,'2021-22 Salary &amp; Benefits'!$A:$I,4,FALSE)</f>
        <v>1.18</v>
      </c>
      <c r="L255" s="121">
        <f t="shared" si="64"/>
        <v>0</v>
      </c>
      <c r="M255" s="29">
        <v>15</v>
      </c>
      <c r="N255" s="31">
        <f t="shared" si="65"/>
        <v>0</v>
      </c>
      <c r="O255" s="29">
        <v>1.1000000000000001</v>
      </c>
      <c r="P255" s="29">
        <v>36</v>
      </c>
      <c r="Q255" s="32">
        <f t="shared" si="66"/>
        <v>0</v>
      </c>
      <c r="R255" s="122">
        <f t="shared" si="67"/>
        <v>0</v>
      </c>
      <c r="S255" s="25">
        <f>VLOOKUP($A255,'2021-22 Salary &amp; Benefits'!$A:$I,5,FALSE)</f>
        <v>67585</v>
      </c>
      <c r="T255" s="25">
        <f>VLOOKUP($A255,'2021-22 Salary &amp; Benefits'!$A:$I,6,FALSE)</f>
        <v>68937</v>
      </c>
      <c r="U255" s="26">
        <f t="shared" si="68"/>
        <v>0</v>
      </c>
      <c r="V255" s="26">
        <f t="shared" si="69"/>
        <v>0</v>
      </c>
      <c r="W255" s="26">
        <f>'2021-22 Salary &amp; Benefits'!G$6</f>
        <v>11848.32</v>
      </c>
      <c r="X255" s="28">
        <f>'2021-22 Salary &amp; Benefits'!H$6</f>
        <v>0.2271</v>
      </c>
      <c r="Y255" s="28">
        <f>'2021-22 Salary &amp; Benefits'!I$6</f>
        <v>0.22070000000000001</v>
      </c>
      <c r="Z255" s="26">
        <f t="shared" si="70"/>
        <v>0</v>
      </c>
      <c r="AA255" s="27">
        <f t="shared" si="74"/>
        <v>0</v>
      </c>
      <c r="AB255" s="27">
        <f t="shared" si="71"/>
        <v>0</v>
      </c>
      <c r="AC255" s="27">
        <f t="shared" si="72"/>
        <v>0</v>
      </c>
      <c r="AD255" s="26">
        <f t="shared" si="73"/>
        <v>0</v>
      </c>
    </row>
    <row r="256" spans="1:30" s="23" customFormat="1">
      <c r="A256" s="129" t="s">
        <v>2396</v>
      </c>
      <c r="B256" s="129" t="s">
        <v>1113</v>
      </c>
      <c r="C256" s="130">
        <v>2251</v>
      </c>
      <c r="D256" s="129" t="s">
        <v>1114</v>
      </c>
      <c r="E256" s="169">
        <f>VLOOKUP($C256,'2020-21 School Level AAFTE'!$C:$Z,11,FALSE)</f>
        <v>0.28549999999999998</v>
      </c>
      <c r="F256" s="169" t="str">
        <f>VLOOKUP($C256,'2020-21 School Level AAFTE'!$C:$Z,8,FALSE)</f>
        <v>No</v>
      </c>
      <c r="G256" s="167">
        <f>VLOOKUP($C256,'2020-21 School Level AAFTE'!$C:$I,7,FALSE)</f>
        <v>87.2</v>
      </c>
      <c r="H256" s="145">
        <f>IFERROR(IF(F256= "yes",VLOOKUP(C256,Summary!$B:$I,5,0),0),0)</f>
        <v>0</v>
      </c>
      <c r="I256" s="144">
        <f t="shared" si="63"/>
        <v>0</v>
      </c>
      <c r="J256" s="101">
        <f>VLOOKUP($A256,'2021-22 Salary &amp; Benefits'!$A:$I,3,FALSE)</f>
        <v>1</v>
      </c>
      <c r="K256" s="101">
        <f>VLOOKUP($A256,'2021-22 Salary &amp; Benefits'!$A:$I,4,FALSE)</f>
        <v>1.04</v>
      </c>
      <c r="L256" s="121">
        <f t="shared" si="64"/>
        <v>0</v>
      </c>
      <c r="M256" s="29">
        <v>15</v>
      </c>
      <c r="N256" s="31">
        <f t="shared" si="65"/>
        <v>0</v>
      </c>
      <c r="O256" s="29">
        <v>1.1000000000000001</v>
      </c>
      <c r="P256" s="29">
        <v>36</v>
      </c>
      <c r="Q256" s="32">
        <f t="shared" si="66"/>
        <v>0</v>
      </c>
      <c r="R256" s="122">
        <f t="shared" si="67"/>
        <v>0</v>
      </c>
      <c r="S256" s="25">
        <f>VLOOKUP($A256,'2021-22 Salary &amp; Benefits'!$A:$I,5,FALSE)</f>
        <v>67585</v>
      </c>
      <c r="T256" s="25">
        <f>VLOOKUP($A256,'2021-22 Salary &amp; Benefits'!$A:$I,6,FALSE)</f>
        <v>68937</v>
      </c>
      <c r="U256" s="26">
        <f t="shared" si="68"/>
        <v>0</v>
      </c>
      <c r="V256" s="26">
        <f t="shared" si="69"/>
        <v>0</v>
      </c>
      <c r="W256" s="26">
        <f>'2021-22 Salary &amp; Benefits'!G$6</f>
        <v>11848.32</v>
      </c>
      <c r="X256" s="28">
        <f>'2021-22 Salary &amp; Benefits'!H$6</f>
        <v>0.2271</v>
      </c>
      <c r="Y256" s="28">
        <f>'2021-22 Salary &amp; Benefits'!I$6</f>
        <v>0.22070000000000001</v>
      </c>
      <c r="Z256" s="26">
        <f t="shared" si="70"/>
        <v>0</v>
      </c>
      <c r="AA256" s="27">
        <f t="shared" si="74"/>
        <v>0</v>
      </c>
      <c r="AB256" s="27">
        <f t="shared" si="71"/>
        <v>0</v>
      </c>
      <c r="AC256" s="27">
        <f t="shared" si="72"/>
        <v>0</v>
      </c>
      <c r="AD256" s="26">
        <f t="shared" si="73"/>
        <v>0</v>
      </c>
    </row>
    <row r="257" spans="1:30" s="23" customFormat="1">
      <c r="A257" s="129" t="s">
        <v>2385</v>
      </c>
      <c r="B257" s="129" t="s">
        <v>1055</v>
      </c>
      <c r="C257" s="130">
        <v>5472</v>
      </c>
      <c r="D257" s="129" t="s">
        <v>2741</v>
      </c>
      <c r="E257" s="169">
        <f>VLOOKUP($C257,'2020-21 School Level AAFTE'!$C:$Z,11,FALSE)</f>
        <v>0.42820000000000003</v>
      </c>
      <c r="F257" s="169" t="str">
        <f>VLOOKUP($C257,'2020-21 School Level AAFTE'!$C:$Z,8,FALSE)</f>
        <v>No</v>
      </c>
      <c r="G257" s="167">
        <f>VLOOKUP($C257,'2020-21 School Level AAFTE'!$C:$I,7,FALSE)</f>
        <v>1546.33</v>
      </c>
      <c r="H257" s="145">
        <f>IFERROR(IF(F257= "yes",VLOOKUP(C257,Summary!$B:$I,5,0),0),0)</f>
        <v>0</v>
      </c>
      <c r="I257" s="144">
        <f t="shared" si="63"/>
        <v>0</v>
      </c>
      <c r="J257" s="101">
        <f>VLOOKUP($A257,'2021-22 Salary &amp; Benefits'!$A:$I,3,FALSE)</f>
        <v>1.18</v>
      </c>
      <c r="K257" s="101">
        <f>VLOOKUP($A257,'2021-22 Salary &amp; Benefits'!$A:$I,4,FALSE)</f>
        <v>1.18</v>
      </c>
      <c r="L257" s="121">
        <f t="shared" si="64"/>
        <v>0</v>
      </c>
      <c r="M257" s="29">
        <v>15</v>
      </c>
      <c r="N257" s="31">
        <f t="shared" si="65"/>
        <v>0</v>
      </c>
      <c r="O257" s="29">
        <v>1.1000000000000001</v>
      </c>
      <c r="P257" s="29">
        <v>36</v>
      </c>
      <c r="Q257" s="32">
        <f t="shared" si="66"/>
        <v>0</v>
      </c>
      <c r="R257" s="122">
        <f t="shared" si="67"/>
        <v>0</v>
      </c>
      <c r="S257" s="25">
        <f>VLOOKUP($A257,'2021-22 Salary &amp; Benefits'!$A:$I,5,FALSE)</f>
        <v>67585</v>
      </c>
      <c r="T257" s="25">
        <f>VLOOKUP($A257,'2021-22 Salary &amp; Benefits'!$A:$I,6,FALSE)</f>
        <v>68937</v>
      </c>
      <c r="U257" s="26">
        <f t="shared" si="68"/>
        <v>0</v>
      </c>
      <c r="V257" s="26">
        <f t="shared" si="69"/>
        <v>0</v>
      </c>
      <c r="W257" s="26">
        <f>'2021-22 Salary &amp; Benefits'!G$6</f>
        <v>11848.32</v>
      </c>
      <c r="X257" s="28">
        <f>'2021-22 Salary &amp; Benefits'!H$6</f>
        <v>0.2271</v>
      </c>
      <c r="Y257" s="28">
        <f>'2021-22 Salary &amp; Benefits'!I$6</f>
        <v>0.22070000000000001</v>
      </c>
      <c r="Z257" s="26">
        <f t="shared" si="70"/>
        <v>0</v>
      </c>
      <c r="AA257" s="27">
        <f t="shared" si="74"/>
        <v>0</v>
      </c>
      <c r="AB257" s="27">
        <f t="shared" si="71"/>
        <v>0</v>
      </c>
      <c r="AC257" s="27">
        <f t="shared" si="72"/>
        <v>0</v>
      </c>
      <c r="AD257" s="26">
        <f t="shared" si="73"/>
        <v>0</v>
      </c>
    </row>
    <row r="258" spans="1:30" s="23" customFormat="1">
      <c r="A258" s="129" t="s">
        <v>2385</v>
      </c>
      <c r="B258" s="129" t="s">
        <v>1055</v>
      </c>
      <c r="C258" s="130">
        <v>2994</v>
      </c>
      <c r="D258" s="129" t="s">
        <v>1057</v>
      </c>
      <c r="E258" s="169">
        <f>VLOOKUP($C258,'2020-21 School Level AAFTE'!$C:$Z,11,FALSE)</f>
        <v>0.21909999999999999</v>
      </c>
      <c r="F258" s="169" t="str">
        <f>VLOOKUP($C258,'2020-21 School Level AAFTE'!$C:$Z,8,FALSE)</f>
        <v>No</v>
      </c>
      <c r="G258" s="167">
        <f>VLOOKUP($C258,'2020-21 School Level AAFTE'!$C:$I,7,FALSE)</f>
        <v>396.8</v>
      </c>
      <c r="H258" s="145">
        <f>IFERROR(IF(F258= "yes",VLOOKUP(C258,Summary!$B:$I,5,0),0),0)</f>
        <v>0</v>
      </c>
      <c r="I258" s="144">
        <f t="shared" si="63"/>
        <v>0</v>
      </c>
      <c r="J258" s="101">
        <f>VLOOKUP($A258,'2021-22 Salary &amp; Benefits'!$A:$I,3,FALSE)</f>
        <v>1.18</v>
      </c>
      <c r="K258" s="101">
        <f>VLOOKUP($A258,'2021-22 Salary &amp; Benefits'!$A:$I,4,FALSE)</f>
        <v>1.18</v>
      </c>
      <c r="L258" s="121">
        <f t="shared" si="64"/>
        <v>0</v>
      </c>
      <c r="M258" s="29">
        <v>15</v>
      </c>
      <c r="N258" s="31">
        <f t="shared" si="65"/>
        <v>0</v>
      </c>
      <c r="O258" s="29">
        <v>1.1000000000000001</v>
      </c>
      <c r="P258" s="29">
        <v>36</v>
      </c>
      <c r="Q258" s="32">
        <f t="shared" si="66"/>
        <v>0</v>
      </c>
      <c r="R258" s="122">
        <f t="shared" si="67"/>
        <v>0</v>
      </c>
      <c r="S258" s="25">
        <f>VLOOKUP($A258,'2021-22 Salary &amp; Benefits'!$A:$I,5,FALSE)</f>
        <v>67585</v>
      </c>
      <c r="T258" s="25">
        <f>VLOOKUP($A258,'2021-22 Salary &amp; Benefits'!$A:$I,6,FALSE)</f>
        <v>68937</v>
      </c>
      <c r="U258" s="26">
        <f t="shared" si="68"/>
        <v>0</v>
      </c>
      <c r="V258" s="26">
        <f t="shared" si="69"/>
        <v>0</v>
      </c>
      <c r="W258" s="26">
        <f>'2021-22 Salary &amp; Benefits'!G$6</f>
        <v>11848.32</v>
      </c>
      <c r="X258" s="28">
        <f>'2021-22 Salary &amp; Benefits'!H$6</f>
        <v>0.2271</v>
      </c>
      <c r="Y258" s="28">
        <f>'2021-22 Salary &amp; Benefits'!I$6</f>
        <v>0.22070000000000001</v>
      </c>
      <c r="Z258" s="26">
        <f t="shared" si="70"/>
        <v>0</v>
      </c>
      <c r="AA258" s="27">
        <f t="shared" si="74"/>
        <v>0</v>
      </c>
      <c r="AB258" s="27">
        <f t="shared" si="71"/>
        <v>0</v>
      </c>
      <c r="AC258" s="27">
        <f t="shared" si="72"/>
        <v>0</v>
      </c>
      <c r="AD258" s="26">
        <f t="shared" si="73"/>
        <v>0</v>
      </c>
    </row>
    <row r="259" spans="1:30" s="23" customFormat="1">
      <c r="A259" s="129" t="s">
        <v>2385</v>
      </c>
      <c r="B259" s="129" t="s">
        <v>1055</v>
      </c>
      <c r="C259" s="130">
        <v>2615</v>
      </c>
      <c r="D259" s="129" t="s">
        <v>1056</v>
      </c>
      <c r="E259" s="169">
        <f>VLOOKUP($C259,'2020-21 School Level AAFTE'!$C:$Z,11,FALSE)</f>
        <v>0.2581</v>
      </c>
      <c r="F259" s="169" t="str">
        <f>VLOOKUP($C259,'2020-21 School Level AAFTE'!$C:$Z,8,FALSE)</f>
        <v>No</v>
      </c>
      <c r="G259" s="167">
        <f>VLOOKUP($C259,'2020-21 School Level AAFTE'!$C:$I,7,FALSE)</f>
        <v>1443.46</v>
      </c>
      <c r="H259" s="145">
        <f>IFERROR(IF(F259= "yes",VLOOKUP(C259,Summary!$B:$I,5,0),0),0)</f>
        <v>0</v>
      </c>
      <c r="I259" s="144">
        <f t="shared" si="63"/>
        <v>0</v>
      </c>
      <c r="J259" s="101">
        <f>VLOOKUP($A259,'2021-22 Salary &amp; Benefits'!$A:$I,3,FALSE)</f>
        <v>1.18</v>
      </c>
      <c r="K259" s="101">
        <f>VLOOKUP($A259,'2021-22 Salary &amp; Benefits'!$A:$I,4,FALSE)</f>
        <v>1.18</v>
      </c>
      <c r="L259" s="121">
        <f t="shared" si="64"/>
        <v>0</v>
      </c>
      <c r="M259" s="29">
        <v>15</v>
      </c>
      <c r="N259" s="31">
        <f t="shared" si="65"/>
        <v>0</v>
      </c>
      <c r="O259" s="29">
        <v>1.1000000000000001</v>
      </c>
      <c r="P259" s="29">
        <v>36</v>
      </c>
      <c r="Q259" s="32">
        <f t="shared" si="66"/>
        <v>0</v>
      </c>
      <c r="R259" s="122">
        <f t="shared" si="67"/>
        <v>0</v>
      </c>
      <c r="S259" s="25">
        <f>VLOOKUP($A259,'2021-22 Salary &amp; Benefits'!$A:$I,5,FALSE)</f>
        <v>67585</v>
      </c>
      <c r="T259" s="25">
        <f>VLOOKUP($A259,'2021-22 Salary &amp; Benefits'!$A:$I,6,FALSE)</f>
        <v>68937</v>
      </c>
      <c r="U259" s="26">
        <f t="shared" si="68"/>
        <v>0</v>
      </c>
      <c r="V259" s="26">
        <f t="shared" si="69"/>
        <v>0</v>
      </c>
      <c r="W259" s="26">
        <f>'2021-22 Salary &amp; Benefits'!G$6</f>
        <v>11848.32</v>
      </c>
      <c r="X259" s="28">
        <f>'2021-22 Salary &amp; Benefits'!H$6</f>
        <v>0.2271</v>
      </c>
      <c r="Y259" s="28">
        <f>'2021-22 Salary &amp; Benefits'!I$6</f>
        <v>0.22070000000000001</v>
      </c>
      <c r="Z259" s="26">
        <f t="shared" si="70"/>
        <v>0</v>
      </c>
      <c r="AA259" s="27">
        <f t="shared" si="74"/>
        <v>0</v>
      </c>
      <c r="AB259" s="27">
        <f t="shared" si="71"/>
        <v>0</v>
      </c>
      <c r="AC259" s="27">
        <f t="shared" si="72"/>
        <v>0</v>
      </c>
      <c r="AD259" s="26">
        <f t="shared" si="73"/>
        <v>0</v>
      </c>
    </row>
    <row r="260" spans="1:30" s="23" customFormat="1">
      <c r="A260" s="129" t="s">
        <v>2385</v>
      </c>
      <c r="B260" s="129" t="s">
        <v>1055</v>
      </c>
      <c r="C260" s="130">
        <v>3237</v>
      </c>
      <c r="D260" s="129" t="s">
        <v>1058</v>
      </c>
      <c r="E260" s="169">
        <f>VLOOKUP($C260,'2020-21 School Level AAFTE'!$C:$Z,11,FALSE)</f>
        <v>0.30930000000000002</v>
      </c>
      <c r="F260" s="169" t="str">
        <f>VLOOKUP($C260,'2020-21 School Level AAFTE'!$C:$Z,8,FALSE)</f>
        <v>No</v>
      </c>
      <c r="G260" s="167">
        <f>VLOOKUP($C260,'2020-21 School Level AAFTE'!$C:$I,7,FALSE)</f>
        <v>704.61</v>
      </c>
      <c r="H260" s="145">
        <f>IFERROR(IF(F260= "yes",VLOOKUP(C260,Summary!$B:$I,5,0),0),0)</f>
        <v>0</v>
      </c>
      <c r="I260" s="144">
        <f t="shared" si="63"/>
        <v>0</v>
      </c>
      <c r="J260" s="101">
        <f>VLOOKUP($A260,'2021-22 Salary &amp; Benefits'!$A:$I,3,FALSE)</f>
        <v>1.18</v>
      </c>
      <c r="K260" s="101">
        <f>VLOOKUP($A260,'2021-22 Salary &amp; Benefits'!$A:$I,4,FALSE)</f>
        <v>1.18</v>
      </c>
      <c r="L260" s="121">
        <f t="shared" si="64"/>
        <v>0</v>
      </c>
      <c r="M260" s="29">
        <v>15</v>
      </c>
      <c r="N260" s="31">
        <f t="shared" si="65"/>
        <v>0</v>
      </c>
      <c r="O260" s="29">
        <v>1.1000000000000001</v>
      </c>
      <c r="P260" s="29">
        <v>36</v>
      </c>
      <c r="Q260" s="32">
        <f t="shared" si="66"/>
        <v>0</v>
      </c>
      <c r="R260" s="122">
        <f t="shared" si="67"/>
        <v>0</v>
      </c>
      <c r="S260" s="25">
        <f>VLOOKUP($A260,'2021-22 Salary &amp; Benefits'!$A:$I,5,FALSE)</f>
        <v>67585</v>
      </c>
      <c r="T260" s="25">
        <f>VLOOKUP($A260,'2021-22 Salary &amp; Benefits'!$A:$I,6,FALSE)</f>
        <v>68937</v>
      </c>
      <c r="U260" s="26">
        <f t="shared" si="68"/>
        <v>0</v>
      </c>
      <c r="V260" s="26">
        <f t="shared" si="69"/>
        <v>0</v>
      </c>
      <c r="W260" s="26">
        <f>'2021-22 Salary &amp; Benefits'!G$6</f>
        <v>11848.32</v>
      </c>
      <c r="X260" s="28">
        <f>'2021-22 Salary &amp; Benefits'!H$6</f>
        <v>0.2271</v>
      </c>
      <c r="Y260" s="28">
        <f>'2021-22 Salary &amp; Benefits'!I$6</f>
        <v>0.22070000000000001</v>
      </c>
      <c r="Z260" s="26">
        <f t="shared" si="70"/>
        <v>0</v>
      </c>
      <c r="AA260" s="27">
        <f t="shared" si="74"/>
        <v>0</v>
      </c>
      <c r="AB260" s="27">
        <f t="shared" si="71"/>
        <v>0</v>
      </c>
      <c r="AC260" s="27">
        <f t="shared" si="72"/>
        <v>0</v>
      </c>
      <c r="AD260" s="26">
        <f t="shared" si="73"/>
        <v>0</v>
      </c>
    </row>
    <row r="261" spans="1:30" s="23" customFormat="1">
      <c r="A261" s="129" t="s">
        <v>2385</v>
      </c>
      <c r="B261" s="129" t="s">
        <v>1055</v>
      </c>
      <c r="C261" s="130">
        <v>4016</v>
      </c>
      <c r="D261" s="129" t="s">
        <v>1062</v>
      </c>
      <c r="E261" s="169">
        <f>VLOOKUP($C261,'2020-21 School Level AAFTE'!$C:$Z,11,FALSE)</f>
        <v>0.4965</v>
      </c>
      <c r="F261" s="169" t="str">
        <f>VLOOKUP($C261,'2020-21 School Level AAFTE'!$C:$Z,8,FALSE)</f>
        <v>No</v>
      </c>
      <c r="G261" s="167">
        <f>VLOOKUP($C261,'2020-21 School Level AAFTE'!$C:$I,7,FALSE)</f>
        <v>339.4</v>
      </c>
      <c r="H261" s="145">
        <f>IFERROR(IF(F261= "yes",VLOOKUP(C261,Summary!$B:$I,5,0),0),0)</f>
        <v>0</v>
      </c>
      <c r="I261" s="144">
        <f t="shared" ref="I261:I322" si="75">IF(F261= "yes", G261,0)</f>
        <v>0</v>
      </c>
      <c r="J261" s="101">
        <f>VLOOKUP($A261,'2021-22 Salary &amp; Benefits'!$A:$I,3,FALSE)</f>
        <v>1.18</v>
      </c>
      <c r="K261" s="101">
        <f>VLOOKUP($A261,'2021-22 Salary &amp; Benefits'!$A:$I,4,FALSE)</f>
        <v>1.18</v>
      </c>
      <c r="L261" s="121">
        <f t="shared" ref="L261:L322" si="76">IF(H261&gt;0,H261,I261)</f>
        <v>0</v>
      </c>
      <c r="M261" s="29">
        <v>15</v>
      </c>
      <c r="N261" s="31">
        <f t="shared" ref="N261:N322" si="77">IF(L261="no",0,L261/M261)</f>
        <v>0</v>
      </c>
      <c r="O261" s="29">
        <v>1.1000000000000001</v>
      </c>
      <c r="P261" s="29">
        <v>36</v>
      </c>
      <c r="Q261" s="32">
        <f t="shared" ref="Q261:Q322" si="78">IF(L261="no",0,N261*O261*P261)</f>
        <v>0</v>
      </c>
      <c r="R261" s="122">
        <f t="shared" ref="R261:R322" si="79">IF(L261="no",0,Q261/900)</f>
        <v>0</v>
      </c>
      <c r="S261" s="25">
        <f>VLOOKUP($A261,'2021-22 Salary &amp; Benefits'!$A:$I,5,FALSE)</f>
        <v>67585</v>
      </c>
      <c r="T261" s="25">
        <f>VLOOKUP($A261,'2021-22 Salary &amp; Benefits'!$A:$I,6,FALSE)</f>
        <v>68937</v>
      </c>
      <c r="U261" s="26">
        <f t="shared" ref="U261:U322" si="80">$J261*$S261*$R261</f>
        <v>0</v>
      </c>
      <c r="V261" s="26">
        <f t="shared" ref="V261:V322" si="81">$K261*$T261*$R261-U261</f>
        <v>0</v>
      </c>
      <c r="W261" s="26">
        <f>'2021-22 Salary &amp; Benefits'!G$6</f>
        <v>11848.32</v>
      </c>
      <c r="X261" s="28">
        <f>'2021-22 Salary &amp; Benefits'!H$6</f>
        <v>0.2271</v>
      </c>
      <c r="Y261" s="28">
        <f>'2021-22 Salary &amp; Benefits'!I$6</f>
        <v>0.22070000000000001</v>
      </c>
      <c r="Z261" s="26">
        <f t="shared" ref="Z261:Z322" si="82">U261*X261+V261*Y261+R261*W261</f>
        <v>0</v>
      </c>
      <c r="AA261" s="27">
        <f t="shared" si="74"/>
        <v>0</v>
      </c>
      <c r="AB261" s="27">
        <f t="shared" ref="AB261:AB322" si="83">AA261*Y261</f>
        <v>0</v>
      </c>
      <c r="AC261" s="27">
        <f t="shared" ref="AC261:AC322" si="84">SUM(AA261:AB261)</f>
        <v>0</v>
      </c>
      <c r="AD261" s="26">
        <f t="shared" ref="AD261:AD322" si="85">SUM(Z261,U261:V261,AC261)</f>
        <v>0</v>
      </c>
    </row>
    <row r="262" spans="1:30" s="23" customFormat="1">
      <c r="A262" s="129" t="s">
        <v>2385</v>
      </c>
      <c r="B262" s="129" t="s">
        <v>1055</v>
      </c>
      <c r="C262" s="130">
        <v>4014</v>
      </c>
      <c r="D262" s="129" t="s">
        <v>1060</v>
      </c>
      <c r="E262" s="169">
        <f>VLOOKUP($C262,'2020-21 School Level AAFTE'!$C:$Z,11,FALSE)</f>
        <v>0.35189999999999999</v>
      </c>
      <c r="F262" s="169" t="str">
        <f>VLOOKUP($C262,'2020-21 School Level AAFTE'!$C:$Z,8,FALSE)</f>
        <v>No</v>
      </c>
      <c r="G262" s="167">
        <f>VLOOKUP($C262,'2020-21 School Level AAFTE'!$C:$I,7,FALSE)</f>
        <v>312.39999999999998</v>
      </c>
      <c r="H262" s="145">
        <f>IFERROR(IF(F262= "yes",VLOOKUP(C262,Summary!$B:$I,5,0),0),0)</f>
        <v>0</v>
      </c>
      <c r="I262" s="144">
        <f t="shared" si="75"/>
        <v>0</v>
      </c>
      <c r="J262" s="101">
        <f>VLOOKUP($A262,'2021-22 Salary &amp; Benefits'!$A:$I,3,FALSE)</f>
        <v>1.18</v>
      </c>
      <c r="K262" s="101">
        <f>VLOOKUP($A262,'2021-22 Salary &amp; Benefits'!$A:$I,4,FALSE)</f>
        <v>1.18</v>
      </c>
      <c r="L262" s="121">
        <f t="shared" si="76"/>
        <v>0</v>
      </c>
      <c r="M262" s="29">
        <v>15</v>
      </c>
      <c r="N262" s="31">
        <f t="shared" si="77"/>
        <v>0</v>
      </c>
      <c r="O262" s="29">
        <v>1.1000000000000001</v>
      </c>
      <c r="P262" s="29">
        <v>36</v>
      </c>
      <c r="Q262" s="32">
        <f t="shared" si="78"/>
        <v>0</v>
      </c>
      <c r="R262" s="122">
        <f t="shared" si="79"/>
        <v>0</v>
      </c>
      <c r="S262" s="25">
        <f>VLOOKUP($A262,'2021-22 Salary &amp; Benefits'!$A:$I,5,FALSE)</f>
        <v>67585</v>
      </c>
      <c r="T262" s="25">
        <f>VLOOKUP($A262,'2021-22 Salary &amp; Benefits'!$A:$I,6,FALSE)</f>
        <v>68937</v>
      </c>
      <c r="U262" s="26">
        <f t="shared" si="80"/>
        <v>0</v>
      </c>
      <c r="V262" s="26">
        <f t="shared" si="81"/>
        <v>0</v>
      </c>
      <c r="W262" s="26">
        <f>'2021-22 Salary &amp; Benefits'!G$6</f>
        <v>11848.32</v>
      </c>
      <c r="X262" s="28">
        <f>'2021-22 Salary &amp; Benefits'!H$6</f>
        <v>0.2271</v>
      </c>
      <c r="Y262" s="28">
        <f>'2021-22 Salary &amp; Benefits'!I$6</f>
        <v>0.22070000000000001</v>
      </c>
      <c r="Z262" s="26">
        <f t="shared" si="82"/>
        <v>0</v>
      </c>
      <c r="AA262" s="27">
        <f t="shared" si="74"/>
        <v>0</v>
      </c>
      <c r="AB262" s="27">
        <f t="shared" si="83"/>
        <v>0</v>
      </c>
      <c r="AC262" s="27">
        <f t="shared" si="84"/>
        <v>0</v>
      </c>
      <c r="AD262" s="26">
        <f t="shared" si="85"/>
        <v>0</v>
      </c>
    </row>
    <row r="263" spans="1:30" s="23" customFormat="1">
      <c r="A263" s="129" t="s">
        <v>2385</v>
      </c>
      <c r="B263" s="129" t="s">
        <v>1055</v>
      </c>
      <c r="C263" s="130">
        <v>4341</v>
      </c>
      <c r="D263" s="129" t="s">
        <v>1067</v>
      </c>
      <c r="E263" s="169">
        <f>VLOOKUP($C263,'2020-21 School Level AAFTE'!$C:$Z,11,FALSE)</f>
        <v>0.28420000000000001</v>
      </c>
      <c r="F263" s="169" t="str">
        <f>VLOOKUP($C263,'2020-21 School Level AAFTE'!$C:$Z,8,FALSE)</f>
        <v>No</v>
      </c>
      <c r="G263" s="167">
        <f>VLOOKUP($C263,'2020-21 School Level AAFTE'!$C:$I,7,FALSE)</f>
        <v>297.2</v>
      </c>
      <c r="H263" s="145">
        <f>IFERROR(IF(F263= "yes",VLOOKUP(C263,Summary!$B:$I,5,0),0),0)</f>
        <v>0</v>
      </c>
      <c r="I263" s="144">
        <f t="shared" si="75"/>
        <v>0</v>
      </c>
      <c r="J263" s="101">
        <f>VLOOKUP($A263,'2021-22 Salary &amp; Benefits'!$A:$I,3,FALSE)</f>
        <v>1.18</v>
      </c>
      <c r="K263" s="101">
        <f>VLOOKUP($A263,'2021-22 Salary &amp; Benefits'!$A:$I,4,FALSE)</f>
        <v>1.18</v>
      </c>
      <c r="L263" s="121">
        <f t="shared" si="76"/>
        <v>0</v>
      </c>
      <c r="M263" s="29">
        <v>15</v>
      </c>
      <c r="N263" s="31">
        <f t="shared" si="77"/>
        <v>0</v>
      </c>
      <c r="O263" s="29">
        <v>1.1000000000000001</v>
      </c>
      <c r="P263" s="29">
        <v>36</v>
      </c>
      <c r="Q263" s="32">
        <f t="shared" si="78"/>
        <v>0</v>
      </c>
      <c r="R263" s="122">
        <f t="shared" si="79"/>
        <v>0</v>
      </c>
      <c r="S263" s="25">
        <f>VLOOKUP($A263,'2021-22 Salary &amp; Benefits'!$A:$I,5,FALSE)</f>
        <v>67585</v>
      </c>
      <c r="T263" s="25">
        <f>VLOOKUP($A263,'2021-22 Salary &amp; Benefits'!$A:$I,6,FALSE)</f>
        <v>68937</v>
      </c>
      <c r="U263" s="26">
        <f t="shared" si="80"/>
        <v>0</v>
      </c>
      <c r="V263" s="26">
        <f t="shared" si="81"/>
        <v>0</v>
      </c>
      <c r="W263" s="26">
        <f>'2021-22 Salary &amp; Benefits'!G$6</f>
        <v>11848.32</v>
      </c>
      <c r="X263" s="28">
        <f>'2021-22 Salary &amp; Benefits'!H$6</f>
        <v>0.2271</v>
      </c>
      <c r="Y263" s="28">
        <f>'2021-22 Salary &amp; Benefits'!I$6</f>
        <v>0.22070000000000001</v>
      </c>
      <c r="Z263" s="26">
        <f t="shared" si="82"/>
        <v>0</v>
      </c>
      <c r="AA263" s="27">
        <f t="shared" si="74"/>
        <v>0</v>
      </c>
      <c r="AB263" s="27">
        <f t="shared" si="83"/>
        <v>0</v>
      </c>
      <c r="AC263" s="27">
        <f t="shared" si="84"/>
        <v>0</v>
      </c>
      <c r="AD263" s="26">
        <f t="shared" si="85"/>
        <v>0</v>
      </c>
    </row>
    <row r="264" spans="1:30" s="23" customFormat="1">
      <c r="A264" s="129" t="s">
        <v>2385</v>
      </c>
      <c r="B264" s="129" t="s">
        <v>1055</v>
      </c>
      <c r="C264" s="130">
        <v>4444</v>
      </c>
      <c r="D264" s="129" t="s">
        <v>1070</v>
      </c>
      <c r="E264" s="169">
        <f>VLOOKUP($C264,'2020-21 School Level AAFTE'!$C:$Z,11,FALSE)</f>
        <v>0.22339999999999999</v>
      </c>
      <c r="F264" s="169" t="str">
        <f>VLOOKUP($C264,'2020-21 School Level AAFTE'!$C:$Z,8,FALSE)</f>
        <v>No</v>
      </c>
      <c r="G264" s="167">
        <f>VLOOKUP($C264,'2020-21 School Level AAFTE'!$C:$I,7,FALSE)</f>
        <v>408.9</v>
      </c>
      <c r="H264" s="145">
        <f>IFERROR(IF(F264= "yes",VLOOKUP(C264,Summary!$B:$I,5,0),0),0)</f>
        <v>0</v>
      </c>
      <c r="I264" s="144">
        <f t="shared" si="75"/>
        <v>0</v>
      </c>
      <c r="J264" s="101">
        <f>VLOOKUP($A264,'2021-22 Salary &amp; Benefits'!$A:$I,3,FALSE)</f>
        <v>1.18</v>
      </c>
      <c r="K264" s="101">
        <f>VLOOKUP($A264,'2021-22 Salary &amp; Benefits'!$A:$I,4,FALSE)</f>
        <v>1.18</v>
      </c>
      <c r="L264" s="121">
        <f t="shared" si="76"/>
        <v>0</v>
      </c>
      <c r="M264" s="29">
        <v>15</v>
      </c>
      <c r="N264" s="31">
        <f t="shared" si="77"/>
        <v>0</v>
      </c>
      <c r="O264" s="29">
        <v>1.1000000000000001</v>
      </c>
      <c r="P264" s="29">
        <v>36</v>
      </c>
      <c r="Q264" s="32">
        <f t="shared" si="78"/>
        <v>0</v>
      </c>
      <c r="R264" s="122">
        <f t="shared" si="79"/>
        <v>0</v>
      </c>
      <c r="S264" s="25">
        <f>VLOOKUP($A264,'2021-22 Salary &amp; Benefits'!$A:$I,5,FALSE)</f>
        <v>67585</v>
      </c>
      <c r="T264" s="25">
        <f>VLOOKUP($A264,'2021-22 Salary &amp; Benefits'!$A:$I,6,FALSE)</f>
        <v>68937</v>
      </c>
      <c r="U264" s="26">
        <f t="shared" si="80"/>
        <v>0</v>
      </c>
      <c r="V264" s="26">
        <f t="shared" si="81"/>
        <v>0</v>
      </c>
      <c r="W264" s="26">
        <f>'2021-22 Salary &amp; Benefits'!G$6</f>
        <v>11848.32</v>
      </c>
      <c r="X264" s="28">
        <f>'2021-22 Salary &amp; Benefits'!H$6</f>
        <v>0.2271</v>
      </c>
      <c r="Y264" s="28">
        <f>'2021-22 Salary &amp; Benefits'!I$6</f>
        <v>0.22070000000000001</v>
      </c>
      <c r="Z264" s="26">
        <f t="shared" si="82"/>
        <v>0</v>
      </c>
      <c r="AA264" s="27">
        <f t="shared" si="74"/>
        <v>0</v>
      </c>
      <c r="AB264" s="27">
        <f t="shared" si="83"/>
        <v>0</v>
      </c>
      <c r="AC264" s="27">
        <f t="shared" si="84"/>
        <v>0</v>
      </c>
      <c r="AD264" s="26">
        <f t="shared" si="85"/>
        <v>0</v>
      </c>
    </row>
    <row r="265" spans="1:30" s="23" customFormat="1">
      <c r="A265" s="129" t="s">
        <v>2385</v>
      </c>
      <c r="B265" s="129" t="s">
        <v>1055</v>
      </c>
      <c r="C265" s="130">
        <v>4015</v>
      </c>
      <c r="D265" s="129" t="s">
        <v>1061</v>
      </c>
      <c r="E265" s="169">
        <f>VLOOKUP($C265,'2020-21 School Level AAFTE'!$C:$Z,11,FALSE)</f>
        <v>0.48980000000000001</v>
      </c>
      <c r="F265" s="169" t="str">
        <f>VLOOKUP($C265,'2020-21 School Level AAFTE'!$C:$Z,8,FALSE)</f>
        <v>No</v>
      </c>
      <c r="G265" s="167">
        <f>VLOOKUP($C265,'2020-21 School Level AAFTE'!$C:$I,7,FALSE)</f>
        <v>233.5</v>
      </c>
      <c r="H265" s="145">
        <f>IFERROR(IF(F265= "yes",VLOOKUP(C265,Summary!$B:$I,5,0),0),0)</f>
        <v>0</v>
      </c>
      <c r="I265" s="144">
        <f t="shared" si="75"/>
        <v>0</v>
      </c>
      <c r="J265" s="101">
        <f>VLOOKUP($A265,'2021-22 Salary &amp; Benefits'!$A:$I,3,FALSE)</f>
        <v>1.18</v>
      </c>
      <c r="K265" s="101">
        <f>VLOOKUP($A265,'2021-22 Salary &amp; Benefits'!$A:$I,4,FALSE)</f>
        <v>1.18</v>
      </c>
      <c r="L265" s="121">
        <f t="shared" si="76"/>
        <v>0</v>
      </c>
      <c r="M265" s="29">
        <v>15</v>
      </c>
      <c r="N265" s="31">
        <f t="shared" si="77"/>
        <v>0</v>
      </c>
      <c r="O265" s="29">
        <v>1.1000000000000001</v>
      </c>
      <c r="P265" s="29">
        <v>36</v>
      </c>
      <c r="Q265" s="32">
        <f t="shared" si="78"/>
        <v>0</v>
      </c>
      <c r="R265" s="122">
        <f t="shared" si="79"/>
        <v>0</v>
      </c>
      <c r="S265" s="25">
        <f>VLOOKUP($A265,'2021-22 Salary &amp; Benefits'!$A:$I,5,FALSE)</f>
        <v>67585</v>
      </c>
      <c r="T265" s="25">
        <f>VLOOKUP($A265,'2021-22 Salary &amp; Benefits'!$A:$I,6,FALSE)</f>
        <v>68937</v>
      </c>
      <c r="U265" s="26">
        <f t="shared" si="80"/>
        <v>0</v>
      </c>
      <c r="V265" s="26">
        <f t="shared" si="81"/>
        <v>0</v>
      </c>
      <c r="W265" s="26">
        <f>'2021-22 Salary &amp; Benefits'!G$6</f>
        <v>11848.32</v>
      </c>
      <c r="X265" s="28">
        <f>'2021-22 Salary &amp; Benefits'!H$6</f>
        <v>0.2271</v>
      </c>
      <c r="Y265" s="28">
        <f>'2021-22 Salary &amp; Benefits'!I$6</f>
        <v>0.22070000000000001</v>
      </c>
      <c r="Z265" s="26">
        <f t="shared" si="82"/>
        <v>0</v>
      </c>
      <c r="AA265" s="27">
        <f t="shared" si="74"/>
        <v>0</v>
      </c>
      <c r="AB265" s="27">
        <f t="shared" si="83"/>
        <v>0</v>
      </c>
      <c r="AC265" s="27">
        <f t="shared" si="84"/>
        <v>0</v>
      </c>
      <c r="AD265" s="26">
        <f t="shared" si="85"/>
        <v>0</v>
      </c>
    </row>
    <row r="266" spans="1:30" s="23" customFormat="1">
      <c r="A266" s="129" t="s">
        <v>2385</v>
      </c>
      <c r="B266" s="129" t="s">
        <v>1055</v>
      </c>
      <c r="C266" s="130">
        <v>3791</v>
      </c>
      <c r="D266" s="129" t="s">
        <v>1059</v>
      </c>
      <c r="E266" s="169">
        <f>VLOOKUP($C266,'2020-21 School Level AAFTE'!$C:$Z,11,FALSE)</f>
        <v>0.50719999999999998</v>
      </c>
      <c r="F266" s="169" t="str">
        <f>VLOOKUP($C266,'2020-21 School Level AAFTE'!$C:$Z,8,FALSE)</f>
        <v>Yes</v>
      </c>
      <c r="G266" s="167">
        <f>VLOOKUP($C266,'2020-21 School Level AAFTE'!$C:$I,7,FALSE)</f>
        <v>612.48</v>
      </c>
      <c r="H266" s="145">
        <f>IFERROR(IF(F266= "yes",VLOOKUP(C266,Summary!$B:$I,5,0),0),0)</f>
        <v>0</v>
      </c>
      <c r="I266" s="143">
        <f t="shared" si="75"/>
        <v>612.48</v>
      </c>
      <c r="J266" s="101">
        <f>VLOOKUP($A266,'2021-22 Salary &amp; Benefits'!$A:$I,3,FALSE)</f>
        <v>1.18</v>
      </c>
      <c r="K266" s="101">
        <f>VLOOKUP($A266,'2021-22 Salary &amp; Benefits'!$A:$I,4,FALSE)</f>
        <v>1.18</v>
      </c>
      <c r="L266" s="45">
        <f t="shared" si="76"/>
        <v>612.48</v>
      </c>
      <c r="M266" s="29">
        <v>15</v>
      </c>
      <c r="N266" s="31">
        <f t="shared" si="77"/>
        <v>40.832000000000001</v>
      </c>
      <c r="O266" s="29">
        <v>1.1000000000000001</v>
      </c>
      <c r="P266" s="29">
        <v>36</v>
      </c>
      <c r="Q266" s="32">
        <f t="shared" si="78"/>
        <v>1616.9472000000003</v>
      </c>
      <c r="R266" s="122">
        <f t="shared" si="79"/>
        <v>1.7966080000000004</v>
      </c>
      <c r="S266" s="25">
        <f>VLOOKUP($A266,'2021-22 Salary &amp; Benefits'!$A:$I,5,FALSE)</f>
        <v>67585</v>
      </c>
      <c r="T266" s="25">
        <f>VLOOKUP($A266,'2021-22 Salary &amp; Benefits'!$A:$I,6,FALSE)</f>
        <v>68937</v>
      </c>
      <c r="U266" s="26">
        <f t="shared" si="80"/>
        <v>143280.02698240004</v>
      </c>
      <c r="V266" s="26">
        <f t="shared" si="81"/>
        <v>2866.2365388799808</v>
      </c>
      <c r="W266" s="26">
        <f>'2021-22 Salary &amp; Benefits'!G$6</f>
        <v>11848.32</v>
      </c>
      <c r="X266" s="28">
        <f>'2021-22 Salary &amp; Benefits'!H$6</f>
        <v>0.2271</v>
      </c>
      <c r="Y266" s="28">
        <f>'2021-22 Salary &amp; Benefits'!I$6</f>
        <v>0.22070000000000001</v>
      </c>
      <c r="Z266" s="26">
        <f t="shared" si="82"/>
        <v>54458.259030393863</v>
      </c>
      <c r="AA266" s="27">
        <f t="shared" si="74"/>
        <v>2435.7710586880003</v>
      </c>
      <c r="AB266" s="27">
        <f t="shared" si="83"/>
        <v>537.57467265244168</v>
      </c>
      <c r="AC266" s="27">
        <f t="shared" si="84"/>
        <v>2973.3457313404419</v>
      </c>
      <c r="AD266" s="26">
        <f t="shared" si="85"/>
        <v>203577.86828301431</v>
      </c>
    </row>
    <row r="267" spans="1:30" s="23" customFormat="1">
      <c r="A267" s="129" t="s">
        <v>2385</v>
      </c>
      <c r="B267" s="129" t="s">
        <v>1055</v>
      </c>
      <c r="C267" s="130">
        <v>4393</v>
      </c>
      <c r="D267" s="129" t="s">
        <v>1069</v>
      </c>
      <c r="E267" s="169">
        <f>VLOOKUP($C267,'2020-21 School Level AAFTE'!$C:$Z,11,FALSE)</f>
        <v>0.37540000000000001</v>
      </c>
      <c r="F267" s="169" t="str">
        <f>VLOOKUP($C267,'2020-21 School Level AAFTE'!$C:$Z,8,FALSE)</f>
        <v>No</v>
      </c>
      <c r="G267" s="167">
        <f>VLOOKUP($C267,'2020-21 School Level AAFTE'!$C:$I,7,FALSE)</f>
        <v>289.5</v>
      </c>
      <c r="H267" s="145">
        <f>IFERROR(IF(F267= "yes",VLOOKUP(C267,Summary!$B:$I,5,0),0),0)</f>
        <v>0</v>
      </c>
      <c r="I267" s="144">
        <f t="shared" si="75"/>
        <v>0</v>
      </c>
      <c r="J267" s="101">
        <f>VLOOKUP($A267,'2021-22 Salary &amp; Benefits'!$A:$I,3,FALSE)</f>
        <v>1.18</v>
      </c>
      <c r="K267" s="101">
        <f>VLOOKUP($A267,'2021-22 Salary &amp; Benefits'!$A:$I,4,FALSE)</f>
        <v>1.18</v>
      </c>
      <c r="L267" s="121">
        <f t="shared" si="76"/>
        <v>0</v>
      </c>
      <c r="M267" s="29">
        <v>15</v>
      </c>
      <c r="N267" s="31">
        <f t="shared" si="77"/>
        <v>0</v>
      </c>
      <c r="O267" s="29">
        <v>1.1000000000000001</v>
      </c>
      <c r="P267" s="29">
        <v>36</v>
      </c>
      <c r="Q267" s="32">
        <f t="shared" si="78"/>
        <v>0</v>
      </c>
      <c r="R267" s="122">
        <f t="shared" si="79"/>
        <v>0</v>
      </c>
      <c r="S267" s="25">
        <f>VLOOKUP($A267,'2021-22 Salary &amp; Benefits'!$A:$I,5,FALSE)</f>
        <v>67585</v>
      </c>
      <c r="T267" s="25">
        <f>VLOOKUP($A267,'2021-22 Salary &amp; Benefits'!$A:$I,6,FALSE)</f>
        <v>68937</v>
      </c>
      <c r="U267" s="26">
        <f t="shared" si="80"/>
        <v>0</v>
      </c>
      <c r="V267" s="26">
        <f t="shared" si="81"/>
        <v>0</v>
      </c>
      <c r="W267" s="26">
        <f>'2021-22 Salary &amp; Benefits'!G$6</f>
        <v>11848.32</v>
      </c>
      <c r="X267" s="28">
        <f>'2021-22 Salary &amp; Benefits'!H$6</f>
        <v>0.2271</v>
      </c>
      <c r="Y267" s="28">
        <f>'2021-22 Salary &amp; Benefits'!I$6</f>
        <v>0.22070000000000001</v>
      </c>
      <c r="Z267" s="26">
        <f t="shared" si="82"/>
        <v>0</v>
      </c>
      <c r="AA267" s="27">
        <f t="shared" ref="AA267:AA330" si="86">($T267*$K267*$R267/180*3)</f>
        <v>0</v>
      </c>
      <c r="AB267" s="27">
        <f t="shared" si="83"/>
        <v>0</v>
      </c>
      <c r="AC267" s="27">
        <f t="shared" si="84"/>
        <v>0</v>
      </c>
      <c r="AD267" s="26">
        <f t="shared" si="85"/>
        <v>0</v>
      </c>
    </row>
    <row r="268" spans="1:30" s="23" customFormat="1">
      <c r="A268" s="129" t="s">
        <v>2385</v>
      </c>
      <c r="B268" s="129" t="s">
        <v>1055</v>
      </c>
      <c r="C268" s="130">
        <v>3594</v>
      </c>
      <c r="D268" s="129" t="s">
        <v>3212</v>
      </c>
      <c r="E268" s="169">
        <f>VLOOKUP($C268,'2020-21 School Level AAFTE'!$C:$Z,11,FALSE)</f>
        <v>0.3805</v>
      </c>
      <c r="F268" s="169" t="str">
        <f>VLOOKUP($C268,'2020-21 School Level AAFTE'!$C:$Z,8,FALSE)</f>
        <v>No</v>
      </c>
      <c r="G268" s="167">
        <f>VLOOKUP($C268,'2020-21 School Level AAFTE'!$C:$I,7,FALSE)</f>
        <v>400.4</v>
      </c>
      <c r="H268" s="145">
        <f>IFERROR(IF(F268= "yes",VLOOKUP(C268,Summary!$B:$I,5,0),0),0)</f>
        <v>0</v>
      </c>
      <c r="I268" s="143">
        <f t="shared" si="75"/>
        <v>0</v>
      </c>
      <c r="J268" s="101">
        <f>VLOOKUP($A268,'2021-22 Salary &amp; Benefits'!$A:$I,3,FALSE)</f>
        <v>1.18</v>
      </c>
      <c r="K268" s="101">
        <f>VLOOKUP($A268,'2021-22 Salary &amp; Benefits'!$A:$I,4,FALSE)</f>
        <v>1.18</v>
      </c>
      <c r="L268" s="45">
        <f t="shared" si="76"/>
        <v>0</v>
      </c>
      <c r="M268" s="29">
        <v>15</v>
      </c>
      <c r="N268" s="31">
        <f t="shared" si="77"/>
        <v>0</v>
      </c>
      <c r="O268" s="29">
        <v>1.1000000000000001</v>
      </c>
      <c r="P268" s="29">
        <v>36</v>
      </c>
      <c r="Q268" s="32">
        <f t="shared" si="78"/>
        <v>0</v>
      </c>
      <c r="R268" s="122">
        <f t="shared" si="79"/>
        <v>0</v>
      </c>
      <c r="S268" s="25">
        <f>VLOOKUP($A268,'2021-22 Salary &amp; Benefits'!$A:$I,5,FALSE)</f>
        <v>67585</v>
      </c>
      <c r="T268" s="25">
        <f>VLOOKUP($A268,'2021-22 Salary &amp; Benefits'!$A:$I,6,FALSE)</f>
        <v>68937</v>
      </c>
      <c r="U268" s="26">
        <f t="shared" si="80"/>
        <v>0</v>
      </c>
      <c r="V268" s="26">
        <f t="shared" si="81"/>
        <v>0</v>
      </c>
      <c r="W268" s="26">
        <f>'2021-22 Salary &amp; Benefits'!G$6</f>
        <v>11848.32</v>
      </c>
      <c r="X268" s="28">
        <f>'2021-22 Salary &amp; Benefits'!H$6</f>
        <v>0.2271</v>
      </c>
      <c r="Y268" s="28">
        <f>'2021-22 Salary &amp; Benefits'!I$6</f>
        <v>0.22070000000000001</v>
      </c>
      <c r="Z268" s="26">
        <f t="shared" si="82"/>
        <v>0</v>
      </c>
      <c r="AA268" s="27">
        <f t="shared" si="86"/>
        <v>0</v>
      </c>
      <c r="AB268" s="27">
        <f t="shared" si="83"/>
        <v>0</v>
      </c>
      <c r="AC268" s="27">
        <f t="shared" si="84"/>
        <v>0</v>
      </c>
      <c r="AD268" s="26">
        <f t="shared" si="85"/>
        <v>0</v>
      </c>
    </row>
    <row r="269" spans="1:30" s="23" customFormat="1">
      <c r="A269" s="129" t="s">
        <v>2385</v>
      </c>
      <c r="B269" s="129" t="s">
        <v>1055</v>
      </c>
      <c r="C269" s="130">
        <v>4509</v>
      </c>
      <c r="D269" s="129" t="s">
        <v>1071</v>
      </c>
      <c r="E269" s="169">
        <f>VLOOKUP($C269,'2020-21 School Level AAFTE'!$C:$Z,11,FALSE)</f>
        <v>0.28489999999999999</v>
      </c>
      <c r="F269" s="169" t="str">
        <f>VLOOKUP($C269,'2020-21 School Level AAFTE'!$C:$Z,8,FALSE)</f>
        <v>No</v>
      </c>
      <c r="G269" s="167">
        <f>VLOOKUP($C269,'2020-21 School Level AAFTE'!$C:$I,7,FALSE)</f>
        <v>890.67</v>
      </c>
      <c r="H269" s="145">
        <f>IFERROR(IF(F269= "yes",VLOOKUP(C269,Summary!$B:$I,5,0),0),0)</f>
        <v>0</v>
      </c>
      <c r="I269" s="143">
        <f t="shared" si="75"/>
        <v>0</v>
      </c>
      <c r="J269" s="101">
        <f>VLOOKUP($A269,'2021-22 Salary &amp; Benefits'!$A:$I,3,FALSE)</f>
        <v>1.18</v>
      </c>
      <c r="K269" s="101">
        <f>VLOOKUP($A269,'2021-22 Salary &amp; Benefits'!$A:$I,4,FALSE)</f>
        <v>1.18</v>
      </c>
      <c r="L269" s="45">
        <f t="shared" si="76"/>
        <v>0</v>
      </c>
      <c r="M269" s="29">
        <v>15</v>
      </c>
      <c r="N269" s="31">
        <f t="shared" si="77"/>
        <v>0</v>
      </c>
      <c r="O269" s="29">
        <v>1.1000000000000001</v>
      </c>
      <c r="P269" s="29">
        <v>36</v>
      </c>
      <c r="Q269" s="32">
        <f t="shared" si="78"/>
        <v>0</v>
      </c>
      <c r="R269" s="122">
        <f t="shared" si="79"/>
        <v>0</v>
      </c>
      <c r="S269" s="25">
        <f>VLOOKUP($A269,'2021-22 Salary &amp; Benefits'!$A:$I,5,FALSE)</f>
        <v>67585</v>
      </c>
      <c r="T269" s="25">
        <f>VLOOKUP($A269,'2021-22 Salary &amp; Benefits'!$A:$I,6,FALSE)</f>
        <v>68937</v>
      </c>
      <c r="U269" s="26">
        <f t="shared" si="80"/>
        <v>0</v>
      </c>
      <c r="V269" s="26">
        <f t="shared" si="81"/>
        <v>0</v>
      </c>
      <c r="W269" s="26">
        <f>'2021-22 Salary &amp; Benefits'!G$6</f>
        <v>11848.32</v>
      </c>
      <c r="X269" s="28">
        <f>'2021-22 Salary &amp; Benefits'!H$6</f>
        <v>0.2271</v>
      </c>
      <c r="Y269" s="28">
        <f>'2021-22 Salary &amp; Benefits'!I$6</f>
        <v>0.22070000000000001</v>
      </c>
      <c r="Z269" s="26">
        <f t="shared" si="82"/>
        <v>0</v>
      </c>
      <c r="AA269" s="27">
        <f t="shared" si="86"/>
        <v>0</v>
      </c>
      <c r="AB269" s="27">
        <f t="shared" si="83"/>
        <v>0</v>
      </c>
      <c r="AC269" s="27">
        <f t="shared" si="84"/>
        <v>0</v>
      </c>
      <c r="AD269" s="26">
        <f t="shared" si="85"/>
        <v>0</v>
      </c>
    </row>
    <row r="270" spans="1:30" s="23" customFormat="1">
      <c r="A270" s="129" t="s">
        <v>2385</v>
      </c>
      <c r="B270" s="129" t="s">
        <v>1055</v>
      </c>
      <c r="C270" s="130">
        <v>4100</v>
      </c>
      <c r="D270" s="129" t="s">
        <v>1063</v>
      </c>
      <c r="E270" s="169">
        <f>VLOOKUP($C270,'2020-21 School Level AAFTE'!$C:$Z,11,FALSE)</f>
        <v>0.40860000000000002</v>
      </c>
      <c r="F270" s="169" t="str">
        <f>VLOOKUP($C270,'2020-21 School Level AAFTE'!$C:$Z,8,FALSE)</f>
        <v>No</v>
      </c>
      <c r="G270" s="167">
        <f>VLOOKUP($C270,'2020-21 School Level AAFTE'!$C:$I,7,FALSE)</f>
        <v>1036.24</v>
      </c>
      <c r="H270" s="145">
        <f>IFERROR(IF(F270= "yes",VLOOKUP(C270,Summary!$B:$I,5,0),0),0)</f>
        <v>0</v>
      </c>
      <c r="I270" s="143">
        <f t="shared" si="75"/>
        <v>0</v>
      </c>
      <c r="J270" s="101">
        <f>VLOOKUP($A270,'2021-22 Salary &amp; Benefits'!$A:$I,3,FALSE)</f>
        <v>1.18</v>
      </c>
      <c r="K270" s="101">
        <f>VLOOKUP($A270,'2021-22 Salary &amp; Benefits'!$A:$I,4,FALSE)</f>
        <v>1.18</v>
      </c>
      <c r="L270" s="45">
        <f t="shared" si="76"/>
        <v>0</v>
      </c>
      <c r="M270" s="29">
        <v>15</v>
      </c>
      <c r="N270" s="31">
        <f t="shared" si="77"/>
        <v>0</v>
      </c>
      <c r="O270" s="29">
        <v>1.1000000000000001</v>
      </c>
      <c r="P270" s="29">
        <v>36</v>
      </c>
      <c r="Q270" s="32">
        <f t="shared" si="78"/>
        <v>0</v>
      </c>
      <c r="R270" s="122">
        <f t="shared" si="79"/>
        <v>0</v>
      </c>
      <c r="S270" s="25">
        <f>VLOOKUP($A270,'2021-22 Salary &amp; Benefits'!$A:$I,5,FALSE)</f>
        <v>67585</v>
      </c>
      <c r="T270" s="25">
        <f>VLOOKUP($A270,'2021-22 Salary &amp; Benefits'!$A:$I,6,FALSE)</f>
        <v>68937</v>
      </c>
      <c r="U270" s="26">
        <f t="shared" si="80"/>
        <v>0</v>
      </c>
      <c r="V270" s="26">
        <f t="shared" si="81"/>
        <v>0</v>
      </c>
      <c r="W270" s="26">
        <f>'2021-22 Salary &amp; Benefits'!G$6</f>
        <v>11848.32</v>
      </c>
      <c r="X270" s="28">
        <f>'2021-22 Salary &amp; Benefits'!H$6</f>
        <v>0.2271</v>
      </c>
      <c r="Y270" s="28">
        <f>'2021-22 Salary &amp; Benefits'!I$6</f>
        <v>0.22070000000000001</v>
      </c>
      <c r="Z270" s="26">
        <f t="shared" si="82"/>
        <v>0</v>
      </c>
      <c r="AA270" s="27">
        <f t="shared" si="86"/>
        <v>0</v>
      </c>
      <c r="AB270" s="27">
        <f t="shared" si="83"/>
        <v>0</v>
      </c>
      <c r="AC270" s="27">
        <f t="shared" si="84"/>
        <v>0</v>
      </c>
      <c r="AD270" s="26">
        <f t="shared" si="85"/>
        <v>0</v>
      </c>
    </row>
    <row r="271" spans="1:30" s="23" customFormat="1">
      <c r="A271" s="129" t="s">
        <v>2385</v>
      </c>
      <c r="B271" s="129" t="s">
        <v>1055</v>
      </c>
      <c r="C271" s="130">
        <v>4527</v>
      </c>
      <c r="D271" s="129" t="s">
        <v>1072</v>
      </c>
      <c r="E271" s="169">
        <f>VLOOKUP($C271,'2020-21 School Level AAFTE'!$C:$Z,11,FALSE)</f>
        <v>0.47049999999999997</v>
      </c>
      <c r="F271" s="169" t="str">
        <f>VLOOKUP($C271,'2020-21 School Level AAFTE'!$C:$Z,8,FALSE)</f>
        <v>No</v>
      </c>
      <c r="G271" s="167">
        <f>VLOOKUP($C271,'2020-21 School Level AAFTE'!$C:$I,7,FALSE)</f>
        <v>332.6</v>
      </c>
      <c r="H271" s="145">
        <f>IFERROR(IF(F271= "yes",VLOOKUP(C271,Summary!$B:$I,5,0),0),0)</f>
        <v>0</v>
      </c>
      <c r="I271" s="144">
        <f t="shared" si="75"/>
        <v>0</v>
      </c>
      <c r="J271" s="101">
        <f>VLOOKUP($A271,'2021-22 Salary &amp; Benefits'!$A:$I,3,FALSE)</f>
        <v>1.18</v>
      </c>
      <c r="K271" s="101">
        <f>VLOOKUP($A271,'2021-22 Salary &amp; Benefits'!$A:$I,4,FALSE)</f>
        <v>1.18</v>
      </c>
      <c r="L271" s="121">
        <f t="shared" si="76"/>
        <v>0</v>
      </c>
      <c r="M271" s="29">
        <v>15</v>
      </c>
      <c r="N271" s="31">
        <f t="shared" si="77"/>
        <v>0</v>
      </c>
      <c r="O271" s="29">
        <v>1.1000000000000001</v>
      </c>
      <c r="P271" s="29">
        <v>36</v>
      </c>
      <c r="Q271" s="32">
        <f t="shared" si="78"/>
        <v>0</v>
      </c>
      <c r="R271" s="122">
        <f t="shared" si="79"/>
        <v>0</v>
      </c>
      <c r="S271" s="25">
        <f>VLOOKUP($A271,'2021-22 Salary &amp; Benefits'!$A:$I,5,FALSE)</f>
        <v>67585</v>
      </c>
      <c r="T271" s="25">
        <f>VLOOKUP($A271,'2021-22 Salary &amp; Benefits'!$A:$I,6,FALSE)</f>
        <v>68937</v>
      </c>
      <c r="U271" s="26">
        <f t="shared" si="80"/>
        <v>0</v>
      </c>
      <c r="V271" s="26">
        <f t="shared" si="81"/>
        <v>0</v>
      </c>
      <c r="W271" s="26">
        <f>'2021-22 Salary &amp; Benefits'!G$6</f>
        <v>11848.32</v>
      </c>
      <c r="X271" s="28">
        <f>'2021-22 Salary &amp; Benefits'!H$6</f>
        <v>0.2271</v>
      </c>
      <c r="Y271" s="28">
        <f>'2021-22 Salary &amp; Benefits'!I$6</f>
        <v>0.22070000000000001</v>
      </c>
      <c r="Z271" s="26">
        <f t="shared" si="82"/>
        <v>0</v>
      </c>
      <c r="AA271" s="27">
        <f t="shared" si="86"/>
        <v>0</v>
      </c>
      <c r="AB271" s="27">
        <f t="shared" si="83"/>
        <v>0</v>
      </c>
      <c r="AC271" s="27">
        <f t="shared" si="84"/>
        <v>0</v>
      </c>
      <c r="AD271" s="26">
        <f t="shared" si="85"/>
        <v>0</v>
      </c>
    </row>
    <row r="272" spans="1:30" s="23" customFormat="1">
      <c r="A272" s="129" t="s">
        <v>2385</v>
      </c>
      <c r="B272" s="129" t="s">
        <v>1055</v>
      </c>
      <c r="C272" s="130">
        <v>4249</v>
      </c>
      <c r="D272" s="129" t="s">
        <v>1066</v>
      </c>
      <c r="E272" s="169">
        <f>VLOOKUP($C272,'2020-21 School Level AAFTE'!$C:$Z,11,FALSE)</f>
        <v>0.36309999999999998</v>
      </c>
      <c r="F272" s="169" t="str">
        <f>VLOOKUP($C272,'2020-21 School Level AAFTE'!$C:$Z,8,FALSE)</f>
        <v>No</v>
      </c>
      <c r="G272" s="167">
        <f>VLOOKUP($C272,'2020-21 School Level AAFTE'!$C:$I,7,FALSE)</f>
        <v>611.23</v>
      </c>
      <c r="H272" s="145">
        <f>IFERROR(IF(F272= "yes",VLOOKUP(C272,Summary!$B:$I,5,0),0),0)</f>
        <v>0</v>
      </c>
      <c r="I272" s="143">
        <f t="shared" si="75"/>
        <v>0</v>
      </c>
      <c r="J272" s="101">
        <f>VLOOKUP($A272,'2021-22 Salary &amp; Benefits'!$A:$I,3,FALSE)</f>
        <v>1.18</v>
      </c>
      <c r="K272" s="101">
        <f>VLOOKUP($A272,'2021-22 Salary &amp; Benefits'!$A:$I,4,FALSE)</f>
        <v>1.18</v>
      </c>
      <c r="L272" s="45">
        <f t="shared" si="76"/>
        <v>0</v>
      </c>
      <c r="M272" s="29">
        <v>15</v>
      </c>
      <c r="N272" s="31">
        <f t="shared" si="77"/>
        <v>0</v>
      </c>
      <c r="O272" s="29">
        <v>1.1000000000000001</v>
      </c>
      <c r="P272" s="29">
        <v>36</v>
      </c>
      <c r="Q272" s="32">
        <f t="shared" si="78"/>
        <v>0</v>
      </c>
      <c r="R272" s="122">
        <f t="shared" si="79"/>
        <v>0</v>
      </c>
      <c r="S272" s="25">
        <f>VLOOKUP($A272,'2021-22 Salary &amp; Benefits'!$A:$I,5,FALSE)</f>
        <v>67585</v>
      </c>
      <c r="T272" s="25">
        <f>VLOOKUP($A272,'2021-22 Salary &amp; Benefits'!$A:$I,6,FALSE)</f>
        <v>68937</v>
      </c>
      <c r="U272" s="26">
        <f t="shared" si="80"/>
        <v>0</v>
      </c>
      <c r="V272" s="26">
        <f t="shared" si="81"/>
        <v>0</v>
      </c>
      <c r="W272" s="26">
        <f>'2021-22 Salary &amp; Benefits'!G$6</f>
        <v>11848.32</v>
      </c>
      <c r="X272" s="28">
        <f>'2021-22 Salary &amp; Benefits'!H$6</f>
        <v>0.2271</v>
      </c>
      <c r="Y272" s="28">
        <f>'2021-22 Salary &amp; Benefits'!I$6</f>
        <v>0.22070000000000001</v>
      </c>
      <c r="Z272" s="26">
        <f t="shared" si="82"/>
        <v>0</v>
      </c>
      <c r="AA272" s="27">
        <f t="shared" si="86"/>
        <v>0</v>
      </c>
      <c r="AB272" s="27">
        <f t="shared" si="83"/>
        <v>0</v>
      </c>
      <c r="AC272" s="27">
        <f t="shared" si="84"/>
        <v>0</v>
      </c>
      <c r="AD272" s="26">
        <f t="shared" si="85"/>
        <v>0</v>
      </c>
    </row>
    <row r="273" spans="1:30" s="23" customFormat="1">
      <c r="A273" s="129" t="s">
        <v>2385</v>
      </c>
      <c r="B273" s="129" t="s">
        <v>1055</v>
      </c>
      <c r="C273" s="130">
        <v>4372</v>
      </c>
      <c r="D273" s="129" t="s">
        <v>1068</v>
      </c>
      <c r="E273" s="169">
        <f>VLOOKUP($C273,'2020-21 School Level AAFTE'!$C:$Z,11,FALSE)</f>
        <v>0.3271</v>
      </c>
      <c r="F273" s="169" t="str">
        <f>VLOOKUP($C273,'2020-21 School Level AAFTE'!$C:$Z,8,FALSE)</f>
        <v>No</v>
      </c>
      <c r="G273" s="167">
        <f>VLOOKUP($C273,'2020-21 School Level AAFTE'!$C:$I,7,FALSE)</f>
        <v>333.3</v>
      </c>
      <c r="H273" s="145">
        <f>IFERROR(IF(F273= "yes",VLOOKUP(C273,Summary!$B:$I,5,0),0),0)</f>
        <v>0</v>
      </c>
      <c r="I273" s="144">
        <f t="shared" si="75"/>
        <v>0</v>
      </c>
      <c r="J273" s="101">
        <f>VLOOKUP($A273,'2021-22 Salary &amp; Benefits'!$A:$I,3,FALSE)</f>
        <v>1.18</v>
      </c>
      <c r="K273" s="101">
        <f>VLOOKUP($A273,'2021-22 Salary &amp; Benefits'!$A:$I,4,FALSE)</f>
        <v>1.18</v>
      </c>
      <c r="L273" s="121">
        <f t="shared" si="76"/>
        <v>0</v>
      </c>
      <c r="M273" s="29">
        <v>15</v>
      </c>
      <c r="N273" s="31">
        <f t="shared" si="77"/>
        <v>0</v>
      </c>
      <c r="O273" s="29">
        <v>1.1000000000000001</v>
      </c>
      <c r="P273" s="29">
        <v>36</v>
      </c>
      <c r="Q273" s="32">
        <f t="shared" si="78"/>
        <v>0</v>
      </c>
      <c r="R273" s="122">
        <f t="shared" si="79"/>
        <v>0</v>
      </c>
      <c r="S273" s="25">
        <f>VLOOKUP($A273,'2021-22 Salary &amp; Benefits'!$A:$I,5,FALSE)</f>
        <v>67585</v>
      </c>
      <c r="T273" s="25">
        <f>VLOOKUP($A273,'2021-22 Salary &amp; Benefits'!$A:$I,6,FALSE)</f>
        <v>68937</v>
      </c>
      <c r="U273" s="26">
        <f t="shared" si="80"/>
        <v>0</v>
      </c>
      <c r="V273" s="26">
        <f t="shared" si="81"/>
        <v>0</v>
      </c>
      <c r="W273" s="26">
        <f>'2021-22 Salary &amp; Benefits'!G$6</f>
        <v>11848.32</v>
      </c>
      <c r="X273" s="28">
        <f>'2021-22 Salary &amp; Benefits'!H$6</f>
        <v>0.2271</v>
      </c>
      <c r="Y273" s="28">
        <f>'2021-22 Salary &amp; Benefits'!I$6</f>
        <v>0.22070000000000001</v>
      </c>
      <c r="Z273" s="26">
        <f t="shared" si="82"/>
        <v>0</v>
      </c>
      <c r="AA273" s="27">
        <f t="shared" si="86"/>
        <v>0</v>
      </c>
      <c r="AB273" s="27">
        <f t="shared" si="83"/>
        <v>0</v>
      </c>
      <c r="AC273" s="27">
        <f t="shared" si="84"/>
        <v>0</v>
      </c>
      <c r="AD273" s="26">
        <f t="shared" si="85"/>
        <v>0</v>
      </c>
    </row>
    <row r="274" spans="1:30" s="23" customFormat="1">
      <c r="A274" s="129" t="s">
        <v>2385</v>
      </c>
      <c r="B274" s="129" t="s">
        <v>1055</v>
      </c>
      <c r="C274" s="130">
        <v>4101</v>
      </c>
      <c r="D274" s="129" t="s">
        <v>1064</v>
      </c>
      <c r="E274" s="169">
        <f>VLOOKUP($C274,'2020-21 School Level AAFTE'!$C:$Z,11,FALSE)</f>
        <v>0.32500000000000001</v>
      </c>
      <c r="F274" s="169" t="str">
        <f>VLOOKUP($C274,'2020-21 School Level AAFTE'!$C:$Z,8,FALSE)</f>
        <v>No</v>
      </c>
      <c r="G274" s="167">
        <f>VLOOKUP($C274,'2020-21 School Level AAFTE'!$C:$I,7,FALSE)</f>
        <v>357.1</v>
      </c>
      <c r="H274" s="145">
        <f>IFERROR(IF(F274= "yes",VLOOKUP(C274,Summary!$B:$I,5,0),0),0)</f>
        <v>0</v>
      </c>
      <c r="I274" s="143">
        <f t="shared" si="75"/>
        <v>0</v>
      </c>
      <c r="J274" s="101">
        <f>VLOOKUP($A274,'2021-22 Salary &amp; Benefits'!$A:$I,3,FALSE)</f>
        <v>1.18</v>
      </c>
      <c r="K274" s="101">
        <f>VLOOKUP($A274,'2021-22 Salary &amp; Benefits'!$A:$I,4,FALSE)</f>
        <v>1.18</v>
      </c>
      <c r="L274" s="45">
        <f t="shared" si="76"/>
        <v>0</v>
      </c>
      <c r="M274" s="29">
        <v>15</v>
      </c>
      <c r="N274" s="31">
        <f t="shared" si="77"/>
        <v>0</v>
      </c>
      <c r="O274" s="29">
        <v>1.1000000000000001</v>
      </c>
      <c r="P274" s="29">
        <v>36</v>
      </c>
      <c r="Q274" s="32">
        <f t="shared" si="78"/>
        <v>0</v>
      </c>
      <c r="R274" s="122">
        <f t="shared" si="79"/>
        <v>0</v>
      </c>
      <c r="S274" s="25">
        <f>VLOOKUP($A274,'2021-22 Salary &amp; Benefits'!$A:$I,5,FALSE)</f>
        <v>67585</v>
      </c>
      <c r="T274" s="25">
        <f>VLOOKUP($A274,'2021-22 Salary &amp; Benefits'!$A:$I,6,FALSE)</f>
        <v>68937</v>
      </c>
      <c r="U274" s="26">
        <f t="shared" si="80"/>
        <v>0</v>
      </c>
      <c r="V274" s="26">
        <f t="shared" si="81"/>
        <v>0</v>
      </c>
      <c r="W274" s="26">
        <f>'2021-22 Salary &amp; Benefits'!G$6</f>
        <v>11848.32</v>
      </c>
      <c r="X274" s="28">
        <f>'2021-22 Salary &amp; Benefits'!H$6</f>
        <v>0.2271</v>
      </c>
      <c r="Y274" s="28">
        <f>'2021-22 Salary &amp; Benefits'!I$6</f>
        <v>0.22070000000000001</v>
      </c>
      <c r="Z274" s="26">
        <f t="shared" si="82"/>
        <v>0</v>
      </c>
      <c r="AA274" s="27">
        <f t="shared" si="86"/>
        <v>0</v>
      </c>
      <c r="AB274" s="27">
        <f t="shared" si="83"/>
        <v>0</v>
      </c>
      <c r="AC274" s="27">
        <f t="shared" si="84"/>
        <v>0</v>
      </c>
      <c r="AD274" s="26">
        <f t="shared" si="85"/>
        <v>0</v>
      </c>
    </row>
    <row r="275" spans="1:30" s="23" customFormat="1">
      <c r="A275" s="129" t="s">
        <v>2385</v>
      </c>
      <c r="B275" s="129" t="s">
        <v>1055</v>
      </c>
      <c r="C275" s="130">
        <v>4135</v>
      </c>
      <c r="D275" s="129" t="s">
        <v>1065</v>
      </c>
      <c r="E275" s="169">
        <f>VLOOKUP($C275,'2020-21 School Level AAFTE'!$C:$Z,11,FALSE)</f>
        <v>0.51149999999999995</v>
      </c>
      <c r="F275" s="169" t="str">
        <f>VLOOKUP($C275,'2020-21 School Level AAFTE'!$C:$Z,8,FALSE)</f>
        <v>Yes</v>
      </c>
      <c r="G275" s="167">
        <f>VLOOKUP($C275,'2020-21 School Level AAFTE'!$C:$I,7,FALSE)</f>
        <v>355</v>
      </c>
      <c r="H275" s="145">
        <f>IFERROR(IF(F275= "yes",VLOOKUP(C275,Summary!$B:$I,5,0),0),0)</f>
        <v>0</v>
      </c>
      <c r="I275" s="143">
        <f t="shared" si="75"/>
        <v>355</v>
      </c>
      <c r="J275" s="101">
        <f>VLOOKUP($A275,'2021-22 Salary &amp; Benefits'!$A:$I,3,FALSE)</f>
        <v>1.18</v>
      </c>
      <c r="K275" s="101">
        <f>VLOOKUP($A275,'2021-22 Salary &amp; Benefits'!$A:$I,4,FALSE)</f>
        <v>1.18</v>
      </c>
      <c r="L275" s="45">
        <f t="shared" si="76"/>
        <v>355</v>
      </c>
      <c r="M275" s="29">
        <v>15</v>
      </c>
      <c r="N275" s="31">
        <f t="shared" si="77"/>
        <v>23.666666666666668</v>
      </c>
      <c r="O275" s="29">
        <v>1.1000000000000001</v>
      </c>
      <c r="P275" s="29">
        <v>36</v>
      </c>
      <c r="Q275" s="32">
        <f t="shared" si="78"/>
        <v>937.2</v>
      </c>
      <c r="R275" s="122">
        <f t="shared" si="79"/>
        <v>1.0413333333333334</v>
      </c>
      <c r="S275" s="25">
        <f>VLOOKUP($A275,'2021-22 Salary &amp; Benefits'!$A:$I,5,FALSE)</f>
        <v>67585</v>
      </c>
      <c r="T275" s="25">
        <f>VLOOKUP($A275,'2021-22 Salary &amp; Benefits'!$A:$I,6,FALSE)</f>
        <v>68937</v>
      </c>
      <c r="U275" s="26">
        <f t="shared" si="80"/>
        <v>83046.645733333338</v>
      </c>
      <c r="V275" s="26">
        <f t="shared" si="81"/>
        <v>1661.3015466666548</v>
      </c>
      <c r="W275" s="26">
        <f>'2021-22 Salary &amp; Benefits'!G$6</f>
        <v>11848.32</v>
      </c>
      <c r="X275" s="28">
        <f>'2021-22 Salary &amp; Benefits'!H$6</f>
        <v>0.2271</v>
      </c>
      <c r="Y275" s="28">
        <f>'2021-22 Salary &amp; Benefits'!I$6</f>
        <v>0.22070000000000001</v>
      </c>
      <c r="Z275" s="26">
        <f t="shared" si="82"/>
        <v>31564.593057389335</v>
      </c>
      <c r="AA275" s="27">
        <f t="shared" si="86"/>
        <v>1411.7991213333332</v>
      </c>
      <c r="AB275" s="27">
        <f t="shared" si="83"/>
        <v>311.58406607826663</v>
      </c>
      <c r="AC275" s="27">
        <f t="shared" si="84"/>
        <v>1723.3831874115999</v>
      </c>
      <c r="AD275" s="26">
        <f t="shared" si="85"/>
        <v>117995.92352480094</v>
      </c>
    </row>
    <row r="276" spans="1:30" s="23" customFormat="1">
      <c r="A276" s="129" t="s">
        <v>2503</v>
      </c>
      <c r="B276" s="129" t="s">
        <v>1857</v>
      </c>
      <c r="C276" s="130">
        <v>3259</v>
      </c>
      <c r="D276" s="129" t="s">
        <v>1796</v>
      </c>
      <c r="E276" s="169">
        <f>VLOOKUP($C276,'2020-21 School Level AAFTE'!$C:$Z,11,FALSE)</f>
        <v>0.49419999999999997</v>
      </c>
      <c r="F276" s="169" t="str">
        <f>VLOOKUP($C276,'2020-21 School Level AAFTE'!$C:$Z,8,FALSE)</f>
        <v>No</v>
      </c>
      <c r="G276" s="167">
        <f>VLOOKUP($C276,'2020-21 School Level AAFTE'!$C:$I,7,FALSE)</f>
        <v>402.8</v>
      </c>
      <c r="H276" s="145">
        <f>IFERROR(IF(F276= "yes",VLOOKUP(C276,Summary!$B:$I,5,0),0),0)</f>
        <v>0</v>
      </c>
      <c r="I276" s="144">
        <f t="shared" si="75"/>
        <v>0</v>
      </c>
      <c r="J276" s="101">
        <f>VLOOKUP($A276,'2021-22 Salary &amp; Benefits'!$A:$I,3,FALSE)</f>
        <v>1</v>
      </c>
      <c r="K276" s="101">
        <f>VLOOKUP($A276,'2021-22 Salary &amp; Benefits'!$A:$I,4,FALSE)</f>
        <v>1</v>
      </c>
      <c r="L276" s="121">
        <f t="shared" si="76"/>
        <v>0</v>
      </c>
      <c r="M276" s="29">
        <v>15</v>
      </c>
      <c r="N276" s="31">
        <f t="shared" si="77"/>
        <v>0</v>
      </c>
      <c r="O276" s="29">
        <v>1.1000000000000001</v>
      </c>
      <c r="P276" s="29">
        <v>36</v>
      </c>
      <c r="Q276" s="32">
        <f t="shared" si="78"/>
        <v>0</v>
      </c>
      <c r="R276" s="122">
        <f t="shared" si="79"/>
        <v>0</v>
      </c>
      <c r="S276" s="25">
        <f>VLOOKUP($A276,'2021-22 Salary &amp; Benefits'!$A:$I,5,FALSE)</f>
        <v>67585</v>
      </c>
      <c r="T276" s="25">
        <f>VLOOKUP($A276,'2021-22 Salary &amp; Benefits'!$A:$I,6,FALSE)</f>
        <v>68937</v>
      </c>
      <c r="U276" s="26">
        <f t="shared" si="80"/>
        <v>0</v>
      </c>
      <c r="V276" s="26">
        <f t="shared" si="81"/>
        <v>0</v>
      </c>
      <c r="W276" s="26">
        <f>'2021-22 Salary &amp; Benefits'!G$6</f>
        <v>11848.32</v>
      </c>
      <c r="X276" s="28">
        <f>'2021-22 Salary &amp; Benefits'!H$6</f>
        <v>0.2271</v>
      </c>
      <c r="Y276" s="28">
        <f>'2021-22 Salary &amp; Benefits'!I$6</f>
        <v>0.22070000000000001</v>
      </c>
      <c r="Z276" s="26">
        <f t="shared" si="82"/>
        <v>0</v>
      </c>
      <c r="AA276" s="27">
        <f t="shared" si="86"/>
        <v>0</v>
      </c>
      <c r="AB276" s="27">
        <f t="shared" si="83"/>
        <v>0</v>
      </c>
      <c r="AC276" s="27">
        <f t="shared" si="84"/>
        <v>0</v>
      </c>
      <c r="AD276" s="26">
        <f t="shared" si="85"/>
        <v>0</v>
      </c>
    </row>
    <row r="277" spans="1:30" s="23" customFormat="1">
      <c r="A277" s="129" t="s">
        <v>2503</v>
      </c>
      <c r="B277" s="129" t="s">
        <v>1857</v>
      </c>
      <c r="C277" s="130">
        <v>3260</v>
      </c>
      <c r="D277" s="129" t="s">
        <v>1867</v>
      </c>
      <c r="E277" s="169">
        <f>VLOOKUP($C277,'2020-21 School Level AAFTE'!$C:$Z,11,FALSE)</f>
        <v>0.52080000000000004</v>
      </c>
      <c r="F277" s="169" t="str">
        <f>VLOOKUP($C277,'2020-21 School Level AAFTE'!$C:$Z,8,FALSE)</f>
        <v>Yes</v>
      </c>
      <c r="G277" s="167">
        <f>VLOOKUP($C277,'2020-21 School Level AAFTE'!$C:$I,7,FALSE)</f>
        <v>466</v>
      </c>
      <c r="H277" s="145">
        <f>IFERROR(IF(F277= "yes",VLOOKUP(C277,Summary!$B:$I,5,0),0),0)</f>
        <v>0</v>
      </c>
      <c r="I277" s="144">
        <f t="shared" si="75"/>
        <v>466</v>
      </c>
      <c r="J277" s="101">
        <f>VLOOKUP($A277,'2021-22 Salary &amp; Benefits'!$A:$I,3,FALSE)</f>
        <v>1</v>
      </c>
      <c r="K277" s="101">
        <f>VLOOKUP($A277,'2021-22 Salary &amp; Benefits'!$A:$I,4,FALSE)</f>
        <v>1</v>
      </c>
      <c r="L277" s="121">
        <f t="shared" si="76"/>
        <v>466</v>
      </c>
      <c r="M277" s="29">
        <v>15</v>
      </c>
      <c r="N277" s="31">
        <f t="shared" si="77"/>
        <v>31.066666666666666</v>
      </c>
      <c r="O277" s="29">
        <v>1.1000000000000001</v>
      </c>
      <c r="P277" s="29">
        <v>36</v>
      </c>
      <c r="Q277" s="32">
        <f t="shared" si="78"/>
        <v>1230.2400000000002</v>
      </c>
      <c r="R277" s="122">
        <f t="shared" si="79"/>
        <v>1.3669333333333336</v>
      </c>
      <c r="S277" s="25">
        <f>VLOOKUP($A277,'2021-22 Salary &amp; Benefits'!$A:$I,5,FALSE)</f>
        <v>67585</v>
      </c>
      <c r="T277" s="25">
        <f>VLOOKUP($A277,'2021-22 Salary &amp; Benefits'!$A:$I,6,FALSE)</f>
        <v>68937</v>
      </c>
      <c r="U277" s="26">
        <f t="shared" si="80"/>
        <v>92384.189333333343</v>
      </c>
      <c r="V277" s="26">
        <f t="shared" si="81"/>
        <v>1848.0938666666771</v>
      </c>
      <c r="W277" s="26">
        <f>'2021-22 Salary &amp; Benefits'!G$6</f>
        <v>11848.32</v>
      </c>
      <c r="X277" s="28">
        <f>'2021-22 Salary &amp; Benefits'!H$6</f>
        <v>0.2271</v>
      </c>
      <c r="Y277" s="28">
        <f>'2021-22 Salary &amp; Benefits'!I$6</f>
        <v>0.22070000000000001</v>
      </c>
      <c r="Z277" s="26">
        <f t="shared" si="82"/>
        <v>37584.187265973334</v>
      </c>
      <c r="AA277" s="27">
        <f t="shared" si="86"/>
        <v>1570.5380533333337</v>
      </c>
      <c r="AB277" s="27">
        <f t="shared" si="83"/>
        <v>346.61774837066673</v>
      </c>
      <c r="AC277" s="27">
        <f t="shared" si="84"/>
        <v>1917.1558017040004</v>
      </c>
      <c r="AD277" s="26">
        <f t="shared" si="85"/>
        <v>133733.62626767738</v>
      </c>
    </row>
    <row r="278" spans="1:30" s="23" customFormat="1">
      <c r="A278" s="129" t="s">
        <v>2503</v>
      </c>
      <c r="B278" s="129" t="s">
        <v>1857</v>
      </c>
      <c r="C278" s="130">
        <v>2892</v>
      </c>
      <c r="D278" s="129" t="s">
        <v>1862</v>
      </c>
      <c r="E278" s="169">
        <f>VLOOKUP($C278,'2020-21 School Level AAFTE'!$C:$Z,11,FALSE)</f>
        <v>0.67449999999999999</v>
      </c>
      <c r="F278" s="169" t="str">
        <f>VLOOKUP($C278,'2020-21 School Level AAFTE'!$C:$Z,8,FALSE)</f>
        <v>Yes</v>
      </c>
      <c r="G278" s="167">
        <f>VLOOKUP($C278,'2020-21 School Level AAFTE'!$C:$I,7,FALSE)</f>
        <v>296</v>
      </c>
      <c r="H278" s="145">
        <f>IFERROR(IF(F278= "yes",VLOOKUP(C278,Summary!$B:$I,5,0),0),0)</f>
        <v>0</v>
      </c>
      <c r="I278" s="144">
        <f t="shared" si="75"/>
        <v>296</v>
      </c>
      <c r="J278" s="101">
        <f>VLOOKUP($A278,'2021-22 Salary &amp; Benefits'!$A:$I,3,FALSE)</f>
        <v>1</v>
      </c>
      <c r="K278" s="101">
        <f>VLOOKUP($A278,'2021-22 Salary &amp; Benefits'!$A:$I,4,FALSE)</f>
        <v>1</v>
      </c>
      <c r="L278" s="121">
        <f t="shared" si="76"/>
        <v>296</v>
      </c>
      <c r="M278" s="29">
        <v>15</v>
      </c>
      <c r="N278" s="31">
        <f t="shared" si="77"/>
        <v>19.733333333333334</v>
      </c>
      <c r="O278" s="29">
        <v>1.1000000000000001</v>
      </c>
      <c r="P278" s="29">
        <v>36</v>
      </c>
      <c r="Q278" s="32">
        <f t="shared" si="78"/>
        <v>781.44000000000017</v>
      </c>
      <c r="R278" s="122">
        <f t="shared" si="79"/>
        <v>0.86826666666666685</v>
      </c>
      <c r="S278" s="25">
        <f>VLOOKUP($A278,'2021-22 Salary &amp; Benefits'!$A:$I,5,FALSE)</f>
        <v>67585</v>
      </c>
      <c r="T278" s="25">
        <f>VLOOKUP($A278,'2021-22 Salary &amp; Benefits'!$A:$I,6,FALSE)</f>
        <v>68937</v>
      </c>
      <c r="U278" s="26">
        <f t="shared" si="80"/>
        <v>58681.802666666677</v>
      </c>
      <c r="V278" s="26">
        <f t="shared" si="81"/>
        <v>1173.8965333333326</v>
      </c>
      <c r="W278" s="26">
        <f>'2021-22 Salary &amp; Benefits'!G$6</f>
        <v>11848.32</v>
      </c>
      <c r="X278" s="28">
        <f>'2021-22 Salary &amp; Benefits'!H$6</f>
        <v>0.2271</v>
      </c>
      <c r="Y278" s="28">
        <f>'2021-22 Salary &amp; Benefits'!I$6</f>
        <v>0.22070000000000001</v>
      </c>
      <c r="Z278" s="26">
        <f t="shared" si="82"/>
        <v>23873.217662506671</v>
      </c>
      <c r="AA278" s="27">
        <f t="shared" si="86"/>
        <v>997.59498666666684</v>
      </c>
      <c r="AB278" s="27">
        <f t="shared" si="83"/>
        <v>220.16921355733339</v>
      </c>
      <c r="AC278" s="27">
        <f t="shared" si="84"/>
        <v>1217.7642002240002</v>
      </c>
      <c r="AD278" s="26">
        <f t="shared" si="85"/>
        <v>84946.681062730684</v>
      </c>
    </row>
    <row r="279" spans="1:30" s="23" customFormat="1">
      <c r="A279" s="129" t="s">
        <v>2503</v>
      </c>
      <c r="B279" s="129" t="s">
        <v>1857</v>
      </c>
      <c r="C279" s="130">
        <v>3065</v>
      </c>
      <c r="D279" s="129" t="s">
        <v>1865</v>
      </c>
      <c r="E279" s="169">
        <f>VLOOKUP($C279,'2020-21 School Level AAFTE'!$C:$Z,11,FALSE)</f>
        <v>0.25530000000000003</v>
      </c>
      <c r="F279" s="169" t="str">
        <f>VLOOKUP($C279,'2020-21 School Level AAFTE'!$C:$Z,8,FALSE)</f>
        <v>No</v>
      </c>
      <c r="G279" s="167">
        <f>VLOOKUP($C279,'2020-21 School Level AAFTE'!$C:$I,7,FALSE)</f>
        <v>2240.85</v>
      </c>
      <c r="H279" s="145">
        <f>IFERROR(IF(F279= "yes",VLOOKUP(C279,Summary!$B:$I,5,0),0),0)</f>
        <v>0</v>
      </c>
      <c r="I279" s="144">
        <f t="shared" si="75"/>
        <v>0</v>
      </c>
      <c r="J279" s="101">
        <f>VLOOKUP($A279,'2021-22 Salary &amp; Benefits'!$A:$I,3,FALSE)</f>
        <v>1</v>
      </c>
      <c r="K279" s="101">
        <f>VLOOKUP($A279,'2021-22 Salary &amp; Benefits'!$A:$I,4,FALSE)</f>
        <v>1</v>
      </c>
      <c r="L279" s="121">
        <f t="shared" si="76"/>
        <v>0</v>
      </c>
      <c r="M279" s="29">
        <v>15</v>
      </c>
      <c r="N279" s="31">
        <f t="shared" si="77"/>
        <v>0</v>
      </c>
      <c r="O279" s="29">
        <v>1.1000000000000001</v>
      </c>
      <c r="P279" s="29">
        <v>36</v>
      </c>
      <c r="Q279" s="32">
        <f t="shared" si="78"/>
        <v>0</v>
      </c>
      <c r="R279" s="122">
        <f t="shared" si="79"/>
        <v>0</v>
      </c>
      <c r="S279" s="25">
        <f>VLOOKUP($A279,'2021-22 Salary &amp; Benefits'!$A:$I,5,FALSE)</f>
        <v>67585</v>
      </c>
      <c r="T279" s="25">
        <f>VLOOKUP($A279,'2021-22 Salary &amp; Benefits'!$A:$I,6,FALSE)</f>
        <v>68937</v>
      </c>
      <c r="U279" s="26">
        <f t="shared" si="80"/>
        <v>0</v>
      </c>
      <c r="V279" s="26">
        <f t="shared" si="81"/>
        <v>0</v>
      </c>
      <c r="W279" s="26">
        <f>'2021-22 Salary &amp; Benefits'!G$6</f>
        <v>11848.32</v>
      </c>
      <c r="X279" s="28">
        <f>'2021-22 Salary &amp; Benefits'!H$6</f>
        <v>0.2271</v>
      </c>
      <c r="Y279" s="28">
        <f>'2021-22 Salary &amp; Benefits'!I$6</f>
        <v>0.22070000000000001</v>
      </c>
      <c r="Z279" s="26">
        <f t="shared" si="82"/>
        <v>0</v>
      </c>
      <c r="AA279" s="27">
        <f t="shared" si="86"/>
        <v>0</v>
      </c>
      <c r="AB279" s="27">
        <f t="shared" si="83"/>
        <v>0</v>
      </c>
      <c r="AC279" s="27">
        <f t="shared" si="84"/>
        <v>0</v>
      </c>
      <c r="AD279" s="26">
        <f t="shared" si="85"/>
        <v>0</v>
      </c>
    </row>
    <row r="280" spans="1:30" s="23" customFormat="1">
      <c r="A280" s="129" t="s">
        <v>2503</v>
      </c>
      <c r="B280" s="129" t="s">
        <v>1857</v>
      </c>
      <c r="C280" s="130">
        <v>3929</v>
      </c>
      <c r="D280" s="129" t="s">
        <v>1873</v>
      </c>
      <c r="E280" s="169">
        <f>VLOOKUP($C280,'2020-21 School Level AAFTE'!$C:$Z,11,FALSE)</f>
        <v>0.2334</v>
      </c>
      <c r="F280" s="169" t="str">
        <f>VLOOKUP($C280,'2020-21 School Level AAFTE'!$C:$Z,8,FALSE)</f>
        <v>No</v>
      </c>
      <c r="G280" s="167">
        <f>VLOOKUP($C280,'2020-21 School Level AAFTE'!$C:$I,7,FALSE)</f>
        <v>407.23</v>
      </c>
      <c r="H280" s="145">
        <f>IFERROR(IF(F280= "yes",VLOOKUP(C280,Summary!$B:$I,5,0),0),0)</f>
        <v>0</v>
      </c>
      <c r="I280" s="144">
        <f t="shared" si="75"/>
        <v>0</v>
      </c>
      <c r="J280" s="101">
        <f>VLOOKUP($A280,'2021-22 Salary &amp; Benefits'!$A:$I,3,FALSE)</f>
        <v>1</v>
      </c>
      <c r="K280" s="101">
        <f>VLOOKUP($A280,'2021-22 Salary &amp; Benefits'!$A:$I,4,FALSE)</f>
        <v>1</v>
      </c>
      <c r="L280" s="121">
        <f t="shared" si="76"/>
        <v>0</v>
      </c>
      <c r="M280" s="29">
        <v>15</v>
      </c>
      <c r="N280" s="31">
        <f t="shared" si="77"/>
        <v>0</v>
      </c>
      <c r="O280" s="29">
        <v>1.1000000000000001</v>
      </c>
      <c r="P280" s="29">
        <v>36</v>
      </c>
      <c r="Q280" s="32">
        <f t="shared" si="78"/>
        <v>0</v>
      </c>
      <c r="R280" s="122">
        <f t="shared" si="79"/>
        <v>0</v>
      </c>
      <c r="S280" s="25">
        <f>VLOOKUP($A280,'2021-22 Salary &amp; Benefits'!$A:$I,5,FALSE)</f>
        <v>67585</v>
      </c>
      <c r="T280" s="25">
        <f>VLOOKUP($A280,'2021-22 Salary &amp; Benefits'!$A:$I,6,FALSE)</f>
        <v>68937</v>
      </c>
      <c r="U280" s="26">
        <f t="shared" si="80"/>
        <v>0</v>
      </c>
      <c r="V280" s="26">
        <f t="shared" si="81"/>
        <v>0</v>
      </c>
      <c r="W280" s="26">
        <f>'2021-22 Salary &amp; Benefits'!G$6</f>
        <v>11848.32</v>
      </c>
      <c r="X280" s="28">
        <f>'2021-22 Salary &amp; Benefits'!H$6</f>
        <v>0.2271</v>
      </c>
      <c r="Y280" s="28">
        <f>'2021-22 Salary &amp; Benefits'!I$6</f>
        <v>0.22070000000000001</v>
      </c>
      <c r="Z280" s="26">
        <f t="shared" si="82"/>
        <v>0</v>
      </c>
      <c r="AA280" s="27">
        <f t="shared" si="86"/>
        <v>0</v>
      </c>
      <c r="AB280" s="27">
        <f t="shared" si="83"/>
        <v>0</v>
      </c>
      <c r="AC280" s="27">
        <f t="shared" si="84"/>
        <v>0</v>
      </c>
      <c r="AD280" s="26">
        <f t="shared" si="85"/>
        <v>0</v>
      </c>
    </row>
    <row r="281" spans="1:30" s="23" customFormat="1">
      <c r="A281" s="129" t="s">
        <v>2503</v>
      </c>
      <c r="B281" s="129" t="s">
        <v>1857</v>
      </c>
      <c r="C281" s="130">
        <v>5328</v>
      </c>
      <c r="D281" s="129" t="s">
        <v>1878</v>
      </c>
      <c r="E281" s="169">
        <f>VLOOKUP($C281,'2020-21 School Level AAFTE'!$C:$Z,11,FALSE)</f>
        <v>0.3624</v>
      </c>
      <c r="F281" s="169" t="str">
        <f>VLOOKUP($C281,'2020-21 School Level AAFTE'!$C:$Z,8,FALSE)</f>
        <v>No</v>
      </c>
      <c r="G281" s="167">
        <f>VLOOKUP($C281,'2020-21 School Level AAFTE'!$C:$I,7,FALSE)</f>
        <v>99.88</v>
      </c>
      <c r="H281" s="145">
        <f>IFERROR(IF(F281= "yes",VLOOKUP(C281,Summary!$B:$I,5,0),0),0)</f>
        <v>0</v>
      </c>
      <c r="I281" s="143">
        <f t="shared" si="75"/>
        <v>0</v>
      </c>
      <c r="J281" s="101">
        <f>VLOOKUP($A281,'2021-22 Salary &amp; Benefits'!$A:$I,3,FALSE)</f>
        <v>1</v>
      </c>
      <c r="K281" s="101">
        <f>VLOOKUP($A281,'2021-22 Salary &amp; Benefits'!$A:$I,4,FALSE)</f>
        <v>1</v>
      </c>
      <c r="L281" s="45">
        <f t="shared" si="76"/>
        <v>0</v>
      </c>
      <c r="M281" s="29">
        <v>15</v>
      </c>
      <c r="N281" s="31">
        <f t="shared" si="77"/>
        <v>0</v>
      </c>
      <c r="O281" s="29">
        <v>1.1000000000000001</v>
      </c>
      <c r="P281" s="29">
        <v>36</v>
      </c>
      <c r="Q281" s="32">
        <f t="shared" si="78"/>
        <v>0</v>
      </c>
      <c r="R281" s="122">
        <f t="shared" si="79"/>
        <v>0</v>
      </c>
      <c r="S281" s="25">
        <f>VLOOKUP($A281,'2021-22 Salary &amp; Benefits'!$A:$I,5,FALSE)</f>
        <v>67585</v>
      </c>
      <c r="T281" s="25">
        <f>VLOOKUP($A281,'2021-22 Salary &amp; Benefits'!$A:$I,6,FALSE)</f>
        <v>68937</v>
      </c>
      <c r="U281" s="26">
        <f t="shared" si="80"/>
        <v>0</v>
      </c>
      <c r="V281" s="26">
        <f t="shared" si="81"/>
        <v>0</v>
      </c>
      <c r="W281" s="26">
        <f>'2021-22 Salary &amp; Benefits'!G$6</f>
        <v>11848.32</v>
      </c>
      <c r="X281" s="28">
        <f>'2021-22 Salary &amp; Benefits'!H$6</f>
        <v>0.2271</v>
      </c>
      <c r="Y281" s="28">
        <f>'2021-22 Salary &amp; Benefits'!I$6</f>
        <v>0.22070000000000001</v>
      </c>
      <c r="Z281" s="26">
        <f t="shared" si="82"/>
        <v>0</v>
      </c>
      <c r="AA281" s="27">
        <f t="shared" si="86"/>
        <v>0</v>
      </c>
      <c r="AB281" s="27">
        <f t="shared" si="83"/>
        <v>0</v>
      </c>
      <c r="AC281" s="27">
        <f t="shared" si="84"/>
        <v>0</v>
      </c>
      <c r="AD281" s="26">
        <f t="shared" si="85"/>
        <v>0</v>
      </c>
    </row>
    <row r="282" spans="1:30" s="23" customFormat="1">
      <c r="A282" s="129" t="s">
        <v>2503</v>
      </c>
      <c r="B282" s="129" t="s">
        <v>1857</v>
      </c>
      <c r="C282" s="130">
        <v>3890</v>
      </c>
      <c r="D282" s="129" t="s">
        <v>928</v>
      </c>
      <c r="E282" s="169">
        <f>VLOOKUP($C282,'2020-21 School Level AAFTE'!$C:$Z,11,FALSE)</f>
        <v>0.31519999999999998</v>
      </c>
      <c r="F282" s="169" t="str">
        <f>VLOOKUP($C282,'2020-21 School Level AAFTE'!$C:$Z,8,FALSE)</f>
        <v>No</v>
      </c>
      <c r="G282" s="167">
        <f>VLOOKUP($C282,'2020-21 School Level AAFTE'!$C:$I,7,FALSE)</f>
        <v>658.51</v>
      </c>
      <c r="H282" s="145">
        <f>IFERROR(IF(F282= "yes",VLOOKUP(C282,Summary!$B:$I,5,0),0),0)</f>
        <v>0</v>
      </c>
      <c r="I282" s="143">
        <f t="shared" si="75"/>
        <v>0</v>
      </c>
      <c r="J282" s="101">
        <f>VLOOKUP($A282,'2021-22 Salary &amp; Benefits'!$A:$I,3,FALSE)</f>
        <v>1</v>
      </c>
      <c r="K282" s="101">
        <f>VLOOKUP($A282,'2021-22 Salary &amp; Benefits'!$A:$I,4,FALSE)</f>
        <v>1</v>
      </c>
      <c r="L282" s="45">
        <f t="shared" si="76"/>
        <v>0</v>
      </c>
      <c r="M282" s="29">
        <v>15</v>
      </c>
      <c r="N282" s="31">
        <f t="shared" si="77"/>
        <v>0</v>
      </c>
      <c r="O282" s="29">
        <v>1.1000000000000001</v>
      </c>
      <c r="P282" s="29">
        <v>36</v>
      </c>
      <c r="Q282" s="32">
        <f t="shared" si="78"/>
        <v>0</v>
      </c>
      <c r="R282" s="122">
        <f t="shared" si="79"/>
        <v>0</v>
      </c>
      <c r="S282" s="25">
        <f>VLOOKUP($A282,'2021-22 Salary &amp; Benefits'!$A:$I,5,FALSE)</f>
        <v>67585</v>
      </c>
      <c r="T282" s="25">
        <f>VLOOKUP($A282,'2021-22 Salary &amp; Benefits'!$A:$I,6,FALSE)</f>
        <v>68937</v>
      </c>
      <c r="U282" s="26">
        <f t="shared" si="80"/>
        <v>0</v>
      </c>
      <c r="V282" s="26">
        <f t="shared" si="81"/>
        <v>0</v>
      </c>
      <c r="W282" s="26">
        <f>'2021-22 Salary &amp; Benefits'!G$6</f>
        <v>11848.32</v>
      </c>
      <c r="X282" s="28">
        <f>'2021-22 Salary &amp; Benefits'!H$6</f>
        <v>0.2271</v>
      </c>
      <c r="Y282" s="28">
        <f>'2021-22 Salary &amp; Benefits'!I$6</f>
        <v>0.22070000000000001</v>
      </c>
      <c r="Z282" s="26">
        <f t="shared" si="82"/>
        <v>0</v>
      </c>
      <c r="AA282" s="27">
        <f t="shared" si="86"/>
        <v>0</v>
      </c>
      <c r="AB282" s="27">
        <f t="shared" si="83"/>
        <v>0</v>
      </c>
      <c r="AC282" s="27">
        <f t="shared" si="84"/>
        <v>0</v>
      </c>
      <c r="AD282" s="26">
        <f t="shared" si="85"/>
        <v>0</v>
      </c>
    </row>
    <row r="283" spans="1:30" s="23" customFormat="1">
      <c r="A283" s="129" t="s">
        <v>2503</v>
      </c>
      <c r="B283" s="129" t="s">
        <v>1857</v>
      </c>
      <c r="C283" s="130">
        <v>2157</v>
      </c>
      <c r="D283" s="129" t="s">
        <v>1860</v>
      </c>
      <c r="E283" s="169">
        <f>VLOOKUP($C283,'2020-21 School Level AAFTE'!$C:$Z,11,FALSE)</f>
        <v>0.45190000000000002</v>
      </c>
      <c r="F283" s="169" t="str">
        <f>VLOOKUP($C283,'2020-21 School Level AAFTE'!$C:$Z,8,FALSE)</f>
        <v>No</v>
      </c>
      <c r="G283" s="167">
        <f>VLOOKUP($C283,'2020-21 School Level AAFTE'!$C:$I,7,FALSE)</f>
        <v>545.4</v>
      </c>
      <c r="H283" s="145">
        <f>IFERROR(IF(F283= "yes",VLOOKUP(C283,Summary!$B:$I,5,0),0),0)</f>
        <v>0</v>
      </c>
      <c r="I283" s="143">
        <f t="shared" si="75"/>
        <v>0</v>
      </c>
      <c r="J283" s="101">
        <f>VLOOKUP($A283,'2021-22 Salary &amp; Benefits'!$A:$I,3,FALSE)</f>
        <v>1</v>
      </c>
      <c r="K283" s="101">
        <f>VLOOKUP($A283,'2021-22 Salary &amp; Benefits'!$A:$I,4,FALSE)</f>
        <v>1</v>
      </c>
      <c r="L283" s="45">
        <f t="shared" si="76"/>
        <v>0</v>
      </c>
      <c r="M283" s="29">
        <v>15</v>
      </c>
      <c r="N283" s="31">
        <f t="shared" si="77"/>
        <v>0</v>
      </c>
      <c r="O283" s="29">
        <v>1.1000000000000001</v>
      </c>
      <c r="P283" s="29">
        <v>36</v>
      </c>
      <c r="Q283" s="32">
        <f t="shared" si="78"/>
        <v>0</v>
      </c>
      <c r="R283" s="122">
        <f t="shared" si="79"/>
        <v>0</v>
      </c>
      <c r="S283" s="25">
        <f>VLOOKUP($A283,'2021-22 Salary &amp; Benefits'!$A:$I,5,FALSE)</f>
        <v>67585</v>
      </c>
      <c r="T283" s="25">
        <f>VLOOKUP($A283,'2021-22 Salary &amp; Benefits'!$A:$I,6,FALSE)</f>
        <v>68937</v>
      </c>
      <c r="U283" s="26">
        <f t="shared" si="80"/>
        <v>0</v>
      </c>
      <c r="V283" s="26">
        <f t="shared" si="81"/>
        <v>0</v>
      </c>
      <c r="W283" s="26">
        <f>'2021-22 Salary &amp; Benefits'!G$6</f>
        <v>11848.32</v>
      </c>
      <c r="X283" s="28">
        <f>'2021-22 Salary &amp; Benefits'!H$6</f>
        <v>0.2271</v>
      </c>
      <c r="Y283" s="28">
        <f>'2021-22 Salary &amp; Benefits'!I$6</f>
        <v>0.22070000000000001</v>
      </c>
      <c r="Z283" s="26">
        <f t="shared" si="82"/>
        <v>0</v>
      </c>
      <c r="AA283" s="27">
        <f t="shared" si="86"/>
        <v>0</v>
      </c>
      <c r="AB283" s="27">
        <f t="shared" si="83"/>
        <v>0</v>
      </c>
      <c r="AC283" s="27">
        <f t="shared" si="84"/>
        <v>0</v>
      </c>
      <c r="AD283" s="26">
        <f t="shared" si="85"/>
        <v>0</v>
      </c>
    </row>
    <row r="284" spans="1:30" s="23" customFormat="1">
      <c r="A284" s="129" t="s">
        <v>2503</v>
      </c>
      <c r="B284" s="129" t="s">
        <v>1857</v>
      </c>
      <c r="C284" s="130">
        <v>3573</v>
      </c>
      <c r="D284" s="129" t="s">
        <v>1871</v>
      </c>
      <c r="E284" s="169">
        <f>VLOOKUP($C284,'2020-21 School Level AAFTE'!$C:$Z,11,FALSE)</f>
        <v>0.2742</v>
      </c>
      <c r="F284" s="169" t="str">
        <f>VLOOKUP($C284,'2020-21 School Level AAFTE'!$C:$Z,8,FALSE)</f>
        <v>No</v>
      </c>
      <c r="G284" s="167">
        <f>VLOOKUP($C284,'2020-21 School Level AAFTE'!$C:$I,7,FALSE)</f>
        <v>538.35</v>
      </c>
      <c r="H284" s="145">
        <f>IFERROR(IF(F284= "yes",VLOOKUP(C284,Summary!$B:$I,5,0),0),0)</f>
        <v>0</v>
      </c>
      <c r="I284" s="143">
        <f t="shared" si="75"/>
        <v>0</v>
      </c>
      <c r="J284" s="101">
        <f>VLOOKUP($A284,'2021-22 Salary &amp; Benefits'!$A:$I,3,FALSE)</f>
        <v>1</v>
      </c>
      <c r="K284" s="101">
        <f>VLOOKUP($A284,'2021-22 Salary &amp; Benefits'!$A:$I,4,FALSE)</f>
        <v>1</v>
      </c>
      <c r="L284" s="45">
        <f t="shared" si="76"/>
        <v>0</v>
      </c>
      <c r="M284" s="29">
        <v>15</v>
      </c>
      <c r="N284" s="31">
        <f t="shared" si="77"/>
        <v>0</v>
      </c>
      <c r="O284" s="29">
        <v>1.1000000000000001</v>
      </c>
      <c r="P284" s="29">
        <v>36</v>
      </c>
      <c r="Q284" s="32">
        <f t="shared" si="78"/>
        <v>0</v>
      </c>
      <c r="R284" s="122">
        <f t="shared" si="79"/>
        <v>0</v>
      </c>
      <c r="S284" s="25">
        <f>VLOOKUP($A284,'2021-22 Salary &amp; Benefits'!$A:$I,5,FALSE)</f>
        <v>67585</v>
      </c>
      <c r="T284" s="25">
        <f>VLOOKUP($A284,'2021-22 Salary &amp; Benefits'!$A:$I,6,FALSE)</f>
        <v>68937</v>
      </c>
      <c r="U284" s="26">
        <f t="shared" si="80"/>
        <v>0</v>
      </c>
      <c r="V284" s="26">
        <f t="shared" si="81"/>
        <v>0</v>
      </c>
      <c r="W284" s="26">
        <f>'2021-22 Salary &amp; Benefits'!G$6</f>
        <v>11848.32</v>
      </c>
      <c r="X284" s="28">
        <f>'2021-22 Salary &amp; Benefits'!H$6</f>
        <v>0.2271</v>
      </c>
      <c r="Y284" s="28">
        <f>'2021-22 Salary &amp; Benefits'!I$6</f>
        <v>0.22070000000000001</v>
      </c>
      <c r="Z284" s="26">
        <f t="shared" si="82"/>
        <v>0</v>
      </c>
      <c r="AA284" s="27">
        <f t="shared" si="86"/>
        <v>0</v>
      </c>
      <c r="AB284" s="27">
        <f t="shared" si="83"/>
        <v>0</v>
      </c>
      <c r="AC284" s="27">
        <f t="shared" si="84"/>
        <v>0</v>
      </c>
      <c r="AD284" s="26">
        <f t="shared" si="85"/>
        <v>0</v>
      </c>
    </row>
    <row r="285" spans="1:30" s="23" customFormat="1">
      <c r="A285" s="129" t="s">
        <v>2503</v>
      </c>
      <c r="B285" s="129" t="s">
        <v>1857</v>
      </c>
      <c r="C285" s="130">
        <v>4185</v>
      </c>
      <c r="D285" s="129" t="s">
        <v>1875</v>
      </c>
      <c r="E285" s="169">
        <f>VLOOKUP($C285,'2020-21 School Level AAFTE'!$C:$Z,11,FALSE)</f>
        <v>0.2177</v>
      </c>
      <c r="F285" s="169" t="str">
        <f>VLOOKUP($C285,'2020-21 School Level AAFTE'!$C:$Z,8,FALSE)</f>
        <v>No</v>
      </c>
      <c r="G285" s="167">
        <f>VLOOKUP($C285,'2020-21 School Level AAFTE'!$C:$I,7,FALSE)</f>
        <v>510.07</v>
      </c>
      <c r="H285" s="145">
        <f>IFERROR(IF(F285= "yes",VLOOKUP(C285,Summary!$B:$I,5,0),0),0)</f>
        <v>0</v>
      </c>
      <c r="I285" s="143">
        <f t="shared" si="75"/>
        <v>0</v>
      </c>
      <c r="J285" s="101">
        <f>VLOOKUP($A285,'2021-22 Salary &amp; Benefits'!$A:$I,3,FALSE)</f>
        <v>1</v>
      </c>
      <c r="K285" s="101">
        <f>VLOOKUP($A285,'2021-22 Salary &amp; Benefits'!$A:$I,4,FALSE)</f>
        <v>1</v>
      </c>
      <c r="L285" s="45">
        <f t="shared" si="76"/>
        <v>0</v>
      </c>
      <c r="M285" s="29">
        <v>15</v>
      </c>
      <c r="N285" s="31">
        <f t="shared" si="77"/>
        <v>0</v>
      </c>
      <c r="O285" s="29">
        <v>1.1000000000000001</v>
      </c>
      <c r="P285" s="29">
        <v>36</v>
      </c>
      <c r="Q285" s="32">
        <f t="shared" si="78"/>
        <v>0</v>
      </c>
      <c r="R285" s="122">
        <f t="shared" si="79"/>
        <v>0</v>
      </c>
      <c r="S285" s="25">
        <f>VLOOKUP($A285,'2021-22 Salary &amp; Benefits'!$A:$I,5,FALSE)</f>
        <v>67585</v>
      </c>
      <c r="T285" s="25">
        <f>VLOOKUP($A285,'2021-22 Salary &amp; Benefits'!$A:$I,6,FALSE)</f>
        <v>68937</v>
      </c>
      <c r="U285" s="26">
        <f t="shared" si="80"/>
        <v>0</v>
      </c>
      <c r="V285" s="26">
        <f t="shared" si="81"/>
        <v>0</v>
      </c>
      <c r="W285" s="26">
        <f>'2021-22 Salary &amp; Benefits'!G$6</f>
        <v>11848.32</v>
      </c>
      <c r="X285" s="28">
        <f>'2021-22 Salary &amp; Benefits'!H$6</f>
        <v>0.2271</v>
      </c>
      <c r="Y285" s="28">
        <f>'2021-22 Salary &amp; Benefits'!I$6</f>
        <v>0.22070000000000001</v>
      </c>
      <c r="Z285" s="26">
        <f t="shared" si="82"/>
        <v>0</v>
      </c>
      <c r="AA285" s="27">
        <f t="shared" si="86"/>
        <v>0</v>
      </c>
      <c r="AB285" s="27">
        <f t="shared" si="83"/>
        <v>0</v>
      </c>
      <c r="AC285" s="27">
        <f t="shared" si="84"/>
        <v>0</v>
      </c>
      <c r="AD285" s="26">
        <f t="shared" si="85"/>
        <v>0</v>
      </c>
    </row>
    <row r="286" spans="1:30" s="23" customFormat="1">
      <c r="A286" s="129" t="s">
        <v>2503</v>
      </c>
      <c r="B286" s="129" t="s">
        <v>1857</v>
      </c>
      <c r="C286" s="130">
        <v>5507</v>
      </c>
      <c r="D286" s="129" t="s">
        <v>2742</v>
      </c>
      <c r="E286" s="169">
        <f>VLOOKUP($C286,'2020-21 School Level AAFTE'!$C:$Z,11,FALSE)</f>
        <v>0.17760000000000001</v>
      </c>
      <c r="F286" s="169" t="str">
        <f>VLOOKUP($C286,'2020-21 School Level AAFTE'!$C:$Z,8,FALSE)</f>
        <v>No</v>
      </c>
      <c r="G286" s="167">
        <f>VLOOKUP($C286,'2020-21 School Level AAFTE'!$C:$I,7,FALSE)</f>
        <v>488.79</v>
      </c>
      <c r="H286" s="145">
        <f>IFERROR(IF(F286= "yes",VLOOKUP(C286,Summary!$B:$I,5,0),0),0)</f>
        <v>0</v>
      </c>
      <c r="I286" s="144">
        <f t="shared" si="75"/>
        <v>0</v>
      </c>
      <c r="J286" s="101">
        <f>VLOOKUP($A286,'2021-22 Salary &amp; Benefits'!$A:$I,3,FALSE)</f>
        <v>1</v>
      </c>
      <c r="K286" s="101">
        <f>VLOOKUP($A286,'2021-22 Salary &amp; Benefits'!$A:$I,4,FALSE)</f>
        <v>1</v>
      </c>
      <c r="L286" s="121">
        <f t="shared" si="76"/>
        <v>0</v>
      </c>
      <c r="M286" s="29">
        <v>15</v>
      </c>
      <c r="N286" s="31">
        <f t="shared" si="77"/>
        <v>0</v>
      </c>
      <c r="O286" s="29">
        <v>1.1000000000000001</v>
      </c>
      <c r="P286" s="29">
        <v>36</v>
      </c>
      <c r="Q286" s="32">
        <f t="shared" si="78"/>
        <v>0</v>
      </c>
      <c r="R286" s="122">
        <f t="shared" si="79"/>
        <v>0</v>
      </c>
      <c r="S286" s="25">
        <f>VLOOKUP($A286,'2021-22 Salary &amp; Benefits'!$A:$I,5,FALSE)</f>
        <v>67585</v>
      </c>
      <c r="T286" s="25">
        <f>VLOOKUP($A286,'2021-22 Salary &amp; Benefits'!$A:$I,6,FALSE)</f>
        <v>68937</v>
      </c>
      <c r="U286" s="26">
        <f t="shared" si="80"/>
        <v>0</v>
      </c>
      <c r="V286" s="26">
        <f t="shared" si="81"/>
        <v>0</v>
      </c>
      <c r="W286" s="26">
        <f>'2021-22 Salary &amp; Benefits'!G$6</f>
        <v>11848.32</v>
      </c>
      <c r="X286" s="28">
        <f>'2021-22 Salary &amp; Benefits'!H$6</f>
        <v>0.2271</v>
      </c>
      <c r="Y286" s="28">
        <f>'2021-22 Salary &amp; Benefits'!I$6</f>
        <v>0.22070000000000001</v>
      </c>
      <c r="Z286" s="26">
        <f t="shared" si="82"/>
        <v>0</v>
      </c>
      <c r="AA286" s="27">
        <f t="shared" si="86"/>
        <v>0</v>
      </c>
      <c r="AB286" s="27">
        <f t="shared" si="83"/>
        <v>0</v>
      </c>
      <c r="AC286" s="27">
        <f t="shared" si="84"/>
        <v>0</v>
      </c>
      <c r="AD286" s="26">
        <f t="shared" si="85"/>
        <v>0</v>
      </c>
    </row>
    <row r="287" spans="1:30" s="23" customFormat="1">
      <c r="A287" s="129" t="s">
        <v>2503</v>
      </c>
      <c r="B287" s="129" t="s">
        <v>1857</v>
      </c>
      <c r="C287" s="130">
        <v>4529</v>
      </c>
      <c r="D287" s="129" t="s">
        <v>1876</v>
      </c>
      <c r="E287" s="169">
        <f>VLOOKUP($C287,'2020-21 School Level AAFTE'!$C:$Z,11,FALSE)</f>
        <v>0.216</v>
      </c>
      <c r="F287" s="169" t="str">
        <f>VLOOKUP($C287,'2020-21 School Level AAFTE'!$C:$Z,8,FALSE)</f>
        <v>No</v>
      </c>
      <c r="G287" s="167">
        <f>VLOOKUP($C287,'2020-21 School Level AAFTE'!$C:$I,7,FALSE)</f>
        <v>514.79999999999995</v>
      </c>
      <c r="H287" s="145">
        <f>IFERROR(IF(F287= "yes",VLOOKUP(C287,Summary!$B:$I,5,0),0),0)</f>
        <v>0</v>
      </c>
      <c r="I287" s="143">
        <f t="shared" si="75"/>
        <v>0</v>
      </c>
      <c r="J287" s="101">
        <f>VLOOKUP($A287,'2021-22 Salary &amp; Benefits'!$A:$I,3,FALSE)</f>
        <v>1</v>
      </c>
      <c r="K287" s="101">
        <f>VLOOKUP($A287,'2021-22 Salary &amp; Benefits'!$A:$I,4,FALSE)</f>
        <v>1</v>
      </c>
      <c r="L287" s="45">
        <f t="shared" si="76"/>
        <v>0</v>
      </c>
      <c r="M287" s="29">
        <v>15</v>
      </c>
      <c r="N287" s="31">
        <f t="shared" si="77"/>
        <v>0</v>
      </c>
      <c r="O287" s="29">
        <v>1.1000000000000001</v>
      </c>
      <c r="P287" s="29">
        <v>36</v>
      </c>
      <c r="Q287" s="32">
        <f t="shared" si="78"/>
        <v>0</v>
      </c>
      <c r="R287" s="122">
        <f t="shared" si="79"/>
        <v>0</v>
      </c>
      <c r="S287" s="25">
        <f>VLOOKUP($A287,'2021-22 Salary &amp; Benefits'!$A:$I,5,FALSE)</f>
        <v>67585</v>
      </c>
      <c r="T287" s="25">
        <f>VLOOKUP($A287,'2021-22 Salary &amp; Benefits'!$A:$I,6,FALSE)</f>
        <v>68937</v>
      </c>
      <c r="U287" s="26">
        <f t="shared" si="80"/>
        <v>0</v>
      </c>
      <c r="V287" s="26">
        <f t="shared" si="81"/>
        <v>0</v>
      </c>
      <c r="W287" s="26">
        <f>'2021-22 Salary &amp; Benefits'!G$6</f>
        <v>11848.32</v>
      </c>
      <c r="X287" s="28">
        <f>'2021-22 Salary &amp; Benefits'!H$6</f>
        <v>0.2271</v>
      </c>
      <c r="Y287" s="28">
        <f>'2021-22 Salary &amp; Benefits'!I$6</f>
        <v>0.22070000000000001</v>
      </c>
      <c r="Z287" s="26">
        <f t="shared" si="82"/>
        <v>0</v>
      </c>
      <c r="AA287" s="27">
        <f t="shared" si="86"/>
        <v>0</v>
      </c>
      <c r="AB287" s="27">
        <f t="shared" si="83"/>
        <v>0</v>
      </c>
      <c r="AC287" s="27">
        <f t="shared" si="84"/>
        <v>0</v>
      </c>
      <c r="AD287" s="26">
        <f t="shared" si="85"/>
        <v>0</v>
      </c>
    </row>
    <row r="288" spans="1:30" s="23" customFormat="1">
      <c r="A288" s="129" t="s">
        <v>2503</v>
      </c>
      <c r="B288" s="129" t="s">
        <v>1857</v>
      </c>
      <c r="C288" s="130">
        <v>3127</v>
      </c>
      <c r="D288" s="129" t="s">
        <v>1866</v>
      </c>
      <c r="E288" s="169">
        <f>VLOOKUP($C288,'2020-21 School Level AAFTE'!$C:$Z,11,FALSE)</f>
        <v>0.54269999999999996</v>
      </c>
      <c r="F288" s="169" t="str">
        <f>VLOOKUP($C288,'2020-21 School Level AAFTE'!$C:$Z,8,FALSE)</f>
        <v>Yes</v>
      </c>
      <c r="G288" s="167">
        <f>VLOOKUP($C288,'2020-21 School Level AAFTE'!$C:$I,7,FALSE)</f>
        <v>278.58</v>
      </c>
      <c r="H288" s="145">
        <f>IFERROR(IF(F288= "yes",VLOOKUP(C288,Summary!$B:$I,5,0),0),0)</f>
        <v>0</v>
      </c>
      <c r="I288" s="143">
        <f t="shared" si="75"/>
        <v>278.58</v>
      </c>
      <c r="J288" s="101">
        <f>VLOOKUP($A288,'2021-22 Salary &amp; Benefits'!$A:$I,3,FALSE)</f>
        <v>1</v>
      </c>
      <c r="K288" s="101">
        <f>VLOOKUP($A288,'2021-22 Salary &amp; Benefits'!$A:$I,4,FALSE)</f>
        <v>1</v>
      </c>
      <c r="L288" s="45">
        <f t="shared" si="76"/>
        <v>278.58</v>
      </c>
      <c r="M288" s="29">
        <v>15</v>
      </c>
      <c r="N288" s="31">
        <f t="shared" si="77"/>
        <v>18.571999999999999</v>
      </c>
      <c r="O288" s="29">
        <v>1.1000000000000001</v>
      </c>
      <c r="P288" s="29">
        <v>36</v>
      </c>
      <c r="Q288" s="32">
        <f t="shared" si="78"/>
        <v>735.45120000000009</v>
      </c>
      <c r="R288" s="122">
        <f t="shared" si="79"/>
        <v>0.81716800000000012</v>
      </c>
      <c r="S288" s="25">
        <f>VLOOKUP($A288,'2021-22 Salary &amp; Benefits'!$A:$I,5,FALSE)</f>
        <v>67585</v>
      </c>
      <c r="T288" s="25">
        <f>VLOOKUP($A288,'2021-22 Salary &amp; Benefits'!$A:$I,6,FALSE)</f>
        <v>68937</v>
      </c>
      <c r="U288" s="26">
        <f t="shared" si="80"/>
        <v>55228.299280000007</v>
      </c>
      <c r="V288" s="26">
        <f t="shared" si="81"/>
        <v>1104.8111360000039</v>
      </c>
      <c r="W288" s="26">
        <f>'2021-22 Salary &amp; Benefits'!G$6</f>
        <v>11848.32</v>
      </c>
      <c r="X288" s="28">
        <f>'2021-22 Salary &amp; Benefits'!H$6</f>
        <v>0.2271</v>
      </c>
      <c r="Y288" s="28">
        <f>'2021-22 Salary &amp; Benefits'!I$6</f>
        <v>0.22070000000000001</v>
      </c>
      <c r="Z288" s="26">
        <f t="shared" si="82"/>
        <v>22468.246541963203</v>
      </c>
      <c r="AA288" s="27">
        <f t="shared" si="86"/>
        <v>938.88517360000014</v>
      </c>
      <c r="AB288" s="27">
        <f t="shared" si="83"/>
        <v>207.21195781352003</v>
      </c>
      <c r="AC288" s="27">
        <f t="shared" si="84"/>
        <v>1146.0971314135202</v>
      </c>
      <c r="AD288" s="26">
        <f t="shared" si="85"/>
        <v>79947.454089376741</v>
      </c>
    </row>
    <row r="289" spans="1:30" s="23" customFormat="1">
      <c r="A289" s="129" t="s">
        <v>2503</v>
      </c>
      <c r="B289" s="129" t="s">
        <v>1857</v>
      </c>
      <c r="C289" s="130">
        <v>3918</v>
      </c>
      <c r="D289" s="129" t="s">
        <v>1872</v>
      </c>
      <c r="E289" s="169">
        <f>VLOOKUP($C289,'2020-21 School Level AAFTE'!$C:$Z,11,FALSE)</f>
        <v>0.50319999999999998</v>
      </c>
      <c r="F289" s="169" t="str">
        <f>VLOOKUP($C289,'2020-21 School Level AAFTE'!$C:$Z,8,FALSE)</f>
        <v>Yes</v>
      </c>
      <c r="G289" s="167">
        <f>VLOOKUP($C289,'2020-21 School Level AAFTE'!$C:$I,7,FALSE)</f>
        <v>134.76999999999998</v>
      </c>
      <c r="H289" s="145">
        <f>IFERROR(IF(F289= "yes",VLOOKUP(C289,Summary!$B:$I,5,0),0),0)</f>
        <v>0</v>
      </c>
      <c r="I289" s="143">
        <f t="shared" si="75"/>
        <v>134.76999999999998</v>
      </c>
      <c r="J289" s="101">
        <f>VLOOKUP($A289,'2021-22 Salary &amp; Benefits'!$A:$I,3,FALSE)</f>
        <v>1</v>
      </c>
      <c r="K289" s="101">
        <f>VLOOKUP($A289,'2021-22 Salary &amp; Benefits'!$A:$I,4,FALSE)</f>
        <v>1</v>
      </c>
      <c r="L289" s="45">
        <f t="shared" si="76"/>
        <v>134.76999999999998</v>
      </c>
      <c r="M289" s="29">
        <v>15</v>
      </c>
      <c r="N289" s="31">
        <f t="shared" si="77"/>
        <v>8.9846666666666657</v>
      </c>
      <c r="O289" s="29">
        <v>1.1000000000000001</v>
      </c>
      <c r="P289" s="29">
        <v>36</v>
      </c>
      <c r="Q289" s="32">
        <f t="shared" si="78"/>
        <v>355.7928</v>
      </c>
      <c r="R289" s="122">
        <f t="shared" si="79"/>
        <v>0.39532533333333331</v>
      </c>
      <c r="S289" s="25">
        <f>VLOOKUP($A289,'2021-22 Salary &amp; Benefits'!$A:$I,5,FALSE)</f>
        <v>67585</v>
      </c>
      <c r="T289" s="25">
        <f>VLOOKUP($A289,'2021-22 Salary &amp; Benefits'!$A:$I,6,FALSE)</f>
        <v>68937</v>
      </c>
      <c r="U289" s="26">
        <f t="shared" si="80"/>
        <v>26718.062653333331</v>
      </c>
      <c r="V289" s="26">
        <f t="shared" si="81"/>
        <v>534.47985066666661</v>
      </c>
      <c r="W289" s="26">
        <f>'2021-22 Salary &amp; Benefits'!G$6</f>
        <v>11848.32</v>
      </c>
      <c r="X289" s="28">
        <f>'2021-22 Salary &amp; Benefits'!H$6</f>
        <v>0.2271</v>
      </c>
      <c r="Y289" s="28">
        <f>'2021-22 Salary &amp; Benefits'!I$6</f>
        <v>0.22070000000000001</v>
      </c>
      <c r="Z289" s="26">
        <f t="shared" si="82"/>
        <v>10869.572785054133</v>
      </c>
      <c r="AA289" s="27">
        <f t="shared" si="86"/>
        <v>454.20904173333327</v>
      </c>
      <c r="AB289" s="27">
        <f t="shared" si="83"/>
        <v>100.24393551054665</v>
      </c>
      <c r="AC289" s="27">
        <f t="shared" si="84"/>
        <v>554.4529772438799</v>
      </c>
      <c r="AD289" s="26">
        <f t="shared" si="85"/>
        <v>38676.568266298003</v>
      </c>
    </row>
    <row r="290" spans="1:30" s="23" customFormat="1">
      <c r="A290" s="129" t="s">
        <v>2503</v>
      </c>
      <c r="B290" s="129" t="s">
        <v>1857</v>
      </c>
      <c r="C290" s="130">
        <v>2776</v>
      </c>
      <c r="D290" s="129" t="s">
        <v>1861</v>
      </c>
      <c r="E290" s="169">
        <f>VLOOKUP($C290,'2020-21 School Level AAFTE'!$C:$Z,11,FALSE)</f>
        <v>0.65949999999999998</v>
      </c>
      <c r="F290" s="169" t="str">
        <f>VLOOKUP($C290,'2020-21 School Level AAFTE'!$C:$Z,8,FALSE)</f>
        <v>Yes</v>
      </c>
      <c r="G290" s="167">
        <f>VLOOKUP($C290,'2020-21 School Level AAFTE'!$C:$I,7,FALSE)</f>
        <v>474.87</v>
      </c>
      <c r="H290" s="145">
        <f>IFERROR(IF(F290= "yes",VLOOKUP(C290,Summary!$B:$I,5,0),0),0)</f>
        <v>0</v>
      </c>
      <c r="I290" s="144">
        <f t="shared" si="75"/>
        <v>474.87</v>
      </c>
      <c r="J290" s="101">
        <f>VLOOKUP($A290,'2021-22 Salary &amp; Benefits'!$A:$I,3,FALSE)</f>
        <v>1</v>
      </c>
      <c r="K290" s="101">
        <f>VLOOKUP($A290,'2021-22 Salary &amp; Benefits'!$A:$I,4,FALSE)</f>
        <v>1</v>
      </c>
      <c r="L290" s="121">
        <f t="shared" si="76"/>
        <v>474.87</v>
      </c>
      <c r="M290" s="29">
        <v>15</v>
      </c>
      <c r="N290" s="31">
        <f t="shared" si="77"/>
        <v>31.658000000000001</v>
      </c>
      <c r="O290" s="29">
        <v>1.1000000000000001</v>
      </c>
      <c r="P290" s="29">
        <v>36</v>
      </c>
      <c r="Q290" s="32">
        <f t="shared" si="78"/>
        <v>1253.6568000000002</v>
      </c>
      <c r="R290" s="122">
        <f t="shared" si="79"/>
        <v>1.3929520000000002</v>
      </c>
      <c r="S290" s="25">
        <f>VLOOKUP($A290,'2021-22 Salary &amp; Benefits'!$A:$I,5,FALSE)</f>
        <v>67585</v>
      </c>
      <c r="T290" s="25">
        <f>VLOOKUP($A290,'2021-22 Salary &amp; Benefits'!$A:$I,6,FALSE)</f>
        <v>68937</v>
      </c>
      <c r="U290" s="26">
        <f t="shared" si="80"/>
        <v>94142.660920000009</v>
      </c>
      <c r="V290" s="26">
        <f t="shared" si="81"/>
        <v>1883.2711039999995</v>
      </c>
      <c r="W290" s="26">
        <f>'2021-22 Salary &amp; Benefits'!G$6</f>
        <v>11848.32</v>
      </c>
      <c r="X290" s="28">
        <f>'2021-22 Salary &amp; Benefits'!H$6</f>
        <v>0.2271</v>
      </c>
      <c r="Y290" s="28">
        <f>'2021-22 Salary &amp; Benefits'!I$6</f>
        <v>0.22070000000000001</v>
      </c>
      <c r="Z290" s="26">
        <f t="shared" si="82"/>
        <v>38299.577268224806</v>
      </c>
      <c r="AA290" s="27">
        <f t="shared" si="86"/>
        <v>1600.4322004000001</v>
      </c>
      <c r="AB290" s="27">
        <f t="shared" si="83"/>
        <v>353.21538662828004</v>
      </c>
      <c r="AC290" s="27">
        <f t="shared" si="84"/>
        <v>1953.6475870282802</v>
      </c>
      <c r="AD290" s="26">
        <f t="shared" si="85"/>
        <v>136279.1568792531</v>
      </c>
    </row>
    <row r="291" spans="1:30" s="23" customFormat="1">
      <c r="A291" s="129" t="s">
        <v>2503</v>
      </c>
      <c r="B291" s="129" t="s">
        <v>1857</v>
      </c>
      <c r="C291" s="130">
        <v>2113</v>
      </c>
      <c r="D291" s="129" t="s">
        <v>1859</v>
      </c>
      <c r="E291" s="169">
        <f>VLOOKUP($C291,'2020-21 School Level AAFTE'!$C:$Z,11,FALSE)</f>
        <v>0.64439999999999997</v>
      </c>
      <c r="F291" s="169" t="str">
        <f>VLOOKUP($C291,'2020-21 School Level AAFTE'!$C:$Z,8,FALSE)</f>
        <v>Yes</v>
      </c>
      <c r="G291" s="167">
        <f>VLOOKUP($C291,'2020-21 School Level AAFTE'!$C:$I,7,FALSE)</f>
        <v>621.5</v>
      </c>
      <c r="H291" s="145">
        <f>IFERROR(IF(F291= "yes",VLOOKUP(C291,Summary!$B:$I,5,0),0),0)</f>
        <v>0</v>
      </c>
      <c r="I291" s="143">
        <f t="shared" si="75"/>
        <v>621.5</v>
      </c>
      <c r="J291" s="101">
        <f>VLOOKUP($A291,'2021-22 Salary &amp; Benefits'!$A:$I,3,FALSE)</f>
        <v>1</v>
      </c>
      <c r="K291" s="101">
        <f>VLOOKUP($A291,'2021-22 Salary &amp; Benefits'!$A:$I,4,FALSE)</f>
        <v>1</v>
      </c>
      <c r="L291" s="45">
        <f t="shared" si="76"/>
        <v>621.5</v>
      </c>
      <c r="M291" s="29">
        <v>15</v>
      </c>
      <c r="N291" s="31">
        <f t="shared" si="77"/>
        <v>41.43333333333333</v>
      </c>
      <c r="O291" s="29">
        <v>1.1000000000000001</v>
      </c>
      <c r="P291" s="29">
        <v>36</v>
      </c>
      <c r="Q291" s="32">
        <f t="shared" si="78"/>
        <v>1640.76</v>
      </c>
      <c r="R291" s="122">
        <f t="shared" si="79"/>
        <v>1.8230666666666666</v>
      </c>
      <c r="S291" s="25">
        <f>VLOOKUP($A291,'2021-22 Salary &amp; Benefits'!$A:$I,5,FALSE)</f>
        <v>67585</v>
      </c>
      <c r="T291" s="25">
        <f>VLOOKUP($A291,'2021-22 Salary &amp; Benefits'!$A:$I,6,FALSE)</f>
        <v>68937</v>
      </c>
      <c r="U291" s="26">
        <f t="shared" si="80"/>
        <v>123211.96066666667</v>
      </c>
      <c r="V291" s="26">
        <f t="shared" si="81"/>
        <v>2464.7861333333276</v>
      </c>
      <c r="W291" s="26">
        <f>'2021-22 Salary &amp; Benefits'!G$6</f>
        <v>11848.32</v>
      </c>
      <c r="X291" s="28">
        <f>'2021-22 Salary &amp; Benefits'!H$6</f>
        <v>0.2271</v>
      </c>
      <c r="Y291" s="28">
        <f>'2021-22 Salary &amp; Benefits'!I$6</f>
        <v>0.22070000000000001</v>
      </c>
      <c r="Z291" s="26">
        <f t="shared" si="82"/>
        <v>50125.691815026665</v>
      </c>
      <c r="AA291" s="27">
        <f t="shared" si="86"/>
        <v>2094.6124466666665</v>
      </c>
      <c r="AB291" s="27">
        <f t="shared" si="83"/>
        <v>462.2809669793333</v>
      </c>
      <c r="AC291" s="27">
        <f t="shared" si="84"/>
        <v>2556.8934136459998</v>
      </c>
      <c r="AD291" s="26">
        <f t="shared" si="85"/>
        <v>178359.33202867265</v>
      </c>
    </row>
    <row r="292" spans="1:30" s="23" customFormat="1">
      <c r="A292" s="129" t="s">
        <v>2503</v>
      </c>
      <c r="B292" s="129" t="s">
        <v>1857</v>
      </c>
      <c r="C292" s="130">
        <v>4098</v>
      </c>
      <c r="D292" s="129" t="s">
        <v>1874</v>
      </c>
      <c r="E292" s="169">
        <f>VLOOKUP($C292,'2020-21 School Level AAFTE'!$C:$Z,11,FALSE)</f>
        <v>0.2903</v>
      </c>
      <c r="F292" s="169" t="str">
        <f>VLOOKUP($C292,'2020-21 School Level AAFTE'!$C:$Z,8,FALSE)</f>
        <v>No</v>
      </c>
      <c r="G292" s="167">
        <f>VLOOKUP($C292,'2020-21 School Level AAFTE'!$C:$I,7,FALSE)</f>
        <v>391.57</v>
      </c>
      <c r="H292" s="145">
        <f>IFERROR(IF(F292= "yes",VLOOKUP(C292,Summary!$B:$I,5,0),0),0)</f>
        <v>0</v>
      </c>
      <c r="I292" s="143">
        <f t="shared" si="75"/>
        <v>0</v>
      </c>
      <c r="J292" s="101">
        <f>VLOOKUP($A292,'2021-22 Salary &amp; Benefits'!$A:$I,3,FALSE)</f>
        <v>1</v>
      </c>
      <c r="K292" s="101">
        <f>VLOOKUP($A292,'2021-22 Salary &amp; Benefits'!$A:$I,4,FALSE)</f>
        <v>1</v>
      </c>
      <c r="L292" s="45">
        <f t="shared" si="76"/>
        <v>0</v>
      </c>
      <c r="M292" s="29">
        <v>15</v>
      </c>
      <c r="N292" s="31">
        <f t="shared" si="77"/>
        <v>0</v>
      </c>
      <c r="O292" s="29">
        <v>1.1000000000000001</v>
      </c>
      <c r="P292" s="29">
        <v>36</v>
      </c>
      <c r="Q292" s="32">
        <f t="shared" si="78"/>
        <v>0</v>
      </c>
      <c r="R292" s="122">
        <f t="shared" si="79"/>
        <v>0</v>
      </c>
      <c r="S292" s="25">
        <f>VLOOKUP($A292,'2021-22 Salary &amp; Benefits'!$A:$I,5,FALSE)</f>
        <v>67585</v>
      </c>
      <c r="T292" s="25">
        <f>VLOOKUP($A292,'2021-22 Salary &amp; Benefits'!$A:$I,6,FALSE)</f>
        <v>68937</v>
      </c>
      <c r="U292" s="26">
        <f t="shared" si="80"/>
        <v>0</v>
      </c>
      <c r="V292" s="26">
        <f t="shared" si="81"/>
        <v>0</v>
      </c>
      <c r="W292" s="26">
        <f>'2021-22 Salary &amp; Benefits'!G$6</f>
        <v>11848.32</v>
      </c>
      <c r="X292" s="28">
        <f>'2021-22 Salary &amp; Benefits'!H$6</f>
        <v>0.2271</v>
      </c>
      <c r="Y292" s="28">
        <f>'2021-22 Salary &amp; Benefits'!I$6</f>
        <v>0.22070000000000001</v>
      </c>
      <c r="Z292" s="26">
        <f t="shared" si="82"/>
        <v>0</v>
      </c>
      <c r="AA292" s="27">
        <f t="shared" si="86"/>
        <v>0</v>
      </c>
      <c r="AB292" s="27">
        <f t="shared" si="83"/>
        <v>0</v>
      </c>
      <c r="AC292" s="27">
        <f t="shared" si="84"/>
        <v>0</v>
      </c>
      <c r="AD292" s="26">
        <f t="shared" si="85"/>
        <v>0</v>
      </c>
    </row>
    <row r="293" spans="1:30" s="23" customFormat="1">
      <c r="A293" s="129" t="s">
        <v>2503</v>
      </c>
      <c r="B293" s="129" t="s">
        <v>1857</v>
      </c>
      <c r="C293" s="130">
        <v>2953</v>
      </c>
      <c r="D293" s="129" t="s">
        <v>1863</v>
      </c>
      <c r="E293" s="169">
        <f>VLOOKUP($C293,'2020-21 School Level AAFTE'!$C:$Z,11,FALSE)</f>
        <v>0.57689999999999997</v>
      </c>
      <c r="F293" s="169" t="str">
        <f>VLOOKUP($C293,'2020-21 School Level AAFTE'!$C:$Z,8,FALSE)</f>
        <v>Yes</v>
      </c>
      <c r="G293" s="167">
        <f>VLOOKUP($C293,'2020-21 School Level AAFTE'!$C:$I,7,FALSE)</f>
        <v>219.5</v>
      </c>
      <c r="H293" s="145">
        <f>IFERROR(IF(F293= "yes",VLOOKUP(C293,Summary!$B:$I,5,0),0),0)</f>
        <v>0</v>
      </c>
      <c r="I293" s="143">
        <f t="shared" si="75"/>
        <v>219.5</v>
      </c>
      <c r="J293" s="101">
        <f>VLOOKUP($A293,'2021-22 Salary &amp; Benefits'!$A:$I,3,FALSE)</f>
        <v>1</v>
      </c>
      <c r="K293" s="101">
        <f>VLOOKUP($A293,'2021-22 Salary &amp; Benefits'!$A:$I,4,FALSE)</f>
        <v>1</v>
      </c>
      <c r="L293" s="45">
        <f t="shared" si="76"/>
        <v>219.5</v>
      </c>
      <c r="M293" s="29">
        <v>15</v>
      </c>
      <c r="N293" s="31">
        <f t="shared" si="77"/>
        <v>14.633333333333333</v>
      </c>
      <c r="O293" s="29">
        <v>1.1000000000000001</v>
      </c>
      <c r="P293" s="29">
        <v>36</v>
      </c>
      <c r="Q293" s="32">
        <f t="shared" si="78"/>
        <v>579.48</v>
      </c>
      <c r="R293" s="122">
        <f t="shared" si="79"/>
        <v>0.6438666666666667</v>
      </c>
      <c r="S293" s="25">
        <f>VLOOKUP($A293,'2021-22 Salary &amp; Benefits'!$A:$I,5,FALSE)</f>
        <v>67585</v>
      </c>
      <c r="T293" s="25">
        <f>VLOOKUP($A293,'2021-22 Salary &amp; Benefits'!$A:$I,6,FALSE)</f>
        <v>68937</v>
      </c>
      <c r="U293" s="26">
        <f t="shared" si="80"/>
        <v>43515.72866666667</v>
      </c>
      <c r="V293" s="26">
        <f t="shared" si="81"/>
        <v>870.507733333332</v>
      </c>
      <c r="W293" s="26">
        <f>'2021-22 Salary &amp; Benefits'!G$6</f>
        <v>11848.32</v>
      </c>
      <c r="X293" s="28">
        <f>'2021-22 Salary &amp; Benefits'!H$6</f>
        <v>0.2271</v>
      </c>
      <c r="Y293" s="28">
        <f>'2021-22 Salary &amp; Benefits'!I$6</f>
        <v>0.22070000000000001</v>
      </c>
      <c r="Z293" s="26">
        <f t="shared" si="82"/>
        <v>17703.281340946669</v>
      </c>
      <c r="AA293" s="27">
        <f t="shared" si="86"/>
        <v>739.77060666666671</v>
      </c>
      <c r="AB293" s="27">
        <f t="shared" si="83"/>
        <v>163.26737289133334</v>
      </c>
      <c r="AC293" s="27">
        <f t="shared" si="84"/>
        <v>903.03797955800007</v>
      </c>
      <c r="AD293" s="26">
        <f t="shared" si="85"/>
        <v>62992.555720504672</v>
      </c>
    </row>
    <row r="294" spans="1:30" s="23" customFormat="1">
      <c r="A294" s="129" t="s">
        <v>2503</v>
      </c>
      <c r="B294" s="129" t="s">
        <v>1857</v>
      </c>
      <c r="C294" s="130">
        <v>5541</v>
      </c>
      <c r="D294" s="129" t="s">
        <v>3213</v>
      </c>
      <c r="E294" s="169">
        <f>VLOOKUP($C294,'2020-21 School Level AAFTE'!$C:$Z,11,FALSE)</f>
        <v>0.29530000000000001</v>
      </c>
      <c r="F294" s="169" t="str">
        <f>VLOOKUP($C294,'2020-21 School Level AAFTE'!$C:$Z,8,FALSE)</f>
        <v>No</v>
      </c>
      <c r="G294" s="167">
        <f>VLOOKUP($C294,'2020-21 School Level AAFTE'!$C:$I,7,FALSE)</f>
        <v>460.78</v>
      </c>
      <c r="H294" s="145">
        <f>IFERROR(IF(F294= "yes",VLOOKUP(C294,Summary!$B:$I,5,0),0),0)</f>
        <v>0</v>
      </c>
      <c r="I294" s="144">
        <f t="shared" si="75"/>
        <v>0</v>
      </c>
      <c r="J294" s="101">
        <f>VLOOKUP($A294,'2021-22 Salary &amp; Benefits'!$A:$I,3,FALSE)</f>
        <v>1</v>
      </c>
      <c r="K294" s="101">
        <f>VLOOKUP($A294,'2021-22 Salary &amp; Benefits'!$A:$I,4,FALSE)</f>
        <v>1</v>
      </c>
      <c r="L294" s="121">
        <f t="shared" si="76"/>
        <v>0</v>
      </c>
      <c r="M294" s="29">
        <v>15</v>
      </c>
      <c r="N294" s="31">
        <f t="shared" si="77"/>
        <v>0</v>
      </c>
      <c r="O294" s="29">
        <v>1.1000000000000001</v>
      </c>
      <c r="P294" s="29">
        <v>36</v>
      </c>
      <c r="Q294" s="32">
        <f t="shared" si="78"/>
        <v>0</v>
      </c>
      <c r="R294" s="122">
        <f t="shared" si="79"/>
        <v>0</v>
      </c>
      <c r="S294" s="25">
        <f>VLOOKUP($A294,'2021-22 Salary &amp; Benefits'!$A:$I,5,FALSE)</f>
        <v>67585</v>
      </c>
      <c r="T294" s="25">
        <f>VLOOKUP($A294,'2021-22 Salary &amp; Benefits'!$A:$I,6,FALSE)</f>
        <v>68937</v>
      </c>
      <c r="U294" s="26">
        <f t="shared" si="80"/>
        <v>0</v>
      </c>
      <c r="V294" s="26">
        <f t="shared" si="81"/>
        <v>0</v>
      </c>
      <c r="W294" s="26">
        <f>'2021-22 Salary &amp; Benefits'!G$6</f>
        <v>11848.32</v>
      </c>
      <c r="X294" s="28">
        <f>'2021-22 Salary &amp; Benefits'!H$6</f>
        <v>0.2271</v>
      </c>
      <c r="Y294" s="28">
        <f>'2021-22 Salary &amp; Benefits'!I$6</f>
        <v>0.22070000000000001</v>
      </c>
      <c r="Z294" s="26">
        <f t="shared" si="82"/>
        <v>0</v>
      </c>
      <c r="AA294" s="27">
        <f t="shared" si="86"/>
        <v>0</v>
      </c>
      <c r="AB294" s="27">
        <f t="shared" si="83"/>
        <v>0</v>
      </c>
      <c r="AC294" s="27">
        <f t="shared" si="84"/>
        <v>0</v>
      </c>
      <c r="AD294" s="26">
        <f t="shared" si="85"/>
        <v>0</v>
      </c>
    </row>
    <row r="295" spans="1:30" s="23" customFormat="1">
      <c r="A295" s="129" t="s">
        <v>2503</v>
      </c>
      <c r="B295" s="129" t="s">
        <v>1857</v>
      </c>
      <c r="C295" s="130">
        <v>5003</v>
      </c>
      <c r="D295" s="129" t="s">
        <v>1877</v>
      </c>
      <c r="E295" s="169">
        <f>VLOOKUP($C295,'2020-21 School Level AAFTE'!$C:$Z,11,FALSE)</f>
        <v>0.51039999999999996</v>
      </c>
      <c r="F295" s="169" t="str">
        <f>VLOOKUP($C295,'2020-21 School Level AAFTE'!$C:$Z,8,FALSE)</f>
        <v>Yes</v>
      </c>
      <c r="G295" s="167">
        <f>VLOOKUP($C295,'2020-21 School Level AAFTE'!$C:$I,7,FALSE)</f>
        <v>29.51</v>
      </c>
      <c r="H295" s="145">
        <f>IFERROR(IF(F295= "yes",VLOOKUP(C295,Summary!$B:$I,5,0),0),0)</f>
        <v>0</v>
      </c>
      <c r="I295" s="144">
        <f t="shared" si="75"/>
        <v>29.51</v>
      </c>
      <c r="J295" s="101">
        <f>VLOOKUP($A295,'2021-22 Salary &amp; Benefits'!$A:$I,3,FALSE)</f>
        <v>1</v>
      </c>
      <c r="K295" s="101">
        <f>VLOOKUP($A295,'2021-22 Salary &amp; Benefits'!$A:$I,4,FALSE)</f>
        <v>1</v>
      </c>
      <c r="L295" s="121">
        <f t="shared" si="76"/>
        <v>29.51</v>
      </c>
      <c r="M295" s="29">
        <v>15</v>
      </c>
      <c r="N295" s="31">
        <f t="shared" si="77"/>
        <v>1.9673333333333334</v>
      </c>
      <c r="O295" s="29">
        <v>1.1000000000000001</v>
      </c>
      <c r="P295" s="29">
        <v>36</v>
      </c>
      <c r="Q295" s="32">
        <f t="shared" si="78"/>
        <v>77.906400000000005</v>
      </c>
      <c r="R295" s="122">
        <f t="shared" si="79"/>
        <v>8.6562666666666677E-2</v>
      </c>
      <c r="S295" s="25">
        <f>VLOOKUP($A295,'2021-22 Salary &amp; Benefits'!$A:$I,5,FALSE)</f>
        <v>67585</v>
      </c>
      <c r="T295" s="25">
        <f>VLOOKUP($A295,'2021-22 Salary &amp; Benefits'!$A:$I,6,FALSE)</f>
        <v>68937</v>
      </c>
      <c r="U295" s="26">
        <f t="shared" si="80"/>
        <v>5850.3378266666678</v>
      </c>
      <c r="V295" s="26">
        <f t="shared" si="81"/>
        <v>117.03272533333256</v>
      </c>
      <c r="W295" s="26">
        <f>'2021-22 Salary &amp; Benefits'!G$6</f>
        <v>11848.32</v>
      </c>
      <c r="X295" s="28">
        <f>'2021-22 Salary &amp; Benefits'!H$6</f>
        <v>0.2271</v>
      </c>
      <c r="Y295" s="28">
        <f>'2021-22 Salary &amp; Benefits'!I$6</f>
        <v>0.22070000000000001</v>
      </c>
      <c r="Z295" s="26">
        <f t="shared" si="82"/>
        <v>2380.0630176370669</v>
      </c>
      <c r="AA295" s="27">
        <f t="shared" si="86"/>
        <v>99.456175866666655</v>
      </c>
      <c r="AB295" s="27">
        <f t="shared" si="83"/>
        <v>21.949978013773332</v>
      </c>
      <c r="AC295" s="27">
        <f t="shared" si="84"/>
        <v>121.40615388043999</v>
      </c>
      <c r="AD295" s="26">
        <f t="shared" si="85"/>
        <v>8468.8397235175071</v>
      </c>
    </row>
    <row r="296" spans="1:30" s="23" customFormat="1">
      <c r="A296" s="129" t="s">
        <v>2503</v>
      </c>
      <c r="B296" s="129" t="s">
        <v>1857</v>
      </c>
      <c r="C296" s="130">
        <v>5552</v>
      </c>
      <c r="D296" s="129" t="s">
        <v>1296</v>
      </c>
      <c r="E296" s="169">
        <f>VLOOKUP($C296,'2020-21 School Level AAFTE'!$C:$Z,11,FALSE)</f>
        <v>0.22170000000000001</v>
      </c>
      <c r="F296" s="169" t="str">
        <f>VLOOKUP($C296,'2020-21 School Level AAFTE'!$C:$Z,8,FALSE)</f>
        <v>No</v>
      </c>
      <c r="G296" s="167">
        <f>VLOOKUP($C296,'2020-21 School Level AAFTE'!$C:$I,7,FALSE)</f>
        <v>519.63</v>
      </c>
      <c r="H296" s="145">
        <f>IFERROR(IF(F296= "yes",VLOOKUP(C296,Summary!$B:$I,5,0),0),0)</f>
        <v>0</v>
      </c>
      <c r="I296" s="144">
        <f t="shared" si="75"/>
        <v>0</v>
      </c>
      <c r="J296" s="101">
        <f>VLOOKUP($A296,'2021-22 Salary &amp; Benefits'!$A:$I,3,FALSE)</f>
        <v>1</v>
      </c>
      <c r="K296" s="101">
        <f>VLOOKUP($A296,'2021-22 Salary &amp; Benefits'!$A:$I,4,FALSE)</f>
        <v>1</v>
      </c>
      <c r="L296" s="121">
        <f t="shared" si="76"/>
        <v>0</v>
      </c>
      <c r="M296" s="29">
        <v>15</v>
      </c>
      <c r="N296" s="31">
        <f t="shared" si="77"/>
        <v>0</v>
      </c>
      <c r="O296" s="29">
        <v>1.1000000000000001</v>
      </c>
      <c r="P296" s="29">
        <v>36</v>
      </c>
      <c r="Q296" s="32">
        <f t="shared" si="78"/>
        <v>0</v>
      </c>
      <c r="R296" s="122">
        <f t="shared" si="79"/>
        <v>0</v>
      </c>
      <c r="S296" s="25">
        <f>VLOOKUP($A296,'2021-22 Salary &amp; Benefits'!$A:$I,5,FALSE)</f>
        <v>67585</v>
      </c>
      <c r="T296" s="25">
        <f>VLOOKUP($A296,'2021-22 Salary &amp; Benefits'!$A:$I,6,FALSE)</f>
        <v>68937</v>
      </c>
      <c r="U296" s="26">
        <f t="shared" si="80"/>
        <v>0</v>
      </c>
      <c r="V296" s="26">
        <f t="shared" si="81"/>
        <v>0</v>
      </c>
      <c r="W296" s="26">
        <f>'2021-22 Salary &amp; Benefits'!G$6</f>
        <v>11848.32</v>
      </c>
      <c r="X296" s="28">
        <f>'2021-22 Salary &amp; Benefits'!H$6</f>
        <v>0.2271</v>
      </c>
      <c r="Y296" s="28">
        <f>'2021-22 Salary &amp; Benefits'!I$6</f>
        <v>0.22070000000000001</v>
      </c>
      <c r="Z296" s="26">
        <f t="shared" si="82"/>
        <v>0</v>
      </c>
      <c r="AA296" s="27">
        <f t="shared" si="86"/>
        <v>0</v>
      </c>
      <c r="AB296" s="27">
        <f t="shared" si="83"/>
        <v>0</v>
      </c>
      <c r="AC296" s="27">
        <f t="shared" si="84"/>
        <v>0</v>
      </c>
      <c r="AD296" s="26">
        <f t="shared" si="85"/>
        <v>0</v>
      </c>
    </row>
    <row r="297" spans="1:30" s="23" customFormat="1">
      <c r="A297" s="153" t="s">
        <v>2503</v>
      </c>
      <c r="B297" s="129" t="s">
        <v>1857</v>
      </c>
      <c r="C297" s="139">
        <v>3307</v>
      </c>
      <c r="D297" s="132" t="s">
        <v>1868</v>
      </c>
      <c r="E297" s="169">
        <f>VLOOKUP($C297,'2020-21 School Level AAFTE'!$C:$Z,11,FALSE)</f>
        <v>0.50180000000000002</v>
      </c>
      <c r="F297" s="169" t="str">
        <f>VLOOKUP($C297,'2020-21 School Level AAFTE'!$C:$Z,8,FALSE)</f>
        <v>Yes</v>
      </c>
      <c r="G297" s="167">
        <f>VLOOKUP($C297,'2020-21 School Level AAFTE'!$C:$I,7,FALSE)</f>
        <v>317.47000000000003</v>
      </c>
      <c r="H297" s="145">
        <f>IFERROR(IF(F297= "yes",VLOOKUP(C297,Summary!$B:$I,5,0),0),0)</f>
        <v>0</v>
      </c>
      <c r="I297" s="143">
        <f t="shared" si="75"/>
        <v>317.47000000000003</v>
      </c>
      <c r="J297" s="101">
        <f>VLOOKUP($A297,'2021-22 Salary &amp; Benefits'!$A:$I,3,FALSE)</f>
        <v>1</v>
      </c>
      <c r="K297" s="101">
        <f>VLOOKUP($A297,'2021-22 Salary &amp; Benefits'!$A:$I,4,FALSE)</f>
        <v>1</v>
      </c>
      <c r="L297" s="45">
        <f t="shared" si="76"/>
        <v>317.47000000000003</v>
      </c>
      <c r="M297" s="29">
        <v>15</v>
      </c>
      <c r="N297" s="31">
        <f t="shared" si="77"/>
        <v>21.164666666666669</v>
      </c>
      <c r="O297" s="29">
        <v>1.1000000000000001</v>
      </c>
      <c r="P297" s="29">
        <v>36</v>
      </c>
      <c r="Q297" s="32">
        <f t="shared" si="78"/>
        <v>838.12080000000014</v>
      </c>
      <c r="R297" s="122">
        <f t="shared" si="79"/>
        <v>0.93124533333333348</v>
      </c>
      <c r="S297" s="25">
        <f>VLOOKUP($A297,'2021-22 Salary &amp; Benefits'!$A:$I,5,FALSE)</f>
        <v>67585</v>
      </c>
      <c r="T297" s="25">
        <f>VLOOKUP($A297,'2021-22 Salary &amp; Benefits'!$A:$I,6,FALSE)</f>
        <v>68937</v>
      </c>
      <c r="U297" s="26">
        <f t="shared" si="80"/>
        <v>62938.215853333342</v>
      </c>
      <c r="V297" s="26">
        <f t="shared" si="81"/>
        <v>1259.0436906666655</v>
      </c>
      <c r="W297" s="26">
        <f>'2021-22 Salary &amp; Benefits'!G$6</f>
        <v>11848.32</v>
      </c>
      <c r="X297" s="28">
        <f>'2021-22 Salary &amp; Benefits'!H$6</f>
        <v>0.2271</v>
      </c>
      <c r="Y297" s="28">
        <f>'2021-22 Salary &amp; Benefits'!I$6</f>
        <v>0.22070000000000001</v>
      </c>
      <c r="Z297" s="26">
        <f t="shared" si="82"/>
        <v>25604.832470662135</v>
      </c>
      <c r="AA297" s="27">
        <f t="shared" si="86"/>
        <v>1069.9543257333335</v>
      </c>
      <c r="AB297" s="27">
        <f t="shared" si="83"/>
        <v>236.13891968934669</v>
      </c>
      <c r="AC297" s="27">
        <f t="shared" si="84"/>
        <v>1306.0932454226802</v>
      </c>
      <c r="AD297" s="26">
        <f t="shared" si="85"/>
        <v>91108.185260084821</v>
      </c>
    </row>
    <row r="298" spans="1:30" s="23" customFormat="1">
      <c r="A298" s="129" t="s">
        <v>2503</v>
      </c>
      <c r="B298" s="129" t="s">
        <v>1857</v>
      </c>
      <c r="C298" s="130">
        <v>1964</v>
      </c>
      <c r="D298" s="129" t="s">
        <v>1858</v>
      </c>
      <c r="E298" s="169">
        <f>VLOOKUP($C298,'2020-21 School Level AAFTE'!$C:$Z,11,FALSE)</f>
        <v>0.2467</v>
      </c>
      <c r="F298" s="169" t="str">
        <f>VLOOKUP($C298,'2020-21 School Level AAFTE'!$C:$Z,8,FALSE)</f>
        <v>No</v>
      </c>
      <c r="G298" s="167">
        <f>VLOOKUP($C298,'2020-21 School Level AAFTE'!$C:$I,7,FALSE)</f>
        <v>102.67</v>
      </c>
      <c r="H298" s="145">
        <f>IFERROR(IF(F298= "yes",VLOOKUP(C298,Summary!$B:$I,5,0),0),0)</f>
        <v>0</v>
      </c>
      <c r="I298" s="144">
        <f t="shared" si="75"/>
        <v>0</v>
      </c>
      <c r="J298" s="101">
        <f>VLOOKUP($A298,'2021-22 Salary &amp; Benefits'!$A:$I,3,FALSE)</f>
        <v>1</v>
      </c>
      <c r="K298" s="101">
        <f>VLOOKUP($A298,'2021-22 Salary &amp; Benefits'!$A:$I,4,FALSE)</f>
        <v>1</v>
      </c>
      <c r="L298" s="121">
        <f t="shared" si="76"/>
        <v>0</v>
      </c>
      <c r="M298" s="29">
        <v>15</v>
      </c>
      <c r="N298" s="31">
        <f t="shared" si="77"/>
        <v>0</v>
      </c>
      <c r="O298" s="29">
        <v>1.1000000000000001</v>
      </c>
      <c r="P298" s="29">
        <v>36</v>
      </c>
      <c r="Q298" s="32">
        <f t="shared" si="78"/>
        <v>0</v>
      </c>
      <c r="R298" s="122">
        <f t="shared" si="79"/>
        <v>0</v>
      </c>
      <c r="S298" s="25">
        <f>VLOOKUP($A298,'2021-22 Salary &amp; Benefits'!$A:$I,5,FALSE)</f>
        <v>67585</v>
      </c>
      <c r="T298" s="25">
        <f>VLOOKUP($A298,'2021-22 Salary &amp; Benefits'!$A:$I,6,FALSE)</f>
        <v>68937</v>
      </c>
      <c r="U298" s="26">
        <f t="shared" si="80"/>
        <v>0</v>
      </c>
      <c r="V298" s="26">
        <f t="shared" si="81"/>
        <v>0</v>
      </c>
      <c r="W298" s="26">
        <f>'2021-22 Salary &amp; Benefits'!G$6</f>
        <v>11848.32</v>
      </c>
      <c r="X298" s="28">
        <f>'2021-22 Salary &amp; Benefits'!H$6</f>
        <v>0.2271</v>
      </c>
      <c r="Y298" s="28">
        <f>'2021-22 Salary &amp; Benefits'!I$6</f>
        <v>0.22070000000000001</v>
      </c>
      <c r="Z298" s="26">
        <f t="shared" si="82"/>
        <v>0</v>
      </c>
      <c r="AA298" s="27">
        <f t="shared" si="86"/>
        <v>0</v>
      </c>
      <c r="AB298" s="27">
        <f t="shared" si="83"/>
        <v>0</v>
      </c>
      <c r="AC298" s="27">
        <f t="shared" si="84"/>
        <v>0</v>
      </c>
      <c r="AD298" s="26">
        <f t="shared" si="85"/>
        <v>0</v>
      </c>
    </row>
    <row r="299" spans="1:30" s="23" customFormat="1">
      <c r="A299" s="129" t="s">
        <v>2503</v>
      </c>
      <c r="B299" s="129" t="s">
        <v>1857</v>
      </c>
      <c r="C299" s="130">
        <v>5278</v>
      </c>
      <c r="D299" s="129" t="s">
        <v>2743</v>
      </c>
      <c r="E299" s="169">
        <f>VLOOKUP($C299,'2020-21 School Level AAFTE'!$C:$Z,11,FALSE)</f>
        <v>5.4100000000000002E-2</v>
      </c>
      <c r="F299" s="169" t="str">
        <f>VLOOKUP($C299,'2020-21 School Level AAFTE'!$C:$Z,8,FALSE)</f>
        <v>No</v>
      </c>
      <c r="G299" s="167">
        <f>VLOOKUP($C299,'2020-21 School Level AAFTE'!$C:$I,7,FALSE)</f>
        <v>42.18</v>
      </c>
      <c r="H299" s="145">
        <f>IFERROR(IF(F299= "yes",VLOOKUP(C299,Summary!$B:$I,5,0),0),0)</f>
        <v>0</v>
      </c>
      <c r="I299" s="143">
        <f t="shared" si="75"/>
        <v>0</v>
      </c>
      <c r="J299" s="101">
        <f>VLOOKUP($A299,'2021-22 Salary &amp; Benefits'!$A:$I,3,FALSE)</f>
        <v>1</v>
      </c>
      <c r="K299" s="101">
        <f>VLOOKUP($A299,'2021-22 Salary &amp; Benefits'!$A:$I,4,FALSE)</f>
        <v>1</v>
      </c>
      <c r="L299" s="45">
        <f t="shared" si="76"/>
        <v>0</v>
      </c>
      <c r="M299" s="29">
        <v>15</v>
      </c>
      <c r="N299" s="31">
        <f t="shared" si="77"/>
        <v>0</v>
      </c>
      <c r="O299" s="29">
        <v>1.1000000000000001</v>
      </c>
      <c r="P299" s="29">
        <v>36</v>
      </c>
      <c r="Q299" s="32">
        <f t="shared" si="78"/>
        <v>0</v>
      </c>
      <c r="R299" s="122">
        <f t="shared" si="79"/>
        <v>0</v>
      </c>
      <c r="S299" s="25">
        <f>VLOOKUP($A299,'2021-22 Salary &amp; Benefits'!$A:$I,5,FALSE)</f>
        <v>67585</v>
      </c>
      <c r="T299" s="25">
        <f>VLOOKUP($A299,'2021-22 Salary &amp; Benefits'!$A:$I,6,FALSE)</f>
        <v>68937</v>
      </c>
      <c r="U299" s="26">
        <f t="shared" si="80"/>
        <v>0</v>
      </c>
      <c r="V299" s="26">
        <f t="shared" si="81"/>
        <v>0</v>
      </c>
      <c r="W299" s="26">
        <f>'2021-22 Salary &amp; Benefits'!G$6</f>
        <v>11848.32</v>
      </c>
      <c r="X299" s="28">
        <f>'2021-22 Salary &amp; Benefits'!H$6</f>
        <v>0.2271</v>
      </c>
      <c r="Y299" s="28">
        <f>'2021-22 Salary &amp; Benefits'!I$6</f>
        <v>0.22070000000000001</v>
      </c>
      <c r="Z299" s="26">
        <f t="shared" si="82"/>
        <v>0</v>
      </c>
      <c r="AA299" s="27">
        <f t="shared" si="86"/>
        <v>0</v>
      </c>
      <c r="AB299" s="27">
        <f t="shared" si="83"/>
        <v>0</v>
      </c>
      <c r="AC299" s="27">
        <f t="shared" si="84"/>
        <v>0</v>
      </c>
      <c r="AD299" s="26">
        <f t="shared" si="85"/>
        <v>0</v>
      </c>
    </row>
    <row r="300" spans="1:30" s="23" customFormat="1">
      <c r="A300" s="132" t="s">
        <v>2503</v>
      </c>
      <c r="B300" s="129" t="s">
        <v>1857</v>
      </c>
      <c r="C300" s="130">
        <v>5542</v>
      </c>
      <c r="D300" s="132" t="s">
        <v>3156</v>
      </c>
      <c r="E300" s="169">
        <f>VLOOKUP($C300,'2020-21 School Level AAFTE'!$C:$Z,11,FALSE)</f>
        <v>0.17710000000000001</v>
      </c>
      <c r="F300" s="169" t="str">
        <f>VLOOKUP($C300,'2020-21 School Level AAFTE'!$C:$Z,8,FALSE)</f>
        <v>No</v>
      </c>
      <c r="G300" s="167">
        <f>VLOOKUP($C300,'2020-21 School Level AAFTE'!$C:$I,7,FALSE)</f>
        <v>157.51</v>
      </c>
      <c r="H300" s="145">
        <f>IFERROR(IF(F300= "yes",VLOOKUP(C300,Summary!$B:$I,5,0),0),0)</f>
        <v>0</v>
      </c>
      <c r="I300" s="143">
        <f t="shared" si="75"/>
        <v>0</v>
      </c>
      <c r="J300" s="101">
        <f>VLOOKUP($A300,'2021-22 Salary &amp; Benefits'!$A:$I,3,FALSE)</f>
        <v>1</v>
      </c>
      <c r="K300" s="101">
        <f>VLOOKUP($A300,'2021-22 Salary &amp; Benefits'!$A:$I,4,FALSE)</f>
        <v>1</v>
      </c>
      <c r="L300" s="45">
        <f t="shared" si="76"/>
        <v>0</v>
      </c>
      <c r="M300" s="29">
        <v>15</v>
      </c>
      <c r="N300" s="31">
        <f t="shared" si="77"/>
        <v>0</v>
      </c>
      <c r="O300" s="29">
        <v>1.1000000000000001</v>
      </c>
      <c r="P300" s="29">
        <v>36</v>
      </c>
      <c r="Q300" s="32">
        <f t="shared" si="78"/>
        <v>0</v>
      </c>
      <c r="R300" s="122">
        <f t="shared" si="79"/>
        <v>0</v>
      </c>
      <c r="S300" s="25">
        <f>VLOOKUP($A300,'2021-22 Salary &amp; Benefits'!$A:$I,5,FALSE)</f>
        <v>67585</v>
      </c>
      <c r="T300" s="25">
        <f>VLOOKUP($A300,'2021-22 Salary &amp; Benefits'!$A:$I,6,FALSE)</f>
        <v>68937</v>
      </c>
      <c r="U300" s="26">
        <f t="shared" si="80"/>
        <v>0</v>
      </c>
      <c r="V300" s="26">
        <f t="shared" si="81"/>
        <v>0</v>
      </c>
      <c r="W300" s="26">
        <f>'2021-22 Salary &amp; Benefits'!G$6</f>
        <v>11848.32</v>
      </c>
      <c r="X300" s="28">
        <f>'2021-22 Salary &amp; Benefits'!H$6</f>
        <v>0.2271</v>
      </c>
      <c r="Y300" s="28">
        <f>'2021-22 Salary &amp; Benefits'!I$6</f>
        <v>0.22070000000000001</v>
      </c>
      <c r="Z300" s="26">
        <f t="shared" si="82"/>
        <v>0</v>
      </c>
      <c r="AA300" s="27">
        <f t="shared" si="86"/>
        <v>0</v>
      </c>
      <c r="AB300" s="27">
        <f t="shared" si="83"/>
        <v>0</v>
      </c>
      <c r="AC300" s="27">
        <f t="shared" si="84"/>
        <v>0</v>
      </c>
      <c r="AD300" s="26">
        <f t="shared" si="85"/>
        <v>0</v>
      </c>
    </row>
    <row r="301" spans="1:30" s="23" customFormat="1">
      <c r="A301" s="129" t="s">
        <v>2503</v>
      </c>
      <c r="B301" s="129" t="s">
        <v>1857</v>
      </c>
      <c r="C301" s="130">
        <v>3465</v>
      </c>
      <c r="D301" s="129" t="s">
        <v>1870</v>
      </c>
      <c r="E301" s="169">
        <f>VLOOKUP($C301,'2020-21 School Level AAFTE'!$C:$Z,11,FALSE)</f>
        <v>0.24410000000000001</v>
      </c>
      <c r="F301" s="169" t="str">
        <f>VLOOKUP($C301,'2020-21 School Level AAFTE'!$C:$Z,8,FALSE)</f>
        <v>No</v>
      </c>
      <c r="G301" s="167">
        <f>VLOOKUP($C301,'2020-21 School Level AAFTE'!$C:$I,7,FALSE)</f>
        <v>356.4</v>
      </c>
      <c r="H301" s="145">
        <f>IFERROR(IF(F301= "yes",VLOOKUP(C301,Summary!$B:$I,5,0),0),0)</f>
        <v>0</v>
      </c>
      <c r="I301" s="144">
        <f t="shared" si="75"/>
        <v>0</v>
      </c>
      <c r="J301" s="101">
        <f>VLOOKUP($A301,'2021-22 Salary &amp; Benefits'!$A:$I,3,FALSE)</f>
        <v>1</v>
      </c>
      <c r="K301" s="101">
        <f>VLOOKUP($A301,'2021-22 Salary &amp; Benefits'!$A:$I,4,FALSE)</f>
        <v>1</v>
      </c>
      <c r="L301" s="121">
        <f t="shared" si="76"/>
        <v>0</v>
      </c>
      <c r="M301" s="29">
        <v>15</v>
      </c>
      <c r="N301" s="31">
        <f t="shared" si="77"/>
        <v>0</v>
      </c>
      <c r="O301" s="29">
        <v>1.1000000000000001</v>
      </c>
      <c r="P301" s="29">
        <v>36</v>
      </c>
      <c r="Q301" s="32">
        <f t="shared" si="78"/>
        <v>0</v>
      </c>
      <c r="R301" s="122">
        <f t="shared" si="79"/>
        <v>0</v>
      </c>
      <c r="S301" s="25">
        <f>VLOOKUP($A301,'2021-22 Salary &amp; Benefits'!$A:$I,5,FALSE)</f>
        <v>67585</v>
      </c>
      <c r="T301" s="25">
        <f>VLOOKUP($A301,'2021-22 Salary &amp; Benefits'!$A:$I,6,FALSE)</f>
        <v>68937</v>
      </c>
      <c r="U301" s="26">
        <f t="shared" si="80"/>
        <v>0</v>
      </c>
      <c r="V301" s="26">
        <f t="shared" si="81"/>
        <v>0</v>
      </c>
      <c r="W301" s="26">
        <f>'2021-22 Salary &amp; Benefits'!G$6</f>
        <v>11848.32</v>
      </c>
      <c r="X301" s="28">
        <f>'2021-22 Salary &amp; Benefits'!H$6</f>
        <v>0.2271</v>
      </c>
      <c r="Y301" s="28">
        <f>'2021-22 Salary &amp; Benefits'!I$6</f>
        <v>0.22070000000000001</v>
      </c>
      <c r="Z301" s="26">
        <f t="shared" si="82"/>
        <v>0</v>
      </c>
      <c r="AA301" s="27">
        <f t="shared" si="86"/>
        <v>0</v>
      </c>
      <c r="AB301" s="27">
        <f t="shared" si="83"/>
        <v>0</v>
      </c>
      <c r="AC301" s="27">
        <f t="shared" si="84"/>
        <v>0</v>
      </c>
      <c r="AD301" s="26">
        <f t="shared" si="85"/>
        <v>0</v>
      </c>
    </row>
    <row r="302" spans="1:30" s="23" customFormat="1">
      <c r="A302" s="129" t="s">
        <v>2503</v>
      </c>
      <c r="B302" s="129" t="s">
        <v>1857</v>
      </c>
      <c r="C302" s="130">
        <v>4160</v>
      </c>
      <c r="D302" s="129" t="s">
        <v>696</v>
      </c>
      <c r="E302" s="169">
        <f>VLOOKUP($C302,'2020-21 School Level AAFTE'!$C:$Z,11,FALSE)</f>
        <v>0.1459</v>
      </c>
      <c r="F302" s="169" t="str">
        <f>VLOOKUP($C302,'2020-21 School Level AAFTE'!$C:$Z,8,FALSE)</f>
        <v>No</v>
      </c>
      <c r="G302" s="167">
        <f>VLOOKUP($C302,'2020-21 School Level AAFTE'!$C:$I,7,FALSE)</f>
        <v>649.74</v>
      </c>
      <c r="H302" s="145">
        <f>IFERROR(IF(F302= "yes",VLOOKUP(C302,Summary!$B:$I,5,0),0),0)</f>
        <v>0</v>
      </c>
      <c r="I302" s="144">
        <f t="shared" si="75"/>
        <v>0</v>
      </c>
      <c r="J302" s="101">
        <f>VLOOKUP($A302,'2021-22 Salary &amp; Benefits'!$A:$I,3,FALSE)</f>
        <v>1</v>
      </c>
      <c r="K302" s="101">
        <f>VLOOKUP($A302,'2021-22 Salary &amp; Benefits'!$A:$I,4,FALSE)</f>
        <v>1</v>
      </c>
      <c r="L302" s="121">
        <f t="shared" si="76"/>
        <v>0</v>
      </c>
      <c r="M302" s="29">
        <v>15</v>
      </c>
      <c r="N302" s="31">
        <f t="shared" si="77"/>
        <v>0</v>
      </c>
      <c r="O302" s="29">
        <v>1.1000000000000001</v>
      </c>
      <c r="P302" s="29">
        <v>36</v>
      </c>
      <c r="Q302" s="32">
        <f t="shared" si="78"/>
        <v>0</v>
      </c>
      <c r="R302" s="122">
        <f t="shared" si="79"/>
        <v>0</v>
      </c>
      <c r="S302" s="25">
        <f>VLOOKUP($A302,'2021-22 Salary &amp; Benefits'!$A:$I,5,FALSE)</f>
        <v>67585</v>
      </c>
      <c r="T302" s="25">
        <f>VLOOKUP($A302,'2021-22 Salary &amp; Benefits'!$A:$I,6,FALSE)</f>
        <v>68937</v>
      </c>
      <c r="U302" s="26">
        <f t="shared" si="80"/>
        <v>0</v>
      </c>
      <c r="V302" s="26">
        <f t="shared" si="81"/>
        <v>0</v>
      </c>
      <c r="W302" s="26">
        <f>'2021-22 Salary &amp; Benefits'!G$6</f>
        <v>11848.32</v>
      </c>
      <c r="X302" s="28">
        <f>'2021-22 Salary &amp; Benefits'!H$6</f>
        <v>0.2271</v>
      </c>
      <c r="Y302" s="28">
        <f>'2021-22 Salary &amp; Benefits'!I$6</f>
        <v>0.22070000000000001</v>
      </c>
      <c r="Z302" s="26">
        <f t="shared" si="82"/>
        <v>0</v>
      </c>
      <c r="AA302" s="27">
        <f t="shared" si="86"/>
        <v>0</v>
      </c>
      <c r="AB302" s="27">
        <f t="shared" si="83"/>
        <v>0</v>
      </c>
      <c r="AC302" s="27">
        <f t="shared" si="84"/>
        <v>0</v>
      </c>
      <c r="AD302" s="26">
        <f t="shared" si="85"/>
        <v>0</v>
      </c>
    </row>
    <row r="303" spans="1:30" s="23" customFormat="1">
      <c r="A303" s="132" t="s">
        <v>2503</v>
      </c>
      <c r="B303" s="129" t="s">
        <v>1857</v>
      </c>
      <c r="C303" s="130">
        <v>3064</v>
      </c>
      <c r="D303" s="132" t="s">
        <v>1864</v>
      </c>
      <c r="E303" s="169">
        <f>VLOOKUP($C303,'2020-21 School Level AAFTE'!$C:$Z,11,FALSE)</f>
        <v>0.49249999999999999</v>
      </c>
      <c r="F303" s="169" t="str">
        <f>VLOOKUP($C303,'2020-21 School Level AAFTE'!$C:$Z,8,FALSE)</f>
        <v>No</v>
      </c>
      <c r="G303" s="167">
        <f>VLOOKUP($C303,'2020-21 School Level AAFTE'!$C:$I,7,FALSE)</f>
        <v>292.56</v>
      </c>
      <c r="H303" s="145">
        <f>IFERROR(IF(F303= "yes",VLOOKUP(C303,Summary!$B:$I,5,0),0),0)</f>
        <v>0</v>
      </c>
      <c r="I303" s="144">
        <f t="shared" si="75"/>
        <v>0</v>
      </c>
      <c r="J303" s="101">
        <f>VLOOKUP($A303,'2021-22 Salary &amp; Benefits'!$A:$I,3,FALSE)</f>
        <v>1</v>
      </c>
      <c r="K303" s="101">
        <f>VLOOKUP($A303,'2021-22 Salary &amp; Benefits'!$A:$I,4,FALSE)</f>
        <v>1</v>
      </c>
      <c r="L303" s="121">
        <f t="shared" si="76"/>
        <v>0</v>
      </c>
      <c r="M303" s="29">
        <v>15</v>
      </c>
      <c r="N303" s="31">
        <f t="shared" si="77"/>
        <v>0</v>
      </c>
      <c r="O303" s="29">
        <v>1.1000000000000001</v>
      </c>
      <c r="P303" s="29">
        <v>36</v>
      </c>
      <c r="Q303" s="32">
        <f t="shared" si="78"/>
        <v>0</v>
      </c>
      <c r="R303" s="122">
        <f t="shared" si="79"/>
        <v>0</v>
      </c>
      <c r="S303" s="25">
        <f>VLOOKUP($A303,'2021-22 Salary &amp; Benefits'!$A:$I,5,FALSE)</f>
        <v>67585</v>
      </c>
      <c r="T303" s="25">
        <f>VLOOKUP($A303,'2021-22 Salary &amp; Benefits'!$A:$I,6,FALSE)</f>
        <v>68937</v>
      </c>
      <c r="U303" s="26">
        <f t="shared" si="80"/>
        <v>0</v>
      </c>
      <c r="V303" s="26">
        <f t="shared" si="81"/>
        <v>0</v>
      </c>
      <c r="W303" s="26">
        <f>'2021-22 Salary &amp; Benefits'!G$6</f>
        <v>11848.32</v>
      </c>
      <c r="X303" s="28">
        <f>'2021-22 Salary &amp; Benefits'!H$6</f>
        <v>0.2271</v>
      </c>
      <c r="Y303" s="28">
        <f>'2021-22 Salary &amp; Benefits'!I$6</f>
        <v>0.22070000000000001</v>
      </c>
      <c r="Z303" s="26">
        <f t="shared" si="82"/>
        <v>0</v>
      </c>
      <c r="AA303" s="27">
        <f t="shared" si="86"/>
        <v>0</v>
      </c>
      <c r="AB303" s="27">
        <f t="shared" si="83"/>
        <v>0</v>
      </c>
      <c r="AC303" s="27">
        <f t="shared" si="84"/>
        <v>0</v>
      </c>
      <c r="AD303" s="26">
        <f t="shared" si="85"/>
        <v>0</v>
      </c>
    </row>
    <row r="304" spans="1:30" s="23" customFormat="1">
      <c r="A304" s="129" t="s">
        <v>2503</v>
      </c>
      <c r="B304" s="129" t="s">
        <v>1857</v>
      </c>
      <c r="C304" s="130">
        <v>3415</v>
      </c>
      <c r="D304" s="129" t="s">
        <v>1869</v>
      </c>
      <c r="E304" s="169">
        <f>VLOOKUP($C304,'2020-21 School Level AAFTE'!$C:$Z,11,FALSE)</f>
        <v>0.35770000000000002</v>
      </c>
      <c r="F304" s="169" t="str">
        <f>VLOOKUP($C304,'2020-21 School Level AAFTE'!$C:$Z,8,FALSE)</f>
        <v>No</v>
      </c>
      <c r="G304" s="167">
        <f>VLOOKUP($C304,'2020-21 School Level AAFTE'!$C:$I,7,FALSE)</f>
        <v>1583.6799999999998</v>
      </c>
      <c r="H304" s="145">
        <f>IFERROR(IF(F304= "yes",VLOOKUP(C304,Summary!$B:$I,5,0),0),0)</f>
        <v>0</v>
      </c>
      <c r="I304" s="143">
        <f t="shared" si="75"/>
        <v>0</v>
      </c>
      <c r="J304" s="101">
        <f>VLOOKUP($A304,'2021-22 Salary &amp; Benefits'!$A:$I,3,FALSE)</f>
        <v>1</v>
      </c>
      <c r="K304" s="101">
        <f>VLOOKUP($A304,'2021-22 Salary &amp; Benefits'!$A:$I,4,FALSE)</f>
        <v>1</v>
      </c>
      <c r="L304" s="45">
        <f t="shared" si="76"/>
        <v>0</v>
      </c>
      <c r="M304" s="29">
        <v>15</v>
      </c>
      <c r="N304" s="31">
        <f t="shared" si="77"/>
        <v>0</v>
      </c>
      <c r="O304" s="29">
        <v>1.1000000000000001</v>
      </c>
      <c r="P304" s="29">
        <v>36</v>
      </c>
      <c r="Q304" s="32">
        <f t="shared" si="78"/>
        <v>0</v>
      </c>
      <c r="R304" s="122">
        <f t="shared" si="79"/>
        <v>0</v>
      </c>
      <c r="S304" s="25">
        <f>VLOOKUP($A304,'2021-22 Salary &amp; Benefits'!$A:$I,5,FALSE)</f>
        <v>67585</v>
      </c>
      <c r="T304" s="25">
        <f>VLOOKUP($A304,'2021-22 Salary &amp; Benefits'!$A:$I,6,FALSE)</f>
        <v>68937</v>
      </c>
      <c r="U304" s="26">
        <f t="shared" si="80"/>
        <v>0</v>
      </c>
      <c r="V304" s="26">
        <f t="shared" si="81"/>
        <v>0</v>
      </c>
      <c r="W304" s="26">
        <f>'2021-22 Salary &amp; Benefits'!G$6</f>
        <v>11848.32</v>
      </c>
      <c r="X304" s="28">
        <f>'2021-22 Salary &amp; Benefits'!H$6</f>
        <v>0.2271</v>
      </c>
      <c r="Y304" s="28">
        <f>'2021-22 Salary &amp; Benefits'!I$6</f>
        <v>0.22070000000000001</v>
      </c>
      <c r="Z304" s="26">
        <f t="shared" si="82"/>
        <v>0</v>
      </c>
      <c r="AA304" s="27">
        <f t="shared" si="86"/>
        <v>0</v>
      </c>
      <c r="AB304" s="27">
        <f t="shared" si="83"/>
        <v>0</v>
      </c>
      <c r="AC304" s="27">
        <f t="shared" si="84"/>
        <v>0</v>
      </c>
      <c r="AD304" s="26">
        <f t="shared" si="85"/>
        <v>0</v>
      </c>
    </row>
    <row r="305" spans="1:30" s="23" customFormat="1">
      <c r="A305" s="129" t="s">
        <v>2416</v>
      </c>
      <c r="B305" s="129" t="s">
        <v>1178</v>
      </c>
      <c r="C305" s="130">
        <v>2166</v>
      </c>
      <c r="D305" s="129" t="s">
        <v>1179</v>
      </c>
      <c r="E305" s="169">
        <f>VLOOKUP($C305,'2020-21 School Level AAFTE'!$C:$Z,11,FALSE)</f>
        <v>0.67769999999999997</v>
      </c>
      <c r="F305" s="169" t="str">
        <f>VLOOKUP($C305,'2020-21 School Level AAFTE'!$C:$Z,8,FALSE)</f>
        <v>Yes</v>
      </c>
      <c r="G305" s="167">
        <f>VLOOKUP($C305,'2020-21 School Level AAFTE'!$C:$I,7,FALSE)</f>
        <v>922.65</v>
      </c>
      <c r="H305" s="145">
        <f>IFERROR(IF(F305= "yes",VLOOKUP(C305,Summary!$B:$I,5,0),0),0)</f>
        <v>0</v>
      </c>
      <c r="I305" s="143">
        <f t="shared" si="75"/>
        <v>922.65</v>
      </c>
      <c r="J305" s="101">
        <f>VLOOKUP($A305,'2021-22 Salary &amp; Benefits'!$A:$I,3,FALSE)</f>
        <v>1</v>
      </c>
      <c r="K305" s="101">
        <f>VLOOKUP($A305,'2021-22 Salary &amp; Benefits'!$A:$I,4,FALSE)</f>
        <v>1</v>
      </c>
      <c r="L305" s="45">
        <f t="shared" si="76"/>
        <v>922.65</v>
      </c>
      <c r="M305" s="29">
        <v>15</v>
      </c>
      <c r="N305" s="31">
        <f t="shared" si="77"/>
        <v>61.51</v>
      </c>
      <c r="O305" s="29">
        <v>1.1000000000000001</v>
      </c>
      <c r="P305" s="29">
        <v>36</v>
      </c>
      <c r="Q305" s="32">
        <f t="shared" si="78"/>
        <v>2435.7960000000003</v>
      </c>
      <c r="R305" s="122">
        <f t="shared" si="79"/>
        <v>2.7064400000000002</v>
      </c>
      <c r="S305" s="25">
        <f>VLOOKUP($A305,'2021-22 Salary &amp; Benefits'!$A:$I,5,FALSE)</f>
        <v>67585</v>
      </c>
      <c r="T305" s="25">
        <f>VLOOKUP($A305,'2021-22 Salary &amp; Benefits'!$A:$I,6,FALSE)</f>
        <v>68937</v>
      </c>
      <c r="U305" s="26">
        <f t="shared" si="80"/>
        <v>182914.74740000002</v>
      </c>
      <c r="V305" s="26">
        <f t="shared" si="81"/>
        <v>3659.1068799999775</v>
      </c>
      <c r="W305" s="26">
        <f>'2021-22 Salary &amp; Benefits'!G$6</f>
        <v>11848.32</v>
      </c>
      <c r="X305" s="28">
        <f>'2021-22 Salary &amp; Benefits'!H$6</f>
        <v>0.2271</v>
      </c>
      <c r="Y305" s="28">
        <f>'2021-22 Salary &amp; Benefits'!I$6</f>
        <v>0.22070000000000001</v>
      </c>
      <c r="Z305" s="26">
        <f t="shared" si="82"/>
        <v>74414.271203756012</v>
      </c>
      <c r="AA305" s="27">
        <f t="shared" si="86"/>
        <v>3109.5642379999999</v>
      </c>
      <c r="AB305" s="27">
        <f t="shared" si="83"/>
        <v>686.28082732660005</v>
      </c>
      <c r="AC305" s="27">
        <f t="shared" si="84"/>
        <v>3795.8450653266</v>
      </c>
      <c r="AD305" s="26">
        <f t="shared" si="85"/>
        <v>264783.97054908262</v>
      </c>
    </row>
    <row r="306" spans="1:30" s="23" customFormat="1">
      <c r="A306" s="129" t="s">
        <v>2416</v>
      </c>
      <c r="B306" s="129" t="s">
        <v>1178</v>
      </c>
      <c r="C306" s="130">
        <v>3240</v>
      </c>
      <c r="D306" s="129" t="s">
        <v>1184</v>
      </c>
      <c r="E306" s="169">
        <f>VLOOKUP($C306,'2020-21 School Level AAFTE'!$C:$Z,11,FALSE)</f>
        <v>0.76919999999999999</v>
      </c>
      <c r="F306" s="169" t="str">
        <f>VLOOKUP($C306,'2020-21 School Level AAFTE'!$C:$Z,8,FALSE)</f>
        <v>Yes</v>
      </c>
      <c r="G306" s="167">
        <f>VLOOKUP($C306,'2020-21 School Level AAFTE'!$C:$I,7,FALSE)</f>
        <v>509.92</v>
      </c>
      <c r="H306" s="145">
        <f>IFERROR(IF(F306= "yes",VLOOKUP(C306,Summary!$B:$I,5,0),0),0)</f>
        <v>0</v>
      </c>
      <c r="I306" s="143">
        <f t="shared" si="75"/>
        <v>509.92</v>
      </c>
      <c r="J306" s="101">
        <f>VLOOKUP($A306,'2021-22 Salary &amp; Benefits'!$A:$I,3,FALSE)</f>
        <v>1</v>
      </c>
      <c r="K306" s="101">
        <f>VLOOKUP($A306,'2021-22 Salary &amp; Benefits'!$A:$I,4,FALSE)</f>
        <v>1</v>
      </c>
      <c r="L306" s="45">
        <f t="shared" si="76"/>
        <v>509.92</v>
      </c>
      <c r="M306" s="29">
        <v>15</v>
      </c>
      <c r="N306" s="31">
        <f t="shared" si="77"/>
        <v>33.994666666666667</v>
      </c>
      <c r="O306" s="29">
        <v>1.1000000000000001</v>
      </c>
      <c r="P306" s="29">
        <v>36</v>
      </c>
      <c r="Q306" s="32">
        <f t="shared" si="78"/>
        <v>1346.1888000000001</v>
      </c>
      <c r="R306" s="122">
        <f t="shared" si="79"/>
        <v>1.4957653333333334</v>
      </c>
      <c r="S306" s="25">
        <f>VLOOKUP($A306,'2021-22 Salary &amp; Benefits'!$A:$I,5,FALSE)</f>
        <v>67585</v>
      </c>
      <c r="T306" s="25">
        <f>VLOOKUP($A306,'2021-22 Salary &amp; Benefits'!$A:$I,6,FALSE)</f>
        <v>68937</v>
      </c>
      <c r="U306" s="26">
        <f t="shared" si="80"/>
        <v>101091.30005333334</v>
      </c>
      <c r="V306" s="26">
        <f t="shared" si="81"/>
        <v>2022.274730666657</v>
      </c>
      <c r="W306" s="26">
        <f>'2021-22 Salary &amp; Benefits'!G$6</f>
        <v>11848.32</v>
      </c>
      <c r="X306" s="28">
        <f>'2021-22 Salary &amp; Benefits'!H$6</f>
        <v>0.2271</v>
      </c>
      <c r="Y306" s="28">
        <f>'2021-22 Salary &amp; Benefits'!I$6</f>
        <v>0.22070000000000001</v>
      </c>
      <c r="Z306" s="26">
        <f t="shared" si="82"/>
        <v>41126.456589410125</v>
      </c>
      <c r="AA306" s="27">
        <f t="shared" si="86"/>
        <v>1718.5595797333335</v>
      </c>
      <c r="AB306" s="27">
        <f t="shared" si="83"/>
        <v>379.28609924714669</v>
      </c>
      <c r="AC306" s="27">
        <f t="shared" si="84"/>
        <v>2097.8456789804804</v>
      </c>
      <c r="AD306" s="26">
        <f t="shared" si="85"/>
        <v>146337.87705239063</v>
      </c>
    </row>
    <row r="307" spans="1:30" s="23" customFormat="1">
      <c r="A307" s="129" t="s">
        <v>2416</v>
      </c>
      <c r="B307" s="129" t="s">
        <v>1178</v>
      </c>
      <c r="C307" s="130">
        <v>2244</v>
      </c>
      <c r="D307" s="129" t="s">
        <v>1180</v>
      </c>
      <c r="E307" s="169">
        <f>VLOOKUP($C307,'2020-21 School Level AAFTE'!$C:$Z,11,FALSE)</f>
        <v>0.69799999999999995</v>
      </c>
      <c r="F307" s="169" t="str">
        <f>VLOOKUP($C307,'2020-21 School Level AAFTE'!$C:$Z,8,FALSE)</f>
        <v>Yes</v>
      </c>
      <c r="G307" s="167">
        <f>VLOOKUP($C307,'2020-21 School Level AAFTE'!$C:$I,7,FALSE)</f>
        <v>309</v>
      </c>
      <c r="H307" s="145">
        <f>IFERROR(IF(F307= "yes",VLOOKUP(C307,Summary!$B:$I,5,0),0),0)</f>
        <v>0</v>
      </c>
      <c r="I307" s="144">
        <f t="shared" si="75"/>
        <v>309</v>
      </c>
      <c r="J307" s="101">
        <f>VLOOKUP($A307,'2021-22 Salary &amp; Benefits'!$A:$I,3,FALSE)</f>
        <v>1</v>
      </c>
      <c r="K307" s="101">
        <f>VLOOKUP($A307,'2021-22 Salary &amp; Benefits'!$A:$I,4,FALSE)</f>
        <v>1</v>
      </c>
      <c r="L307" s="121">
        <f t="shared" si="76"/>
        <v>309</v>
      </c>
      <c r="M307" s="29">
        <v>15</v>
      </c>
      <c r="N307" s="31">
        <f t="shared" si="77"/>
        <v>20.6</v>
      </c>
      <c r="O307" s="29">
        <v>1.1000000000000001</v>
      </c>
      <c r="P307" s="29">
        <v>36</v>
      </c>
      <c r="Q307" s="32">
        <f t="shared" si="78"/>
        <v>815.7600000000001</v>
      </c>
      <c r="R307" s="122">
        <f t="shared" si="79"/>
        <v>0.90640000000000009</v>
      </c>
      <c r="S307" s="25">
        <f>VLOOKUP($A307,'2021-22 Salary &amp; Benefits'!$A:$I,5,FALSE)</f>
        <v>67585</v>
      </c>
      <c r="T307" s="25">
        <f>VLOOKUP($A307,'2021-22 Salary &amp; Benefits'!$A:$I,6,FALSE)</f>
        <v>68937</v>
      </c>
      <c r="U307" s="26">
        <f t="shared" si="80"/>
        <v>61259.044000000009</v>
      </c>
      <c r="V307" s="26">
        <f t="shared" si="81"/>
        <v>1225.4527999999991</v>
      </c>
      <c r="W307" s="26">
        <f>'2021-22 Salary &amp; Benefits'!G$6</f>
        <v>11848.32</v>
      </c>
      <c r="X307" s="28">
        <f>'2021-22 Salary &amp; Benefits'!H$6</f>
        <v>0.2271</v>
      </c>
      <c r="Y307" s="28">
        <f>'2021-22 Salary &amp; Benefits'!I$6</f>
        <v>0.22070000000000001</v>
      </c>
      <c r="Z307" s="26">
        <f t="shared" si="82"/>
        <v>24921.703573360002</v>
      </c>
      <c r="AA307" s="27">
        <f t="shared" si="86"/>
        <v>1041.4082800000001</v>
      </c>
      <c r="AB307" s="27">
        <f t="shared" si="83"/>
        <v>229.83880739600002</v>
      </c>
      <c r="AC307" s="27">
        <f t="shared" si="84"/>
        <v>1271.2470873960001</v>
      </c>
      <c r="AD307" s="26">
        <f t="shared" si="85"/>
        <v>88677.447460756011</v>
      </c>
    </row>
    <row r="308" spans="1:30" s="23" customFormat="1">
      <c r="A308" s="129" t="s">
        <v>2416</v>
      </c>
      <c r="B308" s="129" t="s">
        <v>1178</v>
      </c>
      <c r="C308" s="130">
        <v>2704</v>
      </c>
      <c r="D308" s="129" t="s">
        <v>1182</v>
      </c>
      <c r="E308" s="169">
        <f>VLOOKUP($C308,'2020-21 School Level AAFTE'!$C:$Z,11,FALSE)</f>
        <v>0.6855</v>
      </c>
      <c r="F308" s="169" t="str">
        <f>VLOOKUP($C308,'2020-21 School Level AAFTE'!$C:$Z,8,FALSE)</f>
        <v>Yes</v>
      </c>
      <c r="G308" s="167">
        <f>VLOOKUP($C308,'2020-21 School Level AAFTE'!$C:$I,7,FALSE)</f>
        <v>450.71</v>
      </c>
      <c r="H308" s="145">
        <f>IFERROR(IF(F308= "yes",VLOOKUP(C308,Summary!$B:$I,5,0),0),0)</f>
        <v>0</v>
      </c>
      <c r="I308" s="144">
        <f t="shared" si="75"/>
        <v>450.71</v>
      </c>
      <c r="J308" s="101">
        <f>VLOOKUP($A308,'2021-22 Salary &amp; Benefits'!$A:$I,3,FALSE)</f>
        <v>1</v>
      </c>
      <c r="K308" s="101">
        <f>VLOOKUP($A308,'2021-22 Salary &amp; Benefits'!$A:$I,4,FALSE)</f>
        <v>1</v>
      </c>
      <c r="L308" s="121">
        <f t="shared" si="76"/>
        <v>450.71</v>
      </c>
      <c r="M308" s="29">
        <v>15</v>
      </c>
      <c r="N308" s="31">
        <f t="shared" si="77"/>
        <v>30.047333333333331</v>
      </c>
      <c r="O308" s="29">
        <v>1.1000000000000001</v>
      </c>
      <c r="P308" s="29">
        <v>36</v>
      </c>
      <c r="Q308" s="32">
        <f t="shared" si="78"/>
        <v>1189.8744000000002</v>
      </c>
      <c r="R308" s="122">
        <f t="shared" si="79"/>
        <v>1.3220826666666667</v>
      </c>
      <c r="S308" s="25">
        <f>VLOOKUP($A308,'2021-22 Salary &amp; Benefits'!$A:$I,5,FALSE)</f>
        <v>67585</v>
      </c>
      <c r="T308" s="25">
        <f>VLOOKUP($A308,'2021-22 Salary &amp; Benefits'!$A:$I,6,FALSE)</f>
        <v>68937</v>
      </c>
      <c r="U308" s="26">
        <f t="shared" si="80"/>
        <v>89352.957026666671</v>
      </c>
      <c r="V308" s="26">
        <f t="shared" si="81"/>
        <v>1787.4557653333322</v>
      </c>
      <c r="W308" s="26">
        <f>'2021-22 Salary &amp; Benefits'!G$6</f>
        <v>11848.32</v>
      </c>
      <c r="X308" s="28">
        <f>'2021-22 Salary &amp; Benefits'!H$6</f>
        <v>0.2271</v>
      </c>
      <c r="Y308" s="28">
        <f>'2021-22 Salary &amp; Benefits'!I$6</f>
        <v>0.22070000000000001</v>
      </c>
      <c r="Z308" s="26">
        <f t="shared" si="82"/>
        <v>36351.006529285063</v>
      </c>
      <c r="AA308" s="27">
        <f t="shared" si="86"/>
        <v>1519.0068798666668</v>
      </c>
      <c r="AB308" s="27">
        <f t="shared" si="83"/>
        <v>335.2448183865734</v>
      </c>
      <c r="AC308" s="27">
        <f t="shared" si="84"/>
        <v>1854.2516982532402</v>
      </c>
      <c r="AD308" s="26">
        <f t="shared" si="85"/>
        <v>129345.67101953831</v>
      </c>
    </row>
    <row r="309" spans="1:30" s="23" customFormat="1">
      <c r="A309" s="129" t="s">
        <v>2416</v>
      </c>
      <c r="B309" s="129" t="s">
        <v>1178</v>
      </c>
      <c r="C309" s="130">
        <v>5359</v>
      </c>
      <c r="D309" s="129" t="s">
        <v>1185</v>
      </c>
      <c r="E309" s="169">
        <f>VLOOKUP($C309,'2020-21 School Level AAFTE'!$C:$Z,11,FALSE)</f>
        <v>0.72340000000000004</v>
      </c>
      <c r="F309" s="169" t="str">
        <f>VLOOKUP($C309,'2020-21 School Level AAFTE'!$C:$Z,8,FALSE)</f>
        <v>Yes</v>
      </c>
      <c r="G309" s="167">
        <f>VLOOKUP($C309,'2020-21 School Level AAFTE'!$C:$I,7,FALSE)</f>
        <v>56.58</v>
      </c>
      <c r="H309" s="145">
        <f>IFERROR(IF(F309= "yes",VLOOKUP(C309,Summary!$B:$I,5,0),0),0)</f>
        <v>0</v>
      </c>
      <c r="I309" s="144">
        <f t="shared" si="75"/>
        <v>56.58</v>
      </c>
      <c r="J309" s="101">
        <f>VLOOKUP($A309,'2021-22 Salary &amp; Benefits'!$A:$I,3,FALSE)</f>
        <v>1</v>
      </c>
      <c r="K309" s="101">
        <f>VLOOKUP($A309,'2021-22 Salary &amp; Benefits'!$A:$I,4,FALSE)</f>
        <v>1</v>
      </c>
      <c r="L309" s="121">
        <f t="shared" si="76"/>
        <v>56.58</v>
      </c>
      <c r="M309" s="29">
        <v>15</v>
      </c>
      <c r="N309" s="31">
        <f t="shared" si="77"/>
        <v>3.7719999999999998</v>
      </c>
      <c r="O309" s="29">
        <v>1.1000000000000001</v>
      </c>
      <c r="P309" s="29">
        <v>36</v>
      </c>
      <c r="Q309" s="32">
        <f t="shared" si="78"/>
        <v>149.37120000000002</v>
      </c>
      <c r="R309" s="122">
        <f t="shared" si="79"/>
        <v>0.165968</v>
      </c>
      <c r="S309" s="25">
        <f>VLOOKUP($A309,'2021-22 Salary &amp; Benefits'!$A:$I,5,FALSE)</f>
        <v>67585</v>
      </c>
      <c r="T309" s="25">
        <f>VLOOKUP($A309,'2021-22 Salary &amp; Benefits'!$A:$I,6,FALSE)</f>
        <v>68937</v>
      </c>
      <c r="U309" s="26">
        <f t="shared" si="80"/>
        <v>11216.94728</v>
      </c>
      <c r="V309" s="26">
        <f t="shared" si="81"/>
        <v>224.38873600000079</v>
      </c>
      <c r="W309" s="26">
        <f>'2021-22 Salary &amp; Benefits'!G$6</f>
        <v>11848.32</v>
      </c>
      <c r="X309" s="28">
        <f>'2021-22 Salary &amp; Benefits'!H$6</f>
        <v>0.2271</v>
      </c>
      <c r="Y309" s="28">
        <f>'2021-22 Salary &amp; Benefits'!I$6</f>
        <v>0.22070000000000001</v>
      </c>
      <c r="Z309" s="26">
        <f t="shared" si="82"/>
        <v>4563.3332950832009</v>
      </c>
      <c r="AA309" s="27">
        <f t="shared" si="86"/>
        <v>190.68893360000001</v>
      </c>
      <c r="AB309" s="27">
        <f t="shared" si="83"/>
        <v>42.085047645520007</v>
      </c>
      <c r="AC309" s="27">
        <f t="shared" si="84"/>
        <v>232.77398124552002</v>
      </c>
      <c r="AD309" s="26">
        <f t="shared" si="85"/>
        <v>16237.443292328722</v>
      </c>
    </row>
    <row r="310" spans="1:30" s="23" customFormat="1">
      <c r="A310" s="129" t="s">
        <v>2416</v>
      </c>
      <c r="B310" s="129" t="s">
        <v>1178</v>
      </c>
      <c r="C310" s="130">
        <v>3172</v>
      </c>
      <c r="D310" s="129" t="s">
        <v>1183</v>
      </c>
      <c r="E310" s="169">
        <f>VLOOKUP($C310,'2020-21 School Level AAFTE'!$C:$Z,11,FALSE)</f>
        <v>0.83909999999999996</v>
      </c>
      <c r="F310" s="169" t="str">
        <f>VLOOKUP($C310,'2020-21 School Level AAFTE'!$C:$Z,8,FALSE)</f>
        <v>Yes</v>
      </c>
      <c r="G310" s="167">
        <f>VLOOKUP($C310,'2020-21 School Level AAFTE'!$C:$I,7,FALSE)</f>
        <v>434.7</v>
      </c>
      <c r="H310" s="145">
        <f>IFERROR(IF(F310= "yes",VLOOKUP(C310,Summary!$B:$I,5,0),0),0)</f>
        <v>0</v>
      </c>
      <c r="I310" s="144">
        <f t="shared" si="75"/>
        <v>434.7</v>
      </c>
      <c r="J310" s="101">
        <f>VLOOKUP($A310,'2021-22 Salary &amp; Benefits'!$A:$I,3,FALSE)</f>
        <v>1</v>
      </c>
      <c r="K310" s="101">
        <f>VLOOKUP($A310,'2021-22 Salary &amp; Benefits'!$A:$I,4,FALSE)</f>
        <v>1</v>
      </c>
      <c r="L310" s="121">
        <f t="shared" si="76"/>
        <v>434.7</v>
      </c>
      <c r="M310" s="29">
        <v>15</v>
      </c>
      <c r="N310" s="31">
        <f t="shared" si="77"/>
        <v>28.98</v>
      </c>
      <c r="O310" s="29">
        <v>1.1000000000000001</v>
      </c>
      <c r="P310" s="29">
        <v>36</v>
      </c>
      <c r="Q310" s="32">
        <f t="shared" si="78"/>
        <v>1147.6080000000002</v>
      </c>
      <c r="R310" s="122">
        <f t="shared" si="79"/>
        <v>1.2751200000000003</v>
      </c>
      <c r="S310" s="25">
        <f>VLOOKUP($A310,'2021-22 Salary &amp; Benefits'!$A:$I,5,FALSE)</f>
        <v>67585</v>
      </c>
      <c r="T310" s="25">
        <f>VLOOKUP($A310,'2021-22 Salary &amp; Benefits'!$A:$I,6,FALSE)</f>
        <v>68937</v>
      </c>
      <c r="U310" s="26">
        <f t="shared" si="80"/>
        <v>86178.98520000001</v>
      </c>
      <c r="V310" s="26">
        <f t="shared" si="81"/>
        <v>1723.962240000008</v>
      </c>
      <c r="W310" s="26">
        <f>'2021-22 Salary &amp; Benefits'!G$6</f>
        <v>11848.32</v>
      </c>
      <c r="X310" s="28">
        <f>'2021-22 Salary &amp; Benefits'!H$6</f>
        <v>0.2271</v>
      </c>
      <c r="Y310" s="28">
        <f>'2021-22 Salary &amp; Benefits'!I$6</f>
        <v>0.22070000000000001</v>
      </c>
      <c r="Z310" s="26">
        <f t="shared" si="82"/>
        <v>35059.755803688007</v>
      </c>
      <c r="AA310" s="27">
        <f t="shared" si="86"/>
        <v>1465.0491240000001</v>
      </c>
      <c r="AB310" s="27">
        <f t="shared" si="83"/>
        <v>323.33634166680002</v>
      </c>
      <c r="AC310" s="27">
        <f t="shared" si="84"/>
        <v>1788.3854656668002</v>
      </c>
      <c r="AD310" s="26">
        <f t="shared" si="85"/>
        <v>124751.08870935482</v>
      </c>
    </row>
    <row r="311" spans="1:30" s="23" customFormat="1">
      <c r="A311" s="129" t="s">
        <v>2416</v>
      </c>
      <c r="B311" s="129" t="s">
        <v>1178</v>
      </c>
      <c r="C311" s="130">
        <v>2291</v>
      </c>
      <c r="D311" s="129" t="s">
        <v>1181</v>
      </c>
      <c r="E311" s="169">
        <f>VLOOKUP($C311,'2020-21 School Level AAFTE'!$C:$Z,11,FALSE)</f>
        <v>0.81540000000000001</v>
      </c>
      <c r="F311" s="169" t="str">
        <f>VLOOKUP($C311,'2020-21 School Level AAFTE'!$C:$Z,8,FALSE)</f>
        <v>Yes</v>
      </c>
      <c r="G311" s="167">
        <f>VLOOKUP($C311,'2020-21 School Level AAFTE'!$C:$I,7,FALSE)</f>
        <v>331.12</v>
      </c>
      <c r="H311" s="145">
        <f>IFERROR(IF(F311= "yes",VLOOKUP(C311,Summary!$B:$I,5,0),0),0)</f>
        <v>0</v>
      </c>
      <c r="I311" s="144">
        <f t="shared" si="75"/>
        <v>331.12</v>
      </c>
      <c r="J311" s="101">
        <f>VLOOKUP($A311,'2021-22 Salary &amp; Benefits'!$A:$I,3,FALSE)</f>
        <v>1</v>
      </c>
      <c r="K311" s="101">
        <f>VLOOKUP($A311,'2021-22 Salary &amp; Benefits'!$A:$I,4,FALSE)</f>
        <v>1</v>
      </c>
      <c r="L311" s="121">
        <f t="shared" si="76"/>
        <v>331.12</v>
      </c>
      <c r="M311" s="29">
        <v>15</v>
      </c>
      <c r="N311" s="31">
        <f t="shared" si="77"/>
        <v>22.074666666666666</v>
      </c>
      <c r="O311" s="29">
        <v>1.1000000000000001</v>
      </c>
      <c r="P311" s="29">
        <v>36</v>
      </c>
      <c r="Q311" s="32">
        <f t="shared" si="78"/>
        <v>874.15679999999998</v>
      </c>
      <c r="R311" s="122">
        <f t="shared" si="79"/>
        <v>0.97128533333333333</v>
      </c>
      <c r="S311" s="25">
        <f>VLOOKUP($A311,'2021-22 Salary &amp; Benefits'!$A:$I,5,FALSE)</f>
        <v>67585</v>
      </c>
      <c r="T311" s="25">
        <f>VLOOKUP($A311,'2021-22 Salary &amp; Benefits'!$A:$I,6,FALSE)</f>
        <v>68937</v>
      </c>
      <c r="U311" s="26">
        <f t="shared" si="80"/>
        <v>65644.319253333335</v>
      </c>
      <c r="V311" s="26">
        <f t="shared" si="81"/>
        <v>1313.1777706666617</v>
      </c>
      <c r="W311" s="26">
        <f>'2021-22 Salary &amp; Benefits'!G$6</f>
        <v>11848.32</v>
      </c>
      <c r="X311" s="28">
        <f>'2021-22 Salary &amp; Benefits'!H$6</f>
        <v>0.2271</v>
      </c>
      <c r="Y311" s="28">
        <f>'2021-22 Salary &amp; Benefits'!I$6</f>
        <v>0.22070000000000001</v>
      </c>
      <c r="Z311" s="26">
        <f t="shared" si="82"/>
        <v>26705.74267705813</v>
      </c>
      <c r="AA311" s="27">
        <f t="shared" si="86"/>
        <v>1115.9582837333332</v>
      </c>
      <c r="AB311" s="27">
        <f t="shared" si="83"/>
        <v>246.29199321994665</v>
      </c>
      <c r="AC311" s="27">
        <f t="shared" si="84"/>
        <v>1362.2502769532798</v>
      </c>
      <c r="AD311" s="26">
        <f t="shared" si="85"/>
        <v>95025.489978011406</v>
      </c>
    </row>
    <row r="312" spans="1:30" s="23" customFormat="1">
      <c r="A312" s="129" t="s">
        <v>2416</v>
      </c>
      <c r="B312" s="129" t="s">
        <v>1178</v>
      </c>
      <c r="C312" s="130">
        <v>2768</v>
      </c>
      <c r="D312" s="129" t="s">
        <v>40</v>
      </c>
      <c r="E312" s="169">
        <f>VLOOKUP($C312,'2020-21 School Level AAFTE'!$C:$Z,11,FALSE)</f>
        <v>0.8397</v>
      </c>
      <c r="F312" s="169" t="str">
        <f>VLOOKUP($C312,'2020-21 School Level AAFTE'!$C:$Z,8,FALSE)</f>
        <v>Yes</v>
      </c>
      <c r="G312" s="167">
        <f>VLOOKUP($C312,'2020-21 School Level AAFTE'!$C:$I,7,FALSE)</f>
        <v>309.24</v>
      </c>
      <c r="H312" s="145">
        <f>IFERROR(IF(F312= "yes",VLOOKUP(C312,Summary!$B:$I,5,0),0),0)</f>
        <v>0</v>
      </c>
      <c r="I312" s="144">
        <f t="shared" si="75"/>
        <v>309.24</v>
      </c>
      <c r="J312" s="101">
        <f>VLOOKUP($A312,'2021-22 Salary &amp; Benefits'!$A:$I,3,FALSE)</f>
        <v>1</v>
      </c>
      <c r="K312" s="101">
        <f>VLOOKUP($A312,'2021-22 Salary &amp; Benefits'!$A:$I,4,FALSE)</f>
        <v>1</v>
      </c>
      <c r="L312" s="121">
        <f t="shared" si="76"/>
        <v>309.24</v>
      </c>
      <c r="M312" s="29">
        <v>15</v>
      </c>
      <c r="N312" s="31">
        <f t="shared" si="77"/>
        <v>20.616</v>
      </c>
      <c r="O312" s="29">
        <v>1.1000000000000001</v>
      </c>
      <c r="P312" s="29">
        <v>36</v>
      </c>
      <c r="Q312" s="32">
        <f t="shared" si="78"/>
        <v>816.39360000000011</v>
      </c>
      <c r="R312" s="122">
        <f t="shared" si="79"/>
        <v>0.90710400000000013</v>
      </c>
      <c r="S312" s="25">
        <f>VLOOKUP($A312,'2021-22 Salary &amp; Benefits'!$A:$I,5,FALSE)</f>
        <v>67585</v>
      </c>
      <c r="T312" s="25">
        <f>VLOOKUP($A312,'2021-22 Salary &amp; Benefits'!$A:$I,6,FALSE)</f>
        <v>68937</v>
      </c>
      <c r="U312" s="26">
        <f t="shared" si="80"/>
        <v>61306.623840000007</v>
      </c>
      <c r="V312" s="26">
        <f t="shared" si="81"/>
        <v>1226.4046080000044</v>
      </c>
      <c r="W312" s="26">
        <f>'2021-22 Salary &amp; Benefits'!G$6</f>
        <v>11848.32</v>
      </c>
      <c r="X312" s="28">
        <f>'2021-22 Salary &amp; Benefits'!H$6</f>
        <v>0.2271</v>
      </c>
      <c r="Y312" s="28">
        <f>'2021-22 Salary &amp; Benefits'!I$6</f>
        <v>0.22070000000000001</v>
      </c>
      <c r="Z312" s="26">
        <f t="shared" si="82"/>
        <v>24941.060236329606</v>
      </c>
      <c r="AA312" s="27">
        <f t="shared" si="86"/>
        <v>1042.2171408000002</v>
      </c>
      <c r="AB312" s="27">
        <f t="shared" si="83"/>
        <v>230.01732297456005</v>
      </c>
      <c r="AC312" s="27">
        <f t="shared" si="84"/>
        <v>1272.2344637745603</v>
      </c>
      <c r="AD312" s="26">
        <f t="shared" si="85"/>
        <v>88746.323148104173</v>
      </c>
    </row>
    <row r="313" spans="1:30" s="23" customFormat="1">
      <c r="A313" s="129" t="s">
        <v>2414</v>
      </c>
      <c r="B313" s="129" t="s">
        <v>1171</v>
      </c>
      <c r="C313" s="130">
        <v>4311</v>
      </c>
      <c r="D313" s="129" t="s">
        <v>1173</v>
      </c>
      <c r="E313" s="169">
        <f>VLOOKUP($C313,'2020-21 School Level AAFTE'!$C:$Z,11,FALSE)</f>
        <v>0.47699999999999998</v>
      </c>
      <c r="F313" s="169" t="str">
        <f>VLOOKUP($C313,'2020-21 School Level AAFTE'!$C:$Z,8,FALSE)</f>
        <v>No</v>
      </c>
      <c r="G313" s="167">
        <f>VLOOKUP($C313,'2020-21 School Level AAFTE'!$C:$I,7,FALSE)</f>
        <v>651.35</v>
      </c>
      <c r="H313" s="145">
        <f>IFERROR(IF(F313= "yes",VLOOKUP(C313,Summary!$B:$I,5,0),0),0)</f>
        <v>0</v>
      </c>
      <c r="I313" s="144">
        <f t="shared" si="75"/>
        <v>0</v>
      </c>
      <c r="J313" s="101">
        <f>VLOOKUP($A313,'2021-22 Salary &amp; Benefits'!$A:$I,3,FALSE)</f>
        <v>1</v>
      </c>
      <c r="K313" s="101">
        <f>VLOOKUP($A313,'2021-22 Salary &amp; Benefits'!$A:$I,4,FALSE)</f>
        <v>1.04</v>
      </c>
      <c r="L313" s="121">
        <f t="shared" si="76"/>
        <v>0</v>
      </c>
      <c r="M313" s="29">
        <v>15</v>
      </c>
      <c r="N313" s="31">
        <f t="shared" si="77"/>
        <v>0</v>
      </c>
      <c r="O313" s="29">
        <v>1.1000000000000001</v>
      </c>
      <c r="P313" s="29">
        <v>36</v>
      </c>
      <c r="Q313" s="32">
        <f t="shared" si="78"/>
        <v>0</v>
      </c>
      <c r="R313" s="122">
        <f t="shared" si="79"/>
        <v>0</v>
      </c>
      <c r="S313" s="25">
        <f>VLOOKUP($A313,'2021-22 Salary &amp; Benefits'!$A:$I,5,FALSE)</f>
        <v>67585</v>
      </c>
      <c r="T313" s="25">
        <f>VLOOKUP($A313,'2021-22 Salary &amp; Benefits'!$A:$I,6,FALSE)</f>
        <v>68937</v>
      </c>
      <c r="U313" s="26">
        <f t="shared" si="80"/>
        <v>0</v>
      </c>
      <c r="V313" s="26">
        <f t="shared" si="81"/>
        <v>0</v>
      </c>
      <c r="W313" s="26">
        <f>'2021-22 Salary &amp; Benefits'!G$6</f>
        <v>11848.32</v>
      </c>
      <c r="X313" s="28">
        <f>'2021-22 Salary &amp; Benefits'!H$6</f>
        <v>0.2271</v>
      </c>
      <c r="Y313" s="28">
        <f>'2021-22 Salary &amp; Benefits'!I$6</f>
        <v>0.22070000000000001</v>
      </c>
      <c r="Z313" s="26">
        <f t="shared" si="82"/>
        <v>0</v>
      </c>
      <c r="AA313" s="27">
        <f t="shared" si="86"/>
        <v>0</v>
      </c>
      <c r="AB313" s="27">
        <f t="shared" si="83"/>
        <v>0</v>
      </c>
      <c r="AC313" s="27">
        <f t="shared" si="84"/>
        <v>0</v>
      </c>
      <c r="AD313" s="26">
        <f t="shared" si="85"/>
        <v>0</v>
      </c>
    </row>
    <row r="314" spans="1:30" s="23" customFormat="1">
      <c r="A314" s="152" t="s">
        <v>2414</v>
      </c>
      <c r="B314" s="129" t="s">
        <v>1171</v>
      </c>
      <c r="C314" s="130">
        <v>5509</v>
      </c>
      <c r="D314" s="152" t="s">
        <v>3132</v>
      </c>
      <c r="E314" s="169">
        <f>VLOOKUP($C314,'2020-21 School Level AAFTE'!$C:$Z,11,FALSE)</f>
        <v>0.50419999999999998</v>
      </c>
      <c r="F314" s="169" t="str">
        <f>VLOOKUP($C314,'2020-21 School Level AAFTE'!$C:$Z,8,FALSE)</f>
        <v>Yes</v>
      </c>
      <c r="G314" s="167">
        <f>VLOOKUP($C314,'2020-21 School Level AAFTE'!$C:$I,7,FALSE)</f>
        <v>621.21</v>
      </c>
      <c r="H314" s="145">
        <f>IFERROR(IF(F314= "yes",VLOOKUP(C314,Summary!$B:$I,5,0),0),0)</f>
        <v>0</v>
      </c>
      <c r="I314" s="144">
        <f t="shared" si="75"/>
        <v>621.21</v>
      </c>
      <c r="J314" s="101">
        <f>VLOOKUP($A314,'2021-22 Salary &amp; Benefits'!$A:$I,3,FALSE)</f>
        <v>1</v>
      </c>
      <c r="K314" s="101">
        <f>VLOOKUP($A314,'2021-22 Salary &amp; Benefits'!$A:$I,4,FALSE)</f>
        <v>1.04</v>
      </c>
      <c r="L314" s="121">
        <f t="shared" si="76"/>
        <v>621.21</v>
      </c>
      <c r="M314" s="29">
        <v>15</v>
      </c>
      <c r="N314" s="31">
        <f t="shared" si="77"/>
        <v>41.414000000000001</v>
      </c>
      <c r="O314" s="29">
        <v>1.1000000000000001</v>
      </c>
      <c r="P314" s="29">
        <v>36</v>
      </c>
      <c r="Q314" s="32">
        <f t="shared" si="78"/>
        <v>1639.9944000000003</v>
      </c>
      <c r="R314" s="122">
        <f t="shared" si="79"/>
        <v>1.8222160000000003</v>
      </c>
      <c r="S314" s="25">
        <f>VLOOKUP($A314,'2021-22 Salary &amp; Benefits'!$A:$I,5,FALSE)</f>
        <v>67585</v>
      </c>
      <c r="T314" s="25">
        <f>VLOOKUP($A314,'2021-22 Salary &amp; Benefits'!$A:$I,6,FALSE)</f>
        <v>68937</v>
      </c>
      <c r="U314" s="26">
        <f t="shared" si="80"/>
        <v>123154.46836000001</v>
      </c>
      <c r="V314" s="26">
        <f t="shared" si="81"/>
        <v>7488.3602076800016</v>
      </c>
      <c r="W314" s="26">
        <f>'2021-22 Salary &amp; Benefits'!G$6</f>
        <v>11848.32</v>
      </c>
      <c r="X314" s="28">
        <f>'2021-22 Salary &amp; Benefits'!H$6</f>
        <v>0.2271</v>
      </c>
      <c r="Y314" s="28">
        <f>'2021-22 Salary &amp; Benefits'!I$6</f>
        <v>0.22070000000000001</v>
      </c>
      <c r="Z314" s="26">
        <f t="shared" si="82"/>
        <v>51211.259139510978</v>
      </c>
      <c r="AA314" s="27">
        <f t="shared" si="86"/>
        <v>2177.3804761280003</v>
      </c>
      <c r="AB314" s="27">
        <f t="shared" si="83"/>
        <v>480.54787108144967</v>
      </c>
      <c r="AC314" s="27">
        <f t="shared" si="84"/>
        <v>2657.9283472094498</v>
      </c>
      <c r="AD314" s="26">
        <f t="shared" si="85"/>
        <v>184512.01605440042</v>
      </c>
    </row>
    <row r="315" spans="1:30" s="23" customFormat="1">
      <c r="A315" s="129" t="s">
        <v>2414</v>
      </c>
      <c r="B315" s="129" t="s">
        <v>1171</v>
      </c>
      <c r="C315" s="130">
        <v>5369</v>
      </c>
      <c r="D315" s="129" t="s">
        <v>1174</v>
      </c>
      <c r="E315" s="169">
        <f>VLOOKUP($C315,'2020-21 School Level AAFTE'!$C:$Z,11,FALSE)</f>
        <v>0.70489999999999997</v>
      </c>
      <c r="F315" s="169" t="str">
        <f>VLOOKUP($C315,'2020-21 School Level AAFTE'!$C:$Z,8,FALSE)</f>
        <v>Yes</v>
      </c>
      <c r="G315" s="167">
        <f>VLOOKUP($C315,'2020-21 School Level AAFTE'!$C:$I,7,FALSE)</f>
        <v>29.82</v>
      </c>
      <c r="H315" s="145">
        <f>IFERROR(IF(F315= "yes",VLOOKUP(C315,Summary!$B:$I,5,0),0),0)</f>
        <v>0</v>
      </c>
      <c r="I315" s="144">
        <f t="shared" si="75"/>
        <v>29.82</v>
      </c>
      <c r="J315" s="101">
        <f>VLOOKUP($A315,'2021-22 Salary &amp; Benefits'!$A:$I,3,FALSE)</f>
        <v>1</v>
      </c>
      <c r="K315" s="101">
        <f>VLOOKUP($A315,'2021-22 Salary &amp; Benefits'!$A:$I,4,FALSE)</f>
        <v>1.04</v>
      </c>
      <c r="L315" s="121">
        <f t="shared" si="76"/>
        <v>29.82</v>
      </c>
      <c r="M315" s="29">
        <v>15</v>
      </c>
      <c r="N315" s="31">
        <f t="shared" si="77"/>
        <v>1.988</v>
      </c>
      <c r="O315" s="29">
        <v>1.1000000000000001</v>
      </c>
      <c r="P315" s="29">
        <v>36</v>
      </c>
      <c r="Q315" s="32">
        <f t="shared" si="78"/>
        <v>78.724800000000016</v>
      </c>
      <c r="R315" s="122">
        <f t="shared" si="79"/>
        <v>8.7472000000000022E-2</v>
      </c>
      <c r="S315" s="25">
        <f>VLOOKUP($A315,'2021-22 Salary &amp; Benefits'!$A:$I,5,FALSE)</f>
        <v>67585</v>
      </c>
      <c r="T315" s="25">
        <f>VLOOKUP($A315,'2021-22 Salary &amp; Benefits'!$A:$I,6,FALSE)</f>
        <v>68937</v>
      </c>
      <c r="U315" s="26">
        <f t="shared" si="80"/>
        <v>5911.7951200000016</v>
      </c>
      <c r="V315" s="26">
        <f t="shared" si="81"/>
        <v>359.46443455999997</v>
      </c>
      <c r="W315" s="26">
        <f>'2021-22 Salary &amp; Benefits'!G$6</f>
        <v>11848.32</v>
      </c>
      <c r="X315" s="28">
        <f>'2021-22 Salary &amp; Benefits'!H$6</f>
        <v>0.2271</v>
      </c>
      <c r="Y315" s="28">
        <f>'2021-22 Salary &amp; Benefits'!I$6</f>
        <v>0.22070000000000001</v>
      </c>
      <c r="Z315" s="26">
        <f t="shared" si="82"/>
        <v>2458.2987194993921</v>
      </c>
      <c r="AA315" s="27">
        <f t="shared" si="86"/>
        <v>104.52099257600003</v>
      </c>
      <c r="AB315" s="27">
        <f t="shared" si="83"/>
        <v>23.067783061523208</v>
      </c>
      <c r="AC315" s="27">
        <f t="shared" si="84"/>
        <v>127.58877563752324</v>
      </c>
      <c r="AD315" s="26">
        <f t="shared" si="85"/>
        <v>8857.1470496969159</v>
      </c>
    </row>
    <row r="316" spans="1:30" s="23" customFormat="1">
      <c r="A316" s="129" t="s">
        <v>2414</v>
      </c>
      <c r="B316" s="129" t="s">
        <v>1171</v>
      </c>
      <c r="C316" s="130">
        <v>5510</v>
      </c>
      <c r="D316" s="129" t="s">
        <v>3133</v>
      </c>
      <c r="E316" s="169">
        <f>VLOOKUP($C316,'2020-21 School Level AAFTE'!$C:$Z,11,FALSE)</f>
        <v>0.52010000000000001</v>
      </c>
      <c r="F316" s="169" t="str">
        <f>VLOOKUP($C316,'2020-21 School Level AAFTE'!$C:$Z,8,FALSE)</f>
        <v>Yes</v>
      </c>
      <c r="G316" s="167">
        <f>VLOOKUP($C316,'2020-21 School Level AAFTE'!$C:$I,7,FALSE)</f>
        <v>657.13</v>
      </c>
      <c r="H316" s="145">
        <f>IFERROR(IF(F316= "yes",VLOOKUP(C316,Summary!$B:$I,5,0),0),0)</f>
        <v>0</v>
      </c>
      <c r="I316" s="144">
        <f t="shared" si="75"/>
        <v>657.13</v>
      </c>
      <c r="J316" s="101">
        <f>VLOOKUP($A316,'2021-22 Salary &amp; Benefits'!$A:$I,3,FALSE)</f>
        <v>1</v>
      </c>
      <c r="K316" s="101">
        <f>VLOOKUP($A316,'2021-22 Salary &amp; Benefits'!$A:$I,4,FALSE)</f>
        <v>1.04</v>
      </c>
      <c r="L316" s="121">
        <f t="shared" si="76"/>
        <v>657.13</v>
      </c>
      <c r="M316" s="29">
        <v>15</v>
      </c>
      <c r="N316" s="31">
        <f t="shared" si="77"/>
        <v>43.808666666666667</v>
      </c>
      <c r="O316" s="29">
        <v>1.1000000000000001</v>
      </c>
      <c r="P316" s="29">
        <v>36</v>
      </c>
      <c r="Q316" s="32">
        <f t="shared" si="78"/>
        <v>1734.8232</v>
      </c>
      <c r="R316" s="122">
        <f t="shared" si="79"/>
        <v>1.9275813333333334</v>
      </c>
      <c r="S316" s="25">
        <f>VLOOKUP($A316,'2021-22 Salary &amp; Benefits'!$A:$I,5,FALSE)</f>
        <v>67585</v>
      </c>
      <c r="T316" s="25">
        <f>VLOOKUP($A316,'2021-22 Salary &amp; Benefits'!$A:$I,6,FALSE)</f>
        <v>68937</v>
      </c>
      <c r="U316" s="26">
        <f t="shared" si="80"/>
        <v>130275.58441333333</v>
      </c>
      <c r="V316" s="26">
        <f t="shared" si="81"/>
        <v>7921.3569377066742</v>
      </c>
      <c r="W316" s="26">
        <f>'2021-22 Salary &amp; Benefits'!G$6</f>
        <v>11848.32</v>
      </c>
      <c r="X316" s="28">
        <f>'2021-22 Salary &amp; Benefits'!H$6</f>
        <v>0.2271</v>
      </c>
      <c r="Y316" s="28">
        <f>'2021-22 Salary &amp; Benefits'!I$6</f>
        <v>0.22070000000000001</v>
      </c>
      <c r="Z316" s="26">
        <f t="shared" si="82"/>
        <v>54172.429159779858</v>
      </c>
      <c r="AA316" s="27">
        <f t="shared" si="86"/>
        <v>2303.282355850667</v>
      </c>
      <c r="AB316" s="27">
        <f t="shared" si="83"/>
        <v>508.33441593624224</v>
      </c>
      <c r="AC316" s="27">
        <f t="shared" si="84"/>
        <v>2811.6167717869093</v>
      </c>
      <c r="AD316" s="26">
        <f t="shared" si="85"/>
        <v>195180.98728260677</v>
      </c>
    </row>
    <row r="317" spans="1:30" s="23" customFormat="1">
      <c r="A317" s="129" t="s">
        <v>2414</v>
      </c>
      <c r="B317" s="129" t="s">
        <v>1171</v>
      </c>
      <c r="C317" s="130">
        <v>2799</v>
      </c>
      <c r="D317" s="129" t="s">
        <v>1172</v>
      </c>
      <c r="E317" s="169">
        <f>VLOOKUP($C317,'2020-21 School Level AAFTE'!$C:$Z,11,FALSE)</f>
        <v>0.36780000000000002</v>
      </c>
      <c r="F317" s="169" t="str">
        <f>VLOOKUP($C317,'2020-21 School Level AAFTE'!$C:$Z,8,FALSE)</f>
        <v>No</v>
      </c>
      <c r="G317" s="167">
        <f>VLOOKUP($C317,'2020-21 School Level AAFTE'!$C:$I,7,FALSE)</f>
        <v>940.22</v>
      </c>
      <c r="H317" s="145">
        <f>IFERROR(IF(F317= "yes",VLOOKUP(C317,Summary!$B:$I,5,0),0),0)</f>
        <v>0</v>
      </c>
      <c r="I317" s="144">
        <f t="shared" si="75"/>
        <v>0</v>
      </c>
      <c r="J317" s="101">
        <f>VLOOKUP($A317,'2021-22 Salary &amp; Benefits'!$A:$I,3,FALSE)</f>
        <v>1</v>
      </c>
      <c r="K317" s="101">
        <f>VLOOKUP($A317,'2021-22 Salary &amp; Benefits'!$A:$I,4,FALSE)</f>
        <v>1.04</v>
      </c>
      <c r="L317" s="121">
        <f t="shared" si="76"/>
        <v>0</v>
      </c>
      <c r="M317" s="29">
        <v>15</v>
      </c>
      <c r="N317" s="31">
        <f t="shared" si="77"/>
        <v>0</v>
      </c>
      <c r="O317" s="29">
        <v>1.1000000000000001</v>
      </c>
      <c r="P317" s="29">
        <v>36</v>
      </c>
      <c r="Q317" s="32">
        <f t="shared" si="78"/>
        <v>0</v>
      </c>
      <c r="R317" s="122">
        <f t="shared" si="79"/>
        <v>0</v>
      </c>
      <c r="S317" s="25">
        <f>VLOOKUP($A317,'2021-22 Salary &amp; Benefits'!$A:$I,5,FALSE)</f>
        <v>67585</v>
      </c>
      <c r="T317" s="25">
        <f>VLOOKUP($A317,'2021-22 Salary &amp; Benefits'!$A:$I,6,FALSE)</f>
        <v>68937</v>
      </c>
      <c r="U317" s="26">
        <f t="shared" si="80"/>
        <v>0</v>
      </c>
      <c r="V317" s="26">
        <f t="shared" si="81"/>
        <v>0</v>
      </c>
      <c r="W317" s="26">
        <f>'2021-22 Salary &amp; Benefits'!G$6</f>
        <v>11848.32</v>
      </c>
      <c r="X317" s="28">
        <f>'2021-22 Salary &amp; Benefits'!H$6</f>
        <v>0.2271</v>
      </c>
      <c r="Y317" s="28">
        <f>'2021-22 Salary &amp; Benefits'!I$6</f>
        <v>0.22070000000000001</v>
      </c>
      <c r="Z317" s="26">
        <f t="shared" si="82"/>
        <v>0</v>
      </c>
      <c r="AA317" s="27">
        <f t="shared" si="86"/>
        <v>0</v>
      </c>
      <c r="AB317" s="27">
        <f t="shared" si="83"/>
        <v>0</v>
      </c>
      <c r="AC317" s="27">
        <f t="shared" si="84"/>
        <v>0</v>
      </c>
      <c r="AD317" s="26">
        <f t="shared" si="85"/>
        <v>0</v>
      </c>
    </row>
    <row r="318" spans="1:30" s="23" customFormat="1">
      <c r="A318" s="129" t="s">
        <v>2505</v>
      </c>
      <c r="B318" s="129" t="s">
        <v>1883</v>
      </c>
      <c r="C318" s="130">
        <v>2954</v>
      </c>
      <c r="D318" s="129" t="s">
        <v>1886</v>
      </c>
      <c r="E318" s="169">
        <f>VLOOKUP($C318,'2020-21 School Level AAFTE'!$C:$Z,11,FALSE)</f>
        <v>0.4763</v>
      </c>
      <c r="F318" s="169" t="str">
        <f>VLOOKUP($C318,'2020-21 School Level AAFTE'!$C:$Z,8,FALSE)</f>
        <v>No</v>
      </c>
      <c r="G318" s="167">
        <f>VLOOKUP($C318,'2020-21 School Level AAFTE'!$C:$I,7,FALSE)</f>
        <v>395.67</v>
      </c>
      <c r="H318" s="145">
        <f>IFERROR(IF(F318= "yes",VLOOKUP(C318,Summary!$B:$I,5,0),0),0)</f>
        <v>0</v>
      </c>
      <c r="I318" s="144">
        <f t="shared" si="75"/>
        <v>0</v>
      </c>
      <c r="J318" s="101">
        <f>VLOOKUP($A318,'2021-22 Salary &amp; Benefits'!$A:$I,3,FALSE)</f>
        <v>1</v>
      </c>
      <c r="K318" s="101">
        <f>VLOOKUP($A318,'2021-22 Salary &amp; Benefits'!$A:$I,4,FALSE)</f>
        <v>1</v>
      </c>
      <c r="L318" s="121">
        <f t="shared" si="76"/>
        <v>0</v>
      </c>
      <c r="M318" s="29">
        <v>15</v>
      </c>
      <c r="N318" s="31">
        <f t="shared" si="77"/>
        <v>0</v>
      </c>
      <c r="O318" s="29">
        <v>1.1000000000000001</v>
      </c>
      <c r="P318" s="29">
        <v>36</v>
      </c>
      <c r="Q318" s="32">
        <f t="shared" si="78"/>
        <v>0</v>
      </c>
      <c r="R318" s="122">
        <f t="shared" si="79"/>
        <v>0</v>
      </c>
      <c r="S318" s="25">
        <f>VLOOKUP($A318,'2021-22 Salary &amp; Benefits'!$A:$I,5,FALSE)</f>
        <v>67585</v>
      </c>
      <c r="T318" s="25">
        <f>VLOOKUP($A318,'2021-22 Salary &amp; Benefits'!$A:$I,6,FALSE)</f>
        <v>68937</v>
      </c>
      <c r="U318" s="26">
        <f t="shared" si="80"/>
        <v>0</v>
      </c>
      <c r="V318" s="26">
        <f t="shared" si="81"/>
        <v>0</v>
      </c>
      <c r="W318" s="26">
        <f>'2021-22 Salary &amp; Benefits'!G$6</f>
        <v>11848.32</v>
      </c>
      <c r="X318" s="28">
        <f>'2021-22 Salary &amp; Benefits'!H$6</f>
        <v>0.2271</v>
      </c>
      <c r="Y318" s="28">
        <f>'2021-22 Salary &amp; Benefits'!I$6</f>
        <v>0.22070000000000001</v>
      </c>
      <c r="Z318" s="26">
        <f t="shared" si="82"/>
        <v>0</v>
      </c>
      <c r="AA318" s="27">
        <f t="shared" si="86"/>
        <v>0</v>
      </c>
      <c r="AB318" s="27">
        <f t="shared" si="83"/>
        <v>0</v>
      </c>
      <c r="AC318" s="27">
        <f t="shared" si="84"/>
        <v>0</v>
      </c>
      <c r="AD318" s="26">
        <f t="shared" si="85"/>
        <v>0</v>
      </c>
    </row>
    <row r="319" spans="1:30" s="23" customFormat="1">
      <c r="A319" s="129" t="s">
        <v>2505</v>
      </c>
      <c r="B319" s="129" t="s">
        <v>1883</v>
      </c>
      <c r="C319" s="130">
        <v>5126</v>
      </c>
      <c r="D319" s="129" t="s">
        <v>3214</v>
      </c>
      <c r="E319" s="169">
        <f>VLOOKUP($C319,'2020-21 School Level AAFTE'!$C:$Z,11,FALSE)</f>
        <v>0</v>
      </c>
      <c r="F319" s="169" t="str">
        <f>VLOOKUP($C319,'2020-21 School Level AAFTE'!$C:$Z,8,FALSE)</f>
        <v>No</v>
      </c>
      <c r="G319" s="167">
        <f>VLOOKUP($C319,'2020-21 School Level AAFTE'!$C:$I,7,FALSE)</f>
        <v>0</v>
      </c>
      <c r="H319" s="145">
        <f>IFERROR(IF(F319= "yes",VLOOKUP(C319,Summary!$B:$I,5,0),0),0)</f>
        <v>0</v>
      </c>
      <c r="I319" s="144">
        <f t="shared" si="75"/>
        <v>0</v>
      </c>
      <c r="J319" s="101">
        <f>VLOOKUP($A319,'2021-22 Salary &amp; Benefits'!$A:$I,3,FALSE)</f>
        <v>1</v>
      </c>
      <c r="K319" s="101">
        <f>VLOOKUP($A319,'2021-22 Salary &amp; Benefits'!$A:$I,4,FALSE)</f>
        <v>1</v>
      </c>
      <c r="L319" s="121">
        <f t="shared" si="76"/>
        <v>0</v>
      </c>
      <c r="M319" s="29">
        <v>15</v>
      </c>
      <c r="N319" s="31">
        <f t="shared" si="77"/>
        <v>0</v>
      </c>
      <c r="O319" s="29">
        <v>1.1000000000000001</v>
      </c>
      <c r="P319" s="29">
        <v>36</v>
      </c>
      <c r="Q319" s="32">
        <f t="shared" si="78"/>
        <v>0</v>
      </c>
      <c r="R319" s="122">
        <f t="shared" si="79"/>
        <v>0</v>
      </c>
      <c r="S319" s="25">
        <f>VLOOKUP($A319,'2021-22 Salary &amp; Benefits'!$A:$I,5,FALSE)</f>
        <v>67585</v>
      </c>
      <c r="T319" s="25">
        <f>VLOOKUP($A319,'2021-22 Salary &amp; Benefits'!$A:$I,6,FALSE)</f>
        <v>68937</v>
      </c>
      <c r="U319" s="26">
        <f t="shared" si="80"/>
        <v>0</v>
      </c>
      <c r="V319" s="26">
        <f t="shared" si="81"/>
        <v>0</v>
      </c>
      <c r="W319" s="26">
        <f>'2021-22 Salary &amp; Benefits'!G$6</f>
        <v>11848.32</v>
      </c>
      <c r="X319" s="28">
        <f>'2021-22 Salary &amp; Benefits'!H$6</f>
        <v>0.2271</v>
      </c>
      <c r="Y319" s="28">
        <f>'2021-22 Salary &amp; Benefits'!I$6</f>
        <v>0.22070000000000001</v>
      </c>
      <c r="Z319" s="26">
        <f t="shared" si="82"/>
        <v>0</v>
      </c>
      <c r="AA319" s="27">
        <f t="shared" si="86"/>
        <v>0</v>
      </c>
      <c r="AB319" s="27">
        <f t="shared" si="83"/>
        <v>0</v>
      </c>
      <c r="AC319" s="27">
        <f t="shared" si="84"/>
        <v>0</v>
      </c>
      <c r="AD319" s="26">
        <f t="shared" si="85"/>
        <v>0</v>
      </c>
    </row>
    <row r="320" spans="1:30" s="23" customFormat="1">
      <c r="A320" s="129" t="s">
        <v>2505</v>
      </c>
      <c r="B320" s="129" t="s">
        <v>1883</v>
      </c>
      <c r="C320" s="130">
        <v>3610</v>
      </c>
      <c r="D320" s="129" t="s">
        <v>1888</v>
      </c>
      <c r="E320" s="169">
        <f>VLOOKUP($C320,'2020-21 School Level AAFTE'!$C:$Z,11,FALSE)</f>
        <v>0.4249</v>
      </c>
      <c r="F320" s="169" t="str">
        <f>VLOOKUP($C320,'2020-21 School Level AAFTE'!$C:$Z,8,FALSE)</f>
        <v>No</v>
      </c>
      <c r="G320" s="167">
        <f>VLOOKUP($C320,'2020-21 School Level AAFTE'!$C:$I,7,FALSE)</f>
        <v>1362.99</v>
      </c>
      <c r="H320" s="145">
        <f>IFERROR(IF(F320= "yes",VLOOKUP(C320,Summary!$B:$I,5,0),0),0)</f>
        <v>0</v>
      </c>
      <c r="I320" s="144">
        <f t="shared" si="75"/>
        <v>0</v>
      </c>
      <c r="J320" s="101">
        <f>VLOOKUP($A320,'2021-22 Salary &amp; Benefits'!$A:$I,3,FALSE)</f>
        <v>1</v>
      </c>
      <c r="K320" s="101">
        <f>VLOOKUP($A320,'2021-22 Salary &amp; Benefits'!$A:$I,4,FALSE)</f>
        <v>1</v>
      </c>
      <c r="L320" s="121">
        <f t="shared" si="76"/>
        <v>0</v>
      </c>
      <c r="M320" s="29">
        <v>15</v>
      </c>
      <c r="N320" s="31">
        <f t="shared" si="77"/>
        <v>0</v>
      </c>
      <c r="O320" s="29">
        <v>1.1000000000000001</v>
      </c>
      <c r="P320" s="29">
        <v>36</v>
      </c>
      <c r="Q320" s="32">
        <f t="shared" si="78"/>
        <v>0</v>
      </c>
      <c r="R320" s="122">
        <f t="shared" si="79"/>
        <v>0</v>
      </c>
      <c r="S320" s="25">
        <f>VLOOKUP($A320,'2021-22 Salary &amp; Benefits'!$A:$I,5,FALSE)</f>
        <v>67585</v>
      </c>
      <c r="T320" s="25">
        <f>VLOOKUP($A320,'2021-22 Salary &amp; Benefits'!$A:$I,6,FALSE)</f>
        <v>68937</v>
      </c>
      <c r="U320" s="26">
        <f t="shared" si="80"/>
        <v>0</v>
      </c>
      <c r="V320" s="26">
        <f t="shared" si="81"/>
        <v>0</v>
      </c>
      <c r="W320" s="26">
        <f>'2021-22 Salary &amp; Benefits'!G$6</f>
        <v>11848.32</v>
      </c>
      <c r="X320" s="28">
        <f>'2021-22 Salary &amp; Benefits'!H$6</f>
        <v>0.2271</v>
      </c>
      <c r="Y320" s="28">
        <f>'2021-22 Salary &amp; Benefits'!I$6</f>
        <v>0.22070000000000001</v>
      </c>
      <c r="Z320" s="26">
        <f t="shared" si="82"/>
        <v>0</v>
      </c>
      <c r="AA320" s="27">
        <f t="shared" si="86"/>
        <v>0</v>
      </c>
      <c r="AB320" s="27">
        <f t="shared" si="83"/>
        <v>0</v>
      </c>
      <c r="AC320" s="27">
        <f t="shared" si="84"/>
        <v>0</v>
      </c>
      <c r="AD320" s="26">
        <f t="shared" si="85"/>
        <v>0</v>
      </c>
    </row>
    <row r="321" spans="1:30" s="23" customFormat="1">
      <c r="A321" s="129" t="s">
        <v>2505</v>
      </c>
      <c r="B321" s="129" t="s">
        <v>1883</v>
      </c>
      <c r="C321" s="130">
        <v>2447</v>
      </c>
      <c r="D321" s="129" t="s">
        <v>1885</v>
      </c>
      <c r="E321" s="169">
        <f>VLOOKUP($C321,'2020-21 School Level AAFTE'!$C:$Z,11,FALSE)</f>
        <v>0.4582</v>
      </c>
      <c r="F321" s="169" t="str">
        <f>VLOOKUP($C321,'2020-21 School Level AAFTE'!$C:$Z,8,FALSE)</f>
        <v>No</v>
      </c>
      <c r="G321" s="167">
        <f>VLOOKUP($C321,'2020-21 School Level AAFTE'!$C:$I,7,FALSE)</f>
        <v>632.91</v>
      </c>
      <c r="H321" s="145">
        <f>IFERROR(IF(F321= "yes",VLOOKUP(C321,Summary!$B:$I,5,0),0),0)</f>
        <v>0</v>
      </c>
      <c r="I321" s="144">
        <f t="shared" si="75"/>
        <v>0</v>
      </c>
      <c r="J321" s="101">
        <f>VLOOKUP($A321,'2021-22 Salary &amp; Benefits'!$A:$I,3,FALSE)</f>
        <v>1</v>
      </c>
      <c r="K321" s="101">
        <f>VLOOKUP($A321,'2021-22 Salary &amp; Benefits'!$A:$I,4,FALSE)</f>
        <v>1</v>
      </c>
      <c r="L321" s="121">
        <f t="shared" si="76"/>
        <v>0</v>
      </c>
      <c r="M321" s="29">
        <v>15</v>
      </c>
      <c r="N321" s="31">
        <f t="shared" si="77"/>
        <v>0</v>
      </c>
      <c r="O321" s="29">
        <v>1.1000000000000001</v>
      </c>
      <c r="P321" s="29">
        <v>36</v>
      </c>
      <c r="Q321" s="32">
        <f t="shared" si="78"/>
        <v>0</v>
      </c>
      <c r="R321" s="122">
        <f t="shared" si="79"/>
        <v>0</v>
      </c>
      <c r="S321" s="25">
        <f>VLOOKUP($A321,'2021-22 Salary &amp; Benefits'!$A:$I,5,FALSE)</f>
        <v>67585</v>
      </c>
      <c r="T321" s="25">
        <f>VLOOKUP($A321,'2021-22 Salary &amp; Benefits'!$A:$I,6,FALSE)</f>
        <v>68937</v>
      </c>
      <c r="U321" s="26">
        <f t="shared" si="80"/>
        <v>0</v>
      </c>
      <c r="V321" s="26">
        <f t="shared" si="81"/>
        <v>0</v>
      </c>
      <c r="W321" s="26">
        <f>'2021-22 Salary &amp; Benefits'!G$6</f>
        <v>11848.32</v>
      </c>
      <c r="X321" s="28">
        <f>'2021-22 Salary &amp; Benefits'!H$6</f>
        <v>0.2271</v>
      </c>
      <c r="Y321" s="28">
        <f>'2021-22 Salary &amp; Benefits'!I$6</f>
        <v>0.22070000000000001</v>
      </c>
      <c r="Z321" s="26">
        <f t="shared" si="82"/>
        <v>0</v>
      </c>
      <c r="AA321" s="27">
        <f t="shared" si="86"/>
        <v>0</v>
      </c>
      <c r="AB321" s="27">
        <f t="shared" si="83"/>
        <v>0</v>
      </c>
      <c r="AC321" s="27">
        <f t="shared" si="84"/>
        <v>0</v>
      </c>
      <c r="AD321" s="26">
        <f t="shared" si="85"/>
        <v>0</v>
      </c>
    </row>
    <row r="322" spans="1:30" s="23" customFormat="1">
      <c r="A322" s="151" t="s">
        <v>2505</v>
      </c>
      <c r="B322" s="129" t="s">
        <v>1883</v>
      </c>
      <c r="C322" s="133">
        <v>5396</v>
      </c>
      <c r="D322" s="151" t="s">
        <v>1893</v>
      </c>
      <c r="E322" s="169">
        <f>VLOOKUP($C322,'2020-21 School Level AAFTE'!$C:$Z,11,FALSE)</f>
        <v>0.53739999999999999</v>
      </c>
      <c r="F322" s="169" t="str">
        <f>VLOOKUP($C322,'2020-21 School Level AAFTE'!$C:$Z,8,FALSE)</f>
        <v>Yes</v>
      </c>
      <c r="G322" s="167">
        <f>VLOOKUP($C322,'2020-21 School Level AAFTE'!$C:$I,7,FALSE)</f>
        <v>11.4</v>
      </c>
      <c r="H322" s="145">
        <f>IFERROR(IF(F322= "yes",VLOOKUP(C322,Summary!$B:$I,5,0),0),0)</f>
        <v>0</v>
      </c>
      <c r="I322" s="144">
        <f t="shared" si="75"/>
        <v>11.4</v>
      </c>
      <c r="J322" s="101">
        <f>VLOOKUP($A322,'2021-22 Salary &amp; Benefits'!$A:$I,3,FALSE)</f>
        <v>1</v>
      </c>
      <c r="K322" s="101">
        <f>VLOOKUP($A322,'2021-22 Salary &amp; Benefits'!$A:$I,4,FALSE)</f>
        <v>1</v>
      </c>
      <c r="L322" s="121">
        <f t="shared" si="76"/>
        <v>11.4</v>
      </c>
      <c r="M322" s="29">
        <v>15</v>
      </c>
      <c r="N322" s="31">
        <f t="shared" si="77"/>
        <v>0.76</v>
      </c>
      <c r="O322" s="29">
        <v>1.1000000000000001</v>
      </c>
      <c r="P322" s="29">
        <v>36</v>
      </c>
      <c r="Q322" s="32">
        <f t="shared" si="78"/>
        <v>30.096000000000004</v>
      </c>
      <c r="R322" s="122">
        <f t="shared" si="79"/>
        <v>3.3440000000000004E-2</v>
      </c>
      <c r="S322" s="25">
        <f>VLOOKUP($A322,'2021-22 Salary &amp; Benefits'!$A:$I,5,FALSE)</f>
        <v>67585</v>
      </c>
      <c r="T322" s="25">
        <f>VLOOKUP($A322,'2021-22 Salary &amp; Benefits'!$A:$I,6,FALSE)</f>
        <v>68937</v>
      </c>
      <c r="U322" s="26">
        <f t="shared" si="80"/>
        <v>2260.0424000000003</v>
      </c>
      <c r="V322" s="26">
        <f t="shared" si="81"/>
        <v>45.210880000000088</v>
      </c>
      <c r="W322" s="26">
        <f>'2021-22 Salary &amp; Benefits'!G$6</f>
        <v>11848.32</v>
      </c>
      <c r="X322" s="28">
        <f>'2021-22 Salary &amp; Benefits'!H$6</f>
        <v>0.2271</v>
      </c>
      <c r="Y322" s="28">
        <f>'2021-22 Salary &amp; Benefits'!I$6</f>
        <v>0.22070000000000001</v>
      </c>
      <c r="Z322" s="26">
        <f t="shared" si="82"/>
        <v>919.44149105600013</v>
      </c>
      <c r="AA322" s="27">
        <f t="shared" si="86"/>
        <v>38.420888000000005</v>
      </c>
      <c r="AB322" s="27">
        <f t="shared" si="83"/>
        <v>8.4794899816000022</v>
      </c>
      <c r="AC322" s="27">
        <f t="shared" si="84"/>
        <v>46.900377981600009</v>
      </c>
      <c r="AD322" s="26">
        <f t="shared" si="85"/>
        <v>3271.5951490376001</v>
      </c>
    </row>
    <row r="323" spans="1:30" s="23" customFormat="1">
      <c r="A323" s="126" t="s">
        <v>2505</v>
      </c>
      <c r="B323" s="129" t="s">
        <v>1883</v>
      </c>
      <c r="C323" s="128">
        <v>5035</v>
      </c>
      <c r="D323" s="126" t="s">
        <v>1890</v>
      </c>
      <c r="E323" s="169">
        <f>VLOOKUP($C323,'2020-21 School Level AAFTE'!$C:$Z,11,FALSE)</f>
        <v>0.35920000000000002</v>
      </c>
      <c r="F323" s="169" t="str">
        <f>VLOOKUP($C323,'2020-21 School Level AAFTE'!$C:$Z,8,FALSE)</f>
        <v>No</v>
      </c>
      <c r="G323" s="167">
        <f>VLOOKUP($C323,'2020-21 School Level AAFTE'!$C:$I,7,FALSE)</f>
        <v>152.27000000000001</v>
      </c>
      <c r="H323" s="145">
        <f>IFERROR(IF(F323= "yes",VLOOKUP(C323,Summary!$B:$I,5,0),0),0)</f>
        <v>0</v>
      </c>
      <c r="I323" s="143">
        <f t="shared" ref="I323:I381" si="87">IF(F323= "yes", G323,0)</f>
        <v>0</v>
      </c>
      <c r="J323" s="101">
        <f>VLOOKUP($A323,'2021-22 Salary &amp; Benefits'!$A:$I,3,FALSE)</f>
        <v>1</v>
      </c>
      <c r="K323" s="101">
        <f>VLOOKUP($A323,'2021-22 Salary &amp; Benefits'!$A:$I,4,FALSE)</f>
        <v>1</v>
      </c>
      <c r="L323" s="45">
        <f t="shared" ref="L323:L381" si="88">IF(H323&gt;0,H323,I323)</f>
        <v>0</v>
      </c>
      <c r="M323" s="29">
        <v>15</v>
      </c>
      <c r="N323" s="31">
        <f t="shared" ref="N323:N381" si="89">IF(L323="no",0,L323/M323)</f>
        <v>0</v>
      </c>
      <c r="O323" s="29">
        <v>1.1000000000000001</v>
      </c>
      <c r="P323" s="29">
        <v>36</v>
      </c>
      <c r="Q323" s="32">
        <f t="shared" ref="Q323:Q381" si="90">IF(L323="no",0,N323*O323*P323)</f>
        <v>0</v>
      </c>
      <c r="R323" s="122">
        <f t="shared" ref="R323:R381" si="91">IF(L323="no",0,Q323/900)</f>
        <v>0</v>
      </c>
      <c r="S323" s="25">
        <f>VLOOKUP($A323,'2021-22 Salary &amp; Benefits'!$A:$I,5,FALSE)</f>
        <v>67585</v>
      </c>
      <c r="T323" s="25">
        <f>VLOOKUP($A323,'2021-22 Salary &amp; Benefits'!$A:$I,6,FALSE)</f>
        <v>68937</v>
      </c>
      <c r="U323" s="26">
        <f t="shared" ref="U323:U381" si="92">$J323*$S323*$R323</f>
        <v>0</v>
      </c>
      <c r="V323" s="26">
        <f t="shared" ref="V323:V381" si="93">$K323*$T323*$R323-U323</f>
        <v>0</v>
      </c>
      <c r="W323" s="26">
        <f>'2021-22 Salary &amp; Benefits'!G$6</f>
        <v>11848.32</v>
      </c>
      <c r="X323" s="28">
        <f>'2021-22 Salary &amp; Benefits'!H$6</f>
        <v>0.2271</v>
      </c>
      <c r="Y323" s="28">
        <f>'2021-22 Salary &amp; Benefits'!I$6</f>
        <v>0.22070000000000001</v>
      </c>
      <c r="Z323" s="26">
        <f t="shared" ref="Z323:Z381" si="94">U323*X323+V323*Y323+R323*W323</f>
        <v>0</v>
      </c>
      <c r="AA323" s="27">
        <f t="shared" si="86"/>
        <v>0</v>
      </c>
      <c r="AB323" s="27">
        <f t="shared" ref="AB323:AB381" si="95">AA323*Y323</f>
        <v>0</v>
      </c>
      <c r="AC323" s="27">
        <f t="shared" ref="AC323:AC381" si="96">SUM(AA323:AB323)</f>
        <v>0</v>
      </c>
      <c r="AD323" s="26">
        <f t="shared" ref="AD323:AD381" si="97">SUM(Z323,U323:V323,AC323)</f>
        <v>0</v>
      </c>
    </row>
    <row r="324" spans="1:30" s="23" customFormat="1">
      <c r="A324" s="129" t="s">
        <v>2505</v>
      </c>
      <c r="B324" s="129" t="s">
        <v>1883</v>
      </c>
      <c r="C324" s="130">
        <v>5294</v>
      </c>
      <c r="D324" s="129" t="s">
        <v>1892</v>
      </c>
      <c r="E324" s="169">
        <f>VLOOKUP($C324,'2020-21 School Level AAFTE'!$C:$Z,11,FALSE)</f>
        <v>0.4592</v>
      </c>
      <c r="F324" s="169" t="str">
        <f>VLOOKUP($C324,'2020-21 School Level AAFTE'!$C:$Z,8,FALSE)</f>
        <v>No</v>
      </c>
      <c r="G324" s="167">
        <f>VLOOKUP($C324,'2020-21 School Level AAFTE'!$C:$I,7,FALSE)</f>
        <v>435.93</v>
      </c>
      <c r="H324" s="145">
        <f>IFERROR(IF(F324= "yes",VLOOKUP(C324,Summary!$B:$I,5,0),0),0)</f>
        <v>0</v>
      </c>
      <c r="I324" s="144">
        <f t="shared" si="87"/>
        <v>0</v>
      </c>
      <c r="J324" s="101">
        <f>VLOOKUP($A324,'2021-22 Salary &amp; Benefits'!$A:$I,3,FALSE)</f>
        <v>1</v>
      </c>
      <c r="K324" s="101">
        <f>VLOOKUP($A324,'2021-22 Salary &amp; Benefits'!$A:$I,4,FALSE)</f>
        <v>1</v>
      </c>
      <c r="L324" s="121">
        <f t="shared" si="88"/>
        <v>0</v>
      </c>
      <c r="M324" s="29">
        <v>15</v>
      </c>
      <c r="N324" s="31">
        <f t="shared" si="89"/>
        <v>0</v>
      </c>
      <c r="O324" s="29">
        <v>1.1000000000000001</v>
      </c>
      <c r="P324" s="29">
        <v>36</v>
      </c>
      <c r="Q324" s="32">
        <f t="shared" si="90"/>
        <v>0</v>
      </c>
      <c r="R324" s="122">
        <f t="shared" si="91"/>
        <v>0</v>
      </c>
      <c r="S324" s="25">
        <f>VLOOKUP($A324,'2021-22 Salary &amp; Benefits'!$A:$I,5,FALSE)</f>
        <v>67585</v>
      </c>
      <c r="T324" s="25">
        <f>VLOOKUP($A324,'2021-22 Salary &amp; Benefits'!$A:$I,6,FALSE)</f>
        <v>68937</v>
      </c>
      <c r="U324" s="26">
        <f t="shared" si="92"/>
        <v>0</v>
      </c>
      <c r="V324" s="26">
        <f t="shared" si="93"/>
        <v>0</v>
      </c>
      <c r="W324" s="26">
        <f>'2021-22 Salary &amp; Benefits'!G$6</f>
        <v>11848.32</v>
      </c>
      <c r="X324" s="28">
        <f>'2021-22 Salary &amp; Benefits'!H$6</f>
        <v>0.2271</v>
      </c>
      <c r="Y324" s="28">
        <f>'2021-22 Salary &amp; Benefits'!I$6</f>
        <v>0.22070000000000001</v>
      </c>
      <c r="Z324" s="26">
        <f t="shared" si="94"/>
        <v>0</v>
      </c>
      <c r="AA324" s="27">
        <f t="shared" si="86"/>
        <v>0</v>
      </c>
      <c r="AB324" s="27">
        <f t="shared" si="95"/>
        <v>0</v>
      </c>
      <c r="AC324" s="27">
        <f t="shared" si="96"/>
        <v>0</v>
      </c>
      <c r="AD324" s="26">
        <f t="shared" si="97"/>
        <v>0</v>
      </c>
    </row>
    <row r="325" spans="1:30" s="23" customFormat="1">
      <c r="A325" s="129" t="s">
        <v>2505</v>
      </c>
      <c r="B325" s="129" t="s">
        <v>1883</v>
      </c>
      <c r="C325" s="130">
        <v>3761</v>
      </c>
      <c r="D325" s="129" t="s">
        <v>1889</v>
      </c>
      <c r="E325" s="169">
        <f>VLOOKUP($C325,'2020-21 School Level AAFTE'!$C:$Z,11,FALSE)</f>
        <v>0.57989999999999997</v>
      </c>
      <c r="F325" s="169" t="str">
        <f>VLOOKUP($C325,'2020-21 School Level AAFTE'!$C:$Z,8,FALSE)</f>
        <v>Yes</v>
      </c>
      <c r="G325" s="167">
        <f>VLOOKUP($C325,'2020-21 School Level AAFTE'!$C:$I,7,FALSE)</f>
        <v>289.44</v>
      </c>
      <c r="H325" s="145">
        <f>IFERROR(IF(F325= "yes",VLOOKUP(C325,Summary!$B:$I,5,0),0),0)</f>
        <v>0</v>
      </c>
      <c r="I325" s="144">
        <f t="shared" si="87"/>
        <v>289.44</v>
      </c>
      <c r="J325" s="101">
        <f>VLOOKUP($A325,'2021-22 Salary &amp; Benefits'!$A:$I,3,FALSE)</f>
        <v>1</v>
      </c>
      <c r="K325" s="101">
        <f>VLOOKUP($A325,'2021-22 Salary &amp; Benefits'!$A:$I,4,FALSE)</f>
        <v>1</v>
      </c>
      <c r="L325" s="121">
        <f t="shared" si="88"/>
        <v>289.44</v>
      </c>
      <c r="M325" s="29">
        <v>15</v>
      </c>
      <c r="N325" s="31">
        <f t="shared" si="89"/>
        <v>19.295999999999999</v>
      </c>
      <c r="O325" s="29">
        <v>1.1000000000000001</v>
      </c>
      <c r="P325" s="29">
        <v>36</v>
      </c>
      <c r="Q325" s="32">
        <f t="shared" si="90"/>
        <v>764.12159999999994</v>
      </c>
      <c r="R325" s="122">
        <f t="shared" si="91"/>
        <v>0.84902399999999989</v>
      </c>
      <c r="S325" s="25">
        <f>VLOOKUP($A325,'2021-22 Salary &amp; Benefits'!$A:$I,5,FALSE)</f>
        <v>67585</v>
      </c>
      <c r="T325" s="25">
        <f>VLOOKUP($A325,'2021-22 Salary &amp; Benefits'!$A:$I,6,FALSE)</f>
        <v>68937</v>
      </c>
      <c r="U325" s="26">
        <f t="shared" si="92"/>
        <v>57381.287039999996</v>
      </c>
      <c r="V325" s="26">
        <f t="shared" si="93"/>
        <v>1147.8804479999962</v>
      </c>
      <c r="W325" s="26">
        <f>'2021-22 Salary &amp; Benefits'!G$6</f>
        <v>11848.32</v>
      </c>
      <c r="X325" s="28">
        <f>'2021-22 Salary &amp; Benefits'!H$6</f>
        <v>0.2271</v>
      </c>
      <c r="Y325" s="28">
        <f>'2021-22 Salary &amp; Benefits'!I$6</f>
        <v>0.22070000000000001</v>
      </c>
      <c r="Z325" s="26">
        <f t="shared" si="94"/>
        <v>23344.135541337597</v>
      </c>
      <c r="AA325" s="27">
        <f t="shared" si="86"/>
        <v>975.48612479999986</v>
      </c>
      <c r="AB325" s="27">
        <f t="shared" si="95"/>
        <v>215.28978774335997</v>
      </c>
      <c r="AC325" s="27">
        <f t="shared" si="96"/>
        <v>1190.7759125433599</v>
      </c>
      <c r="AD325" s="26">
        <f t="shared" si="97"/>
        <v>83064.078941880958</v>
      </c>
    </row>
    <row r="326" spans="1:30" s="23" customFormat="1">
      <c r="A326" s="129" t="s">
        <v>2505</v>
      </c>
      <c r="B326" s="129" t="s">
        <v>1883</v>
      </c>
      <c r="C326" s="130">
        <v>2814</v>
      </c>
      <c r="D326" s="129" t="s">
        <v>853</v>
      </c>
      <c r="E326" s="169">
        <f>VLOOKUP($C326,'2020-21 School Level AAFTE'!$C:$Z,11,FALSE)</f>
        <v>0.70750000000000002</v>
      </c>
      <c r="F326" s="169" t="str">
        <f>VLOOKUP($C326,'2020-21 School Level AAFTE'!$C:$Z,8,FALSE)</f>
        <v>Yes</v>
      </c>
      <c r="G326" s="167">
        <f>VLOOKUP($C326,'2020-21 School Level AAFTE'!$C:$I,7,FALSE)</f>
        <v>524.12</v>
      </c>
      <c r="H326" s="145">
        <f>IFERROR(IF(F326= "yes",VLOOKUP(C326,Summary!$B:$I,5,0),0),0)</f>
        <v>0</v>
      </c>
      <c r="I326" s="144">
        <f t="shared" si="87"/>
        <v>524.12</v>
      </c>
      <c r="J326" s="101">
        <f>VLOOKUP($A326,'2021-22 Salary &amp; Benefits'!$A:$I,3,FALSE)</f>
        <v>1</v>
      </c>
      <c r="K326" s="101">
        <f>VLOOKUP($A326,'2021-22 Salary &amp; Benefits'!$A:$I,4,FALSE)</f>
        <v>1</v>
      </c>
      <c r="L326" s="121">
        <f t="shared" si="88"/>
        <v>524.12</v>
      </c>
      <c r="M326" s="29">
        <v>15</v>
      </c>
      <c r="N326" s="31">
        <f t="shared" si="89"/>
        <v>34.941333333333333</v>
      </c>
      <c r="O326" s="29">
        <v>1.1000000000000001</v>
      </c>
      <c r="P326" s="29">
        <v>36</v>
      </c>
      <c r="Q326" s="32">
        <f t="shared" si="90"/>
        <v>1383.6768000000002</v>
      </c>
      <c r="R326" s="122">
        <f t="shared" si="91"/>
        <v>1.5374186666666669</v>
      </c>
      <c r="S326" s="25">
        <f>VLOOKUP($A326,'2021-22 Salary &amp; Benefits'!$A:$I,5,FALSE)</f>
        <v>67585</v>
      </c>
      <c r="T326" s="25">
        <f>VLOOKUP($A326,'2021-22 Salary &amp; Benefits'!$A:$I,6,FALSE)</f>
        <v>68937</v>
      </c>
      <c r="U326" s="26">
        <f t="shared" si="92"/>
        <v>103906.44058666668</v>
      </c>
      <c r="V326" s="26">
        <f t="shared" si="93"/>
        <v>2078.5900373333425</v>
      </c>
      <c r="W326" s="26">
        <f>'2021-22 Salary &amp; Benefits'!G$6</f>
        <v>11848.32</v>
      </c>
      <c r="X326" s="28">
        <f>'2021-22 Salary &amp; Benefits'!H$6</f>
        <v>0.2271</v>
      </c>
      <c r="Y326" s="28">
        <f>'2021-22 Salary &amp; Benefits'!I$6</f>
        <v>0.22070000000000001</v>
      </c>
      <c r="Z326" s="26">
        <f t="shared" si="94"/>
        <v>42271.72581511148</v>
      </c>
      <c r="AA326" s="27">
        <f t="shared" si="86"/>
        <v>1766.4171770666669</v>
      </c>
      <c r="AB326" s="27">
        <f t="shared" si="95"/>
        <v>389.84827097861341</v>
      </c>
      <c r="AC326" s="27">
        <f t="shared" si="96"/>
        <v>2156.2654480452802</v>
      </c>
      <c r="AD326" s="26">
        <f t="shared" si="97"/>
        <v>150413.02188715679</v>
      </c>
    </row>
    <row r="327" spans="1:30" s="23" customFormat="1">
      <c r="A327" s="129" t="s">
        <v>2505</v>
      </c>
      <c r="B327" s="129" t="s">
        <v>1883</v>
      </c>
      <c r="C327" s="130">
        <v>1769</v>
      </c>
      <c r="D327" s="129" t="s">
        <v>1884</v>
      </c>
      <c r="E327" s="169">
        <f>VLOOKUP($C327,'2020-21 School Level AAFTE'!$C:$Z,11,FALSE)</f>
        <v>0.72160000000000002</v>
      </c>
      <c r="F327" s="169" t="str">
        <f>VLOOKUP($C327,'2020-21 School Level AAFTE'!$C:$Z,8,FALSE)</f>
        <v>Yes</v>
      </c>
      <c r="G327" s="167">
        <f>VLOOKUP($C327,'2020-21 School Level AAFTE'!$C:$I,7,FALSE)</f>
        <v>67.599999999999994</v>
      </c>
      <c r="H327" s="145">
        <f>IFERROR(IF(F327= "yes",VLOOKUP(C327,Summary!$B:$I,5,0),0),0)</f>
        <v>0</v>
      </c>
      <c r="I327" s="144">
        <f t="shared" si="87"/>
        <v>67.599999999999994</v>
      </c>
      <c r="J327" s="101">
        <f>VLOOKUP($A327,'2021-22 Salary &amp; Benefits'!$A:$I,3,FALSE)</f>
        <v>1</v>
      </c>
      <c r="K327" s="101">
        <f>VLOOKUP($A327,'2021-22 Salary &amp; Benefits'!$A:$I,4,FALSE)</f>
        <v>1</v>
      </c>
      <c r="L327" s="121">
        <f t="shared" si="88"/>
        <v>67.599999999999994</v>
      </c>
      <c r="M327" s="29">
        <v>15</v>
      </c>
      <c r="N327" s="31">
        <f t="shared" si="89"/>
        <v>4.5066666666666659</v>
      </c>
      <c r="O327" s="29">
        <v>1.1000000000000001</v>
      </c>
      <c r="P327" s="29">
        <v>36</v>
      </c>
      <c r="Q327" s="32">
        <f t="shared" si="90"/>
        <v>178.46399999999997</v>
      </c>
      <c r="R327" s="122">
        <f t="shared" si="91"/>
        <v>0.19829333333333329</v>
      </c>
      <c r="S327" s="25">
        <f>VLOOKUP($A327,'2021-22 Salary &amp; Benefits'!$A:$I,5,FALSE)</f>
        <v>67585</v>
      </c>
      <c r="T327" s="25">
        <f>VLOOKUP($A327,'2021-22 Salary &amp; Benefits'!$A:$I,6,FALSE)</f>
        <v>68937</v>
      </c>
      <c r="U327" s="26">
        <f t="shared" si="92"/>
        <v>13401.654933333331</v>
      </c>
      <c r="V327" s="26">
        <f t="shared" si="93"/>
        <v>268.09258666666574</v>
      </c>
      <c r="W327" s="26">
        <f>'2021-22 Salary &amp; Benefits'!G$6</f>
        <v>11848.32</v>
      </c>
      <c r="X327" s="28">
        <f>'2021-22 Salary &amp; Benefits'!H$6</f>
        <v>0.2271</v>
      </c>
      <c r="Y327" s="28">
        <f>'2021-22 Salary &amp; Benefits'!I$6</f>
        <v>0.22070000000000001</v>
      </c>
      <c r="Z327" s="26">
        <f t="shared" si="94"/>
        <v>5452.1267364373325</v>
      </c>
      <c r="AA327" s="27">
        <f t="shared" si="86"/>
        <v>227.82912533333331</v>
      </c>
      <c r="AB327" s="27">
        <f t="shared" si="95"/>
        <v>50.281887961066666</v>
      </c>
      <c r="AC327" s="27">
        <f t="shared" si="96"/>
        <v>278.11101329439998</v>
      </c>
      <c r="AD327" s="26">
        <f t="shared" si="97"/>
        <v>19399.985269731733</v>
      </c>
    </row>
    <row r="328" spans="1:30" s="23" customFormat="1">
      <c r="A328" s="129" t="s">
        <v>2505</v>
      </c>
      <c r="B328" s="129" t="s">
        <v>1883</v>
      </c>
      <c r="C328" s="130">
        <v>5269</v>
      </c>
      <c r="D328" s="129" t="s">
        <v>1891</v>
      </c>
      <c r="E328" s="169">
        <f>VLOOKUP($C328,'2020-21 School Level AAFTE'!$C:$Z,11,FALSE)</f>
        <v>0.52559999999999996</v>
      </c>
      <c r="F328" s="169" t="str">
        <f>VLOOKUP($C328,'2020-21 School Level AAFTE'!$C:$Z,8,FALSE)</f>
        <v>Yes</v>
      </c>
      <c r="G328" s="167">
        <f>VLOOKUP($C328,'2020-21 School Level AAFTE'!$C:$I,7,FALSE)</f>
        <v>558.98</v>
      </c>
      <c r="H328" s="145">
        <f>IFERROR(IF(F328= "yes",VLOOKUP(C328,Summary!$B:$I,5,0),0),0)</f>
        <v>0</v>
      </c>
      <c r="I328" s="144">
        <f t="shared" si="87"/>
        <v>558.98</v>
      </c>
      <c r="J328" s="101">
        <f>VLOOKUP($A328,'2021-22 Salary &amp; Benefits'!$A:$I,3,FALSE)</f>
        <v>1</v>
      </c>
      <c r="K328" s="101">
        <f>VLOOKUP($A328,'2021-22 Salary &amp; Benefits'!$A:$I,4,FALSE)</f>
        <v>1</v>
      </c>
      <c r="L328" s="121">
        <f t="shared" si="88"/>
        <v>558.98</v>
      </c>
      <c r="M328" s="29">
        <v>15</v>
      </c>
      <c r="N328" s="31">
        <f t="shared" si="89"/>
        <v>37.265333333333338</v>
      </c>
      <c r="O328" s="29">
        <v>1.1000000000000001</v>
      </c>
      <c r="P328" s="29">
        <v>36</v>
      </c>
      <c r="Q328" s="32">
        <f t="shared" si="90"/>
        <v>1475.7072000000003</v>
      </c>
      <c r="R328" s="122">
        <f t="shared" si="91"/>
        <v>1.6396746666666671</v>
      </c>
      <c r="S328" s="25">
        <f>VLOOKUP($A328,'2021-22 Salary &amp; Benefits'!$A:$I,5,FALSE)</f>
        <v>67585</v>
      </c>
      <c r="T328" s="25">
        <f>VLOOKUP($A328,'2021-22 Salary &amp; Benefits'!$A:$I,6,FALSE)</f>
        <v>68937</v>
      </c>
      <c r="U328" s="26">
        <f t="shared" si="92"/>
        <v>110817.41234666669</v>
      </c>
      <c r="V328" s="26">
        <f t="shared" si="93"/>
        <v>2216.8401493333367</v>
      </c>
      <c r="W328" s="26">
        <f>'2021-22 Salary &amp; Benefits'!G$6</f>
        <v>11848.32</v>
      </c>
      <c r="X328" s="28">
        <f>'2021-22 Salary &amp; Benefits'!H$6</f>
        <v>0.2271</v>
      </c>
      <c r="Y328" s="28">
        <f>'2021-22 Salary &amp; Benefits'!I$6</f>
        <v>0.22070000000000001</v>
      </c>
      <c r="Z328" s="26">
        <f t="shared" si="94"/>
        <v>45083.281111445875</v>
      </c>
      <c r="AA328" s="27">
        <f t="shared" si="86"/>
        <v>1883.904208266667</v>
      </c>
      <c r="AB328" s="27">
        <f t="shared" si="95"/>
        <v>415.77765876445341</v>
      </c>
      <c r="AC328" s="27">
        <f t="shared" si="96"/>
        <v>2299.6818670311204</v>
      </c>
      <c r="AD328" s="26">
        <f t="shared" si="97"/>
        <v>160417.21547447701</v>
      </c>
    </row>
    <row r="329" spans="1:30" s="23" customFormat="1">
      <c r="A329" s="129" t="s">
        <v>2505</v>
      </c>
      <c r="B329" s="129" t="s">
        <v>1883</v>
      </c>
      <c r="C329" s="130">
        <v>3309</v>
      </c>
      <c r="D329" s="129" t="s">
        <v>1887</v>
      </c>
      <c r="E329" s="169">
        <f>VLOOKUP($C329,'2020-21 School Level AAFTE'!$C:$Z,11,FALSE)</f>
        <v>0.38240000000000002</v>
      </c>
      <c r="F329" s="169" t="str">
        <f>VLOOKUP($C329,'2020-21 School Level AAFTE'!$C:$Z,8,FALSE)</f>
        <v>No</v>
      </c>
      <c r="G329" s="167">
        <f>VLOOKUP($C329,'2020-21 School Level AAFTE'!$C:$I,7,FALSE)</f>
        <v>505</v>
      </c>
      <c r="H329" s="145">
        <f>IFERROR(IF(F329= "yes",VLOOKUP(C329,Summary!$B:$I,5,0),0),0)</f>
        <v>0</v>
      </c>
      <c r="I329" s="143">
        <f t="shared" si="87"/>
        <v>0</v>
      </c>
      <c r="J329" s="101">
        <f>VLOOKUP($A329,'2021-22 Salary &amp; Benefits'!$A:$I,3,FALSE)</f>
        <v>1</v>
      </c>
      <c r="K329" s="101">
        <f>VLOOKUP($A329,'2021-22 Salary &amp; Benefits'!$A:$I,4,FALSE)</f>
        <v>1</v>
      </c>
      <c r="L329" s="45">
        <f t="shared" si="88"/>
        <v>0</v>
      </c>
      <c r="M329" s="29">
        <v>15</v>
      </c>
      <c r="N329" s="31">
        <f t="shared" si="89"/>
        <v>0</v>
      </c>
      <c r="O329" s="29">
        <v>1.1000000000000001</v>
      </c>
      <c r="P329" s="29">
        <v>36</v>
      </c>
      <c r="Q329" s="32">
        <f t="shared" si="90"/>
        <v>0</v>
      </c>
      <c r="R329" s="122">
        <f t="shared" si="91"/>
        <v>0</v>
      </c>
      <c r="S329" s="25">
        <f>VLOOKUP($A329,'2021-22 Salary &amp; Benefits'!$A:$I,5,FALSE)</f>
        <v>67585</v>
      </c>
      <c r="T329" s="25">
        <f>VLOOKUP($A329,'2021-22 Salary &amp; Benefits'!$A:$I,6,FALSE)</f>
        <v>68937</v>
      </c>
      <c r="U329" s="26">
        <f t="shared" si="92"/>
        <v>0</v>
      </c>
      <c r="V329" s="26">
        <f t="shared" si="93"/>
        <v>0</v>
      </c>
      <c r="W329" s="26">
        <f>'2021-22 Salary &amp; Benefits'!G$6</f>
        <v>11848.32</v>
      </c>
      <c r="X329" s="28">
        <f>'2021-22 Salary &amp; Benefits'!H$6</f>
        <v>0.2271</v>
      </c>
      <c r="Y329" s="28">
        <f>'2021-22 Salary &amp; Benefits'!I$6</f>
        <v>0.22070000000000001</v>
      </c>
      <c r="Z329" s="26">
        <f t="shared" si="94"/>
        <v>0</v>
      </c>
      <c r="AA329" s="27">
        <f t="shared" si="86"/>
        <v>0</v>
      </c>
      <c r="AB329" s="27">
        <f t="shared" si="95"/>
        <v>0</v>
      </c>
      <c r="AC329" s="27">
        <f t="shared" si="96"/>
        <v>0</v>
      </c>
      <c r="AD329" s="26">
        <f t="shared" si="97"/>
        <v>0</v>
      </c>
    </row>
    <row r="330" spans="1:30" s="23" customFormat="1">
      <c r="A330" s="129" t="s">
        <v>2515</v>
      </c>
      <c r="B330" s="129" t="s">
        <v>1933</v>
      </c>
      <c r="C330" s="130">
        <v>5523</v>
      </c>
      <c r="D330" s="129" t="s">
        <v>3134</v>
      </c>
      <c r="E330" s="169">
        <f>VLOOKUP($C330,'2020-21 School Level AAFTE'!$C:$Z,11,FALSE)</f>
        <v>0.8387</v>
      </c>
      <c r="F330" s="169" t="str">
        <f>VLOOKUP($C330,'2020-21 School Level AAFTE'!$C:$Z,8,FALSE)</f>
        <v>Yes</v>
      </c>
      <c r="G330" s="167">
        <f>VLOOKUP($C330,'2020-21 School Level AAFTE'!$C:$I,7,FALSE)</f>
        <v>10.1</v>
      </c>
      <c r="H330" s="145">
        <f>IFERROR(IF(F330= "yes",VLOOKUP(C330,Summary!$B:$I,5,0),0),0)</f>
        <v>0</v>
      </c>
      <c r="I330" s="143">
        <f t="shared" si="87"/>
        <v>10.1</v>
      </c>
      <c r="J330" s="101">
        <f>VLOOKUP($A330,'2021-22 Salary &amp; Benefits'!$A:$I,3,FALSE)</f>
        <v>1</v>
      </c>
      <c r="K330" s="101">
        <f>VLOOKUP($A330,'2021-22 Salary &amp; Benefits'!$A:$I,4,FALSE)</f>
        <v>1</v>
      </c>
      <c r="L330" s="45">
        <f t="shared" si="88"/>
        <v>10.1</v>
      </c>
      <c r="M330" s="29">
        <v>15</v>
      </c>
      <c r="N330" s="31">
        <f t="shared" si="89"/>
        <v>0.67333333333333334</v>
      </c>
      <c r="O330" s="29">
        <v>1.1000000000000001</v>
      </c>
      <c r="P330" s="29">
        <v>36</v>
      </c>
      <c r="Q330" s="32">
        <f t="shared" si="90"/>
        <v>26.664000000000001</v>
      </c>
      <c r="R330" s="122">
        <f t="shared" si="91"/>
        <v>2.9626666666666669E-2</v>
      </c>
      <c r="S330" s="25">
        <f>VLOOKUP($A330,'2021-22 Salary &amp; Benefits'!$A:$I,5,FALSE)</f>
        <v>67585</v>
      </c>
      <c r="T330" s="25">
        <f>VLOOKUP($A330,'2021-22 Salary &amp; Benefits'!$A:$I,6,FALSE)</f>
        <v>68937</v>
      </c>
      <c r="U330" s="26">
        <f t="shared" si="92"/>
        <v>2002.3182666666669</v>
      </c>
      <c r="V330" s="26">
        <f t="shared" si="93"/>
        <v>40.055253333333212</v>
      </c>
      <c r="W330" s="26">
        <f>'2021-22 Salary &amp; Benefits'!G$6</f>
        <v>11848.32</v>
      </c>
      <c r="X330" s="28">
        <f>'2021-22 Salary &amp; Benefits'!H$6</f>
        <v>0.2271</v>
      </c>
      <c r="Y330" s="28">
        <f>'2021-22 Salary &amp; Benefits'!I$6</f>
        <v>0.22070000000000001</v>
      </c>
      <c r="Z330" s="26">
        <f t="shared" si="94"/>
        <v>814.59289997066662</v>
      </c>
      <c r="AA330" s="27">
        <f t="shared" si="86"/>
        <v>34.039558666666665</v>
      </c>
      <c r="AB330" s="27">
        <f t="shared" si="95"/>
        <v>7.512530597733333</v>
      </c>
      <c r="AC330" s="27">
        <f t="shared" si="96"/>
        <v>41.552089264399996</v>
      </c>
      <c r="AD330" s="26">
        <f t="shared" si="97"/>
        <v>2898.5185092350666</v>
      </c>
    </row>
    <row r="331" spans="1:30" s="23" customFormat="1">
      <c r="A331" s="129" t="s">
        <v>2515</v>
      </c>
      <c r="B331" s="129" t="s">
        <v>1933</v>
      </c>
      <c r="C331" s="130">
        <v>2664</v>
      </c>
      <c r="D331" s="129" t="s">
        <v>1935</v>
      </c>
      <c r="E331" s="169">
        <f>VLOOKUP($C331,'2020-21 School Level AAFTE'!$C:$Z,11,FALSE)</f>
        <v>0.61019999999999996</v>
      </c>
      <c r="F331" s="169" t="str">
        <f>VLOOKUP($C331,'2020-21 School Level AAFTE'!$C:$Z,8,FALSE)</f>
        <v>Yes</v>
      </c>
      <c r="G331" s="167">
        <f>VLOOKUP($C331,'2020-21 School Level AAFTE'!$C:$I,7,FALSE)</f>
        <v>258.5</v>
      </c>
      <c r="H331" s="145">
        <f>IFERROR(IF(F331= "yes",VLOOKUP(C331,Summary!$B:$I,5,0),0),0)</f>
        <v>0</v>
      </c>
      <c r="I331" s="143">
        <f t="shared" si="87"/>
        <v>258.5</v>
      </c>
      <c r="J331" s="101">
        <f>VLOOKUP($A331,'2021-22 Salary &amp; Benefits'!$A:$I,3,FALSE)</f>
        <v>1</v>
      </c>
      <c r="K331" s="101">
        <f>VLOOKUP($A331,'2021-22 Salary &amp; Benefits'!$A:$I,4,FALSE)</f>
        <v>1</v>
      </c>
      <c r="L331" s="45">
        <f t="shared" si="88"/>
        <v>258.5</v>
      </c>
      <c r="M331" s="29">
        <v>15</v>
      </c>
      <c r="N331" s="31">
        <f t="shared" si="89"/>
        <v>17.233333333333334</v>
      </c>
      <c r="O331" s="29">
        <v>1.1000000000000001</v>
      </c>
      <c r="P331" s="29">
        <v>36</v>
      </c>
      <c r="Q331" s="32">
        <f t="shared" si="90"/>
        <v>682.44000000000017</v>
      </c>
      <c r="R331" s="122">
        <f t="shared" si="91"/>
        <v>0.75826666666666687</v>
      </c>
      <c r="S331" s="25">
        <f>VLOOKUP($A331,'2021-22 Salary &amp; Benefits'!$A:$I,5,FALSE)</f>
        <v>67585</v>
      </c>
      <c r="T331" s="25">
        <f>VLOOKUP($A331,'2021-22 Salary &amp; Benefits'!$A:$I,6,FALSE)</f>
        <v>68937</v>
      </c>
      <c r="U331" s="26">
        <f t="shared" si="92"/>
        <v>51247.452666666679</v>
      </c>
      <c r="V331" s="26">
        <f t="shared" si="93"/>
        <v>1025.1765333333315</v>
      </c>
      <c r="W331" s="26">
        <f>'2021-22 Salary &amp; Benefits'!G$6</f>
        <v>11848.32</v>
      </c>
      <c r="X331" s="28">
        <f>'2021-22 Salary &amp; Benefits'!H$6</f>
        <v>0.2271</v>
      </c>
      <c r="Y331" s="28">
        <f>'2021-22 Salary &amp; Benefits'!I$6</f>
        <v>0.22070000000000001</v>
      </c>
      <c r="Z331" s="26">
        <f t="shared" si="94"/>
        <v>20848.739073506673</v>
      </c>
      <c r="AA331" s="27">
        <f t="shared" ref="AA331:AA394" si="98">($T331*$K331*$R331/180*3)</f>
        <v>871.21048666666684</v>
      </c>
      <c r="AB331" s="27">
        <f t="shared" si="95"/>
        <v>192.27615440733337</v>
      </c>
      <c r="AC331" s="27">
        <f t="shared" si="96"/>
        <v>1063.4866410740001</v>
      </c>
      <c r="AD331" s="26">
        <f t="shared" si="97"/>
        <v>74184.85491458069</v>
      </c>
    </row>
    <row r="332" spans="1:30" s="23" customFormat="1">
      <c r="A332" s="129" t="s">
        <v>2515</v>
      </c>
      <c r="B332" s="129" t="s">
        <v>1933</v>
      </c>
      <c r="C332" s="130">
        <v>2404</v>
      </c>
      <c r="D332" s="129" t="s">
        <v>1934</v>
      </c>
      <c r="E332" s="169">
        <f>VLOOKUP($C332,'2020-21 School Level AAFTE'!$C:$Z,11,FALSE)</f>
        <v>0.4995</v>
      </c>
      <c r="F332" s="169" t="str">
        <f>VLOOKUP($C332,'2020-21 School Level AAFTE'!$C:$Z,8,FALSE)</f>
        <v>No</v>
      </c>
      <c r="G332" s="167">
        <f>VLOOKUP($C332,'2020-21 School Level AAFTE'!$C:$I,7,FALSE)</f>
        <v>276.95999999999998</v>
      </c>
      <c r="H332" s="145">
        <f>IFERROR(IF(F332= "yes",VLOOKUP(C332,Summary!$B:$I,5,0),0),0)</f>
        <v>0</v>
      </c>
      <c r="I332" s="143">
        <f t="shared" si="87"/>
        <v>0</v>
      </c>
      <c r="J332" s="101">
        <f>VLOOKUP($A332,'2021-22 Salary &amp; Benefits'!$A:$I,3,FALSE)</f>
        <v>1</v>
      </c>
      <c r="K332" s="101">
        <f>VLOOKUP($A332,'2021-22 Salary &amp; Benefits'!$A:$I,4,FALSE)</f>
        <v>1</v>
      </c>
      <c r="L332" s="45">
        <f t="shared" si="88"/>
        <v>0</v>
      </c>
      <c r="M332" s="29">
        <v>15</v>
      </c>
      <c r="N332" s="31">
        <f t="shared" si="89"/>
        <v>0</v>
      </c>
      <c r="O332" s="29">
        <v>1.1000000000000001</v>
      </c>
      <c r="P332" s="29">
        <v>36</v>
      </c>
      <c r="Q332" s="32">
        <f t="shared" si="90"/>
        <v>0</v>
      </c>
      <c r="R332" s="122">
        <f t="shared" si="91"/>
        <v>0</v>
      </c>
      <c r="S332" s="25">
        <f>VLOOKUP($A332,'2021-22 Salary &amp; Benefits'!$A:$I,5,FALSE)</f>
        <v>67585</v>
      </c>
      <c r="T332" s="25">
        <f>VLOOKUP($A332,'2021-22 Salary &amp; Benefits'!$A:$I,6,FALSE)</f>
        <v>68937</v>
      </c>
      <c r="U332" s="26">
        <f t="shared" si="92"/>
        <v>0</v>
      </c>
      <c r="V332" s="26">
        <f t="shared" si="93"/>
        <v>0</v>
      </c>
      <c r="W332" s="26">
        <f>'2021-22 Salary &amp; Benefits'!G$6</f>
        <v>11848.32</v>
      </c>
      <c r="X332" s="28">
        <f>'2021-22 Salary &amp; Benefits'!H$6</f>
        <v>0.2271</v>
      </c>
      <c r="Y332" s="28">
        <f>'2021-22 Salary &amp; Benefits'!I$6</f>
        <v>0.22070000000000001</v>
      </c>
      <c r="Z332" s="26">
        <f t="shared" si="94"/>
        <v>0</v>
      </c>
      <c r="AA332" s="27">
        <f t="shared" si="98"/>
        <v>0</v>
      </c>
      <c r="AB332" s="27">
        <f t="shared" si="95"/>
        <v>0</v>
      </c>
      <c r="AC332" s="27">
        <f t="shared" si="96"/>
        <v>0</v>
      </c>
      <c r="AD332" s="26">
        <f t="shared" si="97"/>
        <v>0</v>
      </c>
    </row>
    <row r="333" spans="1:30" s="23" customFormat="1">
      <c r="A333" s="129" t="s">
        <v>2515</v>
      </c>
      <c r="B333" s="129" t="s">
        <v>1933</v>
      </c>
      <c r="C333" s="130">
        <v>1763</v>
      </c>
      <c r="D333" s="129" t="s">
        <v>3215</v>
      </c>
      <c r="E333" s="169">
        <f>VLOOKUP($C333,'2020-21 School Level AAFTE'!$C:$Z,11,FALSE)</f>
        <v>0.49299999999999999</v>
      </c>
      <c r="F333" s="169" t="str">
        <f>VLOOKUP($C333,'2020-21 School Level AAFTE'!$C:$Z,8,FALSE)</f>
        <v>No</v>
      </c>
      <c r="G333" s="167">
        <f>VLOOKUP($C333,'2020-21 School Level AAFTE'!$C:$I,7,FALSE)</f>
        <v>157.22999999999999</v>
      </c>
      <c r="H333" s="145">
        <f>IFERROR(IF(F333= "yes",VLOOKUP(C333,Summary!$B:$I,5,0),0),0)</f>
        <v>0</v>
      </c>
      <c r="I333" s="143">
        <f t="shared" si="87"/>
        <v>0</v>
      </c>
      <c r="J333" s="101">
        <f>VLOOKUP($A333,'2021-22 Salary &amp; Benefits'!$A:$I,3,FALSE)</f>
        <v>1</v>
      </c>
      <c r="K333" s="101">
        <f>VLOOKUP($A333,'2021-22 Salary &amp; Benefits'!$A:$I,4,FALSE)</f>
        <v>1</v>
      </c>
      <c r="L333" s="45">
        <f t="shared" si="88"/>
        <v>0</v>
      </c>
      <c r="M333" s="29">
        <v>15</v>
      </c>
      <c r="N333" s="31">
        <f t="shared" si="89"/>
        <v>0</v>
      </c>
      <c r="O333" s="29">
        <v>1.1000000000000001</v>
      </c>
      <c r="P333" s="29">
        <v>36</v>
      </c>
      <c r="Q333" s="32">
        <f t="shared" si="90"/>
        <v>0</v>
      </c>
      <c r="R333" s="122">
        <f t="shared" si="91"/>
        <v>0</v>
      </c>
      <c r="S333" s="25">
        <f>VLOOKUP($A333,'2021-22 Salary &amp; Benefits'!$A:$I,5,FALSE)</f>
        <v>67585</v>
      </c>
      <c r="T333" s="25">
        <f>VLOOKUP($A333,'2021-22 Salary &amp; Benefits'!$A:$I,6,FALSE)</f>
        <v>68937</v>
      </c>
      <c r="U333" s="26">
        <f t="shared" si="92"/>
        <v>0</v>
      </c>
      <c r="V333" s="26">
        <f t="shared" si="93"/>
        <v>0</v>
      </c>
      <c r="W333" s="26">
        <f>'2021-22 Salary &amp; Benefits'!G$6</f>
        <v>11848.32</v>
      </c>
      <c r="X333" s="28">
        <f>'2021-22 Salary &amp; Benefits'!H$6</f>
        <v>0.2271</v>
      </c>
      <c r="Y333" s="28">
        <f>'2021-22 Salary &amp; Benefits'!I$6</f>
        <v>0.22070000000000001</v>
      </c>
      <c r="Z333" s="26">
        <f t="shared" si="94"/>
        <v>0</v>
      </c>
      <c r="AA333" s="27">
        <f t="shared" si="98"/>
        <v>0</v>
      </c>
      <c r="AB333" s="27">
        <f t="shared" si="95"/>
        <v>0</v>
      </c>
      <c r="AC333" s="27">
        <f t="shared" si="96"/>
        <v>0</v>
      </c>
      <c r="AD333" s="26">
        <f t="shared" si="97"/>
        <v>0</v>
      </c>
    </row>
    <row r="334" spans="1:30" s="23" customFormat="1">
      <c r="A334" s="129" t="s">
        <v>2790</v>
      </c>
      <c r="B334" s="129" t="s">
        <v>3333</v>
      </c>
      <c r="C334" s="130">
        <v>5549</v>
      </c>
      <c r="D334" s="129" t="s">
        <v>1326</v>
      </c>
      <c r="E334" s="169">
        <f>VLOOKUP($C334,'2020-21 School Level AAFTE'!$C:$Z,11,FALSE)</f>
        <v>0.36599999999999999</v>
      </c>
      <c r="F334" s="169" t="str">
        <f>VLOOKUP($C334,'2020-21 School Level AAFTE'!$C:$Z,8,FALSE)</f>
        <v>No</v>
      </c>
      <c r="G334" s="167">
        <f>VLOOKUP($C334,'2020-21 School Level AAFTE'!$C:$I,7,FALSE)</f>
        <v>552.34999999999991</v>
      </c>
      <c r="H334" s="145">
        <f>IFERROR(IF(F334= "yes",VLOOKUP(C334,Summary!$B:$I,5,0),0),0)</f>
        <v>0</v>
      </c>
      <c r="I334" s="143">
        <f t="shared" si="87"/>
        <v>0</v>
      </c>
      <c r="J334" s="101">
        <f>VLOOKUP($A334,'2021-22 Salary &amp; Benefits'!$A:$I,3,FALSE)</f>
        <v>1.06</v>
      </c>
      <c r="K334" s="101">
        <f>VLOOKUP($A334,'2021-22 Salary &amp; Benefits'!$A:$I,4,FALSE)</f>
        <v>1.06</v>
      </c>
      <c r="L334" s="45">
        <f t="shared" si="88"/>
        <v>0</v>
      </c>
      <c r="M334" s="29">
        <v>15</v>
      </c>
      <c r="N334" s="31">
        <f t="shared" si="89"/>
        <v>0</v>
      </c>
      <c r="O334" s="29">
        <v>1.1000000000000001</v>
      </c>
      <c r="P334" s="29">
        <v>36</v>
      </c>
      <c r="Q334" s="32">
        <f t="shared" si="90"/>
        <v>0</v>
      </c>
      <c r="R334" s="122">
        <f t="shared" si="91"/>
        <v>0</v>
      </c>
      <c r="S334" s="25">
        <f>VLOOKUP($A334,'2021-22 Salary &amp; Benefits'!$A:$I,5,FALSE)</f>
        <v>67585</v>
      </c>
      <c r="T334" s="25">
        <f>VLOOKUP($A334,'2021-22 Salary &amp; Benefits'!$A:$I,6,FALSE)</f>
        <v>68937</v>
      </c>
      <c r="U334" s="26">
        <f t="shared" si="92"/>
        <v>0</v>
      </c>
      <c r="V334" s="26">
        <f t="shared" si="93"/>
        <v>0</v>
      </c>
      <c r="W334" s="26">
        <f>'2021-22 Salary &amp; Benefits'!G$6</f>
        <v>11848.32</v>
      </c>
      <c r="X334" s="28">
        <f>'2021-22 Salary &amp; Benefits'!H$6</f>
        <v>0.2271</v>
      </c>
      <c r="Y334" s="28">
        <f>'2021-22 Salary &amp; Benefits'!I$6</f>
        <v>0.22070000000000001</v>
      </c>
      <c r="Z334" s="26">
        <f t="shared" si="94"/>
        <v>0</v>
      </c>
      <c r="AA334" s="27">
        <f t="shared" si="98"/>
        <v>0</v>
      </c>
      <c r="AB334" s="27">
        <f t="shared" si="95"/>
        <v>0</v>
      </c>
      <c r="AC334" s="27">
        <f t="shared" si="96"/>
        <v>0</v>
      </c>
      <c r="AD334" s="26">
        <f t="shared" si="97"/>
        <v>0</v>
      </c>
    </row>
    <row r="335" spans="1:30" s="23" customFormat="1">
      <c r="A335" s="129" t="s">
        <v>2357</v>
      </c>
      <c r="B335" s="129" t="s">
        <v>542</v>
      </c>
      <c r="C335" s="130">
        <v>4552</v>
      </c>
      <c r="D335" s="129" t="s">
        <v>545</v>
      </c>
      <c r="E335" s="169">
        <f>VLOOKUP($C335,'2020-21 School Level AAFTE'!$C:$Z,11,FALSE)</f>
        <v>0.51439999999999997</v>
      </c>
      <c r="F335" s="169" t="str">
        <f>VLOOKUP($C335,'2020-21 School Level AAFTE'!$C:$Z,8,FALSE)</f>
        <v>Yes</v>
      </c>
      <c r="G335" s="167">
        <f>VLOOKUP($C335,'2020-21 School Level AAFTE'!$C:$I,7,FALSE)</f>
        <v>142.30000000000001</v>
      </c>
      <c r="H335" s="145">
        <f>IFERROR(IF(F335= "yes",VLOOKUP(C335,Summary!$B:$I,5,0),0),0)</f>
        <v>0</v>
      </c>
      <c r="I335" s="143">
        <f t="shared" si="87"/>
        <v>142.30000000000001</v>
      </c>
      <c r="J335" s="101">
        <f>VLOOKUP($A335,'2021-22 Salary &amp; Benefits'!$A:$I,3,FALSE)</f>
        <v>1.1200000000000001</v>
      </c>
      <c r="K335" s="101">
        <f>VLOOKUP($A335,'2021-22 Salary &amp; Benefits'!$A:$I,4,FALSE)</f>
        <v>1.1200000000000001</v>
      </c>
      <c r="L335" s="45">
        <f t="shared" si="88"/>
        <v>142.30000000000001</v>
      </c>
      <c r="M335" s="29">
        <v>15</v>
      </c>
      <c r="N335" s="31">
        <f t="shared" si="89"/>
        <v>9.4866666666666681</v>
      </c>
      <c r="O335" s="29">
        <v>1.1000000000000001</v>
      </c>
      <c r="P335" s="29">
        <v>36</v>
      </c>
      <c r="Q335" s="32">
        <f t="shared" si="90"/>
        <v>375.67200000000008</v>
      </c>
      <c r="R335" s="122">
        <f t="shared" si="91"/>
        <v>0.41741333333333341</v>
      </c>
      <c r="S335" s="25">
        <f>VLOOKUP($A335,'2021-22 Salary &amp; Benefits'!$A:$I,5,FALSE)</f>
        <v>67585</v>
      </c>
      <c r="T335" s="25">
        <f>VLOOKUP($A335,'2021-22 Salary &amp; Benefits'!$A:$I,6,FALSE)</f>
        <v>68937</v>
      </c>
      <c r="U335" s="26">
        <f t="shared" si="92"/>
        <v>31596.185749333345</v>
      </c>
      <c r="V335" s="26">
        <f t="shared" si="93"/>
        <v>632.06396586666233</v>
      </c>
      <c r="W335" s="26">
        <f>'2021-22 Salary &amp; Benefits'!G$6</f>
        <v>11848.32</v>
      </c>
      <c r="X335" s="28">
        <f>'2021-22 Salary &amp; Benefits'!H$6</f>
        <v>0.2271</v>
      </c>
      <c r="Y335" s="28">
        <f>'2021-22 Salary &amp; Benefits'!I$6</f>
        <v>0.22070000000000001</v>
      </c>
      <c r="Z335" s="26">
        <f t="shared" si="94"/>
        <v>12260.637046540376</v>
      </c>
      <c r="AA335" s="27">
        <f t="shared" si="98"/>
        <v>537.13749525333344</v>
      </c>
      <c r="AB335" s="27">
        <f t="shared" si="95"/>
        <v>118.54624520241069</v>
      </c>
      <c r="AC335" s="27">
        <f t="shared" si="96"/>
        <v>655.6837404557441</v>
      </c>
      <c r="AD335" s="26">
        <f t="shared" si="97"/>
        <v>45144.570502196126</v>
      </c>
    </row>
    <row r="336" spans="1:30" s="23" customFormat="1">
      <c r="A336" s="129" t="s">
        <v>2357</v>
      </c>
      <c r="B336" s="129" t="s">
        <v>542</v>
      </c>
      <c r="C336" s="130">
        <v>2697</v>
      </c>
      <c r="D336" s="129" t="s">
        <v>544</v>
      </c>
      <c r="E336" s="169">
        <f>VLOOKUP($C336,'2020-21 School Level AAFTE'!$C:$Z,11,FALSE)</f>
        <v>0.55069999999999997</v>
      </c>
      <c r="F336" s="169" t="str">
        <f>VLOOKUP($C336,'2020-21 School Level AAFTE'!$C:$Z,8,FALSE)</f>
        <v>Yes</v>
      </c>
      <c r="G336" s="167">
        <f>VLOOKUP($C336,'2020-21 School Level AAFTE'!$C:$I,7,FALSE)</f>
        <v>202.6</v>
      </c>
      <c r="H336" s="145">
        <f>IFERROR(IF(F336= "yes",VLOOKUP(C336,Summary!$B:$I,5,0),0),0)</f>
        <v>0</v>
      </c>
      <c r="I336" s="143">
        <f t="shared" si="87"/>
        <v>202.6</v>
      </c>
      <c r="J336" s="101">
        <f>VLOOKUP($A336,'2021-22 Salary &amp; Benefits'!$A:$I,3,FALSE)</f>
        <v>1.1200000000000001</v>
      </c>
      <c r="K336" s="101">
        <f>VLOOKUP($A336,'2021-22 Salary &amp; Benefits'!$A:$I,4,FALSE)</f>
        <v>1.1200000000000001</v>
      </c>
      <c r="L336" s="45">
        <f t="shared" si="88"/>
        <v>202.6</v>
      </c>
      <c r="M336" s="29">
        <v>15</v>
      </c>
      <c r="N336" s="31">
        <f t="shared" si="89"/>
        <v>13.506666666666666</v>
      </c>
      <c r="O336" s="29">
        <v>1.1000000000000001</v>
      </c>
      <c r="P336" s="29">
        <v>36</v>
      </c>
      <c r="Q336" s="32">
        <f t="shared" si="90"/>
        <v>534.86400000000003</v>
      </c>
      <c r="R336" s="122">
        <f t="shared" si="91"/>
        <v>0.59429333333333334</v>
      </c>
      <c r="S336" s="25">
        <f>VLOOKUP($A336,'2021-22 Salary &amp; Benefits'!$A:$I,5,FALSE)</f>
        <v>67585</v>
      </c>
      <c r="T336" s="25">
        <f>VLOOKUP($A336,'2021-22 Salary &amp; Benefits'!$A:$I,6,FALSE)</f>
        <v>68937</v>
      </c>
      <c r="U336" s="26">
        <f t="shared" si="92"/>
        <v>44985.152725333341</v>
      </c>
      <c r="V336" s="26">
        <f t="shared" si="93"/>
        <v>899.90273706665903</v>
      </c>
      <c r="W336" s="26">
        <f>'2021-22 Salary &amp; Benefits'!G$6</f>
        <v>11848.32</v>
      </c>
      <c r="X336" s="28">
        <f>'2021-22 Salary &amp; Benefits'!H$6</f>
        <v>0.2271</v>
      </c>
      <c r="Y336" s="28">
        <f>'2021-22 Salary &amp; Benefits'!I$6</f>
        <v>0.22070000000000001</v>
      </c>
      <c r="Z336" s="26">
        <f t="shared" si="94"/>
        <v>17456.114305193812</v>
      </c>
      <c r="AA336" s="27">
        <f t="shared" si="98"/>
        <v>764.75092437333331</v>
      </c>
      <c r="AB336" s="27">
        <f t="shared" si="95"/>
        <v>168.78052900919468</v>
      </c>
      <c r="AC336" s="27">
        <f t="shared" si="96"/>
        <v>933.53145338252796</v>
      </c>
      <c r="AD336" s="26">
        <f t="shared" si="97"/>
        <v>64274.701220976342</v>
      </c>
    </row>
    <row r="337" spans="1:30" s="23" customFormat="1">
      <c r="A337" s="129" t="s">
        <v>2357</v>
      </c>
      <c r="B337" s="129" t="s">
        <v>542</v>
      </c>
      <c r="C337" s="130">
        <v>3275</v>
      </c>
      <c r="D337" s="129" t="s">
        <v>3216</v>
      </c>
      <c r="E337" s="169">
        <f>VLOOKUP($C337,'2020-21 School Level AAFTE'!$C:$Z,11,FALSE)</f>
        <v>0.44259999999999999</v>
      </c>
      <c r="F337" s="169" t="str">
        <f>VLOOKUP($C337,'2020-21 School Level AAFTE'!$C:$Z,8,FALSE)</f>
        <v>No</v>
      </c>
      <c r="G337" s="167">
        <f>VLOOKUP($C337,'2020-21 School Level AAFTE'!$C:$I,7,FALSE)</f>
        <v>301.73999999999995</v>
      </c>
      <c r="H337" s="145">
        <f>IFERROR(IF(F337= "yes",VLOOKUP(C337,Summary!$B:$I,5,0),0),0)</f>
        <v>0</v>
      </c>
      <c r="I337" s="143">
        <f t="shared" si="87"/>
        <v>0</v>
      </c>
      <c r="J337" s="101">
        <f>VLOOKUP($A337,'2021-22 Salary &amp; Benefits'!$A:$I,3,FALSE)</f>
        <v>1.1200000000000001</v>
      </c>
      <c r="K337" s="101">
        <f>VLOOKUP($A337,'2021-22 Salary &amp; Benefits'!$A:$I,4,FALSE)</f>
        <v>1.1200000000000001</v>
      </c>
      <c r="L337" s="45">
        <f t="shared" si="88"/>
        <v>0</v>
      </c>
      <c r="M337" s="29">
        <v>15</v>
      </c>
      <c r="N337" s="31">
        <f t="shared" si="89"/>
        <v>0</v>
      </c>
      <c r="O337" s="29">
        <v>1.1000000000000001</v>
      </c>
      <c r="P337" s="29">
        <v>36</v>
      </c>
      <c r="Q337" s="32">
        <f t="shared" si="90"/>
        <v>0</v>
      </c>
      <c r="R337" s="122">
        <f t="shared" si="91"/>
        <v>0</v>
      </c>
      <c r="S337" s="25">
        <f>VLOOKUP($A337,'2021-22 Salary &amp; Benefits'!$A:$I,5,FALSE)</f>
        <v>67585</v>
      </c>
      <c r="T337" s="25">
        <f>VLOOKUP($A337,'2021-22 Salary &amp; Benefits'!$A:$I,6,FALSE)</f>
        <v>68937</v>
      </c>
      <c r="U337" s="26">
        <f t="shared" si="92"/>
        <v>0</v>
      </c>
      <c r="V337" s="26">
        <f t="shared" si="93"/>
        <v>0</v>
      </c>
      <c r="W337" s="26">
        <f>'2021-22 Salary &amp; Benefits'!G$6</f>
        <v>11848.32</v>
      </c>
      <c r="X337" s="28">
        <f>'2021-22 Salary &amp; Benefits'!H$6</f>
        <v>0.2271</v>
      </c>
      <c r="Y337" s="28">
        <f>'2021-22 Salary &amp; Benefits'!I$6</f>
        <v>0.22070000000000001</v>
      </c>
      <c r="Z337" s="26">
        <f t="shared" si="94"/>
        <v>0</v>
      </c>
      <c r="AA337" s="27">
        <f t="shared" si="98"/>
        <v>0</v>
      </c>
      <c r="AB337" s="27">
        <f t="shared" si="95"/>
        <v>0</v>
      </c>
      <c r="AC337" s="27">
        <f t="shared" si="96"/>
        <v>0</v>
      </c>
      <c r="AD337" s="26">
        <f t="shared" si="97"/>
        <v>0</v>
      </c>
    </row>
    <row r="338" spans="1:30" s="23" customFormat="1">
      <c r="A338" s="129" t="s">
        <v>2357</v>
      </c>
      <c r="B338" s="129" t="s">
        <v>542</v>
      </c>
      <c r="C338" s="130">
        <v>1724</v>
      </c>
      <c r="D338" s="129" t="s">
        <v>543</v>
      </c>
      <c r="E338" s="169">
        <f>VLOOKUP($C338,'2020-21 School Level AAFTE'!$C:$Z,11,FALSE)</f>
        <v>0.4446</v>
      </c>
      <c r="F338" s="169" t="str">
        <f>VLOOKUP($C338,'2020-21 School Level AAFTE'!$C:$Z,8,FALSE)</f>
        <v>No</v>
      </c>
      <c r="G338" s="167">
        <f>VLOOKUP($C338,'2020-21 School Level AAFTE'!$C:$I,7,FALSE)</f>
        <v>67.45</v>
      </c>
      <c r="H338" s="145">
        <f>IFERROR(IF(F338= "yes",VLOOKUP(C338,Summary!$B:$I,5,0),0),0)</f>
        <v>0</v>
      </c>
      <c r="I338" s="143">
        <f t="shared" si="87"/>
        <v>0</v>
      </c>
      <c r="J338" s="101">
        <f>VLOOKUP($A338,'2021-22 Salary &amp; Benefits'!$A:$I,3,FALSE)</f>
        <v>1.1200000000000001</v>
      </c>
      <c r="K338" s="101">
        <f>VLOOKUP($A338,'2021-22 Salary &amp; Benefits'!$A:$I,4,FALSE)</f>
        <v>1.1200000000000001</v>
      </c>
      <c r="L338" s="45">
        <f t="shared" si="88"/>
        <v>0</v>
      </c>
      <c r="M338" s="29">
        <v>15</v>
      </c>
      <c r="N338" s="31">
        <f t="shared" si="89"/>
        <v>0</v>
      </c>
      <c r="O338" s="29">
        <v>1.1000000000000001</v>
      </c>
      <c r="P338" s="29">
        <v>36</v>
      </c>
      <c r="Q338" s="32">
        <f t="shared" si="90"/>
        <v>0</v>
      </c>
      <c r="R338" s="122">
        <f t="shared" si="91"/>
        <v>0</v>
      </c>
      <c r="S338" s="25">
        <f>VLOOKUP($A338,'2021-22 Salary &amp; Benefits'!$A:$I,5,FALSE)</f>
        <v>67585</v>
      </c>
      <c r="T338" s="25">
        <f>VLOOKUP($A338,'2021-22 Salary &amp; Benefits'!$A:$I,6,FALSE)</f>
        <v>68937</v>
      </c>
      <c r="U338" s="26">
        <f t="shared" si="92"/>
        <v>0</v>
      </c>
      <c r="V338" s="26">
        <f t="shared" si="93"/>
        <v>0</v>
      </c>
      <c r="W338" s="26">
        <f>'2021-22 Salary &amp; Benefits'!G$6</f>
        <v>11848.32</v>
      </c>
      <c r="X338" s="28">
        <f>'2021-22 Salary &amp; Benefits'!H$6</f>
        <v>0.2271</v>
      </c>
      <c r="Y338" s="28">
        <f>'2021-22 Salary &amp; Benefits'!I$6</f>
        <v>0.22070000000000001</v>
      </c>
      <c r="Z338" s="26">
        <f t="shared" si="94"/>
        <v>0</v>
      </c>
      <c r="AA338" s="27">
        <f t="shared" si="98"/>
        <v>0</v>
      </c>
      <c r="AB338" s="27">
        <f t="shared" si="95"/>
        <v>0</v>
      </c>
      <c r="AC338" s="27">
        <f t="shared" si="96"/>
        <v>0</v>
      </c>
      <c r="AD338" s="26">
        <f t="shared" si="97"/>
        <v>0</v>
      </c>
    </row>
    <row r="339" spans="1:30" s="23" customFormat="1">
      <c r="A339" s="129" t="s">
        <v>2273</v>
      </c>
      <c r="B339" s="129" t="s">
        <v>20</v>
      </c>
      <c r="C339" s="130">
        <v>2299</v>
      </c>
      <c r="D339" s="129" t="s">
        <v>22</v>
      </c>
      <c r="E339" s="169">
        <f>VLOOKUP($C339,'2020-21 School Level AAFTE'!$C:$Z,11,FALSE)</f>
        <v>0.4909</v>
      </c>
      <c r="F339" s="169" t="str">
        <f>VLOOKUP($C339,'2020-21 School Level AAFTE'!$C:$Z,8,FALSE)</f>
        <v>No</v>
      </c>
      <c r="G339" s="167">
        <f>VLOOKUP($C339,'2020-21 School Level AAFTE'!$C:$I,7,FALSE)</f>
        <v>788.07999999999993</v>
      </c>
      <c r="H339" s="145">
        <f>IFERROR(IF(F339= "yes",VLOOKUP(C339,Summary!$B:$I,5,0),0),0)</f>
        <v>0</v>
      </c>
      <c r="I339" s="143">
        <f t="shared" si="87"/>
        <v>0</v>
      </c>
      <c r="J339" s="101">
        <f>VLOOKUP($A339,'2021-22 Salary &amp; Benefits'!$A:$I,3,FALSE)</f>
        <v>1</v>
      </c>
      <c r="K339" s="101">
        <f>VLOOKUP($A339,'2021-22 Salary &amp; Benefits'!$A:$I,4,FALSE)</f>
        <v>1</v>
      </c>
      <c r="L339" s="45">
        <f t="shared" si="88"/>
        <v>0</v>
      </c>
      <c r="M339" s="29">
        <v>15</v>
      </c>
      <c r="N339" s="31">
        <f t="shared" si="89"/>
        <v>0</v>
      </c>
      <c r="O339" s="29">
        <v>1.1000000000000001</v>
      </c>
      <c r="P339" s="29">
        <v>36</v>
      </c>
      <c r="Q339" s="32">
        <f t="shared" si="90"/>
        <v>0</v>
      </c>
      <c r="R339" s="122">
        <f t="shared" si="91"/>
        <v>0</v>
      </c>
      <c r="S339" s="25">
        <f>VLOOKUP($A339,'2021-22 Salary &amp; Benefits'!$A:$I,5,FALSE)</f>
        <v>67585</v>
      </c>
      <c r="T339" s="25">
        <f>VLOOKUP($A339,'2021-22 Salary &amp; Benefits'!$A:$I,6,FALSE)</f>
        <v>68937</v>
      </c>
      <c r="U339" s="26">
        <f t="shared" si="92"/>
        <v>0</v>
      </c>
      <c r="V339" s="26">
        <f t="shared" si="93"/>
        <v>0</v>
      </c>
      <c r="W339" s="26">
        <f>'2021-22 Salary &amp; Benefits'!G$6</f>
        <v>11848.32</v>
      </c>
      <c r="X339" s="28">
        <f>'2021-22 Salary &amp; Benefits'!H$6</f>
        <v>0.2271</v>
      </c>
      <c r="Y339" s="28">
        <f>'2021-22 Salary &amp; Benefits'!I$6</f>
        <v>0.22070000000000001</v>
      </c>
      <c r="Z339" s="26">
        <f t="shared" si="94"/>
        <v>0</v>
      </c>
      <c r="AA339" s="27">
        <f t="shared" si="98"/>
        <v>0</v>
      </c>
      <c r="AB339" s="27">
        <f t="shared" si="95"/>
        <v>0</v>
      </c>
      <c r="AC339" s="27">
        <f t="shared" si="96"/>
        <v>0</v>
      </c>
      <c r="AD339" s="26">
        <f t="shared" si="97"/>
        <v>0</v>
      </c>
    </row>
    <row r="340" spans="1:30" s="23" customFormat="1">
      <c r="A340" s="129" t="s">
        <v>2273</v>
      </c>
      <c r="B340" s="129" t="s">
        <v>20</v>
      </c>
      <c r="C340" s="130">
        <v>5644</v>
      </c>
      <c r="D340" s="129" t="s">
        <v>3217</v>
      </c>
      <c r="E340" s="169">
        <f>VLOOKUP($C340,'2020-21 School Level AAFTE'!$C:$Z,11,FALSE)</f>
        <v>0.4</v>
      </c>
      <c r="F340" s="169" t="str">
        <f>VLOOKUP($C340,'2020-21 School Level AAFTE'!$C:$Z,8,FALSE)</f>
        <v>No</v>
      </c>
      <c r="G340" s="167">
        <f>VLOOKUP($C340,'2020-21 School Level AAFTE'!$C:$I,7,FALSE)</f>
        <v>12.9</v>
      </c>
      <c r="H340" s="145">
        <f>IFERROR(IF(F340= "yes",VLOOKUP(C340,Summary!$B:$I,5,0),0),0)</f>
        <v>0</v>
      </c>
      <c r="I340" s="144">
        <f t="shared" si="87"/>
        <v>0</v>
      </c>
      <c r="J340" s="101">
        <f>VLOOKUP($A340,'2021-22 Salary &amp; Benefits'!$A:$I,3,FALSE)</f>
        <v>1</v>
      </c>
      <c r="K340" s="101">
        <f>VLOOKUP($A340,'2021-22 Salary &amp; Benefits'!$A:$I,4,FALSE)</f>
        <v>1</v>
      </c>
      <c r="L340" s="121">
        <f t="shared" si="88"/>
        <v>0</v>
      </c>
      <c r="M340" s="29">
        <v>15</v>
      </c>
      <c r="N340" s="31">
        <f t="shared" si="89"/>
        <v>0</v>
      </c>
      <c r="O340" s="29">
        <v>1.1000000000000001</v>
      </c>
      <c r="P340" s="29">
        <v>36</v>
      </c>
      <c r="Q340" s="32">
        <f t="shared" si="90"/>
        <v>0</v>
      </c>
      <c r="R340" s="122">
        <f t="shared" si="91"/>
        <v>0</v>
      </c>
      <c r="S340" s="25">
        <f>VLOOKUP($A340,'2021-22 Salary &amp; Benefits'!$A:$I,5,FALSE)</f>
        <v>67585</v>
      </c>
      <c r="T340" s="25">
        <f>VLOOKUP($A340,'2021-22 Salary &amp; Benefits'!$A:$I,6,FALSE)</f>
        <v>68937</v>
      </c>
      <c r="U340" s="26">
        <f t="shared" si="92"/>
        <v>0</v>
      </c>
      <c r="V340" s="26">
        <f t="shared" si="93"/>
        <v>0</v>
      </c>
      <c r="W340" s="26">
        <f>'2021-22 Salary &amp; Benefits'!G$6</f>
        <v>11848.32</v>
      </c>
      <c r="X340" s="28">
        <f>'2021-22 Salary &amp; Benefits'!H$6</f>
        <v>0.2271</v>
      </c>
      <c r="Y340" s="28">
        <f>'2021-22 Salary &amp; Benefits'!I$6</f>
        <v>0.22070000000000001</v>
      </c>
      <c r="Z340" s="26">
        <f t="shared" si="94"/>
        <v>0</v>
      </c>
      <c r="AA340" s="27">
        <f t="shared" si="98"/>
        <v>0</v>
      </c>
      <c r="AB340" s="27">
        <f t="shared" si="95"/>
        <v>0</v>
      </c>
      <c r="AC340" s="27">
        <f t="shared" si="96"/>
        <v>0</v>
      </c>
      <c r="AD340" s="26">
        <f t="shared" si="97"/>
        <v>0</v>
      </c>
    </row>
    <row r="341" spans="1:30" s="23" customFormat="1">
      <c r="A341" s="129" t="s">
        <v>2273</v>
      </c>
      <c r="B341" s="129" t="s">
        <v>20</v>
      </c>
      <c r="C341" s="130">
        <v>1617</v>
      </c>
      <c r="D341" s="129" t="s">
        <v>21</v>
      </c>
      <c r="E341" s="169">
        <f>VLOOKUP($C341,'2020-21 School Level AAFTE'!$C:$Z,11,FALSE)</f>
        <v>0.70369999999999999</v>
      </c>
      <c r="F341" s="169" t="str">
        <f>VLOOKUP($C341,'2020-21 School Level AAFTE'!$C:$Z,8,FALSE)</f>
        <v>Yes</v>
      </c>
      <c r="G341" s="167">
        <f>VLOOKUP($C341,'2020-21 School Level AAFTE'!$C:$I,7,FALSE)</f>
        <v>72.099999999999994</v>
      </c>
      <c r="H341" s="145">
        <f>IFERROR(IF(F341= "yes",VLOOKUP(C341,Summary!$B:$I,5,0),0),0)</f>
        <v>0</v>
      </c>
      <c r="I341" s="143">
        <f t="shared" si="87"/>
        <v>72.099999999999994</v>
      </c>
      <c r="J341" s="101">
        <f>VLOOKUP($A341,'2021-22 Salary &amp; Benefits'!$A:$I,3,FALSE)</f>
        <v>1</v>
      </c>
      <c r="K341" s="101">
        <f>VLOOKUP($A341,'2021-22 Salary &amp; Benefits'!$A:$I,4,FALSE)</f>
        <v>1</v>
      </c>
      <c r="L341" s="45">
        <f t="shared" si="88"/>
        <v>72.099999999999994</v>
      </c>
      <c r="M341" s="29">
        <v>15</v>
      </c>
      <c r="N341" s="31">
        <f t="shared" si="89"/>
        <v>4.8066666666666666</v>
      </c>
      <c r="O341" s="29">
        <v>1.1000000000000001</v>
      </c>
      <c r="P341" s="29">
        <v>36</v>
      </c>
      <c r="Q341" s="32">
        <f t="shared" si="90"/>
        <v>190.34400000000002</v>
      </c>
      <c r="R341" s="122">
        <f t="shared" si="91"/>
        <v>0.21149333333333337</v>
      </c>
      <c r="S341" s="25">
        <f>VLOOKUP($A341,'2021-22 Salary &amp; Benefits'!$A:$I,5,FALSE)</f>
        <v>67585</v>
      </c>
      <c r="T341" s="25">
        <f>VLOOKUP($A341,'2021-22 Salary &amp; Benefits'!$A:$I,6,FALSE)</f>
        <v>68937</v>
      </c>
      <c r="U341" s="26">
        <f t="shared" si="92"/>
        <v>14293.776933333336</v>
      </c>
      <c r="V341" s="26">
        <f t="shared" si="93"/>
        <v>285.9389866666661</v>
      </c>
      <c r="W341" s="26">
        <f>'2021-22 Salary &amp; Benefits'!G$6</f>
        <v>11848.32</v>
      </c>
      <c r="X341" s="28">
        <f>'2021-22 Salary &amp; Benefits'!H$6</f>
        <v>0.2271</v>
      </c>
      <c r="Y341" s="28">
        <f>'2021-22 Salary &amp; Benefits'!I$6</f>
        <v>0.22070000000000001</v>
      </c>
      <c r="Z341" s="26">
        <f t="shared" si="94"/>
        <v>5815.0641671173344</v>
      </c>
      <c r="AA341" s="27">
        <f t="shared" si="98"/>
        <v>242.99526533333338</v>
      </c>
      <c r="AB341" s="27">
        <f t="shared" si="95"/>
        <v>53.62905505906668</v>
      </c>
      <c r="AC341" s="27">
        <f t="shared" si="96"/>
        <v>296.62432039240008</v>
      </c>
      <c r="AD341" s="26">
        <f t="shared" si="97"/>
        <v>20691.404407509737</v>
      </c>
    </row>
    <row r="342" spans="1:30" s="23" customFormat="1">
      <c r="A342" s="129" t="s">
        <v>2273</v>
      </c>
      <c r="B342" s="129" t="s">
        <v>20</v>
      </c>
      <c r="C342" s="130">
        <v>5413</v>
      </c>
      <c r="D342" s="129" t="s">
        <v>29</v>
      </c>
      <c r="E342" s="169">
        <f>VLOOKUP($C342,'2020-21 School Level AAFTE'!$C:$Z,11,FALSE)</f>
        <v>0.66490000000000005</v>
      </c>
      <c r="F342" s="169" t="str">
        <f>VLOOKUP($C342,'2020-21 School Level AAFTE'!$C:$Z,8,FALSE)</f>
        <v>Yes</v>
      </c>
      <c r="G342" s="167">
        <f>VLOOKUP($C342,'2020-21 School Level AAFTE'!$C:$I,7,FALSE)</f>
        <v>11.3</v>
      </c>
      <c r="H342" s="145">
        <f>IFERROR(IF(F342= "yes",VLOOKUP(C342,Summary!$B:$I,5,0),0),0)</f>
        <v>0</v>
      </c>
      <c r="I342" s="144">
        <f t="shared" si="87"/>
        <v>11.3</v>
      </c>
      <c r="J342" s="101">
        <f>VLOOKUP($A342,'2021-22 Salary &amp; Benefits'!$A:$I,3,FALSE)</f>
        <v>1</v>
      </c>
      <c r="K342" s="101">
        <f>VLOOKUP($A342,'2021-22 Salary &amp; Benefits'!$A:$I,4,FALSE)</f>
        <v>1</v>
      </c>
      <c r="L342" s="121">
        <f t="shared" si="88"/>
        <v>11.3</v>
      </c>
      <c r="M342" s="29">
        <v>15</v>
      </c>
      <c r="N342" s="31">
        <f t="shared" si="89"/>
        <v>0.75333333333333341</v>
      </c>
      <c r="O342" s="29">
        <v>1.1000000000000001</v>
      </c>
      <c r="P342" s="29">
        <v>36</v>
      </c>
      <c r="Q342" s="32">
        <f t="shared" si="90"/>
        <v>29.832000000000004</v>
      </c>
      <c r="R342" s="122">
        <f t="shared" si="91"/>
        <v>3.3146666666666671E-2</v>
      </c>
      <c r="S342" s="25">
        <f>VLOOKUP($A342,'2021-22 Salary &amp; Benefits'!$A:$I,5,FALSE)</f>
        <v>67585</v>
      </c>
      <c r="T342" s="25">
        <f>VLOOKUP($A342,'2021-22 Salary &amp; Benefits'!$A:$I,6,FALSE)</f>
        <v>68937</v>
      </c>
      <c r="U342" s="26">
        <f t="shared" si="92"/>
        <v>2240.217466666667</v>
      </c>
      <c r="V342" s="26">
        <f t="shared" si="93"/>
        <v>44.814293333333353</v>
      </c>
      <c r="W342" s="26">
        <f>'2021-22 Salary &amp; Benefits'!G$6</f>
        <v>11848.32</v>
      </c>
      <c r="X342" s="28">
        <f>'2021-22 Salary &amp; Benefits'!H$6</f>
        <v>0.2271</v>
      </c>
      <c r="Y342" s="28">
        <f>'2021-22 Salary &amp; Benefits'!I$6</f>
        <v>0.22070000000000001</v>
      </c>
      <c r="Z342" s="26">
        <f t="shared" si="94"/>
        <v>911.37621481866677</v>
      </c>
      <c r="AA342" s="27">
        <f t="shared" si="98"/>
        <v>38.083862666666668</v>
      </c>
      <c r="AB342" s="27">
        <f t="shared" si="95"/>
        <v>8.4051084905333333</v>
      </c>
      <c r="AC342" s="27">
        <f t="shared" si="96"/>
        <v>46.488971157199998</v>
      </c>
      <c r="AD342" s="26">
        <f t="shared" si="97"/>
        <v>3242.8969459758673</v>
      </c>
    </row>
    <row r="343" spans="1:30" s="23" customFormat="1">
      <c r="A343" s="129" t="s">
        <v>2273</v>
      </c>
      <c r="B343" s="129" t="s">
        <v>20</v>
      </c>
      <c r="C343" s="130">
        <v>2962</v>
      </c>
      <c r="D343" s="129" t="s">
        <v>25</v>
      </c>
      <c r="E343" s="169">
        <f>VLOOKUP($C343,'2020-21 School Level AAFTE'!$C:$Z,11,FALSE)</f>
        <v>0.83779999999999999</v>
      </c>
      <c r="F343" s="169" t="str">
        <f>VLOOKUP($C343,'2020-21 School Level AAFTE'!$C:$Z,8,FALSE)</f>
        <v>Yes</v>
      </c>
      <c r="G343" s="167">
        <f>VLOOKUP($C343,'2020-21 School Level AAFTE'!$C:$I,7,FALSE)</f>
        <v>287.7</v>
      </c>
      <c r="H343" s="145">
        <f>IFERROR(IF(F343= "yes",VLOOKUP(C343,Summary!$B:$I,5,0),0),0)</f>
        <v>0</v>
      </c>
      <c r="I343" s="144">
        <f t="shared" si="87"/>
        <v>287.7</v>
      </c>
      <c r="J343" s="101">
        <f>VLOOKUP($A343,'2021-22 Salary &amp; Benefits'!$A:$I,3,FALSE)</f>
        <v>1</v>
      </c>
      <c r="K343" s="101">
        <f>VLOOKUP($A343,'2021-22 Salary &amp; Benefits'!$A:$I,4,FALSE)</f>
        <v>1</v>
      </c>
      <c r="L343" s="121">
        <f t="shared" si="88"/>
        <v>287.7</v>
      </c>
      <c r="M343" s="29">
        <v>15</v>
      </c>
      <c r="N343" s="31">
        <f t="shared" si="89"/>
        <v>19.18</v>
      </c>
      <c r="O343" s="29">
        <v>1.1000000000000001</v>
      </c>
      <c r="P343" s="29">
        <v>36</v>
      </c>
      <c r="Q343" s="32">
        <f t="shared" si="90"/>
        <v>759.52800000000013</v>
      </c>
      <c r="R343" s="122">
        <f t="shared" si="91"/>
        <v>0.84392000000000011</v>
      </c>
      <c r="S343" s="25">
        <f>VLOOKUP($A343,'2021-22 Salary &amp; Benefits'!$A:$I,5,FALSE)</f>
        <v>67585</v>
      </c>
      <c r="T343" s="25">
        <f>VLOOKUP($A343,'2021-22 Salary &amp; Benefits'!$A:$I,6,FALSE)</f>
        <v>68937</v>
      </c>
      <c r="U343" s="26">
        <f t="shared" si="92"/>
        <v>57036.333200000008</v>
      </c>
      <c r="V343" s="26">
        <f t="shared" si="93"/>
        <v>1140.97984</v>
      </c>
      <c r="W343" s="26">
        <f>'2021-22 Salary &amp; Benefits'!G$6</f>
        <v>11848.32</v>
      </c>
      <c r="X343" s="28">
        <f>'2021-22 Salary &amp; Benefits'!H$6</f>
        <v>0.2271</v>
      </c>
      <c r="Y343" s="28">
        <f>'2021-22 Salary &amp; Benefits'!I$6</f>
        <v>0.22070000000000001</v>
      </c>
      <c r="Z343" s="26">
        <f t="shared" si="94"/>
        <v>23203.799734808003</v>
      </c>
      <c r="AA343" s="27">
        <f t="shared" si="98"/>
        <v>969.62188400000014</v>
      </c>
      <c r="AB343" s="27">
        <f t="shared" si="95"/>
        <v>213.99554979880003</v>
      </c>
      <c r="AC343" s="27">
        <f t="shared" si="96"/>
        <v>1183.6174337988002</v>
      </c>
      <c r="AD343" s="26">
        <f t="shared" si="97"/>
        <v>82564.730208606808</v>
      </c>
    </row>
    <row r="344" spans="1:30" s="23" customFormat="1">
      <c r="A344" s="129" t="s">
        <v>2273</v>
      </c>
      <c r="B344" s="129" t="s">
        <v>20</v>
      </c>
      <c r="C344" s="130">
        <v>4384</v>
      </c>
      <c r="D344" s="129" t="s">
        <v>28</v>
      </c>
      <c r="E344" s="169">
        <f>VLOOKUP($C344,'2020-21 School Level AAFTE'!$C:$Z,11,FALSE)</f>
        <v>0.32129999999999997</v>
      </c>
      <c r="F344" s="169" t="str">
        <f>VLOOKUP($C344,'2020-21 School Level AAFTE'!$C:$Z,8,FALSE)</f>
        <v>No</v>
      </c>
      <c r="G344" s="167">
        <f>VLOOKUP($C344,'2020-21 School Level AAFTE'!$C:$I,7,FALSE)</f>
        <v>335.07</v>
      </c>
      <c r="H344" s="145">
        <f>IFERROR(IF(F344= "yes",VLOOKUP(C344,Summary!$B:$I,5,0),0),0)</f>
        <v>0</v>
      </c>
      <c r="I344" s="143">
        <f t="shared" si="87"/>
        <v>0</v>
      </c>
      <c r="J344" s="101">
        <f>VLOOKUP($A344,'2021-22 Salary &amp; Benefits'!$A:$I,3,FALSE)</f>
        <v>1</v>
      </c>
      <c r="K344" s="101">
        <f>VLOOKUP($A344,'2021-22 Salary &amp; Benefits'!$A:$I,4,FALSE)</f>
        <v>1</v>
      </c>
      <c r="L344" s="45">
        <f t="shared" si="88"/>
        <v>0</v>
      </c>
      <c r="M344" s="29">
        <v>15</v>
      </c>
      <c r="N344" s="31">
        <f t="shared" si="89"/>
        <v>0</v>
      </c>
      <c r="O344" s="29">
        <v>1.1000000000000001</v>
      </c>
      <c r="P344" s="29">
        <v>36</v>
      </c>
      <c r="Q344" s="32">
        <f t="shared" si="90"/>
        <v>0</v>
      </c>
      <c r="R344" s="122">
        <f t="shared" si="91"/>
        <v>0</v>
      </c>
      <c r="S344" s="25">
        <f>VLOOKUP($A344,'2021-22 Salary &amp; Benefits'!$A:$I,5,FALSE)</f>
        <v>67585</v>
      </c>
      <c r="T344" s="25">
        <f>VLOOKUP($A344,'2021-22 Salary &amp; Benefits'!$A:$I,6,FALSE)</f>
        <v>68937</v>
      </c>
      <c r="U344" s="26">
        <f t="shared" si="92"/>
        <v>0</v>
      </c>
      <c r="V344" s="26">
        <f t="shared" si="93"/>
        <v>0</v>
      </c>
      <c r="W344" s="26">
        <f>'2021-22 Salary &amp; Benefits'!G$6</f>
        <v>11848.32</v>
      </c>
      <c r="X344" s="28">
        <f>'2021-22 Salary &amp; Benefits'!H$6</f>
        <v>0.2271</v>
      </c>
      <c r="Y344" s="28">
        <f>'2021-22 Salary &amp; Benefits'!I$6</f>
        <v>0.22070000000000001</v>
      </c>
      <c r="Z344" s="26">
        <f t="shared" si="94"/>
        <v>0</v>
      </c>
      <c r="AA344" s="27">
        <f t="shared" si="98"/>
        <v>0</v>
      </c>
      <c r="AB344" s="27">
        <f t="shared" si="95"/>
        <v>0</v>
      </c>
      <c r="AC344" s="27">
        <f t="shared" si="96"/>
        <v>0</v>
      </c>
      <c r="AD344" s="26">
        <f t="shared" si="97"/>
        <v>0</v>
      </c>
    </row>
    <row r="345" spans="1:30" s="23" customFormat="1">
      <c r="A345" s="129" t="s">
        <v>2273</v>
      </c>
      <c r="B345" s="129" t="s">
        <v>20</v>
      </c>
      <c r="C345" s="130">
        <v>3266</v>
      </c>
      <c r="D345" s="129" t="s">
        <v>26</v>
      </c>
      <c r="E345" s="169">
        <f>VLOOKUP($C345,'2020-21 School Level AAFTE'!$C:$Z,11,FALSE)</f>
        <v>0.74429999999999996</v>
      </c>
      <c r="F345" s="169" t="str">
        <f>VLOOKUP($C345,'2020-21 School Level AAFTE'!$C:$Z,8,FALSE)</f>
        <v>Yes</v>
      </c>
      <c r="G345" s="167">
        <f>VLOOKUP($C345,'2020-21 School Level AAFTE'!$C:$I,7,FALSE)</f>
        <v>276</v>
      </c>
      <c r="H345" s="145">
        <f>IFERROR(IF(F345= "yes",VLOOKUP(C345,Summary!$B:$I,5,0),0),0)</f>
        <v>0</v>
      </c>
      <c r="I345" s="143">
        <f t="shared" si="87"/>
        <v>276</v>
      </c>
      <c r="J345" s="101">
        <f>VLOOKUP($A345,'2021-22 Salary &amp; Benefits'!$A:$I,3,FALSE)</f>
        <v>1</v>
      </c>
      <c r="K345" s="101">
        <f>VLOOKUP($A345,'2021-22 Salary &amp; Benefits'!$A:$I,4,FALSE)</f>
        <v>1</v>
      </c>
      <c r="L345" s="45">
        <f t="shared" si="88"/>
        <v>276</v>
      </c>
      <c r="M345" s="29">
        <v>15</v>
      </c>
      <c r="N345" s="31">
        <f t="shared" si="89"/>
        <v>18.399999999999999</v>
      </c>
      <c r="O345" s="29">
        <v>1.1000000000000001</v>
      </c>
      <c r="P345" s="29">
        <v>36</v>
      </c>
      <c r="Q345" s="32">
        <f t="shared" si="90"/>
        <v>728.64</v>
      </c>
      <c r="R345" s="122">
        <f t="shared" si="91"/>
        <v>0.80959999999999999</v>
      </c>
      <c r="S345" s="25">
        <f>VLOOKUP($A345,'2021-22 Salary &amp; Benefits'!$A:$I,5,FALSE)</f>
        <v>67585</v>
      </c>
      <c r="T345" s="25">
        <f>VLOOKUP($A345,'2021-22 Salary &amp; Benefits'!$A:$I,6,FALSE)</f>
        <v>68937</v>
      </c>
      <c r="U345" s="26">
        <f t="shared" si="92"/>
        <v>54716.815999999999</v>
      </c>
      <c r="V345" s="26">
        <f t="shared" si="93"/>
        <v>1094.5792000000001</v>
      </c>
      <c r="W345" s="26">
        <f>'2021-22 Salary &amp; Benefits'!G$6</f>
        <v>11848.32</v>
      </c>
      <c r="X345" s="28">
        <f>'2021-22 Salary &amp; Benefits'!H$6</f>
        <v>0.2271</v>
      </c>
      <c r="Y345" s="28">
        <f>'2021-22 Salary &amp; Benefits'!I$6</f>
        <v>0.22070000000000001</v>
      </c>
      <c r="Z345" s="26">
        <f t="shared" si="94"/>
        <v>22260.162415039998</v>
      </c>
      <c r="AA345" s="27">
        <f t="shared" si="98"/>
        <v>930.18992000000003</v>
      </c>
      <c r="AB345" s="27">
        <f t="shared" si="95"/>
        <v>205.29291534400002</v>
      </c>
      <c r="AC345" s="27">
        <f t="shared" si="96"/>
        <v>1135.482835344</v>
      </c>
      <c r="AD345" s="26">
        <f t="shared" si="97"/>
        <v>79207.040450383982</v>
      </c>
    </row>
    <row r="346" spans="1:30" s="23" customFormat="1">
      <c r="A346" s="129" t="s">
        <v>2273</v>
      </c>
      <c r="B346" s="129" t="s">
        <v>20</v>
      </c>
      <c r="C346" s="130">
        <v>2501</v>
      </c>
      <c r="D346" s="129" t="s">
        <v>23</v>
      </c>
      <c r="E346" s="169">
        <f>VLOOKUP($C346,'2020-21 School Level AAFTE'!$C:$Z,11,FALSE)</f>
        <v>0.58819999999999995</v>
      </c>
      <c r="F346" s="169" t="str">
        <f>VLOOKUP($C346,'2020-21 School Level AAFTE'!$C:$Z,8,FALSE)</f>
        <v>Yes</v>
      </c>
      <c r="G346" s="167">
        <f>VLOOKUP($C346,'2020-21 School Level AAFTE'!$C:$I,7,FALSE)</f>
        <v>377.62</v>
      </c>
      <c r="H346" s="145">
        <f>IFERROR(IF(F346= "yes",VLOOKUP(C346,Summary!$B:$I,5,0),0),0)</f>
        <v>0</v>
      </c>
      <c r="I346" s="144">
        <f t="shared" si="87"/>
        <v>377.62</v>
      </c>
      <c r="J346" s="101">
        <f>VLOOKUP($A346,'2021-22 Salary &amp; Benefits'!$A:$I,3,FALSE)</f>
        <v>1</v>
      </c>
      <c r="K346" s="101">
        <f>VLOOKUP($A346,'2021-22 Salary &amp; Benefits'!$A:$I,4,FALSE)</f>
        <v>1</v>
      </c>
      <c r="L346" s="121">
        <f t="shared" si="88"/>
        <v>377.62</v>
      </c>
      <c r="M346" s="29">
        <v>15</v>
      </c>
      <c r="N346" s="31">
        <f t="shared" si="89"/>
        <v>25.174666666666667</v>
      </c>
      <c r="O346" s="29">
        <v>1.1000000000000001</v>
      </c>
      <c r="P346" s="29">
        <v>36</v>
      </c>
      <c r="Q346" s="32">
        <f t="shared" si="90"/>
        <v>996.91680000000008</v>
      </c>
      <c r="R346" s="122">
        <f t="shared" si="91"/>
        <v>1.1076853333333334</v>
      </c>
      <c r="S346" s="25">
        <f>VLOOKUP($A346,'2021-22 Salary &amp; Benefits'!$A:$I,5,FALSE)</f>
        <v>67585</v>
      </c>
      <c r="T346" s="25">
        <f>VLOOKUP($A346,'2021-22 Salary &amp; Benefits'!$A:$I,6,FALSE)</f>
        <v>68937</v>
      </c>
      <c r="U346" s="26">
        <f t="shared" si="92"/>
        <v>74862.913253333332</v>
      </c>
      <c r="V346" s="26">
        <f t="shared" si="93"/>
        <v>1497.5905706666672</v>
      </c>
      <c r="W346" s="26">
        <f>'2021-22 Salary &amp; Benefits'!G$6</f>
        <v>11848.32</v>
      </c>
      <c r="X346" s="28">
        <f>'2021-22 Salary &amp; Benefits'!H$6</f>
        <v>0.2271</v>
      </c>
      <c r="Y346" s="28">
        <f>'2021-22 Salary &amp; Benefits'!I$6</f>
        <v>0.22070000000000001</v>
      </c>
      <c r="Z346" s="26">
        <f t="shared" si="94"/>
        <v>30456.096127418132</v>
      </c>
      <c r="AA346" s="27">
        <f t="shared" si="98"/>
        <v>1272.6750637333334</v>
      </c>
      <c r="AB346" s="27">
        <f t="shared" si="95"/>
        <v>280.87938656594667</v>
      </c>
      <c r="AC346" s="27">
        <f t="shared" si="96"/>
        <v>1553.5544502992802</v>
      </c>
      <c r="AD346" s="26">
        <f t="shared" si="97"/>
        <v>108370.15440171742</v>
      </c>
    </row>
    <row r="347" spans="1:30" s="23" customFormat="1">
      <c r="A347" s="129" t="s">
        <v>2273</v>
      </c>
      <c r="B347" s="129" t="s">
        <v>20</v>
      </c>
      <c r="C347" s="130">
        <v>2823</v>
      </c>
      <c r="D347" s="129" t="s">
        <v>24</v>
      </c>
      <c r="E347" s="169">
        <f>VLOOKUP($C347,'2020-21 School Level AAFTE'!$C:$Z,11,FALSE)</f>
        <v>0.64170000000000005</v>
      </c>
      <c r="F347" s="169" t="str">
        <f>VLOOKUP($C347,'2020-21 School Level AAFTE'!$C:$Z,8,FALSE)</f>
        <v>Yes</v>
      </c>
      <c r="G347" s="167">
        <f>VLOOKUP($C347,'2020-21 School Level AAFTE'!$C:$I,7,FALSE)</f>
        <v>298.37</v>
      </c>
      <c r="H347" s="145">
        <f>IFERROR(IF(F347= "yes",VLOOKUP(C347,Summary!$B:$I,5,0),0),0)</f>
        <v>0</v>
      </c>
      <c r="I347" s="143">
        <f t="shared" si="87"/>
        <v>298.37</v>
      </c>
      <c r="J347" s="101">
        <f>VLOOKUP($A347,'2021-22 Salary &amp; Benefits'!$A:$I,3,FALSE)</f>
        <v>1</v>
      </c>
      <c r="K347" s="101">
        <f>VLOOKUP($A347,'2021-22 Salary &amp; Benefits'!$A:$I,4,FALSE)</f>
        <v>1</v>
      </c>
      <c r="L347" s="45">
        <f t="shared" si="88"/>
        <v>298.37</v>
      </c>
      <c r="M347" s="29">
        <v>15</v>
      </c>
      <c r="N347" s="31">
        <f t="shared" si="89"/>
        <v>19.891333333333332</v>
      </c>
      <c r="O347" s="29">
        <v>1.1000000000000001</v>
      </c>
      <c r="P347" s="29">
        <v>36</v>
      </c>
      <c r="Q347" s="32">
        <f t="shared" si="90"/>
        <v>787.69680000000005</v>
      </c>
      <c r="R347" s="122">
        <f t="shared" si="91"/>
        <v>0.8752186666666667</v>
      </c>
      <c r="S347" s="25">
        <f>VLOOKUP($A347,'2021-22 Salary &amp; Benefits'!$A:$I,5,FALSE)</f>
        <v>67585</v>
      </c>
      <c r="T347" s="25">
        <f>VLOOKUP($A347,'2021-22 Salary &amp; Benefits'!$A:$I,6,FALSE)</f>
        <v>68937</v>
      </c>
      <c r="U347" s="26">
        <f t="shared" si="92"/>
        <v>59151.653586666667</v>
      </c>
      <c r="V347" s="26">
        <f t="shared" si="93"/>
        <v>1183.2956373333363</v>
      </c>
      <c r="W347" s="26">
        <f>'2021-22 Salary &amp; Benefits'!G$6</f>
        <v>11848.32</v>
      </c>
      <c r="X347" s="28">
        <f>'2021-22 Salary &amp; Benefits'!H$6</f>
        <v>0.2271</v>
      </c>
      <c r="Y347" s="28">
        <f>'2021-22 Salary &amp; Benefits'!I$6</f>
        <v>0.22070000000000001</v>
      </c>
      <c r="Z347" s="26">
        <f t="shared" si="94"/>
        <v>24064.364709331468</v>
      </c>
      <c r="AA347" s="27">
        <f t="shared" si="98"/>
        <v>1005.5824870666668</v>
      </c>
      <c r="AB347" s="27">
        <f t="shared" si="95"/>
        <v>221.93205489561336</v>
      </c>
      <c r="AC347" s="27">
        <f t="shared" si="96"/>
        <v>1227.5145419622802</v>
      </c>
      <c r="AD347" s="26">
        <f t="shared" si="97"/>
        <v>85626.828475293747</v>
      </c>
    </row>
    <row r="348" spans="1:30" s="23" customFormat="1">
      <c r="A348" s="129" t="s">
        <v>2273</v>
      </c>
      <c r="B348" s="129" t="s">
        <v>20</v>
      </c>
      <c r="C348" s="130">
        <v>3616</v>
      </c>
      <c r="D348" s="129" t="s">
        <v>27</v>
      </c>
      <c r="E348" s="169">
        <f>VLOOKUP($C348,'2020-21 School Level AAFTE'!$C:$Z,11,FALSE)</f>
        <v>0.36459999999999998</v>
      </c>
      <c r="F348" s="169" t="str">
        <f>VLOOKUP($C348,'2020-21 School Level AAFTE'!$C:$Z,8,FALSE)</f>
        <v>No</v>
      </c>
      <c r="G348" s="167">
        <f>VLOOKUP($C348,'2020-21 School Level AAFTE'!$C:$I,7,FALSE)</f>
        <v>4.63</v>
      </c>
      <c r="H348" s="145">
        <f>IFERROR(IF(F348= "yes",VLOOKUP(C348,Summary!$B:$I,5,0),0),0)</f>
        <v>0</v>
      </c>
      <c r="I348" s="143">
        <f t="shared" si="87"/>
        <v>0</v>
      </c>
      <c r="J348" s="101">
        <f>VLOOKUP($A348,'2021-22 Salary &amp; Benefits'!$A:$I,3,FALSE)</f>
        <v>1</v>
      </c>
      <c r="K348" s="101">
        <f>VLOOKUP($A348,'2021-22 Salary &amp; Benefits'!$A:$I,4,FALSE)</f>
        <v>1</v>
      </c>
      <c r="L348" s="45">
        <f t="shared" si="88"/>
        <v>0</v>
      </c>
      <c r="M348" s="29">
        <v>15</v>
      </c>
      <c r="N348" s="31">
        <f t="shared" si="89"/>
        <v>0</v>
      </c>
      <c r="O348" s="29">
        <v>1.1000000000000001</v>
      </c>
      <c r="P348" s="29">
        <v>36</v>
      </c>
      <c r="Q348" s="32">
        <f t="shared" si="90"/>
        <v>0</v>
      </c>
      <c r="R348" s="122">
        <f t="shared" si="91"/>
        <v>0</v>
      </c>
      <c r="S348" s="25">
        <f>VLOOKUP($A348,'2021-22 Salary &amp; Benefits'!$A:$I,5,FALSE)</f>
        <v>67585</v>
      </c>
      <c r="T348" s="25">
        <f>VLOOKUP($A348,'2021-22 Salary &amp; Benefits'!$A:$I,6,FALSE)</f>
        <v>68937</v>
      </c>
      <c r="U348" s="26">
        <f t="shared" si="92"/>
        <v>0</v>
      </c>
      <c r="V348" s="26">
        <f t="shared" si="93"/>
        <v>0</v>
      </c>
      <c r="W348" s="26">
        <f>'2021-22 Salary &amp; Benefits'!G$6</f>
        <v>11848.32</v>
      </c>
      <c r="X348" s="28">
        <f>'2021-22 Salary &amp; Benefits'!H$6</f>
        <v>0.2271</v>
      </c>
      <c r="Y348" s="28">
        <f>'2021-22 Salary &amp; Benefits'!I$6</f>
        <v>0.22070000000000001</v>
      </c>
      <c r="Z348" s="26">
        <f t="shared" si="94"/>
        <v>0</v>
      </c>
      <c r="AA348" s="27">
        <f t="shared" si="98"/>
        <v>0</v>
      </c>
      <c r="AB348" s="27">
        <f t="shared" si="95"/>
        <v>0</v>
      </c>
      <c r="AC348" s="27">
        <f t="shared" si="96"/>
        <v>0</v>
      </c>
      <c r="AD348" s="26">
        <f t="shared" si="97"/>
        <v>0</v>
      </c>
    </row>
    <row r="349" spans="1:30" s="23" customFormat="1">
      <c r="A349" s="129" t="s">
        <v>2393</v>
      </c>
      <c r="B349" s="129" t="s">
        <v>1104</v>
      </c>
      <c r="C349" s="130">
        <v>2328</v>
      </c>
      <c r="D349" s="129" t="s">
        <v>1106</v>
      </c>
      <c r="E349" s="169">
        <f>VLOOKUP($C349,'2020-21 School Level AAFTE'!$C:$Z,11,FALSE)</f>
        <v>0.42030000000000001</v>
      </c>
      <c r="F349" s="169" t="str">
        <f>VLOOKUP($C349,'2020-21 School Level AAFTE'!$C:$Z,8,FALSE)</f>
        <v>No</v>
      </c>
      <c r="G349" s="167">
        <f>VLOOKUP($C349,'2020-21 School Level AAFTE'!$C:$I,7,FALSE)</f>
        <v>353.51</v>
      </c>
      <c r="H349" s="145">
        <f>IFERROR(IF(F349= "yes",VLOOKUP(C349,Summary!$B:$I,5,0),0),0)</f>
        <v>0</v>
      </c>
      <c r="I349" s="143">
        <f t="shared" si="87"/>
        <v>0</v>
      </c>
      <c r="J349" s="101">
        <f>VLOOKUP($A349,'2021-22 Salary &amp; Benefits'!$A:$I,3,FALSE)</f>
        <v>1</v>
      </c>
      <c r="K349" s="101">
        <f>VLOOKUP($A349,'2021-22 Salary &amp; Benefits'!$A:$I,4,FALSE)</f>
        <v>1</v>
      </c>
      <c r="L349" s="45">
        <f t="shared" si="88"/>
        <v>0</v>
      </c>
      <c r="M349" s="29">
        <v>15</v>
      </c>
      <c r="N349" s="31">
        <f t="shared" si="89"/>
        <v>0</v>
      </c>
      <c r="O349" s="29">
        <v>1.1000000000000001</v>
      </c>
      <c r="P349" s="29">
        <v>36</v>
      </c>
      <c r="Q349" s="32">
        <f t="shared" si="90"/>
        <v>0</v>
      </c>
      <c r="R349" s="122">
        <f t="shared" si="91"/>
        <v>0</v>
      </c>
      <c r="S349" s="25">
        <f>VLOOKUP($A349,'2021-22 Salary &amp; Benefits'!$A:$I,5,FALSE)</f>
        <v>67585</v>
      </c>
      <c r="T349" s="25">
        <f>VLOOKUP($A349,'2021-22 Salary &amp; Benefits'!$A:$I,6,FALSE)</f>
        <v>68937</v>
      </c>
      <c r="U349" s="26">
        <f t="shared" si="92"/>
        <v>0</v>
      </c>
      <c r="V349" s="26">
        <f t="shared" si="93"/>
        <v>0</v>
      </c>
      <c r="W349" s="26">
        <f>'2021-22 Salary &amp; Benefits'!G$6</f>
        <v>11848.32</v>
      </c>
      <c r="X349" s="28">
        <f>'2021-22 Salary &amp; Benefits'!H$6</f>
        <v>0.2271</v>
      </c>
      <c r="Y349" s="28">
        <f>'2021-22 Salary &amp; Benefits'!I$6</f>
        <v>0.22070000000000001</v>
      </c>
      <c r="Z349" s="26">
        <f t="shared" si="94"/>
        <v>0</v>
      </c>
      <c r="AA349" s="27">
        <f t="shared" si="98"/>
        <v>0</v>
      </c>
      <c r="AB349" s="27">
        <f t="shared" si="95"/>
        <v>0</v>
      </c>
      <c r="AC349" s="27">
        <f t="shared" si="96"/>
        <v>0</v>
      </c>
      <c r="AD349" s="26">
        <f t="shared" si="97"/>
        <v>0</v>
      </c>
    </row>
    <row r="350" spans="1:30" s="23" customFormat="1">
      <c r="A350" s="129" t="s">
        <v>2393</v>
      </c>
      <c r="B350" s="129" t="s">
        <v>1104</v>
      </c>
      <c r="C350" s="130">
        <v>2329</v>
      </c>
      <c r="D350" s="129" t="s">
        <v>1107</v>
      </c>
      <c r="E350" s="169">
        <f>VLOOKUP($C350,'2020-21 School Level AAFTE'!$C:$Z,11,FALSE)</f>
        <v>0.33300000000000002</v>
      </c>
      <c r="F350" s="169" t="str">
        <f>VLOOKUP($C350,'2020-21 School Level AAFTE'!$C:$Z,8,FALSE)</f>
        <v>No</v>
      </c>
      <c r="G350" s="167">
        <f>VLOOKUP($C350,'2020-21 School Level AAFTE'!$C:$I,7,FALSE)</f>
        <v>232.82</v>
      </c>
      <c r="H350" s="145">
        <f>IFERROR(IF(F350= "yes",VLOOKUP(C350,Summary!$B:$I,5,0),0),0)</f>
        <v>0</v>
      </c>
      <c r="I350" s="143">
        <f t="shared" si="87"/>
        <v>0</v>
      </c>
      <c r="J350" s="101">
        <f>VLOOKUP($A350,'2021-22 Salary &amp; Benefits'!$A:$I,3,FALSE)</f>
        <v>1</v>
      </c>
      <c r="K350" s="101">
        <f>VLOOKUP($A350,'2021-22 Salary &amp; Benefits'!$A:$I,4,FALSE)</f>
        <v>1</v>
      </c>
      <c r="L350" s="45">
        <f t="shared" si="88"/>
        <v>0</v>
      </c>
      <c r="M350" s="29">
        <v>15</v>
      </c>
      <c r="N350" s="31">
        <f t="shared" si="89"/>
        <v>0</v>
      </c>
      <c r="O350" s="29">
        <v>1.1000000000000001</v>
      </c>
      <c r="P350" s="29">
        <v>36</v>
      </c>
      <c r="Q350" s="32">
        <f t="shared" si="90"/>
        <v>0</v>
      </c>
      <c r="R350" s="122">
        <f t="shared" si="91"/>
        <v>0</v>
      </c>
      <c r="S350" s="25">
        <f>VLOOKUP($A350,'2021-22 Salary &amp; Benefits'!$A:$I,5,FALSE)</f>
        <v>67585</v>
      </c>
      <c r="T350" s="25">
        <f>VLOOKUP($A350,'2021-22 Salary &amp; Benefits'!$A:$I,6,FALSE)</f>
        <v>68937</v>
      </c>
      <c r="U350" s="26">
        <f t="shared" si="92"/>
        <v>0</v>
      </c>
      <c r="V350" s="26">
        <f t="shared" si="93"/>
        <v>0</v>
      </c>
      <c r="W350" s="26">
        <f>'2021-22 Salary &amp; Benefits'!G$6</f>
        <v>11848.32</v>
      </c>
      <c r="X350" s="28">
        <f>'2021-22 Salary &amp; Benefits'!H$6</f>
        <v>0.2271</v>
      </c>
      <c r="Y350" s="28">
        <f>'2021-22 Salary &amp; Benefits'!I$6</f>
        <v>0.22070000000000001</v>
      </c>
      <c r="Z350" s="26">
        <f t="shared" si="94"/>
        <v>0</v>
      </c>
      <c r="AA350" s="27">
        <f t="shared" si="98"/>
        <v>0</v>
      </c>
      <c r="AB350" s="27">
        <f t="shared" si="95"/>
        <v>0</v>
      </c>
      <c r="AC350" s="27">
        <f t="shared" si="96"/>
        <v>0</v>
      </c>
      <c r="AD350" s="26">
        <f t="shared" si="97"/>
        <v>0</v>
      </c>
    </row>
    <row r="351" spans="1:30" s="23" customFormat="1">
      <c r="A351" s="129" t="s">
        <v>2393</v>
      </c>
      <c r="B351" s="129" t="s">
        <v>1104</v>
      </c>
      <c r="C351" s="130">
        <v>1987</v>
      </c>
      <c r="D351" s="129" t="s">
        <v>1105</v>
      </c>
      <c r="E351" s="169">
        <f>VLOOKUP($C351,'2020-21 School Level AAFTE'!$C:$Z,11,FALSE)</f>
        <v>0.60170000000000001</v>
      </c>
      <c r="F351" s="169" t="str">
        <f>VLOOKUP($C351,'2020-21 School Level AAFTE'!$C:$Z,8,FALSE)</f>
        <v>Yes</v>
      </c>
      <c r="G351" s="167">
        <f>VLOOKUP($C351,'2020-21 School Level AAFTE'!$C:$I,7,FALSE)</f>
        <v>23.46</v>
      </c>
      <c r="H351" s="145">
        <f>IFERROR(IF(F351= "yes",VLOOKUP(C351,Summary!$B:$I,5,0),0),0)</f>
        <v>0</v>
      </c>
      <c r="I351" s="144">
        <f t="shared" si="87"/>
        <v>23.46</v>
      </c>
      <c r="J351" s="101">
        <f>VLOOKUP($A351,'2021-22 Salary &amp; Benefits'!$A:$I,3,FALSE)</f>
        <v>1</v>
      </c>
      <c r="K351" s="101">
        <f>VLOOKUP($A351,'2021-22 Salary &amp; Benefits'!$A:$I,4,FALSE)</f>
        <v>1</v>
      </c>
      <c r="L351" s="121">
        <f t="shared" si="88"/>
        <v>23.46</v>
      </c>
      <c r="M351" s="29">
        <v>15</v>
      </c>
      <c r="N351" s="31">
        <f t="shared" si="89"/>
        <v>1.5640000000000001</v>
      </c>
      <c r="O351" s="29">
        <v>1.1000000000000001</v>
      </c>
      <c r="P351" s="29">
        <v>36</v>
      </c>
      <c r="Q351" s="32">
        <f t="shared" si="90"/>
        <v>61.934400000000004</v>
      </c>
      <c r="R351" s="122">
        <f t="shared" si="91"/>
        <v>6.8816000000000002E-2</v>
      </c>
      <c r="S351" s="25">
        <f>VLOOKUP($A351,'2021-22 Salary &amp; Benefits'!$A:$I,5,FALSE)</f>
        <v>67585</v>
      </c>
      <c r="T351" s="25">
        <f>VLOOKUP($A351,'2021-22 Salary &amp; Benefits'!$A:$I,6,FALSE)</f>
        <v>68937</v>
      </c>
      <c r="U351" s="26">
        <f t="shared" si="92"/>
        <v>4650.9293600000001</v>
      </c>
      <c r="V351" s="26">
        <f t="shared" si="93"/>
        <v>93.039232000000084</v>
      </c>
      <c r="W351" s="26">
        <f>'2021-22 Salary &amp; Benefits'!G$6</f>
        <v>11848.32</v>
      </c>
      <c r="X351" s="28">
        <f>'2021-22 Salary &amp; Benefits'!H$6</f>
        <v>0.2271</v>
      </c>
      <c r="Y351" s="28">
        <f>'2021-22 Salary &amp; Benefits'!I$6</f>
        <v>0.22070000000000001</v>
      </c>
      <c r="Z351" s="26">
        <f t="shared" si="94"/>
        <v>1892.1138052784002</v>
      </c>
      <c r="AA351" s="27">
        <f t="shared" si="98"/>
        <v>79.066143199999999</v>
      </c>
      <c r="AB351" s="27">
        <f t="shared" si="95"/>
        <v>17.449897804239999</v>
      </c>
      <c r="AC351" s="27">
        <f t="shared" si="96"/>
        <v>96.516041004239995</v>
      </c>
      <c r="AD351" s="26">
        <f t="shared" si="97"/>
        <v>6732.59843828264</v>
      </c>
    </row>
    <row r="352" spans="1:30" s="23" customFormat="1">
      <c r="A352" s="129" t="s">
        <v>2393</v>
      </c>
      <c r="B352" s="129" t="s">
        <v>1104</v>
      </c>
      <c r="C352" s="130">
        <v>2570</v>
      </c>
      <c r="D352" s="129" t="s">
        <v>1108</v>
      </c>
      <c r="E352" s="169">
        <f>VLOOKUP($C352,'2020-21 School Level AAFTE'!$C:$Z,11,FALSE)</f>
        <v>0.4249</v>
      </c>
      <c r="F352" s="169" t="str">
        <f>VLOOKUP($C352,'2020-21 School Level AAFTE'!$C:$Z,8,FALSE)</f>
        <v>No</v>
      </c>
      <c r="G352" s="167">
        <f>VLOOKUP($C352,'2020-21 School Level AAFTE'!$C:$I,7,FALSE)</f>
        <v>232.34</v>
      </c>
      <c r="H352" s="145">
        <f>IFERROR(IF(F352= "yes",VLOOKUP(C352,Summary!$B:$I,5,0),0),0)</f>
        <v>0</v>
      </c>
      <c r="I352" s="143">
        <f t="shared" si="87"/>
        <v>0</v>
      </c>
      <c r="J352" s="101">
        <f>VLOOKUP($A352,'2021-22 Salary &amp; Benefits'!$A:$I,3,FALSE)</f>
        <v>1</v>
      </c>
      <c r="K352" s="101">
        <f>VLOOKUP($A352,'2021-22 Salary &amp; Benefits'!$A:$I,4,FALSE)</f>
        <v>1</v>
      </c>
      <c r="L352" s="45">
        <f t="shared" si="88"/>
        <v>0</v>
      </c>
      <c r="M352" s="29">
        <v>15</v>
      </c>
      <c r="N352" s="31">
        <f t="shared" si="89"/>
        <v>0</v>
      </c>
      <c r="O352" s="29">
        <v>1.1000000000000001</v>
      </c>
      <c r="P352" s="29">
        <v>36</v>
      </c>
      <c r="Q352" s="32">
        <f t="shared" si="90"/>
        <v>0</v>
      </c>
      <c r="R352" s="122">
        <f t="shared" si="91"/>
        <v>0</v>
      </c>
      <c r="S352" s="25">
        <f>VLOOKUP($A352,'2021-22 Salary &amp; Benefits'!$A:$I,5,FALSE)</f>
        <v>67585</v>
      </c>
      <c r="T352" s="25">
        <f>VLOOKUP($A352,'2021-22 Salary &amp; Benefits'!$A:$I,6,FALSE)</f>
        <v>68937</v>
      </c>
      <c r="U352" s="26">
        <f t="shared" si="92"/>
        <v>0</v>
      </c>
      <c r="V352" s="26">
        <f t="shared" si="93"/>
        <v>0</v>
      </c>
      <c r="W352" s="26">
        <f>'2021-22 Salary &amp; Benefits'!G$6</f>
        <v>11848.32</v>
      </c>
      <c r="X352" s="28">
        <f>'2021-22 Salary &amp; Benefits'!H$6</f>
        <v>0.2271</v>
      </c>
      <c r="Y352" s="28">
        <f>'2021-22 Salary &amp; Benefits'!I$6</f>
        <v>0.22070000000000001</v>
      </c>
      <c r="Z352" s="26">
        <f t="shared" si="94"/>
        <v>0</v>
      </c>
      <c r="AA352" s="27">
        <f t="shared" si="98"/>
        <v>0</v>
      </c>
      <c r="AB352" s="27">
        <f t="shared" si="95"/>
        <v>0</v>
      </c>
      <c r="AC352" s="27">
        <f t="shared" si="96"/>
        <v>0</v>
      </c>
      <c r="AD352" s="26">
        <f t="shared" si="97"/>
        <v>0</v>
      </c>
    </row>
    <row r="353" spans="1:30" s="23" customFormat="1">
      <c r="A353" s="129" t="s">
        <v>2457</v>
      </c>
      <c r="B353" s="129" t="s">
        <v>1425</v>
      </c>
      <c r="C353" s="130">
        <v>1825</v>
      </c>
      <c r="D353" s="129" t="s">
        <v>1426</v>
      </c>
      <c r="E353" s="169">
        <f>VLOOKUP($C353,'2020-21 School Level AAFTE'!$C:$Z,11,FALSE)</f>
        <v>0.69789999999999996</v>
      </c>
      <c r="F353" s="169" t="str">
        <f>VLOOKUP($C353,'2020-21 School Level AAFTE'!$C:$Z,8,FALSE)</f>
        <v>Yes</v>
      </c>
      <c r="G353" s="167">
        <f>VLOOKUP($C353,'2020-21 School Level AAFTE'!$C:$I,7,FALSE)</f>
        <v>27.32</v>
      </c>
      <c r="H353" s="145">
        <f>IFERROR(IF(F353= "yes",VLOOKUP(C353,Summary!$B:$I,5,0),0),0)</f>
        <v>0</v>
      </c>
      <c r="I353" s="143">
        <f t="shared" si="87"/>
        <v>27.32</v>
      </c>
      <c r="J353" s="101">
        <f>VLOOKUP($A353,'2021-22 Salary &amp; Benefits'!$A:$I,3,FALSE)</f>
        <v>1.06</v>
      </c>
      <c r="K353" s="101">
        <f>VLOOKUP($A353,'2021-22 Salary &amp; Benefits'!$A:$I,4,FALSE)</f>
        <v>1.06</v>
      </c>
      <c r="L353" s="45">
        <f t="shared" si="88"/>
        <v>27.32</v>
      </c>
      <c r="M353" s="29">
        <v>15</v>
      </c>
      <c r="N353" s="31">
        <f t="shared" si="89"/>
        <v>1.8213333333333332</v>
      </c>
      <c r="O353" s="29">
        <v>1.1000000000000001</v>
      </c>
      <c r="P353" s="29">
        <v>36</v>
      </c>
      <c r="Q353" s="32">
        <f t="shared" si="90"/>
        <v>72.124800000000008</v>
      </c>
      <c r="R353" s="122">
        <f t="shared" si="91"/>
        <v>8.0138666666666677E-2</v>
      </c>
      <c r="S353" s="25">
        <f>VLOOKUP($A353,'2021-22 Salary &amp; Benefits'!$A:$I,5,FALSE)</f>
        <v>67585</v>
      </c>
      <c r="T353" s="25">
        <f>VLOOKUP($A353,'2021-22 Salary &amp; Benefits'!$A:$I,6,FALSE)</f>
        <v>68937</v>
      </c>
      <c r="U353" s="26">
        <f t="shared" si="92"/>
        <v>5741.1420938666679</v>
      </c>
      <c r="V353" s="26">
        <f t="shared" si="93"/>
        <v>114.84832597333298</v>
      </c>
      <c r="W353" s="26">
        <f>'2021-22 Salary &amp; Benefits'!G$6</f>
        <v>11848.32</v>
      </c>
      <c r="X353" s="28">
        <f>'2021-22 Salary &amp; Benefits'!H$6</f>
        <v>0.2271</v>
      </c>
      <c r="Y353" s="28">
        <f>'2021-22 Salary &amp; Benefits'!I$6</f>
        <v>0.22070000000000001</v>
      </c>
      <c r="Z353" s="26">
        <f t="shared" si="94"/>
        <v>2278.6689620994348</v>
      </c>
      <c r="AA353" s="27">
        <f t="shared" si="98"/>
        <v>97.599840330666694</v>
      </c>
      <c r="AB353" s="27">
        <f t="shared" si="95"/>
        <v>21.540284760978139</v>
      </c>
      <c r="AC353" s="27">
        <f t="shared" si="96"/>
        <v>119.14012509164483</v>
      </c>
      <c r="AD353" s="26">
        <f t="shared" si="97"/>
        <v>8253.7995070310808</v>
      </c>
    </row>
    <row r="354" spans="1:30" s="23" customFormat="1">
      <c r="A354" s="129" t="s">
        <v>2457</v>
      </c>
      <c r="B354" s="129" t="s">
        <v>1425</v>
      </c>
      <c r="C354" s="130">
        <v>3454</v>
      </c>
      <c r="D354" s="129" t="s">
        <v>1438</v>
      </c>
      <c r="E354" s="169">
        <f>VLOOKUP($C354,'2020-21 School Level AAFTE'!$C:$Z,11,FALSE)</f>
        <v>0.37430000000000002</v>
      </c>
      <c r="F354" s="169" t="str">
        <f>VLOOKUP($C354,'2020-21 School Level AAFTE'!$C:$Z,8,FALSE)</f>
        <v>No</v>
      </c>
      <c r="G354" s="167">
        <f>VLOOKUP($C354,'2020-21 School Level AAFTE'!$C:$I,7,FALSE)</f>
        <v>280.58</v>
      </c>
      <c r="H354" s="145">
        <f>IFERROR(IF(F354= "yes",VLOOKUP(C354,Summary!$B:$I,5,0),0),0)</f>
        <v>0</v>
      </c>
      <c r="I354" s="143">
        <f t="shared" si="87"/>
        <v>0</v>
      </c>
      <c r="J354" s="101">
        <f>VLOOKUP($A354,'2021-22 Salary &amp; Benefits'!$A:$I,3,FALSE)</f>
        <v>1.06</v>
      </c>
      <c r="K354" s="101">
        <f>VLOOKUP($A354,'2021-22 Salary &amp; Benefits'!$A:$I,4,FALSE)</f>
        <v>1.06</v>
      </c>
      <c r="L354" s="45">
        <f t="shared" si="88"/>
        <v>0</v>
      </c>
      <c r="M354" s="29">
        <v>15</v>
      </c>
      <c r="N354" s="31">
        <f t="shared" si="89"/>
        <v>0</v>
      </c>
      <c r="O354" s="29">
        <v>1.1000000000000001</v>
      </c>
      <c r="P354" s="29">
        <v>36</v>
      </c>
      <c r="Q354" s="32">
        <f t="shared" si="90"/>
        <v>0</v>
      </c>
      <c r="R354" s="122">
        <f t="shared" si="91"/>
        <v>0</v>
      </c>
      <c r="S354" s="25">
        <f>VLOOKUP($A354,'2021-22 Salary &amp; Benefits'!$A:$I,5,FALSE)</f>
        <v>67585</v>
      </c>
      <c r="T354" s="25">
        <f>VLOOKUP($A354,'2021-22 Salary &amp; Benefits'!$A:$I,6,FALSE)</f>
        <v>68937</v>
      </c>
      <c r="U354" s="26">
        <f t="shared" si="92"/>
        <v>0</v>
      </c>
      <c r="V354" s="26">
        <f t="shared" si="93"/>
        <v>0</v>
      </c>
      <c r="W354" s="26">
        <f>'2021-22 Salary &amp; Benefits'!G$6</f>
        <v>11848.32</v>
      </c>
      <c r="X354" s="28">
        <f>'2021-22 Salary &amp; Benefits'!H$6</f>
        <v>0.2271</v>
      </c>
      <c r="Y354" s="28">
        <f>'2021-22 Salary &amp; Benefits'!I$6</f>
        <v>0.22070000000000001</v>
      </c>
      <c r="Z354" s="26">
        <f t="shared" si="94"/>
        <v>0</v>
      </c>
      <c r="AA354" s="27">
        <f t="shared" si="98"/>
        <v>0</v>
      </c>
      <c r="AB354" s="27">
        <f t="shared" si="95"/>
        <v>0</v>
      </c>
      <c r="AC354" s="27">
        <f t="shared" si="96"/>
        <v>0</v>
      </c>
      <c r="AD354" s="26">
        <f t="shared" si="97"/>
        <v>0</v>
      </c>
    </row>
    <row r="355" spans="1:30" s="23" customFormat="1">
      <c r="A355" s="151" t="s">
        <v>2457</v>
      </c>
      <c r="B355" s="129" t="s">
        <v>1425</v>
      </c>
      <c r="C355" s="133">
        <v>3457</v>
      </c>
      <c r="D355" s="151" t="s">
        <v>1441</v>
      </c>
      <c r="E355" s="169">
        <f>VLOOKUP($C355,'2020-21 School Level AAFTE'!$C:$Z,11,FALSE)</f>
        <v>0.41620000000000001</v>
      </c>
      <c r="F355" s="169" t="str">
        <f>VLOOKUP($C355,'2020-21 School Level AAFTE'!$C:$Z,8,FALSE)</f>
        <v>No</v>
      </c>
      <c r="G355" s="167">
        <f>VLOOKUP($C355,'2020-21 School Level AAFTE'!$C:$I,7,FALSE)</f>
        <v>432.3</v>
      </c>
      <c r="H355" s="145">
        <f>IFERROR(IF(F355= "yes",VLOOKUP(C355,Summary!$B:$I,5,0),0),0)</f>
        <v>0</v>
      </c>
      <c r="I355" s="143">
        <f t="shared" si="87"/>
        <v>0</v>
      </c>
      <c r="J355" s="101">
        <f>VLOOKUP($A355,'2021-22 Salary &amp; Benefits'!$A:$I,3,FALSE)</f>
        <v>1.06</v>
      </c>
      <c r="K355" s="101">
        <f>VLOOKUP($A355,'2021-22 Salary &amp; Benefits'!$A:$I,4,FALSE)</f>
        <v>1.06</v>
      </c>
      <c r="L355" s="45">
        <f t="shared" si="88"/>
        <v>0</v>
      </c>
      <c r="M355" s="29">
        <v>15</v>
      </c>
      <c r="N355" s="31">
        <f t="shared" si="89"/>
        <v>0</v>
      </c>
      <c r="O355" s="29">
        <v>1.1000000000000001</v>
      </c>
      <c r="P355" s="29">
        <v>36</v>
      </c>
      <c r="Q355" s="32">
        <f t="shared" si="90"/>
        <v>0</v>
      </c>
      <c r="R355" s="122">
        <f t="shared" si="91"/>
        <v>0</v>
      </c>
      <c r="S355" s="25">
        <f>VLOOKUP($A355,'2021-22 Salary &amp; Benefits'!$A:$I,5,FALSE)</f>
        <v>67585</v>
      </c>
      <c r="T355" s="25">
        <f>VLOOKUP($A355,'2021-22 Salary &amp; Benefits'!$A:$I,6,FALSE)</f>
        <v>68937</v>
      </c>
      <c r="U355" s="26">
        <f t="shared" si="92"/>
        <v>0</v>
      </c>
      <c r="V355" s="26">
        <f t="shared" si="93"/>
        <v>0</v>
      </c>
      <c r="W355" s="26">
        <f>'2021-22 Salary &amp; Benefits'!G$6</f>
        <v>11848.32</v>
      </c>
      <c r="X355" s="28">
        <f>'2021-22 Salary &amp; Benefits'!H$6</f>
        <v>0.2271</v>
      </c>
      <c r="Y355" s="28">
        <f>'2021-22 Salary &amp; Benefits'!I$6</f>
        <v>0.22070000000000001</v>
      </c>
      <c r="Z355" s="26">
        <f t="shared" si="94"/>
        <v>0</v>
      </c>
      <c r="AA355" s="27">
        <f t="shared" si="98"/>
        <v>0</v>
      </c>
      <c r="AB355" s="27">
        <f t="shared" si="95"/>
        <v>0</v>
      </c>
      <c r="AC355" s="27">
        <f t="shared" si="96"/>
        <v>0</v>
      </c>
      <c r="AD355" s="26">
        <f t="shared" si="97"/>
        <v>0</v>
      </c>
    </row>
    <row r="356" spans="1:30" s="23" customFormat="1">
      <c r="A356" s="129" t="s">
        <v>2457</v>
      </c>
      <c r="B356" s="129" t="s">
        <v>1425</v>
      </c>
      <c r="C356" s="130">
        <v>2425</v>
      </c>
      <c r="D356" s="129" t="s">
        <v>1429</v>
      </c>
      <c r="E356" s="169">
        <f>VLOOKUP($C356,'2020-21 School Level AAFTE'!$C:$Z,11,FALSE)</f>
        <v>0.77100000000000002</v>
      </c>
      <c r="F356" s="169" t="str">
        <f>VLOOKUP($C356,'2020-21 School Level AAFTE'!$C:$Z,8,FALSE)</f>
        <v>Yes</v>
      </c>
      <c r="G356" s="167">
        <f>VLOOKUP($C356,'2020-21 School Level AAFTE'!$C:$I,7,FALSE)</f>
        <v>1311.76</v>
      </c>
      <c r="H356" s="145">
        <f>IFERROR(IF(F356= "yes",VLOOKUP(C356,Summary!$B:$I,5,0),0),0)</f>
        <v>0</v>
      </c>
      <c r="I356" s="143">
        <f t="shared" si="87"/>
        <v>1311.76</v>
      </c>
      <c r="J356" s="101">
        <f>VLOOKUP($A356,'2021-22 Salary &amp; Benefits'!$A:$I,3,FALSE)</f>
        <v>1.06</v>
      </c>
      <c r="K356" s="101">
        <f>VLOOKUP($A356,'2021-22 Salary &amp; Benefits'!$A:$I,4,FALSE)</f>
        <v>1.06</v>
      </c>
      <c r="L356" s="45">
        <f t="shared" si="88"/>
        <v>1311.76</v>
      </c>
      <c r="M356" s="29">
        <v>15</v>
      </c>
      <c r="N356" s="31">
        <f t="shared" si="89"/>
        <v>87.450666666666663</v>
      </c>
      <c r="O356" s="29">
        <v>1.1000000000000001</v>
      </c>
      <c r="P356" s="29">
        <v>36</v>
      </c>
      <c r="Q356" s="32">
        <f t="shared" si="90"/>
        <v>3463.0464000000002</v>
      </c>
      <c r="R356" s="122">
        <f t="shared" si="91"/>
        <v>3.8478293333333333</v>
      </c>
      <c r="S356" s="25">
        <f>VLOOKUP($A356,'2021-22 Salary &amp; Benefits'!$A:$I,5,FALSE)</f>
        <v>67585</v>
      </c>
      <c r="T356" s="25">
        <f>VLOOKUP($A356,'2021-22 Salary &amp; Benefits'!$A:$I,6,FALSE)</f>
        <v>68937</v>
      </c>
      <c r="U356" s="26">
        <f t="shared" si="92"/>
        <v>275658.87822293333</v>
      </c>
      <c r="V356" s="26">
        <f t="shared" si="93"/>
        <v>5514.4011741866707</v>
      </c>
      <c r="W356" s="26">
        <f>'2021-22 Salary &amp; Benefits'!G$6</f>
        <v>11848.32</v>
      </c>
      <c r="X356" s="28">
        <f>'2021-22 Salary &amp; Benefits'!H$6</f>
        <v>0.2271</v>
      </c>
      <c r="Y356" s="28">
        <f>'2021-22 Salary &amp; Benefits'!I$6</f>
        <v>0.22070000000000001</v>
      </c>
      <c r="Z356" s="26">
        <f t="shared" si="94"/>
        <v>109409.47283029115</v>
      </c>
      <c r="AA356" s="27">
        <f t="shared" si="98"/>
        <v>4686.2213232853337</v>
      </c>
      <c r="AB356" s="27">
        <f t="shared" si="95"/>
        <v>1034.2490460490733</v>
      </c>
      <c r="AC356" s="27">
        <f t="shared" si="96"/>
        <v>5720.4703693344072</v>
      </c>
      <c r="AD356" s="26">
        <f t="shared" si="97"/>
        <v>396303.22259674553</v>
      </c>
    </row>
    <row r="357" spans="1:30" s="23" customFormat="1">
      <c r="A357" s="129" t="s">
        <v>2457</v>
      </c>
      <c r="B357" s="129" t="s">
        <v>1425</v>
      </c>
      <c r="C357" s="130">
        <v>5411</v>
      </c>
      <c r="D357" s="129" t="s">
        <v>1449</v>
      </c>
      <c r="E357" s="169">
        <f>VLOOKUP($C357,'2020-21 School Level AAFTE'!$C:$Z,11,FALSE)</f>
        <v>0.70579999999999998</v>
      </c>
      <c r="F357" s="169" t="str">
        <f>VLOOKUP($C357,'2020-21 School Level AAFTE'!$C:$Z,8,FALSE)</f>
        <v>Yes</v>
      </c>
      <c r="G357" s="167">
        <f>VLOOKUP($C357,'2020-21 School Level AAFTE'!$C:$I,7,FALSE)</f>
        <v>204.47</v>
      </c>
      <c r="H357" s="145">
        <f>IFERROR(IF(F357= "yes",VLOOKUP(C357,Summary!$B:$I,5,0),0),0)</f>
        <v>0</v>
      </c>
      <c r="I357" s="143">
        <f t="shared" si="87"/>
        <v>204.47</v>
      </c>
      <c r="J357" s="101">
        <f>VLOOKUP($A357,'2021-22 Salary &amp; Benefits'!$A:$I,3,FALSE)</f>
        <v>1.06</v>
      </c>
      <c r="K357" s="101">
        <f>VLOOKUP($A357,'2021-22 Salary &amp; Benefits'!$A:$I,4,FALSE)</f>
        <v>1.06</v>
      </c>
      <c r="L357" s="45">
        <f t="shared" si="88"/>
        <v>204.47</v>
      </c>
      <c r="M357" s="29">
        <v>15</v>
      </c>
      <c r="N357" s="31">
        <f t="shared" si="89"/>
        <v>13.631333333333334</v>
      </c>
      <c r="O357" s="29">
        <v>1.1000000000000001</v>
      </c>
      <c r="P357" s="29">
        <v>36</v>
      </c>
      <c r="Q357" s="32">
        <f t="shared" si="90"/>
        <v>539.80079999999998</v>
      </c>
      <c r="R357" s="122">
        <f t="shared" si="91"/>
        <v>0.59977866666666668</v>
      </c>
      <c r="S357" s="25">
        <f>VLOOKUP($A357,'2021-22 Salary &amp; Benefits'!$A:$I,5,FALSE)</f>
        <v>67585</v>
      </c>
      <c r="T357" s="25">
        <f>VLOOKUP($A357,'2021-22 Salary &amp; Benefits'!$A:$I,6,FALSE)</f>
        <v>68937</v>
      </c>
      <c r="U357" s="26">
        <f t="shared" si="92"/>
        <v>42968.203657866674</v>
      </c>
      <c r="V357" s="26">
        <f t="shared" si="93"/>
        <v>859.55480277333118</v>
      </c>
      <c r="W357" s="26">
        <f>'2021-22 Salary &amp; Benefits'!G$6</f>
        <v>11848.32</v>
      </c>
      <c r="X357" s="28">
        <f>'2021-22 Salary &amp; Benefits'!H$6</f>
        <v>0.2271</v>
      </c>
      <c r="Y357" s="28">
        <f>'2021-22 Salary &amp; Benefits'!I$6</f>
        <v>0.22070000000000001</v>
      </c>
      <c r="Z357" s="26">
        <f t="shared" si="94"/>
        <v>17054.152367513594</v>
      </c>
      <c r="AA357" s="27">
        <f t="shared" si="98"/>
        <v>730.46264101066674</v>
      </c>
      <c r="AB357" s="27">
        <f t="shared" si="95"/>
        <v>161.21310487105416</v>
      </c>
      <c r="AC357" s="27">
        <f t="shared" si="96"/>
        <v>891.6757458817209</v>
      </c>
      <c r="AD357" s="26">
        <f t="shared" si="97"/>
        <v>61773.586574035326</v>
      </c>
    </row>
    <row r="358" spans="1:30" s="23" customFormat="1">
      <c r="A358" s="129" t="s">
        <v>2457</v>
      </c>
      <c r="B358" s="129" t="s">
        <v>1425</v>
      </c>
      <c r="C358" s="130">
        <v>2943</v>
      </c>
      <c r="D358" s="129" t="s">
        <v>1432</v>
      </c>
      <c r="E358" s="169">
        <f>VLOOKUP($C358,'2020-21 School Level AAFTE'!$C:$Z,11,FALSE)</f>
        <v>0.70650000000000002</v>
      </c>
      <c r="F358" s="169" t="str">
        <f>VLOOKUP($C358,'2020-21 School Level AAFTE'!$C:$Z,8,FALSE)</f>
        <v>Yes</v>
      </c>
      <c r="G358" s="167">
        <f>VLOOKUP($C358,'2020-21 School Level AAFTE'!$C:$I,7,FALSE)</f>
        <v>232.98</v>
      </c>
      <c r="H358" s="145">
        <f>IFERROR(IF(F358= "yes",VLOOKUP(C358,Summary!$B:$I,5,0),0),0)</f>
        <v>0</v>
      </c>
      <c r="I358" s="143">
        <f t="shared" si="87"/>
        <v>232.98</v>
      </c>
      <c r="J358" s="101">
        <f>VLOOKUP($A358,'2021-22 Salary &amp; Benefits'!$A:$I,3,FALSE)</f>
        <v>1.06</v>
      </c>
      <c r="K358" s="101">
        <f>VLOOKUP($A358,'2021-22 Salary &amp; Benefits'!$A:$I,4,FALSE)</f>
        <v>1.06</v>
      </c>
      <c r="L358" s="45">
        <f t="shared" si="88"/>
        <v>232.98</v>
      </c>
      <c r="M358" s="29">
        <v>15</v>
      </c>
      <c r="N358" s="31">
        <f t="shared" si="89"/>
        <v>15.532</v>
      </c>
      <c r="O358" s="29">
        <v>1.1000000000000001</v>
      </c>
      <c r="P358" s="29">
        <v>36</v>
      </c>
      <c r="Q358" s="32">
        <f t="shared" si="90"/>
        <v>615.06719999999996</v>
      </c>
      <c r="R358" s="122">
        <f t="shared" si="91"/>
        <v>0.6834079999999999</v>
      </c>
      <c r="S358" s="25">
        <f>VLOOKUP($A358,'2021-22 Salary &amp; Benefits'!$A:$I,5,FALSE)</f>
        <v>67585</v>
      </c>
      <c r="T358" s="25">
        <f>VLOOKUP($A358,'2021-22 Salary &amp; Benefits'!$A:$I,6,FALSE)</f>
        <v>68937</v>
      </c>
      <c r="U358" s="26">
        <f t="shared" si="92"/>
        <v>48959.417460799996</v>
      </c>
      <c r="V358" s="26">
        <f t="shared" si="93"/>
        <v>979.4056729599979</v>
      </c>
      <c r="W358" s="26">
        <f>'2021-22 Salary &amp; Benefits'!G$6</f>
        <v>11848.32</v>
      </c>
      <c r="X358" s="28">
        <f>'2021-22 Salary &amp; Benefits'!H$6</f>
        <v>0.2271</v>
      </c>
      <c r="Y358" s="28">
        <f>'2021-22 Salary &amp; Benefits'!I$6</f>
        <v>0.22070000000000001</v>
      </c>
      <c r="Z358" s="26">
        <f t="shared" si="94"/>
        <v>19432.07521192995</v>
      </c>
      <c r="AA358" s="27">
        <f t="shared" si="98"/>
        <v>832.31371889599995</v>
      </c>
      <c r="AB358" s="27">
        <f t="shared" si="95"/>
        <v>183.69163776034719</v>
      </c>
      <c r="AC358" s="27">
        <f t="shared" si="96"/>
        <v>1016.0053566563472</v>
      </c>
      <c r="AD358" s="26">
        <f t="shared" si="97"/>
        <v>70386.903702346288</v>
      </c>
    </row>
    <row r="359" spans="1:30" s="23" customFormat="1">
      <c r="A359" s="129" t="s">
        <v>2457</v>
      </c>
      <c r="B359" s="129" t="s">
        <v>1425</v>
      </c>
      <c r="C359" s="130">
        <v>3455</v>
      </c>
      <c r="D359" s="129" t="s">
        <v>1439</v>
      </c>
      <c r="E359" s="169">
        <f>VLOOKUP($C359,'2020-21 School Level AAFTE'!$C:$Z,11,FALSE)</f>
        <v>0.71109999999999995</v>
      </c>
      <c r="F359" s="169" t="str">
        <f>VLOOKUP($C359,'2020-21 School Level AAFTE'!$C:$Z,8,FALSE)</f>
        <v>Yes</v>
      </c>
      <c r="G359" s="167">
        <f>VLOOKUP($C359,'2020-21 School Level AAFTE'!$C:$I,7,FALSE)</f>
        <v>289.18</v>
      </c>
      <c r="H359" s="145">
        <f>IFERROR(IF(F359= "yes",VLOOKUP(C359,Summary!$B:$I,5,0),0),0)</f>
        <v>0</v>
      </c>
      <c r="I359" s="144">
        <f t="shared" si="87"/>
        <v>289.18</v>
      </c>
      <c r="J359" s="101">
        <f>VLOOKUP($A359,'2021-22 Salary &amp; Benefits'!$A:$I,3,FALSE)</f>
        <v>1.06</v>
      </c>
      <c r="K359" s="101">
        <f>VLOOKUP($A359,'2021-22 Salary &amp; Benefits'!$A:$I,4,FALSE)</f>
        <v>1.06</v>
      </c>
      <c r="L359" s="121">
        <f t="shared" si="88"/>
        <v>289.18</v>
      </c>
      <c r="M359" s="29">
        <v>15</v>
      </c>
      <c r="N359" s="31">
        <f t="shared" si="89"/>
        <v>19.278666666666666</v>
      </c>
      <c r="O359" s="29">
        <v>1.1000000000000001</v>
      </c>
      <c r="P359" s="29">
        <v>36</v>
      </c>
      <c r="Q359" s="32">
        <f t="shared" si="90"/>
        <v>763.43520000000001</v>
      </c>
      <c r="R359" s="122">
        <f t="shared" si="91"/>
        <v>0.84826133333333331</v>
      </c>
      <c r="S359" s="25">
        <f>VLOOKUP($A359,'2021-22 Salary &amp; Benefits'!$A:$I,5,FALSE)</f>
        <v>67585</v>
      </c>
      <c r="T359" s="25">
        <f>VLOOKUP($A359,'2021-22 Salary &amp; Benefits'!$A:$I,6,FALSE)</f>
        <v>68937</v>
      </c>
      <c r="U359" s="26">
        <f t="shared" si="92"/>
        <v>60769.526746133335</v>
      </c>
      <c r="V359" s="26">
        <f t="shared" si="93"/>
        <v>1215.6602820266635</v>
      </c>
      <c r="W359" s="26">
        <f>'2021-22 Salary &amp; Benefits'!G$6</f>
        <v>11848.32</v>
      </c>
      <c r="X359" s="28">
        <f>'2021-22 Salary &amp; Benefits'!H$6</f>
        <v>0.2271</v>
      </c>
      <c r="Y359" s="28">
        <f>'2021-22 Salary &amp; Benefits'!I$6</f>
        <v>0.22070000000000001</v>
      </c>
      <c r="Z359" s="26">
        <f t="shared" si="94"/>
        <v>24119.527469250163</v>
      </c>
      <c r="AA359" s="27">
        <f t="shared" si="98"/>
        <v>1033.0864504693334</v>
      </c>
      <c r="AB359" s="27">
        <f t="shared" si="95"/>
        <v>228.00217961858189</v>
      </c>
      <c r="AC359" s="27">
        <f t="shared" si="96"/>
        <v>1261.0886300879154</v>
      </c>
      <c r="AD359" s="26">
        <f t="shared" si="97"/>
        <v>87365.803127498089</v>
      </c>
    </row>
    <row r="360" spans="1:30" s="23" customFormat="1">
      <c r="A360" s="129" t="s">
        <v>2457</v>
      </c>
      <c r="B360" s="129" t="s">
        <v>1425</v>
      </c>
      <c r="C360" s="130">
        <v>4396</v>
      </c>
      <c r="D360" s="129" t="s">
        <v>1214</v>
      </c>
      <c r="E360" s="169">
        <f>VLOOKUP($C360,'2020-21 School Level AAFTE'!$C:$Z,11,FALSE)</f>
        <v>0.58740000000000003</v>
      </c>
      <c r="F360" s="169" t="str">
        <f>VLOOKUP($C360,'2020-21 School Level AAFTE'!$C:$Z,8,FALSE)</f>
        <v>Yes</v>
      </c>
      <c r="G360" s="167">
        <f>VLOOKUP($C360,'2020-21 School Level AAFTE'!$C:$I,7,FALSE)</f>
        <v>377.83</v>
      </c>
      <c r="H360" s="145">
        <f>IFERROR(IF(F360= "yes",VLOOKUP(C360,Summary!$B:$I,5,0),0),0)</f>
        <v>0</v>
      </c>
      <c r="I360" s="143">
        <f t="shared" si="87"/>
        <v>377.83</v>
      </c>
      <c r="J360" s="101">
        <f>VLOOKUP($A360,'2021-22 Salary &amp; Benefits'!$A:$I,3,FALSE)</f>
        <v>1.06</v>
      </c>
      <c r="K360" s="101">
        <f>VLOOKUP($A360,'2021-22 Salary &amp; Benefits'!$A:$I,4,FALSE)</f>
        <v>1.06</v>
      </c>
      <c r="L360" s="45">
        <f t="shared" si="88"/>
        <v>377.83</v>
      </c>
      <c r="M360" s="29">
        <v>15</v>
      </c>
      <c r="N360" s="31">
        <f t="shared" si="89"/>
        <v>25.188666666666666</v>
      </c>
      <c r="O360" s="29">
        <v>1.1000000000000001</v>
      </c>
      <c r="P360" s="29">
        <v>36</v>
      </c>
      <c r="Q360" s="32">
        <f t="shared" si="90"/>
        <v>997.47120000000007</v>
      </c>
      <c r="R360" s="122">
        <f t="shared" si="91"/>
        <v>1.1083013333333334</v>
      </c>
      <c r="S360" s="25">
        <f>VLOOKUP($A360,'2021-22 Salary &amp; Benefits'!$A:$I,5,FALSE)</f>
        <v>67585</v>
      </c>
      <c r="T360" s="25">
        <f>VLOOKUP($A360,'2021-22 Salary &amp; Benefits'!$A:$I,6,FALSE)</f>
        <v>68937</v>
      </c>
      <c r="U360" s="26">
        <f t="shared" si="92"/>
        <v>79398.818350133341</v>
      </c>
      <c r="V360" s="26">
        <f t="shared" si="93"/>
        <v>1588.3288068266556</v>
      </c>
      <c r="W360" s="26">
        <f>'2021-22 Salary &amp; Benefits'!G$6</f>
        <v>11848.32</v>
      </c>
      <c r="X360" s="28">
        <f>'2021-22 Salary &amp; Benefits'!H$6</f>
        <v>0.2271</v>
      </c>
      <c r="Y360" s="28">
        <f>'2021-22 Salary &amp; Benefits'!I$6</f>
        <v>0.22070000000000001</v>
      </c>
      <c r="Z360" s="26">
        <f t="shared" si="94"/>
        <v>31513.52466874192</v>
      </c>
      <c r="AA360" s="27">
        <f t="shared" si="98"/>
        <v>1349.7857859493333</v>
      </c>
      <c r="AB360" s="27">
        <f t="shared" si="95"/>
        <v>297.89772295901787</v>
      </c>
      <c r="AC360" s="27">
        <f t="shared" si="96"/>
        <v>1647.6835089083511</v>
      </c>
      <c r="AD360" s="26">
        <f t="shared" si="97"/>
        <v>114148.35533461026</v>
      </c>
    </row>
    <row r="361" spans="1:30" s="23" customFormat="1">
      <c r="A361" s="129" t="s">
        <v>2457</v>
      </c>
      <c r="B361" s="129" t="s">
        <v>1425</v>
      </c>
      <c r="C361" s="130">
        <v>5387</v>
      </c>
      <c r="D361" s="129" t="s">
        <v>1448</v>
      </c>
      <c r="E361" s="169">
        <f>VLOOKUP($C361,'2020-21 School Level AAFTE'!$C:$Z,11,FALSE)</f>
        <v>0.84670000000000001</v>
      </c>
      <c r="F361" s="169" t="str">
        <f>VLOOKUP($C361,'2020-21 School Level AAFTE'!$C:$Z,8,FALSE)</f>
        <v>Yes</v>
      </c>
      <c r="G361" s="167">
        <f>VLOOKUP($C361,'2020-21 School Level AAFTE'!$C:$I,7,FALSE)</f>
        <v>606.29999999999995</v>
      </c>
      <c r="H361" s="145">
        <f>IFERROR(IF(F361= "yes",VLOOKUP(C361,Summary!$B:$I,5,0),0),0)</f>
        <v>0</v>
      </c>
      <c r="I361" s="143">
        <f t="shared" si="87"/>
        <v>606.29999999999995</v>
      </c>
      <c r="J361" s="101">
        <f>VLOOKUP($A361,'2021-22 Salary &amp; Benefits'!$A:$I,3,FALSE)</f>
        <v>1.06</v>
      </c>
      <c r="K361" s="101">
        <f>VLOOKUP($A361,'2021-22 Salary &amp; Benefits'!$A:$I,4,FALSE)</f>
        <v>1.06</v>
      </c>
      <c r="L361" s="45">
        <f t="shared" si="88"/>
        <v>606.29999999999995</v>
      </c>
      <c r="M361" s="29">
        <v>15</v>
      </c>
      <c r="N361" s="31">
        <f t="shared" si="89"/>
        <v>40.419999999999995</v>
      </c>
      <c r="O361" s="29">
        <v>1.1000000000000001</v>
      </c>
      <c r="P361" s="29">
        <v>36</v>
      </c>
      <c r="Q361" s="32">
        <f t="shared" si="90"/>
        <v>1600.6319999999998</v>
      </c>
      <c r="R361" s="122">
        <f t="shared" si="91"/>
        <v>1.7784799999999998</v>
      </c>
      <c r="S361" s="25">
        <f>VLOOKUP($A361,'2021-22 Salary &amp; Benefits'!$A:$I,5,FALSE)</f>
        <v>67585</v>
      </c>
      <c r="T361" s="25">
        <f>VLOOKUP($A361,'2021-22 Salary &amp; Benefits'!$A:$I,6,FALSE)</f>
        <v>68937</v>
      </c>
      <c r="U361" s="26">
        <f t="shared" si="92"/>
        <v>127410.485048</v>
      </c>
      <c r="V361" s="26">
        <f t="shared" si="93"/>
        <v>2548.7752575999912</v>
      </c>
      <c r="W361" s="26">
        <f>'2021-22 Salary &amp; Benefits'!G$6</f>
        <v>11848.32</v>
      </c>
      <c r="X361" s="28">
        <f>'2021-22 Salary &amp; Benefits'!H$6</f>
        <v>0.2271</v>
      </c>
      <c r="Y361" s="28">
        <f>'2021-22 Salary &amp; Benefits'!I$6</f>
        <v>0.22070000000000001</v>
      </c>
      <c r="Z361" s="26">
        <f t="shared" si="94"/>
        <v>50569.436007353113</v>
      </c>
      <c r="AA361" s="27">
        <f t="shared" si="98"/>
        <v>2165.98767176</v>
      </c>
      <c r="AB361" s="27">
        <f t="shared" si="95"/>
        <v>478.033479157432</v>
      </c>
      <c r="AC361" s="27">
        <f t="shared" si="96"/>
        <v>2644.0211509174319</v>
      </c>
      <c r="AD361" s="26">
        <f t="shared" si="97"/>
        <v>183172.71746387056</v>
      </c>
    </row>
    <row r="362" spans="1:30" s="23" customFormat="1">
      <c r="A362" s="129" t="s">
        <v>2457</v>
      </c>
      <c r="B362" s="129" t="s">
        <v>1425</v>
      </c>
      <c r="C362" s="130">
        <v>5027</v>
      </c>
      <c r="D362" s="129" t="s">
        <v>1444</v>
      </c>
      <c r="E362" s="169">
        <f>VLOOKUP($C362,'2020-21 School Level AAFTE'!$C:$Z,11,FALSE)</f>
        <v>0.60250000000000004</v>
      </c>
      <c r="F362" s="169" t="str">
        <f>VLOOKUP($C362,'2020-21 School Level AAFTE'!$C:$Z,8,FALSE)</f>
        <v>Yes</v>
      </c>
      <c r="G362" s="167">
        <f>VLOOKUP($C362,'2020-21 School Level AAFTE'!$C:$I,7,FALSE)</f>
        <v>726.14</v>
      </c>
      <c r="H362" s="145">
        <f>IFERROR(IF(F362= "yes",VLOOKUP(C362,Summary!$B:$I,5,0),0),0)</f>
        <v>0</v>
      </c>
      <c r="I362" s="143">
        <f t="shared" si="87"/>
        <v>726.14</v>
      </c>
      <c r="J362" s="101">
        <f>VLOOKUP($A362,'2021-22 Salary &amp; Benefits'!$A:$I,3,FALSE)</f>
        <v>1.06</v>
      </c>
      <c r="K362" s="101">
        <f>VLOOKUP($A362,'2021-22 Salary &amp; Benefits'!$A:$I,4,FALSE)</f>
        <v>1.06</v>
      </c>
      <c r="L362" s="45">
        <f t="shared" si="88"/>
        <v>726.14</v>
      </c>
      <c r="M362" s="29">
        <v>15</v>
      </c>
      <c r="N362" s="31">
        <f t="shared" si="89"/>
        <v>48.409333333333329</v>
      </c>
      <c r="O362" s="29">
        <v>1.1000000000000001</v>
      </c>
      <c r="P362" s="29">
        <v>36</v>
      </c>
      <c r="Q362" s="32">
        <f t="shared" si="90"/>
        <v>1917.0096000000001</v>
      </c>
      <c r="R362" s="122">
        <f t="shared" si="91"/>
        <v>2.1300106666666667</v>
      </c>
      <c r="S362" s="25">
        <f>VLOOKUP($A362,'2021-22 Salary &amp; Benefits'!$A:$I,5,FALSE)</f>
        <v>67585</v>
      </c>
      <c r="T362" s="25">
        <f>VLOOKUP($A362,'2021-22 Salary &amp; Benefits'!$A:$I,6,FALSE)</f>
        <v>68937</v>
      </c>
      <c r="U362" s="26">
        <f t="shared" si="92"/>
        <v>152594.17716106668</v>
      </c>
      <c r="V362" s="26">
        <f t="shared" si="93"/>
        <v>3052.5608866133261</v>
      </c>
      <c r="W362" s="26">
        <f>'2021-22 Salary &amp; Benefits'!G$6</f>
        <v>11848.32</v>
      </c>
      <c r="X362" s="28">
        <f>'2021-22 Salary &amp; Benefits'!H$6</f>
        <v>0.2271</v>
      </c>
      <c r="Y362" s="28">
        <f>'2021-22 Salary &amp; Benefits'!I$6</f>
        <v>0.22070000000000001</v>
      </c>
      <c r="Z362" s="26">
        <f t="shared" si="94"/>
        <v>60564.885803033801</v>
      </c>
      <c r="AA362" s="27">
        <f t="shared" si="98"/>
        <v>2594.1123007946667</v>
      </c>
      <c r="AB362" s="27">
        <f t="shared" si="95"/>
        <v>572.52058478538299</v>
      </c>
      <c r="AC362" s="27">
        <f t="shared" si="96"/>
        <v>3166.6328855800498</v>
      </c>
      <c r="AD362" s="26">
        <f t="shared" si="97"/>
        <v>219378.25673629384</v>
      </c>
    </row>
    <row r="363" spans="1:30" s="23" customFormat="1">
      <c r="A363" s="129" t="s">
        <v>2457</v>
      </c>
      <c r="B363" s="129" t="s">
        <v>1425</v>
      </c>
      <c r="C363" s="130">
        <v>3298</v>
      </c>
      <c r="D363" s="129" t="s">
        <v>1436</v>
      </c>
      <c r="E363" s="169">
        <f>VLOOKUP($C363,'2020-21 School Level AAFTE'!$C:$Z,11,FALSE)</f>
        <v>0.67910000000000004</v>
      </c>
      <c r="F363" s="169" t="str">
        <f>VLOOKUP($C363,'2020-21 School Level AAFTE'!$C:$Z,8,FALSE)</f>
        <v>Yes</v>
      </c>
      <c r="G363" s="167">
        <f>VLOOKUP($C363,'2020-21 School Level AAFTE'!$C:$I,7,FALSE)</f>
        <v>388.41</v>
      </c>
      <c r="H363" s="145">
        <f>IFERROR(IF(F363= "yes",VLOOKUP(C363,Summary!$B:$I,5,0),0),0)</f>
        <v>0</v>
      </c>
      <c r="I363" s="143">
        <f t="shared" si="87"/>
        <v>388.41</v>
      </c>
      <c r="J363" s="101">
        <f>VLOOKUP($A363,'2021-22 Salary &amp; Benefits'!$A:$I,3,FALSE)</f>
        <v>1.06</v>
      </c>
      <c r="K363" s="101">
        <f>VLOOKUP($A363,'2021-22 Salary &amp; Benefits'!$A:$I,4,FALSE)</f>
        <v>1.06</v>
      </c>
      <c r="L363" s="45">
        <f t="shared" si="88"/>
        <v>388.41</v>
      </c>
      <c r="M363" s="29">
        <v>15</v>
      </c>
      <c r="N363" s="31">
        <f t="shared" si="89"/>
        <v>25.894000000000002</v>
      </c>
      <c r="O363" s="29">
        <v>1.1000000000000001</v>
      </c>
      <c r="P363" s="29">
        <v>36</v>
      </c>
      <c r="Q363" s="32">
        <f t="shared" si="90"/>
        <v>1025.4024000000002</v>
      </c>
      <c r="R363" s="122">
        <f t="shared" si="91"/>
        <v>1.1393360000000001</v>
      </c>
      <c r="S363" s="25">
        <f>VLOOKUP($A363,'2021-22 Salary &amp; Benefits'!$A:$I,5,FALSE)</f>
        <v>67585</v>
      </c>
      <c r="T363" s="25">
        <f>VLOOKUP($A363,'2021-22 Salary &amp; Benefits'!$A:$I,6,FALSE)</f>
        <v>68937</v>
      </c>
      <c r="U363" s="26">
        <f t="shared" si="92"/>
        <v>81622.144973600021</v>
      </c>
      <c r="V363" s="26">
        <f t="shared" si="93"/>
        <v>1632.8052083199873</v>
      </c>
      <c r="W363" s="26">
        <f>'2021-22 Salary &amp; Benefits'!G$6</f>
        <v>11848.32</v>
      </c>
      <c r="X363" s="28">
        <f>'2021-22 Salary &amp; Benefits'!H$6</f>
        <v>0.2271</v>
      </c>
      <c r="Y363" s="28">
        <f>'2021-22 Salary &amp; Benefits'!I$6</f>
        <v>0.22070000000000001</v>
      </c>
      <c r="Z363" s="26">
        <f t="shared" si="94"/>
        <v>32395.966748500785</v>
      </c>
      <c r="AA363" s="27">
        <f t="shared" si="98"/>
        <v>1387.5825030320002</v>
      </c>
      <c r="AB363" s="27">
        <f t="shared" si="95"/>
        <v>306.23945841916247</v>
      </c>
      <c r="AC363" s="27">
        <f t="shared" si="96"/>
        <v>1693.8219614511627</v>
      </c>
      <c r="AD363" s="26">
        <f t="shared" si="97"/>
        <v>117344.73889187195</v>
      </c>
    </row>
    <row r="364" spans="1:30" s="23" customFormat="1">
      <c r="A364" s="151" t="s">
        <v>2457</v>
      </c>
      <c r="B364" s="129" t="s">
        <v>1425</v>
      </c>
      <c r="C364" s="133">
        <v>3248</v>
      </c>
      <c r="D364" s="151" t="s">
        <v>1434</v>
      </c>
      <c r="E364" s="169">
        <f>VLOOKUP($C364,'2020-21 School Level AAFTE'!$C:$Z,11,FALSE)</f>
        <v>0.69710000000000005</v>
      </c>
      <c r="F364" s="169" t="str">
        <f>VLOOKUP($C364,'2020-21 School Level AAFTE'!$C:$Z,8,FALSE)</f>
        <v>Yes</v>
      </c>
      <c r="G364" s="167">
        <f>VLOOKUP($C364,'2020-21 School Level AAFTE'!$C:$I,7,FALSE)</f>
        <v>696.94</v>
      </c>
      <c r="H364" s="145">
        <f>IFERROR(IF(F364= "yes",VLOOKUP(C364,Summary!$B:$I,5,0),0),0)</f>
        <v>0</v>
      </c>
      <c r="I364" s="144">
        <f t="shared" si="87"/>
        <v>696.94</v>
      </c>
      <c r="J364" s="101">
        <f>VLOOKUP($A364,'2021-22 Salary &amp; Benefits'!$A:$I,3,FALSE)</f>
        <v>1.06</v>
      </c>
      <c r="K364" s="101">
        <f>VLOOKUP($A364,'2021-22 Salary &amp; Benefits'!$A:$I,4,FALSE)</f>
        <v>1.06</v>
      </c>
      <c r="L364" s="121">
        <f t="shared" si="88"/>
        <v>696.94</v>
      </c>
      <c r="M364" s="29">
        <v>15</v>
      </c>
      <c r="N364" s="31">
        <f t="shared" si="89"/>
        <v>46.462666666666671</v>
      </c>
      <c r="O364" s="29">
        <v>1.1000000000000001</v>
      </c>
      <c r="P364" s="29">
        <v>36</v>
      </c>
      <c r="Q364" s="32">
        <f t="shared" si="90"/>
        <v>1839.9216000000001</v>
      </c>
      <c r="R364" s="122">
        <f t="shared" si="91"/>
        <v>2.0443573333333336</v>
      </c>
      <c r="S364" s="25">
        <f>VLOOKUP($A364,'2021-22 Salary &amp; Benefits'!$A:$I,5,FALSE)</f>
        <v>67585</v>
      </c>
      <c r="T364" s="25">
        <f>VLOOKUP($A364,'2021-22 Salary &amp; Benefits'!$A:$I,6,FALSE)</f>
        <v>68937</v>
      </c>
      <c r="U364" s="26">
        <f t="shared" si="92"/>
        <v>146457.96379573338</v>
      </c>
      <c r="V364" s="26">
        <f t="shared" si="93"/>
        <v>2929.8093815466564</v>
      </c>
      <c r="W364" s="26">
        <f>'2021-22 Salary &amp; Benefits'!G$6</f>
        <v>11848.32</v>
      </c>
      <c r="X364" s="28">
        <f>'2021-22 Salary &amp; Benefits'!H$6</f>
        <v>0.2271</v>
      </c>
      <c r="Y364" s="28">
        <f>'2021-22 Salary &amp; Benefits'!I$6</f>
        <v>0.22070000000000001</v>
      </c>
      <c r="Z364" s="26">
        <f t="shared" si="94"/>
        <v>58129.412388198398</v>
      </c>
      <c r="AA364" s="27">
        <f t="shared" si="98"/>
        <v>2489.7962196213339</v>
      </c>
      <c r="AB364" s="27">
        <f t="shared" si="95"/>
        <v>549.49802567042843</v>
      </c>
      <c r="AC364" s="27">
        <f t="shared" si="96"/>
        <v>3039.2942452917623</v>
      </c>
      <c r="AD364" s="26">
        <f t="shared" si="97"/>
        <v>210556.47981077019</v>
      </c>
    </row>
    <row r="365" spans="1:30" s="23" customFormat="1">
      <c r="A365" s="129" t="s">
        <v>2457</v>
      </c>
      <c r="B365" s="129" t="s">
        <v>1425</v>
      </c>
      <c r="C365" s="130">
        <v>3117</v>
      </c>
      <c r="D365" s="129" t="s">
        <v>1433</v>
      </c>
      <c r="E365" s="169">
        <f>VLOOKUP($C365,'2020-21 School Level AAFTE'!$C:$Z,11,FALSE)</f>
        <v>0.35970000000000002</v>
      </c>
      <c r="F365" s="169" t="str">
        <f>VLOOKUP($C365,'2020-21 School Level AAFTE'!$C:$Z,8,FALSE)</f>
        <v>No</v>
      </c>
      <c r="G365" s="167">
        <f>VLOOKUP($C365,'2020-21 School Level AAFTE'!$C:$I,7,FALSE)</f>
        <v>447.31</v>
      </c>
      <c r="H365" s="145">
        <f>IFERROR(IF(F365= "yes",VLOOKUP(C365,Summary!$B:$I,5,0),0),0)</f>
        <v>0</v>
      </c>
      <c r="I365" s="143">
        <f t="shared" si="87"/>
        <v>0</v>
      </c>
      <c r="J365" s="101">
        <f>VLOOKUP($A365,'2021-22 Salary &amp; Benefits'!$A:$I,3,FALSE)</f>
        <v>1.06</v>
      </c>
      <c r="K365" s="101">
        <f>VLOOKUP($A365,'2021-22 Salary &amp; Benefits'!$A:$I,4,FALSE)</f>
        <v>1.06</v>
      </c>
      <c r="L365" s="45">
        <f t="shared" si="88"/>
        <v>0</v>
      </c>
      <c r="M365" s="29">
        <v>15</v>
      </c>
      <c r="N365" s="31">
        <f t="shared" si="89"/>
        <v>0</v>
      </c>
      <c r="O365" s="29">
        <v>1.1000000000000001</v>
      </c>
      <c r="P365" s="29">
        <v>36</v>
      </c>
      <c r="Q365" s="32">
        <f t="shared" si="90"/>
        <v>0</v>
      </c>
      <c r="R365" s="122">
        <f t="shared" si="91"/>
        <v>0</v>
      </c>
      <c r="S365" s="25">
        <f>VLOOKUP($A365,'2021-22 Salary &amp; Benefits'!$A:$I,5,FALSE)</f>
        <v>67585</v>
      </c>
      <c r="T365" s="25">
        <f>VLOOKUP($A365,'2021-22 Salary &amp; Benefits'!$A:$I,6,FALSE)</f>
        <v>68937</v>
      </c>
      <c r="U365" s="26">
        <f t="shared" si="92"/>
        <v>0</v>
      </c>
      <c r="V365" s="26">
        <f t="shared" si="93"/>
        <v>0</v>
      </c>
      <c r="W365" s="26">
        <f>'2021-22 Salary &amp; Benefits'!G$6</f>
        <v>11848.32</v>
      </c>
      <c r="X365" s="28">
        <f>'2021-22 Salary &amp; Benefits'!H$6</f>
        <v>0.2271</v>
      </c>
      <c r="Y365" s="28">
        <f>'2021-22 Salary &amp; Benefits'!I$6</f>
        <v>0.22070000000000001</v>
      </c>
      <c r="Z365" s="26">
        <f t="shared" si="94"/>
        <v>0</v>
      </c>
      <c r="AA365" s="27">
        <f t="shared" si="98"/>
        <v>0</v>
      </c>
      <c r="AB365" s="27">
        <f t="shared" si="95"/>
        <v>0</v>
      </c>
      <c r="AC365" s="27">
        <f t="shared" si="96"/>
        <v>0</v>
      </c>
      <c r="AD365" s="26">
        <f t="shared" si="97"/>
        <v>0</v>
      </c>
    </row>
    <row r="366" spans="1:30" s="23" customFormat="1">
      <c r="A366" s="129" t="s">
        <v>2457</v>
      </c>
      <c r="B366" s="129" t="s">
        <v>1425</v>
      </c>
      <c r="C366" s="130">
        <v>3351</v>
      </c>
      <c r="D366" s="129" t="s">
        <v>1437</v>
      </c>
      <c r="E366" s="169">
        <f>VLOOKUP($C366,'2020-21 School Level AAFTE'!$C:$Z,11,FALSE)</f>
        <v>0.69879999999999998</v>
      </c>
      <c r="F366" s="169" t="str">
        <f>VLOOKUP($C366,'2020-21 School Level AAFTE'!$C:$Z,8,FALSE)</f>
        <v>Yes</v>
      </c>
      <c r="G366" s="167">
        <f>VLOOKUP($C366,'2020-21 School Level AAFTE'!$C:$I,7,FALSE)</f>
        <v>473.7</v>
      </c>
      <c r="H366" s="145">
        <f>IFERROR(IF(F366= "yes",VLOOKUP(C366,Summary!$B:$I,5,0),0),0)</f>
        <v>0</v>
      </c>
      <c r="I366" s="144">
        <f t="shared" si="87"/>
        <v>473.7</v>
      </c>
      <c r="J366" s="101">
        <f>VLOOKUP($A366,'2021-22 Salary &amp; Benefits'!$A:$I,3,FALSE)</f>
        <v>1.06</v>
      </c>
      <c r="K366" s="101">
        <f>VLOOKUP($A366,'2021-22 Salary &amp; Benefits'!$A:$I,4,FALSE)</f>
        <v>1.06</v>
      </c>
      <c r="L366" s="121">
        <f t="shared" si="88"/>
        <v>473.7</v>
      </c>
      <c r="M366" s="29">
        <v>15</v>
      </c>
      <c r="N366" s="31">
        <f t="shared" si="89"/>
        <v>31.58</v>
      </c>
      <c r="O366" s="29">
        <v>1.1000000000000001</v>
      </c>
      <c r="P366" s="29">
        <v>36</v>
      </c>
      <c r="Q366" s="32">
        <f t="shared" si="90"/>
        <v>1250.568</v>
      </c>
      <c r="R366" s="122">
        <f t="shared" si="91"/>
        <v>1.3895200000000001</v>
      </c>
      <c r="S366" s="25">
        <f>VLOOKUP($A366,'2021-22 Salary &amp; Benefits'!$A:$I,5,FALSE)</f>
        <v>67585</v>
      </c>
      <c r="T366" s="25">
        <f>VLOOKUP($A366,'2021-22 Salary &amp; Benefits'!$A:$I,6,FALSE)</f>
        <v>68937</v>
      </c>
      <c r="U366" s="26">
        <f t="shared" si="92"/>
        <v>99545.351752000017</v>
      </c>
      <c r="V366" s="26">
        <f t="shared" si="93"/>
        <v>1991.3489023999864</v>
      </c>
      <c r="W366" s="26">
        <f>'2021-22 Salary &amp; Benefits'!G$6</f>
        <v>11848.32</v>
      </c>
      <c r="X366" s="28">
        <f>'2021-22 Salary &amp; Benefits'!H$6</f>
        <v>0.2271</v>
      </c>
      <c r="Y366" s="28">
        <f>'2021-22 Salary &amp; Benefits'!I$6</f>
        <v>0.22070000000000001</v>
      </c>
      <c r="Z366" s="26">
        <f t="shared" si="94"/>
        <v>39509.717692038881</v>
      </c>
      <c r="AA366" s="27">
        <f t="shared" si="98"/>
        <v>1692.27834424</v>
      </c>
      <c r="AB366" s="27">
        <f t="shared" si="95"/>
        <v>373.485830573768</v>
      </c>
      <c r="AC366" s="27">
        <f t="shared" si="96"/>
        <v>2065.764174813768</v>
      </c>
      <c r="AD366" s="26">
        <f t="shared" si="97"/>
        <v>143112.18252125266</v>
      </c>
    </row>
    <row r="367" spans="1:30" s="23" customFormat="1">
      <c r="A367" s="129" t="s">
        <v>2457</v>
      </c>
      <c r="B367" s="129" t="s">
        <v>1425</v>
      </c>
      <c r="C367" s="130">
        <v>3456</v>
      </c>
      <c r="D367" s="129" t="s">
        <v>1440</v>
      </c>
      <c r="E367" s="169">
        <f>VLOOKUP($C367,'2020-21 School Level AAFTE'!$C:$Z,11,FALSE)</f>
        <v>0.46479999999999999</v>
      </c>
      <c r="F367" s="169" t="str">
        <f>VLOOKUP($C367,'2020-21 School Level AAFTE'!$C:$Z,8,FALSE)</f>
        <v>No</v>
      </c>
      <c r="G367" s="167">
        <f>VLOOKUP($C367,'2020-21 School Level AAFTE'!$C:$I,7,FALSE)</f>
        <v>1201.2</v>
      </c>
      <c r="H367" s="145">
        <f>IFERROR(IF(F367= "yes",VLOOKUP(C367,Summary!$B:$I,5,0),0),0)</f>
        <v>0</v>
      </c>
      <c r="I367" s="143">
        <f t="shared" si="87"/>
        <v>0</v>
      </c>
      <c r="J367" s="101">
        <f>VLOOKUP($A367,'2021-22 Salary &amp; Benefits'!$A:$I,3,FALSE)</f>
        <v>1.06</v>
      </c>
      <c r="K367" s="101">
        <f>VLOOKUP($A367,'2021-22 Salary &amp; Benefits'!$A:$I,4,FALSE)</f>
        <v>1.06</v>
      </c>
      <c r="L367" s="45">
        <f t="shared" si="88"/>
        <v>0</v>
      </c>
      <c r="M367" s="29">
        <v>15</v>
      </c>
      <c r="N367" s="31">
        <f t="shared" si="89"/>
        <v>0</v>
      </c>
      <c r="O367" s="29">
        <v>1.1000000000000001</v>
      </c>
      <c r="P367" s="29">
        <v>36</v>
      </c>
      <c r="Q367" s="32">
        <f t="shared" si="90"/>
        <v>0</v>
      </c>
      <c r="R367" s="122">
        <f t="shared" si="91"/>
        <v>0</v>
      </c>
      <c r="S367" s="25">
        <f>VLOOKUP($A367,'2021-22 Salary &amp; Benefits'!$A:$I,5,FALSE)</f>
        <v>67585</v>
      </c>
      <c r="T367" s="25">
        <f>VLOOKUP($A367,'2021-22 Salary &amp; Benefits'!$A:$I,6,FALSE)</f>
        <v>68937</v>
      </c>
      <c r="U367" s="26">
        <f t="shared" si="92"/>
        <v>0</v>
      </c>
      <c r="V367" s="26">
        <f t="shared" si="93"/>
        <v>0</v>
      </c>
      <c r="W367" s="26">
        <f>'2021-22 Salary &amp; Benefits'!G$6</f>
        <v>11848.32</v>
      </c>
      <c r="X367" s="28">
        <f>'2021-22 Salary &amp; Benefits'!H$6</f>
        <v>0.2271</v>
      </c>
      <c r="Y367" s="28">
        <f>'2021-22 Salary &amp; Benefits'!I$6</f>
        <v>0.22070000000000001</v>
      </c>
      <c r="Z367" s="26">
        <f t="shared" si="94"/>
        <v>0</v>
      </c>
      <c r="AA367" s="27">
        <f t="shared" si="98"/>
        <v>0</v>
      </c>
      <c r="AB367" s="27">
        <f t="shared" si="95"/>
        <v>0</v>
      </c>
      <c r="AC367" s="27">
        <f t="shared" si="96"/>
        <v>0</v>
      </c>
      <c r="AD367" s="26">
        <f t="shared" si="97"/>
        <v>0</v>
      </c>
    </row>
    <row r="368" spans="1:30" s="23" customFormat="1">
      <c r="A368" s="129" t="s">
        <v>2457</v>
      </c>
      <c r="B368" s="129" t="s">
        <v>1425</v>
      </c>
      <c r="C368" s="130">
        <v>2652</v>
      </c>
      <c r="D368" s="129" t="s">
        <v>1431</v>
      </c>
      <c r="E368" s="169">
        <f>VLOOKUP($C368,'2020-21 School Level AAFTE'!$C:$Z,11,FALSE)</f>
        <v>0.8206</v>
      </c>
      <c r="F368" s="169" t="str">
        <f>VLOOKUP($C368,'2020-21 School Level AAFTE'!$C:$Z,8,FALSE)</f>
        <v>Yes</v>
      </c>
      <c r="G368" s="167">
        <f>VLOOKUP($C368,'2020-21 School Level AAFTE'!$C:$I,7,FALSE)</f>
        <v>592.9</v>
      </c>
      <c r="H368" s="145">
        <f>IFERROR(IF(F368= "yes",VLOOKUP(C368,Summary!$B:$I,5,0),0),0)</f>
        <v>0</v>
      </c>
      <c r="I368" s="143">
        <f t="shared" si="87"/>
        <v>592.9</v>
      </c>
      <c r="J368" s="101">
        <f>VLOOKUP($A368,'2021-22 Salary &amp; Benefits'!$A:$I,3,FALSE)</f>
        <v>1.06</v>
      </c>
      <c r="K368" s="101">
        <f>VLOOKUP($A368,'2021-22 Salary &amp; Benefits'!$A:$I,4,FALSE)</f>
        <v>1.06</v>
      </c>
      <c r="L368" s="45">
        <f t="shared" si="88"/>
        <v>592.9</v>
      </c>
      <c r="M368" s="29">
        <v>15</v>
      </c>
      <c r="N368" s="31">
        <f t="shared" si="89"/>
        <v>39.526666666666664</v>
      </c>
      <c r="O368" s="29">
        <v>1.1000000000000001</v>
      </c>
      <c r="P368" s="29">
        <v>36</v>
      </c>
      <c r="Q368" s="32">
        <f t="shared" si="90"/>
        <v>1565.2560000000001</v>
      </c>
      <c r="R368" s="122">
        <f t="shared" si="91"/>
        <v>1.7391733333333335</v>
      </c>
      <c r="S368" s="25">
        <f>VLOOKUP($A368,'2021-22 Salary &amp; Benefits'!$A:$I,5,FALSE)</f>
        <v>67585</v>
      </c>
      <c r="T368" s="25">
        <f>VLOOKUP($A368,'2021-22 Salary &amp; Benefits'!$A:$I,6,FALSE)</f>
        <v>68937</v>
      </c>
      <c r="U368" s="26">
        <f t="shared" si="92"/>
        <v>124594.55151733336</v>
      </c>
      <c r="V368" s="26">
        <f t="shared" si="93"/>
        <v>2492.4440874666616</v>
      </c>
      <c r="W368" s="26">
        <f>'2021-22 Salary &amp; Benefits'!G$6</f>
        <v>11848.32</v>
      </c>
      <c r="X368" s="28">
        <f>'2021-22 Salary &amp; Benefits'!H$6</f>
        <v>0.2271</v>
      </c>
      <c r="Y368" s="28">
        <f>'2021-22 Salary &amp; Benefits'!I$6</f>
        <v>0.22070000000000001</v>
      </c>
      <c r="Z368" s="26">
        <f t="shared" si="94"/>
        <v>49451.787248490298</v>
      </c>
      <c r="AA368" s="27">
        <f t="shared" si="98"/>
        <v>2118.1165934133337</v>
      </c>
      <c r="AB368" s="27">
        <f t="shared" si="95"/>
        <v>467.46833216632274</v>
      </c>
      <c r="AC368" s="27">
        <f t="shared" si="96"/>
        <v>2585.5849255796566</v>
      </c>
      <c r="AD368" s="26">
        <f t="shared" si="97"/>
        <v>179124.36777886999</v>
      </c>
    </row>
    <row r="369" spans="1:30" s="23" customFormat="1">
      <c r="A369" s="129" t="s">
        <v>2457</v>
      </c>
      <c r="B369" s="129" t="s">
        <v>1425</v>
      </c>
      <c r="C369" s="130">
        <v>3602</v>
      </c>
      <c r="D369" s="129" t="s">
        <v>1442</v>
      </c>
      <c r="E369" s="169">
        <f>VLOOKUP($C369,'2020-21 School Level AAFTE'!$C:$Z,11,FALSE)</f>
        <v>0.85980000000000001</v>
      </c>
      <c r="F369" s="169" t="str">
        <f>VLOOKUP($C369,'2020-21 School Level AAFTE'!$C:$Z,8,FALSE)</f>
        <v>Yes</v>
      </c>
      <c r="G369" s="167">
        <f>VLOOKUP($C369,'2020-21 School Level AAFTE'!$C:$I,7,FALSE)</f>
        <v>580.79999999999995</v>
      </c>
      <c r="H369" s="145">
        <f>IFERROR(IF(F369= "yes",VLOOKUP(C369,Summary!$B:$I,5,0),0),0)</f>
        <v>0</v>
      </c>
      <c r="I369" s="143">
        <f t="shared" si="87"/>
        <v>580.79999999999995</v>
      </c>
      <c r="J369" s="101">
        <f>VLOOKUP($A369,'2021-22 Salary &amp; Benefits'!$A:$I,3,FALSE)</f>
        <v>1.06</v>
      </c>
      <c r="K369" s="101">
        <f>VLOOKUP($A369,'2021-22 Salary &amp; Benefits'!$A:$I,4,FALSE)</f>
        <v>1.06</v>
      </c>
      <c r="L369" s="45">
        <f t="shared" si="88"/>
        <v>580.79999999999995</v>
      </c>
      <c r="M369" s="29">
        <v>15</v>
      </c>
      <c r="N369" s="31">
        <f t="shared" si="89"/>
        <v>38.72</v>
      </c>
      <c r="O369" s="29">
        <v>1.1000000000000001</v>
      </c>
      <c r="P369" s="29">
        <v>36</v>
      </c>
      <c r="Q369" s="32">
        <f t="shared" si="90"/>
        <v>1533.3119999999999</v>
      </c>
      <c r="R369" s="122">
        <f t="shared" si="91"/>
        <v>1.7036799999999999</v>
      </c>
      <c r="S369" s="25">
        <f>VLOOKUP($A369,'2021-22 Salary &amp; Benefits'!$A:$I,5,FALSE)</f>
        <v>67585</v>
      </c>
      <c r="T369" s="25">
        <f>VLOOKUP($A369,'2021-22 Salary &amp; Benefits'!$A:$I,6,FALSE)</f>
        <v>68937</v>
      </c>
      <c r="U369" s="26">
        <f t="shared" si="92"/>
        <v>122051.805568</v>
      </c>
      <c r="V369" s="26">
        <f t="shared" si="93"/>
        <v>2441.5778815999947</v>
      </c>
      <c r="W369" s="26">
        <f>'2021-22 Salary &amp; Benefits'!G$6</f>
        <v>11848.32</v>
      </c>
      <c r="X369" s="28">
        <f>'2021-22 Salary &amp; Benefits'!H$6</f>
        <v>0.2271</v>
      </c>
      <c r="Y369" s="28">
        <f>'2021-22 Salary &amp; Benefits'!I$6</f>
        <v>0.22070000000000001</v>
      </c>
      <c r="Z369" s="26">
        <f t="shared" si="94"/>
        <v>48442.567100561908</v>
      </c>
      <c r="AA369" s="27">
        <f t="shared" si="98"/>
        <v>2074.8897241599998</v>
      </c>
      <c r="AB369" s="27">
        <f t="shared" si="95"/>
        <v>457.92816212211198</v>
      </c>
      <c r="AC369" s="27">
        <f t="shared" si="96"/>
        <v>2532.8178862821119</v>
      </c>
      <c r="AD369" s="26">
        <f t="shared" si="97"/>
        <v>175468.76843644399</v>
      </c>
    </row>
    <row r="370" spans="1:30" s="23" customFormat="1">
      <c r="A370" s="129" t="s">
        <v>2457</v>
      </c>
      <c r="B370" s="129" t="s">
        <v>1425</v>
      </c>
      <c r="C370" s="130">
        <v>5364</v>
      </c>
      <c r="D370" s="129" t="s">
        <v>1446</v>
      </c>
      <c r="E370" s="169">
        <f>VLOOKUP($C370,'2020-21 School Level AAFTE'!$C:$Z,11,FALSE)</f>
        <v>0.32990000000000003</v>
      </c>
      <c r="F370" s="169" t="str">
        <f>VLOOKUP($C370,'2020-21 School Level AAFTE'!$C:$Z,8,FALSE)</f>
        <v>No</v>
      </c>
      <c r="G370" s="167">
        <f>VLOOKUP($C370,'2020-21 School Level AAFTE'!$C:$I,7,FALSE)</f>
        <v>265.98</v>
      </c>
      <c r="H370" s="145">
        <f>IFERROR(IF(F370= "yes",VLOOKUP(C370,Summary!$B:$I,5,0),0),0)</f>
        <v>0</v>
      </c>
      <c r="I370" s="143">
        <f t="shared" si="87"/>
        <v>0</v>
      </c>
      <c r="J370" s="101">
        <f>VLOOKUP($A370,'2021-22 Salary &amp; Benefits'!$A:$I,3,FALSE)</f>
        <v>1.06</v>
      </c>
      <c r="K370" s="101">
        <f>VLOOKUP($A370,'2021-22 Salary &amp; Benefits'!$A:$I,4,FALSE)</f>
        <v>1.06</v>
      </c>
      <c r="L370" s="45">
        <f t="shared" si="88"/>
        <v>0</v>
      </c>
      <c r="M370" s="29">
        <v>15</v>
      </c>
      <c r="N370" s="31">
        <f t="shared" si="89"/>
        <v>0</v>
      </c>
      <c r="O370" s="29">
        <v>1.1000000000000001</v>
      </c>
      <c r="P370" s="29">
        <v>36</v>
      </c>
      <c r="Q370" s="32">
        <f t="shared" si="90"/>
        <v>0</v>
      </c>
      <c r="R370" s="122">
        <f t="shared" si="91"/>
        <v>0</v>
      </c>
      <c r="S370" s="25">
        <f>VLOOKUP($A370,'2021-22 Salary &amp; Benefits'!$A:$I,5,FALSE)</f>
        <v>67585</v>
      </c>
      <c r="T370" s="25">
        <f>VLOOKUP($A370,'2021-22 Salary &amp; Benefits'!$A:$I,6,FALSE)</f>
        <v>68937</v>
      </c>
      <c r="U370" s="26">
        <f t="shared" si="92"/>
        <v>0</v>
      </c>
      <c r="V370" s="26">
        <f t="shared" si="93"/>
        <v>0</v>
      </c>
      <c r="W370" s="26">
        <f>'2021-22 Salary &amp; Benefits'!G$6</f>
        <v>11848.32</v>
      </c>
      <c r="X370" s="28">
        <f>'2021-22 Salary &amp; Benefits'!H$6</f>
        <v>0.2271</v>
      </c>
      <c r="Y370" s="28">
        <f>'2021-22 Salary &amp; Benefits'!I$6</f>
        <v>0.22070000000000001</v>
      </c>
      <c r="Z370" s="26">
        <f t="shared" si="94"/>
        <v>0</v>
      </c>
      <c r="AA370" s="27">
        <f t="shared" si="98"/>
        <v>0</v>
      </c>
      <c r="AB370" s="27">
        <f t="shared" si="95"/>
        <v>0</v>
      </c>
      <c r="AC370" s="27">
        <f t="shared" si="96"/>
        <v>0</v>
      </c>
      <c r="AD370" s="26">
        <f t="shared" si="97"/>
        <v>0</v>
      </c>
    </row>
    <row r="371" spans="1:30" s="23" customFormat="1">
      <c r="A371" s="129" t="s">
        <v>2457</v>
      </c>
      <c r="B371" s="129" t="s">
        <v>1425</v>
      </c>
      <c r="C371" s="130">
        <v>3763</v>
      </c>
      <c r="D371" s="129" t="s">
        <v>1443</v>
      </c>
      <c r="E371" s="169">
        <f>VLOOKUP($C371,'2020-21 School Level AAFTE'!$C:$Z,11,FALSE)</f>
        <v>0.50380000000000003</v>
      </c>
      <c r="F371" s="169" t="str">
        <f>VLOOKUP($C371,'2020-21 School Level AAFTE'!$C:$Z,8,FALSE)</f>
        <v>Yes</v>
      </c>
      <c r="G371" s="167">
        <f>VLOOKUP($C371,'2020-21 School Level AAFTE'!$C:$I,7,FALSE)</f>
        <v>273.89999999999998</v>
      </c>
      <c r="H371" s="145">
        <f>IFERROR(IF(F371= "yes",VLOOKUP(C371,Summary!$B:$I,5,0),0),0)</f>
        <v>0</v>
      </c>
      <c r="I371" s="143">
        <f t="shared" si="87"/>
        <v>273.89999999999998</v>
      </c>
      <c r="J371" s="101">
        <f>VLOOKUP($A371,'2021-22 Salary &amp; Benefits'!$A:$I,3,FALSE)</f>
        <v>1.06</v>
      </c>
      <c r="K371" s="101">
        <f>VLOOKUP($A371,'2021-22 Salary &amp; Benefits'!$A:$I,4,FALSE)</f>
        <v>1.06</v>
      </c>
      <c r="L371" s="45">
        <f t="shared" si="88"/>
        <v>273.89999999999998</v>
      </c>
      <c r="M371" s="29">
        <v>15</v>
      </c>
      <c r="N371" s="31">
        <f t="shared" si="89"/>
        <v>18.259999999999998</v>
      </c>
      <c r="O371" s="29">
        <v>1.1000000000000001</v>
      </c>
      <c r="P371" s="29">
        <v>36</v>
      </c>
      <c r="Q371" s="32">
        <f t="shared" si="90"/>
        <v>723.096</v>
      </c>
      <c r="R371" s="122">
        <f t="shared" si="91"/>
        <v>0.80344000000000004</v>
      </c>
      <c r="S371" s="25">
        <f>VLOOKUP($A371,'2021-22 Salary &amp; Benefits'!$A:$I,5,FALSE)</f>
        <v>67585</v>
      </c>
      <c r="T371" s="25">
        <f>VLOOKUP($A371,'2021-22 Salary &amp; Benefits'!$A:$I,6,FALSE)</f>
        <v>68937</v>
      </c>
      <c r="U371" s="26">
        <f t="shared" si="92"/>
        <v>57558.521944000007</v>
      </c>
      <c r="V371" s="26">
        <f t="shared" si="93"/>
        <v>1151.4259327999971</v>
      </c>
      <c r="W371" s="26">
        <f>'2021-22 Salary &amp; Benefits'!G$6</f>
        <v>11848.32</v>
      </c>
      <c r="X371" s="28">
        <f>'2021-22 Salary &amp; Benefits'!H$6</f>
        <v>0.2271</v>
      </c>
      <c r="Y371" s="28">
        <f>'2021-22 Salary &amp; Benefits'!I$6</f>
        <v>0.22070000000000001</v>
      </c>
      <c r="Z371" s="26">
        <f t="shared" si="94"/>
        <v>22845.074257651358</v>
      </c>
      <c r="AA371" s="27">
        <f t="shared" si="98"/>
        <v>978.49913128000014</v>
      </c>
      <c r="AB371" s="27">
        <f t="shared" si="95"/>
        <v>215.95475827349603</v>
      </c>
      <c r="AC371" s="27">
        <f t="shared" si="96"/>
        <v>1194.4538895534961</v>
      </c>
      <c r="AD371" s="26">
        <f t="shared" si="97"/>
        <v>82749.476024004864</v>
      </c>
    </row>
    <row r="372" spans="1:30" s="23" customFormat="1">
      <c r="A372" s="129" t="s">
        <v>2457</v>
      </c>
      <c r="B372" s="129" t="s">
        <v>1425</v>
      </c>
      <c r="C372" s="130">
        <v>2189</v>
      </c>
      <c r="D372" s="129" t="s">
        <v>1428</v>
      </c>
      <c r="E372" s="169">
        <f>VLOOKUP($C372,'2020-21 School Level AAFTE'!$C:$Z,11,FALSE)</f>
        <v>0.8216</v>
      </c>
      <c r="F372" s="169" t="str">
        <f>VLOOKUP($C372,'2020-21 School Level AAFTE'!$C:$Z,8,FALSE)</f>
        <v>Yes</v>
      </c>
      <c r="G372" s="167">
        <f>VLOOKUP($C372,'2020-21 School Level AAFTE'!$C:$I,7,FALSE)</f>
        <v>392.9</v>
      </c>
      <c r="H372" s="145">
        <f>IFERROR(IF(F372= "yes",VLOOKUP(C372,Summary!$B:$I,5,0),0),0)</f>
        <v>0</v>
      </c>
      <c r="I372" s="143">
        <f t="shared" si="87"/>
        <v>392.9</v>
      </c>
      <c r="J372" s="101">
        <f>VLOOKUP($A372,'2021-22 Salary &amp; Benefits'!$A:$I,3,FALSE)</f>
        <v>1.06</v>
      </c>
      <c r="K372" s="101">
        <f>VLOOKUP($A372,'2021-22 Salary &amp; Benefits'!$A:$I,4,FALSE)</f>
        <v>1.06</v>
      </c>
      <c r="L372" s="45">
        <f t="shared" si="88"/>
        <v>392.9</v>
      </c>
      <c r="M372" s="29">
        <v>15</v>
      </c>
      <c r="N372" s="31">
        <f t="shared" si="89"/>
        <v>26.193333333333332</v>
      </c>
      <c r="O372" s="29">
        <v>1.1000000000000001</v>
      </c>
      <c r="P372" s="29">
        <v>36</v>
      </c>
      <c r="Q372" s="32">
        <f t="shared" si="90"/>
        <v>1037.2560000000001</v>
      </c>
      <c r="R372" s="122">
        <f t="shared" si="91"/>
        <v>1.1525066666666668</v>
      </c>
      <c r="S372" s="25">
        <f>VLOOKUP($A372,'2021-22 Salary &amp; Benefits'!$A:$I,5,FALSE)</f>
        <v>67585</v>
      </c>
      <c r="T372" s="25">
        <f>VLOOKUP($A372,'2021-22 Salary &amp; Benefits'!$A:$I,6,FALSE)</f>
        <v>68937</v>
      </c>
      <c r="U372" s="26">
        <f t="shared" si="92"/>
        <v>82565.692850666688</v>
      </c>
      <c r="V372" s="26">
        <f t="shared" si="93"/>
        <v>1651.6803541333211</v>
      </c>
      <c r="W372" s="26">
        <f>'2021-22 Salary &amp; Benefits'!G$6</f>
        <v>11848.32</v>
      </c>
      <c r="X372" s="28">
        <f>'2021-22 Salary &amp; Benefits'!H$6</f>
        <v>0.2271</v>
      </c>
      <c r="Y372" s="28">
        <f>'2021-22 Salary &amp; Benefits'!I$6</f>
        <v>0.22070000000000001</v>
      </c>
      <c r="Z372" s="26">
        <f t="shared" si="94"/>
        <v>32770.462489343634</v>
      </c>
      <c r="AA372" s="27">
        <f t="shared" si="98"/>
        <v>1403.6228867466668</v>
      </c>
      <c r="AB372" s="27">
        <f t="shared" si="95"/>
        <v>309.77957110498937</v>
      </c>
      <c r="AC372" s="27">
        <f t="shared" si="96"/>
        <v>1713.4024578516562</v>
      </c>
      <c r="AD372" s="26">
        <f t="shared" si="97"/>
        <v>118701.23815199531</v>
      </c>
    </row>
    <row r="373" spans="1:30" s="23" customFormat="1">
      <c r="A373" s="129" t="s">
        <v>2457</v>
      </c>
      <c r="B373" s="129" t="s">
        <v>1425</v>
      </c>
      <c r="C373" s="130">
        <v>5365</v>
      </c>
      <c r="D373" s="129" t="s">
        <v>1447</v>
      </c>
      <c r="E373" s="169">
        <f>VLOOKUP($C373,'2020-21 School Level AAFTE'!$C:$Z,11,FALSE)</f>
        <v>0.5181</v>
      </c>
      <c r="F373" s="169" t="str">
        <f>VLOOKUP($C373,'2020-21 School Level AAFTE'!$C:$Z,8,FALSE)</f>
        <v>Yes</v>
      </c>
      <c r="G373" s="167">
        <f>VLOOKUP($C373,'2020-21 School Level AAFTE'!$C:$I,7,FALSE)</f>
        <v>404.43</v>
      </c>
      <c r="H373" s="145">
        <f>IFERROR(IF(F373= "yes",VLOOKUP(C373,Summary!$B:$I,5,0),0),0)</f>
        <v>0</v>
      </c>
      <c r="I373" s="143">
        <f t="shared" si="87"/>
        <v>404.43</v>
      </c>
      <c r="J373" s="101">
        <f>VLOOKUP($A373,'2021-22 Salary &amp; Benefits'!$A:$I,3,FALSE)</f>
        <v>1.06</v>
      </c>
      <c r="K373" s="101">
        <f>VLOOKUP($A373,'2021-22 Salary &amp; Benefits'!$A:$I,4,FALSE)</f>
        <v>1.06</v>
      </c>
      <c r="L373" s="45">
        <f t="shared" si="88"/>
        <v>404.43</v>
      </c>
      <c r="M373" s="29">
        <v>15</v>
      </c>
      <c r="N373" s="31">
        <f t="shared" si="89"/>
        <v>26.962</v>
      </c>
      <c r="O373" s="29">
        <v>1.1000000000000001</v>
      </c>
      <c r="P373" s="29">
        <v>36</v>
      </c>
      <c r="Q373" s="32">
        <f t="shared" si="90"/>
        <v>1067.6952000000001</v>
      </c>
      <c r="R373" s="122">
        <f t="shared" si="91"/>
        <v>1.186328</v>
      </c>
      <c r="S373" s="25">
        <f>VLOOKUP($A373,'2021-22 Salary &amp; Benefits'!$A:$I,5,FALSE)</f>
        <v>67585</v>
      </c>
      <c r="T373" s="25">
        <f>VLOOKUP($A373,'2021-22 Salary &amp; Benefits'!$A:$I,6,FALSE)</f>
        <v>68937</v>
      </c>
      <c r="U373" s="26">
        <f t="shared" si="92"/>
        <v>84988.656552800006</v>
      </c>
      <c r="V373" s="26">
        <f t="shared" si="93"/>
        <v>1700.15038336</v>
      </c>
      <c r="W373" s="26">
        <f>'2021-22 Salary &amp; Benefits'!G$6</f>
        <v>11848.32</v>
      </c>
      <c r="X373" s="28">
        <f>'2021-22 Salary &amp; Benefits'!H$6</f>
        <v>0.2271</v>
      </c>
      <c r="Y373" s="28">
        <f>'2021-22 Salary &amp; Benefits'!I$6</f>
        <v>0.22070000000000001</v>
      </c>
      <c r="Z373" s="26">
        <f t="shared" si="94"/>
        <v>33732.140861708438</v>
      </c>
      <c r="AA373" s="27">
        <f t="shared" si="98"/>
        <v>1444.813448936</v>
      </c>
      <c r="AB373" s="27">
        <f t="shared" si="95"/>
        <v>318.87032818017519</v>
      </c>
      <c r="AC373" s="27">
        <f t="shared" si="96"/>
        <v>1763.6837771161752</v>
      </c>
      <c r="AD373" s="26">
        <f t="shared" si="97"/>
        <v>122184.63157498463</v>
      </c>
    </row>
    <row r="374" spans="1:30" s="23" customFormat="1">
      <c r="A374" s="129" t="s">
        <v>2457</v>
      </c>
      <c r="B374" s="129" t="s">
        <v>1425</v>
      </c>
      <c r="C374" s="130">
        <v>1880</v>
      </c>
      <c r="D374" s="129" t="s">
        <v>2844</v>
      </c>
      <c r="E374" s="169">
        <f>VLOOKUP($C374,'2020-21 School Level AAFTE'!$C:$Z,11,FALSE)</f>
        <v>0.66669999999999996</v>
      </c>
      <c r="F374" s="169" t="str">
        <f>VLOOKUP($C374,'2020-21 School Level AAFTE'!$C:$Z,8,FALSE)</f>
        <v>Yes</v>
      </c>
      <c r="G374" s="167">
        <f>VLOOKUP($C374,'2020-21 School Level AAFTE'!$C:$I,7,FALSE)</f>
        <v>0.91</v>
      </c>
      <c r="H374" s="145">
        <f>IFERROR(IF(F374= "yes",VLOOKUP(C374,Summary!$B:$I,5,0),0),0)</f>
        <v>0</v>
      </c>
      <c r="I374" s="144">
        <f t="shared" si="87"/>
        <v>0.91</v>
      </c>
      <c r="J374" s="101">
        <f>VLOOKUP($A374,'2021-22 Salary &amp; Benefits'!$A:$I,3,FALSE)</f>
        <v>1.06</v>
      </c>
      <c r="K374" s="101">
        <f>VLOOKUP($A374,'2021-22 Salary &amp; Benefits'!$A:$I,4,FALSE)</f>
        <v>1.06</v>
      </c>
      <c r="L374" s="121">
        <f t="shared" si="88"/>
        <v>0.91</v>
      </c>
      <c r="M374" s="29">
        <v>15</v>
      </c>
      <c r="N374" s="31">
        <f t="shared" si="89"/>
        <v>6.0666666666666667E-2</v>
      </c>
      <c r="O374" s="29">
        <v>1.1000000000000001</v>
      </c>
      <c r="P374" s="29">
        <v>36</v>
      </c>
      <c r="Q374" s="32">
        <f t="shared" si="90"/>
        <v>2.4024000000000001</v>
      </c>
      <c r="R374" s="122">
        <f t="shared" si="91"/>
        <v>2.6693333333333335E-3</v>
      </c>
      <c r="S374" s="25">
        <f>VLOOKUP($A374,'2021-22 Salary &amp; Benefits'!$A:$I,5,FALSE)</f>
        <v>67585</v>
      </c>
      <c r="T374" s="25">
        <f>VLOOKUP($A374,'2021-22 Salary &amp; Benefits'!$A:$I,6,FALSE)</f>
        <v>68937</v>
      </c>
      <c r="U374" s="26">
        <f t="shared" si="92"/>
        <v>191.23130693333337</v>
      </c>
      <c r="V374" s="26">
        <f t="shared" si="93"/>
        <v>3.8254749866666486</v>
      </c>
      <c r="W374" s="26">
        <f>'2021-22 Salary &amp; Benefits'!G$6</f>
        <v>11848.32</v>
      </c>
      <c r="X374" s="28">
        <f>'2021-22 Salary &amp; Benefits'!H$6</f>
        <v>0.2271</v>
      </c>
      <c r="Y374" s="28">
        <f>'2021-22 Salary &amp; Benefits'!I$6</f>
        <v>0.22070000000000001</v>
      </c>
      <c r="Z374" s="26">
        <f t="shared" si="94"/>
        <v>75.900027654117338</v>
      </c>
      <c r="AA374" s="27">
        <f t="shared" si="98"/>
        <v>3.2509463653333337</v>
      </c>
      <c r="AB374" s="27">
        <f t="shared" si="95"/>
        <v>0.71748386282906673</v>
      </c>
      <c r="AC374" s="27">
        <f t="shared" si="96"/>
        <v>3.9684302281624007</v>
      </c>
      <c r="AD374" s="26">
        <f t="shared" si="97"/>
        <v>274.9252398022798</v>
      </c>
    </row>
    <row r="375" spans="1:30" s="23" customFormat="1">
      <c r="A375" s="129" t="s">
        <v>2457</v>
      </c>
      <c r="B375" s="129" t="s">
        <v>1425</v>
      </c>
      <c r="C375" s="130">
        <v>1882</v>
      </c>
      <c r="D375" s="129" t="s">
        <v>1427</v>
      </c>
      <c r="E375" s="169">
        <f>VLOOKUP($C375,'2020-21 School Level AAFTE'!$C:$Z,11,FALSE)</f>
        <v>0.59050000000000002</v>
      </c>
      <c r="F375" s="169" t="str">
        <f>VLOOKUP($C375,'2020-21 School Level AAFTE'!$C:$Z,8,FALSE)</f>
        <v>Yes</v>
      </c>
      <c r="G375" s="167">
        <f>VLOOKUP($C375,'2020-21 School Level AAFTE'!$C:$I,7,FALSE)</f>
        <v>3.39</v>
      </c>
      <c r="H375" s="145">
        <f>IFERROR(IF(F375= "yes",VLOOKUP(C375,Summary!$B:$I,5,0),0),0)</f>
        <v>0</v>
      </c>
      <c r="I375" s="143">
        <f t="shared" si="87"/>
        <v>3.39</v>
      </c>
      <c r="J375" s="101">
        <f>VLOOKUP($A375,'2021-22 Salary &amp; Benefits'!$A:$I,3,FALSE)</f>
        <v>1.06</v>
      </c>
      <c r="K375" s="101">
        <f>VLOOKUP($A375,'2021-22 Salary &amp; Benefits'!$A:$I,4,FALSE)</f>
        <v>1.06</v>
      </c>
      <c r="L375" s="45">
        <f t="shared" si="88"/>
        <v>3.39</v>
      </c>
      <c r="M375" s="29">
        <v>15</v>
      </c>
      <c r="N375" s="31">
        <f t="shared" si="89"/>
        <v>0.22600000000000001</v>
      </c>
      <c r="O375" s="29">
        <v>1.1000000000000001</v>
      </c>
      <c r="P375" s="29">
        <v>36</v>
      </c>
      <c r="Q375" s="32">
        <f t="shared" si="90"/>
        <v>8.9496000000000002</v>
      </c>
      <c r="R375" s="122">
        <f t="shared" si="91"/>
        <v>9.9439999999999997E-3</v>
      </c>
      <c r="S375" s="25">
        <f>VLOOKUP($A375,'2021-22 Salary &amp; Benefits'!$A:$I,5,FALSE)</f>
        <v>67585</v>
      </c>
      <c r="T375" s="25">
        <f>VLOOKUP($A375,'2021-22 Salary &amp; Benefits'!$A:$I,6,FALSE)</f>
        <v>68937</v>
      </c>
      <c r="U375" s="26">
        <f t="shared" si="92"/>
        <v>712.38915440000005</v>
      </c>
      <c r="V375" s="26">
        <f t="shared" si="93"/>
        <v>14.250945279999883</v>
      </c>
      <c r="W375" s="26">
        <f>'2021-22 Salary &amp; Benefits'!G$6</f>
        <v>11848.32</v>
      </c>
      <c r="X375" s="28">
        <f>'2021-22 Salary &amp; Benefits'!H$6</f>
        <v>0.2271</v>
      </c>
      <c r="Y375" s="28">
        <f>'2021-22 Salary &amp; Benefits'!I$6</f>
        <v>0.22070000000000001</v>
      </c>
      <c r="Z375" s="26">
        <f t="shared" si="94"/>
        <v>282.74845466753595</v>
      </c>
      <c r="AA375" s="27">
        <f t="shared" si="98"/>
        <v>12.110668327999999</v>
      </c>
      <c r="AB375" s="27">
        <f t="shared" si="95"/>
        <v>2.6728244999895998</v>
      </c>
      <c r="AC375" s="27">
        <f t="shared" si="96"/>
        <v>14.783492827989599</v>
      </c>
      <c r="AD375" s="26">
        <f t="shared" si="97"/>
        <v>1024.1720471755254</v>
      </c>
    </row>
    <row r="376" spans="1:30" s="23" customFormat="1">
      <c r="A376" s="129" t="s">
        <v>2457</v>
      </c>
      <c r="B376" s="129" t="s">
        <v>1425</v>
      </c>
      <c r="C376" s="130">
        <v>3500</v>
      </c>
      <c r="D376" s="129" t="s">
        <v>3218</v>
      </c>
      <c r="E376" s="169">
        <f>VLOOKUP($C376,'2020-21 School Level AAFTE'!$C:$Z,11,FALSE)</f>
        <v>0.67879999999999996</v>
      </c>
      <c r="F376" s="169" t="str">
        <f>VLOOKUP($C376,'2020-21 School Level AAFTE'!$C:$Z,8,FALSE)</f>
        <v>Yes</v>
      </c>
      <c r="G376" s="167">
        <f>VLOOKUP($C376,'2020-21 School Level AAFTE'!$C:$I,7,FALSE)</f>
        <v>969.05</v>
      </c>
      <c r="H376" s="145">
        <f>IFERROR(IF(F376= "yes",VLOOKUP(C376,Summary!$B:$I,5,0),0),0)</f>
        <v>0</v>
      </c>
      <c r="I376" s="144">
        <f t="shared" si="87"/>
        <v>969.05</v>
      </c>
      <c r="J376" s="101">
        <f>VLOOKUP($A376,'2021-22 Salary &amp; Benefits'!$A:$I,3,FALSE)</f>
        <v>1.06</v>
      </c>
      <c r="K376" s="101">
        <f>VLOOKUP($A376,'2021-22 Salary &amp; Benefits'!$A:$I,4,FALSE)</f>
        <v>1.06</v>
      </c>
      <c r="L376" s="121">
        <f t="shared" si="88"/>
        <v>969.05</v>
      </c>
      <c r="M376" s="29">
        <v>15</v>
      </c>
      <c r="N376" s="31">
        <f t="shared" si="89"/>
        <v>64.603333333333325</v>
      </c>
      <c r="O376" s="29">
        <v>1.1000000000000001</v>
      </c>
      <c r="P376" s="29">
        <v>36</v>
      </c>
      <c r="Q376" s="32">
        <f t="shared" si="90"/>
        <v>2558.2919999999999</v>
      </c>
      <c r="R376" s="122">
        <f t="shared" si="91"/>
        <v>2.8425466666666668</v>
      </c>
      <c r="S376" s="25">
        <f>VLOOKUP($A376,'2021-22 Salary &amp; Benefits'!$A:$I,5,FALSE)</f>
        <v>67585</v>
      </c>
      <c r="T376" s="25">
        <f>VLOOKUP($A376,'2021-22 Salary &amp; Benefits'!$A:$I,6,FALSE)</f>
        <v>68937</v>
      </c>
      <c r="U376" s="26">
        <f t="shared" si="92"/>
        <v>203640.32745466669</v>
      </c>
      <c r="V376" s="26">
        <f t="shared" si="93"/>
        <v>4073.7104789333243</v>
      </c>
      <c r="W376" s="26">
        <f>'2021-22 Salary &amp; Benefits'!G$6</f>
        <v>11848.32</v>
      </c>
      <c r="X376" s="28">
        <f>'2021-22 Salary &amp; Benefits'!H$6</f>
        <v>0.2271</v>
      </c>
      <c r="Y376" s="28">
        <f>'2021-22 Salary &amp; Benefits'!I$6</f>
        <v>0.22070000000000001</v>
      </c>
      <c r="Z376" s="26">
        <f t="shared" si="94"/>
        <v>80825.188789255393</v>
      </c>
      <c r="AA376" s="27">
        <f t="shared" si="98"/>
        <v>3461.9006322266673</v>
      </c>
      <c r="AB376" s="27">
        <f t="shared" si="95"/>
        <v>764.04146953242548</v>
      </c>
      <c r="AC376" s="27">
        <f t="shared" si="96"/>
        <v>4225.942101759093</v>
      </c>
      <c r="AD376" s="26">
        <f t="shared" si="97"/>
        <v>292765.16882461443</v>
      </c>
    </row>
    <row r="377" spans="1:30" s="23" customFormat="1">
      <c r="A377" s="129" t="s">
        <v>2457</v>
      </c>
      <c r="B377" s="129" t="s">
        <v>1425</v>
      </c>
      <c r="C377" s="130">
        <v>2651</v>
      </c>
      <c r="D377" s="129" t="s">
        <v>1430</v>
      </c>
      <c r="E377" s="169">
        <f>VLOOKUP($C377,'2020-21 School Level AAFTE'!$C:$Z,11,FALSE)</f>
        <v>0.8921</v>
      </c>
      <c r="F377" s="169" t="str">
        <f>VLOOKUP($C377,'2020-21 School Level AAFTE'!$C:$Z,8,FALSE)</f>
        <v>Yes</v>
      </c>
      <c r="G377" s="167">
        <f>VLOOKUP($C377,'2020-21 School Level AAFTE'!$C:$I,7,FALSE)</f>
        <v>275</v>
      </c>
      <c r="H377" s="145">
        <f>IFERROR(IF(F377= "yes",VLOOKUP(C377,Summary!$B:$I,5,0),0),0)</f>
        <v>0</v>
      </c>
      <c r="I377" s="143">
        <f t="shared" si="87"/>
        <v>275</v>
      </c>
      <c r="J377" s="101">
        <f>VLOOKUP($A377,'2021-22 Salary &amp; Benefits'!$A:$I,3,FALSE)</f>
        <v>1.06</v>
      </c>
      <c r="K377" s="101">
        <f>VLOOKUP($A377,'2021-22 Salary &amp; Benefits'!$A:$I,4,FALSE)</f>
        <v>1.06</v>
      </c>
      <c r="L377" s="45">
        <f t="shared" si="88"/>
        <v>275</v>
      </c>
      <c r="M377" s="29">
        <v>15</v>
      </c>
      <c r="N377" s="31">
        <f t="shared" si="89"/>
        <v>18.333333333333332</v>
      </c>
      <c r="O377" s="29">
        <v>1.1000000000000001</v>
      </c>
      <c r="P377" s="29">
        <v>36</v>
      </c>
      <c r="Q377" s="32">
        <f t="shared" si="90"/>
        <v>726</v>
      </c>
      <c r="R377" s="122">
        <f t="shared" si="91"/>
        <v>0.80666666666666664</v>
      </c>
      <c r="S377" s="25">
        <f>VLOOKUP($A377,'2021-22 Salary &amp; Benefits'!$A:$I,5,FALSE)</f>
        <v>67585</v>
      </c>
      <c r="T377" s="25">
        <f>VLOOKUP($A377,'2021-22 Salary &amp; Benefits'!$A:$I,6,FALSE)</f>
        <v>68937</v>
      </c>
      <c r="U377" s="26">
        <f t="shared" si="92"/>
        <v>57789.680666666667</v>
      </c>
      <c r="V377" s="26">
        <f t="shared" si="93"/>
        <v>1156.0501333333305</v>
      </c>
      <c r="W377" s="26">
        <f>'2021-22 Salary &amp; Benefits'!G$6</f>
        <v>11848.32</v>
      </c>
      <c r="X377" s="28">
        <f>'2021-22 Salary &amp; Benefits'!H$6</f>
        <v>0.2271</v>
      </c>
      <c r="Y377" s="28">
        <f>'2021-22 Salary &amp; Benefits'!I$6</f>
        <v>0.22070000000000001</v>
      </c>
      <c r="Z377" s="26">
        <f t="shared" si="94"/>
        <v>22936.821543826663</v>
      </c>
      <c r="AA377" s="27">
        <f t="shared" si="98"/>
        <v>982.42884666666669</v>
      </c>
      <c r="AB377" s="27">
        <f t="shared" si="95"/>
        <v>216.82204645933334</v>
      </c>
      <c r="AC377" s="27">
        <f t="shared" si="96"/>
        <v>1199.2508931259999</v>
      </c>
      <c r="AD377" s="26">
        <f t="shared" si="97"/>
        <v>83081.803236952648</v>
      </c>
    </row>
    <row r="378" spans="1:30" s="23" customFormat="1">
      <c r="A378" s="129" t="s">
        <v>2457</v>
      </c>
      <c r="B378" s="129" t="s">
        <v>1425</v>
      </c>
      <c r="C378" s="130">
        <v>5297</v>
      </c>
      <c r="D378" s="129" t="s">
        <v>1445</v>
      </c>
      <c r="E378" s="169">
        <f>VLOOKUP($C378,'2020-21 School Level AAFTE'!$C:$Z,11,FALSE)</f>
        <v>0.54590000000000005</v>
      </c>
      <c r="F378" s="169" t="str">
        <f>VLOOKUP($C378,'2020-21 School Level AAFTE'!$C:$Z,8,FALSE)</f>
        <v>Yes</v>
      </c>
      <c r="G378" s="167">
        <f>VLOOKUP($C378,'2020-21 School Level AAFTE'!$C:$I,7,FALSE)</f>
        <v>15.3</v>
      </c>
      <c r="H378" s="145">
        <f>IFERROR(IF(F378= "yes",VLOOKUP(C378,Summary!$B:$I,5,0),0),0)</f>
        <v>0</v>
      </c>
      <c r="I378" s="144">
        <f t="shared" si="87"/>
        <v>15.3</v>
      </c>
      <c r="J378" s="101">
        <f>VLOOKUP($A378,'2021-22 Salary &amp; Benefits'!$A:$I,3,FALSE)</f>
        <v>1.06</v>
      </c>
      <c r="K378" s="101">
        <f>VLOOKUP($A378,'2021-22 Salary &amp; Benefits'!$A:$I,4,FALSE)</f>
        <v>1.06</v>
      </c>
      <c r="L378" s="121">
        <f t="shared" si="88"/>
        <v>15.3</v>
      </c>
      <c r="M378" s="29">
        <v>15</v>
      </c>
      <c r="N378" s="31">
        <f t="shared" si="89"/>
        <v>1.02</v>
      </c>
      <c r="O378" s="29">
        <v>1.1000000000000001</v>
      </c>
      <c r="P378" s="29">
        <v>36</v>
      </c>
      <c r="Q378" s="32">
        <f t="shared" si="90"/>
        <v>40.392000000000003</v>
      </c>
      <c r="R378" s="122">
        <f t="shared" si="91"/>
        <v>4.4880000000000003E-2</v>
      </c>
      <c r="S378" s="25">
        <f>VLOOKUP($A378,'2021-22 Salary &amp; Benefits'!$A:$I,5,FALSE)</f>
        <v>67585</v>
      </c>
      <c r="T378" s="25">
        <f>VLOOKUP($A378,'2021-22 Salary &amp; Benefits'!$A:$I,6,FALSE)</f>
        <v>68937</v>
      </c>
      <c r="U378" s="26">
        <f t="shared" si="92"/>
        <v>3215.2076880000004</v>
      </c>
      <c r="V378" s="26">
        <f t="shared" si="93"/>
        <v>64.318425599999955</v>
      </c>
      <c r="W378" s="26">
        <f>'2021-22 Salary &amp; Benefits'!G$6</f>
        <v>11848.32</v>
      </c>
      <c r="X378" s="28">
        <f>'2021-22 Salary &amp; Benefits'!H$6</f>
        <v>0.2271</v>
      </c>
      <c r="Y378" s="28">
        <f>'2021-22 Salary &amp; Benefits'!I$6</f>
        <v>0.22070000000000001</v>
      </c>
      <c r="Z378" s="26">
        <f t="shared" si="94"/>
        <v>1276.1213440747201</v>
      </c>
      <c r="AA378" s="27">
        <f t="shared" si="98"/>
        <v>54.658768560000013</v>
      </c>
      <c r="AB378" s="27">
        <f t="shared" si="95"/>
        <v>12.063190221192004</v>
      </c>
      <c r="AC378" s="27">
        <f t="shared" si="96"/>
        <v>66.721958781192015</v>
      </c>
      <c r="AD378" s="26">
        <f t="shared" si="97"/>
        <v>4622.3694164559129</v>
      </c>
    </row>
    <row r="379" spans="1:30" s="23" customFormat="1">
      <c r="A379" s="129" t="s">
        <v>2457</v>
      </c>
      <c r="B379" s="129" t="s">
        <v>1425</v>
      </c>
      <c r="C379" s="130">
        <v>3249</v>
      </c>
      <c r="D379" s="129" t="s">
        <v>1435</v>
      </c>
      <c r="E379" s="169">
        <f>VLOOKUP($C379,'2020-21 School Level AAFTE'!$C:$Z,11,FALSE)</f>
        <v>0.80459999999999998</v>
      </c>
      <c r="F379" s="169" t="str">
        <f>VLOOKUP($C379,'2020-21 School Level AAFTE'!$C:$Z,8,FALSE)</f>
        <v>Yes</v>
      </c>
      <c r="G379" s="167">
        <f>VLOOKUP($C379,'2020-21 School Level AAFTE'!$C:$I,7,FALSE)</f>
        <v>402.8</v>
      </c>
      <c r="H379" s="145">
        <f>IFERROR(IF(F379= "yes",VLOOKUP(C379,Summary!$B:$I,5,0),0),0)</f>
        <v>0</v>
      </c>
      <c r="I379" s="143">
        <f t="shared" si="87"/>
        <v>402.8</v>
      </c>
      <c r="J379" s="101">
        <f>VLOOKUP($A379,'2021-22 Salary &amp; Benefits'!$A:$I,3,FALSE)</f>
        <v>1.06</v>
      </c>
      <c r="K379" s="101">
        <f>VLOOKUP($A379,'2021-22 Salary &amp; Benefits'!$A:$I,4,FALSE)</f>
        <v>1.06</v>
      </c>
      <c r="L379" s="45">
        <f t="shared" si="88"/>
        <v>402.8</v>
      </c>
      <c r="M379" s="29">
        <v>15</v>
      </c>
      <c r="N379" s="31">
        <f t="shared" si="89"/>
        <v>26.853333333333335</v>
      </c>
      <c r="O379" s="29">
        <v>1.1000000000000001</v>
      </c>
      <c r="P379" s="29">
        <v>36</v>
      </c>
      <c r="Q379" s="32">
        <f t="shared" si="90"/>
        <v>1063.3920000000003</v>
      </c>
      <c r="R379" s="122">
        <f t="shared" si="91"/>
        <v>1.181546666666667</v>
      </c>
      <c r="S379" s="25">
        <f>VLOOKUP($A379,'2021-22 Salary &amp; Benefits'!$A:$I,5,FALSE)</f>
        <v>67585</v>
      </c>
      <c r="T379" s="25">
        <f>VLOOKUP($A379,'2021-22 Salary &amp; Benefits'!$A:$I,6,FALSE)</f>
        <v>68937</v>
      </c>
      <c r="U379" s="26">
        <f t="shared" si="92"/>
        <v>84646.121354666699</v>
      </c>
      <c r="V379" s="26">
        <f t="shared" si="93"/>
        <v>1693.2981589333212</v>
      </c>
      <c r="W379" s="26">
        <f>'2021-22 Salary &amp; Benefits'!G$6</f>
        <v>11848.32</v>
      </c>
      <c r="X379" s="28">
        <f>'2021-22 Salary &amp; Benefits'!H$6</f>
        <v>0.2271</v>
      </c>
      <c r="Y379" s="28">
        <f>'2021-22 Salary &amp; Benefits'!I$6</f>
        <v>0.22070000000000001</v>
      </c>
      <c r="Z379" s="26">
        <f t="shared" si="94"/>
        <v>33596.188064921393</v>
      </c>
      <c r="AA379" s="27">
        <f t="shared" si="98"/>
        <v>1438.990325226667</v>
      </c>
      <c r="AB379" s="27">
        <f t="shared" si="95"/>
        <v>317.58516477752539</v>
      </c>
      <c r="AC379" s="27">
        <f t="shared" si="96"/>
        <v>1756.5754900041925</v>
      </c>
      <c r="AD379" s="26">
        <f t="shared" si="97"/>
        <v>121692.18306852561</v>
      </c>
    </row>
    <row r="380" spans="1:30" s="23" customFormat="1">
      <c r="A380" s="129" t="s">
        <v>2555</v>
      </c>
      <c r="B380" s="129" t="s">
        <v>2150</v>
      </c>
      <c r="C380" s="130">
        <v>3366</v>
      </c>
      <c r="D380" s="129" t="s">
        <v>2152</v>
      </c>
      <c r="E380" s="169">
        <f>VLOOKUP($C380,'2020-21 School Level AAFTE'!$C:$Z,11,FALSE)</f>
        <v>0.2908</v>
      </c>
      <c r="F380" s="169" t="str">
        <f>VLOOKUP($C380,'2020-21 School Level AAFTE'!$C:$Z,8,FALSE)</f>
        <v>No</v>
      </c>
      <c r="G380" s="167">
        <f>VLOOKUP($C380,'2020-21 School Level AAFTE'!$C:$I,7,FALSE)</f>
        <v>258.97000000000003</v>
      </c>
      <c r="H380" s="145">
        <f>IFERROR(IF(F380= "yes",VLOOKUP(C380,Summary!$B:$I,5,0),0),0)</f>
        <v>0</v>
      </c>
      <c r="I380" s="144">
        <f t="shared" si="87"/>
        <v>0</v>
      </c>
      <c r="J380" s="101">
        <f>VLOOKUP($A380,'2021-22 Salary &amp; Benefits'!$A:$I,3,FALSE)</f>
        <v>1</v>
      </c>
      <c r="K380" s="101">
        <f>VLOOKUP($A380,'2021-22 Salary &amp; Benefits'!$A:$I,4,FALSE)</f>
        <v>1</v>
      </c>
      <c r="L380" s="121">
        <f t="shared" si="88"/>
        <v>0</v>
      </c>
      <c r="M380" s="29">
        <v>15</v>
      </c>
      <c r="N380" s="31">
        <f t="shared" si="89"/>
        <v>0</v>
      </c>
      <c r="O380" s="29">
        <v>1.1000000000000001</v>
      </c>
      <c r="P380" s="29">
        <v>36</v>
      </c>
      <c r="Q380" s="32">
        <f t="shared" si="90"/>
        <v>0</v>
      </c>
      <c r="R380" s="122">
        <f t="shared" si="91"/>
        <v>0</v>
      </c>
      <c r="S380" s="25">
        <f>VLOOKUP($A380,'2021-22 Salary &amp; Benefits'!$A:$I,5,FALSE)</f>
        <v>67585</v>
      </c>
      <c r="T380" s="25">
        <f>VLOOKUP($A380,'2021-22 Salary &amp; Benefits'!$A:$I,6,FALSE)</f>
        <v>68937</v>
      </c>
      <c r="U380" s="26">
        <f t="shared" si="92"/>
        <v>0</v>
      </c>
      <c r="V380" s="26">
        <f t="shared" si="93"/>
        <v>0</v>
      </c>
      <c r="W380" s="26">
        <f>'2021-22 Salary &amp; Benefits'!G$6</f>
        <v>11848.32</v>
      </c>
      <c r="X380" s="28">
        <f>'2021-22 Salary &amp; Benefits'!H$6</f>
        <v>0.2271</v>
      </c>
      <c r="Y380" s="28">
        <f>'2021-22 Salary &amp; Benefits'!I$6</f>
        <v>0.22070000000000001</v>
      </c>
      <c r="Z380" s="26">
        <f t="shared" si="94"/>
        <v>0</v>
      </c>
      <c r="AA380" s="27">
        <f t="shared" si="98"/>
        <v>0</v>
      </c>
      <c r="AB380" s="27">
        <f t="shared" si="95"/>
        <v>0</v>
      </c>
      <c r="AC380" s="27">
        <f t="shared" si="96"/>
        <v>0</v>
      </c>
      <c r="AD380" s="26">
        <f t="shared" si="97"/>
        <v>0</v>
      </c>
    </row>
    <row r="381" spans="1:30" s="23" customFormat="1">
      <c r="A381" s="129" t="s">
        <v>2555</v>
      </c>
      <c r="B381" s="129" t="s">
        <v>2150</v>
      </c>
      <c r="C381" s="130">
        <v>2894</v>
      </c>
      <c r="D381" s="129" t="s">
        <v>2151</v>
      </c>
      <c r="E381" s="169">
        <f>VLOOKUP($C381,'2020-21 School Level AAFTE'!$C:$Z,11,FALSE)</f>
        <v>0.30099999999999999</v>
      </c>
      <c r="F381" s="169" t="str">
        <f>VLOOKUP($C381,'2020-21 School Level AAFTE'!$C:$Z,8,FALSE)</f>
        <v>No</v>
      </c>
      <c r="G381" s="167">
        <f>VLOOKUP($C381,'2020-21 School Level AAFTE'!$C:$I,7,FALSE)</f>
        <v>266.3</v>
      </c>
      <c r="H381" s="145">
        <f>IFERROR(IF(F381= "yes",VLOOKUP(C381,Summary!$B:$I,5,0),0),0)</f>
        <v>0</v>
      </c>
      <c r="I381" s="144">
        <f t="shared" si="87"/>
        <v>0</v>
      </c>
      <c r="J381" s="101">
        <f>VLOOKUP($A381,'2021-22 Salary &amp; Benefits'!$A:$I,3,FALSE)</f>
        <v>1</v>
      </c>
      <c r="K381" s="101">
        <f>VLOOKUP($A381,'2021-22 Salary &amp; Benefits'!$A:$I,4,FALSE)</f>
        <v>1</v>
      </c>
      <c r="L381" s="121">
        <f t="shared" si="88"/>
        <v>0</v>
      </c>
      <c r="M381" s="29">
        <v>15</v>
      </c>
      <c r="N381" s="31">
        <f t="shared" si="89"/>
        <v>0</v>
      </c>
      <c r="O381" s="29">
        <v>1.1000000000000001</v>
      </c>
      <c r="P381" s="29">
        <v>36</v>
      </c>
      <c r="Q381" s="32">
        <f t="shared" si="90"/>
        <v>0</v>
      </c>
      <c r="R381" s="122">
        <f t="shared" si="91"/>
        <v>0</v>
      </c>
      <c r="S381" s="25">
        <f>VLOOKUP($A381,'2021-22 Salary &amp; Benefits'!$A:$I,5,FALSE)</f>
        <v>67585</v>
      </c>
      <c r="T381" s="25">
        <f>VLOOKUP($A381,'2021-22 Salary &amp; Benefits'!$A:$I,6,FALSE)</f>
        <v>68937</v>
      </c>
      <c r="U381" s="26">
        <f t="shared" si="92"/>
        <v>0</v>
      </c>
      <c r="V381" s="26">
        <f t="shared" si="93"/>
        <v>0</v>
      </c>
      <c r="W381" s="26">
        <f>'2021-22 Salary &amp; Benefits'!G$6</f>
        <v>11848.32</v>
      </c>
      <c r="X381" s="28">
        <f>'2021-22 Salary &amp; Benefits'!H$6</f>
        <v>0.2271</v>
      </c>
      <c r="Y381" s="28">
        <f>'2021-22 Salary &amp; Benefits'!I$6</f>
        <v>0.22070000000000001</v>
      </c>
      <c r="Z381" s="26">
        <f t="shared" si="94"/>
        <v>0</v>
      </c>
      <c r="AA381" s="27">
        <f t="shared" si="98"/>
        <v>0</v>
      </c>
      <c r="AB381" s="27">
        <f t="shared" si="95"/>
        <v>0</v>
      </c>
      <c r="AC381" s="27">
        <f t="shared" si="96"/>
        <v>0</v>
      </c>
      <c r="AD381" s="26">
        <f t="shared" si="97"/>
        <v>0</v>
      </c>
    </row>
    <row r="382" spans="1:30" s="23" customFormat="1">
      <c r="A382" s="129" t="s">
        <v>2538</v>
      </c>
      <c r="B382" s="129" t="s">
        <v>2058</v>
      </c>
      <c r="C382" s="130">
        <v>5362</v>
      </c>
      <c r="D382" s="129" t="s">
        <v>2061</v>
      </c>
      <c r="E382" s="169">
        <f>VLOOKUP($C382,'2020-21 School Level AAFTE'!$C:$Z,11,FALSE)</f>
        <v>0.50190000000000001</v>
      </c>
      <c r="F382" s="169" t="str">
        <f>VLOOKUP($C382,'2020-21 School Level AAFTE'!$C:$Z,8,FALSE)</f>
        <v>Yes</v>
      </c>
      <c r="G382" s="167">
        <f>VLOOKUP($C382,'2020-21 School Level AAFTE'!$C:$I,7,FALSE)</f>
        <v>512.56999999999994</v>
      </c>
      <c r="H382" s="145">
        <f>IFERROR(IF(F382= "yes",VLOOKUP(C382,Summary!$B:$I,5,0),0),0)</f>
        <v>0</v>
      </c>
      <c r="I382" s="144">
        <f t="shared" ref="I382:I439" si="99">IF(F382= "yes", G382,0)</f>
        <v>512.56999999999994</v>
      </c>
      <c r="J382" s="101">
        <f>VLOOKUP($A382,'2021-22 Salary &amp; Benefits'!$A:$I,3,FALSE)</f>
        <v>1</v>
      </c>
      <c r="K382" s="101">
        <f>VLOOKUP($A382,'2021-22 Salary &amp; Benefits'!$A:$I,4,FALSE)</f>
        <v>1</v>
      </c>
      <c r="L382" s="121">
        <f t="shared" ref="L382:L439" si="100">IF(H382&gt;0,H382,I382)</f>
        <v>512.56999999999994</v>
      </c>
      <c r="M382" s="29">
        <v>15</v>
      </c>
      <c r="N382" s="31">
        <f t="shared" ref="N382:N439" si="101">IF(L382="no",0,L382/M382)</f>
        <v>34.17133333333333</v>
      </c>
      <c r="O382" s="29">
        <v>1.1000000000000001</v>
      </c>
      <c r="P382" s="29">
        <v>36</v>
      </c>
      <c r="Q382" s="32">
        <f t="shared" ref="Q382:Q439" si="102">IF(L382="no",0,N382*O382*P382)</f>
        <v>1353.1848</v>
      </c>
      <c r="R382" s="122">
        <f t="shared" ref="R382:R439" si="103">IF(L382="no",0,Q382/900)</f>
        <v>1.5035386666666666</v>
      </c>
      <c r="S382" s="25">
        <f>VLOOKUP($A382,'2021-22 Salary &amp; Benefits'!$A:$I,5,FALSE)</f>
        <v>67585</v>
      </c>
      <c r="T382" s="25">
        <f>VLOOKUP($A382,'2021-22 Salary &amp; Benefits'!$A:$I,6,FALSE)</f>
        <v>68937</v>
      </c>
      <c r="U382" s="26">
        <f t="shared" ref="U382:U439" si="104">$J382*$S382*$R382</f>
        <v>101616.66078666666</v>
      </c>
      <c r="V382" s="26">
        <f t="shared" ref="V382:V439" si="105">$K382*$T382*$R382-U382</f>
        <v>2032.7842773333396</v>
      </c>
      <c r="W382" s="26">
        <f>'2021-22 Salary &amp; Benefits'!G$6</f>
        <v>11848.32</v>
      </c>
      <c r="X382" s="28">
        <f>'2021-22 Salary &amp; Benefits'!H$6</f>
        <v>0.2271</v>
      </c>
      <c r="Y382" s="28">
        <f>'2021-22 Salary &amp; Benefits'!I$6</f>
        <v>0.22070000000000001</v>
      </c>
      <c r="Z382" s="26">
        <f t="shared" ref="Z382:Z439" si="106">U382*X382+V382*Y382+R382*W382</f>
        <v>41340.186409699469</v>
      </c>
      <c r="AA382" s="27">
        <f t="shared" si="98"/>
        <v>1727.4907510666667</v>
      </c>
      <c r="AB382" s="27">
        <f t="shared" ref="AB382:AB439" si="107">AA382*Y382</f>
        <v>381.25720876041333</v>
      </c>
      <c r="AC382" s="27">
        <f t="shared" ref="AC382:AC439" si="108">SUM(AA382:AB382)</f>
        <v>2108.7479598270802</v>
      </c>
      <c r="AD382" s="26">
        <f t="shared" ref="AD382:AD439" si="109">SUM(Z382,U382:V382,AC382)</f>
        <v>147098.37943352654</v>
      </c>
    </row>
    <row r="383" spans="1:30" s="23" customFormat="1">
      <c r="A383" s="129" t="s">
        <v>2538</v>
      </c>
      <c r="B383" s="129" t="s">
        <v>2058</v>
      </c>
      <c r="C383" s="130">
        <v>5575</v>
      </c>
      <c r="D383" s="129" t="s">
        <v>3183</v>
      </c>
      <c r="E383" s="169">
        <f>VLOOKUP($C383,'2020-21 School Level AAFTE'!$C:$Z,11,FALSE)</f>
        <v>0.2185</v>
      </c>
      <c r="F383" s="169" t="str">
        <f>VLOOKUP($C383,'2020-21 School Level AAFTE'!$C:$Z,8,FALSE)</f>
        <v>No</v>
      </c>
      <c r="G383" s="167">
        <f>VLOOKUP($C383,'2020-21 School Level AAFTE'!$C:$I,7,FALSE)</f>
        <v>3.33</v>
      </c>
      <c r="H383" s="145">
        <f>IFERROR(IF(F383= "yes",VLOOKUP(C383,Summary!$B:$I,5,0),0),0)</f>
        <v>0</v>
      </c>
      <c r="I383" s="144">
        <f t="shared" si="99"/>
        <v>0</v>
      </c>
      <c r="J383" s="101">
        <f>VLOOKUP($A383,'2021-22 Salary &amp; Benefits'!$A:$I,3,FALSE)</f>
        <v>1</v>
      </c>
      <c r="K383" s="101">
        <f>VLOOKUP($A383,'2021-22 Salary &amp; Benefits'!$A:$I,4,FALSE)</f>
        <v>1</v>
      </c>
      <c r="L383" s="121">
        <f t="shared" si="100"/>
        <v>0</v>
      </c>
      <c r="M383" s="29">
        <v>15</v>
      </c>
      <c r="N383" s="31">
        <f t="shared" si="101"/>
        <v>0</v>
      </c>
      <c r="O383" s="29">
        <v>1.1000000000000001</v>
      </c>
      <c r="P383" s="29">
        <v>36</v>
      </c>
      <c r="Q383" s="32">
        <f t="shared" si="102"/>
        <v>0</v>
      </c>
      <c r="R383" s="122">
        <f t="shared" si="103"/>
        <v>0</v>
      </c>
      <c r="S383" s="25">
        <f>VLOOKUP($A383,'2021-22 Salary &amp; Benefits'!$A:$I,5,FALSE)</f>
        <v>67585</v>
      </c>
      <c r="T383" s="25">
        <f>VLOOKUP($A383,'2021-22 Salary &amp; Benefits'!$A:$I,6,FALSE)</f>
        <v>68937</v>
      </c>
      <c r="U383" s="26">
        <f t="shared" si="104"/>
        <v>0</v>
      </c>
      <c r="V383" s="26">
        <f t="shared" si="105"/>
        <v>0</v>
      </c>
      <c r="W383" s="26">
        <f>'2021-22 Salary &amp; Benefits'!G$6</f>
        <v>11848.32</v>
      </c>
      <c r="X383" s="28">
        <f>'2021-22 Salary &amp; Benefits'!H$6</f>
        <v>0.2271</v>
      </c>
      <c r="Y383" s="28">
        <f>'2021-22 Salary &amp; Benefits'!I$6</f>
        <v>0.22070000000000001</v>
      </c>
      <c r="Z383" s="26">
        <f t="shared" si="106"/>
        <v>0</v>
      </c>
      <c r="AA383" s="27">
        <f t="shared" si="98"/>
        <v>0</v>
      </c>
      <c r="AB383" s="27">
        <f t="shared" si="107"/>
        <v>0</v>
      </c>
      <c r="AC383" s="27">
        <f t="shared" si="108"/>
        <v>0</v>
      </c>
      <c r="AD383" s="26">
        <f t="shared" si="109"/>
        <v>0</v>
      </c>
    </row>
    <row r="384" spans="1:30" s="23" customFormat="1">
      <c r="A384" s="129" t="s">
        <v>2538</v>
      </c>
      <c r="B384" s="129" t="s">
        <v>2058</v>
      </c>
      <c r="C384" s="130">
        <v>2114</v>
      </c>
      <c r="D384" s="129" t="s">
        <v>2059</v>
      </c>
      <c r="E384" s="169">
        <f>VLOOKUP($C384,'2020-21 School Level AAFTE'!$C:$Z,11,FALSE)</f>
        <v>0.55449999999999999</v>
      </c>
      <c r="F384" s="169" t="str">
        <f>VLOOKUP($C384,'2020-21 School Level AAFTE'!$C:$Z,8,FALSE)</f>
        <v>Yes</v>
      </c>
      <c r="G384" s="167">
        <f>VLOOKUP($C384,'2020-21 School Level AAFTE'!$C:$I,7,FALSE)</f>
        <v>689.03</v>
      </c>
      <c r="H384" s="145">
        <f>IFERROR(IF(F384= "yes",VLOOKUP(C384,Summary!$B:$I,5,0),0),0)</f>
        <v>0</v>
      </c>
      <c r="I384" s="144">
        <f t="shared" si="99"/>
        <v>689.03</v>
      </c>
      <c r="J384" s="101">
        <f>VLOOKUP($A384,'2021-22 Salary &amp; Benefits'!$A:$I,3,FALSE)</f>
        <v>1</v>
      </c>
      <c r="K384" s="101">
        <f>VLOOKUP($A384,'2021-22 Salary &amp; Benefits'!$A:$I,4,FALSE)</f>
        <v>1</v>
      </c>
      <c r="L384" s="121">
        <f t="shared" si="100"/>
        <v>689.03</v>
      </c>
      <c r="M384" s="29">
        <v>15</v>
      </c>
      <c r="N384" s="31">
        <f t="shared" si="101"/>
        <v>45.935333333333332</v>
      </c>
      <c r="O384" s="29">
        <v>1.1000000000000001</v>
      </c>
      <c r="P384" s="29">
        <v>36</v>
      </c>
      <c r="Q384" s="32">
        <f t="shared" si="102"/>
        <v>1819.0392000000002</v>
      </c>
      <c r="R384" s="122">
        <f t="shared" si="103"/>
        <v>2.0211546666666669</v>
      </c>
      <c r="S384" s="25">
        <f>VLOOKUP($A384,'2021-22 Salary &amp; Benefits'!$A:$I,5,FALSE)</f>
        <v>67585</v>
      </c>
      <c r="T384" s="25">
        <f>VLOOKUP($A384,'2021-22 Salary &amp; Benefits'!$A:$I,6,FALSE)</f>
        <v>68937</v>
      </c>
      <c r="U384" s="26">
        <f t="shared" si="104"/>
        <v>136599.73814666667</v>
      </c>
      <c r="V384" s="26">
        <f t="shared" si="105"/>
        <v>2732.6011093333364</v>
      </c>
      <c r="W384" s="26">
        <f>'2021-22 Salary &amp; Benefits'!G$6</f>
        <v>11848.32</v>
      </c>
      <c r="X384" s="28">
        <f>'2021-22 Salary &amp; Benefits'!H$6</f>
        <v>0.2271</v>
      </c>
      <c r="Y384" s="28">
        <f>'2021-22 Salary &amp; Benefits'!I$6</f>
        <v>0.22070000000000001</v>
      </c>
      <c r="Z384" s="26">
        <f t="shared" si="106"/>
        <v>55572.172858097867</v>
      </c>
      <c r="AA384" s="27">
        <f t="shared" si="98"/>
        <v>2322.2056542666669</v>
      </c>
      <c r="AB384" s="27">
        <f t="shared" si="107"/>
        <v>512.51078789665337</v>
      </c>
      <c r="AC384" s="27">
        <f t="shared" si="108"/>
        <v>2834.7164421633202</v>
      </c>
      <c r="AD384" s="26">
        <f t="shared" si="109"/>
        <v>197739.22855626119</v>
      </c>
    </row>
    <row r="385" spans="1:30" s="23" customFormat="1">
      <c r="A385" s="129" t="s">
        <v>2538</v>
      </c>
      <c r="B385" s="129" t="s">
        <v>2058</v>
      </c>
      <c r="C385" s="130">
        <v>3541</v>
      </c>
      <c r="D385" s="129" t="s">
        <v>2060</v>
      </c>
      <c r="E385" s="169">
        <f>VLOOKUP($C385,'2020-21 School Level AAFTE'!$C:$Z,11,FALSE)</f>
        <v>0.59289999999999998</v>
      </c>
      <c r="F385" s="169" t="str">
        <f>VLOOKUP($C385,'2020-21 School Level AAFTE'!$C:$Z,8,FALSE)</f>
        <v>Yes</v>
      </c>
      <c r="G385" s="167">
        <f>VLOOKUP($C385,'2020-21 School Level AAFTE'!$C:$I,7,FALSE)</f>
        <v>376.33</v>
      </c>
      <c r="H385" s="145">
        <f>IFERROR(IF(F385= "yes",VLOOKUP(C385,Summary!$B:$I,5,0),0),0)</f>
        <v>0</v>
      </c>
      <c r="I385" s="144">
        <f t="shared" si="99"/>
        <v>376.33</v>
      </c>
      <c r="J385" s="101">
        <f>VLOOKUP($A385,'2021-22 Salary &amp; Benefits'!$A:$I,3,FALSE)</f>
        <v>1</v>
      </c>
      <c r="K385" s="101">
        <f>VLOOKUP($A385,'2021-22 Salary &amp; Benefits'!$A:$I,4,FALSE)</f>
        <v>1</v>
      </c>
      <c r="L385" s="121">
        <f t="shared" si="100"/>
        <v>376.33</v>
      </c>
      <c r="M385" s="29">
        <v>15</v>
      </c>
      <c r="N385" s="31">
        <f t="shared" si="101"/>
        <v>25.088666666666665</v>
      </c>
      <c r="O385" s="29">
        <v>1.1000000000000001</v>
      </c>
      <c r="P385" s="29">
        <v>36</v>
      </c>
      <c r="Q385" s="32">
        <f t="shared" si="102"/>
        <v>993.51120000000003</v>
      </c>
      <c r="R385" s="122">
        <f t="shared" si="103"/>
        <v>1.1039013333333334</v>
      </c>
      <c r="S385" s="25">
        <f>VLOOKUP($A385,'2021-22 Salary &amp; Benefits'!$A:$I,5,FALSE)</f>
        <v>67585</v>
      </c>
      <c r="T385" s="25">
        <f>VLOOKUP($A385,'2021-22 Salary &amp; Benefits'!$A:$I,6,FALSE)</f>
        <v>68937</v>
      </c>
      <c r="U385" s="26">
        <f t="shared" si="104"/>
        <v>74607.171613333339</v>
      </c>
      <c r="V385" s="26">
        <f t="shared" si="105"/>
        <v>1492.4746026666689</v>
      </c>
      <c r="W385" s="26">
        <f>'2021-22 Salary &amp; Benefits'!G$6</f>
        <v>11848.32</v>
      </c>
      <c r="X385" s="28">
        <f>'2021-22 Salary &amp; Benefits'!H$6</f>
        <v>0.2271</v>
      </c>
      <c r="Y385" s="28">
        <f>'2021-22 Salary &amp; Benefits'!I$6</f>
        <v>0.22070000000000001</v>
      </c>
      <c r="Z385" s="26">
        <f t="shared" si="106"/>
        <v>30352.054063956537</v>
      </c>
      <c r="AA385" s="27">
        <f t="shared" si="98"/>
        <v>1268.3274369333335</v>
      </c>
      <c r="AB385" s="27">
        <f t="shared" si="107"/>
        <v>279.91986533118671</v>
      </c>
      <c r="AC385" s="27">
        <f t="shared" si="108"/>
        <v>1548.2473022645202</v>
      </c>
      <c r="AD385" s="26">
        <f t="shared" si="109"/>
        <v>107999.94758222107</v>
      </c>
    </row>
    <row r="386" spans="1:30" s="23" customFormat="1">
      <c r="A386" s="129" t="s">
        <v>2559</v>
      </c>
      <c r="B386" s="129" t="s">
        <v>2162</v>
      </c>
      <c r="C386" s="130">
        <v>2588</v>
      </c>
      <c r="D386" s="129" t="s">
        <v>2163</v>
      </c>
      <c r="E386" s="169">
        <f>VLOOKUP($C386,'2020-21 School Level AAFTE'!$C:$Z,11,FALSE)</f>
        <v>0.28220000000000001</v>
      </c>
      <c r="F386" s="169" t="str">
        <f>VLOOKUP($C386,'2020-21 School Level AAFTE'!$C:$Z,8,FALSE)</f>
        <v>No</v>
      </c>
      <c r="G386" s="167">
        <f>VLOOKUP($C386,'2020-21 School Level AAFTE'!$C:$I,7,FALSE)</f>
        <v>154.25</v>
      </c>
      <c r="H386" s="145">
        <f>IFERROR(IF(F386= "yes",VLOOKUP(C386,Summary!$B:$I,5,0),0),0)</f>
        <v>0</v>
      </c>
      <c r="I386" s="144">
        <f t="shared" si="99"/>
        <v>0</v>
      </c>
      <c r="J386" s="101">
        <f>VLOOKUP($A386,'2021-22 Salary &amp; Benefits'!$A:$I,3,FALSE)</f>
        <v>1</v>
      </c>
      <c r="K386" s="101">
        <f>VLOOKUP($A386,'2021-22 Salary &amp; Benefits'!$A:$I,4,FALSE)</f>
        <v>1.04</v>
      </c>
      <c r="L386" s="121">
        <f t="shared" si="100"/>
        <v>0</v>
      </c>
      <c r="M386" s="29">
        <v>15</v>
      </c>
      <c r="N386" s="31">
        <f t="shared" si="101"/>
        <v>0</v>
      </c>
      <c r="O386" s="29">
        <v>1.1000000000000001</v>
      </c>
      <c r="P386" s="29">
        <v>36</v>
      </c>
      <c r="Q386" s="32">
        <f t="shared" si="102"/>
        <v>0</v>
      </c>
      <c r="R386" s="122">
        <f t="shared" si="103"/>
        <v>0</v>
      </c>
      <c r="S386" s="25">
        <f>VLOOKUP($A386,'2021-22 Salary &amp; Benefits'!$A:$I,5,FALSE)</f>
        <v>67585</v>
      </c>
      <c r="T386" s="25">
        <f>VLOOKUP($A386,'2021-22 Salary &amp; Benefits'!$A:$I,6,FALSE)</f>
        <v>68937</v>
      </c>
      <c r="U386" s="26">
        <f t="shared" si="104"/>
        <v>0</v>
      </c>
      <c r="V386" s="26">
        <f t="shared" si="105"/>
        <v>0</v>
      </c>
      <c r="W386" s="26">
        <f>'2021-22 Salary &amp; Benefits'!G$6</f>
        <v>11848.32</v>
      </c>
      <c r="X386" s="28">
        <f>'2021-22 Salary &amp; Benefits'!H$6</f>
        <v>0.2271</v>
      </c>
      <c r="Y386" s="28">
        <f>'2021-22 Salary &amp; Benefits'!I$6</f>
        <v>0.22070000000000001</v>
      </c>
      <c r="Z386" s="26">
        <f t="shared" si="106"/>
        <v>0</v>
      </c>
      <c r="AA386" s="27">
        <f t="shared" si="98"/>
        <v>0</v>
      </c>
      <c r="AB386" s="27">
        <f t="shared" si="107"/>
        <v>0</v>
      </c>
      <c r="AC386" s="27">
        <f t="shared" si="108"/>
        <v>0</v>
      </c>
      <c r="AD386" s="26">
        <f t="shared" si="109"/>
        <v>0</v>
      </c>
    </row>
    <row r="387" spans="1:30" s="23" customFormat="1">
      <c r="A387" s="129" t="s">
        <v>2522</v>
      </c>
      <c r="B387" s="129" t="s">
        <v>1957</v>
      </c>
      <c r="C387" s="130">
        <v>3508</v>
      </c>
      <c r="D387" s="129" t="s">
        <v>1958</v>
      </c>
      <c r="E387" s="169">
        <f>VLOOKUP($C387,'2020-21 School Level AAFTE'!$C:$Z,11,FALSE)</f>
        <v>0.745</v>
      </c>
      <c r="F387" s="169" t="str">
        <f>VLOOKUP($C387,'2020-21 School Level AAFTE'!$C:$Z,8,FALSE)</f>
        <v>Yes</v>
      </c>
      <c r="G387" s="167">
        <f>VLOOKUP($C387,'2020-21 School Level AAFTE'!$C:$I,7,FALSE)</f>
        <v>109.85000000000001</v>
      </c>
      <c r="H387" s="145">
        <f>IFERROR(IF(F387= "yes",VLOOKUP(C387,Summary!$B:$I,5,0),0),0)</f>
        <v>0</v>
      </c>
      <c r="I387" s="143">
        <f t="shared" si="99"/>
        <v>109.85000000000001</v>
      </c>
      <c r="J387" s="101">
        <f>VLOOKUP($A387,'2021-22 Salary &amp; Benefits'!$A:$I,3,FALSE)</f>
        <v>1</v>
      </c>
      <c r="K387" s="101">
        <f>VLOOKUP($A387,'2021-22 Salary &amp; Benefits'!$A:$I,4,FALSE)</f>
        <v>1</v>
      </c>
      <c r="L387" s="45">
        <f t="shared" si="100"/>
        <v>109.85000000000001</v>
      </c>
      <c r="M387" s="29">
        <v>15</v>
      </c>
      <c r="N387" s="31">
        <f t="shared" si="101"/>
        <v>7.3233333333333341</v>
      </c>
      <c r="O387" s="29">
        <v>1.1000000000000001</v>
      </c>
      <c r="P387" s="29">
        <v>36</v>
      </c>
      <c r="Q387" s="32">
        <f t="shared" si="102"/>
        <v>290.00400000000008</v>
      </c>
      <c r="R387" s="122">
        <f t="shared" si="103"/>
        <v>0.32222666666666677</v>
      </c>
      <c r="S387" s="25">
        <f>VLOOKUP($A387,'2021-22 Salary &amp; Benefits'!$A:$I,5,FALSE)</f>
        <v>67585</v>
      </c>
      <c r="T387" s="25">
        <f>VLOOKUP($A387,'2021-22 Salary &amp; Benefits'!$A:$I,6,FALSE)</f>
        <v>68937</v>
      </c>
      <c r="U387" s="26">
        <f t="shared" si="104"/>
        <v>21777.689266666675</v>
      </c>
      <c r="V387" s="26">
        <f t="shared" si="105"/>
        <v>435.65045333333182</v>
      </c>
      <c r="W387" s="26">
        <f>'2021-22 Salary &amp; Benefits'!G$6</f>
        <v>11848.32</v>
      </c>
      <c r="X387" s="28">
        <f>'2021-22 Salary &amp; Benefits'!H$6</f>
        <v>0.2271</v>
      </c>
      <c r="Y387" s="28">
        <f>'2021-22 Salary &amp; Benefits'!I$6</f>
        <v>0.22070000000000001</v>
      </c>
      <c r="Z387" s="26">
        <f t="shared" si="106"/>
        <v>8859.7059467106701</v>
      </c>
      <c r="AA387" s="27">
        <f t="shared" si="98"/>
        <v>370.22232866666678</v>
      </c>
      <c r="AB387" s="27">
        <f t="shared" si="107"/>
        <v>81.708067936733357</v>
      </c>
      <c r="AC387" s="27">
        <f t="shared" si="108"/>
        <v>451.93039660340014</v>
      </c>
      <c r="AD387" s="26">
        <f t="shared" si="109"/>
        <v>31524.976063314076</v>
      </c>
    </row>
    <row r="388" spans="1:30" s="23" customFormat="1">
      <c r="A388" s="129" t="s">
        <v>2540</v>
      </c>
      <c r="B388" s="129" t="s">
        <v>2064</v>
      </c>
      <c r="C388" s="130">
        <v>3613</v>
      </c>
      <c r="D388" s="129" t="s">
        <v>1645</v>
      </c>
      <c r="E388" s="169">
        <f>VLOOKUP($C388,'2020-21 School Level AAFTE'!$C:$Z,11,FALSE)</f>
        <v>0.55740000000000001</v>
      </c>
      <c r="F388" s="169" t="str">
        <f>VLOOKUP($C388,'2020-21 School Level AAFTE'!$C:$Z,8,FALSE)</f>
        <v>Yes</v>
      </c>
      <c r="G388" s="167">
        <f>VLOOKUP($C388,'2020-21 School Level AAFTE'!$C:$I,7,FALSE)</f>
        <v>316.60000000000002</v>
      </c>
      <c r="H388" s="145">
        <f>IFERROR(IF(F388= "yes",VLOOKUP(C388,Summary!$B:$I,5,0),0),0)</f>
        <v>0</v>
      </c>
      <c r="I388" s="143">
        <f t="shared" si="99"/>
        <v>316.60000000000002</v>
      </c>
      <c r="J388" s="101">
        <f>VLOOKUP($A388,'2021-22 Salary &amp; Benefits'!$A:$I,3,FALSE)</f>
        <v>1</v>
      </c>
      <c r="K388" s="101">
        <f>VLOOKUP($A388,'2021-22 Salary &amp; Benefits'!$A:$I,4,FALSE)</f>
        <v>1.04</v>
      </c>
      <c r="L388" s="45">
        <f t="shared" si="100"/>
        <v>316.60000000000002</v>
      </c>
      <c r="M388" s="29">
        <v>15</v>
      </c>
      <c r="N388" s="31">
        <f t="shared" si="101"/>
        <v>21.106666666666669</v>
      </c>
      <c r="O388" s="29">
        <v>1.1000000000000001</v>
      </c>
      <c r="P388" s="29">
        <v>36</v>
      </c>
      <c r="Q388" s="32">
        <f t="shared" si="102"/>
        <v>835.82400000000018</v>
      </c>
      <c r="R388" s="122">
        <f t="shared" si="103"/>
        <v>0.92869333333333348</v>
      </c>
      <c r="S388" s="25">
        <f>VLOOKUP($A388,'2021-22 Salary &amp; Benefits'!$A:$I,5,FALSE)</f>
        <v>67585</v>
      </c>
      <c r="T388" s="25">
        <f>VLOOKUP($A388,'2021-22 Salary &amp; Benefits'!$A:$I,6,FALSE)</f>
        <v>68937</v>
      </c>
      <c r="U388" s="26">
        <f t="shared" si="104"/>
        <v>62765.738933333341</v>
      </c>
      <c r="V388" s="26">
        <f t="shared" si="105"/>
        <v>3816.446679466666</v>
      </c>
      <c r="W388" s="26">
        <f>'2021-22 Salary &amp; Benefits'!G$6</f>
        <v>11848.32</v>
      </c>
      <c r="X388" s="28">
        <f>'2021-22 Salary &amp; Benefits'!H$6</f>
        <v>0.2271</v>
      </c>
      <c r="Y388" s="28">
        <f>'2021-22 Salary &amp; Benefits'!I$6</f>
        <v>0.22070000000000001</v>
      </c>
      <c r="Z388" s="26">
        <f t="shared" si="106"/>
        <v>26099.844889118296</v>
      </c>
      <c r="AA388" s="27">
        <f t="shared" si="98"/>
        <v>1109.7030935466669</v>
      </c>
      <c r="AB388" s="27">
        <f t="shared" si="107"/>
        <v>244.91147274574939</v>
      </c>
      <c r="AC388" s="27">
        <f t="shared" si="108"/>
        <v>1354.6145662924164</v>
      </c>
      <c r="AD388" s="26">
        <f t="shared" si="109"/>
        <v>94036.64506821071</v>
      </c>
    </row>
    <row r="389" spans="1:30" s="23" customFormat="1">
      <c r="A389" s="129" t="s">
        <v>2540</v>
      </c>
      <c r="B389" s="129" t="s">
        <v>2064</v>
      </c>
      <c r="C389" s="130">
        <v>4049</v>
      </c>
      <c r="D389" s="129" t="s">
        <v>1129</v>
      </c>
      <c r="E389" s="169">
        <f>VLOOKUP($C389,'2020-21 School Level AAFTE'!$C:$Z,11,FALSE)</f>
        <v>0.5081</v>
      </c>
      <c r="F389" s="169" t="str">
        <f>VLOOKUP($C389,'2020-21 School Level AAFTE'!$C:$Z,8,FALSE)</f>
        <v>Yes</v>
      </c>
      <c r="G389" s="167">
        <f>VLOOKUP($C389,'2020-21 School Level AAFTE'!$C:$I,7,FALSE)</f>
        <v>200.51000000000002</v>
      </c>
      <c r="H389" s="145">
        <f>IFERROR(IF(F389= "yes",VLOOKUP(C389,Summary!$B:$I,5,0),0),0)</f>
        <v>0</v>
      </c>
      <c r="I389" s="144">
        <f t="shared" si="99"/>
        <v>200.51000000000002</v>
      </c>
      <c r="J389" s="101">
        <f>VLOOKUP($A389,'2021-22 Salary &amp; Benefits'!$A:$I,3,FALSE)</f>
        <v>1</v>
      </c>
      <c r="K389" s="101">
        <f>VLOOKUP($A389,'2021-22 Salary &amp; Benefits'!$A:$I,4,FALSE)</f>
        <v>1.04</v>
      </c>
      <c r="L389" s="121">
        <f t="shared" si="100"/>
        <v>200.51000000000002</v>
      </c>
      <c r="M389" s="29">
        <v>15</v>
      </c>
      <c r="N389" s="31">
        <f t="shared" si="101"/>
        <v>13.367333333333335</v>
      </c>
      <c r="O389" s="29">
        <v>1.1000000000000001</v>
      </c>
      <c r="P389" s="29">
        <v>36</v>
      </c>
      <c r="Q389" s="32">
        <f t="shared" si="102"/>
        <v>529.34640000000013</v>
      </c>
      <c r="R389" s="122">
        <f t="shared" si="103"/>
        <v>0.58816266666666683</v>
      </c>
      <c r="S389" s="25">
        <f>VLOOKUP($A389,'2021-22 Salary &amp; Benefits'!$A:$I,5,FALSE)</f>
        <v>67585</v>
      </c>
      <c r="T389" s="25">
        <f>VLOOKUP($A389,'2021-22 Salary &amp; Benefits'!$A:$I,6,FALSE)</f>
        <v>68937</v>
      </c>
      <c r="U389" s="26">
        <f t="shared" si="104"/>
        <v>39750.973826666675</v>
      </c>
      <c r="V389" s="26">
        <f t="shared" si="105"/>
        <v>2417.0427154133358</v>
      </c>
      <c r="W389" s="26">
        <f>'2021-22 Salary &amp; Benefits'!G$6</f>
        <v>11848.32</v>
      </c>
      <c r="X389" s="28">
        <f>'2021-22 Salary &amp; Benefits'!H$6</f>
        <v>0.2271</v>
      </c>
      <c r="Y389" s="28">
        <f>'2021-22 Salary &amp; Benefits'!I$6</f>
        <v>0.22070000000000001</v>
      </c>
      <c r="Z389" s="26">
        <f t="shared" si="106"/>
        <v>16529.626970047728</v>
      </c>
      <c r="AA389" s="27">
        <f t="shared" si="98"/>
        <v>702.80027570133348</v>
      </c>
      <c r="AB389" s="27">
        <f t="shared" si="107"/>
        <v>155.10802084728431</v>
      </c>
      <c r="AC389" s="27">
        <f t="shared" si="108"/>
        <v>857.90829654861773</v>
      </c>
      <c r="AD389" s="26">
        <f t="shared" si="109"/>
        <v>59555.551808676355</v>
      </c>
    </row>
    <row r="390" spans="1:30" s="23" customFormat="1">
      <c r="A390" s="129" t="s">
        <v>2540</v>
      </c>
      <c r="B390" s="129" t="s">
        <v>2064</v>
      </c>
      <c r="C390" s="130">
        <v>3012</v>
      </c>
      <c r="D390" s="129" t="s">
        <v>2065</v>
      </c>
      <c r="E390" s="169">
        <f>VLOOKUP($C390,'2020-21 School Level AAFTE'!$C:$Z,11,FALSE)</f>
        <v>0.57269999999999999</v>
      </c>
      <c r="F390" s="169" t="str">
        <f>VLOOKUP($C390,'2020-21 School Level AAFTE'!$C:$Z,8,FALSE)</f>
        <v>Yes</v>
      </c>
      <c r="G390" s="167">
        <f>VLOOKUP($C390,'2020-21 School Level AAFTE'!$C:$I,7,FALSE)</f>
        <v>175.82</v>
      </c>
      <c r="H390" s="145">
        <f>IFERROR(IF(F390= "yes",VLOOKUP(C390,Summary!$B:$I,5,0),0),0)</f>
        <v>0</v>
      </c>
      <c r="I390" s="144">
        <f t="shared" si="99"/>
        <v>175.82</v>
      </c>
      <c r="J390" s="101">
        <f>VLOOKUP($A390,'2021-22 Salary &amp; Benefits'!$A:$I,3,FALSE)</f>
        <v>1</v>
      </c>
      <c r="K390" s="101">
        <f>VLOOKUP($A390,'2021-22 Salary &amp; Benefits'!$A:$I,4,FALSE)</f>
        <v>1.04</v>
      </c>
      <c r="L390" s="121">
        <f t="shared" si="100"/>
        <v>175.82</v>
      </c>
      <c r="M390" s="29">
        <v>15</v>
      </c>
      <c r="N390" s="31">
        <f t="shared" si="101"/>
        <v>11.721333333333332</v>
      </c>
      <c r="O390" s="29">
        <v>1.1000000000000001</v>
      </c>
      <c r="P390" s="29">
        <v>36</v>
      </c>
      <c r="Q390" s="32">
        <f t="shared" si="102"/>
        <v>464.16480000000001</v>
      </c>
      <c r="R390" s="122">
        <f t="shared" si="103"/>
        <v>0.51573866666666668</v>
      </c>
      <c r="S390" s="25">
        <f>VLOOKUP($A390,'2021-22 Salary &amp; Benefits'!$A:$I,5,FALSE)</f>
        <v>67585</v>
      </c>
      <c r="T390" s="25">
        <f>VLOOKUP($A390,'2021-22 Salary &amp; Benefits'!$A:$I,6,FALSE)</f>
        <v>68937</v>
      </c>
      <c r="U390" s="26">
        <f t="shared" si="104"/>
        <v>34856.197786666664</v>
      </c>
      <c r="V390" s="26">
        <f t="shared" si="105"/>
        <v>2119.4177358933375</v>
      </c>
      <c r="W390" s="26">
        <f>'2021-22 Salary &amp; Benefits'!G$6</f>
        <v>11848.32</v>
      </c>
      <c r="X390" s="28">
        <f>'2021-22 Salary &amp; Benefits'!H$6</f>
        <v>0.2271</v>
      </c>
      <c r="Y390" s="28">
        <f>'2021-22 Salary &amp; Benefits'!I$6</f>
        <v>0.22070000000000001</v>
      </c>
      <c r="Z390" s="26">
        <f t="shared" si="106"/>
        <v>14494.234770703657</v>
      </c>
      <c r="AA390" s="27">
        <f t="shared" si="98"/>
        <v>616.26025870933336</v>
      </c>
      <c r="AB390" s="27">
        <f t="shared" si="107"/>
        <v>136.00863909714988</v>
      </c>
      <c r="AC390" s="27">
        <f t="shared" si="108"/>
        <v>752.26889780648321</v>
      </c>
      <c r="AD390" s="26">
        <f t="shared" si="109"/>
        <v>52222.119191070145</v>
      </c>
    </row>
    <row r="391" spans="1:30" s="23" customFormat="1">
      <c r="A391" s="129" t="s">
        <v>2518</v>
      </c>
      <c r="B391" s="129" t="s">
        <v>1944</v>
      </c>
      <c r="C391" s="130">
        <v>3831</v>
      </c>
      <c r="D391" s="129" t="s">
        <v>1948</v>
      </c>
      <c r="E391" s="169">
        <f>VLOOKUP($C391,'2020-21 School Level AAFTE'!$C:$Z,11,FALSE)</f>
        <v>0.51629999999999998</v>
      </c>
      <c r="F391" s="169" t="str">
        <f>VLOOKUP($C391,'2020-21 School Level AAFTE'!$C:$Z,8,FALSE)</f>
        <v>Yes</v>
      </c>
      <c r="G391" s="167">
        <f>VLOOKUP($C391,'2020-21 School Level AAFTE'!$C:$I,7,FALSE)</f>
        <v>389.8</v>
      </c>
      <c r="H391" s="145">
        <f>IFERROR(IF(F391= "yes",VLOOKUP(C391,Summary!$B:$I,5,0),0),0)</f>
        <v>0</v>
      </c>
      <c r="I391" s="143">
        <f t="shared" si="99"/>
        <v>389.8</v>
      </c>
      <c r="J391" s="101">
        <f>VLOOKUP($A391,'2021-22 Salary &amp; Benefits'!$A:$I,3,FALSE)</f>
        <v>1</v>
      </c>
      <c r="K391" s="101">
        <f>VLOOKUP($A391,'2021-22 Salary &amp; Benefits'!$A:$I,4,FALSE)</f>
        <v>1.04</v>
      </c>
      <c r="L391" s="45">
        <f t="shared" si="100"/>
        <v>389.8</v>
      </c>
      <c r="M391" s="29">
        <v>15</v>
      </c>
      <c r="N391" s="31">
        <f t="shared" si="101"/>
        <v>25.986666666666668</v>
      </c>
      <c r="O391" s="29">
        <v>1.1000000000000001</v>
      </c>
      <c r="P391" s="29">
        <v>36</v>
      </c>
      <c r="Q391" s="32">
        <f t="shared" si="102"/>
        <v>1029.0720000000001</v>
      </c>
      <c r="R391" s="122">
        <f t="shared" si="103"/>
        <v>1.1434133333333334</v>
      </c>
      <c r="S391" s="25">
        <f>VLOOKUP($A391,'2021-22 Salary &amp; Benefits'!$A:$I,5,FALSE)</f>
        <v>67585</v>
      </c>
      <c r="T391" s="25">
        <f>VLOOKUP($A391,'2021-22 Salary &amp; Benefits'!$A:$I,6,FALSE)</f>
        <v>68937</v>
      </c>
      <c r="U391" s="26">
        <f t="shared" si="104"/>
        <v>77277.590133333331</v>
      </c>
      <c r="V391" s="26">
        <f t="shared" si="105"/>
        <v>4698.834225066661</v>
      </c>
      <c r="W391" s="26">
        <f>'2021-22 Salary &amp; Benefits'!G$6</f>
        <v>11848.32</v>
      </c>
      <c r="X391" s="28">
        <f>'2021-22 Salary &amp; Benefits'!H$6</f>
        <v>0.2271</v>
      </c>
      <c r="Y391" s="28">
        <f>'2021-22 Salary &amp; Benefits'!I$6</f>
        <v>0.22070000000000001</v>
      </c>
      <c r="Z391" s="26">
        <f t="shared" si="106"/>
        <v>32134.300498352211</v>
      </c>
      <c r="AA391" s="27">
        <f t="shared" si="98"/>
        <v>1366.2737393066666</v>
      </c>
      <c r="AB391" s="27">
        <f t="shared" si="107"/>
        <v>301.53661426498132</v>
      </c>
      <c r="AC391" s="27">
        <f t="shared" si="108"/>
        <v>1667.810353571648</v>
      </c>
      <c r="AD391" s="26">
        <f t="shared" si="109"/>
        <v>115778.53521032385</v>
      </c>
    </row>
    <row r="392" spans="1:30" s="23" customFormat="1">
      <c r="A392" s="129" t="s">
        <v>2518</v>
      </c>
      <c r="B392" s="129" t="s">
        <v>1944</v>
      </c>
      <c r="C392" s="130">
        <v>3310</v>
      </c>
      <c r="D392" s="129" t="s">
        <v>1947</v>
      </c>
      <c r="E392" s="169">
        <f>VLOOKUP($C392,'2020-21 School Level AAFTE'!$C:$Z,11,FALSE)</f>
        <v>0.43459999999999999</v>
      </c>
      <c r="F392" s="169" t="str">
        <f>VLOOKUP($C392,'2020-21 School Level AAFTE'!$C:$Z,8,FALSE)</f>
        <v>No</v>
      </c>
      <c r="G392" s="167">
        <f>VLOOKUP($C392,'2020-21 School Level AAFTE'!$C:$I,7,FALSE)</f>
        <v>487.49</v>
      </c>
      <c r="H392" s="145">
        <f>IFERROR(IF(F392= "yes",VLOOKUP(C392,Summary!$B:$I,5,0),0),0)</f>
        <v>0</v>
      </c>
      <c r="I392" s="143">
        <f t="shared" si="99"/>
        <v>0</v>
      </c>
      <c r="J392" s="101">
        <f>VLOOKUP($A392,'2021-22 Salary &amp; Benefits'!$A:$I,3,FALSE)</f>
        <v>1</v>
      </c>
      <c r="K392" s="101">
        <f>VLOOKUP($A392,'2021-22 Salary &amp; Benefits'!$A:$I,4,FALSE)</f>
        <v>1.04</v>
      </c>
      <c r="L392" s="45">
        <f t="shared" si="100"/>
        <v>0</v>
      </c>
      <c r="M392" s="29">
        <v>15</v>
      </c>
      <c r="N392" s="31">
        <f t="shared" si="101"/>
        <v>0</v>
      </c>
      <c r="O392" s="29">
        <v>1.1000000000000001</v>
      </c>
      <c r="P392" s="29">
        <v>36</v>
      </c>
      <c r="Q392" s="32">
        <f t="shared" si="102"/>
        <v>0</v>
      </c>
      <c r="R392" s="122">
        <f t="shared" si="103"/>
        <v>0</v>
      </c>
      <c r="S392" s="25">
        <f>VLOOKUP($A392,'2021-22 Salary &amp; Benefits'!$A:$I,5,FALSE)</f>
        <v>67585</v>
      </c>
      <c r="T392" s="25">
        <f>VLOOKUP($A392,'2021-22 Salary &amp; Benefits'!$A:$I,6,FALSE)</f>
        <v>68937</v>
      </c>
      <c r="U392" s="26">
        <f t="shared" si="104"/>
        <v>0</v>
      </c>
      <c r="V392" s="26">
        <f t="shared" si="105"/>
        <v>0</v>
      </c>
      <c r="W392" s="26">
        <f>'2021-22 Salary &amp; Benefits'!G$6</f>
        <v>11848.32</v>
      </c>
      <c r="X392" s="28">
        <f>'2021-22 Salary &amp; Benefits'!H$6</f>
        <v>0.2271</v>
      </c>
      <c r="Y392" s="28">
        <f>'2021-22 Salary &amp; Benefits'!I$6</f>
        <v>0.22070000000000001</v>
      </c>
      <c r="Z392" s="26">
        <f t="shared" si="106"/>
        <v>0</v>
      </c>
      <c r="AA392" s="27">
        <f t="shared" si="98"/>
        <v>0</v>
      </c>
      <c r="AB392" s="27">
        <f t="shared" si="107"/>
        <v>0</v>
      </c>
      <c r="AC392" s="27">
        <f t="shared" si="108"/>
        <v>0</v>
      </c>
      <c r="AD392" s="26">
        <f t="shared" si="109"/>
        <v>0</v>
      </c>
    </row>
    <row r="393" spans="1:30" s="23" customFormat="1">
      <c r="A393" s="129" t="s">
        <v>2518</v>
      </c>
      <c r="B393" s="129" t="s">
        <v>1944</v>
      </c>
      <c r="C393" s="130">
        <v>4180</v>
      </c>
      <c r="D393" s="129" t="s">
        <v>1949</v>
      </c>
      <c r="E393" s="169">
        <f>VLOOKUP($C393,'2020-21 School Level AAFTE'!$C:$Z,11,FALSE)</f>
        <v>0.55269999999999997</v>
      </c>
      <c r="F393" s="169" t="str">
        <f>VLOOKUP($C393,'2020-21 School Level AAFTE'!$C:$Z,8,FALSE)</f>
        <v>Yes</v>
      </c>
      <c r="G393" s="167">
        <f>VLOOKUP($C393,'2020-21 School Level AAFTE'!$C:$I,7,FALSE)</f>
        <v>335</v>
      </c>
      <c r="H393" s="145">
        <f>IFERROR(IF(F393= "yes",VLOOKUP(C393,Summary!$B:$I,5,0),0),0)</f>
        <v>0</v>
      </c>
      <c r="I393" s="143">
        <f t="shared" si="99"/>
        <v>335</v>
      </c>
      <c r="J393" s="101">
        <f>VLOOKUP($A393,'2021-22 Salary &amp; Benefits'!$A:$I,3,FALSE)</f>
        <v>1</v>
      </c>
      <c r="K393" s="101">
        <f>VLOOKUP($A393,'2021-22 Salary &amp; Benefits'!$A:$I,4,FALSE)</f>
        <v>1.04</v>
      </c>
      <c r="L393" s="45">
        <f t="shared" si="100"/>
        <v>335</v>
      </c>
      <c r="M393" s="29">
        <v>15</v>
      </c>
      <c r="N393" s="31">
        <f t="shared" si="101"/>
        <v>22.333333333333332</v>
      </c>
      <c r="O393" s="29">
        <v>1.1000000000000001</v>
      </c>
      <c r="P393" s="29">
        <v>36</v>
      </c>
      <c r="Q393" s="32">
        <f t="shared" si="102"/>
        <v>884.4</v>
      </c>
      <c r="R393" s="122">
        <f t="shared" si="103"/>
        <v>0.98266666666666669</v>
      </c>
      <c r="S393" s="25">
        <f>VLOOKUP($A393,'2021-22 Salary &amp; Benefits'!$A:$I,5,FALSE)</f>
        <v>67585</v>
      </c>
      <c r="T393" s="25">
        <f>VLOOKUP($A393,'2021-22 Salary &amp; Benefits'!$A:$I,6,FALSE)</f>
        <v>68937</v>
      </c>
      <c r="U393" s="26">
        <f t="shared" si="104"/>
        <v>66413.526666666672</v>
      </c>
      <c r="V393" s="26">
        <f t="shared" si="105"/>
        <v>4038.2490133333195</v>
      </c>
      <c r="W393" s="26">
        <f>'2021-22 Salary &amp; Benefits'!G$6</f>
        <v>11848.32</v>
      </c>
      <c r="X393" s="28">
        <f>'2021-22 Salary &amp; Benefits'!H$6</f>
        <v>0.2271</v>
      </c>
      <c r="Y393" s="28">
        <f>'2021-22 Salary &amp; Benefits'!I$6</f>
        <v>0.22070000000000001</v>
      </c>
      <c r="Z393" s="26">
        <f t="shared" si="106"/>
        <v>27616.702583242666</v>
      </c>
      <c r="AA393" s="27">
        <f t="shared" si="98"/>
        <v>1174.1962613333333</v>
      </c>
      <c r="AB393" s="27">
        <f t="shared" si="107"/>
        <v>259.14511487626669</v>
      </c>
      <c r="AC393" s="27">
        <f t="shared" si="108"/>
        <v>1433.3413762096</v>
      </c>
      <c r="AD393" s="26">
        <f t="shared" si="109"/>
        <v>99501.819639452267</v>
      </c>
    </row>
    <row r="394" spans="1:30" s="23" customFormat="1">
      <c r="A394" s="129" t="s">
        <v>2518</v>
      </c>
      <c r="B394" s="129" t="s">
        <v>1944</v>
      </c>
      <c r="C394" s="130">
        <v>2957</v>
      </c>
      <c r="D394" s="129" t="s">
        <v>1946</v>
      </c>
      <c r="E394" s="169">
        <f>VLOOKUP($C394,'2020-21 School Level AAFTE'!$C:$Z,11,FALSE)</f>
        <v>0.52400000000000002</v>
      </c>
      <c r="F394" s="169" t="str">
        <f>VLOOKUP($C394,'2020-21 School Level AAFTE'!$C:$Z,8,FALSE)</f>
        <v>Yes</v>
      </c>
      <c r="G394" s="167">
        <f>VLOOKUP($C394,'2020-21 School Level AAFTE'!$C:$I,7,FALSE)</f>
        <v>303.97000000000003</v>
      </c>
      <c r="H394" s="145">
        <f>IFERROR(IF(F394= "yes",VLOOKUP(C394,Summary!$B:$I,5,0),0),0)</f>
        <v>0</v>
      </c>
      <c r="I394" s="143">
        <f t="shared" si="99"/>
        <v>303.97000000000003</v>
      </c>
      <c r="J394" s="101">
        <f>VLOOKUP($A394,'2021-22 Salary &amp; Benefits'!$A:$I,3,FALSE)</f>
        <v>1</v>
      </c>
      <c r="K394" s="101">
        <f>VLOOKUP($A394,'2021-22 Salary &amp; Benefits'!$A:$I,4,FALSE)</f>
        <v>1.04</v>
      </c>
      <c r="L394" s="45">
        <f t="shared" si="100"/>
        <v>303.97000000000003</v>
      </c>
      <c r="M394" s="29">
        <v>15</v>
      </c>
      <c r="N394" s="31">
        <f t="shared" si="101"/>
        <v>20.264666666666667</v>
      </c>
      <c r="O394" s="29">
        <v>1.1000000000000001</v>
      </c>
      <c r="P394" s="29">
        <v>36</v>
      </c>
      <c r="Q394" s="32">
        <f t="shared" si="102"/>
        <v>802.48080000000004</v>
      </c>
      <c r="R394" s="122">
        <f t="shared" si="103"/>
        <v>0.8916453333333334</v>
      </c>
      <c r="S394" s="25">
        <f>VLOOKUP($A394,'2021-22 Salary &amp; Benefits'!$A:$I,5,FALSE)</f>
        <v>67585</v>
      </c>
      <c r="T394" s="25">
        <f>VLOOKUP($A394,'2021-22 Salary &amp; Benefits'!$A:$I,6,FALSE)</f>
        <v>68937</v>
      </c>
      <c r="U394" s="26">
        <f t="shared" si="104"/>
        <v>60261.84985333334</v>
      </c>
      <c r="V394" s="26">
        <f t="shared" si="105"/>
        <v>3664.1986644266581</v>
      </c>
      <c r="W394" s="26">
        <f>'2021-22 Salary &amp; Benefits'!G$6</f>
        <v>11848.32</v>
      </c>
      <c r="X394" s="28">
        <f>'2021-22 Salary &amp; Benefits'!H$6</f>
        <v>0.2271</v>
      </c>
      <c r="Y394" s="28">
        <f>'2021-22 Salary &amp; Benefits'!I$6</f>
        <v>0.22070000000000001</v>
      </c>
      <c r="Z394" s="26">
        <f t="shared" si="106"/>
        <v>25058.653982770964</v>
      </c>
      <c r="AA394" s="27">
        <f t="shared" si="98"/>
        <v>1065.4341419626667</v>
      </c>
      <c r="AB394" s="27">
        <f t="shared" si="107"/>
        <v>235.14131513116055</v>
      </c>
      <c r="AC394" s="27">
        <f t="shared" si="108"/>
        <v>1300.5754570938273</v>
      </c>
      <c r="AD394" s="26">
        <f t="shared" si="109"/>
        <v>90285.277957624785</v>
      </c>
    </row>
    <row r="395" spans="1:30" s="23" customFormat="1">
      <c r="A395" s="129" t="s">
        <v>2518</v>
      </c>
      <c r="B395" s="129" t="s">
        <v>1944</v>
      </c>
      <c r="C395" s="130">
        <v>1594</v>
      </c>
      <c r="D395" s="129" t="s">
        <v>1945</v>
      </c>
      <c r="E395" s="169">
        <f>VLOOKUP($C395,'2020-21 School Level AAFTE'!$C:$Z,11,FALSE)</f>
        <v>0.50080000000000002</v>
      </c>
      <c r="F395" s="169" t="str">
        <f>VLOOKUP($C395,'2020-21 School Level AAFTE'!$C:$Z,8,FALSE)</f>
        <v>Yes</v>
      </c>
      <c r="G395" s="167">
        <f>VLOOKUP($C395,'2020-21 School Level AAFTE'!$C:$I,7,FALSE)</f>
        <v>47.61</v>
      </c>
      <c r="H395" s="145">
        <f>IFERROR(IF(F395= "yes",VLOOKUP(C395,Summary!$B:$I,5,0),0),0)</f>
        <v>0</v>
      </c>
      <c r="I395" s="144">
        <f t="shared" si="99"/>
        <v>47.61</v>
      </c>
      <c r="J395" s="101">
        <f>VLOOKUP($A395,'2021-22 Salary &amp; Benefits'!$A:$I,3,FALSE)</f>
        <v>1</v>
      </c>
      <c r="K395" s="101">
        <f>VLOOKUP($A395,'2021-22 Salary &amp; Benefits'!$A:$I,4,FALSE)</f>
        <v>1.04</v>
      </c>
      <c r="L395" s="121">
        <f t="shared" si="100"/>
        <v>47.61</v>
      </c>
      <c r="M395" s="29">
        <v>15</v>
      </c>
      <c r="N395" s="31">
        <f t="shared" si="101"/>
        <v>3.1739999999999999</v>
      </c>
      <c r="O395" s="29">
        <v>1.1000000000000001</v>
      </c>
      <c r="P395" s="29">
        <v>36</v>
      </c>
      <c r="Q395" s="32">
        <f t="shared" si="102"/>
        <v>125.6904</v>
      </c>
      <c r="R395" s="122">
        <f t="shared" si="103"/>
        <v>0.139656</v>
      </c>
      <c r="S395" s="25">
        <f>VLOOKUP($A395,'2021-22 Salary &amp; Benefits'!$A:$I,5,FALSE)</f>
        <v>67585</v>
      </c>
      <c r="T395" s="25">
        <f>VLOOKUP($A395,'2021-22 Salary &amp; Benefits'!$A:$I,6,FALSE)</f>
        <v>68937</v>
      </c>
      <c r="U395" s="26">
        <f t="shared" si="104"/>
        <v>9438.6507600000004</v>
      </c>
      <c r="V395" s="26">
        <f t="shared" si="105"/>
        <v>573.91353887999867</v>
      </c>
      <c r="W395" s="26">
        <f>'2021-22 Salary &amp; Benefits'!G$6</f>
        <v>11848.32</v>
      </c>
      <c r="X395" s="28">
        <f>'2021-22 Salary &amp; Benefits'!H$6</f>
        <v>0.2271</v>
      </c>
      <c r="Y395" s="28">
        <f>'2021-22 Salary &amp; Benefits'!I$6</f>
        <v>0.22070000000000001</v>
      </c>
      <c r="Z395" s="26">
        <f t="shared" si="106"/>
        <v>3924.8692835468155</v>
      </c>
      <c r="AA395" s="27">
        <f t="shared" ref="AA395:AA458" si="110">($T395*$K395*$R395/180*3)</f>
        <v>166.87607164799999</v>
      </c>
      <c r="AB395" s="27">
        <f t="shared" si="107"/>
        <v>36.829549012713599</v>
      </c>
      <c r="AC395" s="27">
        <f t="shared" si="108"/>
        <v>203.70562066071358</v>
      </c>
      <c r="AD395" s="26">
        <f t="shared" si="109"/>
        <v>14141.139203087529</v>
      </c>
    </row>
    <row r="396" spans="1:30" s="23" customFormat="1">
      <c r="A396" s="129" t="s">
        <v>2471</v>
      </c>
      <c r="B396" s="129" t="s">
        <v>1550</v>
      </c>
      <c r="C396" s="130">
        <v>2577</v>
      </c>
      <c r="D396" s="129" t="s">
        <v>1552</v>
      </c>
      <c r="E396" s="169">
        <f>VLOOKUP($C396,'2020-21 School Level AAFTE'!$C:$Z,11,FALSE)</f>
        <v>0.73419999999999996</v>
      </c>
      <c r="F396" s="169" t="str">
        <f>VLOOKUP($C396,'2020-21 School Level AAFTE'!$C:$Z,8,FALSE)</f>
        <v>Yes</v>
      </c>
      <c r="G396" s="167">
        <f>VLOOKUP($C396,'2020-21 School Level AAFTE'!$C:$I,7,FALSE)</f>
        <v>285.2</v>
      </c>
      <c r="H396" s="145">
        <f>IFERROR(IF(F396= "yes",VLOOKUP(C396,Summary!$B:$I,5,0),0),0)</f>
        <v>0</v>
      </c>
      <c r="I396" s="143">
        <f t="shared" si="99"/>
        <v>285.2</v>
      </c>
      <c r="J396" s="101">
        <f>VLOOKUP($A396,'2021-22 Salary &amp; Benefits'!$A:$I,3,FALSE)</f>
        <v>1.1200000000000001</v>
      </c>
      <c r="K396" s="101">
        <f>VLOOKUP($A396,'2021-22 Salary &amp; Benefits'!$A:$I,4,FALSE)</f>
        <v>1.1200000000000001</v>
      </c>
      <c r="L396" s="45">
        <f t="shared" si="100"/>
        <v>285.2</v>
      </c>
      <c r="M396" s="29">
        <v>15</v>
      </c>
      <c r="N396" s="31">
        <f t="shared" si="101"/>
        <v>19.013333333333332</v>
      </c>
      <c r="O396" s="29">
        <v>1.1000000000000001</v>
      </c>
      <c r="P396" s="29">
        <v>36</v>
      </c>
      <c r="Q396" s="32">
        <f t="shared" si="102"/>
        <v>752.928</v>
      </c>
      <c r="R396" s="122">
        <f t="shared" si="103"/>
        <v>0.8365866666666667</v>
      </c>
      <c r="S396" s="25">
        <f>VLOOKUP($A396,'2021-22 Salary &amp; Benefits'!$A:$I,5,FALSE)</f>
        <v>67585</v>
      </c>
      <c r="T396" s="25">
        <f>VLOOKUP($A396,'2021-22 Salary &amp; Benefits'!$A:$I,6,FALSE)</f>
        <v>68937</v>
      </c>
      <c r="U396" s="26">
        <f t="shared" si="104"/>
        <v>63325.595050666678</v>
      </c>
      <c r="V396" s="26">
        <f t="shared" si="105"/>
        <v>1266.7929941333277</v>
      </c>
      <c r="W396" s="26">
        <f>'2021-22 Salary &amp; Benefits'!G$6</f>
        <v>11848.32</v>
      </c>
      <c r="X396" s="28">
        <f>'2021-22 Salary &amp; Benefits'!H$6</f>
        <v>0.2271</v>
      </c>
      <c r="Y396" s="28">
        <f>'2021-22 Salary &amp; Benefits'!I$6</f>
        <v>0.22070000000000001</v>
      </c>
      <c r="Z396" s="26">
        <f t="shared" si="106"/>
        <v>24572.970384211629</v>
      </c>
      <c r="AA396" s="27">
        <f t="shared" si="110"/>
        <v>1076.5398007466667</v>
      </c>
      <c r="AB396" s="27">
        <f t="shared" si="107"/>
        <v>237.59233402478935</v>
      </c>
      <c r="AC396" s="27">
        <f t="shared" si="108"/>
        <v>1314.1321347714561</v>
      </c>
      <c r="AD396" s="26">
        <f t="shared" si="109"/>
        <v>90479.490563783096</v>
      </c>
    </row>
    <row r="397" spans="1:30" s="23" customFormat="1">
      <c r="A397" s="129" t="s">
        <v>2471</v>
      </c>
      <c r="B397" s="129" t="s">
        <v>1550</v>
      </c>
      <c r="C397" s="130">
        <v>2810</v>
      </c>
      <c r="D397" s="129" t="s">
        <v>1553</v>
      </c>
      <c r="E397" s="169">
        <f>VLOOKUP($C397,'2020-21 School Level AAFTE'!$C:$Z,11,FALSE)</f>
        <v>0.72740000000000005</v>
      </c>
      <c r="F397" s="169" t="str">
        <f>VLOOKUP($C397,'2020-21 School Level AAFTE'!$C:$Z,8,FALSE)</f>
        <v>Yes</v>
      </c>
      <c r="G397" s="167">
        <f>VLOOKUP($C397,'2020-21 School Level AAFTE'!$C:$I,7,FALSE)</f>
        <v>194.81</v>
      </c>
      <c r="H397" s="145">
        <f>IFERROR(IF(F397= "yes",VLOOKUP(C397,Summary!$B:$I,5,0),0),0)</f>
        <v>0</v>
      </c>
      <c r="I397" s="143">
        <f t="shared" si="99"/>
        <v>194.81</v>
      </c>
      <c r="J397" s="101">
        <f>VLOOKUP($A397,'2021-22 Salary &amp; Benefits'!$A:$I,3,FALSE)</f>
        <v>1.1200000000000001</v>
      </c>
      <c r="K397" s="101">
        <f>VLOOKUP($A397,'2021-22 Salary &amp; Benefits'!$A:$I,4,FALSE)</f>
        <v>1.1200000000000001</v>
      </c>
      <c r="L397" s="45">
        <f t="shared" si="100"/>
        <v>194.81</v>
      </c>
      <c r="M397" s="29">
        <v>15</v>
      </c>
      <c r="N397" s="31">
        <f t="shared" si="101"/>
        <v>12.987333333333334</v>
      </c>
      <c r="O397" s="29">
        <v>1.1000000000000001</v>
      </c>
      <c r="P397" s="29">
        <v>36</v>
      </c>
      <c r="Q397" s="32">
        <f t="shared" si="102"/>
        <v>514.29840000000002</v>
      </c>
      <c r="R397" s="122">
        <f t="shared" si="103"/>
        <v>0.57144266666666665</v>
      </c>
      <c r="S397" s="25">
        <f>VLOOKUP($A397,'2021-22 Salary &amp; Benefits'!$A:$I,5,FALSE)</f>
        <v>67585</v>
      </c>
      <c r="T397" s="25">
        <f>VLOOKUP($A397,'2021-22 Salary &amp; Benefits'!$A:$I,6,FALSE)</f>
        <v>68937</v>
      </c>
      <c r="U397" s="26">
        <f t="shared" si="104"/>
        <v>43255.466941866674</v>
      </c>
      <c r="V397" s="26">
        <f t="shared" si="105"/>
        <v>865.30134357332281</v>
      </c>
      <c r="W397" s="26">
        <f>'2021-22 Salary &amp; Benefits'!G$6</f>
        <v>11848.32</v>
      </c>
      <c r="X397" s="28">
        <f>'2021-22 Salary &amp; Benefits'!H$6</f>
        <v>0.2271</v>
      </c>
      <c r="Y397" s="28">
        <f>'2021-22 Salary &amp; Benefits'!I$6</f>
        <v>0.22070000000000001</v>
      </c>
      <c r="Z397" s="26">
        <f t="shared" si="106"/>
        <v>16784.924125344554</v>
      </c>
      <c r="AA397" s="27">
        <f t="shared" si="110"/>
        <v>735.34613809066661</v>
      </c>
      <c r="AB397" s="27">
        <f t="shared" si="107"/>
        <v>162.29089267661013</v>
      </c>
      <c r="AC397" s="27">
        <f t="shared" si="108"/>
        <v>897.63703076727677</v>
      </c>
      <c r="AD397" s="26">
        <f t="shared" si="109"/>
        <v>61803.329441551825</v>
      </c>
    </row>
    <row r="398" spans="1:30" s="23" customFormat="1">
      <c r="A398" s="129" t="s">
        <v>2471</v>
      </c>
      <c r="B398" s="129" t="s">
        <v>1550</v>
      </c>
      <c r="C398" s="130">
        <v>1605</v>
      </c>
      <c r="D398" s="129" t="s">
        <v>1551</v>
      </c>
      <c r="E398" s="169">
        <f>VLOOKUP($C398,'2020-21 School Level AAFTE'!$C:$Z,11,FALSE)</f>
        <v>0.71850000000000003</v>
      </c>
      <c r="F398" s="169" t="str">
        <f>VLOOKUP($C398,'2020-21 School Level AAFTE'!$C:$Z,8,FALSE)</f>
        <v>Yes</v>
      </c>
      <c r="G398" s="167">
        <f>VLOOKUP($C398,'2020-21 School Level AAFTE'!$C:$I,7,FALSE)</f>
        <v>15.15</v>
      </c>
      <c r="H398" s="145">
        <f>IFERROR(IF(F398= "yes",VLOOKUP(C398,Summary!$B:$I,5,0),0),0)</f>
        <v>0</v>
      </c>
      <c r="I398" s="143">
        <f t="shared" si="99"/>
        <v>15.15</v>
      </c>
      <c r="J398" s="101">
        <f>VLOOKUP($A398,'2021-22 Salary &amp; Benefits'!$A:$I,3,FALSE)</f>
        <v>1.1200000000000001</v>
      </c>
      <c r="K398" s="101">
        <f>VLOOKUP($A398,'2021-22 Salary &amp; Benefits'!$A:$I,4,FALSE)</f>
        <v>1.1200000000000001</v>
      </c>
      <c r="L398" s="45">
        <f t="shared" si="100"/>
        <v>15.15</v>
      </c>
      <c r="M398" s="29">
        <v>15</v>
      </c>
      <c r="N398" s="31">
        <f t="shared" si="101"/>
        <v>1.01</v>
      </c>
      <c r="O398" s="29">
        <v>1.1000000000000001</v>
      </c>
      <c r="P398" s="29">
        <v>36</v>
      </c>
      <c r="Q398" s="32">
        <f t="shared" si="102"/>
        <v>39.996000000000009</v>
      </c>
      <c r="R398" s="122">
        <f t="shared" si="103"/>
        <v>4.4440000000000007E-2</v>
      </c>
      <c r="S398" s="25">
        <f>VLOOKUP($A398,'2021-22 Salary &amp; Benefits'!$A:$I,5,FALSE)</f>
        <v>67585</v>
      </c>
      <c r="T398" s="25">
        <f>VLOOKUP($A398,'2021-22 Salary &amp; Benefits'!$A:$I,6,FALSE)</f>
        <v>68937</v>
      </c>
      <c r="U398" s="26">
        <f t="shared" si="104"/>
        <v>3363.8946880000012</v>
      </c>
      <c r="V398" s="26">
        <f t="shared" si="105"/>
        <v>67.29282559999956</v>
      </c>
      <c r="W398" s="26">
        <f>'2021-22 Salary &amp; Benefits'!G$6</f>
        <v>11848.32</v>
      </c>
      <c r="X398" s="28">
        <f>'2021-22 Salary &amp; Benefits'!H$6</f>
        <v>0.2271</v>
      </c>
      <c r="Y398" s="28">
        <f>'2021-22 Salary &amp; Benefits'!I$6</f>
        <v>0.22070000000000001</v>
      </c>
      <c r="Z398" s="26">
        <f t="shared" si="106"/>
        <v>1305.3313510547202</v>
      </c>
      <c r="AA398" s="27">
        <f t="shared" si="110"/>
        <v>57.186458560000013</v>
      </c>
      <c r="AB398" s="27">
        <f t="shared" si="107"/>
        <v>12.621051404192004</v>
      </c>
      <c r="AC398" s="27">
        <f t="shared" si="108"/>
        <v>69.807509964192022</v>
      </c>
      <c r="AD398" s="26">
        <f t="shared" si="109"/>
        <v>4806.3263746189132</v>
      </c>
    </row>
    <row r="399" spans="1:30" s="23" customFormat="1">
      <c r="A399" s="129" t="s">
        <v>2476</v>
      </c>
      <c r="B399" s="129" t="s">
        <v>1581</v>
      </c>
      <c r="C399" s="130">
        <v>2578</v>
      </c>
      <c r="D399" s="129" t="s">
        <v>1582</v>
      </c>
      <c r="E399" s="169">
        <f>VLOOKUP($C399,'2020-21 School Level AAFTE'!$C:$Z,11,FALSE)</f>
        <v>0.1777</v>
      </c>
      <c r="F399" s="169" t="str">
        <f>VLOOKUP($C399,'2020-21 School Level AAFTE'!$C:$Z,8,FALSE)</f>
        <v>No</v>
      </c>
      <c r="G399" s="167">
        <f>VLOOKUP($C399,'2020-21 School Level AAFTE'!$C:$I,7,FALSE)</f>
        <v>448.06</v>
      </c>
      <c r="H399" s="145">
        <f>IFERROR(IF(F399= "yes",VLOOKUP(C399,Summary!$B:$I,5,0),0),0)</f>
        <v>0</v>
      </c>
      <c r="I399" s="144">
        <f t="shared" si="99"/>
        <v>0</v>
      </c>
      <c r="J399" s="101">
        <f>VLOOKUP($A399,'2021-22 Salary &amp; Benefits'!$A:$I,3,FALSE)</f>
        <v>1.1000000000000001</v>
      </c>
      <c r="K399" s="101">
        <f>VLOOKUP($A399,'2021-22 Salary &amp; Benefits'!$A:$I,4,FALSE)</f>
        <v>1.1400000000000001</v>
      </c>
      <c r="L399" s="121">
        <f t="shared" si="100"/>
        <v>0</v>
      </c>
      <c r="M399" s="29">
        <v>15</v>
      </c>
      <c r="N399" s="31">
        <f t="shared" si="101"/>
        <v>0</v>
      </c>
      <c r="O399" s="29">
        <v>1.1000000000000001</v>
      </c>
      <c r="P399" s="29">
        <v>36</v>
      </c>
      <c r="Q399" s="32">
        <f t="shared" si="102"/>
        <v>0</v>
      </c>
      <c r="R399" s="122">
        <f t="shared" si="103"/>
        <v>0</v>
      </c>
      <c r="S399" s="25">
        <f>VLOOKUP($A399,'2021-22 Salary &amp; Benefits'!$A:$I,5,FALSE)</f>
        <v>67585</v>
      </c>
      <c r="T399" s="25">
        <f>VLOOKUP($A399,'2021-22 Salary &amp; Benefits'!$A:$I,6,FALSE)</f>
        <v>68937</v>
      </c>
      <c r="U399" s="26">
        <f t="shared" si="104"/>
        <v>0</v>
      </c>
      <c r="V399" s="26">
        <f t="shared" si="105"/>
        <v>0</v>
      </c>
      <c r="W399" s="26">
        <f>'2021-22 Salary &amp; Benefits'!G$6</f>
        <v>11848.32</v>
      </c>
      <c r="X399" s="28">
        <f>'2021-22 Salary &amp; Benefits'!H$6</f>
        <v>0.2271</v>
      </c>
      <c r="Y399" s="28">
        <f>'2021-22 Salary &amp; Benefits'!I$6</f>
        <v>0.22070000000000001</v>
      </c>
      <c r="Z399" s="26">
        <f t="shared" si="106"/>
        <v>0</v>
      </c>
      <c r="AA399" s="27">
        <f t="shared" si="110"/>
        <v>0</v>
      </c>
      <c r="AB399" s="27">
        <f t="shared" si="107"/>
        <v>0</v>
      </c>
      <c r="AC399" s="27">
        <f t="shared" si="108"/>
        <v>0</v>
      </c>
      <c r="AD399" s="26">
        <f t="shared" si="109"/>
        <v>0</v>
      </c>
    </row>
    <row r="400" spans="1:30" s="23" customFormat="1">
      <c r="A400" s="151" t="s">
        <v>2346</v>
      </c>
      <c r="B400" s="129" t="s">
        <v>504</v>
      </c>
      <c r="C400" s="133">
        <v>3326</v>
      </c>
      <c r="D400" s="151" t="s">
        <v>505</v>
      </c>
      <c r="E400" s="169">
        <f>VLOOKUP($C400,'2020-21 School Level AAFTE'!$C:$Z,11,FALSE)</f>
        <v>0.45140000000000002</v>
      </c>
      <c r="F400" s="169" t="str">
        <f>VLOOKUP($C400,'2020-21 School Level AAFTE'!$C:$Z,8,FALSE)</f>
        <v>No</v>
      </c>
      <c r="G400" s="167">
        <f>VLOOKUP($C400,'2020-21 School Level AAFTE'!$C:$I,7,FALSE)</f>
        <v>162.59</v>
      </c>
      <c r="H400" s="145">
        <f>IFERROR(IF(F400= "yes",VLOOKUP(C400,Summary!$B:$I,5,0),0),0)</f>
        <v>0</v>
      </c>
      <c r="I400" s="143">
        <f t="shared" si="99"/>
        <v>0</v>
      </c>
      <c r="J400" s="101">
        <f>VLOOKUP($A400,'2021-22 Salary &amp; Benefits'!$A:$I,3,FALSE)</f>
        <v>1</v>
      </c>
      <c r="K400" s="101">
        <f>VLOOKUP($A400,'2021-22 Salary &amp; Benefits'!$A:$I,4,FALSE)</f>
        <v>1</v>
      </c>
      <c r="L400" s="45">
        <f t="shared" si="100"/>
        <v>0</v>
      </c>
      <c r="M400" s="29">
        <v>15</v>
      </c>
      <c r="N400" s="31">
        <f t="shared" si="101"/>
        <v>0</v>
      </c>
      <c r="O400" s="29">
        <v>1.1000000000000001</v>
      </c>
      <c r="P400" s="29">
        <v>36</v>
      </c>
      <c r="Q400" s="32">
        <f t="shared" si="102"/>
        <v>0</v>
      </c>
      <c r="R400" s="122">
        <f t="shared" si="103"/>
        <v>0</v>
      </c>
      <c r="S400" s="25">
        <f>VLOOKUP($A400,'2021-22 Salary &amp; Benefits'!$A:$I,5,FALSE)</f>
        <v>67585</v>
      </c>
      <c r="T400" s="25">
        <f>VLOOKUP($A400,'2021-22 Salary &amp; Benefits'!$A:$I,6,FALSE)</f>
        <v>68937</v>
      </c>
      <c r="U400" s="26">
        <f t="shared" si="104"/>
        <v>0</v>
      </c>
      <c r="V400" s="26">
        <f t="shared" si="105"/>
        <v>0</v>
      </c>
      <c r="W400" s="26">
        <f>'2021-22 Salary &amp; Benefits'!G$6</f>
        <v>11848.32</v>
      </c>
      <c r="X400" s="28">
        <f>'2021-22 Salary &amp; Benefits'!H$6</f>
        <v>0.2271</v>
      </c>
      <c r="Y400" s="28">
        <f>'2021-22 Salary &amp; Benefits'!I$6</f>
        <v>0.22070000000000001</v>
      </c>
      <c r="Z400" s="26">
        <f t="shared" si="106"/>
        <v>0</v>
      </c>
      <c r="AA400" s="27">
        <f t="shared" si="110"/>
        <v>0</v>
      </c>
      <c r="AB400" s="27">
        <f t="shared" si="107"/>
        <v>0</v>
      </c>
      <c r="AC400" s="27">
        <f t="shared" si="108"/>
        <v>0</v>
      </c>
      <c r="AD400" s="26">
        <f t="shared" si="109"/>
        <v>0</v>
      </c>
    </row>
    <row r="401" spans="1:30" s="23" customFormat="1">
      <c r="A401" s="132" t="s">
        <v>2331</v>
      </c>
      <c r="B401" s="129" t="s">
        <v>428</v>
      </c>
      <c r="C401" s="130">
        <v>2968</v>
      </c>
      <c r="D401" s="132" t="s">
        <v>430</v>
      </c>
      <c r="E401" s="169">
        <f>VLOOKUP($C401,'2020-21 School Level AAFTE'!$C:$Z,11,FALSE)</f>
        <v>0.4027</v>
      </c>
      <c r="F401" s="169" t="str">
        <f>VLOOKUP($C401,'2020-21 School Level AAFTE'!$C:$Z,8,FALSE)</f>
        <v>No</v>
      </c>
      <c r="G401" s="167">
        <f>VLOOKUP($C401,'2020-21 School Level AAFTE'!$C:$I,7,FALSE)</f>
        <v>103.31</v>
      </c>
      <c r="H401" s="145">
        <f>IFERROR(IF(F401= "yes",VLOOKUP(C401,Summary!$B:$I,5,0),0),0)</f>
        <v>0</v>
      </c>
      <c r="I401" s="143">
        <f t="shared" si="99"/>
        <v>0</v>
      </c>
      <c r="J401" s="101">
        <f>VLOOKUP($A401,'2021-22 Salary &amp; Benefits'!$A:$I,3,FALSE)</f>
        <v>1</v>
      </c>
      <c r="K401" s="101">
        <f>VLOOKUP($A401,'2021-22 Salary &amp; Benefits'!$A:$I,4,FALSE)</f>
        <v>1</v>
      </c>
      <c r="L401" s="45">
        <f t="shared" si="100"/>
        <v>0</v>
      </c>
      <c r="M401" s="29">
        <v>15</v>
      </c>
      <c r="N401" s="31">
        <f t="shared" si="101"/>
        <v>0</v>
      </c>
      <c r="O401" s="29">
        <v>1.1000000000000001</v>
      </c>
      <c r="P401" s="29">
        <v>36</v>
      </c>
      <c r="Q401" s="32">
        <f t="shared" si="102"/>
        <v>0</v>
      </c>
      <c r="R401" s="122">
        <f t="shared" si="103"/>
        <v>0</v>
      </c>
      <c r="S401" s="25">
        <f>VLOOKUP($A401,'2021-22 Salary &amp; Benefits'!$A:$I,5,FALSE)</f>
        <v>67585</v>
      </c>
      <c r="T401" s="25">
        <f>VLOOKUP($A401,'2021-22 Salary &amp; Benefits'!$A:$I,6,FALSE)</f>
        <v>68937</v>
      </c>
      <c r="U401" s="26">
        <f t="shared" si="104"/>
        <v>0</v>
      </c>
      <c r="V401" s="26">
        <f t="shared" si="105"/>
        <v>0</v>
      </c>
      <c r="W401" s="26">
        <f>'2021-22 Salary &amp; Benefits'!G$6</f>
        <v>11848.32</v>
      </c>
      <c r="X401" s="28">
        <f>'2021-22 Salary &amp; Benefits'!H$6</f>
        <v>0.2271</v>
      </c>
      <c r="Y401" s="28">
        <f>'2021-22 Salary &amp; Benefits'!I$6</f>
        <v>0.22070000000000001</v>
      </c>
      <c r="Z401" s="26">
        <f t="shared" si="106"/>
        <v>0</v>
      </c>
      <c r="AA401" s="27">
        <f t="shared" si="110"/>
        <v>0</v>
      </c>
      <c r="AB401" s="27">
        <f t="shared" si="107"/>
        <v>0</v>
      </c>
      <c r="AC401" s="27">
        <f t="shared" si="108"/>
        <v>0</v>
      </c>
      <c r="AD401" s="26">
        <f t="shared" si="109"/>
        <v>0</v>
      </c>
    </row>
    <row r="402" spans="1:30" s="23" customFormat="1">
      <c r="A402" s="129" t="s">
        <v>2331</v>
      </c>
      <c r="B402" s="129" t="s">
        <v>428</v>
      </c>
      <c r="C402" s="130">
        <v>2693</v>
      </c>
      <c r="D402" s="129" t="s">
        <v>429</v>
      </c>
      <c r="E402" s="169">
        <f>VLOOKUP($C402,'2020-21 School Level AAFTE'!$C:$Z,11,FALSE)</f>
        <v>0.45050000000000001</v>
      </c>
      <c r="F402" s="169" t="str">
        <f>VLOOKUP($C402,'2020-21 School Level AAFTE'!$C:$Z,8,FALSE)</f>
        <v>No</v>
      </c>
      <c r="G402" s="167">
        <f>VLOOKUP($C402,'2020-21 School Level AAFTE'!$C:$I,7,FALSE)</f>
        <v>101.7</v>
      </c>
      <c r="H402" s="145">
        <f>IFERROR(IF(F402= "yes",VLOOKUP(C402,Summary!$B:$I,5,0),0),0)</f>
        <v>0</v>
      </c>
      <c r="I402" s="143">
        <f t="shared" si="99"/>
        <v>0</v>
      </c>
      <c r="J402" s="101">
        <f>VLOOKUP($A402,'2021-22 Salary &amp; Benefits'!$A:$I,3,FALSE)</f>
        <v>1</v>
      </c>
      <c r="K402" s="101">
        <f>VLOOKUP($A402,'2021-22 Salary &amp; Benefits'!$A:$I,4,FALSE)</f>
        <v>1</v>
      </c>
      <c r="L402" s="45">
        <f t="shared" si="100"/>
        <v>0</v>
      </c>
      <c r="M402" s="29">
        <v>15</v>
      </c>
      <c r="N402" s="31">
        <f t="shared" si="101"/>
        <v>0</v>
      </c>
      <c r="O402" s="29">
        <v>1.1000000000000001</v>
      </c>
      <c r="P402" s="29">
        <v>36</v>
      </c>
      <c r="Q402" s="32">
        <f t="shared" si="102"/>
        <v>0</v>
      </c>
      <c r="R402" s="122">
        <f t="shared" si="103"/>
        <v>0</v>
      </c>
      <c r="S402" s="25">
        <f>VLOOKUP($A402,'2021-22 Salary &amp; Benefits'!$A:$I,5,FALSE)</f>
        <v>67585</v>
      </c>
      <c r="T402" s="25">
        <f>VLOOKUP($A402,'2021-22 Salary &amp; Benefits'!$A:$I,6,FALSE)</f>
        <v>68937</v>
      </c>
      <c r="U402" s="26">
        <f t="shared" si="104"/>
        <v>0</v>
      </c>
      <c r="V402" s="26">
        <f t="shared" si="105"/>
        <v>0</v>
      </c>
      <c r="W402" s="26">
        <f>'2021-22 Salary &amp; Benefits'!G$6</f>
        <v>11848.32</v>
      </c>
      <c r="X402" s="28">
        <f>'2021-22 Salary &amp; Benefits'!H$6</f>
        <v>0.2271</v>
      </c>
      <c r="Y402" s="28">
        <f>'2021-22 Salary &amp; Benefits'!I$6</f>
        <v>0.22070000000000001</v>
      </c>
      <c r="Z402" s="26">
        <f t="shared" si="106"/>
        <v>0</v>
      </c>
      <c r="AA402" s="27">
        <f t="shared" si="110"/>
        <v>0</v>
      </c>
      <c r="AB402" s="27">
        <f t="shared" si="107"/>
        <v>0</v>
      </c>
      <c r="AC402" s="27">
        <f t="shared" si="108"/>
        <v>0</v>
      </c>
      <c r="AD402" s="26">
        <f t="shared" si="109"/>
        <v>0</v>
      </c>
    </row>
    <row r="403" spans="1:30" s="23" customFormat="1">
      <c r="A403" s="129" t="s">
        <v>2352</v>
      </c>
      <c r="B403" s="129" t="s">
        <v>525</v>
      </c>
      <c r="C403" s="130">
        <v>3664</v>
      </c>
      <c r="D403" s="129" t="s">
        <v>527</v>
      </c>
      <c r="E403" s="169">
        <f>VLOOKUP($C403,'2020-21 School Level AAFTE'!$C:$Z,11,FALSE)</f>
        <v>0.34799999999999998</v>
      </c>
      <c r="F403" s="169" t="str">
        <f>VLOOKUP($C403,'2020-21 School Level AAFTE'!$C:$Z,8,FALSE)</f>
        <v>No</v>
      </c>
      <c r="G403" s="167">
        <f>VLOOKUP($C403,'2020-21 School Level AAFTE'!$C:$I,7,FALSE)</f>
        <v>431.7</v>
      </c>
      <c r="H403" s="145">
        <f>IFERROR(IF(F403= "yes",VLOOKUP(C403,Summary!$B:$I,5,0),0),0)</f>
        <v>0</v>
      </c>
      <c r="I403" s="144">
        <f t="shared" si="99"/>
        <v>0</v>
      </c>
      <c r="J403" s="101">
        <f>VLOOKUP($A403,'2021-22 Salary &amp; Benefits'!$A:$I,3,FALSE)</f>
        <v>1.1200000000000001</v>
      </c>
      <c r="K403" s="101">
        <f>VLOOKUP($A403,'2021-22 Salary &amp; Benefits'!$A:$I,4,FALSE)</f>
        <v>1.1600000000000001</v>
      </c>
      <c r="L403" s="121">
        <f t="shared" si="100"/>
        <v>0</v>
      </c>
      <c r="M403" s="29">
        <v>15</v>
      </c>
      <c r="N403" s="31">
        <f t="shared" si="101"/>
        <v>0</v>
      </c>
      <c r="O403" s="29">
        <v>1.1000000000000001</v>
      </c>
      <c r="P403" s="29">
        <v>36</v>
      </c>
      <c r="Q403" s="32">
        <f t="shared" si="102"/>
        <v>0</v>
      </c>
      <c r="R403" s="122">
        <f t="shared" si="103"/>
        <v>0</v>
      </c>
      <c r="S403" s="25">
        <f>VLOOKUP($A403,'2021-22 Salary &amp; Benefits'!$A:$I,5,FALSE)</f>
        <v>67585</v>
      </c>
      <c r="T403" s="25">
        <f>VLOOKUP($A403,'2021-22 Salary &amp; Benefits'!$A:$I,6,FALSE)</f>
        <v>68937</v>
      </c>
      <c r="U403" s="26">
        <f t="shared" si="104"/>
        <v>0</v>
      </c>
      <c r="V403" s="26">
        <f t="shared" si="105"/>
        <v>0</v>
      </c>
      <c r="W403" s="26">
        <f>'2021-22 Salary &amp; Benefits'!G$6</f>
        <v>11848.32</v>
      </c>
      <c r="X403" s="28">
        <f>'2021-22 Salary &amp; Benefits'!H$6</f>
        <v>0.2271</v>
      </c>
      <c r="Y403" s="28">
        <f>'2021-22 Salary &amp; Benefits'!I$6</f>
        <v>0.22070000000000001</v>
      </c>
      <c r="Z403" s="26">
        <f t="shared" si="106"/>
        <v>0</v>
      </c>
      <c r="AA403" s="27">
        <f t="shared" si="110"/>
        <v>0</v>
      </c>
      <c r="AB403" s="27">
        <f t="shared" si="107"/>
        <v>0</v>
      </c>
      <c r="AC403" s="27">
        <f t="shared" si="108"/>
        <v>0</v>
      </c>
      <c r="AD403" s="26">
        <f t="shared" si="109"/>
        <v>0</v>
      </c>
    </row>
    <row r="404" spans="1:30" s="23" customFormat="1">
      <c r="A404" s="129" t="s">
        <v>2352</v>
      </c>
      <c r="B404" s="129" t="s">
        <v>525</v>
      </c>
      <c r="C404" s="130">
        <v>2625</v>
      </c>
      <c r="D404" s="129" t="s">
        <v>526</v>
      </c>
      <c r="E404" s="169">
        <f>VLOOKUP($C404,'2020-21 School Level AAFTE'!$C:$Z,11,FALSE)</f>
        <v>0.2828</v>
      </c>
      <c r="F404" s="169" t="str">
        <f>VLOOKUP($C404,'2020-21 School Level AAFTE'!$C:$Z,8,FALSE)</f>
        <v>No</v>
      </c>
      <c r="G404" s="167">
        <f>VLOOKUP($C404,'2020-21 School Level AAFTE'!$C:$I,7,FALSE)</f>
        <v>278.18</v>
      </c>
      <c r="H404" s="145">
        <f>IFERROR(IF(F404= "yes",VLOOKUP(C404,Summary!$B:$I,5,0),0),0)</f>
        <v>0</v>
      </c>
      <c r="I404" s="143">
        <f t="shared" si="99"/>
        <v>0</v>
      </c>
      <c r="J404" s="101">
        <f>VLOOKUP($A404,'2021-22 Salary &amp; Benefits'!$A:$I,3,FALSE)</f>
        <v>1.1200000000000001</v>
      </c>
      <c r="K404" s="101">
        <f>VLOOKUP($A404,'2021-22 Salary &amp; Benefits'!$A:$I,4,FALSE)</f>
        <v>1.1600000000000001</v>
      </c>
      <c r="L404" s="45">
        <f t="shared" si="100"/>
        <v>0</v>
      </c>
      <c r="M404" s="29">
        <v>15</v>
      </c>
      <c r="N404" s="31">
        <f t="shared" si="101"/>
        <v>0</v>
      </c>
      <c r="O404" s="29">
        <v>1.1000000000000001</v>
      </c>
      <c r="P404" s="29">
        <v>36</v>
      </c>
      <c r="Q404" s="32">
        <f t="shared" si="102"/>
        <v>0</v>
      </c>
      <c r="R404" s="122">
        <f t="shared" si="103"/>
        <v>0</v>
      </c>
      <c r="S404" s="25">
        <f>VLOOKUP($A404,'2021-22 Salary &amp; Benefits'!$A:$I,5,FALSE)</f>
        <v>67585</v>
      </c>
      <c r="T404" s="25">
        <f>VLOOKUP($A404,'2021-22 Salary &amp; Benefits'!$A:$I,6,FALSE)</f>
        <v>68937</v>
      </c>
      <c r="U404" s="26">
        <f t="shared" si="104"/>
        <v>0</v>
      </c>
      <c r="V404" s="26">
        <f t="shared" si="105"/>
        <v>0</v>
      </c>
      <c r="W404" s="26">
        <f>'2021-22 Salary &amp; Benefits'!G$6</f>
        <v>11848.32</v>
      </c>
      <c r="X404" s="28">
        <f>'2021-22 Salary &amp; Benefits'!H$6</f>
        <v>0.2271</v>
      </c>
      <c r="Y404" s="28">
        <f>'2021-22 Salary &amp; Benefits'!I$6</f>
        <v>0.22070000000000001</v>
      </c>
      <c r="Z404" s="26">
        <f t="shared" si="106"/>
        <v>0</v>
      </c>
      <c r="AA404" s="27">
        <f t="shared" si="110"/>
        <v>0</v>
      </c>
      <c r="AB404" s="27">
        <f t="shared" si="107"/>
        <v>0</v>
      </c>
      <c r="AC404" s="27">
        <f t="shared" si="108"/>
        <v>0</v>
      </c>
      <c r="AD404" s="26">
        <f t="shared" si="109"/>
        <v>0</v>
      </c>
    </row>
    <row r="405" spans="1:30" s="23" customFormat="1">
      <c r="A405" s="129" t="s">
        <v>2352</v>
      </c>
      <c r="B405" s="129" t="s">
        <v>525</v>
      </c>
      <c r="C405" s="130">
        <v>4004</v>
      </c>
      <c r="D405" s="129" t="s">
        <v>528</v>
      </c>
      <c r="E405" s="169">
        <f>VLOOKUP($C405,'2020-21 School Level AAFTE'!$C:$Z,11,FALSE)</f>
        <v>0.32179999999999997</v>
      </c>
      <c r="F405" s="169" t="str">
        <f>VLOOKUP($C405,'2020-21 School Level AAFTE'!$C:$Z,8,FALSE)</f>
        <v>No</v>
      </c>
      <c r="G405" s="167">
        <f>VLOOKUP($C405,'2020-21 School Level AAFTE'!$C:$I,7,FALSE)</f>
        <v>207</v>
      </c>
      <c r="H405" s="145">
        <f>IFERROR(IF(F405= "yes",VLOOKUP(C405,Summary!$B:$I,5,0),0),0)</f>
        <v>0</v>
      </c>
      <c r="I405" s="143">
        <f t="shared" si="99"/>
        <v>0</v>
      </c>
      <c r="J405" s="101">
        <f>VLOOKUP($A405,'2021-22 Salary &amp; Benefits'!$A:$I,3,FALSE)</f>
        <v>1.1200000000000001</v>
      </c>
      <c r="K405" s="101">
        <f>VLOOKUP($A405,'2021-22 Salary &amp; Benefits'!$A:$I,4,FALSE)</f>
        <v>1.1600000000000001</v>
      </c>
      <c r="L405" s="45">
        <f t="shared" si="100"/>
        <v>0</v>
      </c>
      <c r="M405" s="29">
        <v>15</v>
      </c>
      <c r="N405" s="31">
        <f t="shared" si="101"/>
        <v>0</v>
      </c>
      <c r="O405" s="29">
        <v>1.1000000000000001</v>
      </c>
      <c r="P405" s="29">
        <v>36</v>
      </c>
      <c r="Q405" s="32">
        <f t="shared" si="102"/>
        <v>0</v>
      </c>
      <c r="R405" s="122">
        <f t="shared" si="103"/>
        <v>0</v>
      </c>
      <c r="S405" s="25">
        <f>VLOOKUP($A405,'2021-22 Salary &amp; Benefits'!$A:$I,5,FALSE)</f>
        <v>67585</v>
      </c>
      <c r="T405" s="25">
        <f>VLOOKUP($A405,'2021-22 Salary &amp; Benefits'!$A:$I,6,FALSE)</f>
        <v>68937</v>
      </c>
      <c r="U405" s="26">
        <f t="shared" si="104"/>
        <v>0</v>
      </c>
      <c r="V405" s="26">
        <f t="shared" si="105"/>
        <v>0</v>
      </c>
      <c r="W405" s="26">
        <f>'2021-22 Salary &amp; Benefits'!G$6</f>
        <v>11848.32</v>
      </c>
      <c r="X405" s="28">
        <f>'2021-22 Salary &amp; Benefits'!H$6</f>
        <v>0.2271</v>
      </c>
      <c r="Y405" s="28">
        <f>'2021-22 Salary &amp; Benefits'!I$6</f>
        <v>0.22070000000000001</v>
      </c>
      <c r="Z405" s="26">
        <f t="shared" si="106"/>
        <v>0</v>
      </c>
      <c r="AA405" s="27">
        <f t="shared" si="110"/>
        <v>0</v>
      </c>
      <c r="AB405" s="27">
        <f t="shared" si="107"/>
        <v>0</v>
      </c>
      <c r="AC405" s="27">
        <f t="shared" si="108"/>
        <v>0</v>
      </c>
      <c r="AD405" s="26">
        <f t="shared" si="109"/>
        <v>0</v>
      </c>
    </row>
    <row r="406" spans="1:30" s="23" customFormat="1">
      <c r="A406" s="129" t="s">
        <v>2352</v>
      </c>
      <c r="B406" s="129" t="s">
        <v>525</v>
      </c>
      <c r="C406" s="130">
        <v>5412</v>
      </c>
      <c r="D406" s="129" t="s">
        <v>529</v>
      </c>
      <c r="E406" s="169">
        <f>VLOOKUP($C406,'2020-21 School Level AAFTE'!$C:$Z,11,FALSE)</f>
        <v>0.51700000000000002</v>
      </c>
      <c r="F406" s="169" t="str">
        <f>VLOOKUP($C406,'2020-21 School Level AAFTE'!$C:$Z,8,FALSE)</f>
        <v>Yes</v>
      </c>
      <c r="G406" s="167">
        <f>VLOOKUP($C406,'2020-21 School Level AAFTE'!$C:$I,7,FALSE)</f>
        <v>67.2</v>
      </c>
      <c r="H406" s="145">
        <f>IFERROR(IF(F406= "yes",VLOOKUP(C406,Summary!$B:$I,5,0),0),0)</f>
        <v>0</v>
      </c>
      <c r="I406" s="144">
        <f t="shared" si="99"/>
        <v>67.2</v>
      </c>
      <c r="J406" s="101">
        <f>VLOOKUP($A406,'2021-22 Salary &amp; Benefits'!$A:$I,3,FALSE)</f>
        <v>1.1200000000000001</v>
      </c>
      <c r="K406" s="101">
        <f>VLOOKUP($A406,'2021-22 Salary &amp; Benefits'!$A:$I,4,FALSE)</f>
        <v>1.1600000000000001</v>
      </c>
      <c r="L406" s="121">
        <f t="shared" si="100"/>
        <v>67.2</v>
      </c>
      <c r="M406" s="29">
        <v>15</v>
      </c>
      <c r="N406" s="31">
        <f t="shared" si="101"/>
        <v>4.4800000000000004</v>
      </c>
      <c r="O406" s="29">
        <v>1.1000000000000001</v>
      </c>
      <c r="P406" s="29">
        <v>36</v>
      </c>
      <c r="Q406" s="32">
        <f t="shared" si="102"/>
        <v>177.40800000000002</v>
      </c>
      <c r="R406" s="122">
        <f t="shared" si="103"/>
        <v>0.19712000000000002</v>
      </c>
      <c r="S406" s="25">
        <f>VLOOKUP($A406,'2021-22 Salary &amp; Benefits'!$A:$I,5,FALSE)</f>
        <v>67585</v>
      </c>
      <c r="T406" s="25">
        <f>VLOOKUP($A406,'2021-22 Salary &amp; Benefits'!$A:$I,6,FALSE)</f>
        <v>68937</v>
      </c>
      <c r="U406" s="26">
        <f t="shared" si="104"/>
        <v>14921.037824000003</v>
      </c>
      <c r="V406" s="26">
        <f t="shared" si="105"/>
        <v>842.0414464000005</v>
      </c>
      <c r="W406" s="26">
        <f>'2021-22 Salary &amp; Benefits'!G$6</f>
        <v>11848.32</v>
      </c>
      <c r="X406" s="28">
        <f>'2021-22 Salary &amp; Benefits'!H$6</f>
        <v>0.2271</v>
      </c>
      <c r="Y406" s="28">
        <f>'2021-22 Salary &amp; Benefits'!I$6</f>
        <v>0.22070000000000001</v>
      </c>
      <c r="Z406" s="26">
        <f t="shared" si="106"/>
        <v>5909.9470754508802</v>
      </c>
      <c r="AA406" s="27">
        <f t="shared" si="110"/>
        <v>262.71798784000003</v>
      </c>
      <c r="AB406" s="27">
        <f t="shared" si="107"/>
        <v>57.981859916288009</v>
      </c>
      <c r="AC406" s="27">
        <f t="shared" si="108"/>
        <v>320.69984775628802</v>
      </c>
      <c r="AD406" s="26">
        <f t="shared" si="109"/>
        <v>21993.726193607174</v>
      </c>
    </row>
    <row r="407" spans="1:30" s="23" customFormat="1">
      <c r="A407" s="126" t="s">
        <v>2289</v>
      </c>
      <c r="B407" s="129" t="s">
        <v>145</v>
      </c>
      <c r="C407" s="128">
        <v>3473</v>
      </c>
      <c r="D407" s="127" t="s">
        <v>146</v>
      </c>
      <c r="E407" s="169">
        <f>VLOOKUP($C407,'2020-21 School Level AAFTE'!$C:$Z,11,FALSE)</f>
        <v>0.52929999999999999</v>
      </c>
      <c r="F407" s="169" t="str">
        <f>VLOOKUP($C407,'2020-21 School Level AAFTE'!$C:$Z,8,FALSE)</f>
        <v>Yes</v>
      </c>
      <c r="G407" s="167">
        <f>VLOOKUP($C407,'2020-21 School Level AAFTE'!$C:$I,7,FALSE)</f>
        <v>204.22</v>
      </c>
      <c r="H407" s="145">
        <f>IFERROR(IF(F407= "yes",VLOOKUP(C407,Summary!$B:$I,5,0),0),0)</f>
        <v>0</v>
      </c>
      <c r="I407" s="144">
        <f t="shared" si="99"/>
        <v>204.22</v>
      </c>
      <c r="J407" s="101">
        <f>VLOOKUP($A407,'2021-22 Salary &amp; Benefits'!$A:$I,3,FALSE)</f>
        <v>1</v>
      </c>
      <c r="K407" s="101">
        <f>VLOOKUP($A407,'2021-22 Salary &amp; Benefits'!$A:$I,4,FALSE)</f>
        <v>1</v>
      </c>
      <c r="L407" s="121">
        <f t="shared" si="100"/>
        <v>204.22</v>
      </c>
      <c r="M407" s="29">
        <v>15</v>
      </c>
      <c r="N407" s="31">
        <f t="shared" si="101"/>
        <v>13.614666666666666</v>
      </c>
      <c r="O407" s="29">
        <v>1.1000000000000001</v>
      </c>
      <c r="P407" s="29">
        <v>36</v>
      </c>
      <c r="Q407" s="32">
        <f t="shared" si="102"/>
        <v>539.14080000000001</v>
      </c>
      <c r="R407" s="122">
        <f t="shared" si="103"/>
        <v>0.59904533333333332</v>
      </c>
      <c r="S407" s="25">
        <f>VLOOKUP($A407,'2021-22 Salary &amp; Benefits'!$A:$I,5,FALSE)</f>
        <v>67585</v>
      </c>
      <c r="T407" s="25">
        <f>VLOOKUP($A407,'2021-22 Salary &amp; Benefits'!$A:$I,6,FALSE)</f>
        <v>68937</v>
      </c>
      <c r="U407" s="26">
        <f t="shared" si="104"/>
        <v>40486.478853333334</v>
      </c>
      <c r="V407" s="26">
        <f t="shared" si="105"/>
        <v>809.90929066666286</v>
      </c>
      <c r="W407" s="26">
        <f>'2021-22 Salary &amp; Benefits'!G$6</f>
        <v>11848.32</v>
      </c>
      <c r="X407" s="28">
        <f>'2021-22 Salary &amp; Benefits'!H$6</f>
        <v>0.2271</v>
      </c>
      <c r="Y407" s="28">
        <f>'2021-22 Salary &amp; Benefits'!I$6</f>
        <v>0.22070000000000001</v>
      </c>
      <c r="Z407" s="26">
        <f t="shared" si="106"/>
        <v>16470.90713188213</v>
      </c>
      <c r="AA407" s="27">
        <f t="shared" si="110"/>
        <v>688.27313573333322</v>
      </c>
      <c r="AB407" s="27">
        <f t="shared" si="107"/>
        <v>151.90188105634664</v>
      </c>
      <c r="AC407" s="27">
        <f t="shared" si="108"/>
        <v>840.17501678967983</v>
      </c>
      <c r="AD407" s="26">
        <f t="shared" si="109"/>
        <v>58607.470292671809</v>
      </c>
    </row>
    <row r="408" spans="1:30" s="23" customFormat="1">
      <c r="A408" s="129" t="s">
        <v>2289</v>
      </c>
      <c r="B408" s="129" t="s">
        <v>145</v>
      </c>
      <c r="C408" s="130">
        <v>5030</v>
      </c>
      <c r="D408" s="129" t="s">
        <v>147</v>
      </c>
      <c r="E408" s="169">
        <f>VLOOKUP($C408,'2020-21 School Level AAFTE'!$C:$Z,11,FALSE)</f>
        <v>0.41959999999999997</v>
      </c>
      <c r="F408" s="169" t="str">
        <f>VLOOKUP($C408,'2020-21 School Level AAFTE'!$C:$Z,8,FALSE)</f>
        <v>No</v>
      </c>
      <c r="G408" s="167">
        <f>VLOOKUP($C408,'2020-21 School Level AAFTE'!$C:$I,7,FALSE)</f>
        <v>117.91</v>
      </c>
      <c r="H408" s="145">
        <f>IFERROR(IF(F408= "yes",VLOOKUP(C408,Summary!$B:$I,5,0),0),0)</f>
        <v>0</v>
      </c>
      <c r="I408" s="144">
        <f t="shared" si="99"/>
        <v>0</v>
      </c>
      <c r="J408" s="101">
        <f>VLOOKUP($A408,'2021-22 Salary &amp; Benefits'!$A:$I,3,FALSE)</f>
        <v>1</v>
      </c>
      <c r="K408" s="101">
        <f>VLOOKUP($A408,'2021-22 Salary &amp; Benefits'!$A:$I,4,FALSE)</f>
        <v>1</v>
      </c>
      <c r="L408" s="121">
        <f t="shared" si="100"/>
        <v>0</v>
      </c>
      <c r="M408" s="29">
        <v>15</v>
      </c>
      <c r="N408" s="31">
        <f t="shared" si="101"/>
        <v>0</v>
      </c>
      <c r="O408" s="29">
        <v>1.1000000000000001</v>
      </c>
      <c r="P408" s="29">
        <v>36</v>
      </c>
      <c r="Q408" s="32">
        <f t="shared" si="102"/>
        <v>0</v>
      </c>
      <c r="R408" s="122">
        <f t="shared" si="103"/>
        <v>0</v>
      </c>
      <c r="S408" s="25">
        <f>VLOOKUP($A408,'2021-22 Salary &amp; Benefits'!$A:$I,5,FALSE)</f>
        <v>67585</v>
      </c>
      <c r="T408" s="25">
        <f>VLOOKUP($A408,'2021-22 Salary &amp; Benefits'!$A:$I,6,FALSE)</f>
        <v>68937</v>
      </c>
      <c r="U408" s="26">
        <f t="shared" si="104"/>
        <v>0</v>
      </c>
      <c r="V408" s="26">
        <f t="shared" si="105"/>
        <v>0</v>
      </c>
      <c r="W408" s="26">
        <f>'2021-22 Salary &amp; Benefits'!G$6</f>
        <v>11848.32</v>
      </c>
      <c r="X408" s="28">
        <f>'2021-22 Salary &amp; Benefits'!H$6</f>
        <v>0.2271</v>
      </c>
      <c r="Y408" s="28">
        <f>'2021-22 Salary &amp; Benefits'!I$6</f>
        <v>0.22070000000000001</v>
      </c>
      <c r="Z408" s="26">
        <f t="shared" si="106"/>
        <v>0</v>
      </c>
      <c r="AA408" s="27">
        <f t="shared" si="110"/>
        <v>0</v>
      </c>
      <c r="AB408" s="27">
        <f t="shared" si="107"/>
        <v>0</v>
      </c>
      <c r="AC408" s="27">
        <f t="shared" si="108"/>
        <v>0</v>
      </c>
      <c r="AD408" s="26">
        <f t="shared" si="109"/>
        <v>0</v>
      </c>
    </row>
    <row r="409" spans="1:30" s="23" customFormat="1">
      <c r="A409" s="129" t="s">
        <v>2420</v>
      </c>
      <c r="B409" s="129" t="s">
        <v>1194</v>
      </c>
      <c r="C409" s="130">
        <v>2862</v>
      </c>
      <c r="D409" s="129" t="s">
        <v>1195</v>
      </c>
      <c r="E409" s="169">
        <f>VLOOKUP($C409,'2020-21 School Level AAFTE'!$C:$Z,11,FALSE)</f>
        <v>0.44409999999999999</v>
      </c>
      <c r="F409" s="169" t="str">
        <f>VLOOKUP($C409,'2020-21 School Level AAFTE'!$C:$Z,8,FALSE)</f>
        <v>No</v>
      </c>
      <c r="G409" s="167">
        <f>VLOOKUP($C409,'2020-21 School Level AAFTE'!$C:$I,7,FALSE)</f>
        <v>39.200000000000003</v>
      </c>
      <c r="H409" s="145">
        <f>IFERROR(IF(F409= "yes",VLOOKUP(C409,Summary!$B:$I,5,0),0),0)</f>
        <v>0</v>
      </c>
      <c r="I409" s="144">
        <f t="shared" si="99"/>
        <v>0</v>
      </c>
      <c r="J409" s="101">
        <f>VLOOKUP($A409,'2021-22 Salary &amp; Benefits'!$A:$I,3,FALSE)</f>
        <v>1</v>
      </c>
      <c r="K409" s="101">
        <f>VLOOKUP($A409,'2021-22 Salary &amp; Benefits'!$A:$I,4,FALSE)</f>
        <v>1.04</v>
      </c>
      <c r="L409" s="121">
        <f t="shared" si="100"/>
        <v>0</v>
      </c>
      <c r="M409" s="29">
        <v>15</v>
      </c>
      <c r="N409" s="31">
        <f t="shared" si="101"/>
        <v>0</v>
      </c>
      <c r="O409" s="29">
        <v>1.1000000000000001</v>
      </c>
      <c r="P409" s="29">
        <v>36</v>
      </c>
      <c r="Q409" s="32">
        <f t="shared" si="102"/>
        <v>0</v>
      </c>
      <c r="R409" s="122">
        <f t="shared" si="103"/>
        <v>0</v>
      </c>
      <c r="S409" s="25">
        <f>VLOOKUP($A409,'2021-22 Salary &amp; Benefits'!$A:$I,5,FALSE)</f>
        <v>67585</v>
      </c>
      <c r="T409" s="25">
        <f>VLOOKUP($A409,'2021-22 Salary &amp; Benefits'!$A:$I,6,FALSE)</f>
        <v>68937</v>
      </c>
      <c r="U409" s="26">
        <f t="shared" si="104"/>
        <v>0</v>
      </c>
      <c r="V409" s="26">
        <f t="shared" si="105"/>
        <v>0</v>
      </c>
      <c r="W409" s="26">
        <f>'2021-22 Salary &amp; Benefits'!G$6</f>
        <v>11848.32</v>
      </c>
      <c r="X409" s="28">
        <f>'2021-22 Salary &amp; Benefits'!H$6</f>
        <v>0.2271</v>
      </c>
      <c r="Y409" s="28">
        <f>'2021-22 Salary &amp; Benefits'!I$6</f>
        <v>0.22070000000000001</v>
      </c>
      <c r="Z409" s="26">
        <f t="shared" si="106"/>
        <v>0</v>
      </c>
      <c r="AA409" s="27">
        <f t="shared" si="110"/>
        <v>0</v>
      </c>
      <c r="AB409" s="27">
        <f t="shared" si="107"/>
        <v>0</v>
      </c>
      <c r="AC409" s="27">
        <f t="shared" si="108"/>
        <v>0</v>
      </c>
      <c r="AD409" s="26">
        <f t="shared" si="109"/>
        <v>0</v>
      </c>
    </row>
    <row r="410" spans="1:30" s="23" customFormat="1">
      <c r="A410" s="129" t="s">
        <v>2420</v>
      </c>
      <c r="B410" s="129" t="s">
        <v>1194</v>
      </c>
      <c r="C410" s="130">
        <v>2863</v>
      </c>
      <c r="D410" s="129" t="s">
        <v>1196</v>
      </c>
      <c r="E410" s="169">
        <f>VLOOKUP($C410,'2020-21 School Level AAFTE'!$C:$Z,11,FALSE)</f>
        <v>0.26879999999999998</v>
      </c>
      <c r="F410" s="169" t="str">
        <f>VLOOKUP($C410,'2020-21 School Level AAFTE'!$C:$Z,8,FALSE)</f>
        <v>No</v>
      </c>
      <c r="G410" s="167">
        <f>VLOOKUP($C410,'2020-21 School Level AAFTE'!$C:$I,7,FALSE)</f>
        <v>45.07</v>
      </c>
      <c r="H410" s="145">
        <f>IFERROR(IF(F410= "yes",VLOOKUP(C410,Summary!$B:$I,5,0),0),0)</f>
        <v>0</v>
      </c>
      <c r="I410" s="144">
        <f t="shared" si="99"/>
        <v>0</v>
      </c>
      <c r="J410" s="101">
        <f>VLOOKUP($A410,'2021-22 Salary &amp; Benefits'!$A:$I,3,FALSE)</f>
        <v>1</v>
      </c>
      <c r="K410" s="101">
        <f>VLOOKUP($A410,'2021-22 Salary &amp; Benefits'!$A:$I,4,FALSE)</f>
        <v>1.04</v>
      </c>
      <c r="L410" s="121">
        <f t="shared" si="100"/>
        <v>0</v>
      </c>
      <c r="M410" s="29">
        <v>15</v>
      </c>
      <c r="N410" s="31">
        <f t="shared" si="101"/>
        <v>0</v>
      </c>
      <c r="O410" s="29">
        <v>1.1000000000000001</v>
      </c>
      <c r="P410" s="29">
        <v>36</v>
      </c>
      <c r="Q410" s="32">
        <f t="shared" si="102"/>
        <v>0</v>
      </c>
      <c r="R410" s="122">
        <f t="shared" si="103"/>
        <v>0</v>
      </c>
      <c r="S410" s="25">
        <f>VLOOKUP($A410,'2021-22 Salary &amp; Benefits'!$A:$I,5,FALSE)</f>
        <v>67585</v>
      </c>
      <c r="T410" s="25">
        <f>VLOOKUP($A410,'2021-22 Salary &amp; Benefits'!$A:$I,6,FALSE)</f>
        <v>68937</v>
      </c>
      <c r="U410" s="26">
        <f t="shared" si="104"/>
        <v>0</v>
      </c>
      <c r="V410" s="26">
        <f t="shared" si="105"/>
        <v>0</v>
      </c>
      <c r="W410" s="26">
        <f>'2021-22 Salary &amp; Benefits'!G$6</f>
        <v>11848.32</v>
      </c>
      <c r="X410" s="28">
        <f>'2021-22 Salary &amp; Benefits'!H$6</f>
        <v>0.2271</v>
      </c>
      <c r="Y410" s="28">
        <f>'2021-22 Salary &amp; Benefits'!I$6</f>
        <v>0.22070000000000001</v>
      </c>
      <c r="Z410" s="26">
        <f t="shared" si="106"/>
        <v>0</v>
      </c>
      <c r="AA410" s="27">
        <f t="shared" si="110"/>
        <v>0</v>
      </c>
      <c r="AB410" s="27">
        <f t="shared" si="107"/>
        <v>0</v>
      </c>
      <c r="AC410" s="27">
        <f t="shared" si="108"/>
        <v>0</v>
      </c>
      <c r="AD410" s="26">
        <f t="shared" si="109"/>
        <v>0</v>
      </c>
    </row>
    <row r="411" spans="1:30" s="23" customFormat="1">
      <c r="A411" s="129" t="s">
        <v>2319</v>
      </c>
      <c r="B411" s="129" t="s">
        <v>363</v>
      </c>
      <c r="C411" s="130">
        <v>2006</v>
      </c>
      <c r="D411" s="129" t="s">
        <v>364</v>
      </c>
      <c r="E411" s="169">
        <f>VLOOKUP($C411,'2020-21 School Level AAFTE'!$C:$Z,11,FALSE)</f>
        <v>0.64290000000000003</v>
      </c>
      <c r="F411" s="169" t="str">
        <f>VLOOKUP($C411,'2020-21 School Level AAFTE'!$C:$Z,8,FALSE)</f>
        <v>Yes</v>
      </c>
      <c r="G411" s="167">
        <f>VLOOKUP($C411,'2020-21 School Level AAFTE'!$C:$I,7,FALSE)</f>
        <v>237.4</v>
      </c>
      <c r="H411" s="145">
        <f>IFERROR(IF(F411= "yes",VLOOKUP(C411,Summary!$B:$I,5,0),0),0)</f>
        <v>0</v>
      </c>
      <c r="I411" s="143">
        <f t="shared" si="99"/>
        <v>237.4</v>
      </c>
      <c r="J411" s="101">
        <f>VLOOKUP($A411,'2021-22 Salary &amp; Benefits'!$A:$I,3,FALSE)</f>
        <v>1</v>
      </c>
      <c r="K411" s="101">
        <f>VLOOKUP($A411,'2021-22 Salary &amp; Benefits'!$A:$I,4,FALSE)</f>
        <v>1.04</v>
      </c>
      <c r="L411" s="45">
        <f t="shared" si="100"/>
        <v>237.4</v>
      </c>
      <c r="M411" s="29">
        <v>15</v>
      </c>
      <c r="N411" s="31">
        <f t="shared" si="101"/>
        <v>15.826666666666666</v>
      </c>
      <c r="O411" s="29">
        <v>1.1000000000000001</v>
      </c>
      <c r="P411" s="29">
        <v>36</v>
      </c>
      <c r="Q411" s="32">
        <f t="shared" si="102"/>
        <v>626.73599999999999</v>
      </c>
      <c r="R411" s="122">
        <f t="shared" si="103"/>
        <v>0.69637333333333329</v>
      </c>
      <c r="S411" s="25">
        <f>VLOOKUP($A411,'2021-22 Salary &amp; Benefits'!$A:$I,5,FALSE)</f>
        <v>67585</v>
      </c>
      <c r="T411" s="25">
        <f>VLOOKUP($A411,'2021-22 Salary &amp; Benefits'!$A:$I,6,FALSE)</f>
        <v>68937</v>
      </c>
      <c r="U411" s="26">
        <f t="shared" si="104"/>
        <v>47064.39173333333</v>
      </c>
      <c r="V411" s="26">
        <f t="shared" si="105"/>
        <v>2861.7322858666666</v>
      </c>
      <c r="W411" s="26">
        <f>'2021-22 Salary &amp; Benefits'!G$6</f>
        <v>11848.32</v>
      </c>
      <c r="X411" s="28">
        <f>'2021-22 Salary &amp; Benefits'!H$6</f>
        <v>0.2271</v>
      </c>
      <c r="Y411" s="28">
        <f>'2021-22 Salary &amp; Benefits'!I$6</f>
        <v>0.22070000000000001</v>
      </c>
      <c r="Z411" s="26">
        <f t="shared" si="106"/>
        <v>19570.761770930771</v>
      </c>
      <c r="AA411" s="27">
        <f t="shared" si="110"/>
        <v>832.10206698666661</v>
      </c>
      <c r="AB411" s="27">
        <f t="shared" si="107"/>
        <v>183.64492618395732</v>
      </c>
      <c r="AC411" s="27">
        <f t="shared" si="108"/>
        <v>1015.7469931706239</v>
      </c>
      <c r="AD411" s="26">
        <f t="shared" si="109"/>
        <v>70512.632783301393</v>
      </c>
    </row>
    <row r="412" spans="1:30" s="23" customFormat="1">
      <c r="A412" s="129" t="s">
        <v>2319</v>
      </c>
      <c r="B412" s="129" t="s">
        <v>363</v>
      </c>
      <c r="C412" s="130">
        <v>5530</v>
      </c>
      <c r="D412" s="129" t="s">
        <v>2859</v>
      </c>
      <c r="E412" s="169">
        <f>VLOOKUP($C412,'2020-21 School Level AAFTE'!$C:$Z,11,FALSE)</f>
        <v>0</v>
      </c>
      <c r="F412" s="169" t="str">
        <f>VLOOKUP($C412,'2020-21 School Level AAFTE'!$C:$Z,8,FALSE)</f>
        <v>No</v>
      </c>
      <c r="G412" s="167">
        <f>VLOOKUP($C412,'2020-21 School Level AAFTE'!$C:$I,7,FALSE)</f>
        <v>48.8</v>
      </c>
      <c r="H412" s="145">
        <f>IFERROR(IF(F412= "yes",VLOOKUP(C412,Summary!$B:$I,5,0),0),0)</f>
        <v>0</v>
      </c>
      <c r="I412" s="143">
        <f t="shared" si="99"/>
        <v>0</v>
      </c>
      <c r="J412" s="101">
        <f>VLOOKUP($A412,'2021-22 Salary &amp; Benefits'!$A:$I,3,FALSE)</f>
        <v>1</v>
      </c>
      <c r="K412" s="101">
        <f>VLOOKUP($A412,'2021-22 Salary &amp; Benefits'!$A:$I,4,FALSE)</f>
        <v>1.04</v>
      </c>
      <c r="L412" s="45">
        <f t="shared" si="100"/>
        <v>0</v>
      </c>
      <c r="M412" s="29">
        <v>15</v>
      </c>
      <c r="N412" s="31">
        <f t="shared" si="101"/>
        <v>0</v>
      </c>
      <c r="O412" s="29">
        <v>1.1000000000000001</v>
      </c>
      <c r="P412" s="29">
        <v>36</v>
      </c>
      <c r="Q412" s="32">
        <f t="shared" si="102"/>
        <v>0</v>
      </c>
      <c r="R412" s="122">
        <f t="shared" si="103"/>
        <v>0</v>
      </c>
      <c r="S412" s="25">
        <f>VLOOKUP($A412,'2021-22 Salary &amp; Benefits'!$A:$I,5,FALSE)</f>
        <v>67585</v>
      </c>
      <c r="T412" s="25">
        <f>VLOOKUP($A412,'2021-22 Salary &amp; Benefits'!$A:$I,6,FALSE)</f>
        <v>68937</v>
      </c>
      <c r="U412" s="26">
        <f t="shared" si="104"/>
        <v>0</v>
      </c>
      <c r="V412" s="26">
        <f t="shared" si="105"/>
        <v>0</v>
      </c>
      <c r="W412" s="26">
        <f>'2021-22 Salary &amp; Benefits'!G$6</f>
        <v>11848.32</v>
      </c>
      <c r="X412" s="28">
        <f>'2021-22 Salary &amp; Benefits'!H$6</f>
        <v>0.2271</v>
      </c>
      <c r="Y412" s="28">
        <f>'2021-22 Salary &amp; Benefits'!I$6</f>
        <v>0.22070000000000001</v>
      </c>
      <c r="Z412" s="26">
        <f t="shared" si="106"/>
        <v>0</v>
      </c>
      <c r="AA412" s="27">
        <f t="shared" si="110"/>
        <v>0</v>
      </c>
      <c r="AB412" s="27">
        <f t="shared" si="107"/>
        <v>0</v>
      </c>
      <c r="AC412" s="27">
        <f t="shared" si="108"/>
        <v>0</v>
      </c>
      <c r="AD412" s="26">
        <f t="shared" si="109"/>
        <v>0</v>
      </c>
    </row>
    <row r="413" spans="1:30" s="23" customFormat="1">
      <c r="A413" s="129" t="s">
        <v>2447</v>
      </c>
      <c r="B413" s="129" t="s">
        <v>1291</v>
      </c>
      <c r="C413" s="130">
        <v>2770</v>
      </c>
      <c r="D413" s="129" t="s">
        <v>1293</v>
      </c>
      <c r="E413" s="169">
        <f>VLOOKUP($C413,'2020-21 School Level AAFTE'!$C:$Z,11,FALSE)</f>
        <v>0.64329999999999998</v>
      </c>
      <c r="F413" s="169" t="str">
        <f>VLOOKUP($C413,'2020-21 School Level AAFTE'!$C:$Z,8,FALSE)</f>
        <v>Yes</v>
      </c>
      <c r="G413" s="167">
        <f>VLOOKUP($C413,'2020-21 School Level AAFTE'!$C:$I,7,FALSE)</f>
        <v>102.43</v>
      </c>
      <c r="H413" s="145">
        <f>IFERROR(IF(F413= "yes",VLOOKUP(C413,Summary!$B:$I,5,0),0),0)</f>
        <v>0</v>
      </c>
      <c r="I413" s="143">
        <f t="shared" si="99"/>
        <v>102.43</v>
      </c>
      <c r="J413" s="101">
        <f>VLOOKUP($A413,'2021-22 Salary &amp; Benefits'!$A:$I,3,FALSE)</f>
        <v>1</v>
      </c>
      <c r="K413" s="101">
        <f>VLOOKUP($A413,'2021-22 Salary &amp; Benefits'!$A:$I,4,FALSE)</f>
        <v>1</v>
      </c>
      <c r="L413" s="45">
        <f t="shared" si="100"/>
        <v>102.43</v>
      </c>
      <c r="M413" s="29">
        <v>15</v>
      </c>
      <c r="N413" s="31">
        <f t="shared" si="101"/>
        <v>6.8286666666666669</v>
      </c>
      <c r="O413" s="29">
        <v>1.1000000000000001</v>
      </c>
      <c r="P413" s="29">
        <v>36</v>
      </c>
      <c r="Q413" s="32">
        <f t="shared" si="102"/>
        <v>270.41520000000003</v>
      </c>
      <c r="R413" s="122">
        <f t="shared" si="103"/>
        <v>0.30046133333333336</v>
      </c>
      <c r="S413" s="25">
        <f>VLOOKUP($A413,'2021-22 Salary &amp; Benefits'!$A:$I,5,FALSE)</f>
        <v>67585</v>
      </c>
      <c r="T413" s="25">
        <f>VLOOKUP($A413,'2021-22 Salary &amp; Benefits'!$A:$I,6,FALSE)</f>
        <v>68937</v>
      </c>
      <c r="U413" s="26">
        <f t="shared" si="104"/>
        <v>20306.679213333337</v>
      </c>
      <c r="V413" s="26">
        <f t="shared" si="105"/>
        <v>406.22372266666571</v>
      </c>
      <c r="W413" s="26">
        <f>'2021-22 Salary &amp; Benefits'!G$6</f>
        <v>11848.32</v>
      </c>
      <c r="X413" s="28">
        <f>'2021-22 Salary &amp; Benefits'!H$6</f>
        <v>0.2271</v>
      </c>
      <c r="Y413" s="28">
        <f>'2021-22 Salary &amp; Benefits'!I$6</f>
        <v>0.22070000000000001</v>
      </c>
      <c r="Z413" s="26">
        <f t="shared" si="106"/>
        <v>8261.2624499005342</v>
      </c>
      <c r="AA413" s="27">
        <f t="shared" si="110"/>
        <v>345.21504893333338</v>
      </c>
      <c r="AB413" s="27">
        <f t="shared" si="107"/>
        <v>76.18896129958668</v>
      </c>
      <c r="AC413" s="27">
        <f t="shared" si="108"/>
        <v>421.40401023292009</v>
      </c>
      <c r="AD413" s="26">
        <f t="shared" si="109"/>
        <v>29395.569396133455</v>
      </c>
    </row>
    <row r="414" spans="1:30" s="23" customFormat="1">
      <c r="A414" s="129" t="s">
        <v>2447</v>
      </c>
      <c r="B414" s="129" t="s">
        <v>1291</v>
      </c>
      <c r="C414" s="130">
        <v>2423</v>
      </c>
      <c r="D414" s="129" t="s">
        <v>1292</v>
      </c>
      <c r="E414" s="169">
        <f>VLOOKUP($C414,'2020-21 School Level AAFTE'!$C:$Z,11,FALSE)</f>
        <v>0.67679999999999996</v>
      </c>
      <c r="F414" s="169" t="str">
        <f>VLOOKUP($C414,'2020-21 School Level AAFTE'!$C:$Z,8,FALSE)</f>
        <v>Yes</v>
      </c>
      <c r="G414" s="167">
        <f>VLOOKUP($C414,'2020-21 School Level AAFTE'!$C:$I,7,FALSE)</f>
        <v>123.11000000000001</v>
      </c>
      <c r="H414" s="145">
        <f>IFERROR(IF(F414= "yes",VLOOKUP(C414,Summary!$B:$I,5,0),0),0)</f>
        <v>0</v>
      </c>
      <c r="I414" s="144">
        <f t="shared" si="99"/>
        <v>123.11000000000001</v>
      </c>
      <c r="J414" s="101">
        <f>VLOOKUP($A414,'2021-22 Salary &amp; Benefits'!$A:$I,3,FALSE)</f>
        <v>1</v>
      </c>
      <c r="K414" s="101">
        <f>VLOOKUP($A414,'2021-22 Salary &amp; Benefits'!$A:$I,4,FALSE)</f>
        <v>1</v>
      </c>
      <c r="L414" s="121">
        <f t="shared" si="100"/>
        <v>123.11000000000001</v>
      </c>
      <c r="M414" s="29">
        <v>15</v>
      </c>
      <c r="N414" s="31">
        <f t="shared" si="101"/>
        <v>8.2073333333333345</v>
      </c>
      <c r="O414" s="29">
        <v>1.1000000000000001</v>
      </c>
      <c r="P414" s="29">
        <v>36</v>
      </c>
      <c r="Q414" s="32">
        <f t="shared" si="102"/>
        <v>325.01040000000012</v>
      </c>
      <c r="R414" s="122">
        <f t="shared" si="103"/>
        <v>0.36112266666666681</v>
      </c>
      <c r="S414" s="25">
        <f>VLOOKUP($A414,'2021-22 Salary &amp; Benefits'!$A:$I,5,FALSE)</f>
        <v>67585</v>
      </c>
      <c r="T414" s="25">
        <f>VLOOKUP($A414,'2021-22 Salary &amp; Benefits'!$A:$I,6,FALSE)</f>
        <v>68937</v>
      </c>
      <c r="U414" s="26">
        <f t="shared" si="104"/>
        <v>24406.475426666675</v>
      </c>
      <c r="V414" s="26">
        <f t="shared" si="105"/>
        <v>488.23784533333674</v>
      </c>
      <c r="W414" s="26">
        <f>'2021-22 Salary &amp; Benefits'!G$6</f>
        <v>11848.32</v>
      </c>
      <c r="X414" s="28">
        <f>'2021-22 Salary &amp; Benefits'!H$6</f>
        <v>0.2271</v>
      </c>
      <c r="Y414" s="28">
        <f>'2021-22 Salary &amp; Benefits'!I$6</f>
        <v>0.22070000000000001</v>
      </c>
      <c r="Z414" s="26">
        <f t="shared" si="106"/>
        <v>9929.1615757810723</v>
      </c>
      <c r="AA414" s="27">
        <f t="shared" si="110"/>
        <v>414.91188786666686</v>
      </c>
      <c r="AB414" s="27">
        <f t="shared" si="107"/>
        <v>91.571053652173376</v>
      </c>
      <c r="AC414" s="27">
        <f t="shared" si="108"/>
        <v>506.48294151884022</v>
      </c>
      <c r="AD414" s="26">
        <f t="shared" si="109"/>
        <v>35330.357789299931</v>
      </c>
    </row>
    <row r="415" spans="1:30" s="23" customFormat="1">
      <c r="A415" s="129" t="s">
        <v>2447</v>
      </c>
      <c r="B415" s="129" t="s">
        <v>1291</v>
      </c>
      <c r="C415" s="130">
        <v>5538</v>
      </c>
      <c r="D415" s="129" t="s">
        <v>3135</v>
      </c>
      <c r="E415" s="169">
        <f>VLOOKUP($C415,'2020-21 School Level AAFTE'!$C:$Z,11,FALSE)</f>
        <v>0.39729999999999999</v>
      </c>
      <c r="F415" s="169" t="str">
        <f>VLOOKUP($C415,'2020-21 School Level AAFTE'!$C:$Z,8,FALSE)</f>
        <v>No</v>
      </c>
      <c r="G415" s="167">
        <f>VLOOKUP($C415,'2020-21 School Level AAFTE'!$C:$I,7,FALSE)</f>
        <v>39.46</v>
      </c>
      <c r="H415" s="145">
        <f>IFERROR(IF(F415= "yes",VLOOKUP(C415,Summary!$B:$I,5,0),0),0)</f>
        <v>0</v>
      </c>
      <c r="I415" s="143">
        <f t="shared" si="99"/>
        <v>0</v>
      </c>
      <c r="J415" s="101">
        <f>VLOOKUP($A415,'2021-22 Salary &amp; Benefits'!$A:$I,3,FALSE)</f>
        <v>1</v>
      </c>
      <c r="K415" s="101">
        <f>VLOOKUP($A415,'2021-22 Salary &amp; Benefits'!$A:$I,4,FALSE)</f>
        <v>1</v>
      </c>
      <c r="L415" s="45">
        <f t="shared" si="100"/>
        <v>0</v>
      </c>
      <c r="M415" s="29">
        <v>15</v>
      </c>
      <c r="N415" s="31">
        <f t="shared" si="101"/>
        <v>0</v>
      </c>
      <c r="O415" s="29">
        <v>1.1000000000000001</v>
      </c>
      <c r="P415" s="29">
        <v>36</v>
      </c>
      <c r="Q415" s="32">
        <f t="shared" si="102"/>
        <v>0</v>
      </c>
      <c r="R415" s="122">
        <f t="shared" si="103"/>
        <v>0</v>
      </c>
      <c r="S415" s="25">
        <f>VLOOKUP($A415,'2021-22 Salary &amp; Benefits'!$A:$I,5,FALSE)</f>
        <v>67585</v>
      </c>
      <c r="T415" s="25">
        <f>VLOOKUP($A415,'2021-22 Salary &amp; Benefits'!$A:$I,6,FALSE)</f>
        <v>68937</v>
      </c>
      <c r="U415" s="26">
        <f t="shared" si="104"/>
        <v>0</v>
      </c>
      <c r="V415" s="26">
        <f t="shared" si="105"/>
        <v>0</v>
      </c>
      <c r="W415" s="26">
        <f>'2021-22 Salary &amp; Benefits'!G$6</f>
        <v>11848.32</v>
      </c>
      <c r="X415" s="28">
        <f>'2021-22 Salary &amp; Benefits'!H$6</f>
        <v>0.2271</v>
      </c>
      <c r="Y415" s="28">
        <f>'2021-22 Salary &amp; Benefits'!I$6</f>
        <v>0.22070000000000001</v>
      </c>
      <c r="Z415" s="26">
        <f t="shared" si="106"/>
        <v>0</v>
      </c>
      <c r="AA415" s="27">
        <f t="shared" si="110"/>
        <v>0</v>
      </c>
      <c r="AB415" s="27">
        <f t="shared" si="107"/>
        <v>0</v>
      </c>
      <c r="AC415" s="27">
        <f t="shared" si="108"/>
        <v>0</v>
      </c>
      <c r="AD415" s="26">
        <f t="shared" si="109"/>
        <v>0</v>
      </c>
    </row>
    <row r="416" spans="1:30" s="23" customFormat="1">
      <c r="A416" s="151" t="s">
        <v>2447</v>
      </c>
      <c r="B416" s="129" t="s">
        <v>1291</v>
      </c>
      <c r="C416" s="133">
        <v>5539</v>
      </c>
      <c r="D416" s="151" t="s">
        <v>3154</v>
      </c>
      <c r="E416" s="169">
        <f>VLOOKUP($C416,'2020-21 School Level AAFTE'!$C:$Z,11,FALSE)</f>
        <v>0</v>
      </c>
      <c r="F416" s="169" t="str">
        <f>VLOOKUP($C416,'2020-21 School Level AAFTE'!$C:$Z,8,FALSE)</f>
        <v>No</v>
      </c>
      <c r="G416" s="167">
        <f>VLOOKUP($C416,'2020-21 School Level AAFTE'!$C:$I,7,FALSE)</f>
        <v>13.77</v>
      </c>
      <c r="H416" s="145">
        <f>IFERROR(IF(F416= "yes",VLOOKUP(C416,Summary!$B:$I,5,0),0),0)</f>
        <v>0</v>
      </c>
      <c r="I416" s="143">
        <f t="shared" si="99"/>
        <v>0</v>
      </c>
      <c r="J416" s="101">
        <f>VLOOKUP($A416,'2021-22 Salary &amp; Benefits'!$A:$I,3,FALSE)</f>
        <v>1</v>
      </c>
      <c r="K416" s="101">
        <f>VLOOKUP($A416,'2021-22 Salary &amp; Benefits'!$A:$I,4,FALSE)</f>
        <v>1</v>
      </c>
      <c r="L416" s="45">
        <f t="shared" si="100"/>
        <v>0</v>
      </c>
      <c r="M416" s="29">
        <v>15</v>
      </c>
      <c r="N416" s="31">
        <f t="shared" si="101"/>
        <v>0</v>
      </c>
      <c r="O416" s="29">
        <v>1.1000000000000001</v>
      </c>
      <c r="P416" s="29">
        <v>36</v>
      </c>
      <c r="Q416" s="32">
        <f t="shared" si="102"/>
        <v>0</v>
      </c>
      <c r="R416" s="122">
        <f t="shared" si="103"/>
        <v>0</v>
      </c>
      <c r="S416" s="25">
        <f>VLOOKUP($A416,'2021-22 Salary &amp; Benefits'!$A:$I,5,FALSE)</f>
        <v>67585</v>
      </c>
      <c r="T416" s="25">
        <f>VLOOKUP($A416,'2021-22 Salary &amp; Benefits'!$A:$I,6,FALSE)</f>
        <v>68937</v>
      </c>
      <c r="U416" s="26">
        <f t="shared" si="104"/>
        <v>0</v>
      </c>
      <c r="V416" s="26">
        <f t="shared" si="105"/>
        <v>0</v>
      </c>
      <c r="W416" s="26">
        <f>'2021-22 Salary &amp; Benefits'!G$6</f>
        <v>11848.32</v>
      </c>
      <c r="X416" s="28">
        <f>'2021-22 Salary &amp; Benefits'!H$6</f>
        <v>0.2271</v>
      </c>
      <c r="Y416" s="28">
        <f>'2021-22 Salary &amp; Benefits'!I$6</f>
        <v>0.22070000000000001</v>
      </c>
      <c r="Z416" s="26">
        <f t="shared" si="106"/>
        <v>0</v>
      </c>
      <c r="AA416" s="27">
        <f t="shared" si="110"/>
        <v>0</v>
      </c>
      <c r="AB416" s="27">
        <f t="shared" si="107"/>
        <v>0</v>
      </c>
      <c r="AC416" s="27">
        <f t="shared" si="108"/>
        <v>0</v>
      </c>
      <c r="AD416" s="26">
        <f t="shared" si="109"/>
        <v>0</v>
      </c>
    </row>
    <row r="417" spans="1:30" s="23" customFormat="1">
      <c r="A417" s="129" t="s">
        <v>2388</v>
      </c>
      <c r="B417" s="129" t="s">
        <v>1088</v>
      </c>
      <c r="C417" s="130">
        <v>2077</v>
      </c>
      <c r="D417" s="129" t="s">
        <v>1089</v>
      </c>
      <c r="E417" s="169">
        <f>VLOOKUP($C417,'2020-21 School Level AAFTE'!$C:$Z,11,FALSE)</f>
        <v>0</v>
      </c>
      <c r="F417" s="169" t="str">
        <f>VLOOKUP($C417,'2020-21 School Level AAFTE'!$C:$Z,8,FALSE)</f>
        <v>No</v>
      </c>
      <c r="G417" s="167">
        <f>VLOOKUP($C417,'2020-21 School Level AAFTE'!$C:$I,7,FALSE)</f>
        <v>42</v>
      </c>
      <c r="H417" s="145">
        <f>IFERROR(IF(F417= "yes",VLOOKUP(C417,Summary!$B:$I,5,0),0),0)</f>
        <v>0</v>
      </c>
      <c r="I417" s="143">
        <f t="shared" si="99"/>
        <v>0</v>
      </c>
      <c r="J417" s="101">
        <f>VLOOKUP($A417,'2021-22 Salary &amp; Benefits'!$A:$I,3,FALSE)</f>
        <v>1</v>
      </c>
      <c r="K417" s="101">
        <f>VLOOKUP($A417,'2021-22 Salary &amp; Benefits'!$A:$I,4,FALSE)</f>
        <v>1</v>
      </c>
      <c r="L417" s="45">
        <f t="shared" si="100"/>
        <v>0</v>
      </c>
      <c r="M417" s="29">
        <v>15</v>
      </c>
      <c r="N417" s="31">
        <f t="shared" si="101"/>
        <v>0</v>
      </c>
      <c r="O417" s="29">
        <v>1.1000000000000001</v>
      </c>
      <c r="P417" s="29">
        <v>36</v>
      </c>
      <c r="Q417" s="32">
        <f t="shared" si="102"/>
        <v>0</v>
      </c>
      <c r="R417" s="122">
        <f t="shared" si="103"/>
        <v>0</v>
      </c>
      <c r="S417" s="25">
        <f>VLOOKUP($A417,'2021-22 Salary &amp; Benefits'!$A:$I,5,FALSE)</f>
        <v>67585</v>
      </c>
      <c r="T417" s="25">
        <f>VLOOKUP($A417,'2021-22 Salary &amp; Benefits'!$A:$I,6,FALSE)</f>
        <v>68937</v>
      </c>
      <c r="U417" s="26">
        <f t="shared" si="104"/>
        <v>0</v>
      </c>
      <c r="V417" s="26">
        <f t="shared" si="105"/>
        <v>0</v>
      </c>
      <c r="W417" s="26">
        <f>'2021-22 Salary &amp; Benefits'!G$6</f>
        <v>11848.32</v>
      </c>
      <c r="X417" s="28">
        <f>'2021-22 Salary &amp; Benefits'!H$6</f>
        <v>0.2271</v>
      </c>
      <c r="Y417" s="28">
        <f>'2021-22 Salary &amp; Benefits'!I$6</f>
        <v>0.22070000000000001</v>
      </c>
      <c r="Z417" s="26">
        <f t="shared" si="106"/>
        <v>0</v>
      </c>
      <c r="AA417" s="27">
        <f t="shared" si="110"/>
        <v>0</v>
      </c>
      <c r="AB417" s="27">
        <f t="shared" si="107"/>
        <v>0</v>
      </c>
      <c r="AC417" s="27">
        <f t="shared" si="108"/>
        <v>0</v>
      </c>
      <c r="AD417" s="26">
        <f t="shared" si="109"/>
        <v>0</v>
      </c>
    </row>
    <row r="418" spans="1:30" s="23" customFormat="1">
      <c r="A418" s="129" t="s">
        <v>2494</v>
      </c>
      <c r="B418" s="129" t="s">
        <v>1760</v>
      </c>
      <c r="C418" s="130">
        <v>3609</v>
      </c>
      <c r="D418" s="129" t="s">
        <v>1761</v>
      </c>
      <c r="E418" s="169">
        <f>VLOOKUP($C418,'2020-21 School Level AAFTE'!$C:$Z,11,FALSE)</f>
        <v>0.53459999999999996</v>
      </c>
      <c r="F418" s="169" t="str">
        <f>VLOOKUP($C418,'2020-21 School Level AAFTE'!$C:$Z,8,FALSE)</f>
        <v>Yes</v>
      </c>
      <c r="G418" s="167">
        <f>VLOOKUP($C418,'2020-21 School Level AAFTE'!$C:$I,7,FALSE)</f>
        <v>274.22000000000003</v>
      </c>
      <c r="H418" s="145">
        <f>IFERROR(IF(F418= "yes",VLOOKUP(C418,Summary!$B:$I,5,0),0),0)</f>
        <v>0</v>
      </c>
      <c r="I418" s="143">
        <f t="shared" si="99"/>
        <v>274.22000000000003</v>
      </c>
      <c r="J418" s="101">
        <f>VLOOKUP($A418,'2021-22 Salary &amp; Benefits'!$A:$I,3,FALSE)</f>
        <v>1.1200000000000001</v>
      </c>
      <c r="K418" s="101">
        <f>VLOOKUP($A418,'2021-22 Salary &amp; Benefits'!$A:$I,4,FALSE)</f>
        <v>1.1200000000000001</v>
      </c>
      <c r="L418" s="45">
        <f t="shared" si="100"/>
        <v>274.22000000000003</v>
      </c>
      <c r="M418" s="29">
        <v>15</v>
      </c>
      <c r="N418" s="31">
        <f t="shared" si="101"/>
        <v>18.281333333333336</v>
      </c>
      <c r="O418" s="29">
        <v>1.1000000000000001</v>
      </c>
      <c r="P418" s="29">
        <v>36</v>
      </c>
      <c r="Q418" s="32">
        <f t="shared" si="102"/>
        <v>723.94080000000008</v>
      </c>
      <c r="R418" s="122">
        <f t="shared" si="103"/>
        <v>0.8043786666666668</v>
      </c>
      <c r="S418" s="25">
        <f>VLOOKUP($A418,'2021-22 Salary &amp; Benefits'!$A:$I,5,FALSE)</f>
        <v>67585</v>
      </c>
      <c r="T418" s="25">
        <f>VLOOKUP($A418,'2021-22 Salary &amp; Benefits'!$A:$I,6,FALSE)</f>
        <v>68937</v>
      </c>
      <c r="U418" s="26">
        <f t="shared" si="104"/>
        <v>60887.604049066686</v>
      </c>
      <c r="V418" s="26">
        <f t="shared" si="105"/>
        <v>1218.0223522133238</v>
      </c>
      <c r="W418" s="26">
        <f>'2021-22 Salary &amp; Benefits'!G$6</f>
        <v>11848.32</v>
      </c>
      <c r="X418" s="28">
        <f>'2021-22 Salary &amp; Benefits'!H$6</f>
        <v>0.2271</v>
      </c>
      <c r="Y418" s="28">
        <f>'2021-22 Salary &amp; Benefits'!I$6</f>
        <v>0.22070000000000001</v>
      </c>
      <c r="Z418" s="26">
        <f t="shared" si="106"/>
        <v>23626.928256516527</v>
      </c>
      <c r="AA418" s="27">
        <f t="shared" si="110"/>
        <v>1035.0937733546668</v>
      </c>
      <c r="AB418" s="27">
        <f t="shared" si="107"/>
        <v>228.44519577937498</v>
      </c>
      <c r="AC418" s="27">
        <f t="shared" si="108"/>
        <v>1263.5389691340417</v>
      </c>
      <c r="AD418" s="26">
        <f t="shared" si="109"/>
        <v>86996.093626930582</v>
      </c>
    </row>
    <row r="419" spans="1:30" s="23" customFormat="1">
      <c r="A419" s="129" t="s">
        <v>2494</v>
      </c>
      <c r="B419" s="129" t="s">
        <v>1760</v>
      </c>
      <c r="C419" s="130">
        <v>3188</v>
      </c>
      <c r="D419" s="129" t="s">
        <v>3219</v>
      </c>
      <c r="E419" s="169">
        <f>VLOOKUP($C419,'2020-21 School Level AAFTE'!$C:$Z,11,FALSE)</f>
        <v>0.4078</v>
      </c>
      <c r="F419" s="169" t="str">
        <f>VLOOKUP($C419,'2020-21 School Level AAFTE'!$C:$Z,8,FALSE)</f>
        <v>No</v>
      </c>
      <c r="G419" s="167">
        <f>VLOOKUP($C419,'2020-21 School Level AAFTE'!$C:$I,7,FALSE)</f>
        <v>111.49</v>
      </c>
      <c r="H419" s="145">
        <f>IFERROR(IF(F419= "yes",VLOOKUP(C419,Summary!$B:$I,5,0),0),0)</f>
        <v>0</v>
      </c>
      <c r="I419" s="144">
        <f t="shared" si="99"/>
        <v>0</v>
      </c>
      <c r="J419" s="101">
        <f>VLOOKUP($A419,'2021-22 Salary &amp; Benefits'!$A:$I,3,FALSE)</f>
        <v>1.1200000000000001</v>
      </c>
      <c r="K419" s="101">
        <f>VLOOKUP($A419,'2021-22 Salary &amp; Benefits'!$A:$I,4,FALSE)</f>
        <v>1.1200000000000001</v>
      </c>
      <c r="L419" s="121">
        <f t="shared" si="100"/>
        <v>0</v>
      </c>
      <c r="M419" s="29">
        <v>15</v>
      </c>
      <c r="N419" s="31">
        <f t="shared" si="101"/>
        <v>0</v>
      </c>
      <c r="O419" s="29">
        <v>1.1000000000000001</v>
      </c>
      <c r="P419" s="29">
        <v>36</v>
      </c>
      <c r="Q419" s="32">
        <f t="shared" si="102"/>
        <v>0</v>
      </c>
      <c r="R419" s="122">
        <f t="shared" si="103"/>
        <v>0</v>
      </c>
      <c r="S419" s="25">
        <f>VLOOKUP($A419,'2021-22 Salary &amp; Benefits'!$A:$I,5,FALSE)</f>
        <v>67585</v>
      </c>
      <c r="T419" s="25">
        <f>VLOOKUP($A419,'2021-22 Salary &amp; Benefits'!$A:$I,6,FALSE)</f>
        <v>68937</v>
      </c>
      <c r="U419" s="26">
        <f t="shared" si="104"/>
        <v>0</v>
      </c>
      <c r="V419" s="26">
        <f t="shared" si="105"/>
        <v>0</v>
      </c>
      <c r="W419" s="26">
        <f>'2021-22 Salary &amp; Benefits'!G$6</f>
        <v>11848.32</v>
      </c>
      <c r="X419" s="28">
        <f>'2021-22 Salary &amp; Benefits'!H$6</f>
        <v>0.2271</v>
      </c>
      <c r="Y419" s="28">
        <f>'2021-22 Salary &amp; Benefits'!I$6</f>
        <v>0.22070000000000001</v>
      </c>
      <c r="Z419" s="26">
        <f t="shared" si="106"/>
        <v>0</v>
      </c>
      <c r="AA419" s="27">
        <f t="shared" si="110"/>
        <v>0</v>
      </c>
      <c r="AB419" s="27">
        <f t="shared" si="107"/>
        <v>0</v>
      </c>
      <c r="AC419" s="27">
        <f t="shared" si="108"/>
        <v>0</v>
      </c>
      <c r="AD419" s="26">
        <f t="shared" si="109"/>
        <v>0</v>
      </c>
    </row>
    <row r="420" spans="1:30" s="23" customFormat="1">
      <c r="A420" s="129" t="s">
        <v>2424</v>
      </c>
      <c r="B420" s="129" t="s">
        <v>1206</v>
      </c>
      <c r="C420" s="130">
        <v>2668</v>
      </c>
      <c r="D420" s="129" t="s">
        <v>1207</v>
      </c>
      <c r="E420" s="169">
        <f>VLOOKUP($C420,'2020-21 School Level AAFTE'!$C:$Z,11,FALSE)</f>
        <v>0.50960000000000005</v>
      </c>
      <c r="F420" s="169" t="str">
        <f>VLOOKUP($C420,'2020-21 School Level AAFTE'!$C:$Z,8,FALSE)</f>
        <v>Yes</v>
      </c>
      <c r="G420" s="167">
        <f>VLOOKUP($C420,'2020-21 School Level AAFTE'!$C:$I,7,FALSE)</f>
        <v>234.3</v>
      </c>
      <c r="H420" s="145">
        <f>IFERROR(IF(F420= "yes",VLOOKUP(C420,Summary!$B:$I,5,0),0),0)</f>
        <v>0</v>
      </c>
      <c r="I420" s="144">
        <f t="shared" si="99"/>
        <v>234.3</v>
      </c>
      <c r="J420" s="101">
        <f>VLOOKUP($A420,'2021-22 Salary &amp; Benefits'!$A:$I,3,FALSE)</f>
        <v>1</v>
      </c>
      <c r="K420" s="101">
        <f>VLOOKUP($A420,'2021-22 Salary &amp; Benefits'!$A:$I,4,FALSE)</f>
        <v>1</v>
      </c>
      <c r="L420" s="121">
        <f t="shared" si="100"/>
        <v>234.3</v>
      </c>
      <c r="M420" s="29">
        <v>15</v>
      </c>
      <c r="N420" s="31">
        <f t="shared" si="101"/>
        <v>15.620000000000001</v>
      </c>
      <c r="O420" s="29">
        <v>1.1000000000000001</v>
      </c>
      <c r="P420" s="29">
        <v>36</v>
      </c>
      <c r="Q420" s="32">
        <f t="shared" si="102"/>
        <v>618.55200000000013</v>
      </c>
      <c r="R420" s="122">
        <f t="shared" si="103"/>
        <v>0.68728000000000011</v>
      </c>
      <c r="S420" s="25">
        <f>VLOOKUP($A420,'2021-22 Salary &amp; Benefits'!$A:$I,5,FALSE)</f>
        <v>67585</v>
      </c>
      <c r="T420" s="25">
        <f>VLOOKUP($A420,'2021-22 Salary &amp; Benefits'!$A:$I,6,FALSE)</f>
        <v>68937</v>
      </c>
      <c r="U420" s="26">
        <f t="shared" si="104"/>
        <v>46449.818800000008</v>
      </c>
      <c r="V420" s="26">
        <f t="shared" si="105"/>
        <v>929.2025599999979</v>
      </c>
      <c r="W420" s="26">
        <f>'2021-22 Salary &amp; Benefits'!G$6</f>
        <v>11848.32</v>
      </c>
      <c r="X420" s="28">
        <f>'2021-22 Salary &amp; Benefits'!H$6</f>
        <v>0.2271</v>
      </c>
      <c r="Y420" s="28">
        <f>'2021-22 Salary &amp; Benefits'!I$6</f>
        <v>0.22070000000000001</v>
      </c>
      <c r="Z420" s="26">
        <f t="shared" si="106"/>
        <v>18896.942224072001</v>
      </c>
      <c r="AA420" s="27">
        <f t="shared" si="110"/>
        <v>789.6503560000001</v>
      </c>
      <c r="AB420" s="27">
        <f t="shared" si="107"/>
        <v>174.27583356920002</v>
      </c>
      <c r="AC420" s="27">
        <f t="shared" si="108"/>
        <v>963.92618956920012</v>
      </c>
      <c r="AD420" s="26">
        <f t="shared" si="109"/>
        <v>67239.889773641218</v>
      </c>
    </row>
    <row r="421" spans="1:30" s="23" customFormat="1">
      <c r="A421" s="129" t="s">
        <v>2424</v>
      </c>
      <c r="B421" s="129" t="s">
        <v>1206</v>
      </c>
      <c r="C421" s="130">
        <v>3173</v>
      </c>
      <c r="D421" s="129" t="s">
        <v>1208</v>
      </c>
      <c r="E421" s="169">
        <f>VLOOKUP($C421,'2020-21 School Level AAFTE'!$C:$Z,11,FALSE)</f>
        <v>0.46689999999999998</v>
      </c>
      <c r="F421" s="169" t="str">
        <f>VLOOKUP($C421,'2020-21 School Level AAFTE'!$C:$Z,8,FALSE)</f>
        <v>No</v>
      </c>
      <c r="G421" s="167">
        <f>VLOOKUP($C421,'2020-21 School Level AAFTE'!$C:$I,7,FALSE)</f>
        <v>297.31</v>
      </c>
      <c r="H421" s="145">
        <f>IFERROR(IF(F421= "yes",VLOOKUP(C421,Summary!$B:$I,5,0),0),0)</f>
        <v>0</v>
      </c>
      <c r="I421" s="144">
        <f t="shared" si="99"/>
        <v>0</v>
      </c>
      <c r="J421" s="101">
        <f>VLOOKUP($A421,'2021-22 Salary &amp; Benefits'!$A:$I,3,FALSE)</f>
        <v>1</v>
      </c>
      <c r="K421" s="101">
        <f>VLOOKUP($A421,'2021-22 Salary &amp; Benefits'!$A:$I,4,FALSE)</f>
        <v>1</v>
      </c>
      <c r="L421" s="121">
        <f t="shared" si="100"/>
        <v>0</v>
      </c>
      <c r="M421" s="29">
        <v>15</v>
      </c>
      <c r="N421" s="31">
        <f t="shared" si="101"/>
        <v>0</v>
      </c>
      <c r="O421" s="29">
        <v>1.1000000000000001</v>
      </c>
      <c r="P421" s="29">
        <v>36</v>
      </c>
      <c r="Q421" s="32">
        <f t="shared" si="102"/>
        <v>0</v>
      </c>
      <c r="R421" s="122">
        <f t="shared" si="103"/>
        <v>0</v>
      </c>
      <c r="S421" s="25">
        <f>VLOOKUP($A421,'2021-22 Salary &amp; Benefits'!$A:$I,5,FALSE)</f>
        <v>67585</v>
      </c>
      <c r="T421" s="25">
        <f>VLOOKUP($A421,'2021-22 Salary &amp; Benefits'!$A:$I,6,FALSE)</f>
        <v>68937</v>
      </c>
      <c r="U421" s="26">
        <f t="shared" si="104"/>
        <v>0</v>
      </c>
      <c r="V421" s="26">
        <f t="shared" si="105"/>
        <v>0</v>
      </c>
      <c r="W421" s="26">
        <f>'2021-22 Salary &amp; Benefits'!G$6</f>
        <v>11848.32</v>
      </c>
      <c r="X421" s="28">
        <f>'2021-22 Salary &amp; Benefits'!H$6</f>
        <v>0.2271</v>
      </c>
      <c r="Y421" s="28">
        <f>'2021-22 Salary &amp; Benefits'!I$6</f>
        <v>0.22070000000000001</v>
      </c>
      <c r="Z421" s="26">
        <f t="shared" si="106"/>
        <v>0</v>
      </c>
      <c r="AA421" s="27">
        <f t="shared" si="110"/>
        <v>0</v>
      </c>
      <c r="AB421" s="27">
        <f t="shared" si="107"/>
        <v>0</v>
      </c>
      <c r="AC421" s="27">
        <f t="shared" si="108"/>
        <v>0</v>
      </c>
      <c r="AD421" s="26">
        <f t="shared" si="109"/>
        <v>0</v>
      </c>
    </row>
    <row r="422" spans="1:30" s="23" customFormat="1">
      <c r="A422" s="129" t="s">
        <v>2304</v>
      </c>
      <c r="B422" s="129" t="s">
        <v>290</v>
      </c>
      <c r="C422" s="130">
        <v>2830</v>
      </c>
      <c r="D422" s="129" t="s">
        <v>292</v>
      </c>
      <c r="E422" s="169">
        <f>VLOOKUP($C422,'2020-21 School Level AAFTE'!$C:$Z,11,FALSE)</f>
        <v>0.52710000000000001</v>
      </c>
      <c r="F422" s="169" t="str">
        <f>VLOOKUP($C422,'2020-21 School Level AAFTE'!$C:$Z,8,FALSE)</f>
        <v>Yes</v>
      </c>
      <c r="G422" s="167">
        <f>VLOOKUP($C422,'2020-21 School Level AAFTE'!$C:$I,7,FALSE)</f>
        <v>175.05</v>
      </c>
      <c r="H422" s="145">
        <f>IFERROR(IF(F422= "yes",VLOOKUP(C422,Summary!$B:$I,5,0),0),0)</f>
        <v>0</v>
      </c>
      <c r="I422" s="144">
        <f t="shared" si="99"/>
        <v>175.05</v>
      </c>
      <c r="J422" s="101">
        <f>VLOOKUP($A422,'2021-22 Salary &amp; Benefits'!$A:$I,3,FALSE)</f>
        <v>1</v>
      </c>
      <c r="K422" s="101">
        <f>VLOOKUP($A422,'2021-22 Salary &amp; Benefits'!$A:$I,4,FALSE)</f>
        <v>1</v>
      </c>
      <c r="L422" s="121">
        <f t="shared" si="100"/>
        <v>175.05</v>
      </c>
      <c r="M422" s="29">
        <v>15</v>
      </c>
      <c r="N422" s="31">
        <f t="shared" si="101"/>
        <v>11.67</v>
      </c>
      <c r="O422" s="29">
        <v>1.1000000000000001</v>
      </c>
      <c r="P422" s="29">
        <v>36</v>
      </c>
      <c r="Q422" s="32">
        <f t="shared" si="102"/>
        <v>462.13200000000006</v>
      </c>
      <c r="R422" s="122">
        <f t="shared" si="103"/>
        <v>0.51348000000000005</v>
      </c>
      <c r="S422" s="25">
        <f>VLOOKUP($A422,'2021-22 Salary &amp; Benefits'!$A:$I,5,FALSE)</f>
        <v>67585</v>
      </c>
      <c r="T422" s="25">
        <f>VLOOKUP($A422,'2021-22 Salary &amp; Benefits'!$A:$I,6,FALSE)</f>
        <v>68937</v>
      </c>
      <c r="U422" s="26">
        <f t="shared" si="104"/>
        <v>34703.5458</v>
      </c>
      <c r="V422" s="26">
        <f t="shared" si="105"/>
        <v>694.22496000000683</v>
      </c>
      <c r="W422" s="26">
        <f>'2021-22 Salary &amp; Benefits'!G$6</f>
        <v>11848.32</v>
      </c>
      <c r="X422" s="28">
        <f>'2021-22 Salary &amp; Benefits'!H$6</f>
        <v>0.2271</v>
      </c>
      <c r="Y422" s="28">
        <f>'2021-22 Salary &amp; Benefits'!I$6</f>
        <v>0.22070000000000001</v>
      </c>
      <c r="Z422" s="26">
        <f t="shared" si="106"/>
        <v>14118.266053452002</v>
      </c>
      <c r="AA422" s="27">
        <f t="shared" si="110"/>
        <v>589.96284600000013</v>
      </c>
      <c r="AB422" s="27">
        <f t="shared" si="107"/>
        <v>130.20480011220002</v>
      </c>
      <c r="AC422" s="27">
        <f t="shared" si="108"/>
        <v>720.16764611220015</v>
      </c>
      <c r="AD422" s="26">
        <f t="shared" si="109"/>
        <v>50236.204459564207</v>
      </c>
    </row>
    <row r="423" spans="1:30" s="23" customFormat="1">
      <c r="A423" s="129" t="s">
        <v>2304</v>
      </c>
      <c r="B423" s="129" t="s">
        <v>290</v>
      </c>
      <c r="C423" s="130">
        <v>2302</v>
      </c>
      <c r="D423" s="129" t="s">
        <v>291</v>
      </c>
      <c r="E423" s="169">
        <f>VLOOKUP($C423,'2020-21 School Level AAFTE'!$C:$Z,11,FALSE)</f>
        <v>0.53359999999999996</v>
      </c>
      <c r="F423" s="169" t="str">
        <f>VLOOKUP($C423,'2020-21 School Level AAFTE'!$C:$Z,8,FALSE)</f>
        <v>Yes</v>
      </c>
      <c r="G423" s="167">
        <f>VLOOKUP($C423,'2020-21 School Level AAFTE'!$C:$I,7,FALSE)</f>
        <v>115.08</v>
      </c>
      <c r="H423" s="145">
        <f>IFERROR(IF(F423= "yes",VLOOKUP(C423,Summary!$B:$I,5,0),0),0)</f>
        <v>0</v>
      </c>
      <c r="I423" s="144">
        <f t="shared" si="99"/>
        <v>115.08</v>
      </c>
      <c r="J423" s="101">
        <f>VLOOKUP($A423,'2021-22 Salary &amp; Benefits'!$A:$I,3,FALSE)</f>
        <v>1</v>
      </c>
      <c r="K423" s="101">
        <f>VLOOKUP($A423,'2021-22 Salary &amp; Benefits'!$A:$I,4,FALSE)</f>
        <v>1</v>
      </c>
      <c r="L423" s="121">
        <f t="shared" si="100"/>
        <v>115.08</v>
      </c>
      <c r="M423" s="29">
        <v>15</v>
      </c>
      <c r="N423" s="31">
        <f t="shared" si="101"/>
        <v>7.6719999999999997</v>
      </c>
      <c r="O423" s="29">
        <v>1.1000000000000001</v>
      </c>
      <c r="P423" s="29">
        <v>36</v>
      </c>
      <c r="Q423" s="32">
        <f t="shared" si="102"/>
        <v>303.81119999999999</v>
      </c>
      <c r="R423" s="122">
        <f t="shared" si="103"/>
        <v>0.33756799999999998</v>
      </c>
      <c r="S423" s="25">
        <f>VLOOKUP($A423,'2021-22 Salary &amp; Benefits'!$A:$I,5,FALSE)</f>
        <v>67585</v>
      </c>
      <c r="T423" s="25">
        <f>VLOOKUP($A423,'2021-22 Salary &amp; Benefits'!$A:$I,6,FALSE)</f>
        <v>68937</v>
      </c>
      <c r="U423" s="26">
        <f t="shared" si="104"/>
        <v>22814.53328</v>
      </c>
      <c r="V423" s="26">
        <f t="shared" si="105"/>
        <v>456.39193599999999</v>
      </c>
      <c r="W423" s="26">
        <f>'2021-22 Salary &amp; Benefits'!G$6</f>
        <v>11848.32</v>
      </c>
      <c r="X423" s="28">
        <f>'2021-22 Salary &amp; Benefits'!H$6</f>
        <v>0.2271</v>
      </c>
      <c r="Y423" s="28">
        <f>'2021-22 Salary &amp; Benefits'!I$6</f>
        <v>0.22070000000000001</v>
      </c>
      <c r="Z423" s="26">
        <f t="shared" si="106"/>
        <v>9281.5198939231996</v>
      </c>
      <c r="AA423" s="27">
        <f t="shared" si="110"/>
        <v>387.84875359999995</v>
      </c>
      <c r="AB423" s="27">
        <f t="shared" si="107"/>
        <v>85.598219919519991</v>
      </c>
      <c r="AC423" s="27">
        <f t="shared" si="108"/>
        <v>473.44697351951993</v>
      </c>
      <c r="AD423" s="26">
        <f t="shared" si="109"/>
        <v>33025.892083442719</v>
      </c>
    </row>
    <row r="424" spans="1:30" s="23" customFormat="1">
      <c r="A424" s="129" t="s">
        <v>2304</v>
      </c>
      <c r="B424" s="129" t="s">
        <v>290</v>
      </c>
      <c r="C424" s="130">
        <v>4011</v>
      </c>
      <c r="D424" s="129" t="s">
        <v>293</v>
      </c>
      <c r="E424" s="169">
        <f>VLOOKUP($C424,'2020-21 School Level AAFTE'!$C:$Z,11,FALSE)</f>
        <v>0.51429999999999998</v>
      </c>
      <c r="F424" s="169" t="str">
        <f>VLOOKUP($C424,'2020-21 School Level AAFTE'!$C:$Z,8,FALSE)</f>
        <v>Yes</v>
      </c>
      <c r="G424" s="167">
        <f>VLOOKUP($C424,'2020-21 School Level AAFTE'!$C:$I,7,FALSE)</f>
        <v>92.26</v>
      </c>
      <c r="H424" s="145">
        <f>IFERROR(IF(F424= "yes",VLOOKUP(C424,Summary!$B:$I,5,0),0),0)</f>
        <v>0</v>
      </c>
      <c r="I424" s="144">
        <f t="shared" si="99"/>
        <v>92.26</v>
      </c>
      <c r="J424" s="101">
        <f>VLOOKUP($A424,'2021-22 Salary &amp; Benefits'!$A:$I,3,FALSE)</f>
        <v>1</v>
      </c>
      <c r="K424" s="101">
        <f>VLOOKUP($A424,'2021-22 Salary &amp; Benefits'!$A:$I,4,FALSE)</f>
        <v>1</v>
      </c>
      <c r="L424" s="121">
        <f t="shared" si="100"/>
        <v>92.26</v>
      </c>
      <c r="M424" s="29">
        <v>15</v>
      </c>
      <c r="N424" s="31">
        <f t="shared" si="101"/>
        <v>6.1506666666666669</v>
      </c>
      <c r="O424" s="29">
        <v>1.1000000000000001</v>
      </c>
      <c r="P424" s="29">
        <v>36</v>
      </c>
      <c r="Q424" s="32">
        <f t="shared" si="102"/>
        <v>243.56640000000004</v>
      </c>
      <c r="R424" s="122">
        <f t="shared" si="103"/>
        <v>0.27062933333333339</v>
      </c>
      <c r="S424" s="25">
        <f>VLOOKUP($A424,'2021-22 Salary &amp; Benefits'!$A:$I,5,FALSE)</f>
        <v>67585</v>
      </c>
      <c r="T424" s="25">
        <f>VLOOKUP($A424,'2021-22 Salary &amp; Benefits'!$A:$I,6,FALSE)</f>
        <v>68937</v>
      </c>
      <c r="U424" s="26">
        <f t="shared" si="104"/>
        <v>18290.483493333337</v>
      </c>
      <c r="V424" s="26">
        <f t="shared" si="105"/>
        <v>365.89085866666574</v>
      </c>
      <c r="W424" s="26">
        <f>'2021-22 Salary &amp; Benefits'!G$6</f>
        <v>11848.32</v>
      </c>
      <c r="X424" s="28">
        <f>'2021-22 Salary &amp; Benefits'!H$6</f>
        <v>0.2271</v>
      </c>
      <c r="Y424" s="28">
        <f>'2021-22 Salary &amp; Benefits'!I$6</f>
        <v>0.22070000000000001</v>
      </c>
      <c r="Z424" s="26">
        <f t="shared" si="106"/>
        <v>7441.0238565637346</v>
      </c>
      <c r="AA424" s="27">
        <f t="shared" si="110"/>
        <v>310.93957253333338</v>
      </c>
      <c r="AB424" s="27">
        <f t="shared" si="107"/>
        <v>68.624363658106674</v>
      </c>
      <c r="AC424" s="27">
        <f t="shared" si="108"/>
        <v>379.56393619144006</v>
      </c>
      <c r="AD424" s="26">
        <f t="shared" si="109"/>
        <v>26476.962144755176</v>
      </c>
    </row>
    <row r="425" spans="1:30" s="23" customFormat="1">
      <c r="A425" s="129" t="s">
        <v>2304</v>
      </c>
      <c r="B425" s="129" t="s">
        <v>290</v>
      </c>
      <c r="C425" s="130">
        <v>5617</v>
      </c>
      <c r="D425" s="129" t="s">
        <v>3220</v>
      </c>
      <c r="E425" s="169">
        <f>VLOOKUP($C425,'2020-21 School Level AAFTE'!$C:$Z,11,FALSE)</f>
        <v>0.4</v>
      </c>
      <c r="F425" s="169" t="str">
        <f>VLOOKUP($C425,'2020-21 School Level AAFTE'!$C:$Z,8,FALSE)</f>
        <v>No</v>
      </c>
      <c r="G425" s="167">
        <f>VLOOKUP($C425,'2020-21 School Level AAFTE'!$C:$I,7,FALSE)</f>
        <v>9.24</v>
      </c>
      <c r="H425" s="145">
        <f>IFERROR(IF(F425= "yes",VLOOKUP(C425,Summary!$B:$I,5,0),0),0)</f>
        <v>0</v>
      </c>
      <c r="I425" s="144">
        <f t="shared" si="99"/>
        <v>0</v>
      </c>
      <c r="J425" s="101">
        <f>VLOOKUP($A425,'2021-22 Salary &amp; Benefits'!$A:$I,3,FALSE)</f>
        <v>1</v>
      </c>
      <c r="K425" s="101">
        <f>VLOOKUP($A425,'2021-22 Salary &amp; Benefits'!$A:$I,4,FALSE)</f>
        <v>1</v>
      </c>
      <c r="L425" s="121">
        <f t="shared" si="100"/>
        <v>0</v>
      </c>
      <c r="M425" s="29">
        <v>15</v>
      </c>
      <c r="N425" s="31">
        <f t="shared" si="101"/>
        <v>0</v>
      </c>
      <c r="O425" s="29">
        <v>1.1000000000000001</v>
      </c>
      <c r="P425" s="29">
        <v>36</v>
      </c>
      <c r="Q425" s="32">
        <f t="shared" si="102"/>
        <v>0</v>
      </c>
      <c r="R425" s="122">
        <f t="shared" si="103"/>
        <v>0</v>
      </c>
      <c r="S425" s="25">
        <f>VLOOKUP($A425,'2021-22 Salary &amp; Benefits'!$A:$I,5,FALSE)</f>
        <v>67585</v>
      </c>
      <c r="T425" s="25">
        <f>VLOOKUP($A425,'2021-22 Salary &amp; Benefits'!$A:$I,6,FALSE)</f>
        <v>68937</v>
      </c>
      <c r="U425" s="26">
        <f t="shared" si="104"/>
        <v>0</v>
      </c>
      <c r="V425" s="26">
        <f t="shared" si="105"/>
        <v>0</v>
      </c>
      <c r="W425" s="26">
        <f>'2021-22 Salary &amp; Benefits'!G$6</f>
        <v>11848.32</v>
      </c>
      <c r="X425" s="28">
        <f>'2021-22 Salary &amp; Benefits'!H$6</f>
        <v>0.2271</v>
      </c>
      <c r="Y425" s="28">
        <f>'2021-22 Salary &amp; Benefits'!I$6</f>
        <v>0.22070000000000001</v>
      </c>
      <c r="Z425" s="26">
        <f t="shared" si="106"/>
        <v>0</v>
      </c>
      <c r="AA425" s="27">
        <f t="shared" si="110"/>
        <v>0</v>
      </c>
      <c r="AB425" s="27">
        <f t="shared" si="107"/>
        <v>0</v>
      </c>
      <c r="AC425" s="27">
        <f t="shared" si="108"/>
        <v>0</v>
      </c>
      <c r="AD425" s="26">
        <f t="shared" si="109"/>
        <v>0</v>
      </c>
    </row>
    <row r="426" spans="1:30" s="23" customFormat="1">
      <c r="A426" s="129" t="s">
        <v>2509</v>
      </c>
      <c r="B426" s="129" t="s">
        <v>1916</v>
      </c>
      <c r="C426" s="130">
        <v>2173</v>
      </c>
      <c r="D426" s="129" t="s">
        <v>1918</v>
      </c>
      <c r="E426" s="169">
        <f>VLOOKUP($C426,'2020-21 School Level AAFTE'!$C:$Z,11,FALSE)</f>
        <v>0.52939999999999998</v>
      </c>
      <c r="F426" s="169" t="str">
        <f>VLOOKUP($C426,'2020-21 School Level AAFTE'!$C:$Z,8,FALSE)</f>
        <v>Yes</v>
      </c>
      <c r="G426" s="167">
        <f>VLOOKUP($C426,'2020-21 School Level AAFTE'!$C:$I,7,FALSE)</f>
        <v>422.36</v>
      </c>
      <c r="H426" s="145">
        <f>IFERROR(IF(F426= "yes",VLOOKUP(C426,Summary!$B:$I,5,0),0),0)</f>
        <v>0</v>
      </c>
      <c r="I426" s="144">
        <f t="shared" si="99"/>
        <v>422.36</v>
      </c>
      <c r="J426" s="101">
        <f>VLOOKUP($A426,'2021-22 Salary &amp; Benefits'!$A:$I,3,FALSE)</f>
        <v>1</v>
      </c>
      <c r="K426" s="101">
        <f>VLOOKUP($A426,'2021-22 Salary &amp; Benefits'!$A:$I,4,FALSE)</f>
        <v>1</v>
      </c>
      <c r="L426" s="121">
        <f t="shared" si="100"/>
        <v>422.36</v>
      </c>
      <c r="M426" s="29">
        <v>15</v>
      </c>
      <c r="N426" s="31">
        <f t="shared" si="101"/>
        <v>28.157333333333334</v>
      </c>
      <c r="O426" s="29">
        <v>1.1000000000000001</v>
      </c>
      <c r="P426" s="29">
        <v>36</v>
      </c>
      <c r="Q426" s="32">
        <f t="shared" si="102"/>
        <v>1115.0304000000001</v>
      </c>
      <c r="R426" s="122">
        <f t="shared" si="103"/>
        <v>1.2389226666666668</v>
      </c>
      <c r="S426" s="25">
        <f>VLOOKUP($A426,'2021-22 Salary &amp; Benefits'!$A:$I,5,FALSE)</f>
        <v>67585</v>
      </c>
      <c r="T426" s="25">
        <f>VLOOKUP($A426,'2021-22 Salary &amp; Benefits'!$A:$I,6,FALSE)</f>
        <v>68937</v>
      </c>
      <c r="U426" s="26">
        <f t="shared" si="104"/>
        <v>83732.588426666684</v>
      </c>
      <c r="V426" s="26">
        <f t="shared" si="105"/>
        <v>1675.0234453333251</v>
      </c>
      <c r="W426" s="26">
        <f>'2021-22 Salary &amp; Benefits'!G$6</f>
        <v>11848.32</v>
      </c>
      <c r="X426" s="28">
        <f>'2021-22 Salary &amp; Benefits'!H$6</f>
        <v>0.2271</v>
      </c>
      <c r="Y426" s="28">
        <f>'2021-22 Salary &amp; Benefits'!I$6</f>
        <v>0.22070000000000001</v>
      </c>
      <c r="Z426" s="26">
        <f t="shared" si="106"/>
        <v>34064.500716001072</v>
      </c>
      <c r="AA426" s="27">
        <f t="shared" si="110"/>
        <v>1423.4601978666669</v>
      </c>
      <c r="AB426" s="27">
        <f t="shared" si="107"/>
        <v>314.15766566917341</v>
      </c>
      <c r="AC426" s="27">
        <f t="shared" si="108"/>
        <v>1737.6178635358403</v>
      </c>
      <c r="AD426" s="26">
        <f t="shared" si="109"/>
        <v>121209.73045153692</v>
      </c>
    </row>
    <row r="427" spans="1:30" s="23" customFormat="1">
      <c r="A427" s="129" t="s">
        <v>2509</v>
      </c>
      <c r="B427" s="129" t="s">
        <v>1916</v>
      </c>
      <c r="C427" s="130">
        <v>2430</v>
      </c>
      <c r="D427" s="129" t="s">
        <v>1919</v>
      </c>
      <c r="E427" s="169">
        <f>VLOOKUP($C427,'2020-21 School Level AAFTE'!$C:$Z,11,FALSE)</f>
        <v>0.54090000000000005</v>
      </c>
      <c r="F427" s="169" t="str">
        <f>VLOOKUP($C427,'2020-21 School Level AAFTE'!$C:$Z,8,FALSE)</f>
        <v>Yes</v>
      </c>
      <c r="G427" s="167">
        <f>VLOOKUP($C427,'2020-21 School Level AAFTE'!$C:$I,7,FALSE)</f>
        <v>401.67</v>
      </c>
      <c r="H427" s="145">
        <f>IFERROR(IF(F427= "yes",VLOOKUP(C427,Summary!$B:$I,5,0),0),0)</f>
        <v>0</v>
      </c>
      <c r="I427" s="144">
        <f t="shared" si="99"/>
        <v>401.67</v>
      </c>
      <c r="J427" s="101">
        <f>VLOOKUP($A427,'2021-22 Salary &amp; Benefits'!$A:$I,3,FALSE)</f>
        <v>1</v>
      </c>
      <c r="K427" s="101">
        <f>VLOOKUP($A427,'2021-22 Salary &amp; Benefits'!$A:$I,4,FALSE)</f>
        <v>1</v>
      </c>
      <c r="L427" s="121">
        <f t="shared" si="100"/>
        <v>401.67</v>
      </c>
      <c r="M427" s="29">
        <v>15</v>
      </c>
      <c r="N427" s="31">
        <f t="shared" si="101"/>
        <v>26.778000000000002</v>
      </c>
      <c r="O427" s="29">
        <v>1.1000000000000001</v>
      </c>
      <c r="P427" s="29">
        <v>36</v>
      </c>
      <c r="Q427" s="32">
        <f t="shared" si="102"/>
        <v>1060.4088000000002</v>
      </c>
      <c r="R427" s="122">
        <f t="shared" si="103"/>
        <v>1.1782320000000002</v>
      </c>
      <c r="S427" s="25">
        <f>VLOOKUP($A427,'2021-22 Salary &amp; Benefits'!$A:$I,5,FALSE)</f>
        <v>67585</v>
      </c>
      <c r="T427" s="25">
        <f>VLOOKUP($A427,'2021-22 Salary &amp; Benefits'!$A:$I,6,FALSE)</f>
        <v>68937</v>
      </c>
      <c r="U427" s="26">
        <f t="shared" si="104"/>
        <v>79630.809720000005</v>
      </c>
      <c r="V427" s="26">
        <f t="shared" si="105"/>
        <v>1592.9696640000038</v>
      </c>
      <c r="W427" s="26">
        <f>'2021-22 Salary &amp; Benefits'!G$6</f>
        <v>11848.32</v>
      </c>
      <c r="X427" s="28">
        <f>'2021-22 Salary &amp; Benefits'!H$6</f>
        <v>0.2271</v>
      </c>
      <c r="Y427" s="28">
        <f>'2021-22 Salary &amp; Benefits'!I$6</f>
        <v>0.22070000000000001</v>
      </c>
      <c r="Z427" s="26">
        <f t="shared" si="106"/>
        <v>32395.795062496807</v>
      </c>
      <c r="AA427" s="27">
        <f t="shared" si="110"/>
        <v>1353.7296564000001</v>
      </c>
      <c r="AB427" s="27">
        <f t="shared" si="107"/>
        <v>298.76813516748001</v>
      </c>
      <c r="AC427" s="27">
        <f t="shared" si="108"/>
        <v>1652.4977915674801</v>
      </c>
      <c r="AD427" s="26">
        <f t="shared" si="109"/>
        <v>115272.0722380643</v>
      </c>
    </row>
    <row r="428" spans="1:30" s="23" customFormat="1">
      <c r="A428" s="129" t="s">
        <v>2509</v>
      </c>
      <c r="B428" s="129" t="s">
        <v>1916</v>
      </c>
      <c r="C428" s="130">
        <v>4123</v>
      </c>
      <c r="D428" s="129" t="s">
        <v>1921</v>
      </c>
      <c r="E428" s="169">
        <f>VLOOKUP($C428,'2020-21 School Level AAFTE'!$C:$Z,11,FALSE)</f>
        <v>0.48330000000000001</v>
      </c>
      <c r="F428" s="169" t="str">
        <f>VLOOKUP($C428,'2020-21 School Level AAFTE'!$C:$Z,8,FALSE)</f>
        <v>No</v>
      </c>
      <c r="G428" s="167">
        <f>VLOOKUP($C428,'2020-21 School Level AAFTE'!$C:$I,7,FALSE)</f>
        <v>657.91</v>
      </c>
      <c r="H428" s="145">
        <f>IFERROR(IF(F428= "yes",VLOOKUP(C428,Summary!$B:$I,5,0),0),0)</f>
        <v>0</v>
      </c>
      <c r="I428" s="144">
        <f t="shared" si="99"/>
        <v>0</v>
      </c>
      <c r="J428" s="101">
        <f>VLOOKUP($A428,'2021-22 Salary &amp; Benefits'!$A:$I,3,FALSE)</f>
        <v>1</v>
      </c>
      <c r="K428" s="101">
        <f>VLOOKUP($A428,'2021-22 Salary &amp; Benefits'!$A:$I,4,FALSE)</f>
        <v>1</v>
      </c>
      <c r="L428" s="121">
        <f t="shared" si="100"/>
        <v>0</v>
      </c>
      <c r="M428" s="29">
        <v>15</v>
      </c>
      <c r="N428" s="31">
        <f t="shared" si="101"/>
        <v>0</v>
      </c>
      <c r="O428" s="29">
        <v>1.1000000000000001</v>
      </c>
      <c r="P428" s="29">
        <v>36</v>
      </c>
      <c r="Q428" s="32">
        <f t="shared" si="102"/>
        <v>0</v>
      </c>
      <c r="R428" s="122">
        <f t="shared" si="103"/>
        <v>0</v>
      </c>
      <c r="S428" s="25">
        <f>VLOOKUP($A428,'2021-22 Salary &amp; Benefits'!$A:$I,5,FALSE)</f>
        <v>67585</v>
      </c>
      <c r="T428" s="25">
        <f>VLOOKUP($A428,'2021-22 Salary &amp; Benefits'!$A:$I,6,FALSE)</f>
        <v>68937</v>
      </c>
      <c r="U428" s="26">
        <f t="shared" si="104"/>
        <v>0</v>
      </c>
      <c r="V428" s="26">
        <f t="shared" si="105"/>
        <v>0</v>
      </c>
      <c r="W428" s="26">
        <f>'2021-22 Salary &amp; Benefits'!G$6</f>
        <v>11848.32</v>
      </c>
      <c r="X428" s="28">
        <f>'2021-22 Salary &amp; Benefits'!H$6</f>
        <v>0.2271</v>
      </c>
      <c r="Y428" s="28">
        <f>'2021-22 Salary &amp; Benefits'!I$6</f>
        <v>0.22070000000000001</v>
      </c>
      <c r="Z428" s="26">
        <f t="shared" si="106"/>
        <v>0</v>
      </c>
      <c r="AA428" s="27">
        <f t="shared" si="110"/>
        <v>0</v>
      </c>
      <c r="AB428" s="27">
        <f t="shared" si="107"/>
        <v>0</v>
      </c>
      <c r="AC428" s="27">
        <f t="shared" si="108"/>
        <v>0</v>
      </c>
      <c r="AD428" s="26">
        <f t="shared" si="109"/>
        <v>0</v>
      </c>
    </row>
    <row r="429" spans="1:30" s="23" customFormat="1">
      <c r="A429" s="129" t="s">
        <v>2509</v>
      </c>
      <c r="B429" s="129" t="s">
        <v>1916</v>
      </c>
      <c r="C429" s="130">
        <v>1852</v>
      </c>
      <c r="D429" s="129" t="s">
        <v>1917</v>
      </c>
      <c r="E429" s="169">
        <f>VLOOKUP($C429,'2020-21 School Level AAFTE'!$C:$Z,11,FALSE)</f>
        <v>0.26590000000000003</v>
      </c>
      <c r="F429" s="169" t="str">
        <f>VLOOKUP($C429,'2020-21 School Level AAFTE'!$C:$Z,8,FALSE)</f>
        <v>No</v>
      </c>
      <c r="G429" s="167">
        <f>VLOOKUP($C429,'2020-21 School Level AAFTE'!$C:$I,7,FALSE)</f>
        <v>517.04</v>
      </c>
      <c r="H429" s="145">
        <f>IFERROR(IF(F429= "yes",VLOOKUP(C429,Summary!$B:$I,5,0),0),0)</f>
        <v>0</v>
      </c>
      <c r="I429" s="144">
        <f t="shared" si="99"/>
        <v>0</v>
      </c>
      <c r="J429" s="101">
        <f>VLOOKUP($A429,'2021-22 Salary &amp; Benefits'!$A:$I,3,FALSE)</f>
        <v>1</v>
      </c>
      <c r="K429" s="101">
        <f>VLOOKUP($A429,'2021-22 Salary &amp; Benefits'!$A:$I,4,FALSE)</f>
        <v>1</v>
      </c>
      <c r="L429" s="121">
        <f t="shared" si="100"/>
        <v>0</v>
      </c>
      <c r="M429" s="29">
        <v>15</v>
      </c>
      <c r="N429" s="31">
        <f t="shared" si="101"/>
        <v>0</v>
      </c>
      <c r="O429" s="29">
        <v>1.1000000000000001</v>
      </c>
      <c r="P429" s="29">
        <v>36</v>
      </c>
      <c r="Q429" s="32">
        <f t="shared" si="102"/>
        <v>0</v>
      </c>
      <c r="R429" s="122">
        <f t="shared" si="103"/>
        <v>0</v>
      </c>
      <c r="S429" s="25">
        <f>VLOOKUP($A429,'2021-22 Salary &amp; Benefits'!$A:$I,5,FALSE)</f>
        <v>67585</v>
      </c>
      <c r="T429" s="25">
        <f>VLOOKUP($A429,'2021-22 Salary &amp; Benefits'!$A:$I,6,FALSE)</f>
        <v>68937</v>
      </c>
      <c r="U429" s="26">
        <f t="shared" si="104"/>
        <v>0</v>
      </c>
      <c r="V429" s="26">
        <f t="shared" si="105"/>
        <v>0</v>
      </c>
      <c r="W429" s="26">
        <f>'2021-22 Salary &amp; Benefits'!G$6</f>
        <v>11848.32</v>
      </c>
      <c r="X429" s="28">
        <f>'2021-22 Salary &amp; Benefits'!H$6</f>
        <v>0.2271</v>
      </c>
      <c r="Y429" s="28">
        <f>'2021-22 Salary &amp; Benefits'!I$6</f>
        <v>0.22070000000000001</v>
      </c>
      <c r="Z429" s="26">
        <f t="shared" si="106"/>
        <v>0</v>
      </c>
      <c r="AA429" s="27">
        <f t="shared" si="110"/>
        <v>0</v>
      </c>
      <c r="AB429" s="27">
        <f t="shared" si="107"/>
        <v>0</v>
      </c>
      <c r="AC429" s="27">
        <f t="shared" si="108"/>
        <v>0</v>
      </c>
      <c r="AD429" s="26">
        <f t="shared" si="109"/>
        <v>0</v>
      </c>
    </row>
    <row r="430" spans="1:30" s="23" customFormat="1">
      <c r="A430" s="129" t="s">
        <v>2509</v>
      </c>
      <c r="B430" s="129" t="s">
        <v>1916</v>
      </c>
      <c r="C430" s="130">
        <v>3261</v>
      </c>
      <c r="D430" s="129" t="s">
        <v>1920</v>
      </c>
      <c r="E430" s="169">
        <f>VLOOKUP($C430,'2020-21 School Level AAFTE'!$C:$Z,11,FALSE)</f>
        <v>0.52790000000000004</v>
      </c>
      <c r="F430" s="169" t="str">
        <f>VLOOKUP($C430,'2020-21 School Level AAFTE'!$C:$Z,8,FALSE)</f>
        <v>Yes</v>
      </c>
      <c r="G430" s="167">
        <f>VLOOKUP($C430,'2020-21 School Level AAFTE'!$C:$I,7,FALSE)</f>
        <v>489.79</v>
      </c>
      <c r="H430" s="145">
        <f>IFERROR(IF(F430= "yes",VLOOKUP(C430,Summary!$B:$I,5,0),0),0)</f>
        <v>0</v>
      </c>
      <c r="I430" s="144">
        <f t="shared" si="99"/>
        <v>489.79</v>
      </c>
      <c r="J430" s="101">
        <f>VLOOKUP($A430,'2021-22 Salary &amp; Benefits'!$A:$I,3,FALSE)</f>
        <v>1</v>
      </c>
      <c r="K430" s="101">
        <f>VLOOKUP($A430,'2021-22 Salary &amp; Benefits'!$A:$I,4,FALSE)</f>
        <v>1</v>
      </c>
      <c r="L430" s="121">
        <f t="shared" si="100"/>
        <v>489.79</v>
      </c>
      <c r="M430" s="29">
        <v>15</v>
      </c>
      <c r="N430" s="31">
        <f t="shared" si="101"/>
        <v>32.652666666666669</v>
      </c>
      <c r="O430" s="29">
        <v>1.1000000000000001</v>
      </c>
      <c r="P430" s="29">
        <v>36</v>
      </c>
      <c r="Q430" s="32">
        <f t="shared" si="102"/>
        <v>1293.0456000000001</v>
      </c>
      <c r="R430" s="122">
        <f t="shared" si="103"/>
        <v>1.4367173333333334</v>
      </c>
      <c r="S430" s="25">
        <f>VLOOKUP($A430,'2021-22 Salary &amp; Benefits'!$A:$I,5,FALSE)</f>
        <v>67585</v>
      </c>
      <c r="T430" s="25">
        <f>VLOOKUP($A430,'2021-22 Salary &amp; Benefits'!$A:$I,6,FALSE)</f>
        <v>68937</v>
      </c>
      <c r="U430" s="26">
        <f t="shared" si="104"/>
        <v>97100.540973333336</v>
      </c>
      <c r="V430" s="26">
        <f t="shared" si="105"/>
        <v>1942.4418346666644</v>
      </c>
      <c r="W430" s="26">
        <f>'2021-22 Salary &amp; Benefits'!G$6</f>
        <v>11848.32</v>
      </c>
      <c r="X430" s="28">
        <f>'2021-22 Salary &amp; Benefits'!H$6</f>
        <v>0.2271</v>
      </c>
      <c r="Y430" s="28">
        <f>'2021-22 Salary &amp; Benefits'!I$6</f>
        <v>0.22070000000000001</v>
      </c>
      <c r="Z430" s="26">
        <f t="shared" si="106"/>
        <v>39502.916482834931</v>
      </c>
      <c r="AA430" s="27">
        <f t="shared" si="110"/>
        <v>1650.7163801333336</v>
      </c>
      <c r="AB430" s="27">
        <f t="shared" si="107"/>
        <v>364.31310509542675</v>
      </c>
      <c r="AC430" s="27">
        <f t="shared" si="108"/>
        <v>2015.0294852287602</v>
      </c>
      <c r="AD430" s="26">
        <f t="shared" si="109"/>
        <v>140560.92877606367</v>
      </c>
    </row>
    <row r="431" spans="1:30" s="23" customFormat="1">
      <c r="A431" s="129" t="s">
        <v>2455</v>
      </c>
      <c r="B431" s="129" t="s">
        <v>1416</v>
      </c>
      <c r="C431" s="130">
        <v>4548</v>
      </c>
      <c r="D431" s="129" t="s">
        <v>1419</v>
      </c>
      <c r="E431" s="169">
        <f>VLOOKUP($C431,'2020-21 School Level AAFTE'!$C:$Z,11,FALSE)</f>
        <v>0.13850000000000001</v>
      </c>
      <c r="F431" s="169" t="str">
        <f>VLOOKUP($C431,'2020-21 School Level AAFTE'!$C:$Z,8,FALSE)</f>
        <v>No</v>
      </c>
      <c r="G431" s="167">
        <f>VLOOKUP($C431,'2020-21 School Level AAFTE'!$C:$I,7,FALSE)</f>
        <v>451.42</v>
      </c>
      <c r="H431" s="145">
        <f>IFERROR(IF(F431= "yes",VLOOKUP(C431,Summary!$B:$I,5,0),0),0)</f>
        <v>0</v>
      </c>
      <c r="I431" s="144">
        <f t="shared" si="99"/>
        <v>0</v>
      </c>
      <c r="J431" s="101">
        <f>VLOOKUP($A431,'2021-22 Salary &amp; Benefits'!$A:$I,3,FALSE)</f>
        <v>1.1200000000000001</v>
      </c>
      <c r="K431" s="101">
        <f>VLOOKUP($A431,'2021-22 Salary &amp; Benefits'!$A:$I,4,FALSE)</f>
        <v>1.1600000000000001</v>
      </c>
      <c r="L431" s="121">
        <f t="shared" si="100"/>
        <v>0</v>
      </c>
      <c r="M431" s="29">
        <v>15</v>
      </c>
      <c r="N431" s="31">
        <f t="shared" si="101"/>
        <v>0</v>
      </c>
      <c r="O431" s="29">
        <v>1.1000000000000001</v>
      </c>
      <c r="P431" s="29">
        <v>36</v>
      </c>
      <c r="Q431" s="32">
        <f t="shared" si="102"/>
        <v>0</v>
      </c>
      <c r="R431" s="122">
        <f t="shared" si="103"/>
        <v>0</v>
      </c>
      <c r="S431" s="25">
        <f>VLOOKUP($A431,'2021-22 Salary &amp; Benefits'!$A:$I,5,FALSE)</f>
        <v>67585</v>
      </c>
      <c r="T431" s="25">
        <f>VLOOKUP($A431,'2021-22 Salary &amp; Benefits'!$A:$I,6,FALSE)</f>
        <v>68937</v>
      </c>
      <c r="U431" s="26">
        <f t="shared" si="104"/>
        <v>0</v>
      </c>
      <c r="V431" s="26">
        <f t="shared" si="105"/>
        <v>0</v>
      </c>
      <c r="W431" s="26">
        <f>'2021-22 Salary &amp; Benefits'!G$6</f>
        <v>11848.32</v>
      </c>
      <c r="X431" s="28">
        <f>'2021-22 Salary &amp; Benefits'!H$6</f>
        <v>0.2271</v>
      </c>
      <c r="Y431" s="28">
        <f>'2021-22 Salary &amp; Benefits'!I$6</f>
        <v>0.22070000000000001</v>
      </c>
      <c r="Z431" s="26">
        <f t="shared" si="106"/>
        <v>0</v>
      </c>
      <c r="AA431" s="27">
        <f t="shared" si="110"/>
        <v>0</v>
      </c>
      <c r="AB431" s="27">
        <f t="shared" si="107"/>
        <v>0</v>
      </c>
      <c r="AC431" s="27">
        <f t="shared" si="108"/>
        <v>0</v>
      </c>
      <c r="AD431" s="26">
        <f t="shared" si="109"/>
        <v>0</v>
      </c>
    </row>
    <row r="432" spans="1:30" s="23" customFormat="1">
      <c r="A432" s="129" t="s">
        <v>2455</v>
      </c>
      <c r="B432" s="129" t="s">
        <v>1416</v>
      </c>
      <c r="C432" s="130">
        <v>3683</v>
      </c>
      <c r="D432" s="129" t="s">
        <v>1417</v>
      </c>
      <c r="E432" s="169">
        <f>VLOOKUP($C432,'2020-21 School Level AAFTE'!$C:$Z,11,FALSE)</f>
        <v>0.15090000000000001</v>
      </c>
      <c r="F432" s="169" t="str">
        <f>VLOOKUP($C432,'2020-21 School Level AAFTE'!$C:$Z,8,FALSE)</f>
        <v>No</v>
      </c>
      <c r="G432" s="167">
        <f>VLOOKUP($C432,'2020-21 School Level AAFTE'!$C:$I,7,FALSE)</f>
        <v>420.51</v>
      </c>
      <c r="H432" s="145">
        <f>IFERROR(IF(F432= "yes",VLOOKUP(C432,Summary!$B:$I,5,0),0),0)</f>
        <v>0</v>
      </c>
      <c r="I432" s="144">
        <f t="shared" si="99"/>
        <v>0</v>
      </c>
      <c r="J432" s="101">
        <f>VLOOKUP($A432,'2021-22 Salary &amp; Benefits'!$A:$I,3,FALSE)</f>
        <v>1.1200000000000001</v>
      </c>
      <c r="K432" s="101">
        <f>VLOOKUP($A432,'2021-22 Salary &amp; Benefits'!$A:$I,4,FALSE)</f>
        <v>1.1600000000000001</v>
      </c>
      <c r="L432" s="121">
        <f t="shared" si="100"/>
        <v>0</v>
      </c>
      <c r="M432" s="29">
        <v>15</v>
      </c>
      <c r="N432" s="31">
        <f t="shared" si="101"/>
        <v>0</v>
      </c>
      <c r="O432" s="29">
        <v>1.1000000000000001</v>
      </c>
      <c r="P432" s="29">
        <v>36</v>
      </c>
      <c r="Q432" s="32">
        <f t="shared" si="102"/>
        <v>0</v>
      </c>
      <c r="R432" s="122">
        <f t="shared" si="103"/>
        <v>0</v>
      </c>
      <c r="S432" s="25">
        <f>VLOOKUP($A432,'2021-22 Salary &amp; Benefits'!$A:$I,5,FALSE)</f>
        <v>67585</v>
      </c>
      <c r="T432" s="25">
        <f>VLOOKUP($A432,'2021-22 Salary &amp; Benefits'!$A:$I,6,FALSE)</f>
        <v>68937</v>
      </c>
      <c r="U432" s="26">
        <f t="shared" si="104"/>
        <v>0</v>
      </c>
      <c r="V432" s="26">
        <f t="shared" si="105"/>
        <v>0</v>
      </c>
      <c r="W432" s="26">
        <f>'2021-22 Salary &amp; Benefits'!G$6</f>
        <v>11848.32</v>
      </c>
      <c r="X432" s="28">
        <f>'2021-22 Salary &amp; Benefits'!H$6</f>
        <v>0.2271</v>
      </c>
      <c r="Y432" s="28">
        <f>'2021-22 Salary &amp; Benefits'!I$6</f>
        <v>0.22070000000000001</v>
      </c>
      <c r="Z432" s="26">
        <f t="shared" si="106"/>
        <v>0</v>
      </c>
      <c r="AA432" s="27">
        <f t="shared" si="110"/>
        <v>0</v>
      </c>
      <c r="AB432" s="27">
        <f t="shared" si="107"/>
        <v>0</v>
      </c>
      <c r="AC432" s="27">
        <f t="shared" si="108"/>
        <v>0</v>
      </c>
      <c r="AD432" s="26">
        <f t="shared" si="109"/>
        <v>0</v>
      </c>
    </row>
    <row r="433" spans="1:30" s="23" customFormat="1">
      <c r="A433" s="129" t="s">
        <v>2455</v>
      </c>
      <c r="B433" s="129" t="s">
        <v>1416</v>
      </c>
      <c r="C433" s="130">
        <v>4416</v>
      </c>
      <c r="D433" s="129" t="s">
        <v>1418</v>
      </c>
      <c r="E433" s="169">
        <f>VLOOKUP($C433,'2020-21 School Level AAFTE'!$C:$Z,11,FALSE)</f>
        <v>0.13589999999999999</v>
      </c>
      <c r="F433" s="169" t="str">
        <f>VLOOKUP($C433,'2020-21 School Level AAFTE'!$C:$Z,8,FALSE)</f>
        <v>No</v>
      </c>
      <c r="G433" s="167">
        <f>VLOOKUP($C433,'2020-21 School Level AAFTE'!$C:$I,7,FALSE)</f>
        <v>474.72</v>
      </c>
      <c r="H433" s="145">
        <f>IFERROR(IF(F433= "yes",VLOOKUP(C433,Summary!$B:$I,5,0),0),0)</f>
        <v>0</v>
      </c>
      <c r="I433" s="144">
        <f t="shared" si="99"/>
        <v>0</v>
      </c>
      <c r="J433" s="101">
        <f>VLOOKUP($A433,'2021-22 Salary &amp; Benefits'!$A:$I,3,FALSE)</f>
        <v>1.1200000000000001</v>
      </c>
      <c r="K433" s="101">
        <f>VLOOKUP($A433,'2021-22 Salary &amp; Benefits'!$A:$I,4,FALSE)</f>
        <v>1.1600000000000001</v>
      </c>
      <c r="L433" s="121">
        <f t="shared" si="100"/>
        <v>0</v>
      </c>
      <c r="M433" s="29">
        <v>15</v>
      </c>
      <c r="N433" s="31">
        <f t="shared" si="101"/>
        <v>0</v>
      </c>
      <c r="O433" s="29">
        <v>1.1000000000000001</v>
      </c>
      <c r="P433" s="29">
        <v>36</v>
      </c>
      <c r="Q433" s="32">
        <f t="shared" si="102"/>
        <v>0</v>
      </c>
      <c r="R433" s="122">
        <f t="shared" si="103"/>
        <v>0</v>
      </c>
      <c r="S433" s="25">
        <f>VLOOKUP($A433,'2021-22 Salary &amp; Benefits'!$A:$I,5,FALSE)</f>
        <v>67585</v>
      </c>
      <c r="T433" s="25">
        <f>VLOOKUP($A433,'2021-22 Salary &amp; Benefits'!$A:$I,6,FALSE)</f>
        <v>68937</v>
      </c>
      <c r="U433" s="26">
        <f t="shared" si="104"/>
        <v>0</v>
      </c>
      <c r="V433" s="26">
        <f t="shared" si="105"/>
        <v>0</v>
      </c>
      <c r="W433" s="26">
        <f>'2021-22 Salary &amp; Benefits'!G$6</f>
        <v>11848.32</v>
      </c>
      <c r="X433" s="28">
        <f>'2021-22 Salary &amp; Benefits'!H$6</f>
        <v>0.2271</v>
      </c>
      <c r="Y433" s="28">
        <f>'2021-22 Salary &amp; Benefits'!I$6</f>
        <v>0.22070000000000001</v>
      </c>
      <c r="Z433" s="26">
        <f t="shared" si="106"/>
        <v>0</v>
      </c>
      <c r="AA433" s="27">
        <f t="shared" si="110"/>
        <v>0</v>
      </c>
      <c r="AB433" s="27">
        <f t="shared" si="107"/>
        <v>0</v>
      </c>
      <c r="AC433" s="27">
        <f t="shared" si="108"/>
        <v>0</v>
      </c>
      <c r="AD433" s="26">
        <f t="shared" si="109"/>
        <v>0</v>
      </c>
    </row>
    <row r="434" spans="1:30" s="23" customFormat="1">
      <c r="A434" s="129" t="s">
        <v>2536</v>
      </c>
      <c r="B434" s="129" t="s">
        <v>2048</v>
      </c>
      <c r="C434" s="130">
        <v>2278</v>
      </c>
      <c r="D434" s="129" t="s">
        <v>2049</v>
      </c>
      <c r="E434" s="169">
        <f>VLOOKUP($C434,'2020-21 School Level AAFTE'!$C:$Z,11,FALSE)</f>
        <v>1</v>
      </c>
      <c r="F434" s="169" t="str">
        <f>VLOOKUP($C434,'2020-21 School Level AAFTE'!$C:$Z,8,FALSE)</f>
        <v>Yes</v>
      </c>
      <c r="G434" s="167">
        <f>VLOOKUP($C434,'2020-21 School Level AAFTE'!$C:$I,7,FALSE)</f>
        <v>28.4</v>
      </c>
      <c r="H434" s="145">
        <f>IFERROR(IF(F434= "yes",VLOOKUP(C434,Summary!$B:$I,5,0),0),0)</f>
        <v>0</v>
      </c>
      <c r="I434" s="143">
        <f t="shared" si="99"/>
        <v>28.4</v>
      </c>
      <c r="J434" s="101">
        <f>VLOOKUP($A434,'2021-22 Salary &amp; Benefits'!$A:$I,3,FALSE)</f>
        <v>1</v>
      </c>
      <c r="K434" s="101">
        <f>VLOOKUP($A434,'2021-22 Salary &amp; Benefits'!$A:$I,4,FALSE)</f>
        <v>1</v>
      </c>
      <c r="L434" s="45">
        <f t="shared" si="100"/>
        <v>28.4</v>
      </c>
      <c r="M434" s="29">
        <v>15</v>
      </c>
      <c r="N434" s="31">
        <f t="shared" si="101"/>
        <v>1.8933333333333333</v>
      </c>
      <c r="O434" s="29">
        <v>1.1000000000000001</v>
      </c>
      <c r="P434" s="29">
        <v>36</v>
      </c>
      <c r="Q434" s="32">
        <f t="shared" si="102"/>
        <v>74.976000000000013</v>
      </c>
      <c r="R434" s="122">
        <f t="shared" si="103"/>
        <v>8.3306666666666682E-2</v>
      </c>
      <c r="S434" s="25">
        <f>VLOOKUP($A434,'2021-22 Salary &amp; Benefits'!$A:$I,5,FALSE)</f>
        <v>67585</v>
      </c>
      <c r="T434" s="25">
        <f>VLOOKUP($A434,'2021-22 Salary &amp; Benefits'!$A:$I,6,FALSE)</f>
        <v>68937</v>
      </c>
      <c r="U434" s="26">
        <f t="shared" si="104"/>
        <v>5630.2810666666674</v>
      </c>
      <c r="V434" s="26">
        <f t="shared" si="105"/>
        <v>112.63061333333371</v>
      </c>
      <c r="W434" s="26">
        <f>'2021-22 Salary &amp; Benefits'!G$6</f>
        <v>11848.32</v>
      </c>
      <c r="X434" s="28">
        <f>'2021-22 Salary &amp; Benefits'!H$6</f>
        <v>0.2271</v>
      </c>
      <c r="Y434" s="28">
        <f>'2021-22 Salary &amp; Benefits'!I$6</f>
        <v>0.22070000000000001</v>
      </c>
      <c r="Z434" s="26">
        <f t="shared" si="106"/>
        <v>2290.5384514026673</v>
      </c>
      <c r="AA434" s="27">
        <f t="shared" si="110"/>
        <v>95.71519466666669</v>
      </c>
      <c r="AB434" s="27">
        <f t="shared" si="107"/>
        <v>21.124343462933339</v>
      </c>
      <c r="AC434" s="27">
        <f t="shared" si="108"/>
        <v>116.83953812960003</v>
      </c>
      <c r="AD434" s="26">
        <f t="shared" si="109"/>
        <v>8150.2896695322688</v>
      </c>
    </row>
    <row r="435" spans="1:30" s="23" customFormat="1">
      <c r="A435" s="129" t="s">
        <v>2506</v>
      </c>
      <c r="B435" s="129" t="s">
        <v>1894</v>
      </c>
      <c r="C435" s="130">
        <v>1712</v>
      </c>
      <c r="D435" s="129" t="s">
        <v>1895</v>
      </c>
      <c r="E435" s="169">
        <f>VLOOKUP($C435,'2020-21 School Level AAFTE'!$C:$Z,11,FALSE)</f>
        <v>0.2732</v>
      </c>
      <c r="F435" s="169" t="str">
        <f>VLOOKUP($C435,'2020-21 School Level AAFTE'!$C:$Z,8,FALSE)</f>
        <v>No</v>
      </c>
      <c r="G435" s="167">
        <f>VLOOKUP($C435,'2020-21 School Level AAFTE'!$C:$I,7,FALSE)</f>
        <v>346.41</v>
      </c>
      <c r="H435" s="145">
        <f>IFERROR(IF(F435= "yes",VLOOKUP(C435,Summary!$B:$I,5,0),0),0)</f>
        <v>0</v>
      </c>
      <c r="I435" s="144">
        <f t="shared" si="99"/>
        <v>0</v>
      </c>
      <c r="J435" s="101">
        <f>VLOOKUP($A435,'2021-22 Salary &amp; Benefits'!$A:$I,3,FALSE)</f>
        <v>1</v>
      </c>
      <c r="K435" s="101">
        <f>VLOOKUP($A435,'2021-22 Salary &amp; Benefits'!$A:$I,4,FALSE)</f>
        <v>1.04</v>
      </c>
      <c r="L435" s="121">
        <f t="shared" si="100"/>
        <v>0</v>
      </c>
      <c r="M435" s="29">
        <v>15</v>
      </c>
      <c r="N435" s="31">
        <f t="shared" si="101"/>
        <v>0</v>
      </c>
      <c r="O435" s="29">
        <v>1.1000000000000001</v>
      </c>
      <c r="P435" s="29">
        <v>36</v>
      </c>
      <c r="Q435" s="32">
        <f t="shared" si="102"/>
        <v>0</v>
      </c>
      <c r="R435" s="122">
        <f t="shared" si="103"/>
        <v>0</v>
      </c>
      <c r="S435" s="25">
        <f>VLOOKUP($A435,'2021-22 Salary &amp; Benefits'!$A:$I,5,FALSE)</f>
        <v>67585</v>
      </c>
      <c r="T435" s="25">
        <f>VLOOKUP($A435,'2021-22 Salary &amp; Benefits'!$A:$I,6,FALSE)</f>
        <v>68937</v>
      </c>
      <c r="U435" s="26">
        <f t="shared" si="104"/>
        <v>0</v>
      </c>
      <c r="V435" s="26">
        <f t="shared" si="105"/>
        <v>0</v>
      </c>
      <c r="W435" s="26">
        <f>'2021-22 Salary &amp; Benefits'!G$6</f>
        <v>11848.32</v>
      </c>
      <c r="X435" s="28">
        <f>'2021-22 Salary &amp; Benefits'!H$6</f>
        <v>0.2271</v>
      </c>
      <c r="Y435" s="28">
        <f>'2021-22 Salary &amp; Benefits'!I$6</f>
        <v>0.22070000000000001</v>
      </c>
      <c r="Z435" s="26">
        <f t="shared" si="106"/>
        <v>0</v>
      </c>
      <c r="AA435" s="27">
        <f t="shared" si="110"/>
        <v>0</v>
      </c>
      <c r="AB435" s="27">
        <f t="shared" si="107"/>
        <v>0</v>
      </c>
      <c r="AC435" s="27">
        <f t="shared" si="108"/>
        <v>0</v>
      </c>
      <c r="AD435" s="26">
        <f t="shared" si="109"/>
        <v>0</v>
      </c>
    </row>
    <row r="436" spans="1:30" s="23" customFormat="1">
      <c r="A436" s="129" t="s">
        <v>2506</v>
      </c>
      <c r="B436" s="129" t="s">
        <v>1894</v>
      </c>
      <c r="C436" s="130">
        <v>4097</v>
      </c>
      <c r="D436" s="129" t="s">
        <v>3221</v>
      </c>
      <c r="E436" s="169">
        <f>VLOOKUP($C436,'2020-21 School Level AAFTE'!$C:$Z,11,FALSE)</f>
        <v>0.54110000000000003</v>
      </c>
      <c r="F436" s="169" t="str">
        <f>VLOOKUP($C436,'2020-21 School Level AAFTE'!$C:$Z,8,FALSE)</f>
        <v>Yes</v>
      </c>
      <c r="G436" s="167">
        <f>VLOOKUP($C436,'2020-21 School Level AAFTE'!$C:$I,7,FALSE)</f>
        <v>376.22</v>
      </c>
      <c r="H436" s="145">
        <f>IFERROR(IF(F436= "yes",VLOOKUP(C436,Summary!$B:$I,5,0),0),0)</f>
        <v>0</v>
      </c>
      <c r="I436" s="144">
        <f t="shared" si="99"/>
        <v>376.22</v>
      </c>
      <c r="J436" s="101">
        <f>VLOOKUP($A436,'2021-22 Salary &amp; Benefits'!$A:$I,3,FALSE)</f>
        <v>1</v>
      </c>
      <c r="K436" s="101">
        <f>VLOOKUP($A436,'2021-22 Salary &amp; Benefits'!$A:$I,4,FALSE)</f>
        <v>1.04</v>
      </c>
      <c r="L436" s="121">
        <f t="shared" si="100"/>
        <v>376.22</v>
      </c>
      <c r="M436" s="29">
        <v>15</v>
      </c>
      <c r="N436" s="31">
        <f t="shared" si="101"/>
        <v>25.081333333333337</v>
      </c>
      <c r="O436" s="29">
        <v>1.1000000000000001</v>
      </c>
      <c r="P436" s="29">
        <v>36</v>
      </c>
      <c r="Q436" s="32">
        <f t="shared" si="102"/>
        <v>993.22080000000028</v>
      </c>
      <c r="R436" s="122">
        <f t="shared" si="103"/>
        <v>1.1035786666666669</v>
      </c>
      <c r="S436" s="25">
        <f>VLOOKUP($A436,'2021-22 Salary &amp; Benefits'!$A:$I,5,FALSE)</f>
        <v>67585</v>
      </c>
      <c r="T436" s="25">
        <f>VLOOKUP($A436,'2021-22 Salary &amp; Benefits'!$A:$I,6,FALSE)</f>
        <v>68937</v>
      </c>
      <c r="U436" s="26">
        <f t="shared" si="104"/>
        <v>74585.364186666688</v>
      </c>
      <c r="V436" s="26">
        <f t="shared" si="105"/>
        <v>4535.1344590933295</v>
      </c>
      <c r="W436" s="26">
        <f>'2021-22 Salary &amp; Benefits'!G$6</f>
        <v>11848.32</v>
      </c>
      <c r="X436" s="28">
        <f>'2021-22 Salary &amp; Benefits'!H$6</f>
        <v>0.2271</v>
      </c>
      <c r="Y436" s="28">
        <f>'2021-22 Salary &amp; Benefits'!I$6</f>
        <v>0.22070000000000001</v>
      </c>
      <c r="Z436" s="26">
        <f t="shared" si="106"/>
        <v>31014.793569753907</v>
      </c>
      <c r="AA436" s="27">
        <f t="shared" si="110"/>
        <v>1318.6749774293337</v>
      </c>
      <c r="AB436" s="27">
        <f t="shared" si="107"/>
        <v>291.03156751865396</v>
      </c>
      <c r="AC436" s="27">
        <f t="shared" si="108"/>
        <v>1609.7065449479876</v>
      </c>
      <c r="AD436" s="26">
        <f t="shared" si="109"/>
        <v>111744.99876046191</v>
      </c>
    </row>
    <row r="437" spans="1:30" s="23" customFormat="1">
      <c r="A437" s="129" t="s">
        <v>2506</v>
      </c>
      <c r="B437" s="129" t="s">
        <v>1894</v>
      </c>
      <c r="C437" s="130">
        <v>3360</v>
      </c>
      <c r="D437" s="129" t="s">
        <v>1899</v>
      </c>
      <c r="E437" s="169">
        <f>VLOOKUP($C437,'2020-21 School Level AAFTE'!$C:$Z,11,FALSE)</f>
        <v>0.47470000000000001</v>
      </c>
      <c r="F437" s="169" t="str">
        <f>VLOOKUP($C437,'2020-21 School Level AAFTE'!$C:$Z,8,FALSE)</f>
        <v>No</v>
      </c>
      <c r="G437" s="167">
        <f>VLOOKUP($C437,'2020-21 School Level AAFTE'!$C:$I,7,FALSE)</f>
        <v>804.36</v>
      </c>
      <c r="H437" s="145">
        <f>IFERROR(IF(F437= "yes",VLOOKUP(C437,Summary!$B:$I,5,0),0),0)</f>
        <v>0</v>
      </c>
      <c r="I437" s="143">
        <f t="shared" si="99"/>
        <v>0</v>
      </c>
      <c r="J437" s="101">
        <f>VLOOKUP($A437,'2021-22 Salary &amp; Benefits'!$A:$I,3,FALSE)</f>
        <v>1</v>
      </c>
      <c r="K437" s="101">
        <f>VLOOKUP($A437,'2021-22 Salary &amp; Benefits'!$A:$I,4,FALSE)</f>
        <v>1.04</v>
      </c>
      <c r="L437" s="45">
        <f t="shared" si="100"/>
        <v>0</v>
      </c>
      <c r="M437" s="29">
        <v>15</v>
      </c>
      <c r="N437" s="31">
        <f t="shared" si="101"/>
        <v>0</v>
      </c>
      <c r="O437" s="29">
        <v>1.1000000000000001</v>
      </c>
      <c r="P437" s="29">
        <v>36</v>
      </c>
      <c r="Q437" s="32">
        <f t="shared" si="102"/>
        <v>0</v>
      </c>
      <c r="R437" s="122">
        <f t="shared" si="103"/>
        <v>0</v>
      </c>
      <c r="S437" s="25">
        <f>VLOOKUP($A437,'2021-22 Salary &amp; Benefits'!$A:$I,5,FALSE)</f>
        <v>67585</v>
      </c>
      <c r="T437" s="25">
        <f>VLOOKUP($A437,'2021-22 Salary &amp; Benefits'!$A:$I,6,FALSE)</f>
        <v>68937</v>
      </c>
      <c r="U437" s="26">
        <f t="shared" si="104"/>
        <v>0</v>
      </c>
      <c r="V437" s="26">
        <f t="shared" si="105"/>
        <v>0</v>
      </c>
      <c r="W437" s="26">
        <f>'2021-22 Salary &amp; Benefits'!G$6</f>
        <v>11848.32</v>
      </c>
      <c r="X437" s="28">
        <f>'2021-22 Salary &amp; Benefits'!H$6</f>
        <v>0.2271</v>
      </c>
      <c r="Y437" s="28">
        <f>'2021-22 Salary &amp; Benefits'!I$6</f>
        <v>0.22070000000000001</v>
      </c>
      <c r="Z437" s="26">
        <f t="shared" si="106"/>
        <v>0</v>
      </c>
      <c r="AA437" s="27">
        <f t="shared" si="110"/>
        <v>0</v>
      </c>
      <c r="AB437" s="27">
        <f t="shared" si="107"/>
        <v>0</v>
      </c>
      <c r="AC437" s="27">
        <f t="shared" si="108"/>
        <v>0</v>
      </c>
      <c r="AD437" s="26">
        <f t="shared" si="109"/>
        <v>0</v>
      </c>
    </row>
    <row r="438" spans="1:30" s="23" customFormat="1">
      <c r="A438" s="129" t="s">
        <v>2506</v>
      </c>
      <c r="B438" s="129" t="s">
        <v>1894</v>
      </c>
      <c r="C438" s="130">
        <v>5346</v>
      </c>
      <c r="D438" s="129" t="s">
        <v>1900</v>
      </c>
      <c r="E438" s="169">
        <f>VLOOKUP($C438,'2020-21 School Level AAFTE'!$C:$Z,11,FALSE)</f>
        <v>0.61</v>
      </c>
      <c r="F438" s="169" t="str">
        <f>VLOOKUP($C438,'2020-21 School Level AAFTE'!$C:$Z,8,FALSE)</f>
        <v>Yes</v>
      </c>
      <c r="G438" s="167">
        <f>VLOOKUP($C438,'2020-21 School Level AAFTE'!$C:$I,7,FALSE)</f>
        <v>445.68</v>
      </c>
      <c r="H438" s="145">
        <f>IFERROR(IF(F438= "yes",VLOOKUP(C438,Summary!$B:$I,5,0),0),0)</f>
        <v>0</v>
      </c>
      <c r="I438" s="143">
        <f t="shared" si="99"/>
        <v>445.68</v>
      </c>
      <c r="J438" s="101">
        <f>VLOOKUP($A438,'2021-22 Salary &amp; Benefits'!$A:$I,3,FALSE)</f>
        <v>1</v>
      </c>
      <c r="K438" s="101">
        <f>VLOOKUP($A438,'2021-22 Salary &amp; Benefits'!$A:$I,4,FALSE)</f>
        <v>1.04</v>
      </c>
      <c r="L438" s="45">
        <f t="shared" si="100"/>
        <v>445.68</v>
      </c>
      <c r="M438" s="29">
        <v>15</v>
      </c>
      <c r="N438" s="31">
        <f t="shared" si="101"/>
        <v>29.712</v>
      </c>
      <c r="O438" s="29">
        <v>1.1000000000000001</v>
      </c>
      <c r="P438" s="29">
        <v>36</v>
      </c>
      <c r="Q438" s="32">
        <f t="shared" si="102"/>
        <v>1176.5952</v>
      </c>
      <c r="R438" s="122">
        <f t="shared" si="103"/>
        <v>1.307328</v>
      </c>
      <c r="S438" s="25">
        <f>VLOOKUP($A438,'2021-22 Salary &amp; Benefits'!$A:$I,5,FALSE)</f>
        <v>67585</v>
      </c>
      <c r="T438" s="25">
        <f>VLOOKUP($A438,'2021-22 Salary &amp; Benefits'!$A:$I,6,FALSE)</f>
        <v>68937</v>
      </c>
      <c r="U438" s="26">
        <f t="shared" si="104"/>
        <v>88355.762880000009</v>
      </c>
      <c r="V438" s="26">
        <f t="shared" si="105"/>
        <v>5372.4382694399828</v>
      </c>
      <c r="W438" s="26">
        <f>'2021-22 Salary &amp; Benefits'!G$6</f>
        <v>11848.32</v>
      </c>
      <c r="X438" s="28">
        <f>'2021-22 Salary &amp; Benefits'!H$6</f>
        <v>0.2271</v>
      </c>
      <c r="Y438" s="28">
        <f>'2021-22 Salary &amp; Benefits'!I$6</f>
        <v>0.22070000000000001</v>
      </c>
      <c r="Z438" s="26">
        <f t="shared" si="106"/>
        <v>36740.931365073404</v>
      </c>
      <c r="AA438" s="27">
        <f t="shared" si="110"/>
        <v>1562.1366858239999</v>
      </c>
      <c r="AB438" s="27">
        <f t="shared" si="107"/>
        <v>344.76356656135681</v>
      </c>
      <c r="AC438" s="27">
        <f t="shared" si="108"/>
        <v>1906.9002523853567</v>
      </c>
      <c r="AD438" s="26">
        <f t="shared" si="109"/>
        <v>132376.03276689877</v>
      </c>
    </row>
    <row r="439" spans="1:30" s="23" customFormat="1">
      <c r="A439" s="129" t="s">
        <v>2506</v>
      </c>
      <c r="B439" s="129" t="s">
        <v>1894</v>
      </c>
      <c r="C439" s="130">
        <v>5432</v>
      </c>
      <c r="D439" s="129" t="s">
        <v>1901</v>
      </c>
      <c r="E439" s="169">
        <f>VLOOKUP($C439,'2020-21 School Level AAFTE'!$C:$Z,11,FALSE)</f>
        <v>0.41449999999999998</v>
      </c>
      <c r="F439" s="169" t="str">
        <f>VLOOKUP($C439,'2020-21 School Level AAFTE'!$C:$Z,8,FALSE)</f>
        <v>No</v>
      </c>
      <c r="G439" s="167">
        <f>VLOOKUP($C439,'2020-21 School Level AAFTE'!$C:$I,7,FALSE)</f>
        <v>220.51</v>
      </c>
      <c r="H439" s="145">
        <f>IFERROR(IF(F439= "yes",VLOOKUP(C439,Summary!$B:$I,5,0),0),0)</f>
        <v>0</v>
      </c>
      <c r="I439" s="144">
        <f t="shared" si="99"/>
        <v>0</v>
      </c>
      <c r="J439" s="101">
        <f>VLOOKUP($A439,'2021-22 Salary &amp; Benefits'!$A:$I,3,FALSE)</f>
        <v>1</v>
      </c>
      <c r="K439" s="101">
        <f>VLOOKUP($A439,'2021-22 Salary &amp; Benefits'!$A:$I,4,FALSE)</f>
        <v>1.04</v>
      </c>
      <c r="L439" s="121">
        <f t="shared" si="100"/>
        <v>0</v>
      </c>
      <c r="M439" s="29">
        <v>15</v>
      </c>
      <c r="N439" s="31">
        <f t="shared" si="101"/>
        <v>0</v>
      </c>
      <c r="O439" s="29">
        <v>1.1000000000000001</v>
      </c>
      <c r="P439" s="29">
        <v>36</v>
      </c>
      <c r="Q439" s="32">
        <f t="shared" si="102"/>
        <v>0</v>
      </c>
      <c r="R439" s="122">
        <f t="shared" si="103"/>
        <v>0</v>
      </c>
      <c r="S439" s="25">
        <f>VLOOKUP($A439,'2021-22 Salary &amp; Benefits'!$A:$I,5,FALSE)</f>
        <v>67585</v>
      </c>
      <c r="T439" s="25">
        <f>VLOOKUP($A439,'2021-22 Salary &amp; Benefits'!$A:$I,6,FALSE)</f>
        <v>68937</v>
      </c>
      <c r="U439" s="26">
        <f t="shared" si="104"/>
        <v>0</v>
      </c>
      <c r="V439" s="26">
        <f t="shared" si="105"/>
        <v>0</v>
      </c>
      <c r="W439" s="26">
        <f>'2021-22 Salary &amp; Benefits'!G$6</f>
        <v>11848.32</v>
      </c>
      <c r="X439" s="28">
        <f>'2021-22 Salary &amp; Benefits'!H$6</f>
        <v>0.2271</v>
      </c>
      <c r="Y439" s="28">
        <f>'2021-22 Salary &amp; Benefits'!I$6</f>
        <v>0.22070000000000001</v>
      </c>
      <c r="Z439" s="26">
        <f t="shared" si="106"/>
        <v>0</v>
      </c>
      <c r="AA439" s="27">
        <f t="shared" si="110"/>
        <v>0</v>
      </c>
      <c r="AB439" s="27">
        <f t="shared" si="107"/>
        <v>0</v>
      </c>
      <c r="AC439" s="27">
        <f t="shared" si="108"/>
        <v>0</v>
      </c>
      <c r="AD439" s="26">
        <f t="shared" si="109"/>
        <v>0</v>
      </c>
    </row>
    <row r="440" spans="1:30" s="23" customFormat="1">
      <c r="A440" s="129" t="s">
        <v>2506</v>
      </c>
      <c r="B440" s="129" t="s">
        <v>1894</v>
      </c>
      <c r="C440" s="130">
        <v>5433</v>
      </c>
      <c r="D440" s="129" t="s">
        <v>1902</v>
      </c>
      <c r="E440" s="169">
        <f>VLOOKUP($C440,'2020-21 School Level AAFTE'!$C:$Z,11,FALSE)</f>
        <v>0.39389999999999997</v>
      </c>
      <c r="F440" s="169" t="str">
        <f>VLOOKUP($C440,'2020-21 School Level AAFTE'!$C:$Z,8,FALSE)</f>
        <v>No</v>
      </c>
      <c r="G440" s="167">
        <f>VLOOKUP($C440,'2020-21 School Level AAFTE'!$C:$I,7,FALSE)</f>
        <v>283.83</v>
      </c>
      <c r="H440" s="145">
        <f>IFERROR(IF(F440= "yes",VLOOKUP(C440,Summary!$B:$I,5,0),0),0)</f>
        <v>0</v>
      </c>
      <c r="I440" s="144">
        <f t="shared" ref="I440:I502" si="111">IF(F440= "yes", G440,0)</f>
        <v>0</v>
      </c>
      <c r="J440" s="101">
        <f>VLOOKUP($A440,'2021-22 Salary &amp; Benefits'!$A:$I,3,FALSE)</f>
        <v>1</v>
      </c>
      <c r="K440" s="101">
        <f>VLOOKUP($A440,'2021-22 Salary &amp; Benefits'!$A:$I,4,FALSE)</f>
        <v>1.04</v>
      </c>
      <c r="L440" s="121">
        <f t="shared" ref="L440:L502" si="112">IF(H440&gt;0,H440,I440)</f>
        <v>0</v>
      </c>
      <c r="M440" s="29">
        <v>15</v>
      </c>
      <c r="N440" s="31">
        <f t="shared" ref="N440:N502" si="113">IF(L440="no",0,L440/M440)</f>
        <v>0</v>
      </c>
      <c r="O440" s="29">
        <v>1.1000000000000001</v>
      </c>
      <c r="P440" s="29">
        <v>36</v>
      </c>
      <c r="Q440" s="32">
        <f t="shared" ref="Q440:Q502" si="114">IF(L440="no",0,N440*O440*P440)</f>
        <v>0</v>
      </c>
      <c r="R440" s="122">
        <f t="shared" ref="R440:R502" si="115">IF(L440="no",0,Q440/900)</f>
        <v>0</v>
      </c>
      <c r="S440" s="25">
        <f>VLOOKUP($A440,'2021-22 Salary &amp; Benefits'!$A:$I,5,FALSE)</f>
        <v>67585</v>
      </c>
      <c r="T440" s="25">
        <f>VLOOKUP($A440,'2021-22 Salary &amp; Benefits'!$A:$I,6,FALSE)</f>
        <v>68937</v>
      </c>
      <c r="U440" s="26">
        <f t="shared" ref="U440:U502" si="116">$J440*$S440*$R440</f>
        <v>0</v>
      </c>
      <c r="V440" s="26">
        <f t="shared" ref="V440:V502" si="117">$K440*$T440*$R440-U440</f>
        <v>0</v>
      </c>
      <c r="W440" s="26">
        <f>'2021-22 Salary &amp; Benefits'!G$6</f>
        <v>11848.32</v>
      </c>
      <c r="X440" s="28">
        <f>'2021-22 Salary &amp; Benefits'!H$6</f>
        <v>0.2271</v>
      </c>
      <c r="Y440" s="28">
        <f>'2021-22 Salary &amp; Benefits'!I$6</f>
        <v>0.22070000000000001</v>
      </c>
      <c r="Z440" s="26">
        <f t="shared" ref="Z440:Z502" si="118">U440*X440+V440*Y440+R440*W440</f>
        <v>0</v>
      </c>
      <c r="AA440" s="27">
        <f t="shared" si="110"/>
        <v>0</v>
      </c>
      <c r="AB440" s="27">
        <f t="shared" ref="AB440:AB502" si="119">AA440*Y440</f>
        <v>0</v>
      </c>
      <c r="AC440" s="27">
        <f t="shared" ref="AC440:AC502" si="120">SUM(AA440:AB440)</f>
        <v>0</v>
      </c>
      <c r="AD440" s="26">
        <f t="shared" ref="AD440:AD502" si="121">SUM(Z440,U440:V440,AC440)</f>
        <v>0</v>
      </c>
    </row>
    <row r="441" spans="1:30" s="23" customFormat="1">
      <c r="A441" s="129" t="s">
        <v>2506</v>
      </c>
      <c r="B441" s="129" t="s">
        <v>1894</v>
      </c>
      <c r="C441" s="130">
        <v>2955</v>
      </c>
      <c r="D441" s="129" t="s">
        <v>1897</v>
      </c>
      <c r="E441" s="169">
        <f>VLOOKUP($C441,'2020-21 School Level AAFTE'!$C:$Z,11,FALSE)</f>
        <v>0.62939999999999996</v>
      </c>
      <c r="F441" s="169" t="str">
        <f>VLOOKUP($C441,'2020-21 School Level AAFTE'!$C:$Z,8,FALSE)</f>
        <v>Yes</v>
      </c>
      <c r="G441" s="167">
        <f>VLOOKUP($C441,'2020-21 School Level AAFTE'!$C:$I,7,FALSE)</f>
        <v>328.58</v>
      </c>
      <c r="H441" s="145">
        <f>IFERROR(IF(F441= "yes",VLOOKUP(C441,Summary!$B:$I,5,0),0),0)</f>
        <v>0</v>
      </c>
      <c r="I441" s="144">
        <f t="shared" si="111"/>
        <v>328.58</v>
      </c>
      <c r="J441" s="101">
        <f>VLOOKUP($A441,'2021-22 Salary &amp; Benefits'!$A:$I,3,FALSE)</f>
        <v>1</v>
      </c>
      <c r="K441" s="101">
        <f>VLOOKUP($A441,'2021-22 Salary &amp; Benefits'!$A:$I,4,FALSE)</f>
        <v>1.04</v>
      </c>
      <c r="L441" s="121">
        <f t="shared" si="112"/>
        <v>328.58</v>
      </c>
      <c r="M441" s="29">
        <v>15</v>
      </c>
      <c r="N441" s="31">
        <f t="shared" si="113"/>
        <v>21.905333333333331</v>
      </c>
      <c r="O441" s="29">
        <v>1.1000000000000001</v>
      </c>
      <c r="P441" s="29">
        <v>36</v>
      </c>
      <c r="Q441" s="32">
        <f t="shared" si="114"/>
        <v>867.45119999999997</v>
      </c>
      <c r="R441" s="122">
        <f t="shared" si="115"/>
        <v>0.96383466666666662</v>
      </c>
      <c r="S441" s="25">
        <f>VLOOKUP($A441,'2021-22 Salary &amp; Benefits'!$A:$I,5,FALSE)</f>
        <v>67585</v>
      </c>
      <c r="T441" s="25">
        <f>VLOOKUP($A441,'2021-22 Salary &amp; Benefits'!$A:$I,6,FALSE)</f>
        <v>68937</v>
      </c>
      <c r="U441" s="26">
        <f t="shared" si="116"/>
        <v>65140.765946666666</v>
      </c>
      <c r="V441" s="26">
        <f t="shared" si="117"/>
        <v>3960.8592859733326</v>
      </c>
      <c r="W441" s="26">
        <f>'2021-22 Salary &amp; Benefits'!G$6</f>
        <v>11848.32</v>
      </c>
      <c r="X441" s="28">
        <f>'2021-22 Salary &amp; Benefits'!H$6</f>
        <v>0.2271</v>
      </c>
      <c r="Y441" s="28">
        <f>'2021-22 Salary &amp; Benefits'!I$6</f>
        <v>0.22070000000000001</v>
      </c>
      <c r="Z441" s="26">
        <f t="shared" si="118"/>
        <v>27087.451148662312</v>
      </c>
      <c r="AA441" s="27">
        <f t="shared" si="110"/>
        <v>1151.6937538773334</v>
      </c>
      <c r="AB441" s="27">
        <f t="shared" si="119"/>
        <v>254.17881148072749</v>
      </c>
      <c r="AC441" s="27">
        <f t="shared" si="120"/>
        <v>1405.8725653580609</v>
      </c>
      <c r="AD441" s="26">
        <f t="shared" si="121"/>
        <v>97594.94894666037</v>
      </c>
    </row>
    <row r="442" spans="1:30" s="23" customFormat="1">
      <c r="A442" s="151" t="s">
        <v>2506</v>
      </c>
      <c r="B442" s="129" t="s">
        <v>1894</v>
      </c>
      <c r="C442" s="133">
        <v>2653</v>
      </c>
      <c r="D442" s="151" t="s">
        <v>1896</v>
      </c>
      <c r="E442" s="169">
        <f>VLOOKUP($C442,'2020-21 School Level AAFTE'!$C:$Z,11,FALSE)</f>
        <v>0.84489999999999998</v>
      </c>
      <c r="F442" s="169" t="str">
        <f>VLOOKUP($C442,'2020-21 School Level AAFTE'!$C:$Z,8,FALSE)</f>
        <v>Yes</v>
      </c>
      <c r="G442" s="167">
        <f>VLOOKUP($C442,'2020-21 School Level AAFTE'!$C:$I,7,FALSE)</f>
        <v>409.4</v>
      </c>
      <c r="H442" s="145">
        <f>IFERROR(IF(F442= "yes",VLOOKUP(C442,Summary!$B:$I,5,0),0),0)</f>
        <v>0</v>
      </c>
      <c r="I442" s="144">
        <f t="shared" si="111"/>
        <v>409.4</v>
      </c>
      <c r="J442" s="101">
        <f>VLOOKUP($A442,'2021-22 Salary &amp; Benefits'!$A:$I,3,FALSE)</f>
        <v>1</v>
      </c>
      <c r="K442" s="101">
        <f>VLOOKUP($A442,'2021-22 Salary &amp; Benefits'!$A:$I,4,FALSE)</f>
        <v>1.04</v>
      </c>
      <c r="L442" s="121">
        <f t="shared" si="112"/>
        <v>409.4</v>
      </c>
      <c r="M442" s="29">
        <v>15</v>
      </c>
      <c r="N442" s="31">
        <f t="shared" si="113"/>
        <v>27.293333333333333</v>
      </c>
      <c r="O442" s="29">
        <v>1.1000000000000001</v>
      </c>
      <c r="P442" s="29">
        <v>36</v>
      </c>
      <c r="Q442" s="32">
        <f t="shared" si="114"/>
        <v>1080.816</v>
      </c>
      <c r="R442" s="122">
        <f t="shared" si="115"/>
        <v>1.2009066666666668</v>
      </c>
      <c r="S442" s="25">
        <f>VLOOKUP($A442,'2021-22 Salary &amp; Benefits'!$A:$I,5,FALSE)</f>
        <v>67585</v>
      </c>
      <c r="T442" s="25">
        <f>VLOOKUP($A442,'2021-22 Salary &amp; Benefits'!$A:$I,6,FALSE)</f>
        <v>68937</v>
      </c>
      <c r="U442" s="26">
        <f t="shared" si="116"/>
        <v>81163.277066666677</v>
      </c>
      <c r="V442" s="26">
        <f t="shared" si="117"/>
        <v>4935.1019285333314</v>
      </c>
      <c r="W442" s="26">
        <f>'2021-22 Salary &amp; Benefits'!G$6</f>
        <v>11848.32</v>
      </c>
      <c r="X442" s="28">
        <f>'2021-22 Salary &amp; Benefits'!H$6</f>
        <v>0.2271</v>
      </c>
      <c r="Y442" s="28">
        <f>'2021-22 Salary &amp; Benefits'!I$6</f>
        <v>0.22070000000000001</v>
      </c>
      <c r="Z442" s="26">
        <f t="shared" si="118"/>
        <v>33750.083694267305</v>
      </c>
      <c r="AA442" s="27">
        <f t="shared" si="110"/>
        <v>1434.9729832533335</v>
      </c>
      <c r="AB442" s="27">
        <f t="shared" si="119"/>
        <v>316.69853740401072</v>
      </c>
      <c r="AC442" s="27">
        <f t="shared" si="120"/>
        <v>1751.6715206573442</v>
      </c>
      <c r="AD442" s="26">
        <f t="shared" si="121"/>
        <v>121600.13421012466</v>
      </c>
    </row>
    <row r="443" spans="1:30" s="23" customFormat="1">
      <c r="A443" s="129" t="s">
        <v>2506</v>
      </c>
      <c r="B443" s="129" t="s">
        <v>1894</v>
      </c>
      <c r="C443" s="130">
        <v>3128</v>
      </c>
      <c r="D443" s="129" t="s">
        <v>1898</v>
      </c>
      <c r="E443" s="169">
        <f>VLOOKUP($C443,'2020-21 School Level AAFTE'!$C:$Z,11,FALSE)</f>
        <v>0.62050000000000005</v>
      </c>
      <c r="F443" s="169" t="str">
        <f>VLOOKUP($C443,'2020-21 School Level AAFTE'!$C:$Z,8,FALSE)</f>
        <v>Yes</v>
      </c>
      <c r="G443" s="167">
        <f>VLOOKUP($C443,'2020-21 School Level AAFTE'!$C:$I,7,FALSE)</f>
        <v>366.54</v>
      </c>
      <c r="H443" s="145">
        <f>IFERROR(IF(F443= "yes",VLOOKUP(C443,Summary!$B:$I,5,0),0),0)</f>
        <v>0</v>
      </c>
      <c r="I443" s="144">
        <f t="shared" si="111"/>
        <v>366.54</v>
      </c>
      <c r="J443" s="101">
        <f>VLOOKUP($A443,'2021-22 Salary &amp; Benefits'!$A:$I,3,FALSE)</f>
        <v>1</v>
      </c>
      <c r="K443" s="101">
        <f>VLOOKUP($A443,'2021-22 Salary &amp; Benefits'!$A:$I,4,FALSE)</f>
        <v>1.04</v>
      </c>
      <c r="L443" s="121">
        <f t="shared" si="112"/>
        <v>366.54</v>
      </c>
      <c r="M443" s="29">
        <v>15</v>
      </c>
      <c r="N443" s="31">
        <f t="shared" si="113"/>
        <v>24.436</v>
      </c>
      <c r="O443" s="29">
        <v>1.1000000000000001</v>
      </c>
      <c r="P443" s="29">
        <v>36</v>
      </c>
      <c r="Q443" s="32">
        <f t="shared" si="114"/>
        <v>967.66560000000015</v>
      </c>
      <c r="R443" s="122">
        <f t="shared" si="115"/>
        <v>1.0751840000000001</v>
      </c>
      <c r="S443" s="25">
        <f>VLOOKUP($A443,'2021-22 Salary &amp; Benefits'!$A:$I,5,FALSE)</f>
        <v>67585</v>
      </c>
      <c r="T443" s="25">
        <f>VLOOKUP($A443,'2021-22 Salary &amp; Benefits'!$A:$I,6,FALSE)</f>
        <v>68937</v>
      </c>
      <c r="U443" s="26">
        <f t="shared" si="116"/>
        <v>72666.310640000011</v>
      </c>
      <c r="V443" s="26">
        <f t="shared" si="117"/>
        <v>4418.4471443200018</v>
      </c>
      <c r="W443" s="26">
        <f>'2021-22 Salary &amp; Benefits'!G$6</f>
        <v>11848.32</v>
      </c>
      <c r="X443" s="28">
        <f>'2021-22 Salary &amp; Benefits'!H$6</f>
        <v>0.2271</v>
      </c>
      <c r="Y443" s="28">
        <f>'2021-22 Salary &amp; Benefits'!I$6</f>
        <v>0.22070000000000001</v>
      </c>
      <c r="Z443" s="26">
        <f t="shared" si="118"/>
        <v>30216.794521975426</v>
      </c>
      <c r="AA443" s="27">
        <f t="shared" si="110"/>
        <v>1284.7459630720002</v>
      </c>
      <c r="AB443" s="27">
        <f t="shared" si="119"/>
        <v>283.54343404999048</v>
      </c>
      <c r="AC443" s="27">
        <f t="shared" si="120"/>
        <v>1568.2893971219908</v>
      </c>
      <c r="AD443" s="26">
        <f t="shared" si="121"/>
        <v>108869.84170341742</v>
      </c>
    </row>
    <row r="444" spans="1:30" s="23" customFormat="1">
      <c r="A444" s="129" t="s">
        <v>2567</v>
      </c>
      <c r="B444" s="129" t="s">
        <v>2200</v>
      </c>
      <c r="C444" s="130">
        <v>4055</v>
      </c>
      <c r="D444" s="129" t="s">
        <v>2203</v>
      </c>
      <c r="E444" s="169">
        <f>VLOOKUP($C444,'2020-21 School Level AAFTE'!$C:$Z,11,FALSE)</f>
        <v>0.57979999999999998</v>
      </c>
      <c r="F444" s="169" t="str">
        <f>VLOOKUP($C444,'2020-21 School Level AAFTE'!$C:$Z,8,FALSE)</f>
        <v>Yes</v>
      </c>
      <c r="G444" s="167">
        <f>VLOOKUP($C444,'2020-21 School Level AAFTE'!$C:$I,7,FALSE)</f>
        <v>792.04</v>
      </c>
      <c r="H444" s="145">
        <f>IFERROR(IF(F444= "yes",VLOOKUP(C444,Summary!$B:$I,5,0),0),0)</f>
        <v>0</v>
      </c>
      <c r="I444" s="143">
        <f t="shared" si="111"/>
        <v>792.04</v>
      </c>
      <c r="J444" s="101">
        <f>VLOOKUP($A444,'2021-22 Salary &amp; Benefits'!$A:$I,3,FALSE)</f>
        <v>1</v>
      </c>
      <c r="K444" s="101">
        <f>VLOOKUP($A444,'2021-22 Salary &amp; Benefits'!$A:$I,4,FALSE)</f>
        <v>1</v>
      </c>
      <c r="L444" s="45">
        <f t="shared" si="112"/>
        <v>792.04</v>
      </c>
      <c r="M444" s="29">
        <v>15</v>
      </c>
      <c r="N444" s="31">
        <f t="shared" si="113"/>
        <v>52.802666666666667</v>
      </c>
      <c r="O444" s="29">
        <v>1.1000000000000001</v>
      </c>
      <c r="P444" s="29">
        <v>36</v>
      </c>
      <c r="Q444" s="32">
        <f t="shared" si="114"/>
        <v>2090.9856</v>
      </c>
      <c r="R444" s="122">
        <f t="shared" si="115"/>
        <v>2.3233173333333332</v>
      </c>
      <c r="S444" s="25">
        <f>VLOOKUP($A444,'2021-22 Salary &amp; Benefits'!$A:$I,5,FALSE)</f>
        <v>67585</v>
      </c>
      <c r="T444" s="25">
        <f>VLOOKUP($A444,'2021-22 Salary &amp; Benefits'!$A:$I,6,FALSE)</f>
        <v>68937</v>
      </c>
      <c r="U444" s="26">
        <f t="shared" si="116"/>
        <v>157021.40197333333</v>
      </c>
      <c r="V444" s="26">
        <f t="shared" si="117"/>
        <v>3141.1250346666784</v>
      </c>
      <c r="W444" s="26">
        <f>'2021-22 Salary &amp; Benefits'!G$6</f>
        <v>11848.32</v>
      </c>
      <c r="X444" s="28">
        <f>'2021-22 Salary &amp; Benefits'!H$6</f>
        <v>0.2271</v>
      </c>
      <c r="Y444" s="28">
        <f>'2021-22 Salary &amp; Benefits'!I$6</f>
        <v>0.22070000000000001</v>
      </c>
      <c r="Z444" s="26">
        <f t="shared" si="118"/>
        <v>63880.213910174934</v>
      </c>
      <c r="AA444" s="27">
        <f t="shared" si="110"/>
        <v>2669.3754501333333</v>
      </c>
      <c r="AB444" s="27">
        <f t="shared" si="119"/>
        <v>589.13116184442663</v>
      </c>
      <c r="AC444" s="27">
        <f t="shared" si="120"/>
        <v>3258.5066119777598</v>
      </c>
      <c r="AD444" s="26">
        <f t="shared" si="121"/>
        <v>227301.2475301527</v>
      </c>
    </row>
    <row r="445" spans="1:30" s="23" customFormat="1">
      <c r="A445" s="129" t="s">
        <v>2567</v>
      </c>
      <c r="B445" s="129" t="s">
        <v>2200</v>
      </c>
      <c r="C445" s="130">
        <v>4487</v>
      </c>
      <c r="D445" s="129" t="s">
        <v>2204</v>
      </c>
      <c r="E445" s="169">
        <f>VLOOKUP($C445,'2020-21 School Level AAFTE'!$C:$Z,11,FALSE)</f>
        <v>0.59250000000000003</v>
      </c>
      <c r="F445" s="169" t="str">
        <f>VLOOKUP($C445,'2020-21 School Level AAFTE'!$C:$Z,8,FALSE)</f>
        <v>Yes</v>
      </c>
      <c r="G445" s="167">
        <f>VLOOKUP($C445,'2020-21 School Level AAFTE'!$C:$I,7,FALSE)</f>
        <v>509.1</v>
      </c>
      <c r="H445" s="145">
        <f>IFERROR(IF(F445= "yes",VLOOKUP(C445,Summary!$B:$I,5,0),0),0)</f>
        <v>0</v>
      </c>
      <c r="I445" s="143">
        <f t="shared" si="111"/>
        <v>509.1</v>
      </c>
      <c r="J445" s="101">
        <f>VLOOKUP($A445,'2021-22 Salary &amp; Benefits'!$A:$I,3,FALSE)</f>
        <v>1</v>
      </c>
      <c r="K445" s="101">
        <f>VLOOKUP($A445,'2021-22 Salary &amp; Benefits'!$A:$I,4,FALSE)</f>
        <v>1</v>
      </c>
      <c r="L445" s="45">
        <f t="shared" si="112"/>
        <v>509.1</v>
      </c>
      <c r="M445" s="29">
        <v>15</v>
      </c>
      <c r="N445" s="31">
        <f t="shared" si="113"/>
        <v>33.940000000000005</v>
      </c>
      <c r="O445" s="29">
        <v>1.1000000000000001</v>
      </c>
      <c r="P445" s="29">
        <v>36</v>
      </c>
      <c r="Q445" s="32">
        <f t="shared" si="114"/>
        <v>1344.0240000000003</v>
      </c>
      <c r="R445" s="122">
        <f t="shared" si="115"/>
        <v>1.4933600000000005</v>
      </c>
      <c r="S445" s="25">
        <f>VLOOKUP($A445,'2021-22 Salary &amp; Benefits'!$A:$I,5,FALSE)</f>
        <v>67585</v>
      </c>
      <c r="T445" s="25">
        <f>VLOOKUP($A445,'2021-22 Salary &amp; Benefits'!$A:$I,6,FALSE)</f>
        <v>68937</v>
      </c>
      <c r="U445" s="26">
        <f t="shared" si="116"/>
        <v>100928.73560000003</v>
      </c>
      <c r="V445" s="26">
        <f t="shared" si="117"/>
        <v>2019.0227200000081</v>
      </c>
      <c r="W445" s="26">
        <f>'2021-22 Salary &amp; Benefits'!G$6</f>
        <v>11848.32</v>
      </c>
      <c r="X445" s="28">
        <f>'2021-22 Salary &amp; Benefits'!H$6</f>
        <v>0.2271</v>
      </c>
      <c r="Y445" s="28">
        <f>'2021-22 Salary &amp; Benefits'!I$6</f>
        <v>0.22070000000000001</v>
      </c>
      <c r="Z445" s="26">
        <f t="shared" si="118"/>
        <v>41060.321324264012</v>
      </c>
      <c r="AA445" s="27">
        <f t="shared" si="110"/>
        <v>1715.7959720000003</v>
      </c>
      <c r="AB445" s="27">
        <f t="shared" si="119"/>
        <v>378.67617102040009</v>
      </c>
      <c r="AC445" s="27">
        <f t="shared" si="120"/>
        <v>2094.4721430204004</v>
      </c>
      <c r="AD445" s="26">
        <f t="shared" si="121"/>
        <v>146102.55178728444</v>
      </c>
    </row>
    <row r="446" spans="1:30" s="23" customFormat="1">
      <c r="A446" s="129" t="s">
        <v>2567</v>
      </c>
      <c r="B446" s="129" t="s">
        <v>2200</v>
      </c>
      <c r="C446" s="130">
        <v>2344</v>
      </c>
      <c r="D446" s="129" t="s">
        <v>1899</v>
      </c>
      <c r="E446" s="169">
        <f>VLOOKUP($C446,'2020-21 School Level AAFTE'!$C:$Z,11,FALSE)</f>
        <v>0.54949999999999999</v>
      </c>
      <c r="F446" s="169" t="str">
        <f>VLOOKUP($C446,'2020-21 School Level AAFTE'!$C:$Z,8,FALSE)</f>
        <v>Yes</v>
      </c>
      <c r="G446" s="167">
        <f>VLOOKUP($C446,'2020-21 School Level AAFTE'!$C:$I,7,FALSE)</f>
        <v>880.09</v>
      </c>
      <c r="H446" s="145">
        <f>IFERROR(IF(F446= "yes",VLOOKUP(C446,Summary!$B:$I,5,0),0),0)</f>
        <v>0</v>
      </c>
      <c r="I446" s="143">
        <f t="shared" si="111"/>
        <v>880.09</v>
      </c>
      <c r="J446" s="101">
        <f>VLOOKUP($A446,'2021-22 Salary &amp; Benefits'!$A:$I,3,FALSE)</f>
        <v>1</v>
      </c>
      <c r="K446" s="101">
        <f>VLOOKUP($A446,'2021-22 Salary &amp; Benefits'!$A:$I,4,FALSE)</f>
        <v>1</v>
      </c>
      <c r="L446" s="45">
        <f t="shared" si="112"/>
        <v>880.09</v>
      </c>
      <c r="M446" s="29">
        <v>15</v>
      </c>
      <c r="N446" s="31">
        <f t="shared" si="113"/>
        <v>58.672666666666672</v>
      </c>
      <c r="O446" s="29">
        <v>1.1000000000000001</v>
      </c>
      <c r="P446" s="29">
        <v>36</v>
      </c>
      <c r="Q446" s="32">
        <f t="shared" si="114"/>
        <v>2323.4376000000002</v>
      </c>
      <c r="R446" s="122">
        <f t="shared" si="115"/>
        <v>2.5815973333333337</v>
      </c>
      <c r="S446" s="25">
        <f>VLOOKUP($A446,'2021-22 Salary &amp; Benefits'!$A:$I,5,FALSE)</f>
        <v>67585</v>
      </c>
      <c r="T446" s="25">
        <f>VLOOKUP($A446,'2021-22 Salary &amp; Benefits'!$A:$I,6,FALSE)</f>
        <v>68937</v>
      </c>
      <c r="U446" s="26">
        <f t="shared" si="116"/>
        <v>174477.25577333337</v>
      </c>
      <c r="V446" s="26">
        <f t="shared" si="117"/>
        <v>3490.3195946666528</v>
      </c>
      <c r="W446" s="26">
        <f>'2021-22 Salary &amp; Benefits'!G$6</f>
        <v>11848.32</v>
      </c>
      <c r="X446" s="28">
        <f>'2021-22 Salary &amp; Benefits'!H$6</f>
        <v>0.2271</v>
      </c>
      <c r="Y446" s="28">
        <f>'2021-22 Salary &amp; Benefits'!I$6</f>
        <v>0.22070000000000001</v>
      </c>
      <c r="Z446" s="26">
        <f t="shared" si="118"/>
        <v>70981.689637146948</v>
      </c>
      <c r="AA446" s="27">
        <f t="shared" si="110"/>
        <v>2966.1262561333333</v>
      </c>
      <c r="AB446" s="27">
        <f t="shared" si="119"/>
        <v>654.62406472862665</v>
      </c>
      <c r="AC446" s="27">
        <f t="shared" si="120"/>
        <v>3620.7503208619601</v>
      </c>
      <c r="AD446" s="26">
        <f t="shared" si="121"/>
        <v>252570.01532600893</v>
      </c>
    </row>
    <row r="447" spans="1:30" s="23" customFormat="1">
      <c r="A447" s="129" t="s">
        <v>2567</v>
      </c>
      <c r="B447" s="129" t="s">
        <v>2200</v>
      </c>
      <c r="C447" s="130">
        <v>2530</v>
      </c>
      <c r="D447" s="129" t="s">
        <v>2201</v>
      </c>
      <c r="E447" s="169">
        <f>VLOOKUP($C447,'2020-21 School Level AAFTE'!$C:$Z,11,FALSE)</f>
        <v>0.53029999999999999</v>
      </c>
      <c r="F447" s="169" t="str">
        <f>VLOOKUP($C447,'2020-21 School Level AAFTE'!$C:$Z,8,FALSE)</f>
        <v>Yes</v>
      </c>
      <c r="G447" s="167">
        <f>VLOOKUP($C447,'2020-21 School Level AAFTE'!$C:$I,7,FALSE)</f>
        <v>502.64</v>
      </c>
      <c r="H447" s="145">
        <f>IFERROR(IF(F447= "yes",VLOOKUP(C447,Summary!$B:$I,5,0),0),0)</f>
        <v>0</v>
      </c>
      <c r="I447" s="143">
        <f t="shared" si="111"/>
        <v>502.64</v>
      </c>
      <c r="J447" s="101">
        <f>VLOOKUP($A447,'2021-22 Salary &amp; Benefits'!$A:$I,3,FALSE)</f>
        <v>1</v>
      </c>
      <c r="K447" s="101">
        <f>VLOOKUP($A447,'2021-22 Salary &amp; Benefits'!$A:$I,4,FALSE)</f>
        <v>1</v>
      </c>
      <c r="L447" s="45">
        <f t="shared" si="112"/>
        <v>502.64</v>
      </c>
      <c r="M447" s="29">
        <v>15</v>
      </c>
      <c r="N447" s="31">
        <f t="shared" si="113"/>
        <v>33.509333333333331</v>
      </c>
      <c r="O447" s="29">
        <v>1.1000000000000001</v>
      </c>
      <c r="P447" s="29">
        <v>36</v>
      </c>
      <c r="Q447" s="32">
        <f t="shared" si="114"/>
        <v>1326.9696000000001</v>
      </c>
      <c r="R447" s="122">
        <f t="shared" si="115"/>
        <v>1.4744106666666668</v>
      </c>
      <c r="S447" s="25">
        <f>VLOOKUP($A447,'2021-22 Salary &amp; Benefits'!$A:$I,5,FALSE)</f>
        <v>67585</v>
      </c>
      <c r="T447" s="25">
        <f>VLOOKUP($A447,'2021-22 Salary &amp; Benefits'!$A:$I,6,FALSE)</f>
        <v>68937</v>
      </c>
      <c r="U447" s="26">
        <f t="shared" si="116"/>
        <v>99648.044906666677</v>
      </c>
      <c r="V447" s="26">
        <f t="shared" si="117"/>
        <v>1993.4032213333267</v>
      </c>
      <c r="W447" s="26">
        <f>'2021-22 Salary &amp; Benefits'!G$6</f>
        <v>11848.32</v>
      </c>
      <c r="X447" s="28">
        <f>'2021-22 Salary &amp; Benefits'!H$6</f>
        <v>0.2271</v>
      </c>
      <c r="Y447" s="28">
        <f>'2021-22 Salary &amp; Benefits'!I$6</f>
        <v>0.22070000000000001</v>
      </c>
      <c r="Z447" s="26">
        <f t="shared" si="118"/>
        <v>40539.30447933227</v>
      </c>
      <c r="AA447" s="27">
        <f t="shared" si="110"/>
        <v>1694.0241354666666</v>
      </c>
      <c r="AB447" s="27">
        <f t="shared" si="119"/>
        <v>373.87112669749331</v>
      </c>
      <c r="AC447" s="27">
        <f t="shared" si="120"/>
        <v>2067.8952621641602</v>
      </c>
      <c r="AD447" s="26">
        <f t="shared" si="121"/>
        <v>144248.6478694964</v>
      </c>
    </row>
    <row r="448" spans="1:30" s="23" customFormat="1">
      <c r="A448" s="129" t="s">
        <v>2567</v>
      </c>
      <c r="B448" s="129" t="s">
        <v>2200</v>
      </c>
      <c r="C448" s="130">
        <v>2821</v>
      </c>
      <c r="D448" s="129" t="s">
        <v>2202</v>
      </c>
      <c r="E448" s="169">
        <f>VLOOKUP($C448,'2020-21 School Level AAFTE'!$C:$Z,11,FALSE)</f>
        <v>0.59009999999999996</v>
      </c>
      <c r="F448" s="169" t="str">
        <f>VLOOKUP($C448,'2020-21 School Level AAFTE'!$C:$Z,8,FALSE)</f>
        <v>Yes</v>
      </c>
      <c r="G448" s="167">
        <f>VLOOKUP($C448,'2020-21 School Level AAFTE'!$C:$I,7,FALSE)</f>
        <v>448.71</v>
      </c>
      <c r="H448" s="145">
        <f>IFERROR(IF(F448= "yes",VLOOKUP(C448,Summary!$B:$I,5,0),0),0)</f>
        <v>0</v>
      </c>
      <c r="I448" s="143">
        <f t="shared" si="111"/>
        <v>448.71</v>
      </c>
      <c r="J448" s="101">
        <f>VLOOKUP($A448,'2021-22 Salary &amp; Benefits'!$A:$I,3,FALSE)</f>
        <v>1</v>
      </c>
      <c r="K448" s="101">
        <f>VLOOKUP($A448,'2021-22 Salary &amp; Benefits'!$A:$I,4,FALSE)</f>
        <v>1</v>
      </c>
      <c r="L448" s="45">
        <f t="shared" si="112"/>
        <v>448.71</v>
      </c>
      <c r="M448" s="29">
        <v>15</v>
      </c>
      <c r="N448" s="31">
        <f t="shared" si="113"/>
        <v>29.913999999999998</v>
      </c>
      <c r="O448" s="29">
        <v>1.1000000000000001</v>
      </c>
      <c r="P448" s="29">
        <v>36</v>
      </c>
      <c r="Q448" s="32">
        <f t="shared" si="114"/>
        <v>1184.5944</v>
      </c>
      <c r="R448" s="122">
        <f t="shared" si="115"/>
        <v>1.3162160000000001</v>
      </c>
      <c r="S448" s="25">
        <f>VLOOKUP($A448,'2021-22 Salary &amp; Benefits'!$A:$I,5,FALSE)</f>
        <v>67585</v>
      </c>
      <c r="T448" s="25">
        <f>VLOOKUP($A448,'2021-22 Salary &amp; Benefits'!$A:$I,6,FALSE)</f>
        <v>68937</v>
      </c>
      <c r="U448" s="26">
        <f t="shared" si="116"/>
        <v>88956.458360000004</v>
      </c>
      <c r="V448" s="26">
        <f t="shared" si="117"/>
        <v>1779.5240320000012</v>
      </c>
      <c r="W448" s="26">
        <f>'2021-22 Salary &amp; Benefits'!G$6</f>
        <v>11848.32</v>
      </c>
      <c r="X448" s="28">
        <f>'2021-22 Salary &amp; Benefits'!H$6</f>
        <v>0.2271</v>
      </c>
      <c r="Y448" s="28">
        <f>'2021-22 Salary &amp; Benefits'!I$6</f>
        <v>0.22070000000000001</v>
      </c>
      <c r="Z448" s="26">
        <f t="shared" si="118"/>
        <v>36189.701004538401</v>
      </c>
      <c r="AA448" s="27">
        <f t="shared" si="110"/>
        <v>1512.2663732000001</v>
      </c>
      <c r="AB448" s="27">
        <f t="shared" si="119"/>
        <v>333.75718856524003</v>
      </c>
      <c r="AC448" s="27">
        <f t="shared" si="120"/>
        <v>1846.0235617652402</v>
      </c>
      <c r="AD448" s="26">
        <f t="shared" si="121"/>
        <v>128771.70695830365</v>
      </c>
    </row>
    <row r="449" spans="1:30" s="23" customFormat="1">
      <c r="A449" s="129" t="s">
        <v>2315</v>
      </c>
      <c r="B449" s="129" t="s">
        <v>348</v>
      </c>
      <c r="C449" s="130">
        <v>3659</v>
      </c>
      <c r="D449" s="129" t="s">
        <v>354</v>
      </c>
      <c r="E449" s="169">
        <f>VLOOKUP($C449,'2020-21 School Level AAFTE'!$C:$Z,11,FALSE)</f>
        <v>0.39960000000000001</v>
      </c>
      <c r="F449" s="169" t="str">
        <f>VLOOKUP($C449,'2020-21 School Level AAFTE'!$C:$Z,8,FALSE)</f>
        <v>No</v>
      </c>
      <c r="G449" s="167">
        <f>VLOOKUP($C449,'2020-21 School Level AAFTE'!$C:$I,7,FALSE)</f>
        <v>459.78</v>
      </c>
      <c r="H449" s="145">
        <f>IFERROR(IF(F449= "yes",VLOOKUP(C449,Summary!$B:$I,5,0),0),0)</f>
        <v>0</v>
      </c>
      <c r="I449" s="143">
        <f t="shared" si="111"/>
        <v>0</v>
      </c>
      <c r="J449" s="101">
        <f>VLOOKUP($A449,'2021-22 Salary &amp; Benefits'!$A:$I,3,FALSE)</f>
        <v>1</v>
      </c>
      <c r="K449" s="101">
        <f>VLOOKUP($A449,'2021-22 Salary &amp; Benefits'!$A:$I,4,FALSE)</f>
        <v>1</v>
      </c>
      <c r="L449" s="45">
        <f t="shared" si="112"/>
        <v>0</v>
      </c>
      <c r="M449" s="29">
        <v>15</v>
      </c>
      <c r="N449" s="31">
        <f t="shared" si="113"/>
        <v>0</v>
      </c>
      <c r="O449" s="29">
        <v>1.1000000000000001</v>
      </c>
      <c r="P449" s="29">
        <v>36</v>
      </c>
      <c r="Q449" s="32">
        <f t="shared" si="114"/>
        <v>0</v>
      </c>
      <c r="R449" s="122">
        <f t="shared" si="115"/>
        <v>0</v>
      </c>
      <c r="S449" s="25">
        <f>VLOOKUP($A449,'2021-22 Salary &amp; Benefits'!$A:$I,5,FALSE)</f>
        <v>67585</v>
      </c>
      <c r="T449" s="25">
        <f>VLOOKUP($A449,'2021-22 Salary &amp; Benefits'!$A:$I,6,FALSE)</f>
        <v>68937</v>
      </c>
      <c r="U449" s="26">
        <f t="shared" si="116"/>
        <v>0</v>
      </c>
      <c r="V449" s="26">
        <f t="shared" si="117"/>
        <v>0</v>
      </c>
      <c r="W449" s="26">
        <f>'2021-22 Salary &amp; Benefits'!G$6</f>
        <v>11848.32</v>
      </c>
      <c r="X449" s="28">
        <f>'2021-22 Salary &amp; Benefits'!H$6</f>
        <v>0.2271</v>
      </c>
      <c r="Y449" s="28">
        <f>'2021-22 Salary &amp; Benefits'!I$6</f>
        <v>0.22070000000000001</v>
      </c>
      <c r="Z449" s="26">
        <f t="shared" si="118"/>
        <v>0</v>
      </c>
      <c r="AA449" s="27">
        <f t="shared" si="110"/>
        <v>0</v>
      </c>
      <c r="AB449" s="27">
        <f t="shared" si="119"/>
        <v>0</v>
      </c>
      <c r="AC449" s="27">
        <f t="shared" si="120"/>
        <v>0</v>
      </c>
      <c r="AD449" s="26">
        <f t="shared" si="121"/>
        <v>0</v>
      </c>
    </row>
    <row r="450" spans="1:30" s="23" customFormat="1">
      <c r="A450" s="129" t="s">
        <v>2315</v>
      </c>
      <c r="B450" s="129" t="s">
        <v>348</v>
      </c>
      <c r="C450" s="130">
        <v>4590</v>
      </c>
      <c r="D450" s="129" t="s">
        <v>355</v>
      </c>
      <c r="E450" s="169">
        <f>VLOOKUP($C450,'2020-21 School Level AAFTE'!$C:$Z,11,FALSE)</f>
        <v>0.6542</v>
      </c>
      <c r="F450" s="169" t="str">
        <f>VLOOKUP($C450,'2020-21 School Level AAFTE'!$C:$Z,8,FALSE)</f>
        <v>Yes</v>
      </c>
      <c r="G450" s="167">
        <f>VLOOKUP($C450,'2020-21 School Level AAFTE'!$C:$I,7,FALSE)</f>
        <v>666.9</v>
      </c>
      <c r="H450" s="145">
        <f>IFERROR(IF(F450= "yes",VLOOKUP(C450,Summary!$B:$I,5,0),0),0)</f>
        <v>0</v>
      </c>
      <c r="I450" s="143">
        <f t="shared" si="111"/>
        <v>666.9</v>
      </c>
      <c r="J450" s="101">
        <f>VLOOKUP($A450,'2021-22 Salary &amp; Benefits'!$A:$I,3,FALSE)</f>
        <v>1</v>
      </c>
      <c r="K450" s="101">
        <f>VLOOKUP($A450,'2021-22 Salary &amp; Benefits'!$A:$I,4,FALSE)</f>
        <v>1</v>
      </c>
      <c r="L450" s="45">
        <f t="shared" si="112"/>
        <v>666.9</v>
      </c>
      <c r="M450" s="29">
        <v>15</v>
      </c>
      <c r="N450" s="31">
        <f t="shared" si="113"/>
        <v>44.46</v>
      </c>
      <c r="O450" s="29">
        <v>1.1000000000000001</v>
      </c>
      <c r="P450" s="29">
        <v>36</v>
      </c>
      <c r="Q450" s="32">
        <f t="shared" si="114"/>
        <v>1760.6160000000002</v>
      </c>
      <c r="R450" s="122">
        <f t="shared" si="115"/>
        <v>1.9562400000000002</v>
      </c>
      <c r="S450" s="25">
        <f>VLOOKUP($A450,'2021-22 Salary &amp; Benefits'!$A:$I,5,FALSE)</f>
        <v>67585</v>
      </c>
      <c r="T450" s="25">
        <f>VLOOKUP($A450,'2021-22 Salary &amp; Benefits'!$A:$I,6,FALSE)</f>
        <v>68937</v>
      </c>
      <c r="U450" s="26">
        <f t="shared" si="116"/>
        <v>132212.4804</v>
      </c>
      <c r="V450" s="26">
        <f t="shared" si="117"/>
        <v>2644.8364800000272</v>
      </c>
      <c r="W450" s="26">
        <f>'2021-22 Salary &amp; Benefits'!G$6</f>
        <v>11848.32</v>
      </c>
      <c r="X450" s="28">
        <f>'2021-22 Salary &amp; Benefits'!H$6</f>
        <v>0.2271</v>
      </c>
      <c r="Y450" s="28">
        <f>'2021-22 Salary &amp; Benefits'!I$6</f>
        <v>0.22070000000000001</v>
      </c>
      <c r="Z450" s="26">
        <f t="shared" si="118"/>
        <v>53787.327226776004</v>
      </c>
      <c r="AA450" s="27">
        <f t="shared" si="110"/>
        <v>2247.6219480000004</v>
      </c>
      <c r="AB450" s="27">
        <f t="shared" si="119"/>
        <v>496.05016392360011</v>
      </c>
      <c r="AC450" s="27">
        <f t="shared" si="120"/>
        <v>2743.6721119236004</v>
      </c>
      <c r="AD450" s="26">
        <f t="shared" si="121"/>
        <v>191388.31621869962</v>
      </c>
    </row>
    <row r="451" spans="1:30" s="23" customFormat="1">
      <c r="A451" s="129" t="s">
        <v>2315</v>
      </c>
      <c r="B451" s="129" t="s">
        <v>348</v>
      </c>
      <c r="C451" s="130">
        <v>3372</v>
      </c>
      <c r="D451" s="129" t="s">
        <v>353</v>
      </c>
      <c r="E451" s="169">
        <f>VLOOKUP($C451,'2020-21 School Level AAFTE'!$C:$Z,11,FALSE)</f>
        <v>0.58330000000000004</v>
      </c>
      <c r="F451" s="169" t="str">
        <f>VLOOKUP($C451,'2020-21 School Level AAFTE'!$C:$Z,8,FALSE)</f>
        <v>Yes</v>
      </c>
      <c r="G451" s="167">
        <f>VLOOKUP($C451,'2020-21 School Level AAFTE'!$C:$I,7,FALSE)</f>
        <v>1010.88</v>
      </c>
      <c r="H451" s="145">
        <f>IFERROR(IF(F451= "yes",VLOOKUP(C451,Summary!$B:$I,5,0),0),0)</f>
        <v>0</v>
      </c>
      <c r="I451" s="143">
        <f t="shared" si="111"/>
        <v>1010.88</v>
      </c>
      <c r="J451" s="101">
        <f>VLOOKUP($A451,'2021-22 Salary &amp; Benefits'!$A:$I,3,FALSE)</f>
        <v>1</v>
      </c>
      <c r="K451" s="101">
        <f>VLOOKUP($A451,'2021-22 Salary &amp; Benefits'!$A:$I,4,FALSE)</f>
        <v>1</v>
      </c>
      <c r="L451" s="45">
        <f t="shared" si="112"/>
        <v>1010.88</v>
      </c>
      <c r="M451" s="29">
        <v>15</v>
      </c>
      <c r="N451" s="31">
        <f t="shared" si="113"/>
        <v>67.391999999999996</v>
      </c>
      <c r="O451" s="29">
        <v>1.1000000000000001</v>
      </c>
      <c r="P451" s="29">
        <v>36</v>
      </c>
      <c r="Q451" s="32">
        <f t="shared" si="114"/>
        <v>2668.7232000000004</v>
      </c>
      <c r="R451" s="122">
        <f t="shared" si="115"/>
        <v>2.9652480000000003</v>
      </c>
      <c r="S451" s="25">
        <f>VLOOKUP($A451,'2021-22 Salary &amp; Benefits'!$A:$I,5,FALSE)</f>
        <v>67585</v>
      </c>
      <c r="T451" s="25">
        <f>VLOOKUP($A451,'2021-22 Salary &amp; Benefits'!$A:$I,6,FALSE)</f>
        <v>68937</v>
      </c>
      <c r="U451" s="26">
        <f t="shared" si="116"/>
        <v>200406.28608000002</v>
      </c>
      <c r="V451" s="26">
        <f t="shared" si="117"/>
        <v>4009.0152959999978</v>
      </c>
      <c r="W451" s="26">
        <f>'2021-22 Salary &amp; Benefits'!G$6</f>
        <v>11848.32</v>
      </c>
      <c r="X451" s="28">
        <f>'2021-22 Salary &amp; Benefits'!H$6</f>
        <v>0.2271</v>
      </c>
      <c r="Y451" s="28">
        <f>'2021-22 Salary &amp; Benefits'!I$6</f>
        <v>0.22070000000000001</v>
      </c>
      <c r="Z451" s="26">
        <f t="shared" si="118"/>
        <v>81530.264427955204</v>
      </c>
      <c r="AA451" s="27">
        <f t="shared" si="110"/>
        <v>3406.9216896000003</v>
      </c>
      <c r="AB451" s="27">
        <f t="shared" si="119"/>
        <v>751.90761689472004</v>
      </c>
      <c r="AC451" s="27">
        <f t="shared" si="120"/>
        <v>4158.8293064947202</v>
      </c>
      <c r="AD451" s="26">
        <f t="shared" si="121"/>
        <v>290104.39511044999</v>
      </c>
    </row>
    <row r="452" spans="1:30" s="23" customFormat="1">
      <c r="A452" s="129" t="s">
        <v>2315</v>
      </c>
      <c r="B452" s="129" t="s">
        <v>348</v>
      </c>
      <c r="C452" s="130">
        <v>5130</v>
      </c>
      <c r="D452" s="129" t="s">
        <v>3222</v>
      </c>
      <c r="E452" s="169">
        <f>VLOOKUP($C452,'2020-21 School Level AAFTE'!$C:$Z,11,FALSE)</f>
        <v>0</v>
      </c>
      <c r="F452" s="169" t="str">
        <f>VLOOKUP($C452,'2020-21 School Level AAFTE'!$C:$Z,8,FALSE)</f>
        <v>No</v>
      </c>
      <c r="G452" s="167">
        <f>VLOOKUP($C452,'2020-21 School Level AAFTE'!$C:$I,7,FALSE)</f>
        <v>0</v>
      </c>
      <c r="H452" s="145">
        <f>IFERROR(IF(F452= "yes",VLOOKUP(C452,Summary!$B:$I,5,0),0),0)</f>
        <v>0</v>
      </c>
      <c r="I452" s="143">
        <f t="shared" si="111"/>
        <v>0</v>
      </c>
      <c r="J452" s="101">
        <f>VLOOKUP($A452,'2021-22 Salary &amp; Benefits'!$A:$I,3,FALSE)</f>
        <v>1</v>
      </c>
      <c r="K452" s="101">
        <f>VLOOKUP($A452,'2021-22 Salary &amp; Benefits'!$A:$I,4,FALSE)</f>
        <v>1</v>
      </c>
      <c r="L452" s="45">
        <f t="shared" si="112"/>
        <v>0</v>
      </c>
      <c r="M452" s="29">
        <v>15</v>
      </c>
      <c r="N452" s="31">
        <f t="shared" si="113"/>
        <v>0</v>
      </c>
      <c r="O452" s="29">
        <v>1.1000000000000001</v>
      </c>
      <c r="P452" s="29">
        <v>36</v>
      </c>
      <c r="Q452" s="32">
        <f t="shared" si="114"/>
        <v>0</v>
      </c>
      <c r="R452" s="122">
        <f t="shared" si="115"/>
        <v>0</v>
      </c>
      <c r="S452" s="25">
        <f>VLOOKUP($A452,'2021-22 Salary &amp; Benefits'!$A:$I,5,FALSE)</f>
        <v>67585</v>
      </c>
      <c r="T452" s="25">
        <f>VLOOKUP($A452,'2021-22 Salary &amp; Benefits'!$A:$I,6,FALSE)</f>
        <v>68937</v>
      </c>
      <c r="U452" s="26">
        <f t="shared" si="116"/>
        <v>0</v>
      </c>
      <c r="V452" s="26">
        <f t="shared" si="117"/>
        <v>0</v>
      </c>
      <c r="W452" s="26">
        <f>'2021-22 Salary &amp; Benefits'!G$6</f>
        <v>11848.32</v>
      </c>
      <c r="X452" s="28">
        <f>'2021-22 Salary &amp; Benefits'!H$6</f>
        <v>0.2271</v>
      </c>
      <c r="Y452" s="28">
        <f>'2021-22 Salary &amp; Benefits'!I$6</f>
        <v>0.22070000000000001</v>
      </c>
      <c r="Z452" s="26">
        <f t="shared" si="118"/>
        <v>0</v>
      </c>
      <c r="AA452" s="27">
        <f t="shared" si="110"/>
        <v>0</v>
      </c>
      <c r="AB452" s="27">
        <f t="shared" si="119"/>
        <v>0</v>
      </c>
      <c r="AC452" s="27">
        <f t="shared" si="120"/>
        <v>0</v>
      </c>
      <c r="AD452" s="26">
        <f t="shared" si="121"/>
        <v>0</v>
      </c>
    </row>
    <row r="453" spans="1:30" s="23" customFormat="1">
      <c r="A453" s="129" t="s">
        <v>2315</v>
      </c>
      <c r="B453" s="129" t="s">
        <v>348</v>
      </c>
      <c r="C453" s="130">
        <v>2727</v>
      </c>
      <c r="D453" s="129" t="s">
        <v>350</v>
      </c>
      <c r="E453" s="169">
        <f>VLOOKUP($C453,'2020-21 School Level AAFTE'!$C:$Z,11,FALSE)</f>
        <v>0.53710000000000002</v>
      </c>
      <c r="F453" s="169" t="str">
        <f>VLOOKUP($C453,'2020-21 School Level AAFTE'!$C:$Z,8,FALSE)</f>
        <v>Yes</v>
      </c>
      <c r="G453" s="167">
        <f>VLOOKUP($C453,'2020-21 School Level AAFTE'!$C:$I,7,FALSE)</f>
        <v>1355.03</v>
      </c>
      <c r="H453" s="145">
        <f>IFERROR(IF(F453= "yes",VLOOKUP(C453,Summary!$B:$I,5,0),0),0)</f>
        <v>0</v>
      </c>
      <c r="I453" s="143">
        <f t="shared" si="111"/>
        <v>1355.03</v>
      </c>
      <c r="J453" s="101">
        <f>VLOOKUP($A453,'2021-22 Salary &amp; Benefits'!$A:$I,3,FALSE)</f>
        <v>1</v>
      </c>
      <c r="K453" s="101">
        <f>VLOOKUP($A453,'2021-22 Salary &amp; Benefits'!$A:$I,4,FALSE)</f>
        <v>1</v>
      </c>
      <c r="L453" s="45">
        <f t="shared" si="112"/>
        <v>1355.03</v>
      </c>
      <c r="M453" s="29">
        <v>15</v>
      </c>
      <c r="N453" s="31">
        <f t="shared" si="113"/>
        <v>90.335333333333338</v>
      </c>
      <c r="O453" s="29">
        <v>1.1000000000000001</v>
      </c>
      <c r="P453" s="29">
        <v>36</v>
      </c>
      <c r="Q453" s="32">
        <f t="shared" si="114"/>
        <v>3577.2792000000004</v>
      </c>
      <c r="R453" s="122">
        <f t="shared" si="115"/>
        <v>3.9747546666666671</v>
      </c>
      <c r="S453" s="25">
        <f>VLOOKUP($A453,'2021-22 Salary &amp; Benefits'!$A:$I,5,FALSE)</f>
        <v>67585</v>
      </c>
      <c r="T453" s="25">
        <f>VLOOKUP($A453,'2021-22 Salary &amp; Benefits'!$A:$I,6,FALSE)</f>
        <v>68937</v>
      </c>
      <c r="U453" s="26">
        <f t="shared" si="116"/>
        <v>268633.79414666671</v>
      </c>
      <c r="V453" s="26">
        <f t="shared" si="117"/>
        <v>5373.8683093333384</v>
      </c>
      <c r="W453" s="26">
        <f>'2021-22 Salary &amp; Benefits'!G$6</f>
        <v>11848.32</v>
      </c>
      <c r="X453" s="28">
        <f>'2021-22 Salary &amp; Benefits'!H$6</f>
        <v>0.2271</v>
      </c>
      <c r="Y453" s="28">
        <f>'2021-22 Salary &amp; Benefits'!I$6</f>
        <v>0.22070000000000001</v>
      </c>
      <c r="Z453" s="26">
        <f t="shared" si="118"/>
        <v>109286.91259873788</v>
      </c>
      <c r="AA453" s="27">
        <f t="shared" si="110"/>
        <v>4566.7943742666675</v>
      </c>
      <c r="AB453" s="27">
        <f t="shared" si="119"/>
        <v>1007.8915184006536</v>
      </c>
      <c r="AC453" s="27">
        <f t="shared" si="120"/>
        <v>5574.6858926673212</v>
      </c>
      <c r="AD453" s="26">
        <f t="shared" si="121"/>
        <v>388869.26094740524</v>
      </c>
    </row>
    <row r="454" spans="1:30" s="23" customFormat="1">
      <c r="A454" s="129" t="s">
        <v>2315</v>
      </c>
      <c r="B454" s="129" t="s">
        <v>348</v>
      </c>
      <c r="C454" s="130">
        <v>2966</v>
      </c>
      <c r="D454" s="129" t="s">
        <v>351</v>
      </c>
      <c r="E454" s="169">
        <f>VLOOKUP($C454,'2020-21 School Level AAFTE'!$C:$Z,11,FALSE)</f>
        <v>0.52349999999999997</v>
      </c>
      <c r="F454" s="169" t="str">
        <f>VLOOKUP($C454,'2020-21 School Level AAFTE'!$C:$Z,8,FALSE)</f>
        <v>Yes</v>
      </c>
      <c r="G454" s="167">
        <f>VLOOKUP($C454,'2020-21 School Level AAFTE'!$C:$I,7,FALSE)</f>
        <v>436.91</v>
      </c>
      <c r="H454" s="145">
        <f>IFERROR(IF(F454= "yes",VLOOKUP(C454,Summary!$B:$I,5,0),0),0)</f>
        <v>0</v>
      </c>
      <c r="I454" s="143">
        <f t="shared" si="111"/>
        <v>436.91</v>
      </c>
      <c r="J454" s="101">
        <f>VLOOKUP($A454,'2021-22 Salary &amp; Benefits'!$A:$I,3,FALSE)</f>
        <v>1</v>
      </c>
      <c r="K454" s="101">
        <f>VLOOKUP($A454,'2021-22 Salary &amp; Benefits'!$A:$I,4,FALSE)</f>
        <v>1</v>
      </c>
      <c r="L454" s="45">
        <f t="shared" si="112"/>
        <v>436.91</v>
      </c>
      <c r="M454" s="29">
        <v>15</v>
      </c>
      <c r="N454" s="31">
        <f t="shared" si="113"/>
        <v>29.127333333333336</v>
      </c>
      <c r="O454" s="29">
        <v>1.1000000000000001</v>
      </c>
      <c r="P454" s="29">
        <v>36</v>
      </c>
      <c r="Q454" s="32">
        <f t="shared" si="114"/>
        <v>1153.4424000000004</v>
      </c>
      <c r="R454" s="122">
        <f t="shared" si="115"/>
        <v>1.2816026666666671</v>
      </c>
      <c r="S454" s="25">
        <f>VLOOKUP($A454,'2021-22 Salary &amp; Benefits'!$A:$I,5,FALSE)</f>
        <v>67585</v>
      </c>
      <c r="T454" s="25">
        <f>VLOOKUP($A454,'2021-22 Salary &amp; Benefits'!$A:$I,6,FALSE)</f>
        <v>68937</v>
      </c>
      <c r="U454" s="26">
        <f t="shared" si="116"/>
        <v>86617.116226666694</v>
      </c>
      <c r="V454" s="26">
        <f t="shared" si="117"/>
        <v>1732.7268053333391</v>
      </c>
      <c r="W454" s="26">
        <f>'2021-22 Salary &amp; Benefits'!G$6</f>
        <v>11848.32</v>
      </c>
      <c r="X454" s="28">
        <f>'2021-22 Salary &amp; Benefits'!H$6</f>
        <v>0.2271</v>
      </c>
      <c r="Y454" s="28">
        <f>'2021-22 Salary &amp; Benefits'!I$6</f>
        <v>0.22070000000000001</v>
      </c>
      <c r="Z454" s="26">
        <f t="shared" si="118"/>
        <v>35237.99840853308</v>
      </c>
      <c r="AA454" s="27">
        <f t="shared" si="110"/>
        <v>1472.4973838666672</v>
      </c>
      <c r="AB454" s="27">
        <f t="shared" si="119"/>
        <v>324.98017261937343</v>
      </c>
      <c r="AC454" s="27">
        <f t="shared" si="120"/>
        <v>1797.4775564860406</v>
      </c>
      <c r="AD454" s="26">
        <f t="shared" si="121"/>
        <v>125385.31899701916</v>
      </c>
    </row>
    <row r="455" spans="1:30" s="23" customFormat="1">
      <c r="A455" s="129" t="s">
        <v>2315</v>
      </c>
      <c r="B455" s="129" t="s">
        <v>348</v>
      </c>
      <c r="C455" s="130">
        <v>3212</v>
      </c>
      <c r="D455" s="129" t="s">
        <v>352</v>
      </c>
      <c r="E455" s="169">
        <f>VLOOKUP($C455,'2020-21 School Level AAFTE'!$C:$Z,11,FALSE)</f>
        <v>0.62290000000000001</v>
      </c>
      <c r="F455" s="169" t="str">
        <f>VLOOKUP($C455,'2020-21 School Level AAFTE'!$C:$Z,8,FALSE)</f>
        <v>Yes</v>
      </c>
      <c r="G455" s="167">
        <f>VLOOKUP($C455,'2020-21 School Level AAFTE'!$C:$I,7,FALSE)</f>
        <v>428.22</v>
      </c>
      <c r="H455" s="145">
        <f>IFERROR(IF(F455= "yes",VLOOKUP(C455,Summary!$B:$I,5,0),0),0)</f>
        <v>0</v>
      </c>
      <c r="I455" s="143">
        <f t="shared" si="111"/>
        <v>428.22</v>
      </c>
      <c r="J455" s="101">
        <f>VLOOKUP($A455,'2021-22 Salary &amp; Benefits'!$A:$I,3,FALSE)</f>
        <v>1</v>
      </c>
      <c r="K455" s="101">
        <f>VLOOKUP($A455,'2021-22 Salary &amp; Benefits'!$A:$I,4,FALSE)</f>
        <v>1</v>
      </c>
      <c r="L455" s="45">
        <f t="shared" si="112"/>
        <v>428.22</v>
      </c>
      <c r="M455" s="29">
        <v>15</v>
      </c>
      <c r="N455" s="31">
        <f t="shared" si="113"/>
        <v>28.548000000000002</v>
      </c>
      <c r="O455" s="29">
        <v>1.1000000000000001</v>
      </c>
      <c r="P455" s="29">
        <v>36</v>
      </c>
      <c r="Q455" s="32">
        <f t="shared" si="114"/>
        <v>1130.5008000000003</v>
      </c>
      <c r="R455" s="122">
        <f t="shared" si="115"/>
        <v>1.2561120000000003</v>
      </c>
      <c r="S455" s="25">
        <f>VLOOKUP($A455,'2021-22 Salary &amp; Benefits'!$A:$I,5,FALSE)</f>
        <v>67585</v>
      </c>
      <c r="T455" s="25">
        <f>VLOOKUP($A455,'2021-22 Salary &amp; Benefits'!$A:$I,6,FALSE)</f>
        <v>68937</v>
      </c>
      <c r="U455" s="26">
        <f t="shared" si="116"/>
        <v>84894.329520000028</v>
      </c>
      <c r="V455" s="26">
        <f t="shared" si="117"/>
        <v>1698.2634239999898</v>
      </c>
      <c r="W455" s="26">
        <f>'2021-22 Salary &amp; Benefits'!G$6</f>
        <v>11848.32</v>
      </c>
      <c r="X455" s="28">
        <f>'2021-22 Salary &amp; Benefits'!H$6</f>
        <v>0.2271</v>
      </c>
      <c r="Y455" s="28">
        <f>'2021-22 Salary &amp; Benefits'!I$6</f>
        <v>0.22070000000000001</v>
      </c>
      <c r="Z455" s="26">
        <f t="shared" si="118"/>
        <v>34537.125903508808</v>
      </c>
      <c r="AA455" s="27">
        <f t="shared" si="110"/>
        <v>1443.2098824000004</v>
      </c>
      <c r="AB455" s="27">
        <f t="shared" si="119"/>
        <v>318.51642104568009</v>
      </c>
      <c r="AC455" s="27">
        <f t="shared" si="120"/>
        <v>1761.7263034456805</v>
      </c>
      <c r="AD455" s="26">
        <f t="shared" si="121"/>
        <v>122891.4451509545</v>
      </c>
    </row>
    <row r="456" spans="1:30" s="23" customFormat="1">
      <c r="A456" s="129" t="s">
        <v>2315</v>
      </c>
      <c r="B456" s="129" t="s">
        <v>348</v>
      </c>
      <c r="C456" s="130">
        <v>3083</v>
      </c>
      <c r="D456" s="129" t="s">
        <v>3223</v>
      </c>
      <c r="E456" s="169">
        <f>VLOOKUP($C456,'2020-21 School Level AAFTE'!$C:$Z,11,FALSE)</f>
        <v>0.72650000000000003</v>
      </c>
      <c r="F456" s="169" t="str">
        <f>VLOOKUP($C456,'2020-21 School Level AAFTE'!$C:$Z,8,FALSE)</f>
        <v>Yes</v>
      </c>
      <c r="G456" s="167">
        <f>VLOOKUP($C456,'2020-21 School Level AAFTE'!$C:$I,7,FALSE)</f>
        <v>390.7</v>
      </c>
      <c r="H456" s="145">
        <f>IFERROR(IF(F456= "yes",VLOOKUP(C456,Summary!$B:$I,5,0),0),0)</f>
        <v>0</v>
      </c>
      <c r="I456" s="143">
        <f t="shared" si="111"/>
        <v>390.7</v>
      </c>
      <c r="J456" s="101">
        <f>VLOOKUP($A456,'2021-22 Salary &amp; Benefits'!$A:$I,3,FALSE)</f>
        <v>1</v>
      </c>
      <c r="K456" s="101">
        <f>VLOOKUP($A456,'2021-22 Salary &amp; Benefits'!$A:$I,4,FALSE)</f>
        <v>1</v>
      </c>
      <c r="L456" s="45">
        <f t="shared" si="112"/>
        <v>390.7</v>
      </c>
      <c r="M456" s="29">
        <v>15</v>
      </c>
      <c r="N456" s="31">
        <f t="shared" si="113"/>
        <v>26.046666666666667</v>
      </c>
      <c r="O456" s="29">
        <v>1.1000000000000001</v>
      </c>
      <c r="P456" s="29">
        <v>36</v>
      </c>
      <c r="Q456" s="32">
        <f t="shared" si="114"/>
        <v>1031.4480000000001</v>
      </c>
      <c r="R456" s="122">
        <f t="shared" si="115"/>
        <v>1.1460533333333334</v>
      </c>
      <c r="S456" s="25">
        <f>VLOOKUP($A456,'2021-22 Salary &amp; Benefits'!$A:$I,5,FALSE)</f>
        <v>67585</v>
      </c>
      <c r="T456" s="25">
        <f>VLOOKUP($A456,'2021-22 Salary &amp; Benefits'!$A:$I,6,FALSE)</f>
        <v>68937</v>
      </c>
      <c r="U456" s="26">
        <f t="shared" si="116"/>
        <v>77456.014533333335</v>
      </c>
      <c r="V456" s="26">
        <f t="shared" si="117"/>
        <v>1549.4641066666663</v>
      </c>
      <c r="W456" s="26">
        <f>'2021-22 Salary &amp; Benefits'!G$6</f>
        <v>11848.32</v>
      </c>
      <c r="X456" s="28">
        <f>'2021-22 Salary &amp; Benefits'!H$6</f>
        <v>0.2271</v>
      </c>
      <c r="Y456" s="28">
        <f>'2021-22 Salary &amp; Benefits'!I$6</f>
        <v>0.22070000000000001</v>
      </c>
      <c r="Z456" s="26">
        <f t="shared" si="118"/>
        <v>31511.034259261331</v>
      </c>
      <c r="AA456" s="27">
        <f t="shared" si="110"/>
        <v>1316.7579773333332</v>
      </c>
      <c r="AB456" s="27">
        <f t="shared" si="119"/>
        <v>290.60848559746665</v>
      </c>
      <c r="AC456" s="27">
        <f t="shared" si="120"/>
        <v>1607.3664629307998</v>
      </c>
      <c r="AD456" s="26">
        <f t="shared" si="121"/>
        <v>112123.87936219214</v>
      </c>
    </row>
    <row r="457" spans="1:30" s="23" customFormat="1">
      <c r="A457" s="129" t="s">
        <v>2315</v>
      </c>
      <c r="B457" s="129" t="s">
        <v>348</v>
      </c>
      <c r="C457" s="130">
        <v>2563</v>
      </c>
      <c r="D457" s="129" t="s">
        <v>349</v>
      </c>
      <c r="E457" s="169">
        <f>VLOOKUP($C457,'2020-21 School Level AAFTE'!$C:$Z,11,FALSE)</f>
        <v>0.76380000000000003</v>
      </c>
      <c r="F457" s="169" t="str">
        <f>VLOOKUP($C457,'2020-21 School Level AAFTE'!$C:$Z,8,FALSE)</f>
        <v>Yes</v>
      </c>
      <c r="G457" s="167">
        <f>VLOOKUP($C457,'2020-21 School Level AAFTE'!$C:$I,7,FALSE)</f>
        <v>187.4</v>
      </c>
      <c r="H457" s="145">
        <f>IFERROR(IF(F457= "yes",VLOOKUP(C457,Summary!$B:$I,5,0),0),0)</f>
        <v>0</v>
      </c>
      <c r="I457" s="143">
        <f t="shared" si="111"/>
        <v>187.4</v>
      </c>
      <c r="J457" s="101">
        <f>VLOOKUP($A457,'2021-22 Salary &amp; Benefits'!$A:$I,3,FALSE)</f>
        <v>1</v>
      </c>
      <c r="K457" s="101">
        <f>VLOOKUP($A457,'2021-22 Salary &amp; Benefits'!$A:$I,4,FALSE)</f>
        <v>1</v>
      </c>
      <c r="L457" s="45">
        <f t="shared" si="112"/>
        <v>187.4</v>
      </c>
      <c r="M457" s="29">
        <v>15</v>
      </c>
      <c r="N457" s="31">
        <f t="shared" si="113"/>
        <v>12.493333333333334</v>
      </c>
      <c r="O457" s="29">
        <v>1.1000000000000001</v>
      </c>
      <c r="P457" s="29">
        <v>36</v>
      </c>
      <c r="Q457" s="32">
        <f t="shared" si="114"/>
        <v>494.73600000000005</v>
      </c>
      <c r="R457" s="122">
        <f t="shared" si="115"/>
        <v>0.54970666666666668</v>
      </c>
      <c r="S457" s="25">
        <f>VLOOKUP($A457,'2021-22 Salary &amp; Benefits'!$A:$I,5,FALSE)</f>
        <v>67585</v>
      </c>
      <c r="T457" s="25">
        <f>VLOOKUP($A457,'2021-22 Salary &amp; Benefits'!$A:$I,6,FALSE)</f>
        <v>68937</v>
      </c>
      <c r="U457" s="26">
        <f t="shared" si="116"/>
        <v>37151.92506666667</v>
      </c>
      <c r="V457" s="26">
        <f t="shared" si="117"/>
        <v>743.20341333332908</v>
      </c>
      <c r="W457" s="26">
        <f>'2021-22 Salary &amp; Benefits'!G$6</f>
        <v>11848.32</v>
      </c>
      <c r="X457" s="28">
        <f>'2021-22 Salary &amp; Benefits'!H$6</f>
        <v>0.2271</v>
      </c>
      <c r="Y457" s="28">
        <f>'2021-22 Salary &amp; Benefits'!I$6</f>
        <v>0.22070000000000001</v>
      </c>
      <c r="Z457" s="26">
        <f t="shared" si="118"/>
        <v>15114.327668762668</v>
      </c>
      <c r="AA457" s="27">
        <f t="shared" si="110"/>
        <v>631.58547466666664</v>
      </c>
      <c r="AB457" s="27">
        <f t="shared" si="119"/>
        <v>139.39091425893332</v>
      </c>
      <c r="AC457" s="27">
        <f t="shared" si="120"/>
        <v>770.97638892559996</v>
      </c>
      <c r="AD457" s="26">
        <f t="shared" si="121"/>
        <v>53780.43253768827</v>
      </c>
    </row>
    <row r="458" spans="1:30" s="23" customFormat="1">
      <c r="A458" s="129" t="s">
        <v>2315</v>
      </c>
      <c r="B458" s="129" t="s">
        <v>348</v>
      </c>
      <c r="C458" s="130">
        <v>4095</v>
      </c>
      <c r="D458" s="129" t="s">
        <v>3224</v>
      </c>
      <c r="E458" s="169">
        <f>VLOOKUP($C458,'2020-21 School Level AAFTE'!$C:$Z,11,FALSE)</f>
        <v>0.57589999999999997</v>
      </c>
      <c r="F458" s="169" t="str">
        <f>VLOOKUP($C458,'2020-21 School Level AAFTE'!$C:$Z,8,FALSE)</f>
        <v>Yes</v>
      </c>
      <c r="G458" s="167">
        <f>VLOOKUP($C458,'2020-21 School Level AAFTE'!$C:$I,7,FALSE)</f>
        <v>963.68</v>
      </c>
      <c r="H458" s="145">
        <f>IFERROR(IF(F458= "yes",VLOOKUP(C458,Summary!$B:$I,5,0),0),0)</f>
        <v>0</v>
      </c>
      <c r="I458" s="143">
        <f t="shared" si="111"/>
        <v>963.68</v>
      </c>
      <c r="J458" s="101">
        <f>VLOOKUP($A458,'2021-22 Salary &amp; Benefits'!$A:$I,3,FALSE)</f>
        <v>1</v>
      </c>
      <c r="K458" s="101">
        <f>VLOOKUP($A458,'2021-22 Salary &amp; Benefits'!$A:$I,4,FALSE)</f>
        <v>1</v>
      </c>
      <c r="L458" s="45">
        <f t="shared" si="112"/>
        <v>963.68</v>
      </c>
      <c r="M458" s="29">
        <v>15</v>
      </c>
      <c r="N458" s="31">
        <f t="shared" si="113"/>
        <v>64.245333333333335</v>
      </c>
      <c r="O458" s="29">
        <v>1.1000000000000001</v>
      </c>
      <c r="P458" s="29">
        <v>36</v>
      </c>
      <c r="Q458" s="32">
        <f t="shared" si="114"/>
        <v>2544.1152000000002</v>
      </c>
      <c r="R458" s="122">
        <f t="shared" si="115"/>
        <v>2.8267946666666668</v>
      </c>
      <c r="S458" s="25">
        <f>VLOOKUP($A458,'2021-22 Salary &amp; Benefits'!$A:$I,5,FALSE)</f>
        <v>67585</v>
      </c>
      <c r="T458" s="25">
        <f>VLOOKUP($A458,'2021-22 Salary &amp; Benefits'!$A:$I,6,FALSE)</f>
        <v>68937</v>
      </c>
      <c r="U458" s="26">
        <f t="shared" si="116"/>
        <v>191048.91754666666</v>
      </c>
      <c r="V458" s="26">
        <f t="shared" si="117"/>
        <v>3821.8263893333497</v>
      </c>
      <c r="W458" s="26">
        <f>'2021-22 Salary &amp; Benefits'!G$6</f>
        <v>11848.32</v>
      </c>
      <c r="X458" s="28">
        <f>'2021-22 Salary &amp; Benefits'!H$6</f>
        <v>0.2271</v>
      </c>
      <c r="Y458" s="28">
        <f>'2021-22 Salary &amp; Benefits'!I$6</f>
        <v>0.22070000000000001</v>
      </c>
      <c r="Z458" s="26">
        <f t="shared" si="118"/>
        <v>77723.454043933874</v>
      </c>
      <c r="AA458" s="27">
        <f t="shared" si="110"/>
        <v>3247.8457322666663</v>
      </c>
      <c r="AB458" s="27">
        <f t="shared" si="119"/>
        <v>716.79955311125332</v>
      </c>
      <c r="AC458" s="27">
        <f t="shared" si="120"/>
        <v>3964.6452853779197</v>
      </c>
      <c r="AD458" s="26">
        <f t="shared" si="121"/>
        <v>276558.84326531179</v>
      </c>
    </row>
    <row r="459" spans="1:30" s="23" customFormat="1">
      <c r="A459" s="129" t="s">
        <v>2389</v>
      </c>
      <c r="B459" s="129" t="s">
        <v>1090</v>
      </c>
      <c r="C459" s="130">
        <v>3554</v>
      </c>
      <c r="D459" s="129" t="s">
        <v>1091</v>
      </c>
      <c r="E459" s="169">
        <f>VLOOKUP($C459,'2020-21 School Level AAFTE'!$C:$Z,11,FALSE)</f>
        <v>0.68600000000000005</v>
      </c>
      <c r="F459" s="169" t="str">
        <f>VLOOKUP($C459,'2020-21 School Level AAFTE'!$C:$Z,8,FALSE)</f>
        <v>Yes</v>
      </c>
      <c r="G459" s="167">
        <f>VLOOKUP($C459,'2020-21 School Level AAFTE'!$C:$I,7,FALSE)</f>
        <v>43.3</v>
      </c>
      <c r="H459" s="145">
        <f>IFERROR(IF(F459= "yes",VLOOKUP(C459,Summary!$B:$I,5,0),0),0)</f>
        <v>0</v>
      </c>
      <c r="I459" s="143">
        <f t="shared" si="111"/>
        <v>43.3</v>
      </c>
      <c r="J459" s="101">
        <f>VLOOKUP($A459,'2021-22 Salary &amp; Benefits'!$A:$I,3,FALSE)</f>
        <v>1</v>
      </c>
      <c r="K459" s="101">
        <f>VLOOKUP($A459,'2021-22 Salary &amp; Benefits'!$A:$I,4,FALSE)</f>
        <v>1</v>
      </c>
      <c r="L459" s="45">
        <f t="shared" si="112"/>
        <v>43.3</v>
      </c>
      <c r="M459" s="29">
        <v>15</v>
      </c>
      <c r="N459" s="31">
        <f t="shared" si="113"/>
        <v>2.8866666666666663</v>
      </c>
      <c r="O459" s="29">
        <v>1.1000000000000001</v>
      </c>
      <c r="P459" s="29">
        <v>36</v>
      </c>
      <c r="Q459" s="32">
        <f t="shared" si="114"/>
        <v>114.312</v>
      </c>
      <c r="R459" s="122">
        <f t="shared" si="115"/>
        <v>0.12701333333333334</v>
      </c>
      <c r="S459" s="25">
        <f>VLOOKUP($A459,'2021-22 Salary &amp; Benefits'!$A:$I,5,FALSE)</f>
        <v>67585</v>
      </c>
      <c r="T459" s="25">
        <f>VLOOKUP($A459,'2021-22 Salary &amp; Benefits'!$A:$I,6,FALSE)</f>
        <v>68937</v>
      </c>
      <c r="U459" s="26">
        <f t="shared" si="116"/>
        <v>8584.1961333333329</v>
      </c>
      <c r="V459" s="26">
        <f t="shared" si="117"/>
        <v>171.72202666666817</v>
      </c>
      <c r="W459" s="26">
        <f>'2021-22 Salary &amp; Benefits'!G$6</f>
        <v>11848.32</v>
      </c>
      <c r="X459" s="28">
        <f>'2021-22 Salary &amp; Benefits'!H$6</f>
        <v>0.2271</v>
      </c>
      <c r="Y459" s="28">
        <f>'2021-22 Salary &amp; Benefits'!I$6</f>
        <v>0.22070000000000001</v>
      </c>
      <c r="Z459" s="26">
        <f t="shared" si="118"/>
        <v>3492.2646107653336</v>
      </c>
      <c r="AA459" s="27">
        <f t="shared" ref="AA459:AA523" si="122">($T459*$K459*$R459/180*3)</f>
        <v>145.93196933333334</v>
      </c>
      <c r="AB459" s="27">
        <f t="shared" si="119"/>
        <v>32.207185631866672</v>
      </c>
      <c r="AC459" s="27">
        <f t="shared" si="120"/>
        <v>178.13915496520002</v>
      </c>
      <c r="AD459" s="26">
        <f t="shared" si="121"/>
        <v>12426.321925730534</v>
      </c>
    </row>
    <row r="460" spans="1:30" s="23" customFormat="1">
      <c r="A460" s="129" t="s">
        <v>2389</v>
      </c>
      <c r="B460" s="129" t="s">
        <v>1090</v>
      </c>
      <c r="C460" s="130">
        <v>5242</v>
      </c>
      <c r="D460" s="129" t="s">
        <v>3340</v>
      </c>
      <c r="E460" s="169">
        <f>VLOOKUP($C460,'2020-21 School Level AAFTE'!$C:$Z,11,FALSE)</f>
        <v>0</v>
      </c>
      <c r="F460" s="169" t="str">
        <f>VLOOKUP($C460,'2020-21 School Level AAFTE'!$C:$Z,8,FALSE)</f>
        <v>No</v>
      </c>
      <c r="G460" s="167">
        <f>VLOOKUP($C460,'2020-21 School Level AAFTE'!$C:$I,7,FALSE)</f>
        <v>42.64</v>
      </c>
      <c r="H460" s="145">
        <f>IFERROR(IF(F460= "yes",VLOOKUP(C460,Summary!$B:$I,5,0),0),0)</f>
        <v>0</v>
      </c>
      <c r="I460" s="144">
        <f t="shared" si="111"/>
        <v>0</v>
      </c>
      <c r="J460" s="101">
        <f>VLOOKUP($A460,'2021-22 Salary &amp; Benefits'!$A:$I,3,FALSE)</f>
        <v>1</v>
      </c>
      <c r="K460" s="101">
        <f>VLOOKUP($A460,'2021-22 Salary &amp; Benefits'!$A:$I,4,FALSE)</f>
        <v>1</v>
      </c>
      <c r="L460" s="121">
        <f t="shared" si="112"/>
        <v>0</v>
      </c>
      <c r="M460" s="29">
        <v>15</v>
      </c>
      <c r="N460" s="31">
        <f t="shared" si="113"/>
        <v>0</v>
      </c>
      <c r="O460" s="29">
        <v>1.1000000000000001</v>
      </c>
      <c r="P460" s="29">
        <v>36</v>
      </c>
      <c r="Q460" s="32">
        <f t="shared" si="114"/>
        <v>0</v>
      </c>
      <c r="R460" s="122">
        <f t="shared" si="115"/>
        <v>0</v>
      </c>
      <c r="S460" s="25">
        <f>VLOOKUP($A460,'2021-22 Salary &amp; Benefits'!$A:$I,5,FALSE)</f>
        <v>67585</v>
      </c>
      <c r="T460" s="25">
        <f>VLOOKUP($A460,'2021-22 Salary &amp; Benefits'!$A:$I,6,FALSE)</f>
        <v>68937</v>
      </c>
      <c r="U460" s="26">
        <f t="shared" si="116"/>
        <v>0</v>
      </c>
      <c r="V460" s="26">
        <f t="shared" si="117"/>
        <v>0</v>
      </c>
      <c r="W460" s="26">
        <f>'2021-22 Salary &amp; Benefits'!G$6</f>
        <v>11848.32</v>
      </c>
      <c r="X460" s="28">
        <f>'2021-22 Salary &amp; Benefits'!H$6</f>
        <v>0.2271</v>
      </c>
      <c r="Y460" s="28">
        <f>'2021-22 Salary &amp; Benefits'!I$6</f>
        <v>0.22070000000000001</v>
      </c>
      <c r="Z460" s="26">
        <f t="shared" si="118"/>
        <v>0</v>
      </c>
      <c r="AA460" s="27">
        <f t="shared" si="122"/>
        <v>0</v>
      </c>
      <c r="AB460" s="27">
        <f t="shared" si="119"/>
        <v>0</v>
      </c>
      <c r="AC460" s="27">
        <f t="shared" si="120"/>
        <v>0</v>
      </c>
      <c r="AD460" s="26">
        <f t="shared" si="121"/>
        <v>0</v>
      </c>
    </row>
    <row r="461" spans="1:30" s="23" customFormat="1">
      <c r="A461" s="129" t="s">
        <v>2461</v>
      </c>
      <c r="B461" s="129" t="s">
        <v>1507</v>
      </c>
      <c r="C461" s="130">
        <v>2808</v>
      </c>
      <c r="D461" s="129" t="s">
        <v>1511</v>
      </c>
      <c r="E461" s="169">
        <f>VLOOKUP($C461,'2020-21 School Level AAFTE'!$C:$Z,11,FALSE)</f>
        <v>0.55559999999999998</v>
      </c>
      <c r="F461" s="169" t="str">
        <f>VLOOKUP($C461,'2020-21 School Level AAFTE'!$C:$Z,8,FALSE)</f>
        <v>Yes</v>
      </c>
      <c r="G461" s="167">
        <f>VLOOKUP($C461,'2020-21 School Level AAFTE'!$C:$I,7,FALSE)</f>
        <v>155.68</v>
      </c>
      <c r="H461" s="145">
        <f>IFERROR(IF(F461= "yes",VLOOKUP(C461,Summary!$B:$I,5,0),0),0)</f>
        <v>0</v>
      </c>
      <c r="I461" s="144">
        <f t="shared" si="111"/>
        <v>155.68</v>
      </c>
      <c r="J461" s="101">
        <f>VLOOKUP($A461,'2021-22 Salary &amp; Benefits'!$A:$I,3,FALSE)</f>
        <v>1</v>
      </c>
      <c r="K461" s="101">
        <f>VLOOKUP($A461,'2021-22 Salary &amp; Benefits'!$A:$I,4,FALSE)</f>
        <v>1</v>
      </c>
      <c r="L461" s="121">
        <f t="shared" si="112"/>
        <v>155.68</v>
      </c>
      <c r="M461" s="29">
        <v>15</v>
      </c>
      <c r="N461" s="31">
        <f t="shared" si="113"/>
        <v>10.378666666666668</v>
      </c>
      <c r="O461" s="29">
        <v>1.1000000000000001</v>
      </c>
      <c r="P461" s="29">
        <v>36</v>
      </c>
      <c r="Q461" s="32">
        <f t="shared" si="114"/>
        <v>410.99520000000007</v>
      </c>
      <c r="R461" s="122">
        <f t="shared" si="115"/>
        <v>0.45666133333333342</v>
      </c>
      <c r="S461" s="25">
        <f>VLOOKUP($A461,'2021-22 Salary &amp; Benefits'!$A:$I,5,FALSE)</f>
        <v>67585</v>
      </c>
      <c r="T461" s="25">
        <f>VLOOKUP($A461,'2021-22 Salary &amp; Benefits'!$A:$I,6,FALSE)</f>
        <v>68937</v>
      </c>
      <c r="U461" s="26">
        <f t="shared" si="116"/>
        <v>30863.456213333338</v>
      </c>
      <c r="V461" s="26">
        <f t="shared" si="117"/>
        <v>617.40612266666722</v>
      </c>
      <c r="W461" s="26">
        <f>'2021-22 Salary &amp; Benefits'!G$6</f>
        <v>11848.32</v>
      </c>
      <c r="X461" s="28">
        <f>'2021-22 Salary &amp; Benefits'!H$6</f>
        <v>0.2271</v>
      </c>
      <c r="Y461" s="28">
        <f>'2021-22 Salary &amp; Benefits'!I$6</f>
        <v>0.22070000000000001</v>
      </c>
      <c r="Z461" s="26">
        <f t="shared" si="118"/>
        <v>12556.022046280536</v>
      </c>
      <c r="AA461" s="27">
        <f t="shared" si="122"/>
        <v>524.68103893333341</v>
      </c>
      <c r="AB461" s="27">
        <f t="shared" si="119"/>
        <v>115.79710529258669</v>
      </c>
      <c r="AC461" s="27">
        <f t="shared" si="120"/>
        <v>640.47814422592012</v>
      </c>
      <c r="AD461" s="26">
        <f t="shared" si="121"/>
        <v>44677.362526506462</v>
      </c>
    </row>
    <row r="462" spans="1:30" s="23" customFormat="1">
      <c r="A462" s="129" t="s">
        <v>2461</v>
      </c>
      <c r="B462" s="129" t="s">
        <v>1507</v>
      </c>
      <c r="C462" s="130">
        <v>2205</v>
      </c>
      <c r="D462" s="129" t="s">
        <v>1508</v>
      </c>
      <c r="E462" s="169">
        <f>VLOOKUP($C462,'2020-21 School Level AAFTE'!$C:$Z,11,FALSE)</f>
        <v>0.4551</v>
      </c>
      <c r="F462" s="169" t="str">
        <f>VLOOKUP($C462,'2020-21 School Level AAFTE'!$C:$Z,8,FALSE)</f>
        <v>No</v>
      </c>
      <c r="G462" s="167">
        <f>VLOOKUP($C462,'2020-21 School Level AAFTE'!$C:$I,7,FALSE)</f>
        <v>313.89999999999998</v>
      </c>
      <c r="H462" s="145">
        <f>IFERROR(IF(F462= "yes",VLOOKUP(C462,Summary!$B:$I,5,0),0),0)</f>
        <v>0</v>
      </c>
      <c r="I462" s="143">
        <f t="shared" si="111"/>
        <v>0</v>
      </c>
      <c r="J462" s="101">
        <f>VLOOKUP($A462,'2021-22 Salary &amp; Benefits'!$A:$I,3,FALSE)</f>
        <v>1</v>
      </c>
      <c r="K462" s="101">
        <f>VLOOKUP($A462,'2021-22 Salary &amp; Benefits'!$A:$I,4,FALSE)</f>
        <v>1</v>
      </c>
      <c r="L462" s="45">
        <f t="shared" si="112"/>
        <v>0</v>
      </c>
      <c r="M462" s="29">
        <v>15</v>
      </c>
      <c r="N462" s="31">
        <f t="shared" si="113"/>
        <v>0</v>
      </c>
      <c r="O462" s="29">
        <v>1.1000000000000001</v>
      </c>
      <c r="P462" s="29">
        <v>36</v>
      </c>
      <c r="Q462" s="32">
        <f t="shared" si="114"/>
        <v>0</v>
      </c>
      <c r="R462" s="122">
        <f t="shared" si="115"/>
        <v>0</v>
      </c>
      <c r="S462" s="25">
        <f>VLOOKUP($A462,'2021-22 Salary &amp; Benefits'!$A:$I,5,FALSE)</f>
        <v>67585</v>
      </c>
      <c r="T462" s="25">
        <f>VLOOKUP($A462,'2021-22 Salary &amp; Benefits'!$A:$I,6,FALSE)</f>
        <v>68937</v>
      </c>
      <c r="U462" s="26">
        <f t="shared" si="116"/>
        <v>0</v>
      </c>
      <c r="V462" s="26">
        <f t="shared" si="117"/>
        <v>0</v>
      </c>
      <c r="W462" s="26">
        <f>'2021-22 Salary &amp; Benefits'!G$6</f>
        <v>11848.32</v>
      </c>
      <c r="X462" s="28">
        <f>'2021-22 Salary &amp; Benefits'!H$6</f>
        <v>0.2271</v>
      </c>
      <c r="Y462" s="28">
        <f>'2021-22 Salary &amp; Benefits'!I$6</f>
        <v>0.22070000000000001</v>
      </c>
      <c r="Z462" s="26">
        <f t="shared" si="118"/>
        <v>0</v>
      </c>
      <c r="AA462" s="27">
        <f t="shared" si="122"/>
        <v>0</v>
      </c>
      <c r="AB462" s="27">
        <f t="shared" si="119"/>
        <v>0</v>
      </c>
      <c r="AC462" s="27">
        <f t="shared" si="120"/>
        <v>0</v>
      </c>
      <c r="AD462" s="26">
        <f t="shared" si="121"/>
        <v>0</v>
      </c>
    </row>
    <row r="463" spans="1:30" s="23" customFormat="1">
      <c r="A463" s="151" t="s">
        <v>2461</v>
      </c>
      <c r="B463" s="129" t="s">
        <v>1507</v>
      </c>
      <c r="C463" s="133">
        <v>2206</v>
      </c>
      <c r="D463" s="151" t="s">
        <v>1509</v>
      </c>
      <c r="E463" s="169">
        <f>VLOOKUP($C463,'2020-21 School Level AAFTE'!$C:$Z,11,FALSE)</f>
        <v>0.34899999999999998</v>
      </c>
      <c r="F463" s="169" t="str">
        <f>VLOOKUP($C463,'2020-21 School Level AAFTE'!$C:$Z,8,FALSE)</f>
        <v>No</v>
      </c>
      <c r="G463" s="167">
        <f>VLOOKUP($C463,'2020-21 School Level AAFTE'!$C:$I,7,FALSE)</f>
        <v>556.0200000000001</v>
      </c>
      <c r="H463" s="145">
        <f>IFERROR(IF(F463= "yes",VLOOKUP(C463,Summary!$B:$I,5,0),0),0)</f>
        <v>0</v>
      </c>
      <c r="I463" s="143">
        <f t="shared" si="111"/>
        <v>0</v>
      </c>
      <c r="J463" s="101">
        <f>VLOOKUP($A463,'2021-22 Salary &amp; Benefits'!$A:$I,3,FALSE)</f>
        <v>1</v>
      </c>
      <c r="K463" s="101">
        <f>VLOOKUP($A463,'2021-22 Salary &amp; Benefits'!$A:$I,4,FALSE)</f>
        <v>1</v>
      </c>
      <c r="L463" s="45">
        <f t="shared" si="112"/>
        <v>0</v>
      </c>
      <c r="M463" s="29">
        <v>15</v>
      </c>
      <c r="N463" s="31">
        <f t="shared" si="113"/>
        <v>0</v>
      </c>
      <c r="O463" s="29">
        <v>1.1000000000000001</v>
      </c>
      <c r="P463" s="29">
        <v>36</v>
      </c>
      <c r="Q463" s="32">
        <f t="shared" si="114"/>
        <v>0</v>
      </c>
      <c r="R463" s="122">
        <f t="shared" si="115"/>
        <v>0</v>
      </c>
      <c r="S463" s="25">
        <f>VLOOKUP($A463,'2021-22 Salary &amp; Benefits'!$A:$I,5,FALSE)</f>
        <v>67585</v>
      </c>
      <c r="T463" s="25">
        <f>VLOOKUP($A463,'2021-22 Salary &amp; Benefits'!$A:$I,6,FALSE)</f>
        <v>68937</v>
      </c>
      <c r="U463" s="26">
        <f t="shared" si="116"/>
        <v>0</v>
      </c>
      <c r="V463" s="26">
        <f t="shared" si="117"/>
        <v>0</v>
      </c>
      <c r="W463" s="26">
        <f>'2021-22 Salary &amp; Benefits'!G$6</f>
        <v>11848.32</v>
      </c>
      <c r="X463" s="28">
        <f>'2021-22 Salary &amp; Benefits'!H$6</f>
        <v>0.2271</v>
      </c>
      <c r="Y463" s="28">
        <f>'2021-22 Salary &amp; Benefits'!I$6</f>
        <v>0.22070000000000001</v>
      </c>
      <c r="Z463" s="26">
        <f t="shared" si="118"/>
        <v>0</v>
      </c>
      <c r="AA463" s="27">
        <f t="shared" si="122"/>
        <v>0</v>
      </c>
      <c r="AB463" s="27">
        <f t="shared" si="119"/>
        <v>0</v>
      </c>
      <c r="AC463" s="27">
        <f t="shared" si="120"/>
        <v>0</v>
      </c>
      <c r="AD463" s="26">
        <f t="shared" si="121"/>
        <v>0</v>
      </c>
    </row>
    <row r="464" spans="1:30" s="23" customFormat="1">
      <c r="A464" s="129" t="s">
        <v>2461</v>
      </c>
      <c r="B464" s="129" t="s">
        <v>1507</v>
      </c>
      <c r="C464" s="130">
        <v>4230</v>
      </c>
      <c r="D464" s="129" t="s">
        <v>1512</v>
      </c>
      <c r="E464" s="169">
        <f>VLOOKUP($C464,'2020-21 School Level AAFTE'!$C:$Z,11,FALSE)</f>
        <v>0.40899999999999997</v>
      </c>
      <c r="F464" s="169" t="str">
        <f>VLOOKUP($C464,'2020-21 School Level AAFTE'!$C:$Z,8,FALSE)</f>
        <v>No</v>
      </c>
      <c r="G464" s="167">
        <f>VLOOKUP($C464,'2020-21 School Level AAFTE'!$C:$I,7,FALSE)</f>
        <v>387.07</v>
      </c>
      <c r="H464" s="145">
        <f>IFERROR(IF(F464= "yes",VLOOKUP(C464,Summary!$B:$I,5,0),0),0)</f>
        <v>0</v>
      </c>
      <c r="I464" s="143">
        <f t="shared" si="111"/>
        <v>0</v>
      </c>
      <c r="J464" s="101">
        <f>VLOOKUP($A464,'2021-22 Salary &amp; Benefits'!$A:$I,3,FALSE)</f>
        <v>1</v>
      </c>
      <c r="K464" s="101">
        <f>VLOOKUP($A464,'2021-22 Salary &amp; Benefits'!$A:$I,4,FALSE)</f>
        <v>1</v>
      </c>
      <c r="L464" s="45">
        <f t="shared" si="112"/>
        <v>0</v>
      </c>
      <c r="M464" s="29">
        <v>15</v>
      </c>
      <c r="N464" s="31">
        <f t="shared" si="113"/>
        <v>0</v>
      </c>
      <c r="O464" s="29">
        <v>1.1000000000000001</v>
      </c>
      <c r="P464" s="29">
        <v>36</v>
      </c>
      <c r="Q464" s="32">
        <f t="shared" si="114"/>
        <v>0</v>
      </c>
      <c r="R464" s="122">
        <f t="shared" si="115"/>
        <v>0</v>
      </c>
      <c r="S464" s="25">
        <f>VLOOKUP($A464,'2021-22 Salary &amp; Benefits'!$A:$I,5,FALSE)</f>
        <v>67585</v>
      </c>
      <c r="T464" s="25">
        <f>VLOOKUP($A464,'2021-22 Salary &amp; Benefits'!$A:$I,6,FALSE)</f>
        <v>68937</v>
      </c>
      <c r="U464" s="26">
        <f t="shared" si="116"/>
        <v>0</v>
      </c>
      <c r="V464" s="26">
        <f t="shared" si="117"/>
        <v>0</v>
      </c>
      <c r="W464" s="26">
        <f>'2021-22 Salary &amp; Benefits'!G$6</f>
        <v>11848.32</v>
      </c>
      <c r="X464" s="28">
        <f>'2021-22 Salary &amp; Benefits'!H$6</f>
        <v>0.2271</v>
      </c>
      <c r="Y464" s="28">
        <f>'2021-22 Salary &amp; Benefits'!I$6</f>
        <v>0.22070000000000001</v>
      </c>
      <c r="Z464" s="26">
        <f t="shared" si="118"/>
        <v>0</v>
      </c>
      <c r="AA464" s="27">
        <f t="shared" si="122"/>
        <v>0</v>
      </c>
      <c r="AB464" s="27">
        <f t="shared" si="119"/>
        <v>0</v>
      </c>
      <c r="AC464" s="27">
        <f t="shared" si="120"/>
        <v>0</v>
      </c>
      <c r="AD464" s="26">
        <f t="shared" si="121"/>
        <v>0</v>
      </c>
    </row>
    <row r="465" spans="1:30" s="23" customFormat="1">
      <c r="A465" s="129" t="s">
        <v>2461</v>
      </c>
      <c r="B465" s="129" t="s">
        <v>1507</v>
      </c>
      <c r="C465" s="130">
        <v>5531</v>
      </c>
      <c r="D465" s="129" t="s">
        <v>3136</v>
      </c>
      <c r="E465" s="169">
        <f>VLOOKUP($C465,'2020-21 School Level AAFTE'!$C:$Z,11,FALSE)</f>
        <v>0.50160000000000005</v>
      </c>
      <c r="F465" s="169" t="str">
        <f>VLOOKUP($C465,'2020-21 School Level AAFTE'!$C:$Z,8,FALSE)</f>
        <v>Yes</v>
      </c>
      <c r="G465" s="167">
        <f>VLOOKUP($C465,'2020-21 School Level AAFTE'!$C:$I,7,FALSE)</f>
        <v>23.53</v>
      </c>
      <c r="H465" s="145">
        <f>IFERROR(IF(F465= "yes",VLOOKUP(C465,Summary!$B:$I,5,0),0),0)</f>
        <v>0</v>
      </c>
      <c r="I465" s="143">
        <f t="shared" si="111"/>
        <v>23.53</v>
      </c>
      <c r="J465" s="101">
        <f>VLOOKUP($A465,'2021-22 Salary &amp; Benefits'!$A:$I,3,FALSE)</f>
        <v>1</v>
      </c>
      <c r="K465" s="101">
        <f>VLOOKUP($A465,'2021-22 Salary &amp; Benefits'!$A:$I,4,FALSE)</f>
        <v>1</v>
      </c>
      <c r="L465" s="45">
        <f t="shared" si="112"/>
        <v>23.53</v>
      </c>
      <c r="M465" s="29">
        <v>15</v>
      </c>
      <c r="N465" s="31">
        <f t="shared" si="113"/>
        <v>1.5686666666666667</v>
      </c>
      <c r="O465" s="29">
        <v>1.1000000000000001</v>
      </c>
      <c r="P465" s="29">
        <v>36</v>
      </c>
      <c r="Q465" s="32">
        <f t="shared" si="114"/>
        <v>62.119199999999999</v>
      </c>
      <c r="R465" s="122">
        <f t="shared" si="115"/>
        <v>6.9021333333333337E-2</v>
      </c>
      <c r="S465" s="25">
        <f>VLOOKUP($A465,'2021-22 Salary &amp; Benefits'!$A:$I,5,FALSE)</f>
        <v>67585</v>
      </c>
      <c r="T465" s="25">
        <f>VLOOKUP($A465,'2021-22 Salary &amp; Benefits'!$A:$I,6,FALSE)</f>
        <v>68937</v>
      </c>
      <c r="U465" s="26">
        <f t="shared" si="116"/>
        <v>4664.8068133333336</v>
      </c>
      <c r="V465" s="26">
        <f t="shared" si="117"/>
        <v>93.316842666667071</v>
      </c>
      <c r="W465" s="26">
        <f>'2021-22 Salary &amp; Benefits'!G$6</f>
        <v>11848.32</v>
      </c>
      <c r="X465" s="28">
        <f>'2021-22 Salary &amp; Benefits'!H$6</f>
        <v>0.2271</v>
      </c>
      <c r="Y465" s="28">
        <f>'2021-22 Salary &amp; Benefits'!I$6</f>
        <v>0.22070000000000001</v>
      </c>
      <c r="Z465" s="26">
        <f t="shared" si="118"/>
        <v>1897.7594986445333</v>
      </c>
      <c r="AA465" s="27">
        <f t="shared" si="122"/>
        <v>79.302060933333351</v>
      </c>
      <c r="AB465" s="27">
        <f t="shared" si="119"/>
        <v>17.50196484798667</v>
      </c>
      <c r="AC465" s="27">
        <f t="shared" si="120"/>
        <v>96.804025781320021</v>
      </c>
      <c r="AD465" s="26">
        <f t="shared" si="121"/>
        <v>6752.6871804258544</v>
      </c>
    </row>
    <row r="466" spans="1:30" s="23" customFormat="1">
      <c r="A466" s="129" t="s">
        <v>2461</v>
      </c>
      <c r="B466" s="129" t="s">
        <v>1507</v>
      </c>
      <c r="C466" s="130">
        <v>5300</v>
      </c>
      <c r="D466" s="129" t="s">
        <v>1513</v>
      </c>
      <c r="E466" s="169">
        <f>VLOOKUP($C466,'2020-21 School Level AAFTE'!$C:$Z,11,FALSE)</f>
        <v>0.377</v>
      </c>
      <c r="F466" s="169" t="str">
        <f>VLOOKUP($C466,'2020-21 School Level AAFTE'!$C:$Z,8,FALSE)</f>
        <v>No</v>
      </c>
      <c r="G466" s="167">
        <f>VLOOKUP($C466,'2020-21 School Level AAFTE'!$C:$I,7,FALSE)</f>
        <v>57.55</v>
      </c>
      <c r="H466" s="145">
        <f>IFERROR(IF(F466= "yes",VLOOKUP(C466,Summary!$B:$I,5,0),0),0)</f>
        <v>0</v>
      </c>
      <c r="I466" s="144">
        <f t="shared" si="111"/>
        <v>0</v>
      </c>
      <c r="J466" s="101">
        <f>VLOOKUP($A466,'2021-22 Salary &amp; Benefits'!$A:$I,3,FALSE)</f>
        <v>1</v>
      </c>
      <c r="K466" s="101">
        <f>VLOOKUP($A466,'2021-22 Salary &amp; Benefits'!$A:$I,4,FALSE)</f>
        <v>1</v>
      </c>
      <c r="L466" s="121">
        <f t="shared" si="112"/>
        <v>0</v>
      </c>
      <c r="M466" s="29">
        <v>15</v>
      </c>
      <c r="N466" s="31">
        <f t="shared" si="113"/>
        <v>0</v>
      </c>
      <c r="O466" s="29">
        <v>1.1000000000000001</v>
      </c>
      <c r="P466" s="29">
        <v>36</v>
      </c>
      <c r="Q466" s="32">
        <f t="shared" si="114"/>
        <v>0</v>
      </c>
      <c r="R466" s="122">
        <f t="shared" si="115"/>
        <v>0</v>
      </c>
      <c r="S466" s="25">
        <f>VLOOKUP($A466,'2021-22 Salary &amp; Benefits'!$A:$I,5,FALSE)</f>
        <v>67585</v>
      </c>
      <c r="T466" s="25">
        <f>VLOOKUP($A466,'2021-22 Salary &amp; Benefits'!$A:$I,6,FALSE)</f>
        <v>68937</v>
      </c>
      <c r="U466" s="26">
        <f t="shared" si="116"/>
        <v>0</v>
      </c>
      <c r="V466" s="26">
        <f t="shared" si="117"/>
        <v>0</v>
      </c>
      <c r="W466" s="26">
        <f>'2021-22 Salary &amp; Benefits'!G$6</f>
        <v>11848.32</v>
      </c>
      <c r="X466" s="28">
        <f>'2021-22 Salary &amp; Benefits'!H$6</f>
        <v>0.2271</v>
      </c>
      <c r="Y466" s="28">
        <f>'2021-22 Salary &amp; Benefits'!I$6</f>
        <v>0.22070000000000001</v>
      </c>
      <c r="Z466" s="26">
        <f t="shared" si="118"/>
        <v>0</v>
      </c>
      <c r="AA466" s="27">
        <f t="shared" si="122"/>
        <v>0</v>
      </c>
      <c r="AB466" s="27">
        <f t="shared" si="119"/>
        <v>0</v>
      </c>
      <c r="AC466" s="27">
        <f t="shared" si="120"/>
        <v>0</v>
      </c>
      <c r="AD466" s="26">
        <f t="shared" si="121"/>
        <v>0</v>
      </c>
    </row>
    <row r="467" spans="1:30" s="23" customFormat="1">
      <c r="A467" s="129" t="s">
        <v>2461</v>
      </c>
      <c r="B467" s="129" t="s">
        <v>1507</v>
      </c>
      <c r="C467" s="130">
        <v>5332</v>
      </c>
      <c r="D467" s="129" t="s">
        <v>1514</v>
      </c>
      <c r="E467" s="169">
        <f>VLOOKUP($C467,'2020-21 School Level AAFTE'!$C:$Z,11,FALSE)</f>
        <v>0.58289999999999997</v>
      </c>
      <c r="F467" s="169" t="str">
        <f>VLOOKUP($C467,'2020-21 School Level AAFTE'!$C:$Z,8,FALSE)</f>
        <v>Yes</v>
      </c>
      <c r="G467" s="167">
        <f>VLOOKUP($C467,'2020-21 School Level AAFTE'!$C:$I,7,FALSE)</f>
        <v>30</v>
      </c>
      <c r="H467" s="145">
        <f>IFERROR(IF(F467= "yes",VLOOKUP(C467,Summary!$B:$I,5,0),0),0)</f>
        <v>0</v>
      </c>
      <c r="I467" s="143">
        <f t="shared" si="111"/>
        <v>30</v>
      </c>
      <c r="J467" s="101">
        <f>VLOOKUP($A467,'2021-22 Salary &amp; Benefits'!$A:$I,3,FALSE)</f>
        <v>1</v>
      </c>
      <c r="K467" s="101">
        <f>VLOOKUP($A467,'2021-22 Salary &amp; Benefits'!$A:$I,4,FALSE)</f>
        <v>1</v>
      </c>
      <c r="L467" s="45">
        <f t="shared" si="112"/>
        <v>30</v>
      </c>
      <c r="M467" s="29">
        <v>15</v>
      </c>
      <c r="N467" s="31">
        <f t="shared" si="113"/>
        <v>2</v>
      </c>
      <c r="O467" s="29">
        <v>1.1000000000000001</v>
      </c>
      <c r="P467" s="29">
        <v>36</v>
      </c>
      <c r="Q467" s="32">
        <f t="shared" si="114"/>
        <v>79.2</v>
      </c>
      <c r="R467" s="122">
        <f t="shared" si="115"/>
        <v>8.8000000000000009E-2</v>
      </c>
      <c r="S467" s="25">
        <f>VLOOKUP($A467,'2021-22 Salary &amp; Benefits'!$A:$I,5,FALSE)</f>
        <v>67585</v>
      </c>
      <c r="T467" s="25">
        <f>VLOOKUP($A467,'2021-22 Salary &amp; Benefits'!$A:$I,6,FALSE)</f>
        <v>68937</v>
      </c>
      <c r="U467" s="26">
        <f t="shared" si="116"/>
        <v>5947.4800000000005</v>
      </c>
      <c r="V467" s="26">
        <f t="shared" si="117"/>
        <v>118.97600000000057</v>
      </c>
      <c r="W467" s="26">
        <f>'2021-22 Salary &amp; Benefits'!G$6</f>
        <v>11848.32</v>
      </c>
      <c r="X467" s="28">
        <f>'2021-22 Salary &amp; Benefits'!H$6</f>
        <v>0.2271</v>
      </c>
      <c r="Y467" s="28">
        <f>'2021-22 Salary &amp; Benefits'!I$6</f>
        <v>0.22070000000000001</v>
      </c>
      <c r="Z467" s="26">
        <f t="shared" si="118"/>
        <v>2419.5828712000002</v>
      </c>
      <c r="AA467" s="27">
        <f t="shared" si="122"/>
        <v>101.10760000000002</v>
      </c>
      <c r="AB467" s="27">
        <f t="shared" si="119"/>
        <v>22.314447320000006</v>
      </c>
      <c r="AC467" s="27">
        <f t="shared" si="120"/>
        <v>123.42204732000002</v>
      </c>
      <c r="AD467" s="26">
        <f t="shared" si="121"/>
        <v>8609.4609185200006</v>
      </c>
    </row>
    <row r="468" spans="1:30" s="23" customFormat="1">
      <c r="A468" s="129" t="s">
        <v>2461</v>
      </c>
      <c r="B468" s="129" t="s">
        <v>1507</v>
      </c>
      <c r="C468" s="130">
        <v>2361</v>
      </c>
      <c r="D468" s="129" t="s">
        <v>1510</v>
      </c>
      <c r="E468" s="169">
        <f>VLOOKUP($C468,'2020-21 School Level AAFTE'!$C:$Z,11,FALSE)</f>
        <v>0.3795</v>
      </c>
      <c r="F468" s="169" t="str">
        <f>VLOOKUP($C468,'2020-21 School Level AAFTE'!$C:$Z,8,FALSE)</f>
        <v>No</v>
      </c>
      <c r="G468" s="167">
        <f>VLOOKUP($C468,'2020-21 School Level AAFTE'!$C:$I,7,FALSE)</f>
        <v>277.3</v>
      </c>
      <c r="H468" s="145">
        <f>IFERROR(IF(F468= "yes",VLOOKUP(C468,Summary!$B:$I,5,0),0),0)</f>
        <v>0</v>
      </c>
      <c r="I468" s="144">
        <f t="shared" si="111"/>
        <v>0</v>
      </c>
      <c r="J468" s="101">
        <f>VLOOKUP($A468,'2021-22 Salary &amp; Benefits'!$A:$I,3,FALSE)</f>
        <v>1</v>
      </c>
      <c r="K468" s="101">
        <f>VLOOKUP($A468,'2021-22 Salary &amp; Benefits'!$A:$I,4,FALSE)</f>
        <v>1</v>
      </c>
      <c r="L468" s="121">
        <f t="shared" si="112"/>
        <v>0</v>
      </c>
      <c r="M468" s="29">
        <v>15</v>
      </c>
      <c r="N468" s="31">
        <f t="shared" si="113"/>
        <v>0</v>
      </c>
      <c r="O468" s="29">
        <v>1.1000000000000001</v>
      </c>
      <c r="P468" s="29">
        <v>36</v>
      </c>
      <c r="Q468" s="32">
        <f t="shared" si="114"/>
        <v>0</v>
      </c>
      <c r="R468" s="122">
        <f t="shared" si="115"/>
        <v>0</v>
      </c>
      <c r="S468" s="25">
        <f>VLOOKUP($A468,'2021-22 Salary &amp; Benefits'!$A:$I,5,FALSE)</f>
        <v>67585</v>
      </c>
      <c r="T468" s="25">
        <f>VLOOKUP($A468,'2021-22 Salary &amp; Benefits'!$A:$I,6,FALSE)</f>
        <v>68937</v>
      </c>
      <c r="U468" s="26">
        <f t="shared" si="116"/>
        <v>0</v>
      </c>
      <c r="V468" s="26">
        <f t="shared" si="117"/>
        <v>0</v>
      </c>
      <c r="W468" s="26">
        <f>'2021-22 Salary &amp; Benefits'!G$6</f>
        <v>11848.32</v>
      </c>
      <c r="X468" s="28">
        <f>'2021-22 Salary &amp; Benefits'!H$6</f>
        <v>0.2271</v>
      </c>
      <c r="Y468" s="28">
        <f>'2021-22 Salary &amp; Benefits'!I$6</f>
        <v>0.22070000000000001</v>
      </c>
      <c r="Z468" s="26">
        <f t="shared" si="118"/>
        <v>0</v>
      </c>
      <c r="AA468" s="27">
        <f t="shared" si="122"/>
        <v>0</v>
      </c>
      <c r="AB468" s="27">
        <f t="shared" si="119"/>
        <v>0</v>
      </c>
      <c r="AC468" s="27">
        <f t="shared" si="120"/>
        <v>0</v>
      </c>
      <c r="AD468" s="26">
        <f t="shared" si="121"/>
        <v>0</v>
      </c>
    </row>
    <row r="469" spans="1:30" s="23" customFormat="1">
      <c r="A469" s="129" t="s">
        <v>2486</v>
      </c>
      <c r="B469" s="129" t="s">
        <v>1653</v>
      </c>
      <c r="C469" s="130">
        <v>3560</v>
      </c>
      <c r="D469" s="129" t="s">
        <v>1678</v>
      </c>
      <c r="E469" s="169">
        <f>VLOOKUP($C469,'2020-21 School Level AAFTE'!$C:$Z,11,FALSE)</f>
        <v>0.46</v>
      </c>
      <c r="F469" s="169" t="str">
        <f>VLOOKUP($C469,'2020-21 School Level AAFTE'!$C:$Z,8,FALSE)</f>
        <v>No</v>
      </c>
      <c r="G469" s="167">
        <f>VLOOKUP($C469,'2020-21 School Level AAFTE'!$C:$I,7,FALSE)</f>
        <v>813.52</v>
      </c>
      <c r="H469" s="145">
        <f>IFERROR(IF(F469= "yes",VLOOKUP(C469,Summary!$B:$I,5,0),0),0)</f>
        <v>0</v>
      </c>
      <c r="I469" s="143">
        <f t="shared" si="111"/>
        <v>0</v>
      </c>
      <c r="J469" s="101">
        <f>VLOOKUP($A469,'2021-22 Salary &amp; Benefits'!$A:$I,3,FALSE)</f>
        <v>1.18</v>
      </c>
      <c r="K469" s="101">
        <f>VLOOKUP($A469,'2021-22 Salary &amp; Benefits'!$A:$I,4,FALSE)</f>
        <v>1.18</v>
      </c>
      <c r="L469" s="45">
        <f t="shared" si="112"/>
        <v>0</v>
      </c>
      <c r="M469" s="29">
        <v>15</v>
      </c>
      <c r="N469" s="31">
        <f t="shared" si="113"/>
        <v>0</v>
      </c>
      <c r="O469" s="29">
        <v>1.1000000000000001</v>
      </c>
      <c r="P469" s="29">
        <v>36</v>
      </c>
      <c r="Q469" s="32">
        <f t="shared" si="114"/>
        <v>0</v>
      </c>
      <c r="R469" s="122">
        <f t="shared" si="115"/>
        <v>0</v>
      </c>
      <c r="S469" s="25">
        <f>VLOOKUP($A469,'2021-22 Salary &amp; Benefits'!$A:$I,5,FALSE)</f>
        <v>67585</v>
      </c>
      <c r="T469" s="25">
        <f>VLOOKUP($A469,'2021-22 Salary &amp; Benefits'!$A:$I,6,FALSE)</f>
        <v>68937</v>
      </c>
      <c r="U469" s="26">
        <f t="shared" si="116"/>
        <v>0</v>
      </c>
      <c r="V469" s="26">
        <f t="shared" si="117"/>
        <v>0</v>
      </c>
      <c r="W469" s="26">
        <f>'2021-22 Salary &amp; Benefits'!G$6</f>
        <v>11848.32</v>
      </c>
      <c r="X469" s="28">
        <f>'2021-22 Salary &amp; Benefits'!H$6</f>
        <v>0.2271</v>
      </c>
      <c r="Y469" s="28">
        <f>'2021-22 Salary &amp; Benefits'!I$6</f>
        <v>0.22070000000000001</v>
      </c>
      <c r="Z469" s="26">
        <f t="shared" si="118"/>
        <v>0</v>
      </c>
      <c r="AA469" s="27">
        <f t="shared" si="122"/>
        <v>0</v>
      </c>
      <c r="AB469" s="27">
        <f t="shared" si="119"/>
        <v>0</v>
      </c>
      <c r="AC469" s="27">
        <f t="shared" si="120"/>
        <v>0</v>
      </c>
      <c r="AD469" s="26">
        <f t="shared" si="121"/>
        <v>0</v>
      </c>
    </row>
    <row r="470" spans="1:30" s="23" customFormat="1">
      <c r="A470" s="129" t="s">
        <v>2486</v>
      </c>
      <c r="B470" s="129" t="s">
        <v>1653</v>
      </c>
      <c r="C470" s="130">
        <v>3302</v>
      </c>
      <c r="D470" s="129" t="s">
        <v>1666</v>
      </c>
      <c r="E470" s="169">
        <f>VLOOKUP($C470,'2020-21 School Level AAFTE'!$C:$Z,11,FALSE)</f>
        <v>0.3846</v>
      </c>
      <c r="F470" s="169" t="str">
        <f>VLOOKUP($C470,'2020-21 School Level AAFTE'!$C:$Z,8,FALSE)</f>
        <v>No</v>
      </c>
      <c r="G470" s="167">
        <f>VLOOKUP($C470,'2020-21 School Level AAFTE'!$C:$I,7,FALSE)</f>
        <v>497.54</v>
      </c>
      <c r="H470" s="145">
        <f>IFERROR(IF(F470= "yes",VLOOKUP(C470,Summary!$B:$I,5,0),0),0)</f>
        <v>0</v>
      </c>
      <c r="I470" s="143">
        <f t="shared" si="111"/>
        <v>0</v>
      </c>
      <c r="J470" s="101">
        <f>VLOOKUP($A470,'2021-22 Salary &amp; Benefits'!$A:$I,3,FALSE)</f>
        <v>1.18</v>
      </c>
      <c r="K470" s="101">
        <f>VLOOKUP($A470,'2021-22 Salary &amp; Benefits'!$A:$I,4,FALSE)</f>
        <v>1.18</v>
      </c>
      <c r="L470" s="45">
        <f t="shared" si="112"/>
        <v>0</v>
      </c>
      <c r="M470" s="29">
        <v>15</v>
      </c>
      <c r="N470" s="31">
        <f t="shared" si="113"/>
        <v>0</v>
      </c>
      <c r="O470" s="29">
        <v>1.1000000000000001</v>
      </c>
      <c r="P470" s="29">
        <v>36</v>
      </c>
      <c r="Q470" s="32">
        <f t="shared" si="114"/>
        <v>0</v>
      </c>
      <c r="R470" s="122">
        <f t="shared" si="115"/>
        <v>0</v>
      </c>
      <c r="S470" s="25">
        <f>VLOOKUP($A470,'2021-22 Salary &amp; Benefits'!$A:$I,5,FALSE)</f>
        <v>67585</v>
      </c>
      <c r="T470" s="25">
        <f>VLOOKUP($A470,'2021-22 Salary &amp; Benefits'!$A:$I,6,FALSE)</f>
        <v>68937</v>
      </c>
      <c r="U470" s="26">
        <f t="shared" si="116"/>
        <v>0</v>
      </c>
      <c r="V470" s="26">
        <f t="shared" si="117"/>
        <v>0</v>
      </c>
      <c r="W470" s="26">
        <f>'2021-22 Salary &amp; Benefits'!G$6</f>
        <v>11848.32</v>
      </c>
      <c r="X470" s="28">
        <f>'2021-22 Salary &amp; Benefits'!H$6</f>
        <v>0.2271</v>
      </c>
      <c r="Y470" s="28">
        <f>'2021-22 Salary &amp; Benefits'!I$6</f>
        <v>0.22070000000000001</v>
      </c>
      <c r="Z470" s="26">
        <f t="shared" si="118"/>
        <v>0</v>
      </c>
      <c r="AA470" s="27">
        <f t="shared" si="122"/>
        <v>0</v>
      </c>
      <c r="AB470" s="27">
        <f t="shared" si="119"/>
        <v>0</v>
      </c>
      <c r="AC470" s="27">
        <f t="shared" si="120"/>
        <v>0</v>
      </c>
      <c r="AD470" s="26">
        <f t="shared" si="121"/>
        <v>0</v>
      </c>
    </row>
    <row r="471" spans="1:30" s="23" customFormat="1">
      <c r="A471" s="129" t="s">
        <v>2486</v>
      </c>
      <c r="B471" s="129" t="s">
        <v>1653</v>
      </c>
      <c r="C471" s="130">
        <v>3536</v>
      </c>
      <c r="D471" s="129" t="s">
        <v>1677</v>
      </c>
      <c r="E471" s="169">
        <f>VLOOKUP($C471,'2020-21 School Level AAFTE'!$C:$Z,11,FALSE)</f>
        <v>0.1283</v>
      </c>
      <c r="F471" s="169" t="str">
        <f>VLOOKUP($C471,'2020-21 School Level AAFTE'!$C:$Z,8,FALSE)</f>
        <v>No</v>
      </c>
      <c r="G471" s="167">
        <f>VLOOKUP($C471,'2020-21 School Level AAFTE'!$C:$I,7,FALSE)</f>
        <v>406.05</v>
      </c>
      <c r="H471" s="145">
        <f>IFERROR(IF(F471= "yes",VLOOKUP(C471,Summary!$B:$I,5,0),0),0)</f>
        <v>0</v>
      </c>
      <c r="I471" s="144">
        <f t="shared" si="111"/>
        <v>0</v>
      </c>
      <c r="J471" s="101">
        <f>VLOOKUP($A471,'2021-22 Salary &amp; Benefits'!$A:$I,3,FALSE)</f>
        <v>1.18</v>
      </c>
      <c r="K471" s="101">
        <f>VLOOKUP($A471,'2021-22 Salary &amp; Benefits'!$A:$I,4,FALSE)</f>
        <v>1.18</v>
      </c>
      <c r="L471" s="121">
        <f t="shared" si="112"/>
        <v>0</v>
      </c>
      <c r="M471" s="29">
        <v>15</v>
      </c>
      <c r="N471" s="31">
        <f t="shared" si="113"/>
        <v>0</v>
      </c>
      <c r="O471" s="29">
        <v>1.1000000000000001</v>
      </c>
      <c r="P471" s="29">
        <v>36</v>
      </c>
      <c r="Q471" s="32">
        <f t="shared" si="114"/>
        <v>0</v>
      </c>
      <c r="R471" s="122">
        <f t="shared" si="115"/>
        <v>0</v>
      </c>
      <c r="S471" s="25">
        <f>VLOOKUP($A471,'2021-22 Salary &amp; Benefits'!$A:$I,5,FALSE)</f>
        <v>67585</v>
      </c>
      <c r="T471" s="25">
        <f>VLOOKUP($A471,'2021-22 Salary &amp; Benefits'!$A:$I,6,FALSE)</f>
        <v>68937</v>
      </c>
      <c r="U471" s="26">
        <f t="shared" si="116"/>
        <v>0</v>
      </c>
      <c r="V471" s="26">
        <f t="shared" si="117"/>
        <v>0</v>
      </c>
      <c r="W471" s="26">
        <f>'2021-22 Salary &amp; Benefits'!G$6</f>
        <v>11848.32</v>
      </c>
      <c r="X471" s="28">
        <f>'2021-22 Salary &amp; Benefits'!H$6</f>
        <v>0.2271</v>
      </c>
      <c r="Y471" s="28">
        <f>'2021-22 Salary &amp; Benefits'!I$6</f>
        <v>0.22070000000000001</v>
      </c>
      <c r="Z471" s="26">
        <f t="shared" si="118"/>
        <v>0</v>
      </c>
      <c r="AA471" s="27">
        <f t="shared" si="122"/>
        <v>0</v>
      </c>
      <c r="AB471" s="27">
        <f t="shared" si="119"/>
        <v>0</v>
      </c>
      <c r="AC471" s="27">
        <f t="shared" si="120"/>
        <v>0</v>
      </c>
      <c r="AD471" s="26">
        <f t="shared" si="121"/>
        <v>0</v>
      </c>
    </row>
    <row r="472" spans="1:30" s="23" customFormat="1">
      <c r="A472" s="129" t="s">
        <v>2486</v>
      </c>
      <c r="B472" s="129" t="s">
        <v>1653</v>
      </c>
      <c r="C472" s="130">
        <v>3650</v>
      </c>
      <c r="D472" s="129" t="s">
        <v>1683</v>
      </c>
      <c r="E472" s="169">
        <f>VLOOKUP($C472,'2020-21 School Level AAFTE'!$C:$Z,11,FALSE)</f>
        <v>0.29730000000000001</v>
      </c>
      <c r="F472" s="169" t="str">
        <f>VLOOKUP($C472,'2020-21 School Level AAFTE'!$C:$Z,8,FALSE)</f>
        <v>No</v>
      </c>
      <c r="G472" s="167">
        <f>VLOOKUP($C472,'2020-21 School Level AAFTE'!$C:$I,7,FALSE)</f>
        <v>694.43</v>
      </c>
      <c r="H472" s="145">
        <f>IFERROR(IF(F472= "yes",VLOOKUP(C472,Summary!$B:$I,5,0),0),0)</f>
        <v>0</v>
      </c>
      <c r="I472" s="143">
        <f t="shared" si="111"/>
        <v>0</v>
      </c>
      <c r="J472" s="101">
        <f>VLOOKUP($A472,'2021-22 Salary &amp; Benefits'!$A:$I,3,FALSE)</f>
        <v>1.18</v>
      </c>
      <c r="K472" s="101">
        <f>VLOOKUP($A472,'2021-22 Salary &amp; Benefits'!$A:$I,4,FALSE)</f>
        <v>1.18</v>
      </c>
      <c r="L472" s="45">
        <f t="shared" si="112"/>
        <v>0</v>
      </c>
      <c r="M472" s="29">
        <v>15</v>
      </c>
      <c r="N472" s="31">
        <f t="shared" si="113"/>
        <v>0</v>
      </c>
      <c r="O472" s="29">
        <v>1.1000000000000001</v>
      </c>
      <c r="P472" s="29">
        <v>36</v>
      </c>
      <c r="Q472" s="32">
        <f t="shared" si="114"/>
        <v>0</v>
      </c>
      <c r="R472" s="122">
        <f t="shared" si="115"/>
        <v>0</v>
      </c>
      <c r="S472" s="25">
        <f>VLOOKUP($A472,'2021-22 Salary &amp; Benefits'!$A:$I,5,FALSE)</f>
        <v>67585</v>
      </c>
      <c r="T472" s="25">
        <f>VLOOKUP($A472,'2021-22 Salary &amp; Benefits'!$A:$I,6,FALSE)</f>
        <v>68937</v>
      </c>
      <c r="U472" s="26">
        <f t="shared" si="116"/>
        <v>0</v>
      </c>
      <c r="V472" s="26">
        <f t="shared" si="117"/>
        <v>0</v>
      </c>
      <c r="W472" s="26">
        <f>'2021-22 Salary &amp; Benefits'!G$6</f>
        <v>11848.32</v>
      </c>
      <c r="X472" s="28">
        <f>'2021-22 Salary &amp; Benefits'!H$6</f>
        <v>0.2271</v>
      </c>
      <c r="Y472" s="28">
        <f>'2021-22 Salary &amp; Benefits'!I$6</f>
        <v>0.22070000000000001</v>
      </c>
      <c r="Z472" s="26">
        <f t="shared" si="118"/>
        <v>0</v>
      </c>
      <c r="AA472" s="27">
        <f t="shared" si="122"/>
        <v>0</v>
      </c>
      <c r="AB472" s="27">
        <f t="shared" si="119"/>
        <v>0</v>
      </c>
      <c r="AC472" s="27">
        <f t="shared" si="120"/>
        <v>0</v>
      </c>
      <c r="AD472" s="26">
        <f t="shared" si="121"/>
        <v>0</v>
      </c>
    </row>
    <row r="473" spans="1:30" s="23" customFormat="1">
      <c r="A473" s="129" t="s">
        <v>2486</v>
      </c>
      <c r="B473" s="129" t="s">
        <v>1653</v>
      </c>
      <c r="C473" s="130">
        <v>3409</v>
      </c>
      <c r="D473" s="129" t="s">
        <v>1670</v>
      </c>
      <c r="E473" s="169">
        <f>VLOOKUP($C473,'2020-21 School Level AAFTE'!$C:$Z,11,FALSE)</f>
        <v>0.7651</v>
      </c>
      <c r="F473" s="169" t="str">
        <f>VLOOKUP($C473,'2020-21 School Level AAFTE'!$C:$Z,8,FALSE)</f>
        <v>Yes</v>
      </c>
      <c r="G473" s="167">
        <f>VLOOKUP($C473,'2020-21 School Level AAFTE'!$C:$I,7,FALSE)</f>
        <v>428.8</v>
      </c>
      <c r="H473" s="145">
        <f>IFERROR(IF(F473= "yes",VLOOKUP(C473,Summary!$B:$I,5,0),0),0)</f>
        <v>0</v>
      </c>
      <c r="I473" s="144">
        <f t="shared" si="111"/>
        <v>428.8</v>
      </c>
      <c r="J473" s="101">
        <f>VLOOKUP($A473,'2021-22 Salary &amp; Benefits'!$A:$I,3,FALSE)</f>
        <v>1.18</v>
      </c>
      <c r="K473" s="101">
        <f>VLOOKUP($A473,'2021-22 Salary &amp; Benefits'!$A:$I,4,FALSE)</f>
        <v>1.18</v>
      </c>
      <c r="L473" s="121">
        <f t="shared" si="112"/>
        <v>428.8</v>
      </c>
      <c r="M473" s="29">
        <v>15</v>
      </c>
      <c r="N473" s="31">
        <f t="shared" si="113"/>
        <v>28.586666666666666</v>
      </c>
      <c r="O473" s="29">
        <v>1.1000000000000001</v>
      </c>
      <c r="P473" s="29">
        <v>36</v>
      </c>
      <c r="Q473" s="32">
        <f t="shared" si="114"/>
        <v>1132.0319999999999</v>
      </c>
      <c r="R473" s="122">
        <f t="shared" si="115"/>
        <v>1.2578133333333332</v>
      </c>
      <c r="S473" s="25">
        <f>VLOOKUP($A473,'2021-22 Salary &amp; Benefits'!$A:$I,5,FALSE)</f>
        <v>67585</v>
      </c>
      <c r="T473" s="25">
        <f>VLOOKUP($A473,'2021-22 Salary &amp; Benefits'!$A:$I,6,FALSE)</f>
        <v>68937</v>
      </c>
      <c r="U473" s="26">
        <f t="shared" si="116"/>
        <v>100310.99067733334</v>
      </c>
      <c r="V473" s="26">
        <f t="shared" si="117"/>
        <v>2006.6650794666493</v>
      </c>
      <c r="W473" s="26">
        <f>'2021-22 Salary &amp; Benefits'!G$6</f>
        <v>11848.32</v>
      </c>
      <c r="X473" s="28">
        <f>'2021-22 Salary &amp; Benefits'!H$6</f>
        <v>0.2271</v>
      </c>
      <c r="Y473" s="28">
        <f>'2021-22 Salary &amp; Benefits'!I$6</f>
        <v>0.22070000000000001</v>
      </c>
      <c r="Z473" s="26">
        <f t="shared" si="118"/>
        <v>38126.47183946069</v>
      </c>
      <c r="AA473" s="27">
        <f t="shared" si="122"/>
        <v>1705.2942626133331</v>
      </c>
      <c r="AB473" s="27">
        <f t="shared" si="119"/>
        <v>376.35844375876263</v>
      </c>
      <c r="AC473" s="27">
        <f t="shared" si="120"/>
        <v>2081.652706372096</v>
      </c>
      <c r="AD473" s="26">
        <f t="shared" si="121"/>
        <v>142525.78030263277</v>
      </c>
    </row>
    <row r="474" spans="1:30" s="23" customFormat="1">
      <c r="A474" s="129" t="s">
        <v>2486</v>
      </c>
      <c r="B474" s="129" t="s">
        <v>1653</v>
      </c>
      <c r="C474" s="130">
        <v>3304</v>
      </c>
      <c r="D474" s="129" t="s">
        <v>1668</v>
      </c>
      <c r="E474" s="169">
        <f>VLOOKUP($C474,'2020-21 School Level AAFTE'!$C:$Z,11,FALSE)</f>
        <v>0.4854</v>
      </c>
      <c r="F474" s="169" t="str">
        <f>VLOOKUP($C474,'2020-21 School Level AAFTE'!$C:$Z,8,FALSE)</f>
        <v>No</v>
      </c>
      <c r="G474" s="167">
        <f>VLOOKUP($C474,'2020-21 School Level AAFTE'!$C:$I,7,FALSE)</f>
        <v>552.51</v>
      </c>
      <c r="H474" s="145">
        <f>IFERROR(IF(F474= "yes",VLOOKUP(C474,Summary!$B:$I,5,0),0),0)</f>
        <v>0</v>
      </c>
      <c r="I474" s="143">
        <f t="shared" si="111"/>
        <v>0</v>
      </c>
      <c r="J474" s="101">
        <f>VLOOKUP($A474,'2021-22 Salary &amp; Benefits'!$A:$I,3,FALSE)</f>
        <v>1.18</v>
      </c>
      <c r="K474" s="101">
        <f>VLOOKUP($A474,'2021-22 Salary &amp; Benefits'!$A:$I,4,FALSE)</f>
        <v>1.18</v>
      </c>
      <c r="L474" s="45">
        <f t="shared" si="112"/>
        <v>0</v>
      </c>
      <c r="M474" s="29">
        <v>15</v>
      </c>
      <c r="N474" s="31">
        <f t="shared" si="113"/>
        <v>0</v>
      </c>
      <c r="O474" s="29">
        <v>1.1000000000000001</v>
      </c>
      <c r="P474" s="29">
        <v>36</v>
      </c>
      <c r="Q474" s="32">
        <f t="shared" si="114"/>
        <v>0</v>
      </c>
      <c r="R474" s="122">
        <f t="shared" si="115"/>
        <v>0</v>
      </c>
      <c r="S474" s="25">
        <f>VLOOKUP($A474,'2021-22 Salary &amp; Benefits'!$A:$I,5,FALSE)</f>
        <v>67585</v>
      </c>
      <c r="T474" s="25">
        <f>VLOOKUP($A474,'2021-22 Salary &amp; Benefits'!$A:$I,6,FALSE)</f>
        <v>68937</v>
      </c>
      <c r="U474" s="26">
        <f t="shared" si="116"/>
        <v>0</v>
      </c>
      <c r="V474" s="26">
        <f t="shared" si="117"/>
        <v>0</v>
      </c>
      <c r="W474" s="26">
        <f>'2021-22 Salary &amp; Benefits'!G$6</f>
        <v>11848.32</v>
      </c>
      <c r="X474" s="28">
        <f>'2021-22 Salary &amp; Benefits'!H$6</f>
        <v>0.2271</v>
      </c>
      <c r="Y474" s="28">
        <f>'2021-22 Salary &amp; Benefits'!I$6</f>
        <v>0.22070000000000001</v>
      </c>
      <c r="Z474" s="26">
        <f t="shared" si="118"/>
        <v>0</v>
      </c>
      <c r="AA474" s="27">
        <f t="shared" si="122"/>
        <v>0</v>
      </c>
      <c r="AB474" s="27">
        <f t="shared" si="119"/>
        <v>0</v>
      </c>
      <c r="AC474" s="27">
        <f t="shared" si="120"/>
        <v>0</v>
      </c>
      <c r="AD474" s="26">
        <f t="shared" si="121"/>
        <v>0</v>
      </c>
    </row>
    <row r="475" spans="1:30" s="23" customFormat="1">
      <c r="A475" s="129" t="s">
        <v>2486</v>
      </c>
      <c r="B475" s="129" t="s">
        <v>1653</v>
      </c>
      <c r="C475" s="130">
        <v>1520</v>
      </c>
      <c r="D475" s="129" t="s">
        <v>1655</v>
      </c>
      <c r="E475" s="169">
        <f>VLOOKUP($C475,'2020-21 School Level AAFTE'!$C:$Z,11,FALSE)</f>
        <v>0.1008</v>
      </c>
      <c r="F475" s="169" t="str">
        <f>VLOOKUP($C475,'2020-21 School Level AAFTE'!$C:$Z,8,FALSE)</f>
        <v>No</v>
      </c>
      <c r="G475" s="167">
        <f>VLOOKUP($C475,'2020-21 School Level AAFTE'!$C:$I,7,FALSE)</f>
        <v>338.9</v>
      </c>
      <c r="H475" s="145">
        <f>IFERROR(IF(F475= "yes",VLOOKUP(C475,Summary!$B:$I,5,0),0),0)</f>
        <v>0</v>
      </c>
      <c r="I475" s="143">
        <f t="shared" si="111"/>
        <v>0</v>
      </c>
      <c r="J475" s="101">
        <f>VLOOKUP($A475,'2021-22 Salary &amp; Benefits'!$A:$I,3,FALSE)</f>
        <v>1.18</v>
      </c>
      <c r="K475" s="101">
        <f>VLOOKUP($A475,'2021-22 Salary &amp; Benefits'!$A:$I,4,FALSE)</f>
        <v>1.18</v>
      </c>
      <c r="L475" s="45">
        <f t="shared" si="112"/>
        <v>0</v>
      </c>
      <c r="M475" s="29">
        <v>15</v>
      </c>
      <c r="N475" s="31">
        <f t="shared" si="113"/>
        <v>0</v>
      </c>
      <c r="O475" s="29">
        <v>1.1000000000000001</v>
      </c>
      <c r="P475" s="29">
        <v>36</v>
      </c>
      <c r="Q475" s="32">
        <f t="shared" si="114"/>
        <v>0</v>
      </c>
      <c r="R475" s="122">
        <f t="shared" si="115"/>
        <v>0</v>
      </c>
      <c r="S475" s="25">
        <f>VLOOKUP($A475,'2021-22 Salary &amp; Benefits'!$A:$I,5,FALSE)</f>
        <v>67585</v>
      </c>
      <c r="T475" s="25">
        <f>VLOOKUP($A475,'2021-22 Salary &amp; Benefits'!$A:$I,6,FALSE)</f>
        <v>68937</v>
      </c>
      <c r="U475" s="26">
        <f t="shared" si="116"/>
        <v>0</v>
      </c>
      <c r="V475" s="26">
        <f t="shared" si="117"/>
        <v>0</v>
      </c>
      <c r="W475" s="26">
        <f>'2021-22 Salary &amp; Benefits'!G$6</f>
        <v>11848.32</v>
      </c>
      <c r="X475" s="28">
        <f>'2021-22 Salary &amp; Benefits'!H$6</f>
        <v>0.2271</v>
      </c>
      <c r="Y475" s="28">
        <f>'2021-22 Salary &amp; Benefits'!I$6</f>
        <v>0.22070000000000001</v>
      </c>
      <c r="Z475" s="26">
        <f t="shared" si="118"/>
        <v>0</v>
      </c>
      <c r="AA475" s="27">
        <f t="shared" si="122"/>
        <v>0</v>
      </c>
      <c r="AB475" s="27">
        <f t="shared" si="119"/>
        <v>0</v>
      </c>
      <c r="AC475" s="27">
        <f t="shared" si="120"/>
        <v>0</v>
      </c>
      <c r="AD475" s="26">
        <f t="shared" si="121"/>
        <v>0</v>
      </c>
    </row>
    <row r="476" spans="1:30" s="23" customFormat="1">
      <c r="A476" s="129" t="s">
        <v>2486</v>
      </c>
      <c r="B476" s="129" t="s">
        <v>1653</v>
      </c>
      <c r="C476" s="130">
        <v>3534</v>
      </c>
      <c r="D476" s="129" t="s">
        <v>1676</v>
      </c>
      <c r="E476" s="169">
        <f>VLOOKUP($C476,'2020-21 School Level AAFTE'!$C:$Z,11,FALSE)</f>
        <v>0.5635</v>
      </c>
      <c r="F476" s="169" t="str">
        <f>VLOOKUP($C476,'2020-21 School Level AAFTE'!$C:$Z,8,FALSE)</f>
        <v>Yes</v>
      </c>
      <c r="G476" s="167">
        <f>VLOOKUP($C476,'2020-21 School Level AAFTE'!$C:$I,7,FALSE)</f>
        <v>400.81</v>
      </c>
      <c r="H476" s="145">
        <f>IFERROR(IF(F476= "yes",VLOOKUP(C476,Summary!$B:$I,5,0),0),0)</f>
        <v>0</v>
      </c>
      <c r="I476" s="143">
        <f t="shared" si="111"/>
        <v>400.81</v>
      </c>
      <c r="J476" s="101">
        <f>VLOOKUP($A476,'2021-22 Salary &amp; Benefits'!$A:$I,3,FALSE)</f>
        <v>1.18</v>
      </c>
      <c r="K476" s="101">
        <f>VLOOKUP($A476,'2021-22 Salary &amp; Benefits'!$A:$I,4,FALSE)</f>
        <v>1.18</v>
      </c>
      <c r="L476" s="45">
        <f t="shared" si="112"/>
        <v>400.81</v>
      </c>
      <c r="M476" s="29">
        <v>15</v>
      </c>
      <c r="N476" s="31">
        <f t="shared" si="113"/>
        <v>26.720666666666666</v>
      </c>
      <c r="O476" s="29">
        <v>1.1000000000000001</v>
      </c>
      <c r="P476" s="29">
        <v>36</v>
      </c>
      <c r="Q476" s="32">
        <f t="shared" si="114"/>
        <v>1058.1384</v>
      </c>
      <c r="R476" s="122">
        <f t="shared" si="115"/>
        <v>1.1757093333333335</v>
      </c>
      <c r="S476" s="25">
        <f>VLOOKUP($A476,'2021-22 Salary &amp; Benefits'!$A:$I,5,FALSE)</f>
        <v>67585</v>
      </c>
      <c r="T476" s="25">
        <f>VLOOKUP($A476,'2021-22 Salary &amp; Benefits'!$A:$I,6,FALSE)</f>
        <v>68937</v>
      </c>
      <c r="U476" s="26">
        <f t="shared" si="116"/>
        <v>93763.172046133346</v>
      </c>
      <c r="V476" s="26">
        <f t="shared" si="117"/>
        <v>1875.6796420266473</v>
      </c>
      <c r="W476" s="26">
        <f>'2021-22 Salary &amp; Benefits'!G$6</f>
        <v>11848.32</v>
      </c>
      <c r="X476" s="28">
        <f>'2021-22 Salary &amp; Benefits'!H$6</f>
        <v>0.2271</v>
      </c>
      <c r="Y476" s="28">
        <f>'2021-22 Salary &amp; Benefits'!I$6</f>
        <v>0.22070000000000001</v>
      </c>
      <c r="Z476" s="26">
        <f t="shared" si="118"/>
        <v>35637.759276992168</v>
      </c>
      <c r="AA476" s="27">
        <f t="shared" si="122"/>
        <v>1593.9808614693334</v>
      </c>
      <c r="AB476" s="27">
        <f t="shared" si="119"/>
        <v>351.79157612628188</v>
      </c>
      <c r="AC476" s="27">
        <f t="shared" si="120"/>
        <v>1945.7724375956152</v>
      </c>
      <c r="AD476" s="26">
        <f t="shared" si="121"/>
        <v>133222.38340274777</v>
      </c>
    </row>
    <row r="477" spans="1:30" s="23" customFormat="1">
      <c r="A477" s="129" t="s">
        <v>2486</v>
      </c>
      <c r="B477" s="129" t="s">
        <v>1653</v>
      </c>
      <c r="C477" s="130">
        <v>3691</v>
      </c>
      <c r="D477" s="129" t="s">
        <v>1684</v>
      </c>
      <c r="E477" s="169">
        <f>VLOOKUP($C477,'2020-21 School Level AAFTE'!$C:$Z,11,FALSE)</f>
        <v>0.67100000000000004</v>
      </c>
      <c r="F477" s="169" t="str">
        <f>VLOOKUP($C477,'2020-21 School Level AAFTE'!$C:$Z,8,FALSE)</f>
        <v>Yes</v>
      </c>
      <c r="G477" s="167">
        <f>VLOOKUP($C477,'2020-21 School Level AAFTE'!$C:$I,7,FALSE)</f>
        <v>472.62</v>
      </c>
      <c r="H477" s="145">
        <f>IFERROR(IF(F477= "yes",VLOOKUP(C477,Summary!$B:$I,5,0),0),0)</f>
        <v>0</v>
      </c>
      <c r="I477" s="143">
        <f t="shared" si="111"/>
        <v>472.62</v>
      </c>
      <c r="J477" s="101">
        <f>VLOOKUP($A477,'2021-22 Salary &amp; Benefits'!$A:$I,3,FALSE)</f>
        <v>1.18</v>
      </c>
      <c r="K477" s="101">
        <f>VLOOKUP($A477,'2021-22 Salary &amp; Benefits'!$A:$I,4,FALSE)</f>
        <v>1.18</v>
      </c>
      <c r="L477" s="45">
        <f t="shared" si="112"/>
        <v>472.62</v>
      </c>
      <c r="M477" s="29">
        <v>15</v>
      </c>
      <c r="N477" s="31">
        <f t="shared" si="113"/>
        <v>31.507999999999999</v>
      </c>
      <c r="O477" s="29">
        <v>1.1000000000000001</v>
      </c>
      <c r="P477" s="29">
        <v>36</v>
      </c>
      <c r="Q477" s="32">
        <f t="shared" si="114"/>
        <v>1247.7167999999999</v>
      </c>
      <c r="R477" s="122">
        <f t="shared" si="115"/>
        <v>1.3863519999999998</v>
      </c>
      <c r="S477" s="25">
        <f>VLOOKUP($A477,'2021-22 Salary &amp; Benefits'!$A:$I,5,FALSE)</f>
        <v>67585</v>
      </c>
      <c r="T477" s="25">
        <f>VLOOKUP($A477,'2021-22 Salary &amp; Benefits'!$A:$I,6,FALSE)</f>
        <v>68937</v>
      </c>
      <c r="U477" s="26">
        <f t="shared" si="116"/>
        <v>110561.98790559999</v>
      </c>
      <c r="V477" s="26">
        <f t="shared" si="117"/>
        <v>2211.7305267199699</v>
      </c>
      <c r="W477" s="26">
        <f>'2021-22 Salary &amp; Benefits'!G$6</f>
        <v>11848.32</v>
      </c>
      <c r="X477" s="28">
        <f>'2021-22 Salary &amp; Benefits'!H$6</f>
        <v>0.2271</v>
      </c>
      <c r="Y477" s="28">
        <f>'2021-22 Salary &amp; Benefits'!I$6</f>
        <v>0.22070000000000001</v>
      </c>
      <c r="Z477" s="26">
        <f t="shared" si="118"/>
        <v>42022.698509248847</v>
      </c>
      <c r="AA477" s="27">
        <f t="shared" si="122"/>
        <v>1879.5619738719993</v>
      </c>
      <c r="AB477" s="27">
        <f t="shared" si="119"/>
        <v>414.81932763355024</v>
      </c>
      <c r="AC477" s="27">
        <f t="shared" si="120"/>
        <v>2294.3813015055493</v>
      </c>
      <c r="AD477" s="26">
        <f t="shared" si="121"/>
        <v>157090.79824307436</v>
      </c>
    </row>
    <row r="478" spans="1:30" s="23" customFormat="1">
      <c r="A478" s="129" t="s">
        <v>2486</v>
      </c>
      <c r="B478" s="129" t="s">
        <v>1653</v>
      </c>
      <c r="C478" s="130">
        <v>3754</v>
      </c>
      <c r="D478" s="129" t="s">
        <v>1685</v>
      </c>
      <c r="E478" s="169">
        <f>VLOOKUP($C478,'2020-21 School Level AAFTE'!$C:$Z,11,FALSE)</f>
        <v>0.46400000000000002</v>
      </c>
      <c r="F478" s="169" t="str">
        <f>VLOOKUP($C478,'2020-21 School Level AAFTE'!$C:$Z,8,FALSE)</f>
        <v>No</v>
      </c>
      <c r="G478" s="167">
        <f>VLOOKUP($C478,'2020-21 School Level AAFTE'!$C:$I,7,FALSE)</f>
        <v>529.37</v>
      </c>
      <c r="H478" s="145">
        <f>IFERROR(IF(F478= "yes",VLOOKUP(C478,Summary!$B:$I,5,0),0),0)</f>
        <v>0</v>
      </c>
      <c r="I478" s="143">
        <f t="shared" si="111"/>
        <v>0</v>
      </c>
      <c r="J478" s="101">
        <f>VLOOKUP($A478,'2021-22 Salary &amp; Benefits'!$A:$I,3,FALSE)</f>
        <v>1.18</v>
      </c>
      <c r="K478" s="101">
        <f>VLOOKUP($A478,'2021-22 Salary &amp; Benefits'!$A:$I,4,FALSE)</f>
        <v>1.18</v>
      </c>
      <c r="L478" s="45">
        <f t="shared" si="112"/>
        <v>0</v>
      </c>
      <c r="M478" s="29">
        <v>15</v>
      </c>
      <c r="N478" s="31">
        <f t="shared" si="113"/>
        <v>0</v>
      </c>
      <c r="O478" s="29">
        <v>1.1000000000000001</v>
      </c>
      <c r="P478" s="29">
        <v>36</v>
      </c>
      <c r="Q478" s="32">
        <f t="shared" si="114"/>
        <v>0</v>
      </c>
      <c r="R478" s="122">
        <f t="shared" si="115"/>
        <v>0</v>
      </c>
      <c r="S478" s="25">
        <f>VLOOKUP($A478,'2021-22 Salary &amp; Benefits'!$A:$I,5,FALSE)</f>
        <v>67585</v>
      </c>
      <c r="T478" s="25">
        <f>VLOOKUP($A478,'2021-22 Salary &amp; Benefits'!$A:$I,6,FALSE)</f>
        <v>68937</v>
      </c>
      <c r="U478" s="26">
        <f t="shared" si="116"/>
        <v>0</v>
      </c>
      <c r="V478" s="26">
        <f t="shared" si="117"/>
        <v>0</v>
      </c>
      <c r="W478" s="26">
        <f>'2021-22 Salary &amp; Benefits'!G$6</f>
        <v>11848.32</v>
      </c>
      <c r="X478" s="28">
        <f>'2021-22 Salary &amp; Benefits'!H$6</f>
        <v>0.2271</v>
      </c>
      <c r="Y478" s="28">
        <f>'2021-22 Salary &amp; Benefits'!I$6</f>
        <v>0.22070000000000001</v>
      </c>
      <c r="Z478" s="26">
        <f t="shared" si="118"/>
        <v>0</v>
      </c>
      <c r="AA478" s="27">
        <f t="shared" si="122"/>
        <v>0</v>
      </c>
      <c r="AB478" s="27">
        <f t="shared" si="119"/>
        <v>0</v>
      </c>
      <c r="AC478" s="27">
        <f t="shared" si="120"/>
        <v>0</v>
      </c>
      <c r="AD478" s="26">
        <f t="shared" si="121"/>
        <v>0</v>
      </c>
    </row>
    <row r="479" spans="1:30" s="23" customFormat="1">
      <c r="A479" s="129" t="s">
        <v>2486</v>
      </c>
      <c r="B479" s="129" t="s">
        <v>1653</v>
      </c>
      <c r="C479" s="130">
        <v>1830</v>
      </c>
      <c r="D479" s="129" t="s">
        <v>1658</v>
      </c>
      <c r="E479" s="169">
        <f>VLOOKUP($C479,'2020-21 School Level AAFTE'!$C:$Z,11,FALSE)</f>
        <v>0.25280000000000002</v>
      </c>
      <c r="F479" s="169" t="str">
        <f>VLOOKUP($C479,'2020-21 School Level AAFTE'!$C:$Z,8,FALSE)</f>
        <v>No</v>
      </c>
      <c r="G479" s="167">
        <f>VLOOKUP($C479,'2020-21 School Level AAFTE'!$C:$I,7,FALSE)</f>
        <v>6.69</v>
      </c>
      <c r="H479" s="145">
        <f>IFERROR(IF(F479= "yes",VLOOKUP(C479,Summary!$B:$I,5,0),0),0)</f>
        <v>0</v>
      </c>
      <c r="I479" s="144">
        <f t="shared" si="111"/>
        <v>0</v>
      </c>
      <c r="J479" s="101">
        <f>VLOOKUP($A479,'2021-22 Salary &amp; Benefits'!$A:$I,3,FALSE)</f>
        <v>1.18</v>
      </c>
      <c r="K479" s="101">
        <f>VLOOKUP($A479,'2021-22 Salary &amp; Benefits'!$A:$I,4,FALSE)</f>
        <v>1.18</v>
      </c>
      <c r="L479" s="121">
        <f t="shared" si="112"/>
        <v>0</v>
      </c>
      <c r="M479" s="29">
        <v>15</v>
      </c>
      <c r="N479" s="31">
        <f t="shared" si="113"/>
        <v>0</v>
      </c>
      <c r="O479" s="29">
        <v>1.1000000000000001</v>
      </c>
      <c r="P479" s="29">
        <v>36</v>
      </c>
      <c r="Q479" s="32">
        <f t="shared" si="114"/>
        <v>0</v>
      </c>
      <c r="R479" s="122">
        <f t="shared" si="115"/>
        <v>0</v>
      </c>
      <c r="S479" s="25">
        <f>VLOOKUP($A479,'2021-22 Salary &amp; Benefits'!$A:$I,5,FALSE)</f>
        <v>67585</v>
      </c>
      <c r="T479" s="25">
        <f>VLOOKUP($A479,'2021-22 Salary &amp; Benefits'!$A:$I,6,FALSE)</f>
        <v>68937</v>
      </c>
      <c r="U479" s="26">
        <f t="shared" si="116"/>
        <v>0</v>
      </c>
      <c r="V479" s="26">
        <f t="shared" si="117"/>
        <v>0</v>
      </c>
      <c r="W479" s="26">
        <f>'2021-22 Salary &amp; Benefits'!G$6</f>
        <v>11848.32</v>
      </c>
      <c r="X479" s="28">
        <f>'2021-22 Salary &amp; Benefits'!H$6</f>
        <v>0.2271</v>
      </c>
      <c r="Y479" s="28">
        <f>'2021-22 Salary &amp; Benefits'!I$6</f>
        <v>0.22070000000000001</v>
      </c>
      <c r="Z479" s="26">
        <f t="shared" si="118"/>
        <v>0</v>
      </c>
      <c r="AA479" s="27">
        <f t="shared" si="122"/>
        <v>0</v>
      </c>
      <c r="AB479" s="27">
        <f t="shared" si="119"/>
        <v>0</v>
      </c>
      <c r="AC479" s="27">
        <f t="shared" si="120"/>
        <v>0</v>
      </c>
      <c r="AD479" s="26">
        <f t="shared" si="121"/>
        <v>0</v>
      </c>
    </row>
    <row r="480" spans="1:30" s="23" customFormat="1">
      <c r="A480" s="129" t="s">
        <v>2486</v>
      </c>
      <c r="B480" s="129" t="s">
        <v>1653</v>
      </c>
      <c r="C480" s="130">
        <v>3185</v>
      </c>
      <c r="D480" s="129" t="s">
        <v>3383</v>
      </c>
      <c r="E480" s="169">
        <f>VLOOKUP($C480,'2020-21 School Level AAFTE'!$C:$Z,11,FALSE)</f>
        <v>0</v>
      </c>
      <c r="F480" s="169" t="str">
        <f>VLOOKUP($C480,'2020-21 School Level AAFTE'!$C:$Z,8,FALSE)</f>
        <v>No</v>
      </c>
      <c r="G480" s="167">
        <f>VLOOKUP($C480,'2020-21 School Level AAFTE'!$C:$I,7,FALSE)</f>
        <v>0.1</v>
      </c>
      <c r="H480" s="145">
        <f>IFERROR(IF(F480= "yes",VLOOKUP(C480,Summary!$B:$I,5,0),0),0)</f>
        <v>0</v>
      </c>
      <c r="I480" s="144">
        <f t="shared" ref="I480" si="123">IF(F480= "yes", G480,0)</f>
        <v>0</v>
      </c>
      <c r="J480" s="101">
        <f>VLOOKUP($A480,'2021-22 Salary &amp; Benefits'!$A:$I,3,FALSE)</f>
        <v>1.18</v>
      </c>
      <c r="K480" s="101">
        <f>VLOOKUP($A480,'2021-22 Salary &amp; Benefits'!$A:$I,4,FALSE)</f>
        <v>1.18</v>
      </c>
      <c r="L480" s="121">
        <f t="shared" ref="L480" si="124">IF(H480&gt;0,H480,I480)</f>
        <v>0</v>
      </c>
      <c r="M480" s="29">
        <v>15</v>
      </c>
      <c r="N480" s="31">
        <f t="shared" ref="N480" si="125">IF(L480="no",0,L480/M480)</f>
        <v>0</v>
      </c>
      <c r="O480" s="29">
        <v>1.1000000000000001</v>
      </c>
      <c r="P480" s="29">
        <v>36</v>
      </c>
      <c r="Q480" s="32">
        <f t="shared" ref="Q480" si="126">IF(L480="no",0,N480*O480*P480)</f>
        <v>0</v>
      </c>
      <c r="R480" s="122">
        <f t="shared" ref="R480" si="127">IF(L480="no",0,Q480/900)</f>
        <v>0</v>
      </c>
      <c r="S480" s="25">
        <f>VLOOKUP($A480,'2021-22 Salary &amp; Benefits'!$A:$I,5,FALSE)</f>
        <v>67585</v>
      </c>
      <c r="T480" s="25">
        <f>VLOOKUP($A480,'2021-22 Salary &amp; Benefits'!$A:$I,6,FALSE)</f>
        <v>68937</v>
      </c>
      <c r="U480" s="26">
        <f t="shared" si="116"/>
        <v>0</v>
      </c>
      <c r="V480" s="26">
        <f t="shared" ref="V480" si="128">$K480*$T480*$R480-U480</f>
        <v>0</v>
      </c>
      <c r="W480" s="26">
        <f>'2021-22 Salary &amp; Benefits'!G$6</f>
        <v>11848.32</v>
      </c>
      <c r="X480" s="28">
        <f>'2021-22 Salary &amp; Benefits'!H$6</f>
        <v>0.2271</v>
      </c>
      <c r="Y480" s="28">
        <f>'2021-22 Salary &amp; Benefits'!I$6</f>
        <v>0.22070000000000001</v>
      </c>
      <c r="Z480" s="26">
        <f t="shared" ref="Z480" si="129">U480*X480+V480*Y480+R480*W480</f>
        <v>0</v>
      </c>
      <c r="AA480" s="27">
        <f t="shared" si="122"/>
        <v>0</v>
      </c>
      <c r="AB480" s="27">
        <f t="shared" ref="AB480" si="130">AA480*Y480</f>
        <v>0</v>
      </c>
      <c r="AC480" s="27">
        <f t="shared" ref="AC480" si="131">SUM(AA480:AB480)</f>
        <v>0</v>
      </c>
      <c r="AD480" s="26">
        <f t="shared" ref="AD480" si="132">SUM(Z480,U480:V480,AC480)</f>
        <v>0</v>
      </c>
    </row>
    <row r="481" spans="1:30" s="23" customFormat="1">
      <c r="A481" s="129" t="s">
        <v>2486</v>
      </c>
      <c r="B481" s="129" t="s">
        <v>1653</v>
      </c>
      <c r="C481" s="130">
        <v>5358</v>
      </c>
      <c r="D481" s="129" t="s">
        <v>1688</v>
      </c>
      <c r="E481" s="169">
        <f>VLOOKUP($C481,'2020-21 School Level AAFTE'!$C:$Z,11,FALSE)</f>
        <v>0.33489999999999998</v>
      </c>
      <c r="F481" s="169" t="str">
        <f>VLOOKUP($C481,'2020-21 School Level AAFTE'!$C:$Z,8,FALSE)</f>
        <v>No</v>
      </c>
      <c r="G481" s="167">
        <f>VLOOKUP($C481,'2020-21 School Level AAFTE'!$C:$I,7,FALSE)</f>
        <v>134.52000000000001</v>
      </c>
      <c r="H481" s="145">
        <f>IFERROR(IF(F481= "yes",VLOOKUP(C481,Summary!$B:$I,5,0),0),0)</f>
        <v>0</v>
      </c>
      <c r="I481" s="144">
        <f t="shared" si="111"/>
        <v>0</v>
      </c>
      <c r="J481" s="101">
        <f>VLOOKUP($A481,'2021-22 Salary &amp; Benefits'!$A:$I,3,FALSE)</f>
        <v>1.18</v>
      </c>
      <c r="K481" s="101">
        <f>VLOOKUP($A481,'2021-22 Salary &amp; Benefits'!$A:$I,4,FALSE)</f>
        <v>1.18</v>
      </c>
      <c r="L481" s="121">
        <f t="shared" si="112"/>
        <v>0</v>
      </c>
      <c r="M481" s="29">
        <v>15</v>
      </c>
      <c r="N481" s="31">
        <f t="shared" si="113"/>
        <v>0</v>
      </c>
      <c r="O481" s="29">
        <v>1.1000000000000001</v>
      </c>
      <c r="P481" s="29">
        <v>36</v>
      </c>
      <c r="Q481" s="32">
        <f t="shared" si="114"/>
        <v>0</v>
      </c>
      <c r="R481" s="122">
        <f t="shared" si="115"/>
        <v>0</v>
      </c>
      <c r="S481" s="25">
        <f>VLOOKUP($A481,'2021-22 Salary &amp; Benefits'!$A:$I,5,FALSE)</f>
        <v>67585</v>
      </c>
      <c r="T481" s="25">
        <f>VLOOKUP($A481,'2021-22 Salary &amp; Benefits'!$A:$I,6,FALSE)</f>
        <v>68937</v>
      </c>
      <c r="U481" s="26">
        <f t="shared" si="116"/>
        <v>0</v>
      </c>
      <c r="V481" s="26">
        <f t="shared" si="117"/>
        <v>0</v>
      </c>
      <c r="W481" s="26">
        <f>'2021-22 Salary &amp; Benefits'!G$6</f>
        <v>11848.32</v>
      </c>
      <c r="X481" s="28">
        <f>'2021-22 Salary &amp; Benefits'!H$6</f>
        <v>0.2271</v>
      </c>
      <c r="Y481" s="28">
        <f>'2021-22 Salary &amp; Benefits'!I$6</f>
        <v>0.22070000000000001</v>
      </c>
      <c r="Z481" s="26">
        <f t="shared" si="118"/>
        <v>0</v>
      </c>
      <c r="AA481" s="27">
        <f t="shared" si="122"/>
        <v>0</v>
      </c>
      <c r="AB481" s="27">
        <f t="shared" si="119"/>
        <v>0</v>
      </c>
      <c r="AC481" s="27">
        <f t="shared" si="120"/>
        <v>0</v>
      </c>
      <c r="AD481" s="26">
        <f t="shared" si="121"/>
        <v>0</v>
      </c>
    </row>
    <row r="482" spans="1:30" s="23" customFormat="1">
      <c r="A482" s="129" t="s">
        <v>2486</v>
      </c>
      <c r="B482" s="129" t="s">
        <v>1653</v>
      </c>
      <c r="C482" s="130">
        <v>1519</v>
      </c>
      <c r="D482" s="129" t="s">
        <v>1654</v>
      </c>
      <c r="E482" s="169">
        <f>VLOOKUP($C482,'2020-21 School Level AAFTE'!$C:$Z,11,FALSE)</f>
        <v>0.43309999999999998</v>
      </c>
      <c r="F482" s="169" t="str">
        <f>VLOOKUP($C482,'2020-21 School Level AAFTE'!$C:$Z,8,FALSE)</f>
        <v>No</v>
      </c>
      <c r="G482" s="167">
        <f>VLOOKUP($C482,'2020-21 School Level AAFTE'!$C:$I,7,FALSE)</f>
        <v>250.41</v>
      </c>
      <c r="H482" s="145">
        <f>IFERROR(IF(F482= "yes",VLOOKUP(C482,Summary!$B:$I,5,0),0),0)</f>
        <v>0</v>
      </c>
      <c r="I482" s="143">
        <f t="shared" si="111"/>
        <v>0</v>
      </c>
      <c r="J482" s="101">
        <f>VLOOKUP($A482,'2021-22 Salary &amp; Benefits'!$A:$I,3,FALSE)</f>
        <v>1.18</v>
      </c>
      <c r="K482" s="101">
        <f>VLOOKUP($A482,'2021-22 Salary &amp; Benefits'!$A:$I,4,FALSE)</f>
        <v>1.18</v>
      </c>
      <c r="L482" s="45">
        <f t="shared" si="112"/>
        <v>0</v>
      </c>
      <c r="M482" s="29">
        <v>15</v>
      </c>
      <c r="N482" s="31">
        <f t="shared" si="113"/>
        <v>0</v>
      </c>
      <c r="O482" s="29">
        <v>1.1000000000000001</v>
      </c>
      <c r="P482" s="29">
        <v>36</v>
      </c>
      <c r="Q482" s="32">
        <f t="shared" si="114"/>
        <v>0</v>
      </c>
      <c r="R482" s="122">
        <f t="shared" si="115"/>
        <v>0</v>
      </c>
      <c r="S482" s="25">
        <f>VLOOKUP($A482,'2021-22 Salary &amp; Benefits'!$A:$I,5,FALSE)</f>
        <v>67585</v>
      </c>
      <c r="T482" s="25">
        <f>VLOOKUP($A482,'2021-22 Salary &amp; Benefits'!$A:$I,6,FALSE)</f>
        <v>68937</v>
      </c>
      <c r="U482" s="26">
        <f t="shared" si="116"/>
        <v>0</v>
      </c>
      <c r="V482" s="26">
        <f t="shared" si="117"/>
        <v>0</v>
      </c>
      <c r="W482" s="26">
        <f>'2021-22 Salary &amp; Benefits'!G$6</f>
        <v>11848.32</v>
      </c>
      <c r="X482" s="28">
        <f>'2021-22 Salary &amp; Benefits'!H$6</f>
        <v>0.2271</v>
      </c>
      <c r="Y482" s="28">
        <f>'2021-22 Salary &amp; Benefits'!I$6</f>
        <v>0.22070000000000001</v>
      </c>
      <c r="Z482" s="26">
        <f t="shared" si="118"/>
        <v>0</v>
      </c>
      <c r="AA482" s="27">
        <f t="shared" si="122"/>
        <v>0</v>
      </c>
      <c r="AB482" s="27">
        <f t="shared" si="119"/>
        <v>0</v>
      </c>
      <c r="AC482" s="27">
        <f t="shared" si="120"/>
        <v>0</v>
      </c>
      <c r="AD482" s="26">
        <f t="shared" si="121"/>
        <v>0</v>
      </c>
    </row>
    <row r="483" spans="1:30" s="23" customFormat="1">
      <c r="A483" s="129" t="s">
        <v>2486</v>
      </c>
      <c r="B483" s="129" t="s">
        <v>1653</v>
      </c>
      <c r="C483" s="130">
        <v>3606</v>
      </c>
      <c r="D483" s="129" t="s">
        <v>1680</v>
      </c>
      <c r="E483" s="169">
        <f>VLOOKUP($C483,'2020-21 School Level AAFTE'!$C:$Z,11,FALSE)</f>
        <v>0.14580000000000001</v>
      </c>
      <c r="F483" s="169" t="str">
        <f>VLOOKUP($C483,'2020-21 School Level AAFTE'!$C:$Z,8,FALSE)</f>
        <v>No</v>
      </c>
      <c r="G483" s="167">
        <f>VLOOKUP($C483,'2020-21 School Level AAFTE'!$C:$I,7,FALSE)</f>
        <v>263.58</v>
      </c>
      <c r="H483" s="145">
        <f>IFERROR(IF(F483= "yes",VLOOKUP(C483,Summary!$B:$I,5,0),0),0)</f>
        <v>0</v>
      </c>
      <c r="I483" s="144">
        <f t="shared" si="111"/>
        <v>0</v>
      </c>
      <c r="J483" s="101">
        <f>VLOOKUP($A483,'2021-22 Salary &amp; Benefits'!$A:$I,3,FALSE)</f>
        <v>1.18</v>
      </c>
      <c r="K483" s="101">
        <f>VLOOKUP($A483,'2021-22 Salary &amp; Benefits'!$A:$I,4,FALSE)</f>
        <v>1.18</v>
      </c>
      <c r="L483" s="121">
        <f t="shared" si="112"/>
        <v>0</v>
      </c>
      <c r="M483" s="29">
        <v>15</v>
      </c>
      <c r="N483" s="31">
        <f t="shared" si="113"/>
        <v>0</v>
      </c>
      <c r="O483" s="29">
        <v>1.1000000000000001</v>
      </c>
      <c r="P483" s="29">
        <v>36</v>
      </c>
      <c r="Q483" s="32">
        <f t="shared" si="114"/>
        <v>0</v>
      </c>
      <c r="R483" s="122">
        <f t="shared" si="115"/>
        <v>0</v>
      </c>
      <c r="S483" s="25">
        <f>VLOOKUP($A483,'2021-22 Salary &amp; Benefits'!$A:$I,5,FALSE)</f>
        <v>67585</v>
      </c>
      <c r="T483" s="25">
        <f>VLOOKUP($A483,'2021-22 Salary &amp; Benefits'!$A:$I,6,FALSE)</f>
        <v>68937</v>
      </c>
      <c r="U483" s="26">
        <f t="shared" si="116"/>
        <v>0</v>
      </c>
      <c r="V483" s="26">
        <f t="shared" si="117"/>
        <v>0</v>
      </c>
      <c r="W483" s="26">
        <f>'2021-22 Salary &amp; Benefits'!G$6</f>
        <v>11848.32</v>
      </c>
      <c r="X483" s="28">
        <f>'2021-22 Salary &amp; Benefits'!H$6</f>
        <v>0.2271</v>
      </c>
      <c r="Y483" s="28">
        <f>'2021-22 Salary &amp; Benefits'!I$6</f>
        <v>0.22070000000000001</v>
      </c>
      <c r="Z483" s="26">
        <f t="shared" si="118"/>
        <v>0</v>
      </c>
      <c r="AA483" s="27">
        <f t="shared" si="122"/>
        <v>0</v>
      </c>
      <c r="AB483" s="27">
        <f t="shared" si="119"/>
        <v>0</v>
      </c>
      <c r="AC483" s="27">
        <f t="shared" si="120"/>
        <v>0</v>
      </c>
      <c r="AD483" s="26">
        <f t="shared" si="121"/>
        <v>0</v>
      </c>
    </row>
    <row r="484" spans="1:30" s="23" customFormat="1">
      <c r="A484" s="129" t="s">
        <v>2486</v>
      </c>
      <c r="B484" s="129" t="s">
        <v>1653</v>
      </c>
      <c r="C484" s="130">
        <v>1966</v>
      </c>
      <c r="D484" s="129" t="s">
        <v>1659</v>
      </c>
      <c r="E484" s="169">
        <f>VLOOKUP($C484,'2020-21 School Level AAFTE'!$C:$Z,11,FALSE)</f>
        <v>0.17610000000000001</v>
      </c>
      <c r="F484" s="169" t="str">
        <f>VLOOKUP($C484,'2020-21 School Level AAFTE'!$C:$Z,8,FALSE)</f>
        <v>No</v>
      </c>
      <c r="G484" s="167">
        <f>VLOOKUP($C484,'2020-21 School Level AAFTE'!$C:$I,7,FALSE)</f>
        <v>654.42999999999995</v>
      </c>
      <c r="H484" s="145">
        <f>IFERROR(IF(F484= "yes",VLOOKUP(C484,Summary!$B:$I,5,0),0),0)</f>
        <v>0</v>
      </c>
      <c r="I484" s="144">
        <f t="shared" si="111"/>
        <v>0</v>
      </c>
      <c r="J484" s="101">
        <f>VLOOKUP($A484,'2021-22 Salary &amp; Benefits'!$A:$I,3,FALSE)</f>
        <v>1.18</v>
      </c>
      <c r="K484" s="101">
        <f>VLOOKUP($A484,'2021-22 Salary &amp; Benefits'!$A:$I,4,FALSE)</f>
        <v>1.18</v>
      </c>
      <c r="L484" s="121">
        <f t="shared" si="112"/>
        <v>0</v>
      </c>
      <c r="M484" s="29">
        <v>15</v>
      </c>
      <c r="N484" s="31">
        <f t="shared" si="113"/>
        <v>0</v>
      </c>
      <c r="O484" s="29">
        <v>1.1000000000000001</v>
      </c>
      <c r="P484" s="29">
        <v>36</v>
      </c>
      <c r="Q484" s="32">
        <f t="shared" si="114"/>
        <v>0</v>
      </c>
      <c r="R484" s="122">
        <f t="shared" si="115"/>
        <v>0</v>
      </c>
      <c r="S484" s="25">
        <f>VLOOKUP($A484,'2021-22 Salary &amp; Benefits'!$A:$I,5,FALSE)</f>
        <v>67585</v>
      </c>
      <c r="T484" s="25">
        <f>VLOOKUP($A484,'2021-22 Salary &amp; Benefits'!$A:$I,6,FALSE)</f>
        <v>68937</v>
      </c>
      <c r="U484" s="26">
        <f t="shared" si="116"/>
        <v>0</v>
      </c>
      <c r="V484" s="26">
        <f t="shared" si="117"/>
        <v>0</v>
      </c>
      <c r="W484" s="26">
        <f>'2021-22 Salary &amp; Benefits'!G$6</f>
        <v>11848.32</v>
      </c>
      <c r="X484" s="28">
        <f>'2021-22 Salary &amp; Benefits'!H$6</f>
        <v>0.2271</v>
      </c>
      <c r="Y484" s="28">
        <f>'2021-22 Salary &amp; Benefits'!I$6</f>
        <v>0.22070000000000001</v>
      </c>
      <c r="Z484" s="26">
        <f t="shared" si="118"/>
        <v>0</v>
      </c>
      <c r="AA484" s="27">
        <f t="shared" si="122"/>
        <v>0</v>
      </c>
      <c r="AB484" s="27">
        <f t="shared" si="119"/>
        <v>0</v>
      </c>
      <c r="AC484" s="27">
        <f t="shared" si="120"/>
        <v>0</v>
      </c>
      <c r="AD484" s="26">
        <f t="shared" si="121"/>
        <v>0</v>
      </c>
    </row>
    <row r="485" spans="1:30" s="23" customFormat="1">
      <c r="A485" s="129" t="s">
        <v>2486</v>
      </c>
      <c r="B485" s="129" t="s">
        <v>1653</v>
      </c>
      <c r="C485" s="130">
        <v>3123</v>
      </c>
      <c r="D485" s="129" t="s">
        <v>1663</v>
      </c>
      <c r="E485" s="169">
        <f>VLOOKUP($C485,'2020-21 School Level AAFTE'!$C:$Z,11,FALSE)</f>
        <v>0.29970000000000002</v>
      </c>
      <c r="F485" s="169" t="str">
        <f>VLOOKUP($C485,'2020-21 School Level AAFTE'!$C:$Z,8,FALSE)</f>
        <v>No</v>
      </c>
      <c r="G485" s="167">
        <f>VLOOKUP($C485,'2020-21 School Level AAFTE'!$C:$I,7,FALSE)</f>
        <v>1419.73</v>
      </c>
      <c r="H485" s="145">
        <f>IFERROR(IF(F485= "yes",VLOOKUP(C485,Summary!$B:$I,5,0),0),0)</f>
        <v>0</v>
      </c>
      <c r="I485" s="144">
        <f t="shared" si="111"/>
        <v>0</v>
      </c>
      <c r="J485" s="101">
        <f>VLOOKUP($A485,'2021-22 Salary &amp; Benefits'!$A:$I,3,FALSE)</f>
        <v>1.18</v>
      </c>
      <c r="K485" s="101">
        <f>VLOOKUP($A485,'2021-22 Salary &amp; Benefits'!$A:$I,4,FALSE)</f>
        <v>1.18</v>
      </c>
      <c r="L485" s="121">
        <f t="shared" si="112"/>
        <v>0</v>
      </c>
      <c r="M485" s="29">
        <v>15</v>
      </c>
      <c r="N485" s="31">
        <f t="shared" si="113"/>
        <v>0</v>
      </c>
      <c r="O485" s="29">
        <v>1.1000000000000001</v>
      </c>
      <c r="P485" s="29">
        <v>36</v>
      </c>
      <c r="Q485" s="32">
        <f t="shared" si="114"/>
        <v>0</v>
      </c>
      <c r="R485" s="122">
        <f t="shared" si="115"/>
        <v>0</v>
      </c>
      <c r="S485" s="25">
        <f>VLOOKUP($A485,'2021-22 Salary &amp; Benefits'!$A:$I,5,FALSE)</f>
        <v>67585</v>
      </c>
      <c r="T485" s="25">
        <f>VLOOKUP($A485,'2021-22 Salary &amp; Benefits'!$A:$I,6,FALSE)</f>
        <v>68937</v>
      </c>
      <c r="U485" s="26">
        <f t="shared" si="116"/>
        <v>0</v>
      </c>
      <c r="V485" s="26">
        <f t="shared" si="117"/>
        <v>0</v>
      </c>
      <c r="W485" s="26">
        <f>'2021-22 Salary &amp; Benefits'!G$6</f>
        <v>11848.32</v>
      </c>
      <c r="X485" s="28">
        <f>'2021-22 Salary &amp; Benefits'!H$6</f>
        <v>0.2271</v>
      </c>
      <c r="Y485" s="28">
        <f>'2021-22 Salary &amp; Benefits'!I$6</f>
        <v>0.22070000000000001</v>
      </c>
      <c r="Z485" s="26">
        <f t="shared" si="118"/>
        <v>0</v>
      </c>
      <c r="AA485" s="27">
        <f t="shared" si="122"/>
        <v>0</v>
      </c>
      <c r="AB485" s="27">
        <f t="shared" si="119"/>
        <v>0</v>
      </c>
      <c r="AC485" s="27">
        <f t="shared" si="120"/>
        <v>0</v>
      </c>
      <c r="AD485" s="26">
        <f t="shared" si="121"/>
        <v>0</v>
      </c>
    </row>
    <row r="486" spans="1:30" s="23" customFormat="1">
      <c r="A486" s="129" t="s">
        <v>2486</v>
      </c>
      <c r="B486" s="129" t="s">
        <v>1653</v>
      </c>
      <c r="C486" s="130">
        <v>3607</v>
      </c>
      <c r="D486" s="129" t="s">
        <v>1681</v>
      </c>
      <c r="E486" s="169">
        <f>VLOOKUP($C486,'2020-21 School Level AAFTE'!$C:$Z,11,FALSE)</f>
        <v>0.31569999999999998</v>
      </c>
      <c r="F486" s="169" t="str">
        <f>VLOOKUP($C486,'2020-21 School Level AAFTE'!$C:$Z,8,FALSE)</f>
        <v>No</v>
      </c>
      <c r="G486" s="167">
        <f>VLOOKUP($C486,'2020-21 School Level AAFTE'!$C:$I,7,FALSE)</f>
        <v>417.5</v>
      </c>
      <c r="H486" s="145">
        <f>IFERROR(IF(F486= "yes",VLOOKUP(C486,Summary!$B:$I,5,0),0),0)</f>
        <v>0</v>
      </c>
      <c r="I486" s="143">
        <f t="shared" si="111"/>
        <v>0</v>
      </c>
      <c r="J486" s="101">
        <f>VLOOKUP($A486,'2021-22 Salary &amp; Benefits'!$A:$I,3,FALSE)</f>
        <v>1.18</v>
      </c>
      <c r="K486" s="101">
        <f>VLOOKUP($A486,'2021-22 Salary &amp; Benefits'!$A:$I,4,FALSE)</f>
        <v>1.18</v>
      </c>
      <c r="L486" s="45">
        <f t="shared" si="112"/>
        <v>0</v>
      </c>
      <c r="M486" s="29">
        <v>15</v>
      </c>
      <c r="N486" s="31">
        <f t="shared" si="113"/>
        <v>0</v>
      </c>
      <c r="O486" s="29">
        <v>1.1000000000000001</v>
      </c>
      <c r="P486" s="29">
        <v>36</v>
      </c>
      <c r="Q486" s="32">
        <f t="shared" si="114"/>
        <v>0</v>
      </c>
      <c r="R486" s="122">
        <f t="shared" si="115"/>
        <v>0</v>
      </c>
      <c r="S486" s="25">
        <f>VLOOKUP($A486,'2021-22 Salary &amp; Benefits'!$A:$I,5,FALSE)</f>
        <v>67585</v>
      </c>
      <c r="T486" s="25">
        <f>VLOOKUP($A486,'2021-22 Salary &amp; Benefits'!$A:$I,6,FALSE)</f>
        <v>68937</v>
      </c>
      <c r="U486" s="26">
        <f t="shared" si="116"/>
        <v>0</v>
      </c>
      <c r="V486" s="26">
        <f t="shared" si="117"/>
        <v>0</v>
      </c>
      <c r="W486" s="26">
        <f>'2021-22 Salary &amp; Benefits'!G$6</f>
        <v>11848.32</v>
      </c>
      <c r="X486" s="28">
        <f>'2021-22 Salary &amp; Benefits'!H$6</f>
        <v>0.2271</v>
      </c>
      <c r="Y486" s="28">
        <f>'2021-22 Salary &amp; Benefits'!I$6</f>
        <v>0.22070000000000001</v>
      </c>
      <c r="Z486" s="26">
        <f t="shared" si="118"/>
        <v>0</v>
      </c>
      <c r="AA486" s="27">
        <f t="shared" si="122"/>
        <v>0</v>
      </c>
      <c r="AB486" s="27">
        <f t="shared" si="119"/>
        <v>0</v>
      </c>
      <c r="AC486" s="27">
        <f t="shared" si="120"/>
        <v>0</v>
      </c>
      <c r="AD486" s="26">
        <f t="shared" si="121"/>
        <v>0</v>
      </c>
    </row>
    <row r="487" spans="1:30" s="23" customFormat="1">
      <c r="A487" s="129" t="s">
        <v>2486</v>
      </c>
      <c r="B487" s="129" t="s">
        <v>1653</v>
      </c>
      <c r="C487" s="130">
        <v>3689</v>
      </c>
      <c r="D487" s="129" t="s">
        <v>723</v>
      </c>
      <c r="E487" s="169">
        <f>VLOOKUP($C487,'2020-21 School Level AAFTE'!$C:$Z,11,FALSE)</f>
        <v>0.1701</v>
      </c>
      <c r="F487" s="169" t="str">
        <f>VLOOKUP($C487,'2020-21 School Level AAFTE'!$C:$Z,8,FALSE)</f>
        <v>No</v>
      </c>
      <c r="G487" s="167">
        <f>VLOOKUP($C487,'2020-21 School Level AAFTE'!$C:$I,7,FALSE)</f>
        <v>512.58000000000004</v>
      </c>
      <c r="H487" s="145">
        <f>IFERROR(IF(F487= "yes",VLOOKUP(C487,Summary!$B:$I,5,0),0),0)</f>
        <v>0</v>
      </c>
      <c r="I487" s="144">
        <f t="shared" si="111"/>
        <v>0</v>
      </c>
      <c r="J487" s="101">
        <f>VLOOKUP($A487,'2021-22 Salary &amp; Benefits'!$A:$I,3,FALSE)</f>
        <v>1.18</v>
      </c>
      <c r="K487" s="101">
        <f>VLOOKUP($A487,'2021-22 Salary &amp; Benefits'!$A:$I,4,FALSE)</f>
        <v>1.18</v>
      </c>
      <c r="L487" s="121">
        <f t="shared" si="112"/>
        <v>0</v>
      </c>
      <c r="M487" s="29">
        <v>15</v>
      </c>
      <c r="N487" s="31">
        <f t="shared" si="113"/>
        <v>0</v>
      </c>
      <c r="O487" s="29">
        <v>1.1000000000000001</v>
      </c>
      <c r="P487" s="29">
        <v>36</v>
      </c>
      <c r="Q487" s="32">
        <f t="shared" si="114"/>
        <v>0</v>
      </c>
      <c r="R487" s="122">
        <f t="shared" si="115"/>
        <v>0</v>
      </c>
      <c r="S487" s="25">
        <f>VLOOKUP($A487,'2021-22 Salary &amp; Benefits'!$A:$I,5,FALSE)</f>
        <v>67585</v>
      </c>
      <c r="T487" s="25">
        <f>VLOOKUP($A487,'2021-22 Salary &amp; Benefits'!$A:$I,6,FALSE)</f>
        <v>68937</v>
      </c>
      <c r="U487" s="26">
        <f t="shared" si="116"/>
        <v>0</v>
      </c>
      <c r="V487" s="26">
        <f t="shared" si="117"/>
        <v>0</v>
      </c>
      <c r="W487" s="26">
        <f>'2021-22 Salary &amp; Benefits'!G$6</f>
        <v>11848.32</v>
      </c>
      <c r="X487" s="28">
        <f>'2021-22 Salary &amp; Benefits'!H$6</f>
        <v>0.2271</v>
      </c>
      <c r="Y487" s="28">
        <f>'2021-22 Salary &amp; Benefits'!I$6</f>
        <v>0.22070000000000001</v>
      </c>
      <c r="Z487" s="26">
        <f t="shared" si="118"/>
        <v>0</v>
      </c>
      <c r="AA487" s="27">
        <f t="shared" si="122"/>
        <v>0</v>
      </c>
      <c r="AB487" s="27">
        <f t="shared" si="119"/>
        <v>0</v>
      </c>
      <c r="AC487" s="27">
        <f t="shared" si="120"/>
        <v>0</v>
      </c>
      <c r="AD487" s="26">
        <f t="shared" si="121"/>
        <v>0</v>
      </c>
    </row>
    <row r="488" spans="1:30" s="23" customFormat="1">
      <c r="A488" s="129" t="s">
        <v>2486</v>
      </c>
      <c r="B488" s="129" t="s">
        <v>1653</v>
      </c>
      <c r="C488" s="130">
        <v>3122</v>
      </c>
      <c r="D488" s="129" t="s">
        <v>1662</v>
      </c>
      <c r="E488" s="169">
        <f>VLOOKUP($C488,'2020-21 School Level AAFTE'!$C:$Z,11,FALSE)</f>
        <v>0.41470000000000001</v>
      </c>
      <c r="F488" s="169" t="str">
        <f>VLOOKUP($C488,'2020-21 School Level AAFTE'!$C:$Z,8,FALSE)</f>
        <v>No</v>
      </c>
      <c r="G488" s="167">
        <f>VLOOKUP($C488,'2020-21 School Level AAFTE'!$C:$I,7,FALSE)</f>
        <v>393.79</v>
      </c>
      <c r="H488" s="145">
        <f>IFERROR(IF(F488= "yes",VLOOKUP(C488,Summary!$B:$I,5,0),0),0)</f>
        <v>0</v>
      </c>
      <c r="I488" s="143">
        <f t="shared" si="111"/>
        <v>0</v>
      </c>
      <c r="J488" s="101">
        <f>VLOOKUP($A488,'2021-22 Salary &amp; Benefits'!$A:$I,3,FALSE)</f>
        <v>1.18</v>
      </c>
      <c r="K488" s="101">
        <f>VLOOKUP($A488,'2021-22 Salary &amp; Benefits'!$A:$I,4,FALSE)</f>
        <v>1.18</v>
      </c>
      <c r="L488" s="45">
        <f t="shared" si="112"/>
        <v>0</v>
      </c>
      <c r="M488" s="29">
        <v>15</v>
      </c>
      <c r="N488" s="31">
        <f t="shared" si="113"/>
        <v>0</v>
      </c>
      <c r="O488" s="29">
        <v>1.1000000000000001</v>
      </c>
      <c r="P488" s="29">
        <v>36</v>
      </c>
      <c r="Q488" s="32">
        <f t="shared" si="114"/>
        <v>0</v>
      </c>
      <c r="R488" s="122">
        <f t="shared" si="115"/>
        <v>0</v>
      </c>
      <c r="S488" s="25">
        <f>VLOOKUP($A488,'2021-22 Salary &amp; Benefits'!$A:$I,5,FALSE)</f>
        <v>67585</v>
      </c>
      <c r="T488" s="25">
        <f>VLOOKUP($A488,'2021-22 Salary &amp; Benefits'!$A:$I,6,FALSE)</f>
        <v>68937</v>
      </c>
      <c r="U488" s="26">
        <f t="shared" si="116"/>
        <v>0</v>
      </c>
      <c r="V488" s="26">
        <f t="shared" si="117"/>
        <v>0</v>
      </c>
      <c r="W488" s="26">
        <f>'2021-22 Salary &amp; Benefits'!G$6</f>
        <v>11848.32</v>
      </c>
      <c r="X488" s="28">
        <f>'2021-22 Salary &amp; Benefits'!H$6</f>
        <v>0.2271</v>
      </c>
      <c r="Y488" s="28">
        <f>'2021-22 Salary &amp; Benefits'!I$6</f>
        <v>0.22070000000000001</v>
      </c>
      <c r="Z488" s="26">
        <f t="shared" si="118"/>
        <v>0</v>
      </c>
      <c r="AA488" s="27">
        <f t="shared" si="122"/>
        <v>0</v>
      </c>
      <c r="AB488" s="27">
        <f t="shared" si="119"/>
        <v>0</v>
      </c>
      <c r="AC488" s="27">
        <f t="shared" si="120"/>
        <v>0</v>
      </c>
      <c r="AD488" s="26">
        <f t="shared" si="121"/>
        <v>0</v>
      </c>
    </row>
    <row r="489" spans="1:30" s="23" customFormat="1">
      <c r="A489" s="129" t="s">
        <v>2486</v>
      </c>
      <c r="B489" s="129" t="s">
        <v>1653</v>
      </c>
      <c r="C489" s="130">
        <v>3503</v>
      </c>
      <c r="D489" s="129" t="s">
        <v>1674</v>
      </c>
      <c r="E489" s="169">
        <f>VLOOKUP($C489,'2020-21 School Level AAFTE'!$C:$Z,11,FALSE)</f>
        <v>0.39400000000000002</v>
      </c>
      <c r="F489" s="169" t="str">
        <f>VLOOKUP($C489,'2020-21 School Level AAFTE'!$C:$Z,8,FALSE)</f>
        <v>No</v>
      </c>
      <c r="G489" s="167">
        <f>VLOOKUP($C489,'2020-21 School Level AAFTE'!$C:$I,7,FALSE)</f>
        <v>548.41999999999996</v>
      </c>
      <c r="H489" s="145">
        <f>IFERROR(IF(F489= "yes",VLOOKUP(C489,Summary!$B:$I,5,0),0),0)</f>
        <v>0</v>
      </c>
      <c r="I489" s="143">
        <f t="shared" si="111"/>
        <v>0</v>
      </c>
      <c r="J489" s="101">
        <f>VLOOKUP($A489,'2021-22 Salary &amp; Benefits'!$A:$I,3,FALSE)</f>
        <v>1.18</v>
      </c>
      <c r="K489" s="101">
        <f>VLOOKUP($A489,'2021-22 Salary &amp; Benefits'!$A:$I,4,FALSE)</f>
        <v>1.18</v>
      </c>
      <c r="L489" s="45">
        <f t="shared" si="112"/>
        <v>0</v>
      </c>
      <c r="M489" s="29">
        <v>15</v>
      </c>
      <c r="N489" s="31">
        <f t="shared" si="113"/>
        <v>0</v>
      </c>
      <c r="O489" s="29">
        <v>1.1000000000000001</v>
      </c>
      <c r="P489" s="29">
        <v>36</v>
      </c>
      <c r="Q489" s="32">
        <f t="shared" si="114"/>
        <v>0</v>
      </c>
      <c r="R489" s="122">
        <f t="shared" si="115"/>
        <v>0</v>
      </c>
      <c r="S489" s="25">
        <f>VLOOKUP($A489,'2021-22 Salary &amp; Benefits'!$A:$I,5,FALSE)</f>
        <v>67585</v>
      </c>
      <c r="T489" s="25">
        <f>VLOOKUP($A489,'2021-22 Salary &amp; Benefits'!$A:$I,6,FALSE)</f>
        <v>68937</v>
      </c>
      <c r="U489" s="26">
        <f t="shared" si="116"/>
        <v>0</v>
      </c>
      <c r="V489" s="26">
        <f t="shared" si="117"/>
        <v>0</v>
      </c>
      <c r="W489" s="26">
        <f>'2021-22 Salary &amp; Benefits'!G$6</f>
        <v>11848.32</v>
      </c>
      <c r="X489" s="28">
        <f>'2021-22 Salary &amp; Benefits'!H$6</f>
        <v>0.2271</v>
      </c>
      <c r="Y489" s="28">
        <f>'2021-22 Salary &amp; Benefits'!I$6</f>
        <v>0.22070000000000001</v>
      </c>
      <c r="Z489" s="26">
        <f t="shared" si="118"/>
        <v>0</v>
      </c>
      <c r="AA489" s="27">
        <f t="shared" si="122"/>
        <v>0</v>
      </c>
      <c r="AB489" s="27">
        <f t="shared" si="119"/>
        <v>0</v>
      </c>
      <c r="AC489" s="27">
        <f t="shared" si="120"/>
        <v>0</v>
      </c>
      <c r="AD489" s="26">
        <f t="shared" si="121"/>
        <v>0</v>
      </c>
    </row>
    <row r="490" spans="1:30" s="23" customFormat="1">
      <c r="A490" s="129" t="s">
        <v>2486</v>
      </c>
      <c r="B490" s="129" t="s">
        <v>1653</v>
      </c>
      <c r="C490" s="130">
        <v>3755</v>
      </c>
      <c r="D490" s="129" t="s">
        <v>1686</v>
      </c>
      <c r="E490" s="169">
        <f>VLOOKUP($C490,'2020-21 School Level AAFTE'!$C:$Z,11,FALSE)</f>
        <v>0.42830000000000001</v>
      </c>
      <c r="F490" s="169" t="str">
        <f>VLOOKUP($C490,'2020-21 School Level AAFTE'!$C:$Z,8,FALSE)</f>
        <v>No</v>
      </c>
      <c r="G490" s="167">
        <f>VLOOKUP($C490,'2020-21 School Level AAFTE'!$C:$I,7,FALSE)</f>
        <v>1361.05</v>
      </c>
      <c r="H490" s="145">
        <f>IFERROR(IF(F490= "yes",VLOOKUP(C490,Summary!$B:$I,5,0),0),0)</f>
        <v>0</v>
      </c>
      <c r="I490" s="143">
        <f t="shared" si="111"/>
        <v>0</v>
      </c>
      <c r="J490" s="101">
        <f>VLOOKUP($A490,'2021-22 Salary &amp; Benefits'!$A:$I,3,FALSE)</f>
        <v>1.18</v>
      </c>
      <c r="K490" s="101">
        <f>VLOOKUP($A490,'2021-22 Salary &amp; Benefits'!$A:$I,4,FALSE)</f>
        <v>1.18</v>
      </c>
      <c r="L490" s="45">
        <f t="shared" si="112"/>
        <v>0</v>
      </c>
      <c r="M490" s="29">
        <v>15</v>
      </c>
      <c r="N490" s="31">
        <f t="shared" si="113"/>
        <v>0</v>
      </c>
      <c r="O490" s="29">
        <v>1.1000000000000001</v>
      </c>
      <c r="P490" s="29">
        <v>36</v>
      </c>
      <c r="Q490" s="32">
        <f t="shared" si="114"/>
        <v>0</v>
      </c>
      <c r="R490" s="122">
        <f t="shared" si="115"/>
        <v>0</v>
      </c>
      <c r="S490" s="25">
        <f>VLOOKUP($A490,'2021-22 Salary &amp; Benefits'!$A:$I,5,FALSE)</f>
        <v>67585</v>
      </c>
      <c r="T490" s="25">
        <f>VLOOKUP($A490,'2021-22 Salary &amp; Benefits'!$A:$I,6,FALSE)</f>
        <v>68937</v>
      </c>
      <c r="U490" s="26">
        <f t="shared" si="116"/>
        <v>0</v>
      </c>
      <c r="V490" s="26">
        <f t="shared" si="117"/>
        <v>0</v>
      </c>
      <c r="W490" s="26">
        <f>'2021-22 Salary &amp; Benefits'!G$6</f>
        <v>11848.32</v>
      </c>
      <c r="X490" s="28">
        <f>'2021-22 Salary &amp; Benefits'!H$6</f>
        <v>0.2271</v>
      </c>
      <c r="Y490" s="28">
        <f>'2021-22 Salary &amp; Benefits'!I$6</f>
        <v>0.22070000000000001</v>
      </c>
      <c r="Z490" s="26">
        <f t="shared" si="118"/>
        <v>0</v>
      </c>
      <c r="AA490" s="27">
        <f t="shared" si="122"/>
        <v>0</v>
      </c>
      <c r="AB490" s="27">
        <f t="shared" si="119"/>
        <v>0</v>
      </c>
      <c r="AC490" s="27">
        <f t="shared" si="120"/>
        <v>0</v>
      </c>
      <c r="AD490" s="26">
        <f t="shared" si="121"/>
        <v>0</v>
      </c>
    </row>
    <row r="491" spans="1:30" s="23" customFormat="1">
      <c r="A491" s="129" t="s">
        <v>2486</v>
      </c>
      <c r="B491" s="129" t="s">
        <v>1653</v>
      </c>
      <c r="C491" s="130">
        <v>3463</v>
      </c>
      <c r="D491" s="129" t="s">
        <v>3225</v>
      </c>
      <c r="E491" s="169">
        <f>VLOOKUP($C491,'2020-21 School Level AAFTE'!$C:$Z,11,FALSE)</f>
        <v>0.1192</v>
      </c>
      <c r="F491" s="169" t="str">
        <f>VLOOKUP($C491,'2020-21 School Level AAFTE'!$C:$Z,8,FALSE)</f>
        <v>No</v>
      </c>
      <c r="G491" s="167">
        <f>VLOOKUP($C491,'2020-21 School Level AAFTE'!$C:$I,7,FALSE)</f>
        <v>613.1</v>
      </c>
      <c r="H491" s="145">
        <f>IFERROR(IF(F491= "yes",VLOOKUP(C491,Summary!$B:$I,5,0),0),0)</f>
        <v>0</v>
      </c>
      <c r="I491" s="143">
        <f t="shared" si="111"/>
        <v>0</v>
      </c>
      <c r="J491" s="101">
        <f>VLOOKUP($A491,'2021-22 Salary &amp; Benefits'!$A:$I,3,FALSE)</f>
        <v>1.18</v>
      </c>
      <c r="K491" s="101">
        <f>VLOOKUP($A491,'2021-22 Salary &amp; Benefits'!$A:$I,4,FALSE)</f>
        <v>1.18</v>
      </c>
      <c r="L491" s="45">
        <f t="shared" si="112"/>
        <v>0</v>
      </c>
      <c r="M491" s="29">
        <v>15</v>
      </c>
      <c r="N491" s="31">
        <f t="shared" si="113"/>
        <v>0</v>
      </c>
      <c r="O491" s="29">
        <v>1.1000000000000001</v>
      </c>
      <c r="P491" s="29">
        <v>36</v>
      </c>
      <c r="Q491" s="32">
        <f t="shared" si="114"/>
        <v>0</v>
      </c>
      <c r="R491" s="122">
        <f t="shared" si="115"/>
        <v>0</v>
      </c>
      <c r="S491" s="25">
        <f>VLOOKUP($A491,'2021-22 Salary &amp; Benefits'!$A:$I,5,FALSE)</f>
        <v>67585</v>
      </c>
      <c r="T491" s="25">
        <f>VLOOKUP($A491,'2021-22 Salary &amp; Benefits'!$A:$I,6,FALSE)</f>
        <v>68937</v>
      </c>
      <c r="U491" s="26">
        <f t="shared" si="116"/>
        <v>0</v>
      </c>
      <c r="V491" s="26">
        <f t="shared" si="117"/>
        <v>0</v>
      </c>
      <c r="W491" s="26">
        <f>'2021-22 Salary &amp; Benefits'!G$6</f>
        <v>11848.32</v>
      </c>
      <c r="X491" s="28">
        <f>'2021-22 Salary &amp; Benefits'!H$6</f>
        <v>0.2271</v>
      </c>
      <c r="Y491" s="28">
        <f>'2021-22 Salary &amp; Benefits'!I$6</f>
        <v>0.22070000000000001</v>
      </c>
      <c r="Z491" s="26">
        <f t="shared" si="118"/>
        <v>0</v>
      </c>
      <c r="AA491" s="27">
        <f t="shared" si="122"/>
        <v>0</v>
      </c>
      <c r="AB491" s="27">
        <f t="shared" si="119"/>
        <v>0</v>
      </c>
      <c r="AC491" s="27">
        <f t="shared" si="120"/>
        <v>0</v>
      </c>
      <c r="AD491" s="26">
        <f t="shared" si="121"/>
        <v>0</v>
      </c>
    </row>
    <row r="492" spans="1:30" s="23" customFormat="1">
      <c r="A492" s="129" t="s">
        <v>2486</v>
      </c>
      <c r="B492" s="129" t="s">
        <v>1653</v>
      </c>
      <c r="C492" s="130">
        <v>1685</v>
      </c>
      <c r="D492" s="129" t="s">
        <v>1657</v>
      </c>
      <c r="E492" s="169">
        <f>VLOOKUP($C492,'2020-21 School Level AAFTE'!$C:$Z,11,FALSE)</f>
        <v>0.1094</v>
      </c>
      <c r="F492" s="169" t="str">
        <f>VLOOKUP($C492,'2020-21 School Level AAFTE'!$C:$Z,8,FALSE)</f>
        <v>No</v>
      </c>
      <c r="G492" s="167">
        <f>VLOOKUP($C492,'2020-21 School Level AAFTE'!$C:$I,7,FALSE)</f>
        <v>485.15</v>
      </c>
      <c r="H492" s="145">
        <f>IFERROR(IF(F492= "yes",VLOOKUP(C492,Summary!$B:$I,5,0),0),0)</f>
        <v>0</v>
      </c>
      <c r="I492" s="144">
        <f t="shared" si="111"/>
        <v>0</v>
      </c>
      <c r="J492" s="101">
        <f>VLOOKUP($A492,'2021-22 Salary &amp; Benefits'!$A:$I,3,FALSE)</f>
        <v>1.18</v>
      </c>
      <c r="K492" s="101">
        <f>VLOOKUP($A492,'2021-22 Salary &amp; Benefits'!$A:$I,4,FALSE)</f>
        <v>1.18</v>
      </c>
      <c r="L492" s="121">
        <f t="shared" si="112"/>
        <v>0</v>
      </c>
      <c r="M492" s="29">
        <v>15</v>
      </c>
      <c r="N492" s="31">
        <f t="shared" si="113"/>
        <v>0</v>
      </c>
      <c r="O492" s="29">
        <v>1.1000000000000001</v>
      </c>
      <c r="P492" s="29">
        <v>36</v>
      </c>
      <c r="Q492" s="32">
        <f t="shared" si="114"/>
        <v>0</v>
      </c>
      <c r="R492" s="122">
        <f t="shared" si="115"/>
        <v>0</v>
      </c>
      <c r="S492" s="25">
        <f>VLOOKUP($A492,'2021-22 Salary &amp; Benefits'!$A:$I,5,FALSE)</f>
        <v>67585</v>
      </c>
      <c r="T492" s="25">
        <f>VLOOKUP($A492,'2021-22 Salary &amp; Benefits'!$A:$I,6,FALSE)</f>
        <v>68937</v>
      </c>
      <c r="U492" s="26">
        <f t="shared" si="116"/>
        <v>0</v>
      </c>
      <c r="V492" s="26">
        <f t="shared" si="117"/>
        <v>0</v>
      </c>
      <c r="W492" s="26">
        <f>'2021-22 Salary &amp; Benefits'!G$6</f>
        <v>11848.32</v>
      </c>
      <c r="X492" s="28">
        <f>'2021-22 Salary &amp; Benefits'!H$6</f>
        <v>0.2271</v>
      </c>
      <c r="Y492" s="28">
        <f>'2021-22 Salary &amp; Benefits'!I$6</f>
        <v>0.22070000000000001</v>
      </c>
      <c r="Z492" s="26">
        <f t="shared" si="118"/>
        <v>0</v>
      </c>
      <c r="AA492" s="27">
        <f t="shared" si="122"/>
        <v>0</v>
      </c>
      <c r="AB492" s="27">
        <f t="shared" si="119"/>
        <v>0</v>
      </c>
      <c r="AC492" s="27">
        <f t="shared" si="120"/>
        <v>0</v>
      </c>
      <c r="AD492" s="26">
        <f t="shared" si="121"/>
        <v>0</v>
      </c>
    </row>
    <row r="493" spans="1:30" s="23" customFormat="1">
      <c r="A493" s="129" t="s">
        <v>2486</v>
      </c>
      <c r="B493" s="129" t="s">
        <v>1653</v>
      </c>
      <c r="C493" s="130">
        <v>2887</v>
      </c>
      <c r="D493" s="129" t="s">
        <v>1660</v>
      </c>
      <c r="E493" s="169">
        <f>VLOOKUP($C493,'2020-21 School Level AAFTE'!$C:$Z,11,FALSE)</f>
        <v>0.45540000000000003</v>
      </c>
      <c r="F493" s="169" t="str">
        <f>VLOOKUP($C493,'2020-21 School Level AAFTE'!$C:$Z,8,FALSE)</f>
        <v>No</v>
      </c>
      <c r="G493" s="167">
        <f>VLOOKUP($C493,'2020-21 School Level AAFTE'!$C:$I,7,FALSE)</f>
        <v>440.4</v>
      </c>
      <c r="H493" s="145">
        <f>IFERROR(IF(F493= "yes",VLOOKUP(C493,Summary!$B:$I,5,0),0),0)</f>
        <v>0</v>
      </c>
      <c r="I493" s="143">
        <f t="shared" si="111"/>
        <v>0</v>
      </c>
      <c r="J493" s="101">
        <f>VLOOKUP($A493,'2021-22 Salary &amp; Benefits'!$A:$I,3,FALSE)</f>
        <v>1.18</v>
      </c>
      <c r="K493" s="101">
        <f>VLOOKUP($A493,'2021-22 Salary &amp; Benefits'!$A:$I,4,FALSE)</f>
        <v>1.18</v>
      </c>
      <c r="L493" s="45">
        <f t="shared" si="112"/>
        <v>0</v>
      </c>
      <c r="M493" s="29">
        <v>15</v>
      </c>
      <c r="N493" s="31">
        <f t="shared" si="113"/>
        <v>0</v>
      </c>
      <c r="O493" s="29">
        <v>1.1000000000000001</v>
      </c>
      <c r="P493" s="29">
        <v>36</v>
      </c>
      <c r="Q493" s="32">
        <f t="shared" si="114"/>
        <v>0</v>
      </c>
      <c r="R493" s="122">
        <f t="shared" si="115"/>
        <v>0</v>
      </c>
      <c r="S493" s="25">
        <f>VLOOKUP($A493,'2021-22 Salary &amp; Benefits'!$A:$I,5,FALSE)</f>
        <v>67585</v>
      </c>
      <c r="T493" s="25">
        <f>VLOOKUP($A493,'2021-22 Salary &amp; Benefits'!$A:$I,6,FALSE)</f>
        <v>68937</v>
      </c>
      <c r="U493" s="26">
        <f t="shared" si="116"/>
        <v>0</v>
      </c>
      <c r="V493" s="26">
        <f t="shared" si="117"/>
        <v>0</v>
      </c>
      <c r="W493" s="26">
        <f>'2021-22 Salary &amp; Benefits'!G$6</f>
        <v>11848.32</v>
      </c>
      <c r="X493" s="28">
        <f>'2021-22 Salary &amp; Benefits'!H$6</f>
        <v>0.2271</v>
      </c>
      <c r="Y493" s="28">
        <f>'2021-22 Salary &amp; Benefits'!I$6</f>
        <v>0.22070000000000001</v>
      </c>
      <c r="Z493" s="26">
        <f t="shared" si="118"/>
        <v>0</v>
      </c>
      <c r="AA493" s="27">
        <f t="shared" si="122"/>
        <v>0</v>
      </c>
      <c r="AB493" s="27">
        <f t="shared" si="119"/>
        <v>0</v>
      </c>
      <c r="AC493" s="27">
        <f t="shared" si="120"/>
        <v>0</v>
      </c>
      <c r="AD493" s="26">
        <f t="shared" si="121"/>
        <v>0</v>
      </c>
    </row>
    <row r="494" spans="1:30" s="23" customFormat="1">
      <c r="A494" s="129" t="s">
        <v>2486</v>
      </c>
      <c r="B494" s="129" t="s">
        <v>1653</v>
      </c>
      <c r="C494" s="130">
        <v>3504</v>
      </c>
      <c r="D494" s="129" t="s">
        <v>1675</v>
      </c>
      <c r="E494" s="169">
        <f>VLOOKUP($C494,'2020-21 School Level AAFTE'!$C:$Z,11,FALSE)</f>
        <v>0.44190000000000002</v>
      </c>
      <c r="F494" s="169" t="str">
        <f>VLOOKUP($C494,'2020-21 School Level AAFTE'!$C:$Z,8,FALSE)</f>
        <v>No</v>
      </c>
      <c r="G494" s="167">
        <f>VLOOKUP($C494,'2020-21 School Level AAFTE'!$C:$I,7,FALSE)</f>
        <v>496.29</v>
      </c>
      <c r="H494" s="145">
        <f>IFERROR(IF(F494= "yes",VLOOKUP(C494,Summary!$B:$I,5,0),0),0)</f>
        <v>0</v>
      </c>
      <c r="I494" s="143">
        <f t="shared" si="111"/>
        <v>0</v>
      </c>
      <c r="J494" s="101">
        <f>VLOOKUP($A494,'2021-22 Salary &amp; Benefits'!$A:$I,3,FALSE)</f>
        <v>1.18</v>
      </c>
      <c r="K494" s="101">
        <f>VLOOKUP($A494,'2021-22 Salary &amp; Benefits'!$A:$I,4,FALSE)</f>
        <v>1.18</v>
      </c>
      <c r="L494" s="45">
        <f t="shared" si="112"/>
        <v>0</v>
      </c>
      <c r="M494" s="29">
        <v>15</v>
      </c>
      <c r="N494" s="31">
        <f t="shared" si="113"/>
        <v>0</v>
      </c>
      <c r="O494" s="29">
        <v>1.1000000000000001</v>
      </c>
      <c r="P494" s="29">
        <v>36</v>
      </c>
      <c r="Q494" s="32">
        <f t="shared" si="114"/>
        <v>0</v>
      </c>
      <c r="R494" s="122">
        <f t="shared" si="115"/>
        <v>0</v>
      </c>
      <c r="S494" s="25">
        <f>VLOOKUP($A494,'2021-22 Salary &amp; Benefits'!$A:$I,5,FALSE)</f>
        <v>67585</v>
      </c>
      <c r="T494" s="25">
        <f>VLOOKUP($A494,'2021-22 Salary &amp; Benefits'!$A:$I,6,FALSE)</f>
        <v>68937</v>
      </c>
      <c r="U494" s="26">
        <f t="shared" si="116"/>
        <v>0</v>
      </c>
      <c r="V494" s="26">
        <f t="shared" si="117"/>
        <v>0</v>
      </c>
      <c r="W494" s="26">
        <f>'2021-22 Salary &amp; Benefits'!G$6</f>
        <v>11848.32</v>
      </c>
      <c r="X494" s="28">
        <f>'2021-22 Salary &amp; Benefits'!H$6</f>
        <v>0.2271</v>
      </c>
      <c r="Y494" s="28">
        <f>'2021-22 Salary &amp; Benefits'!I$6</f>
        <v>0.22070000000000001</v>
      </c>
      <c r="Z494" s="26">
        <f t="shared" si="118"/>
        <v>0</v>
      </c>
      <c r="AA494" s="27">
        <f t="shared" si="122"/>
        <v>0</v>
      </c>
      <c r="AB494" s="27">
        <f t="shared" si="119"/>
        <v>0</v>
      </c>
      <c r="AC494" s="27">
        <f t="shared" si="120"/>
        <v>0</v>
      </c>
      <c r="AD494" s="26">
        <f t="shared" si="121"/>
        <v>0</v>
      </c>
    </row>
    <row r="495" spans="1:30" s="23" customFormat="1">
      <c r="A495" s="129" t="s">
        <v>2486</v>
      </c>
      <c r="B495" s="129" t="s">
        <v>1653</v>
      </c>
      <c r="C495" s="130">
        <v>3464</v>
      </c>
      <c r="D495" s="129" t="s">
        <v>1673</v>
      </c>
      <c r="E495" s="169">
        <f>VLOOKUP($C495,'2020-21 School Level AAFTE'!$C:$Z,11,FALSE)</f>
        <v>0.35820000000000002</v>
      </c>
      <c r="F495" s="169" t="str">
        <f>VLOOKUP($C495,'2020-21 School Level AAFTE'!$C:$Z,8,FALSE)</f>
        <v>No</v>
      </c>
      <c r="G495" s="167">
        <f>VLOOKUP($C495,'2020-21 School Level AAFTE'!$C:$I,7,FALSE)</f>
        <v>1461.11</v>
      </c>
      <c r="H495" s="145">
        <f>IFERROR(IF(F495= "yes",VLOOKUP(C495,Summary!$B:$I,5,0),0),0)</f>
        <v>0</v>
      </c>
      <c r="I495" s="144">
        <f t="shared" si="111"/>
        <v>0</v>
      </c>
      <c r="J495" s="101">
        <f>VLOOKUP($A495,'2021-22 Salary &amp; Benefits'!$A:$I,3,FALSE)</f>
        <v>1.18</v>
      </c>
      <c r="K495" s="101">
        <f>VLOOKUP($A495,'2021-22 Salary &amp; Benefits'!$A:$I,4,FALSE)</f>
        <v>1.18</v>
      </c>
      <c r="L495" s="121">
        <f t="shared" si="112"/>
        <v>0</v>
      </c>
      <c r="M495" s="29">
        <v>15</v>
      </c>
      <c r="N495" s="31">
        <f t="shared" si="113"/>
        <v>0</v>
      </c>
      <c r="O495" s="29">
        <v>1.1000000000000001</v>
      </c>
      <c r="P495" s="29">
        <v>36</v>
      </c>
      <c r="Q495" s="32">
        <f t="shared" si="114"/>
        <v>0</v>
      </c>
      <c r="R495" s="122">
        <f t="shared" si="115"/>
        <v>0</v>
      </c>
      <c r="S495" s="25">
        <f>VLOOKUP($A495,'2021-22 Salary &amp; Benefits'!$A:$I,5,FALSE)</f>
        <v>67585</v>
      </c>
      <c r="T495" s="25">
        <f>VLOOKUP($A495,'2021-22 Salary &amp; Benefits'!$A:$I,6,FALSE)</f>
        <v>68937</v>
      </c>
      <c r="U495" s="26">
        <f t="shared" si="116"/>
        <v>0</v>
      </c>
      <c r="V495" s="26">
        <f t="shared" si="117"/>
        <v>0</v>
      </c>
      <c r="W495" s="26">
        <f>'2021-22 Salary &amp; Benefits'!G$6</f>
        <v>11848.32</v>
      </c>
      <c r="X495" s="28">
        <f>'2021-22 Salary &amp; Benefits'!H$6</f>
        <v>0.2271</v>
      </c>
      <c r="Y495" s="28">
        <f>'2021-22 Salary &amp; Benefits'!I$6</f>
        <v>0.22070000000000001</v>
      </c>
      <c r="Z495" s="26">
        <f t="shared" si="118"/>
        <v>0</v>
      </c>
      <c r="AA495" s="27">
        <f t="shared" si="122"/>
        <v>0</v>
      </c>
      <c r="AB495" s="27">
        <f t="shared" si="119"/>
        <v>0</v>
      </c>
      <c r="AC495" s="27">
        <f t="shared" si="120"/>
        <v>0</v>
      </c>
      <c r="AD495" s="26">
        <f t="shared" si="121"/>
        <v>0</v>
      </c>
    </row>
    <row r="496" spans="1:30" s="23" customFormat="1">
      <c r="A496" s="129" t="s">
        <v>2486</v>
      </c>
      <c r="B496" s="129" t="s">
        <v>1653</v>
      </c>
      <c r="C496" s="130">
        <v>3353</v>
      </c>
      <c r="D496" s="129" t="s">
        <v>1669</v>
      </c>
      <c r="E496" s="169">
        <f>VLOOKUP($C496,'2020-21 School Level AAFTE'!$C:$Z,11,FALSE)</f>
        <v>0.42520000000000002</v>
      </c>
      <c r="F496" s="169" t="str">
        <f>VLOOKUP($C496,'2020-21 School Level AAFTE'!$C:$Z,8,FALSE)</f>
        <v>No</v>
      </c>
      <c r="G496" s="167">
        <f>VLOOKUP($C496,'2020-21 School Level AAFTE'!$C:$I,7,FALSE)</f>
        <v>772.92</v>
      </c>
      <c r="H496" s="145">
        <f>IFERROR(IF(F496= "yes",VLOOKUP(C496,Summary!$B:$I,5,0),0),0)</f>
        <v>0</v>
      </c>
      <c r="I496" s="144">
        <f t="shared" si="111"/>
        <v>0</v>
      </c>
      <c r="J496" s="101">
        <f>VLOOKUP($A496,'2021-22 Salary &amp; Benefits'!$A:$I,3,FALSE)</f>
        <v>1.18</v>
      </c>
      <c r="K496" s="101">
        <f>VLOOKUP($A496,'2021-22 Salary &amp; Benefits'!$A:$I,4,FALSE)</f>
        <v>1.18</v>
      </c>
      <c r="L496" s="121">
        <f t="shared" si="112"/>
        <v>0</v>
      </c>
      <c r="M496" s="29">
        <v>15</v>
      </c>
      <c r="N496" s="31">
        <f t="shared" si="113"/>
        <v>0</v>
      </c>
      <c r="O496" s="29">
        <v>1.1000000000000001</v>
      </c>
      <c r="P496" s="29">
        <v>36</v>
      </c>
      <c r="Q496" s="32">
        <f t="shared" si="114"/>
        <v>0</v>
      </c>
      <c r="R496" s="122">
        <f t="shared" si="115"/>
        <v>0</v>
      </c>
      <c r="S496" s="25">
        <f>VLOOKUP($A496,'2021-22 Salary &amp; Benefits'!$A:$I,5,FALSE)</f>
        <v>67585</v>
      </c>
      <c r="T496" s="25">
        <f>VLOOKUP($A496,'2021-22 Salary &amp; Benefits'!$A:$I,6,FALSE)</f>
        <v>68937</v>
      </c>
      <c r="U496" s="26">
        <f t="shared" si="116"/>
        <v>0</v>
      </c>
      <c r="V496" s="26">
        <f t="shared" si="117"/>
        <v>0</v>
      </c>
      <c r="W496" s="26">
        <f>'2021-22 Salary &amp; Benefits'!G$6</f>
        <v>11848.32</v>
      </c>
      <c r="X496" s="28">
        <f>'2021-22 Salary &amp; Benefits'!H$6</f>
        <v>0.2271</v>
      </c>
      <c r="Y496" s="28">
        <f>'2021-22 Salary &amp; Benefits'!I$6</f>
        <v>0.22070000000000001</v>
      </c>
      <c r="Z496" s="26">
        <f t="shared" si="118"/>
        <v>0</v>
      </c>
      <c r="AA496" s="27">
        <f t="shared" si="122"/>
        <v>0</v>
      </c>
      <c r="AB496" s="27">
        <f t="shared" si="119"/>
        <v>0</v>
      </c>
      <c r="AC496" s="27">
        <f t="shared" si="120"/>
        <v>0</v>
      </c>
      <c r="AD496" s="26">
        <f t="shared" si="121"/>
        <v>0</v>
      </c>
    </row>
    <row r="497" spans="1:30" s="23" customFormat="1">
      <c r="A497" s="129" t="s">
        <v>2486</v>
      </c>
      <c r="B497" s="129" t="s">
        <v>1653</v>
      </c>
      <c r="C497" s="130">
        <v>3254</v>
      </c>
      <c r="D497" s="129" t="s">
        <v>1665</v>
      </c>
      <c r="E497" s="169">
        <f>VLOOKUP($C497,'2020-21 School Level AAFTE'!$C:$Z,11,FALSE)</f>
        <v>0.51200000000000001</v>
      </c>
      <c r="F497" s="169" t="str">
        <f>VLOOKUP($C497,'2020-21 School Level AAFTE'!$C:$Z,8,FALSE)</f>
        <v>Yes</v>
      </c>
      <c r="G497" s="167">
        <f>VLOOKUP($C497,'2020-21 School Level AAFTE'!$C:$I,7,FALSE)</f>
        <v>418</v>
      </c>
      <c r="H497" s="145">
        <f>IFERROR(IF(F497= "yes",VLOOKUP(C497,Summary!$B:$I,5,0),0),0)</f>
        <v>0</v>
      </c>
      <c r="I497" s="144">
        <f t="shared" si="111"/>
        <v>418</v>
      </c>
      <c r="J497" s="101">
        <f>VLOOKUP($A497,'2021-22 Salary &amp; Benefits'!$A:$I,3,FALSE)</f>
        <v>1.18</v>
      </c>
      <c r="K497" s="101">
        <f>VLOOKUP($A497,'2021-22 Salary &amp; Benefits'!$A:$I,4,FALSE)</f>
        <v>1.18</v>
      </c>
      <c r="L497" s="121">
        <f t="shared" si="112"/>
        <v>418</v>
      </c>
      <c r="M497" s="29">
        <v>15</v>
      </c>
      <c r="N497" s="31">
        <f t="shared" si="113"/>
        <v>27.866666666666667</v>
      </c>
      <c r="O497" s="29">
        <v>1.1000000000000001</v>
      </c>
      <c r="P497" s="29">
        <v>36</v>
      </c>
      <c r="Q497" s="32">
        <f t="shared" si="114"/>
        <v>1103.52</v>
      </c>
      <c r="R497" s="122">
        <f t="shared" si="115"/>
        <v>1.2261333333333333</v>
      </c>
      <c r="S497" s="25">
        <f>VLOOKUP($A497,'2021-22 Salary &amp; Benefits'!$A:$I,5,FALSE)</f>
        <v>67585</v>
      </c>
      <c r="T497" s="25">
        <f>VLOOKUP($A497,'2021-22 Salary &amp; Benefits'!$A:$I,6,FALSE)</f>
        <v>68937</v>
      </c>
      <c r="U497" s="26">
        <f t="shared" si="116"/>
        <v>97784.501173333338</v>
      </c>
      <c r="V497" s="26">
        <f t="shared" si="117"/>
        <v>1956.1240746666444</v>
      </c>
      <c r="W497" s="26">
        <f>'2021-22 Salary &amp; Benefits'!G$6</f>
        <v>11848.32</v>
      </c>
      <c r="X497" s="28">
        <f>'2021-22 Salary &amp; Benefits'!H$6</f>
        <v>0.2271</v>
      </c>
      <c r="Y497" s="28">
        <f>'2021-22 Salary &amp; Benefits'!I$6</f>
        <v>0.22070000000000001</v>
      </c>
      <c r="Z497" s="26">
        <f t="shared" si="118"/>
        <v>37166.196895742927</v>
      </c>
      <c r="AA497" s="27">
        <f t="shared" si="122"/>
        <v>1662.3437541333328</v>
      </c>
      <c r="AB497" s="27">
        <f t="shared" si="119"/>
        <v>366.87926653722656</v>
      </c>
      <c r="AC497" s="27">
        <f t="shared" si="120"/>
        <v>2029.2230206705594</v>
      </c>
      <c r="AD497" s="26">
        <f t="shared" si="121"/>
        <v>138936.04516441346</v>
      </c>
    </row>
    <row r="498" spans="1:30" s="23" customFormat="1">
      <c r="A498" s="129" t="s">
        <v>2486</v>
      </c>
      <c r="B498" s="129" t="s">
        <v>1653</v>
      </c>
      <c r="C498" s="130">
        <v>3303</v>
      </c>
      <c r="D498" s="129" t="s">
        <v>1667</v>
      </c>
      <c r="E498" s="169">
        <f>VLOOKUP($C498,'2020-21 School Level AAFTE'!$C:$Z,11,FALSE)</f>
        <v>0.28870000000000001</v>
      </c>
      <c r="F498" s="169" t="str">
        <f>VLOOKUP($C498,'2020-21 School Level AAFTE'!$C:$Z,8,FALSE)</f>
        <v>No</v>
      </c>
      <c r="G498" s="167">
        <f>VLOOKUP($C498,'2020-21 School Level AAFTE'!$C:$I,7,FALSE)</f>
        <v>1368.76</v>
      </c>
      <c r="H498" s="145">
        <f>IFERROR(IF(F498= "yes",VLOOKUP(C498,Summary!$B:$I,5,0),0),0)</f>
        <v>0</v>
      </c>
      <c r="I498" s="144">
        <f t="shared" si="111"/>
        <v>0</v>
      </c>
      <c r="J498" s="101">
        <f>VLOOKUP($A498,'2021-22 Salary &amp; Benefits'!$A:$I,3,FALSE)</f>
        <v>1.18</v>
      </c>
      <c r="K498" s="101">
        <f>VLOOKUP($A498,'2021-22 Salary &amp; Benefits'!$A:$I,4,FALSE)</f>
        <v>1.18</v>
      </c>
      <c r="L498" s="121">
        <f t="shared" si="112"/>
        <v>0</v>
      </c>
      <c r="M498" s="29">
        <v>15</v>
      </c>
      <c r="N498" s="31">
        <f t="shared" si="113"/>
        <v>0</v>
      </c>
      <c r="O498" s="29">
        <v>1.1000000000000001</v>
      </c>
      <c r="P498" s="29">
        <v>36</v>
      </c>
      <c r="Q498" s="32">
        <f t="shared" si="114"/>
        <v>0</v>
      </c>
      <c r="R498" s="122">
        <f t="shared" si="115"/>
        <v>0</v>
      </c>
      <c r="S498" s="25">
        <f>VLOOKUP($A498,'2021-22 Salary &amp; Benefits'!$A:$I,5,FALSE)</f>
        <v>67585</v>
      </c>
      <c r="T498" s="25">
        <f>VLOOKUP($A498,'2021-22 Salary &amp; Benefits'!$A:$I,6,FALSE)</f>
        <v>68937</v>
      </c>
      <c r="U498" s="26">
        <f t="shared" si="116"/>
        <v>0</v>
      </c>
      <c r="V498" s="26">
        <f t="shared" si="117"/>
        <v>0</v>
      </c>
      <c r="W498" s="26">
        <f>'2021-22 Salary &amp; Benefits'!G$6</f>
        <v>11848.32</v>
      </c>
      <c r="X498" s="28">
        <f>'2021-22 Salary &amp; Benefits'!H$6</f>
        <v>0.2271</v>
      </c>
      <c r="Y498" s="28">
        <f>'2021-22 Salary &amp; Benefits'!I$6</f>
        <v>0.22070000000000001</v>
      </c>
      <c r="Z498" s="26">
        <f t="shared" si="118"/>
        <v>0</v>
      </c>
      <c r="AA498" s="27">
        <f t="shared" si="122"/>
        <v>0</v>
      </c>
      <c r="AB498" s="27">
        <f t="shared" si="119"/>
        <v>0</v>
      </c>
      <c r="AC498" s="27">
        <f t="shared" si="120"/>
        <v>0</v>
      </c>
      <c r="AD498" s="26">
        <f t="shared" si="121"/>
        <v>0</v>
      </c>
    </row>
    <row r="499" spans="1:30" s="23" customFormat="1">
      <c r="A499" s="129" t="s">
        <v>2486</v>
      </c>
      <c r="B499" s="129" t="s">
        <v>1653</v>
      </c>
      <c r="C499" s="130">
        <v>3608</v>
      </c>
      <c r="D499" s="129" t="s">
        <v>1682</v>
      </c>
      <c r="E499" s="169">
        <f>VLOOKUP($C499,'2020-21 School Level AAFTE'!$C:$Z,11,FALSE)</f>
        <v>0.3775</v>
      </c>
      <c r="F499" s="169" t="str">
        <f>VLOOKUP($C499,'2020-21 School Level AAFTE'!$C:$Z,8,FALSE)</f>
        <v>No</v>
      </c>
      <c r="G499" s="167">
        <f>VLOOKUP($C499,'2020-21 School Level AAFTE'!$C:$I,7,FALSE)</f>
        <v>594.36</v>
      </c>
      <c r="H499" s="145">
        <f>IFERROR(IF(F499= "yes",VLOOKUP(C499,Summary!$B:$I,5,0),0),0)</f>
        <v>0</v>
      </c>
      <c r="I499" s="143">
        <f t="shared" si="111"/>
        <v>0</v>
      </c>
      <c r="J499" s="101">
        <f>VLOOKUP($A499,'2021-22 Salary &amp; Benefits'!$A:$I,3,FALSE)</f>
        <v>1.18</v>
      </c>
      <c r="K499" s="101">
        <f>VLOOKUP($A499,'2021-22 Salary &amp; Benefits'!$A:$I,4,FALSE)</f>
        <v>1.18</v>
      </c>
      <c r="L499" s="45">
        <f t="shared" si="112"/>
        <v>0</v>
      </c>
      <c r="M499" s="29">
        <v>15</v>
      </c>
      <c r="N499" s="31">
        <f t="shared" si="113"/>
        <v>0</v>
      </c>
      <c r="O499" s="29">
        <v>1.1000000000000001</v>
      </c>
      <c r="P499" s="29">
        <v>36</v>
      </c>
      <c r="Q499" s="32">
        <f t="shared" si="114"/>
        <v>0</v>
      </c>
      <c r="R499" s="122">
        <f t="shared" si="115"/>
        <v>0</v>
      </c>
      <c r="S499" s="25">
        <f>VLOOKUP($A499,'2021-22 Salary &amp; Benefits'!$A:$I,5,FALSE)</f>
        <v>67585</v>
      </c>
      <c r="T499" s="25">
        <f>VLOOKUP($A499,'2021-22 Salary &amp; Benefits'!$A:$I,6,FALSE)</f>
        <v>68937</v>
      </c>
      <c r="U499" s="26">
        <f t="shared" si="116"/>
        <v>0</v>
      </c>
      <c r="V499" s="26">
        <f t="shared" si="117"/>
        <v>0</v>
      </c>
      <c r="W499" s="26">
        <f>'2021-22 Salary &amp; Benefits'!G$6</f>
        <v>11848.32</v>
      </c>
      <c r="X499" s="28">
        <f>'2021-22 Salary &amp; Benefits'!H$6</f>
        <v>0.2271</v>
      </c>
      <c r="Y499" s="28">
        <f>'2021-22 Salary &amp; Benefits'!I$6</f>
        <v>0.22070000000000001</v>
      </c>
      <c r="Z499" s="26">
        <f t="shared" si="118"/>
        <v>0</v>
      </c>
      <c r="AA499" s="27">
        <f t="shared" si="122"/>
        <v>0</v>
      </c>
      <c r="AB499" s="27">
        <f t="shared" si="119"/>
        <v>0</v>
      </c>
      <c r="AC499" s="27">
        <f t="shared" si="120"/>
        <v>0</v>
      </c>
      <c r="AD499" s="26">
        <f t="shared" si="121"/>
        <v>0</v>
      </c>
    </row>
    <row r="500" spans="1:30" s="23" customFormat="1">
      <c r="A500" s="129" t="s">
        <v>2486</v>
      </c>
      <c r="B500" s="129" t="s">
        <v>1653</v>
      </c>
      <c r="C500" s="130">
        <v>3854</v>
      </c>
      <c r="D500" s="129" t="s">
        <v>1687</v>
      </c>
      <c r="E500" s="169">
        <f>VLOOKUP($C500,'2020-21 School Level AAFTE'!$C:$Z,11,FALSE)</f>
        <v>0.55479999999999996</v>
      </c>
      <c r="F500" s="169" t="str">
        <f>VLOOKUP($C500,'2020-21 School Level AAFTE'!$C:$Z,8,FALSE)</f>
        <v>Yes</v>
      </c>
      <c r="G500" s="167">
        <f>VLOOKUP($C500,'2020-21 School Level AAFTE'!$C:$I,7,FALSE)</f>
        <v>199.48999999999998</v>
      </c>
      <c r="H500" s="145">
        <f>IFERROR(IF(F500= "yes",VLOOKUP(C500,Summary!$B:$I,5,0),0),0)</f>
        <v>0</v>
      </c>
      <c r="I500" s="144">
        <f t="shared" si="111"/>
        <v>199.48999999999998</v>
      </c>
      <c r="J500" s="101">
        <f>VLOOKUP($A500,'2021-22 Salary &amp; Benefits'!$A:$I,3,FALSE)</f>
        <v>1.18</v>
      </c>
      <c r="K500" s="101">
        <f>VLOOKUP($A500,'2021-22 Salary &amp; Benefits'!$A:$I,4,FALSE)</f>
        <v>1.18</v>
      </c>
      <c r="L500" s="121">
        <f t="shared" si="112"/>
        <v>199.48999999999998</v>
      </c>
      <c r="M500" s="29">
        <v>15</v>
      </c>
      <c r="N500" s="31">
        <f t="shared" si="113"/>
        <v>13.299333333333331</v>
      </c>
      <c r="O500" s="29">
        <v>1.1000000000000001</v>
      </c>
      <c r="P500" s="29">
        <v>36</v>
      </c>
      <c r="Q500" s="32">
        <f t="shared" si="114"/>
        <v>526.65359999999998</v>
      </c>
      <c r="R500" s="122">
        <f t="shared" si="115"/>
        <v>0.58517066666666662</v>
      </c>
      <c r="S500" s="25">
        <f>VLOOKUP($A500,'2021-22 Salary &amp; Benefits'!$A:$I,5,FALSE)</f>
        <v>67585</v>
      </c>
      <c r="T500" s="25">
        <f>VLOOKUP($A500,'2021-22 Salary &amp; Benefits'!$A:$I,6,FALSE)</f>
        <v>68937</v>
      </c>
      <c r="U500" s="26">
        <f t="shared" si="116"/>
        <v>46667.536217866662</v>
      </c>
      <c r="V500" s="26">
        <f t="shared" si="117"/>
        <v>933.5578747733307</v>
      </c>
      <c r="W500" s="26">
        <f>'2021-22 Salary &amp; Benefits'!G$6</f>
        <v>11848.32</v>
      </c>
      <c r="X500" s="28">
        <f>'2021-22 Salary &amp; Benefits'!H$6</f>
        <v>0.2271</v>
      </c>
      <c r="Y500" s="28">
        <f>'2021-22 Salary &amp; Benefits'!I$6</f>
        <v>0.22070000000000001</v>
      </c>
      <c r="Z500" s="26">
        <f t="shared" si="118"/>
        <v>17737.52301131999</v>
      </c>
      <c r="AA500" s="27">
        <f t="shared" si="122"/>
        <v>793.35156821066653</v>
      </c>
      <c r="AB500" s="27">
        <f t="shared" si="119"/>
        <v>175.09269110409411</v>
      </c>
      <c r="AC500" s="27">
        <f t="shared" si="120"/>
        <v>968.44425931476064</v>
      </c>
      <c r="AD500" s="26">
        <f t="shared" si="121"/>
        <v>66307.061363274741</v>
      </c>
    </row>
    <row r="501" spans="1:30" s="23" customFormat="1">
      <c r="A501" s="129" t="s">
        <v>2486</v>
      </c>
      <c r="B501" s="129" t="s">
        <v>1653</v>
      </c>
      <c r="C501" s="130">
        <v>3461</v>
      </c>
      <c r="D501" s="129" t="s">
        <v>1672</v>
      </c>
      <c r="E501" s="169">
        <f>VLOOKUP($C501,'2020-21 School Level AAFTE'!$C:$Z,11,FALSE)</f>
        <v>0.19769999999999999</v>
      </c>
      <c r="F501" s="169" t="str">
        <f>VLOOKUP($C501,'2020-21 School Level AAFTE'!$C:$Z,8,FALSE)</f>
        <v>No</v>
      </c>
      <c r="G501" s="167">
        <f>VLOOKUP($C501,'2020-21 School Level AAFTE'!$C:$I,7,FALSE)</f>
        <v>417.7</v>
      </c>
      <c r="H501" s="145">
        <f>IFERROR(IF(F501= "yes",VLOOKUP(C501,Summary!$B:$I,5,0),0),0)</f>
        <v>0</v>
      </c>
      <c r="I501" s="144">
        <f t="shared" si="111"/>
        <v>0</v>
      </c>
      <c r="J501" s="101">
        <f>VLOOKUP($A501,'2021-22 Salary &amp; Benefits'!$A:$I,3,FALSE)</f>
        <v>1.18</v>
      </c>
      <c r="K501" s="101">
        <f>VLOOKUP($A501,'2021-22 Salary &amp; Benefits'!$A:$I,4,FALSE)</f>
        <v>1.18</v>
      </c>
      <c r="L501" s="121">
        <f t="shared" si="112"/>
        <v>0</v>
      </c>
      <c r="M501" s="29">
        <v>15</v>
      </c>
      <c r="N501" s="31">
        <f t="shared" si="113"/>
        <v>0</v>
      </c>
      <c r="O501" s="29">
        <v>1.1000000000000001</v>
      </c>
      <c r="P501" s="29">
        <v>36</v>
      </c>
      <c r="Q501" s="32">
        <f t="shared" si="114"/>
        <v>0</v>
      </c>
      <c r="R501" s="122">
        <f t="shared" si="115"/>
        <v>0</v>
      </c>
      <c r="S501" s="25">
        <f>VLOOKUP($A501,'2021-22 Salary &amp; Benefits'!$A:$I,5,FALSE)</f>
        <v>67585</v>
      </c>
      <c r="T501" s="25">
        <f>VLOOKUP($A501,'2021-22 Salary &amp; Benefits'!$A:$I,6,FALSE)</f>
        <v>68937</v>
      </c>
      <c r="U501" s="26">
        <f t="shared" si="116"/>
        <v>0</v>
      </c>
      <c r="V501" s="26">
        <f t="shared" si="117"/>
        <v>0</v>
      </c>
      <c r="W501" s="26">
        <f>'2021-22 Salary &amp; Benefits'!G$6</f>
        <v>11848.32</v>
      </c>
      <c r="X501" s="28">
        <f>'2021-22 Salary &amp; Benefits'!H$6</f>
        <v>0.2271</v>
      </c>
      <c r="Y501" s="28">
        <f>'2021-22 Salary &amp; Benefits'!I$6</f>
        <v>0.22070000000000001</v>
      </c>
      <c r="Z501" s="26">
        <f t="shared" si="118"/>
        <v>0</v>
      </c>
      <c r="AA501" s="27">
        <f t="shared" si="122"/>
        <v>0</v>
      </c>
      <c r="AB501" s="27">
        <f t="shared" si="119"/>
        <v>0</v>
      </c>
      <c r="AC501" s="27">
        <f t="shared" si="120"/>
        <v>0</v>
      </c>
      <c r="AD501" s="26">
        <f t="shared" si="121"/>
        <v>0</v>
      </c>
    </row>
    <row r="502" spans="1:30" s="23" customFormat="1">
      <c r="A502" s="129" t="s">
        <v>2486</v>
      </c>
      <c r="B502" s="129" t="s">
        <v>1653</v>
      </c>
      <c r="C502" s="130">
        <v>3605</v>
      </c>
      <c r="D502" s="129" t="s">
        <v>1679</v>
      </c>
      <c r="E502" s="169">
        <f>VLOOKUP($C502,'2020-21 School Level AAFTE'!$C:$Z,11,FALSE)</f>
        <v>0.21299999999999999</v>
      </c>
      <c r="F502" s="169" t="str">
        <f>VLOOKUP($C502,'2020-21 School Level AAFTE'!$C:$Z,8,FALSE)</f>
        <v>No</v>
      </c>
      <c r="G502" s="167">
        <f>VLOOKUP($C502,'2020-21 School Level AAFTE'!$C:$I,7,FALSE)</f>
        <v>498.16</v>
      </c>
      <c r="H502" s="145">
        <f>IFERROR(IF(F502= "yes",VLOOKUP(C502,Summary!$B:$I,5,0),0),0)</f>
        <v>0</v>
      </c>
      <c r="I502" s="143">
        <f t="shared" si="111"/>
        <v>0</v>
      </c>
      <c r="J502" s="101">
        <f>VLOOKUP($A502,'2021-22 Salary &amp; Benefits'!$A:$I,3,FALSE)</f>
        <v>1.18</v>
      </c>
      <c r="K502" s="101">
        <f>VLOOKUP($A502,'2021-22 Salary &amp; Benefits'!$A:$I,4,FALSE)</f>
        <v>1.18</v>
      </c>
      <c r="L502" s="45">
        <f t="shared" si="112"/>
        <v>0</v>
      </c>
      <c r="M502" s="29">
        <v>15</v>
      </c>
      <c r="N502" s="31">
        <f t="shared" si="113"/>
        <v>0</v>
      </c>
      <c r="O502" s="29">
        <v>1.1000000000000001</v>
      </c>
      <c r="P502" s="29">
        <v>36</v>
      </c>
      <c r="Q502" s="32">
        <f t="shared" si="114"/>
        <v>0</v>
      </c>
      <c r="R502" s="122">
        <f t="shared" si="115"/>
        <v>0</v>
      </c>
      <c r="S502" s="25">
        <f>VLOOKUP($A502,'2021-22 Salary &amp; Benefits'!$A:$I,5,FALSE)</f>
        <v>67585</v>
      </c>
      <c r="T502" s="25">
        <f>VLOOKUP($A502,'2021-22 Salary &amp; Benefits'!$A:$I,6,FALSE)</f>
        <v>68937</v>
      </c>
      <c r="U502" s="26">
        <f t="shared" si="116"/>
        <v>0</v>
      </c>
      <c r="V502" s="26">
        <f t="shared" si="117"/>
        <v>0</v>
      </c>
      <c r="W502" s="26">
        <f>'2021-22 Salary &amp; Benefits'!G$6</f>
        <v>11848.32</v>
      </c>
      <c r="X502" s="28">
        <f>'2021-22 Salary &amp; Benefits'!H$6</f>
        <v>0.2271</v>
      </c>
      <c r="Y502" s="28">
        <f>'2021-22 Salary &amp; Benefits'!I$6</f>
        <v>0.22070000000000001</v>
      </c>
      <c r="Z502" s="26">
        <f t="shared" si="118"/>
        <v>0</v>
      </c>
      <c r="AA502" s="27">
        <f t="shared" si="122"/>
        <v>0</v>
      </c>
      <c r="AB502" s="27">
        <f t="shared" si="119"/>
        <v>0</v>
      </c>
      <c r="AC502" s="27">
        <f t="shared" si="120"/>
        <v>0</v>
      </c>
      <c r="AD502" s="26">
        <f t="shared" si="121"/>
        <v>0</v>
      </c>
    </row>
    <row r="503" spans="1:30" s="23" customFormat="1">
      <c r="A503" s="129" t="s">
        <v>2486</v>
      </c>
      <c r="B503" s="129" t="s">
        <v>1653</v>
      </c>
      <c r="C503" s="130">
        <v>3410</v>
      </c>
      <c r="D503" s="129" t="s">
        <v>1671</v>
      </c>
      <c r="E503" s="169">
        <f>VLOOKUP($C503,'2020-21 School Level AAFTE'!$C:$Z,11,FALSE)</f>
        <v>0.50919999999999999</v>
      </c>
      <c r="F503" s="169" t="str">
        <f>VLOOKUP($C503,'2020-21 School Level AAFTE'!$C:$Z,8,FALSE)</f>
        <v>Yes</v>
      </c>
      <c r="G503" s="167">
        <f>VLOOKUP($C503,'2020-21 School Level AAFTE'!$C:$I,7,FALSE)</f>
        <v>492.5</v>
      </c>
      <c r="H503" s="145">
        <f>IFERROR(IF(F503= "yes",VLOOKUP(C503,Summary!$B:$I,5,0),0),0)</f>
        <v>0</v>
      </c>
      <c r="I503" s="143">
        <f t="shared" ref="I503:I565" si="133">IF(F503= "yes", G503,0)</f>
        <v>492.5</v>
      </c>
      <c r="J503" s="101">
        <f>VLOOKUP($A503,'2021-22 Salary &amp; Benefits'!$A:$I,3,FALSE)</f>
        <v>1.18</v>
      </c>
      <c r="K503" s="101">
        <f>VLOOKUP($A503,'2021-22 Salary &amp; Benefits'!$A:$I,4,FALSE)</f>
        <v>1.18</v>
      </c>
      <c r="L503" s="45">
        <f t="shared" ref="L503:L565" si="134">IF(H503&gt;0,H503,I503)</f>
        <v>492.5</v>
      </c>
      <c r="M503" s="29">
        <v>15</v>
      </c>
      <c r="N503" s="31">
        <f t="shared" ref="N503:N565" si="135">IF(L503="no",0,L503/M503)</f>
        <v>32.833333333333336</v>
      </c>
      <c r="O503" s="29">
        <v>1.1000000000000001</v>
      </c>
      <c r="P503" s="29">
        <v>36</v>
      </c>
      <c r="Q503" s="32">
        <f t="shared" ref="Q503:Q565" si="136">IF(L503="no",0,N503*O503*P503)</f>
        <v>1300.2000000000003</v>
      </c>
      <c r="R503" s="122">
        <f t="shared" ref="R503:R565" si="137">IF(L503="no",0,Q503/900)</f>
        <v>1.444666666666667</v>
      </c>
      <c r="S503" s="25">
        <f>VLOOKUP($A503,'2021-22 Salary &amp; Benefits'!$A:$I,5,FALSE)</f>
        <v>67585</v>
      </c>
      <c r="T503" s="25">
        <f>VLOOKUP($A503,'2021-22 Salary &amp; Benefits'!$A:$I,6,FALSE)</f>
        <v>68937</v>
      </c>
      <c r="U503" s="26">
        <f t="shared" ref="U503:U565" si="138">$J503*$S503*$R503</f>
        <v>115212.6000666667</v>
      </c>
      <c r="V503" s="26">
        <f t="shared" ref="V503:V565" si="139">$K503*$T503*$R503-U503</f>
        <v>2304.7634133333195</v>
      </c>
      <c r="W503" s="26">
        <f>'2021-22 Salary &amp; Benefits'!G$6</f>
        <v>11848.32</v>
      </c>
      <c r="X503" s="28">
        <f>'2021-22 Salary &amp; Benefits'!H$6</f>
        <v>0.2271</v>
      </c>
      <c r="Y503" s="28">
        <f>'2021-22 Salary &amp; Benefits'!I$6</f>
        <v>0.22070000000000001</v>
      </c>
      <c r="Z503" s="26">
        <f t="shared" ref="Z503:Z565" si="140">U503*X503+V503*Y503+R503*W503</f>
        <v>43790.315720462677</v>
      </c>
      <c r="AA503" s="27">
        <f t="shared" si="122"/>
        <v>1958.6227246666667</v>
      </c>
      <c r="AB503" s="27">
        <f t="shared" ref="AB503:AB565" si="141">AA503*Y503</f>
        <v>432.26803533393337</v>
      </c>
      <c r="AC503" s="27">
        <f t="shared" ref="AC503:AC565" si="142">SUM(AA503:AB503)</f>
        <v>2390.8907600006</v>
      </c>
      <c r="AD503" s="26">
        <f t="shared" ref="AD503:AD565" si="143">SUM(Z503,U503:V503,AC503)</f>
        <v>163698.5699604633</v>
      </c>
    </row>
    <row r="504" spans="1:30" s="23" customFormat="1">
      <c r="A504" s="129" t="s">
        <v>2486</v>
      </c>
      <c r="B504" s="129" t="s">
        <v>1653</v>
      </c>
      <c r="C504" s="130">
        <v>2888</v>
      </c>
      <c r="D504" s="129" t="s">
        <v>1661</v>
      </c>
      <c r="E504" s="169">
        <f>VLOOKUP($C504,'2020-21 School Level AAFTE'!$C:$Z,11,FALSE)</f>
        <v>0.30299999999999999</v>
      </c>
      <c r="F504" s="169" t="str">
        <f>VLOOKUP($C504,'2020-21 School Level AAFTE'!$C:$Z,8,FALSE)</f>
        <v>No</v>
      </c>
      <c r="G504" s="167">
        <f>VLOOKUP($C504,'2020-21 School Level AAFTE'!$C:$I,7,FALSE)</f>
        <v>286.11</v>
      </c>
      <c r="H504" s="145">
        <f>IFERROR(IF(F504= "yes",VLOOKUP(C504,Summary!$B:$I,5,0),0),0)</f>
        <v>0</v>
      </c>
      <c r="I504" s="144">
        <f t="shared" si="133"/>
        <v>0</v>
      </c>
      <c r="J504" s="101">
        <f>VLOOKUP($A504,'2021-22 Salary &amp; Benefits'!$A:$I,3,FALSE)</f>
        <v>1.18</v>
      </c>
      <c r="K504" s="101">
        <f>VLOOKUP($A504,'2021-22 Salary &amp; Benefits'!$A:$I,4,FALSE)</f>
        <v>1.18</v>
      </c>
      <c r="L504" s="121">
        <f t="shared" si="134"/>
        <v>0</v>
      </c>
      <c r="M504" s="29">
        <v>15</v>
      </c>
      <c r="N504" s="31">
        <f t="shared" si="135"/>
        <v>0</v>
      </c>
      <c r="O504" s="29">
        <v>1.1000000000000001</v>
      </c>
      <c r="P504" s="29">
        <v>36</v>
      </c>
      <c r="Q504" s="32">
        <f t="shared" si="136"/>
        <v>0</v>
      </c>
      <c r="R504" s="122">
        <f t="shared" si="137"/>
        <v>0</v>
      </c>
      <c r="S504" s="25">
        <f>VLOOKUP($A504,'2021-22 Salary &amp; Benefits'!$A:$I,5,FALSE)</f>
        <v>67585</v>
      </c>
      <c r="T504" s="25">
        <f>VLOOKUP($A504,'2021-22 Salary &amp; Benefits'!$A:$I,6,FALSE)</f>
        <v>68937</v>
      </c>
      <c r="U504" s="26">
        <f t="shared" si="138"/>
        <v>0</v>
      </c>
      <c r="V504" s="26">
        <f t="shared" si="139"/>
        <v>0</v>
      </c>
      <c r="W504" s="26">
        <f>'2021-22 Salary &amp; Benefits'!G$6</f>
        <v>11848.32</v>
      </c>
      <c r="X504" s="28">
        <f>'2021-22 Salary &amp; Benefits'!H$6</f>
        <v>0.2271</v>
      </c>
      <c r="Y504" s="28">
        <f>'2021-22 Salary &amp; Benefits'!I$6</f>
        <v>0.22070000000000001</v>
      </c>
      <c r="Z504" s="26">
        <f t="shared" si="140"/>
        <v>0</v>
      </c>
      <c r="AA504" s="27">
        <f t="shared" si="122"/>
        <v>0</v>
      </c>
      <c r="AB504" s="27">
        <f t="shared" si="141"/>
        <v>0</v>
      </c>
      <c r="AC504" s="27">
        <f t="shared" si="142"/>
        <v>0</v>
      </c>
      <c r="AD504" s="26">
        <f t="shared" si="143"/>
        <v>0</v>
      </c>
    </row>
    <row r="505" spans="1:30" s="23" customFormat="1">
      <c r="A505" s="129" t="s">
        <v>2486</v>
      </c>
      <c r="B505" s="129" t="s">
        <v>1653</v>
      </c>
      <c r="C505" s="130">
        <v>1558</v>
      </c>
      <c r="D505" s="129" t="s">
        <v>1656</v>
      </c>
      <c r="E505" s="169">
        <f>VLOOKUP($C505,'2020-21 School Level AAFTE'!$C:$Z,11,FALSE)</f>
        <v>3.3300000000000003E-2</v>
      </c>
      <c r="F505" s="169" t="str">
        <f>VLOOKUP($C505,'2020-21 School Level AAFTE'!$C:$Z,8,FALSE)</f>
        <v>No</v>
      </c>
      <c r="G505" s="167">
        <f>VLOOKUP($C505,'2020-21 School Level AAFTE'!$C:$I,7,FALSE)</f>
        <v>0.99</v>
      </c>
      <c r="H505" s="145">
        <f>IFERROR(IF(F505= "yes",VLOOKUP(C505,Summary!$B:$I,5,0),0),0)</f>
        <v>0</v>
      </c>
      <c r="I505" s="144">
        <f t="shared" si="133"/>
        <v>0</v>
      </c>
      <c r="J505" s="101">
        <f>VLOOKUP($A505,'2021-22 Salary &amp; Benefits'!$A:$I,3,FALSE)</f>
        <v>1.18</v>
      </c>
      <c r="K505" s="101">
        <f>VLOOKUP($A505,'2021-22 Salary &amp; Benefits'!$A:$I,4,FALSE)</f>
        <v>1.18</v>
      </c>
      <c r="L505" s="121">
        <f t="shared" si="134"/>
        <v>0</v>
      </c>
      <c r="M505" s="29">
        <v>15</v>
      </c>
      <c r="N505" s="31">
        <f t="shared" si="135"/>
        <v>0</v>
      </c>
      <c r="O505" s="29">
        <v>1.1000000000000001</v>
      </c>
      <c r="P505" s="29">
        <v>36</v>
      </c>
      <c r="Q505" s="32">
        <f t="shared" si="136"/>
        <v>0</v>
      </c>
      <c r="R505" s="122">
        <f t="shared" si="137"/>
        <v>0</v>
      </c>
      <c r="S505" s="25">
        <f>VLOOKUP($A505,'2021-22 Salary &amp; Benefits'!$A:$I,5,FALSE)</f>
        <v>67585</v>
      </c>
      <c r="T505" s="25">
        <f>VLOOKUP($A505,'2021-22 Salary &amp; Benefits'!$A:$I,6,FALSE)</f>
        <v>68937</v>
      </c>
      <c r="U505" s="26">
        <f t="shared" si="138"/>
        <v>0</v>
      </c>
      <c r="V505" s="26">
        <f t="shared" si="139"/>
        <v>0</v>
      </c>
      <c r="W505" s="26">
        <f>'2021-22 Salary &amp; Benefits'!G$6</f>
        <v>11848.32</v>
      </c>
      <c r="X505" s="28">
        <f>'2021-22 Salary &amp; Benefits'!H$6</f>
        <v>0.2271</v>
      </c>
      <c r="Y505" s="28">
        <f>'2021-22 Salary &amp; Benefits'!I$6</f>
        <v>0.22070000000000001</v>
      </c>
      <c r="Z505" s="26">
        <f t="shared" si="140"/>
        <v>0</v>
      </c>
      <c r="AA505" s="27">
        <f t="shared" si="122"/>
        <v>0</v>
      </c>
      <c r="AB505" s="27">
        <f t="shared" si="141"/>
        <v>0</v>
      </c>
      <c r="AC505" s="27">
        <f t="shared" si="142"/>
        <v>0</v>
      </c>
      <c r="AD505" s="26">
        <f t="shared" si="143"/>
        <v>0</v>
      </c>
    </row>
    <row r="506" spans="1:30" s="23" customFormat="1">
      <c r="A506" s="129" t="s">
        <v>2486</v>
      </c>
      <c r="B506" s="129" t="s">
        <v>1653</v>
      </c>
      <c r="C506" s="130">
        <v>3186</v>
      </c>
      <c r="D506" s="129" t="s">
        <v>1664</v>
      </c>
      <c r="E506" s="169">
        <f>VLOOKUP($C506,'2020-21 School Level AAFTE'!$C:$Z,11,FALSE)</f>
        <v>0.31540000000000001</v>
      </c>
      <c r="F506" s="169" t="str">
        <f>VLOOKUP($C506,'2020-21 School Level AAFTE'!$C:$Z,8,FALSE)</f>
        <v>No</v>
      </c>
      <c r="G506" s="167">
        <f>VLOOKUP($C506,'2020-21 School Level AAFTE'!$C:$I,7,FALSE)</f>
        <v>497.16</v>
      </c>
      <c r="H506" s="145">
        <f>IFERROR(IF(F506= "yes",VLOOKUP(C506,Summary!$B:$I,5,0),0),0)</f>
        <v>0</v>
      </c>
      <c r="I506" s="143">
        <f t="shared" si="133"/>
        <v>0</v>
      </c>
      <c r="J506" s="101">
        <f>VLOOKUP($A506,'2021-22 Salary &amp; Benefits'!$A:$I,3,FALSE)</f>
        <v>1.18</v>
      </c>
      <c r="K506" s="101">
        <f>VLOOKUP($A506,'2021-22 Salary &amp; Benefits'!$A:$I,4,FALSE)</f>
        <v>1.18</v>
      </c>
      <c r="L506" s="45">
        <f t="shared" si="134"/>
        <v>0</v>
      </c>
      <c r="M506" s="29">
        <v>15</v>
      </c>
      <c r="N506" s="31">
        <f t="shared" si="135"/>
        <v>0</v>
      </c>
      <c r="O506" s="29">
        <v>1.1000000000000001</v>
      </c>
      <c r="P506" s="29">
        <v>36</v>
      </c>
      <c r="Q506" s="32">
        <f t="shared" si="136"/>
        <v>0</v>
      </c>
      <c r="R506" s="122">
        <f t="shared" si="137"/>
        <v>0</v>
      </c>
      <c r="S506" s="25">
        <f>VLOOKUP($A506,'2021-22 Salary &amp; Benefits'!$A:$I,5,FALSE)</f>
        <v>67585</v>
      </c>
      <c r="T506" s="25">
        <f>VLOOKUP($A506,'2021-22 Salary &amp; Benefits'!$A:$I,6,FALSE)</f>
        <v>68937</v>
      </c>
      <c r="U506" s="26">
        <f t="shared" si="138"/>
        <v>0</v>
      </c>
      <c r="V506" s="26">
        <f t="shared" si="139"/>
        <v>0</v>
      </c>
      <c r="W506" s="26">
        <f>'2021-22 Salary &amp; Benefits'!G$6</f>
        <v>11848.32</v>
      </c>
      <c r="X506" s="28">
        <f>'2021-22 Salary &amp; Benefits'!H$6</f>
        <v>0.2271</v>
      </c>
      <c r="Y506" s="28">
        <f>'2021-22 Salary &amp; Benefits'!I$6</f>
        <v>0.22070000000000001</v>
      </c>
      <c r="Z506" s="26">
        <f t="shared" si="140"/>
        <v>0</v>
      </c>
      <c r="AA506" s="27">
        <f t="shared" si="122"/>
        <v>0</v>
      </c>
      <c r="AB506" s="27">
        <f t="shared" si="141"/>
        <v>0</v>
      </c>
      <c r="AC506" s="27">
        <f t="shared" si="142"/>
        <v>0</v>
      </c>
      <c r="AD506" s="26">
        <f t="shared" si="143"/>
        <v>0</v>
      </c>
    </row>
    <row r="507" spans="1:30" s="23" customFormat="1">
      <c r="A507" s="129" t="s">
        <v>2391</v>
      </c>
      <c r="B507" s="129" t="s">
        <v>1094</v>
      </c>
      <c r="C507" s="130">
        <v>2996</v>
      </c>
      <c r="D507" s="129" t="s">
        <v>1096</v>
      </c>
      <c r="E507" s="169">
        <f>VLOOKUP($C507,'2020-21 School Level AAFTE'!$C:$Z,11,FALSE)</f>
        <v>0.35370000000000001</v>
      </c>
      <c r="F507" s="169" t="str">
        <f>VLOOKUP($C507,'2020-21 School Level AAFTE'!$C:$Z,8,FALSE)</f>
        <v>No</v>
      </c>
      <c r="G507" s="167">
        <f>VLOOKUP($C507,'2020-21 School Level AAFTE'!$C:$I,7,FALSE)</f>
        <v>919.92000000000007</v>
      </c>
      <c r="H507" s="145">
        <f>IFERROR(IF(F507= "yes",VLOOKUP(C507,Summary!$B:$I,5,0),0),0)</f>
        <v>0</v>
      </c>
      <c r="I507" s="143">
        <f t="shared" si="133"/>
        <v>0</v>
      </c>
      <c r="J507" s="101">
        <f>VLOOKUP($A507,'2021-22 Salary &amp; Benefits'!$A:$I,3,FALSE)</f>
        <v>1</v>
      </c>
      <c r="K507" s="101">
        <f>VLOOKUP($A507,'2021-22 Salary &amp; Benefits'!$A:$I,4,FALSE)</f>
        <v>1</v>
      </c>
      <c r="L507" s="45">
        <f t="shared" si="134"/>
        <v>0</v>
      </c>
      <c r="M507" s="29">
        <v>15</v>
      </c>
      <c r="N507" s="31">
        <f t="shared" si="135"/>
        <v>0</v>
      </c>
      <c r="O507" s="29">
        <v>1.1000000000000001</v>
      </c>
      <c r="P507" s="29">
        <v>36</v>
      </c>
      <c r="Q507" s="32">
        <f t="shared" si="136"/>
        <v>0</v>
      </c>
      <c r="R507" s="122">
        <f t="shared" si="137"/>
        <v>0</v>
      </c>
      <c r="S507" s="25">
        <f>VLOOKUP($A507,'2021-22 Salary &amp; Benefits'!$A:$I,5,FALSE)</f>
        <v>67585</v>
      </c>
      <c r="T507" s="25">
        <f>VLOOKUP($A507,'2021-22 Salary &amp; Benefits'!$A:$I,6,FALSE)</f>
        <v>68937</v>
      </c>
      <c r="U507" s="26">
        <f t="shared" si="138"/>
        <v>0</v>
      </c>
      <c r="V507" s="26">
        <f t="shared" si="139"/>
        <v>0</v>
      </c>
      <c r="W507" s="26">
        <f>'2021-22 Salary &amp; Benefits'!G$6</f>
        <v>11848.32</v>
      </c>
      <c r="X507" s="28">
        <f>'2021-22 Salary &amp; Benefits'!H$6</f>
        <v>0.2271</v>
      </c>
      <c r="Y507" s="28">
        <f>'2021-22 Salary &amp; Benefits'!I$6</f>
        <v>0.22070000000000001</v>
      </c>
      <c r="Z507" s="26">
        <f t="shared" si="140"/>
        <v>0</v>
      </c>
      <c r="AA507" s="27">
        <f t="shared" si="122"/>
        <v>0</v>
      </c>
      <c r="AB507" s="27">
        <f t="shared" si="141"/>
        <v>0</v>
      </c>
      <c r="AC507" s="27">
        <f t="shared" si="142"/>
        <v>0</v>
      </c>
      <c r="AD507" s="26">
        <f t="shared" si="143"/>
        <v>0</v>
      </c>
    </row>
    <row r="508" spans="1:30" s="23" customFormat="1">
      <c r="A508" s="129" t="s">
        <v>2391</v>
      </c>
      <c r="B508" s="129" t="s">
        <v>1094</v>
      </c>
      <c r="C508" s="130">
        <v>5097</v>
      </c>
      <c r="D508" s="129" t="s">
        <v>1099</v>
      </c>
      <c r="E508" s="169">
        <f>VLOOKUP($C508,'2020-21 School Level AAFTE'!$C:$Z,11,FALSE)</f>
        <v>0.51270000000000004</v>
      </c>
      <c r="F508" s="169" t="str">
        <f>VLOOKUP($C508,'2020-21 School Level AAFTE'!$C:$Z,8,FALSE)</f>
        <v>Yes</v>
      </c>
      <c r="G508" s="167">
        <f>VLOOKUP($C508,'2020-21 School Level AAFTE'!$C:$I,7,FALSE)</f>
        <v>67.38</v>
      </c>
      <c r="H508" s="145">
        <f>IFERROR(IF(F508= "yes",VLOOKUP(C508,Summary!$B:$I,5,0),0),0)</f>
        <v>0</v>
      </c>
      <c r="I508" s="144">
        <f t="shared" si="133"/>
        <v>67.38</v>
      </c>
      <c r="J508" s="101">
        <f>VLOOKUP($A508,'2021-22 Salary &amp; Benefits'!$A:$I,3,FALSE)</f>
        <v>1</v>
      </c>
      <c r="K508" s="101">
        <f>VLOOKUP($A508,'2021-22 Salary &amp; Benefits'!$A:$I,4,FALSE)</f>
        <v>1</v>
      </c>
      <c r="L508" s="121">
        <f t="shared" si="134"/>
        <v>67.38</v>
      </c>
      <c r="M508" s="29">
        <v>15</v>
      </c>
      <c r="N508" s="31">
        <f t="shared" si="135"/>
        <v>4.492</v>
      </c>
      <c r="O508" s="29">
        <v>1.1000000000000001</v>
      </c>
      <c r="P508" s="29">
        <v>36</v>
      </c>
      <c r="Q508" s="32">
        <f t="shared" si="136"/>
        <v>177.88320000000002</v>
      </c>
      <c r="R508" s="122">
        <f t="shared" si="137"/>
        <v>0.19764800000000002</v>
      </c>
      <c r="S508" s="25">
        <f>VLOOKUP($A508,'2021-22 Salary &amp; Benefits'!$A:$I,5,FALSE)</f>
        <v>67585</v>
      </c>
      <c r="T508" s="25">
        <f>VLOOKUP($A508,'2021-22 Salary &amp; Benefits'!$A:$I,6,FALSE)</f>
        <v>68937</v>
      </c>
      <c r="U508" s="26">
        <f t="shared" si="138"/>
        <v>13358.040080000001</v>
      </c>
      <c r="V508" s="26">
        <f t="shared" si="139"/>
        <v>267.22009600000092</v>
      </c>
      <c r="W508" s="26">
        <f>'2021-22 Salary &amp; Benefits'!G$6</f>
        <v>11848.32</v>
      </c>
      <c r="X508" s="28">
        <f>'2021-22 Salary &amp; Benefits'!H$6</f>
        <v>0.2271</v>
      </c>
      <c r="Y508" s="28">
        <f>'2021-22 Salary &amp; Benefits'!I$6</f>
        <v>0.22070000000000001</v>
      </c>
      <c r="Z508" s="26">
        <f t="shared" si="140"/>
        <v>5434.3831287152007</v>
      </c>
      <c r="AA508" s="27">
        <f t="shared" si="122"/>
        <v>227.08766960000003</v>
      </c>
      <c r="AB508" s="27">
        <f t="shared" si="141"/>
        <v>50.118248680720008</v>
      </c>
      <c r="AC508" s="27">
        <f t="shared" si="142"/>
        <v>277.20591828072003</v>
      </c>
      <c r="AD508" s="26">
        <f t="shared" si="143"/>
        <v>19336.849222995923</v>
      </c>
    </row>
    <row r="509" spans="1:30" s="23" customFormat="1">
      <c r="A509" s="129" t="s">
        <v>2391</v>
      </c>
      <c r="B509" s="129" t="s">
        <v>1094</v>
      </c>
      <c r="C509" s="130">
        <v>2741</v>
      </c>
      <c r="D509" s="129" t="s">
        <v>480</v>
      </c>
      <c r="E509" s="169">
        <f>VLOOKUP($C509,'2020-21 School Level AAFTE'!$C:$Z,11,FALSE)</f>
        <v>0.36470000000000002</v>
      </c>
      <c r="F509" s="169" t="str">
        <f>VLOOKUP($C509,'2020-21 School Level AAFTE'!$C:$Z,8,FALSE)</f>
        <v>No</v>
      </c>
      <c r="G509" s="167">
        <f>VLOOKUP($C509,'2020-21 School Level AAFTE'!$C:$I,7,FALSE)</f>
        <v>456.98</v>
      </c>
      <c r="H509" s="145">
        <f>IFERROR(IF(F509= "yes",VLOOKUP(C509,Summary!$B:$I,5,0),0),0)</f>
        <v>0</v>
      </c>
      <c r="I509" s="143">
        <f t="shared" si="133"/>
        <v>0</v>
      </c>
      <c r="J509" s="101">
        <f>VLOOKUP($A509,'2021-22 Salary &amp; Benefits'!$A:$I,3,FALSE)</f>
        <v>1</v>
      </c>
      <c r="K509" s="101">
        <f>VLOOKUP($A509,'2021-22 Salary &amp; Benefits'!$A:$I,4,FALSE)</f>
        <v>1</v>
      </c>
      <c r="L509" s="45">
        <f t="shared" si="134"/>
        <v>0</v>
      </c>
      <c r="M509" s="29">
        <v>15</v>
      </c>
      <c r="N509" s="31">
        <f t="shared" si="135"/>
        <v>0</v>
      </c>
      <c r="O509" s="29">
        <v>1.1000000000000001</v>
      </c>
      <c r="P509" s="29">
        <v>36</v>
      </c>
      <c r="Q509" s="32">
        <f t="shared" si="136"/>
        <v>0</v>
      </c>
      <c r="R509" s="122">
        <f t="shared" si="137"/>
        <v>0</v>
      </c>
      <c r="S509" s="25">
        <f>VLOOKUP($A509,'2021-22 Salary &amp; Benefits'!$A:$I,5,FALSE)</f>
        <v>67585</v>
      </c>
      <c r="T509" s="25">
        <f>VLOOKUP($A509,'2021-22 Salary &amp; Benefits'!$A:$I,6,FALSE)</f>
        <v>68937</v>
      </c>
      <c r="U509" s="26">
        <f t="shared" si="138"/>
        <v>0</v>
      </c>
      <c r="V509" s="26">
        <f t="shared" si="139"/>
        <v>0</v>
      </c>
      <c r="W509" s="26">
        <f>'2021-22 Salary &amp; Benefits'!G$6</f>
        <v>11848.32</v>
      </c>
      <c r="X509" s="28">
        <f>'2021-22 Salary &amp; Benefits'!H$6</f>
        <v>0.2271</v>
      </c>
      <c r="Y509" s="28">
        <f>'2021-22 Salary &amp; Benefits'!I$6</f>
        <v>0.22070000000000001</v>
      </c>
      <c r="Z509" s="26">
        <f t="shared" si="140"/>
        <v>0</v>
      </c>
      <c r="AA509" s="27">
        <f t="shared" si="122"/>
        <v>0</v>
      </c>
      <c r="AB509" s="27">
        <f t="shared" si="141"/>
        <v>0</v>
      </c>
      <c r="AC509" s="27">
        <f t="shared" si="142"/>
        <v>0</v>
      </c>
      <c r="AD509" s="26">
        <f t="shared" si="143"/>
        <v>0</v>
      </c>
    </row>
    <row r="510" spans="1:30" s="23" customFormat="1">
      <c r="A510" s="129" t="s">
        <v>2391</v>
      </c>
      <c r="B510" s="129" t="s">
        <v>1094</v>
      </c>
      <c r="C510" s="130">
        <v>2453</v>
      </c>
      <c r="D510" s="129" t="s">
        <v>1095</v>
      </c>
      <c r="E510" s="169">
        <f>VLOOKUP($C510,'2020-21 School Level AAFTE'!$C:$Z,11,FALSE)</f>
        <v>0.4219</v>
      </c>
      <c r="F510" s="169" t="str">
        <f>VLOOKUP($C510,'2020-21 School Level AAFTE'!$C:$Z,8,FALSE)</f>
        <v>No</v>
      </c>
      <c r="G510" s="167">
        <f>VLOOKUP($C510,'2020-21 School Level AAFTE'!$C:$I,7,FALSE)</f>
        <v>735.75</v>
      </c>
      <c r="H510" s="145">
        <f>IFERROR(IF(F510= "yes",VLOOKUP(C510,Summary!$B:$I,5,0),0),0)</f>
        <v>0</v>
      </c>
      <c r="I510" s="143">
        <f t="shared" si="133"/>
        <v>0</v>
      </c>
      <c r="J510" s="101">
        <f>VLOOKUP($A510,'2021-22 Salary &amp; Benefits'!$A:$I,3,FALSE)</f>
        <v>1</v>
      </c>
      <c r="K510" s="101">
        <f>VLOOKUP($A510,'2021-22 Salary &amp; Benefits'!$A:$I,4,FALSE)</f>
        <v>1</v>
      </c>
      <c r="L510" s="45">
        <f t="shared" si="134"/>
        <v>0</v>
      </c>
      <c r="M510" s="29">
        <v>15</v>
      </c>
      <c r="N510" s="31">
        <f t="shared" si="135"/>
        <v>0</v>
      </c>
      <c r="O510" s="29">
        <v>1.1000000000000001</v>
      </c>
      <c r="P510" s="29">
        <v>36</v>
      </c>
      <c r="Q510" s="32">
        <f t="shared" si="136"/>
        <v>0</v>
      </c>
      <c r="R510" s="122">
        <f t="shared" si="137"/>
        <v>0</v>
      </c>
      <c r="S510" s="25">
        <f>VLOOKUP($A510,'2021-22 Salary &amp; Benefits'!$A:$I,5,FALSE)</f>
        <v>67585</v>
      </c>
      <c r="T510" s="25">
        <f>VLOOKUP($A510,'2021-22 Salary &amp; Benefits'!$A:$I,6,FALSE)</f>
        <v>68937</v>
      </c>
      <c r="U510" s="26">
        <f t="shared" si="138"/>
        <v>0</v>
      </c>
      <c r="V510" s="26">
        <f t="shared" si="139"/>
        <v>0</v>
      </c>
      <c r="W510" s="26">
        <f>'2021-22 Salary &amp; Benefits'!G$6</f>
        <v>11848.32</v>
      </c>
      <c r="X510" s="28">
        <f>'2021-22 Salary &amp; Benefits'!H$6</f>
        <v>0.2271</v>
      </c>
      <c r="Y510" s="28">
        <f>'2021-22 Salary &amp; Benefits'!I$6</f>
        <v>0.22070000000000001</v>
      </c>
      <c r="Z510" s="26">
        <f t="shared" si="140"/>
        <v>0</v>
      </c>
      <c r="AA510" s="27">
        <f t="shared" si="122"/>
        <v>0</v>
      </c>
      <c r="AB510" s="27">
        <f t="shared" si="141"/>
        <v>0</v>
      </c>
      <c r="AC510" s="27">
        <f t="shared" si="142"/>
        <v>0</v>
      </c>
      <c r="AD510" s="26">
        <f t="shared" si="143"/>
        <v>0</v>
      </c>
    </row>
    <row r="511" spans="1:30" s="23" customFormat="1">
      <c r="A511" s="129" t="s">
        <v>2391</v>
      </c>
      <c r="B511" s="129" t="s">
        <v>1094</v>
      </c>
      <c r="C511" s="130">
        <v>3596</v>
      </c>
      <c r="D511" s="129" t="s">
        <v>1097</v>
      </c>
      <c r="E511" s="169">
        <f>VLOOKUP($C511,'2020-21 School Level AAFTE'!$C:$Z,11,FALSE)</f>
        <v>0.5887</v>
      </c>
      <c r="F511" s="169" t="str">
        <f>VLOOKUP($C511,'2020-21 School Level AAFTE'!$C:$Z,8,FALSE)</f>
        <v>Yes</v>
      </c>
      <c r="G511" s="167">
        <f>VLOOKUP($C511,'2020-21 School Level AAFTE'!$C:$I,7,FALSE)</f>
        <v>427.66</v>
      </c>
      <c r="H511" s="145">
        <f>IFERROR(IF(F511= "yes",VLOOKUP(C511,Summary!$B:$I,5,0),0),0)</f>
        <v>0</v>
      </c>
      <c r="I511" s="144">
        <f t="shared" si="133"/>
        <v>427.66</v>
      </c>
      <c r="J511" s="101">
        <f>VLOOKUP($A511,'2021-22 Salary &amp; Benefits'!$A:$I,3,FALSE)</f>
        <v>1</v>
      </c>
      <c r="K511" s="101">
        <f>VLOOKUP($A511,'2021-22 Salary &amp; Benefits'!$A:$I,4,FALSE)</f>
        <v>1</v>
      </c>
      <c r="L511" s="121">
        <f t="shared" si="134"/>
        <v>427.66</v>
      </c>
      <c r="M511" s="29">
        <v>15</v>
      </c>
      <c r="N511" s="31">
        <f t="shared" si="135"/>
        <v>28.510666666666669</v>
      </c>
      <c r="O511" s="29">
        <v>1.1000000000000001</v>
      </c>
      <c r="P511" s="29">
        <v>36</v>
      </c>
      <c r="Q511" s="32">
        <f t="shared" si="136"/>
        <v>1129.0224000000001</v>
      </c>
      <c r="R511" s="122">
        <f t="shared" si="137"/>
        <v>1.2544693333333334</v>
      </c>
      <c r="S511" s="25">
        <f>VLOOKUP($A511,'2021-22 Salary &amp; Benefits'!$A:$I,5,FALSE)</f>
        <v>67585</v>
      </c>
      <c r="T511" s="25">
        <f>VLOOKUP($A511,'2021-22 Salary &amp; Benefits'!$A:$I,6,FALSE)</f>
        <v>68937</v>
      </c>
      <c r="U511" s="26">
        <f t="shared" si="138"/>
        <v>84783.309893333339</v>
      </c>
      <c r="V511" s="26">
        <f t="shared" si="139"/>
        <v>1696.0425386666757</v>
      </c>
      <c r="W511" s="26">
        <f>'2021-22 Salary &amp; Benefits'!G$6</f>
        <v>11848.32</v>
      </c>
      <c r="X511" s="28">
        <f>'2021-22 Salary &amp; Benefits'!H$6</f>
        <v>0.2271</v>
      </c>
      <c r="Y511" s="28">
        <f>'2021-22 Salary &amp; Benefits'!I$6</f>
        <v>0.22070000000000001</v>
      </c>
      <c r="Z511" s="26">
        <f t="shared" si="140"/>
        <v>34491.960356579737</v>
      </c>
      <c r="AA511" s="27">
        <f t="shared" si="122"/>
        <v>1441.3225405333337</v>
      </c>
      <c r="AB511" s="27">
        <f t="shared" si="141"/>
        <v>318.09988469570675</v>
      </c>
      <c r="AC511" s="27">
        <f t="shared" si="142"/>
        <v>1759.4224252290405</v>
      </c>
      <c r="AD511" s="26">
        <f t="shared" si="143"/>
        <v>122730.73521380879</v>
      </c>
    </row>
    <row r="512" spans="1:30" s="23" customFormat="1">
      <c r="A512" s="129" t="s">
        <v>2391</v>
      </c>
      <c r="B512" s="129" t="s">
        <v>1094</v>
      </c>
      <c r="C512" s="130">
        <v>4411</v>
      </c>
      <c r="D512" s="129" t="s">
        <v>1098</v>
      </c>
      <c r="E512" s="169">
        <f>VLOOKUP($C512,'2020-21 School Level AAFTE'!$C:$Z,11,FALSE)</f>
        <v>0.33910000000000001</v>
      </c>
      <c r="F512" s="169" t="str">
        <f>VLOOKUP($C512,'2020-21 School Level AAFTE'!$C:$Z,8,FALSE)</f>
        <v>No</v>
      </c>
      <c r="G512" s="167">
        <f>VLOOKUP($C512,'2020-21 School Level AAFTE'!$C:$I,7,FALSE)</f>
        <v>511.58</v>
      </c>
      <c r="H512" s="145">
        <f>IFERROR(IF(F512= "yes",VLOOKUP(C512,Summary!$B:$I,5,0),0),0)</f>
        <v>0</v>
      </c>
      <c r="I512" s="144">
        <f t="shared" si="133"/>
        <v>0</v>
      </c>
      <c r="J512" s="101">
        <f>VLOOKUP($A512,'2021-22 Salary &amp; Benefits'!$A:$I,3,FALSE)</f>
        <v>1</v>
      </c>
      <c r="K512" s="101">
        <f>VLOOKUP($A512,'2021-22 Salary &amp; Benefits'!$A:$I,4,FALSE)</f>
        <v>1</v>
      </c>
      <c r="L512" s="121">
        <f t="shared" si="134"/>
        <v>0</v>
      </c>
      <c r="M512" s="29">
        <v>15</v>
      </c>
      <c r="N512" s="31">
        <f t="shared" si="135"/>
        <v>0</v>
      </c>
      <c r="O512" s="29">
        <v>1.1000000000000001</v>
      </c>
      <c r="P512" s="29">
        <v>36</v>
      </c>
      <c r="Q512" s="32">
        <f t="shared" si="136"/>
        <v>0</v>
      </c>
      <c r="R512" s="122">
        <f t="shared" si="137"/>
        <v>0</v>
      </c>
      <c r="S512" s="25">
        <f>VLOOKUP($A512,'2021-22 Salary &amp; Benefits'!$A:$I,5,FALSE)</f>
        <v>67585</v>
      </c>
      <c r="T512" s="25">
        <f>VLOOKUP($A512,'2021-22 Salary &amp; Benefits'!$A:$I,6,FALSE)</f>
        <v>68937</v>
      </c>
      <c r="U512" s="26">
        <f t="shared" si="138"/>
        <v>0</v>
      </c>
      <c r="V512" s="26">
        <f t="shared" si="139"/>
        <v>0</v>
      </c>
      <c r="W512" s="26">
        <f>'2021-22 Salary &amp; Benefits'!G$6</f>
        <v>11848.32</v>
      </c>
      <c r="X512" s="28">
        <f>'2021-22 Salary &amp; Benefits'!H$6</f>
        <v>0.2271</v>
      </c>
      <c r="Y512" s="28">
        <f>'2021-22 Salary &amp; Benefits'!I$6</f>
        <v>0.22070000000000001</v>
      </c>
      <c r="Z512" s="26">
        <f t="shared" si="140"/>
        <v>0</v>
      </c>
      <c r="AA512" s="27">
        <f t="shared" si="122"/>
        <v>0</v>
      </c>
      <c r="AB512" s="27">
        <f t="shared" si="141"/>
        <v>0</v>
      </c>
      <c r="AC512" s="27">
        <f t="shared" si="142"/>
        <v>0</v>
      </c>
      <c r="AD512" s="26">
        <f t="shared" si="143"/>
        <v>0</v>
      </c>
    </row>
    <row r="513" spans="1:30" s="23" customFormat="1">
      <c r="A513" s="129" t="s">
        <v>2343</v>
      </c>
      <c r="B513" s="129" t="s">
        <v>494</v>
      </c>
      <c r="C513" s="130">
        <v>1629</v>
      </c>
      <c r="D513" s="129" t="s">
        <v>495</v>
      </c>
      <c r="E513" s="169">
        <f>VLOOKUP($C513,'2020-21 School Level AAFTE'!$C:$Z,11,FALSE)</f>
        <v>0.72099999999999997</v>
      </c>
      <c r="F513" s="169" t="str">
        <f>VLOOKUP($C513,'2020-21 School Level AAFTE'!$C:$Z,8,FALSE)</f>
        <v>Yes</v>
      </c>
      <c r="G513" s="167">
        <f>VLOOKUP($C513,'2020-21 School Level AAFTE'!$C:$I,7,FALSE)</f>
        <v>15.86</v>
      </c>
      <c r="H513" s="145">
        <f>IFERROR(IF(F513= "yes",VLOOKUP(C513,Summary!$B:$I,5,0),0),0)</f>
        <v>0</v>
      </c>
      <c r="I513" s="143">
        <f t="shared" si="133"/>
        <v>15.86</v>
      </c>
      <c r="J513" s="101">
        <f>VLOOKUP($A513,'2021-22 Salary &amp; Benefits'!$A:$I,3,FALSE)</f>
        <v>1</v>
      </c>
      <c r="K513" s="101">
        <f>VLOOKUP($A513,'2021-22 Salary &amp; Benefits'!$A:$I,4,FALSE)</f>
        <v>1.04</v>
      </c>
      <c r="L513" s="45">
        <f t="shared" si="134"/>
        <v>15.86</v>
      </c>
      <c r="M513" s="29">
        <v>15</v>
      </c>
      <c r="N513" s="31">
        <f t="shared" si="135"/>
        <v>1.0573333333333332</v>
      </c>
      <c r="O513" s="29">
        <v>1.1000000000000001</v>
      </c>
      <c r="P513" s="29">
        <v>36</v>
      </c>
      <c r="Q513" s="32">
        <f t="shared" si="136"/>
        <v>41.870400000000004</v>
      </c>
      <c r="R513" s="122">
        <f t="shared" si="137"/>
        <v>4.652266666666667E-2</v>
      </c>
      <c r="S513" s="25">
        <f>VLOOKUP($A513,'2021-22 Salary &amp; Benefits'!$A:$I,5,FALSE)</f>
        <v>67585</v>
      </c>
      <c r="T513" s="25">
        <f>VLOOKUP($A513,'2021-22 Salary &amp; Benefits'!$A:$I,6,FALSE)</f>
        <v>68937</v>
      </c>
      <c r="U513" s="26">
        <f t="shared" si="138"/>
        <v>3144.2344266666669</v>
      </c>
      <c r="V513" s="26">
        <f t="shared" si="139"/>
        <v>191.18396821333317</v>
      </c>
      <c r="W513" s="26">
        <f>'2021-22 Salary &amp; Benefits'!G$6</f>
        <v>11848.32</v>
      </c>
      <c r="X513" s="28">
        <f>'2021-22 Salary &amp; Benefits'!H$6</f>
        <v>0.2271</v>
      </c>
      <c r="Y513" s="28">
        <f>'2021-22 Salary &amp; Benefits'!I$6</f>
        <v>0.22070000000000001</v>
      </c>
      <c r="Z513" s="26">
        <f t="shared" si="140"/>
        <v>1307.4653820006824</v>
      </c>
      <c r="AA513" s="27">
        <f t="shared" si="122"/>
        <v>55.590306581333337</v>
      </c>
      <c r="AB513" s="27">
        <f t="shared" si="141"/>
        <v>12.268780662500268</v>
      </c>
      <c r="AC513" s="27">
        <f t="shared" si="142"/>
        <v>67.859087243833599</v>
      </c>
      <c r="AD513" s="26">
        <f t="shared" si="143"/>
        <v>4710.742864124516</v>
      </c>
    </row>
    <row r="514" spans="1:30" s="23" customFormat="1">
      <c r="A514" s="129" t="s">
        <v>2343</v>
      </c>
      <c r="B514" s="129" t="s">
        <v>494</v>
      </c>
      <c r="C514" s="130">
        <v>5416</v>
      </c>
      <c r="D514" s="129" t="s">
        <v>499</v>
      </c>
      <c r="E514" s="169">
        <f>VLOOKUP($C514,'2020-21 School Level AAFTE'!$C:$Z,11,FALSE)</f>
        <v>0.77490000000000003</v>
      </c>
      <c r="F514" s="169" t="str">
        <f>VLOOKUP($C514,'2020-21 School Level AAFTE'!$C:$Z,8,FALSE)</f>
        <v>Yes</v>
      </c>
      <c r="G514" s="167">
        <f>VLOOKUP($C514,'2020-21 School Level AAFTE'!$C:$I,7,FALSE)</f>
        <v>31.7</v>
      </c>
      <c r="H514" s="145">
        <f>IFERROR(IF(F514= "yes",VLOOKUP(C514,Summary!$B:$I,5,0),0),0)</f>
        <v>0</v>
      </c>
      <c r="I514" s="143">
        <f t="shared" si="133"/>
        <v>31.7</v>
      </c>
      <c r="J514" s="101">
        <f>VLOOKUP($A514,'2021-22 Salary &amp; Benefits'!$A:$I,3,FALSE)</f>
        <v>1</v>
      </c>
      <c r="K514" s="101">
        <f>VLOOKUP($A514,'2021-22 Salary &amp; Benefits'!$A:$I,4,FALSE)</f>
        <v>1.04</v>
      </c>
      <c r="L514" s="45">
        <f t="shared" si="134"/>
        <v>31.7</v>
      </c>
      <c r="M514" s="29">
        <v>15</v>
      </c>
      <c r="N514" s="31">
        <f t="shared" si="135"/>
        <v>2.1133333333333333</v>
      </c>
      <c r="O514" s="29">
        <v>1.1000000000000001</v>
      </c>
      <c r="P514" s="29">
        <v>36</v>
      </c>
      <c r="Q514" s="32">
        <f t="shared" si="136"/>
        <v>83.688000000000002</v>
      </c>
      <c r="R514" s="122">
        <f t="shared" si="137"/>
        <v>9.2986666666666676E-2</v>
      </c>
      <c r="S514" s="25">
        <f>VLOOKUP($A514,'2021-22 Salary &amp; Benefits'!$A:$I,5,FALSE)</f>
        <v>67585</v>
      </c>
      <c r="T514" s="25">
        <f>VLOOKUP($A514,'2021-22 Salary &amp; Benefits'!$A:$I,6,FALSE)</f>
        <v>68937</v>
      </c>
      <c r="U514" s="26">
        <f t="shared" si="138"/>
        <v>6284.5038666666669</v>
      </c>
      <c r="V514" s="26">
        <f t="shared" si="139"/>
        <v>382.12684693333358</v>
      </c>
      <c r="W514" s="26">
        <f>'2021-22 Salary &amp; Benefits'!G$6</f>
        <v>11848.32</v>
      </c>
      <c r="X514" s="28">
        <f>'2021-22 Salary &amp; Benefits'!H$6</f>
        <v>0.2271</v>
      </c>
      <c r="Y514" s="28">
        <f>'2021-22 Salary &amp; Benefits'!I$6</f>
        <v>0.22070000000000001</v>
      </c>
      <c r="Z514" s="26">
        <f t="shared" si="140"/>
        <v>2613.282005638187</v>
      </c>
      <c r="AA514" s="27">
        <f t="shared" si="122"/>
        <v>111.11051189333334</v>
      </c>
      <c r="AB514" s="27">
        <f t="shared" si="141"/>
        <v>24.52208997485867</v>
      </c>
      <c r="AC514" s="27">
        <f t="shared" si="142"/>
        <v>135.63260186819201</v>
      </c>
      <c r="AD514" s="26">
        <f t="shared" si="143"/>
        <v>9415.5453211063796</v>
      </c>
    </row>
    <row r="515" spans="1:30" s="23" customFormat="1">
      <c r="A515" s="129" t="s">
        <v>2343</v>
      </c>
      <c r="B515" s="129" t="s">
        <v>494</v>
      </c>
      <c r="C515" s="130">
        <v>3217</v>
      </c>
      <c r="D515" s="129" t="s">
        <v>497</v>
      </c>
      <c r="E515" s="169">
        <f>VLOOKUP($C515,'2020-21 School Level AAFTE'!$C:$Z,11,FALSE)</f>
        <v>0.71760000000000002</v>
      </c>
      <c r="F515" s="169" t="str">
        <f>VLOOKUP($C515,'2020-21 School Level AAFTE'!$C:$Z,8,FALSE)</f>
        <v>Yes</v>
      </c>
      <c r="G515" s="167">
        <f>VLOOKUP($C515,'2020-21 School Level AAFTE'!$C:$I,7,FALSE)</f>
        <v>619.22</v>
      </c>
      <c r="H515" s="145">
        <f>IFERROR(IF(F515= "yes",VLOOKUP(C515,Summary!$B:$I,5,0),0),0)</f>
        <v>0</v>
      </c>
      <c r="I515" s="143">
        <f t="shared" si="133"/>
        <v>619.22</v>
      </c>
      <c r="J515" s="101">
        <f>VLOOKUP($A515,'2021-22 Salary &amp; Benefits'!$A:$I,3,FALSE)</f>
        <v>1</v>
      </c>
      <c r="K515" s="101">
        <f>VLOOKUP($A515,'2021-22 Salary &amp; Benefits'!$A:$I,4,FALSE)</f>
        <v>1.04</v>
      </c>
      <c r="L515" s="45">
        <f t="shared" si="134"/>
        <v>619.22</v>
      </c>
      <c r="M515" s="29">
        <v>15</v>
      </c>
      <c r="N515" s="31">
        <f t="shared" si="135"/>
        <v>41.281333333333336</v>
      </c>
      <c r="O515" s="29">
        <v>1.1000000000000001</v>
      </c>
      <c r="P515" s="29">
        <v>36</v>
      </c>
      <c r="Q515" s="32">
        <f t="shared" si="136"/>
        <v>1634.7408000000003</v>
      </c>
      <c r="R515" s="122">
        <f t="shared" si="137"/>
        <v>1.816378666666667</v>
      </c>
      <c r="S515" s="25">
        <f>VLOOKUP($A515,'2021-22 Salary &amp; Benefits'!$A:$I,5,FALSE)</f>
        <v>67585</v>
      </c>
      <c r="T515" s="25">
        <f>VLOOKUP($A515,'2021-22 Salary &amp; Benefits'!$A:$I,6,FALSE)</f>
        <v>68937</v>
      </c>
      <c r="U515" s="26">
        <f t="shared" si="138"/>
        <v>122759.95218666669</v>
      </c>
      <c r="V515" s="26">
        <f t="shared" si="139"/>
        <v>7464.3718030933233</v>
      </c>
      <c r="W515" s="26">
        <f>'2021-22 Salary &amp; Benefits'!G$6</f>
        <v>11848.32</v>
      </c>
      <c r="X515" s="28">
        <f>'2021-22 Salary &amp; Benefits'!H$6</f>
        <v>0.2271</v>
      </c>
      <c r="Y515" s="28">
        <f>'2021-22 Salary &amp; Benefits'!I$6</f>
        <v>0.22070000000000001</v>
      </c>
      <c r="Z515" s="26">
        <f t="shared" si="140"/>
        <v>51047.207682374705</v>
      </c>
      <c r="AA515" s="27">
        <f t="shared" si="122"/>
        <v>2170.4053998293334</v>
      </c>
      <c r="AB515" s="27">
        <f t="shared" si="141"/>
        <v>479.00847174233388</v>
      </c>
      <c r="AC515" s="27">
        <f t="shared" si="142"/>
        <v>2649.4138715716672</v>
      </c>
      <c r="AD515" s="26">
        <f t="shared" si="143"/>
        <v>183920.94554370639</v>
      </c>
    </row>
    <row r="516" spans="1:30" s="23" customFormat="1">
      <c r="A516" s="129" t="s">
        <v>2343</v>
      </c>
      <c r="B516" s="129" t="s">
        <v>494</v>
      </c>
      <c r="C516" s="130">
        <v>2137</v>
      </c>
      <c r="D516" s="129" t="s">
        <v>496</v>
      </c>
      <c r="E516" s="169">
        <f>VLOOKUP($C516,'2020-21 School Level AAFTE'!$C:$Z,11,FALSE)</f>
        <v>0.7167</v>
      </c>
      <c r="F516" s="169" t="str">
        <f>VLOOKUP($C516,'2020-21 School Level AAFTE'!$C:$Z,8,FALSE)</f>
        <v>Yes</v>
      </c>
      <c r="G516" s="167">
        <f>VLOOKUP($C516,'2020-21 School Level AAFTE'!$C:$I,7,FALSE)</f>
        <v>487.78</v>
      </c>
      <c r="H516" s="145">
        <f>IFERROR(IF(F516= "yes",VLOOKUP(C516,Summary!$B:$I,5,0),0),0)</f>
        <v>0</v>
      </c>
      <c r="I516" s="143">
        <f t="shared" si="133"/>
        <v>487.78</v>
      </c>
      <c r="J516" s="101">
        <f>VLOOKUP($A516,'2021-22 Salary &amp; Benefits'!$A:$I,3,FALSE)</f>
        <v>1</v>
      </c>
      <c r="K516" s="101">
        <f>VLOOKUP($A516,'2021-22 Salary &amp; Benefits'!$A:$I,4,FALSE)</f>
        <v>1.04</v>
      </c>
      <c r="L516" s="45">
        <f t="shared" si="134"/>
        <v>487.78</v>
      </c>
      <c r="M516" s="29">
        <v>15</v>
      </c>
      <c r="N516" s="31">
        <f t="shared" si="135"/>
        <v>32.518666666666668</v>
      </c>
      <c r="O516" s="29">
        <v>1.1000000000000001</v>
      </c>
      <c r="P516" s="29">
        <v>36</v>
      </c>
      <c r="Q516" s="32">
        <f t="shared" si="136"/>
        <v>1287.7392000000002</v>
      </c>
      <c r="R516" s="122">
        <f t="shared" si="137"/>
        <v>1.4308213333333335</v>
      </c>
      <c r="S516" s="25">
        <f>VLOOKUP($A516,'2021-22 Salary &amp; Benefits'!$A:$I,5,FALSE)</f>
        <v>67585</v>
      </c>
      <c r="T516" s="25">
        <f>VLOOKUP($A516,'2021-22 Salary &amp; Benefits'!$A:$I,6,FALSE)</f>
        <v>68937</v>
      </c>
      <c r="U516" s="26">
        <f t="shared" si="138"/>
        <v>96702.059813333341</v>
      </c>
      <c r="V516" s="26">
        <f t="shared" si="139"/>
        <v>5879.9316529066709</v>
      </c>
      <c r="W516" s="26">
        <f>'2021-22 Salary &amp; Benefits'!G$6</f>
        <v>11848.32</v>
      </c>
      <c r="X516" s="28">
        <f>'2021-22 Salary &amp; Benefits'!H$6</f>
        <v>0.2271</v>
      </c>
      <c r="Y516" s="28">
        <f>'2021-22 Salary &amp; Benefits'!I$6</f>
        <v>0.22070000000000001</v>
      </c>
      <c r="Z516" s="26">
        <f t="shared" si="140"/>
        <v>40211.567719564511</v>
      </c>
      <c r="AA516" s="27">
        <f t="shared" si="122"/>
        <v>1709.6998577706668</v>
      </c>
      <c r="AB516" s="27">
        <f t="shared" si="141"/>
        <v>377.33075860998616</v>
      </c>
      <c r="AC516" s="27">
        <f t="shared" si="142"/>
        <v>2087.0306163806531</v>
      </c>
      <c r="AD516" s="26">
        <f t="shared" si="143"/>
        <v>144880.58980218519</v>
      </c>
    </row>
    <row r="517" spans="1:30" s="23" customFormat="1">
      <c r="A517" s="129" t="s">
        <v>2343</v>
      </c>
      <c r="B517" s="129" t="s">
        <v>494</v>
      </c>
      <c r="C517" s="130">
        <v>4245</v>
      </c>
      <c r="D517" s="129" t="s">
        <v>498</v>
      </c>
      <c r="E517" s="169">
        <f>VLOOKUP($C517,'2020-21 School Level AAFTE'!$C:$Z,11,FALSE)</f>
        <v>0.72719999999999996</v>
      </c>
      <c r="F517" s="169" t="str">
        <f>VLOOKUP($C517,'2020-21 School Level AAFTE'!$C:$Z,8,FALSE)</f>
        <v>Yes</v>
      </c>
      <c r="G517" s="167">
        <f>VLOOKUP($C517,'2020-21 School Level AAFTE'!$C:$I,7,FALSE)</f>
        <v>344.74</v>
      </c>
      <c r="H517" s="145">
        <f>IFERROR(IF(F517= "yes",VLOOKUP(C517,Summary!$B:$I,5,0),0),0)</f>
        <v>0</v>
      </c>
      <c r="I517" s="143">
        <f t="shared" si="133"/>
        <v>344.74</v>
      </c>
      <c r="J517" s="101">
        <f>VLOOKUP($A517,'2021-22 Salary &amp; Benefits'!$A:$I,3,FALSE)</f>
        <v>1</v>
      </c>
      <c r="K517" s="101">
        <f>VLOOKUP($A517,'2021-22 Salary &amp; Benefits'!$A:$I,4,FALSE)</f>
        <v>1.04</v>
      </c>
      <c r="L517" s="45">
        <f t="shared" si="134"/>
        <v>344.74</v>
      </c>
      <c r="M517" s="29">
        <v>15</v>
      </c>
      <c r="N517" s="31">
        <f t="shared" si="135"/>
        <v>22.982666666666667</v>
      </c>
      <c r="O517" s="29">
        <v>1.1000000000000001</v>
      </c>
      <c r="P517" s="29">
        <v>36</v>
      </c>
      <c r="Q517" s="32">
        <f t="shared" si="136"/>
        <v>910.11360000000013</v>
      </c>
      <c r="R517" s="122">
        <f t="shared" si="137"/>
        <v>1.0112373333333335</v>
      </c>
      <c r="S517" s="25">
        <f>VLOOKUP($A517,'2021-22 Salary &amp; Benefits'!$A:$I,5,FALSE)</f>
        <v>67585</v>
      </c>
      <c r="T517" s="25">
        <f>VLOOKUP($A517,'2021-22 Salary &amp; Benefits'!$A:$I,6,FALSE)</f>
        <v>68937</v>
      </c>
      <c r="U517" s="26">
        <f t="shared" si="138"/>
        <v>68344.475173333354</v>
      </c>
      <c r="V517" s="26">
        <f t="shared" si="139"/>
        <v>4155.6595965866582</v>
      </c>
      <c r="W517" s="26">
        <f>'2021-22 Salary &amp; Benefits'!G$6</f>
        <v>11848.32</v>
      </c>
      <c r="X517" s="28">
        <f>'2021-22 Salary &amp; Benefits'!H$6</f>
        <v>0.2271</v>
      </c>
      <c r="Y517" s="28">
        <f>'2021-22 Salary &amp; Benefits'!I$6</f>
        <v>0.22070000000000001</v>
      </c>
      <c r="Z517" s="26">
        <f t="shared" si="140"/>
        <v>28419.64790611068</v>
      </c>
      <c r="AA517" s="27">
        <f t="shared" si="122"/>
        <v>1208.3355794986669</v>
      </c>
      <c r="AB517" s="27">
        <f t="shared" si="141"/>
        <v>266.67966239535582</v>
      </c>
      <c r="AC517" s="27">
        <f t="shared" si="142"/>
        <v>1475.0152418940227</v>
      </c>
      <c r="AD517" s="26">
        <f t="shared" si="143"/>
        <v>102394.79791792472</v>
      </c>
    </row>
    <row r="518" spans="1:30" s="23" customFormat="1">
      <c r="A518" s="129" t="s">
        <v>2560</v>
      </c>
      <c r="B518" s="129" t="s">
        <v>2164</v>
      </c>
      <c r="C518" s="130">
        <v>2207</v>
      </c>
      <c r="D518" s="129" t="s">
        <v>2165</v>
      </c>
      <c r="E518" s="169">
        <f>VLOOKUP($C518,'2020-21 School Level AAFTE'!$C:$Z,11,FALSE)</f>
        <v>0.5827</v>
      </c>
      <c r="F518" s="169" t="str">
        <f>VLOOKUP($C518,'2020-21 School Level AAFTE'!$C:$Z,8,FALSE)</f>
        <v>Yes</v>
      </c>
      <c r="G518" s="167">
        <f>VLOOKUP($C518,'2020-21 School Level AAFTE'!$C:$I,7,FALSE)</f>
        <v>79.819999999999993</v>
      </c>
      <c r="H518" s="145">
        <f>IFERROR(IF(F518= "yes",VLOOKUP(C518,Summary!$B:$I,5,0),0),0)</f>
        <v>0</v>
      </c>
      <c r="I518" s="143">
        <f t="shared" si="133"/>
        <v>79.819999999999993</v>
      </c>
      <c r="J518" s="101">
        <f>VLOOKUP($A518,'2021-22 Salary &amp; Benefits'!$A:$I,3,FALSE)</f>
        <v>1</v>
      </c>
      <c r="K518" s="101">
        <f>VLOOKUP($A518,'2021-22 Salary &amp; Benefits'!$A:$I,4,FALSE)</f>
        <v>1</v>
      </c>
      <c r="L518" s="45">
        <f t="shared" si="134"/>
        <v>79.819999999999993</v>
      </c>
      <c r="M518" s="29">
        <v>15</v>
      </c>
      <c r="N518" s="31">
        <f t="shared" si="135"/>
        <v>5.3213333333333326</v>
      </c>
      <c r="O518" s="29">
        <v>1.1000000000000001</v>
      </c>
      <c r="P518" s="29">
        <v>36</v>
      </c>
      <c r="Q518" s="32">
        <f t="shared" si="136"/>
        <v>210.72479999999996</v>
      </c>
      <c r="R518" s="122">
        <f t="shared" si="137"/>
        <v>0.23413866666666663</v>
      </c>
      <c r="S518" s="25">
        <f>VLOOKUP($A518,'2021-22 Salary &amp; Benefits'!$A:$I,5,FALSE)</f>
        <v>67585</v>
      </c>
      <c r="T518" s="25">
        <f>VLOOKUP($A518,'2021-22 Salary &amp; Benefits'!$A:$I,6,FALSE)</f>
        <v>68937</v>
      </c>
      <c r="U518" s="26">
        <f t="shared" si="138"/>
        <v>15824.261786666664</v>
      </c>
      <c r="V518" s="26">
        <f t="shared" si="139"/>
        <v>316.55547733333333</v>
      </c>
      <c r="W518" s="26">
        <f>'2021-22 Salary &amp; Benefits'!G$6</f>
        <v>11848.32</v>
      </c>
      <c r="X518" s="28">
        <f>'2021-22 Salary &amp; Benefits'!H$6</f>
        <v>0.2271</v>
      </c>
      <c r="Y518" s="28">
        <f>'2021-22 Salary &amp; Benefits'!I$6</f>
        <v>0.22070000000000001</v>
      </c>
      <c r="Z518" s="26">
        <f t="shared" si="140"/>
        <v>6437.7034926394663</v>
      </c>
      <c r="AA518" s="27">
        <f t="shared" si="122"/>
        <v>269.01362106666659</v>
      </c>
      <c r="AB518" s="27">
        <f t="shared" si="141"/>
        <v>59.371306169413316</v>
      </c>
      <c r="AC518" s="27">
        <f t="shared" si="142"/>
        <v>328.38492723607988</v>
      </c>
      <c r="AD518" s="26">
        <f t="shared" si="143"/>
        <v>22906.905683875546</v>
      </c>
    </row>
    <row r="519" spans="1:30" s="23" customFormat="1">
      <c r="A519" s="129" t="s">
        <v>2283</v>
      </c>
      <c r="B519" s="129" t="s">
        <v>102</v>
      </c>
      <c r="C519" s="130">
        <v>3317</v>
      </c>
      <c r="D519" s="129" t="s">
        <v>104</v>
      </c>
      <c r="E519" s="169">
        <f>VLOOKUP($C519,'2020-21 School Level AAFTE'!$C:$Z,11,FALSE)</f>
        <v>0.59009999999999996</v>
      </c>
      <c r="F519" s="169" t="str">
        <f>VLOOKUP($C519,'2020-21 School Level AAFTE'!$C:$Z,8,FALSE)</f>
        <v>Yes</v>
      </c>
      <c r="G519" s="167">
        <f>VLOOKUP($C519,'2020-21 School Level AAFTE'!$C:$I,7,FALSE)</f>
        <v>158.49</v>
      </c>
      <c r="H519" s="145">
        <f>IFERROR(IF(F519= "yes",VLOOKUP(C519,Summary!$B:$I,5,0),0),0)</f>
        <v>0</v>
      </c>
      <c r="I519" s="143">
        <f t="shared" si="133"/>
        <v>158.49</v>
      </c>
      <c r="J519" s="101">
        <f>VLOOKUP($A519,'2021-22 Salary &amp; Benefits'!$A:$I,3,FALSE)</f>
        <v>1</v>
      </c>
      <c r="K519" s="101">
        <f>VLOOKUP($A519,'2021-22 Salary &amp; Benefits'!$A:$I,4,FALSE)</f>
        <v>1.04</v>
      </c>
      <c r="L519" s="45">
        <f t="shared" si="134"/>
        <v>158.49</v>
      </c>
      <c r="M519" s="29">
        <v>15</v>
      </c>
      <c r="N519" s="31">
        <f t="shared" si="135"/>
        <v>10.566000000000001</v>
      </c>
      <c r="O519" s="29">
        <v>1.1000000000000001</v>
      </c>
      <c r="P519" s="29">
        <v>36</v>
      </c>
      <c r="Q519" s="32">
        <f t="shared" si="136"/>
        <v>418.41360000000009</v>
      </c>
      <c r="R519" s="122">
        <f t="shared" si="137"/>
        <v>0.46490400000000009</v>
      </c>
      <c r="S519" s="25">
        <f>VLOOKUP($A519,'2021-22 Salary &amp; Benefits'!$A:$I,5,FALSE)</f>
        <v>67585</v>
      </c>
      <c r="T519" s="25">
        <f>VLOOKUP($A519,'2021-22 Salary &amp; Benefits'!$A:$I,6,FALSE)</f>
        <v>68937</v>
      </c>
      <c r="U519" s="26">
        <f t="shared" si="138"/>
        <v>31420.536840000008</v>
      </c>
      <c r="V519" s="26">
        <f t="shared" si="139"/>
        <v>1910.5136899199933</v>
      </c>
      <c r="W519" s="26">
        <f>'2021-22 Salary &amp; Benefits'!G$6</f>
        <v>11848.32</v>
      </c>
      <c r="X519" s="28">
        <f>'2021-22 Salary &amp; Benefits'!H$6</f>
        <v>0.2271</v>
      </c>
      <c r="Y519" s="28">
        <f>'2021-22 Salary &amp; Benefits'!I$6</f>
        <v>0.22070000000000001</v>
      </c>
      <c r="Z519" s="26">
        <f t="shared" si="140"/>
        <v>13065.585649009347</v>
      </c>
      <c r="AA519" s="27">
        <f t="shared" si="122"/>
        <v>555.51750883199998</v>
      </c>
      <c r="AB519" s="27">
        <f t="shared" si="141"/>
        <v>122.6027141992224</v>
      </c>
      <c r="AC519" s="27">
        <f t="shared" si="142"/>
        <v>678.12022303122239</v>
      </c>
      <c r="AD519" s="26">
        <f t="shared" si="143"/>
        <v>47074.756401960571</v>
      </c>
    </row>
    <row r="520" spans="1:30" s="23" customFormat="1">
      <c r="A520" s="151" t="s">
        <v>2283</v>
      </c>
      <c r="B520" s="129" t="s">
        <v>102</v>
      </c>
      <c r="C520" s="133">
        <v>2688</v>
      </c>
      <c r="D520" s="151" t="s">
        <v>103</v>
      </c>
      <c r="E520" s="169">
        <f>VLOOKUP($C520,'2020-21 School Level AAFTE'!$C:$Z,11,FALSE)</f>
        <v>0.6431</v>
      </c>
      <c r="F520" s="169" t="str">
        <f>VLOOKUP($C520,'2020-21 School Level AAFTE'!$C:$Z,8,FALSE)</f>
        <v>Yes</v>
      </c>
      <c r="G520" s="167">
        <f>VLOOKUP($C520,'2020-21 School Level AAFTE'!$C:$I,7,FALSE)</f>
        <v>144.83000000000001</v>
      </c>
      <c r="H520" s="145">
        <f>IFERROR(IF(F520= "yes",VLOOKUP(C520,Summary!$B:$I,5,0),0),0)</f>
        <v>0</v>
      </c>
      <c r="I520" s="144">
        <f t="shared" si="133"/>
        <v>144.83000000000001</v>
      </c>
      <c r="J520" s="101">
        <f>VLOOKUP($A520,'2021-22 Salary &amp; Benefits'!$A:$I,3,FALSE)</f>
        <v>1</v>
      </c>
      <c r="K520" s="101">
        <f>VLOOKUP($A520,'2021-22 Salary &amp; Benefits'!$A:$I,4,FALSE)</f>
        <v>1.04</v>
      </c>
      <c r="L520" s="121">
        <f t="shared" si="134"/>
        <v>144.83000000000001</v>
      </c>
      <c r="M520" s="29">
        <v>15</v>
      </c>
      <c r="N520" s="31">
        <f t="shared" si="135"/>
        <v>9.6553333333333349</v>
      </c>
      <c r="O520" s="29">
        <v>1.1000000000000001</v>
      </c>
      <c r="P520" s="29">
        <v>36</v>
      </c>
      <c r="Q520" s="32">
        <f t="shared" si="136"/>
        <v>382.35120000000012</v>
      </c>
      <c r="R520" s="122">
        <f t="shared" si="137"/>
        <v>0.4248346666666668</v>
      </c>
      <c r="S520" s="25">
        <f>VLOOKUP($A520,'2021-22 Salary &amp; Benefits'!$A:$I,5,FALSE)</f>
        <v>67585</v>
      </c>
      <c r="T520" s="25">
        <f>VLOOKUP($A520,'2021-22 Salary &amp; Benefits'!$A:$I,6,FALSE)</f>
        <v>68937</v>
      </c>
      <c r="U520" s="26">
        <f t="shared" si="138"/>
        <v>28712.450946666675</v>
      </c>
      <c r="V520" s="26">
        <f t="shared" si="139"/>
        <v>1745.8495659733344</v>
      </c>
      <c r="W520" s="26">
        <f>'2021-22 Salary &amp; Benefits'!G$6</f>
        <v>11848.32</v>
      </c>
      <c r="X520" s="28">
        <f>'2021-22 Salary &amp; Benefits'!H$6</f>
        <v>0.2271</v>
      </c>
      <c r="Y520" s="28">
        <f>'2021-22 Salary &amp; Benefits'!I$6</f>
        <v>0.22070000000000001</v>
      </c>
      <c r="Z520" s="26">
        <f t="shared" si="140"/>
        <v>11939.48368695832</v>
      </c>
      <c r="AA520" s="27">
        <f t="shared" si="122"/>
        <v>507.63834187733352</v>
      </c>
      <c r="AB520" s="27">
        <f t="shared" si="141"/>
        <v>112.03578205232751</v>
      </c>
      <c r="AC520" s="27">
        <f t="shared" si="142"/>
        <v>619.67412392966105</v>
      </c>
      <c r="AD520" s="26">
        <f t="shared" si="143"/>
        <v>43017.458323527993</v>
      </c>
    </row>
    <row r="521" spans="1:30" s="23" customFormat="1">
      <c r="A521" s="129" t="s">
        <v>2361</v>
      </c>
      <c r="B521" s="129" t="s">
        <v>688</v>
      </c>
      <c r="C521" s="130">
        <v>3430</v>
      </c>
      <c r="D521" s="129" t="s">
        <v>692</v>
      </c>
      <c r="E521" s="169">
        <f>VLOOKUP($C521,'2020-21 School Level AAFTE'!$C:$Z,11,FALSE)</f>
        <v>0.2616</v>
      </c>
      <c r="F521" s="169" t="str">
        <f>VLOOKUP($C521,'2020-21 School Level AAFTE'!$C:$Z,8,FALSE)</f>
        <v>No</v>
      </c>
      <c r="G521" s="167">
        <f>VLOOKUP($C521,'2020-21 School Level AAFTE'!$C:$I,7,FALSE)</f>
        <v>326.73</v>
      </c>
      <c r="H521" s="145">
        <f>IFERROR(IF(F521= "yes",VLOOKUP(C521,Summary!$B:$I,5,0),0),0)</f>
        <v>0</v>
      </c>
      <c r="I521" s="144">
        <f t="shared" si="133"/>
        <v>0</v>
      </c>
      <c r="J521" s="101">
        <f>VLOOKUP($A521,'2021-22 Salary &amp; Benefits'!$A:$I,3,FALSE)</f>
        <v>1.1200000000000001</v>
      </c>
      <c r="K521" s="101">
        <f>VLOOKUP($A521,'2021-22 Salary &amp; Benefits'!$A:$I,4,FALSE)</f>
        <v>1.1600000000000001</v>
      </c>
      <c r="L521" s="121">
        <f t="shared" si="134"/>
        <v>0</v>
      </c>
      <c r="M521" s="29">
        <v>15</v>
      </c>
      <c r="N521" s="31">
        <f t="shared" si="135"/>
        <v>0</v>
      </c>
      <c r="O521" s="29">
        <v>1.1000000000000001</v>
      </c>
      <c r="P521" s="29">
        <v>36</v>
      </c>
      <c r="Q521" s="32">
        <f t="shared" si="136"/>
        <v>0</v>
      </c>
      <c r="R521" s="122">
        <f t="shared" si="137"/>
        <v>0</v>
      </c>
      <c r="S521" s="25">
        <f>VLOOKUP($A521,'2021-22 Salary &amp; Benefits'!$A:$I,5,FALSE)</f>
        <v>67585</v>
      </c>
      <c r="T521" s="25">
        <f>VLOOKUP($A521,'2021-22 Salary &amp; Benefits'!$A:$I,6,FALSE)</f>
        <v>68937</v>
      </c>
      <c r="U521" s="26">
        <f t="shared" si="138"/>
        <v>0</v>
      </c>
      <c r="V521" s="26">
        <f t="shared" si="139"/>
        <v>0</v>
      </c>
      <c r="W521" s="26">
        <f>'2021-22 Salary &amp; Benefits'!G$6</f>
        <v>11848.32</v>
      </c>
      <c r="X521" s="28">
        <f>'2021-22 Salary &amp; Benefits'!H$6</f>
        <v>0.2271</v>
      </c>
      <c r="Y521" s="28">
        <f>'2021-22 Salary &amp; Benefits'!I$6</f>
        <v>0.22070000000000001</v>
      </c>
      <c r="Z521" s="26">
        <f t="shared" si="140"/>
        <v>0</v>
      </c>
      <c r="AA521" s="27">
        <f t="shared" si="122"/>
        <v>0</v>
      </c>
      <c r="AB521" s="27">
        <f t="shared" si="141"/>
        <v>0</v>
      </c>
      <c r="AC521" s="27">
        <f t="shared" si="142"/>
        <v>0</v>
      </c>
      <c r="AD521" s="26">
        <f t="shared" si="143"/>
        <v>0</v>
      </c>
    </row>
    <row r="522" spans="1:30" s="23" customFormat="1">
      <c r="A522" s="129" t="s">
        <v>2361</v>
      </c>
      <c r="B522" s="129" t="s">
        <v>688</v>
      </c>
      <c r="C522" s="130">
        <v>2980</v>
      </c>
      <c r="D522" s="129" t="s">
        <v>690</v>
      </c>
      <c r="E522" s="169">
        <f>VLOOKUP($C522,'2020-21 School Level AAFTE'!$C:$Z,11,FALSE)</f>
        <v>0.38990000000000002</v>
      </c>
      <c r="F522" s="169" t="str">
        <f>VLOOKUP($C522,'2020-21 School Level AAFTE'!$C:$Z,8,FALSE)</f>
        <v>No</v>
      </c>
      <c r="G522" s="167">
        <f>VLOOKUP($C522,'2020-21 School Level AAFTE'!$C:$I,7,FALSE)</f>
        <v>393.24</v>
      </c>
      <c r="H522" s="145">
        <f>IFERROR(IF(F522= "yes",VLOOKUP(C522,Summary!$B:$I,5,0),0),0)</f>
        <v>0</v>
      </c>
      <c r="I522" s="143">
        <f t="shared" si="133"/>
        <v>0</v>
      </c>
      <c r="J522" s="101">
        <f>VLOOKUP($A522,'2021-22 Salary &amp; Benefits'!$A:$I,3,FALSE)</f>
        <v>1.1200000000000001</v>
      </c>
      <c r="K522" s="101">
        <f>VLOOKUP($A522,'2021-22 Salary &amp; Benefits'!$A:$I,4,FALSE)</f>
        <v>1.1600000000000001</v>
      </c>
      <c r="L522" s="45">
        <f t="shared" si="134"/>
        <v>0</v>
      </c>
      <c r="M522" s="29">
        <v>15</v>
      </c>
      <c r="N522" s="31">
        <f t="shared" si="135"/>
        <v>0</v>
      </c>
      <c r="O522" s="29">
        <v>1.1000000000000001</v>
      </c>
      <c r="P522" s="29">
        <v>36</v>
      </c>
      <c r="Q522" s="32">
        <f t="shared" si="136"/>
        <v>0</v>
      </c>
      <c r="R522" s="122">
        <f t="shared" si="137"/>
        <v>0</v>
      </c>
      <c r="S522" s="25">
        <f>VLOOKUP($A522,'2021-22 Salary &amp; Benefits'!$A:$I,5,FALSE)</f>
        <v>67585</v>
      </c>
      <c r="T522" s="25">
        <f>VLOOKUP($A522,'2021-22 Salary &amp; Benefits'!$A:$I,6,FALSE)</f>
        <v>68937</v>
      </c>
      <c r="U522" s="26">
        <f t="shared" si="138"/>
        <v>0</v>
      </c>
      <c r="V522" s="26">
        <f t="shared" si="139"/>
        <v>0</v>
      </c>
      <c r="W522" s="26">
        <f>'2021-22 Salary &amp; Benefits'!G$6</f>
        <v>11848.32</v>
      </c>
      <c r="X522" s="28">
        <f>'2021-22 Salary &amp; Benefits'!H$6</f>
        <v>0.2271</v>
      </c>
      <c r="Y522" s="28">
        <f>'2021-22 Salary &amp; Benefits'!I$6</f>
        <v>0.22070000000000001</v>
      </c>
      <c r="Z522" s="26">
        <f t="shared" si="140"/>
        <v>0</v>
      </c>
      <c r="AA522" s="27">
        <f t="shared" si="122"/>
        <v>0</v>
      </c>
      <c r="AB522" s="27">
        <f t="shared" si="141"/>
        <v>0</v>
      </c>
      <c r="AC522" s="27">
        <f t="shared" si="142"/>
        <v>0</v>
      </c>
      <c r="AD522" s="26">
        <f t="shared" si="143"/>
        <v>0</v>
      </c>
    </row>
    <row r="523" spans="1:30" s="23" customFormat="1">
      <c r="A523" s="129" t="s">
        <v>2361</v>
      </c>
      <c r="B523" s="129" t="s">
        <v>688</v>
      </c>
      <c r="C523" s="130">
        <v>4210</v>
      </c>
      <c r="D523" s="129" t="s">
        <v>695</v>
      </c>
      <c r="E523" s="169">
        <f>VLOOKUP($C523,'2020-21 School Level AAFTE'!$C:$Z,11,FALSE)</f>
        <v>0.34449999999999997</v>
      </c>
      <c r="F523" s="169" t="str">
        <f>VLOOKUP($C523,'2020-21 School Level AAFTE'!$C:$Z,8,FALSE)</f>
        <v>No</v>
      </c>
      <c r="G523" s="167">
        <f>VLOOKUP($C523,'2020-21 School Level AAFTE'!$C:$I,7,FALSE)</f>
        <v>507.54</v>
      </c>
      <c r="H523" s="145">
        <f>IFERROR(IF(F523= "yes",VLOOKUP(C523,Summary!$B:$I,5,0),0),0)</f>
        <v>0</v>
      </c>
      <c r="I523" s="143">
        <f t="shared" si="133"/>
        <v>0</v>
      </c>
      <c r="J523" s="101">
        <f>VLOOKUP($A523,'2021-22 Salary &amp; Benefits'!$A:$I,3,FALSE)</f>
        <v>1.1200000000000001</v>
      </c>
      <c r="K523" s="101">
        <f>VLOOKUP($A523,'2021-22 Salary &amp; Benefits'!$A:$I,4,FALSE)</f>
        <v>1.1600000000000001</v>
      </c>
      <c r="L523" s="45">
        <f t="shared" si="134"/>
        <v>0</v>
      </c>
      <c r="M523" s="29">
        <v>15</v>
      </c>
      <c r="N523" s="31">
        <f t="shared" si="135"/>
        <v>0</v>
      </c>
      <c r="O523" s="29">
        <v>1.1000000000000001</v>
      </c>
      <c r="P523" s="29">
        <v>36</v>
      </c>
      <c r="Q523" s="32">
        <f t="shared" si="136"/>
        <v>0</v>
      </c>
      <c r="R523" s="122">
        <f t="shared" si="137"/>
        <v>0</v>
      </c>
      <c r="S523" s="25">
        <f>VLOOKUP($A523,'2021-22 Salary &amp; Benefits'!$A:$I,5,FALSE)</f>
        <v>67585</v>
      </c>
      <c r="T523" s="25">
        <f>VLOOKUP($A523,'2021-22 Salary &amp; Benefits'!$A:$I,6,FALSE)</f>
        <v>68937</v>
      </c>
      <c r="U523" s="26">
        <f t="shared" si="138"/>
        <v>0</v>
      </c>
      <c r="V523" s="26">
        <f t="shared" si="139"/>
        <v>0</v>
      </c>
      <c r="W523" s="26">
        <f>'2021-22 Salary &amp; Benefits'!G$6</f>
        <v>11848.32</v>
      </c>
      <c r="X523" s="28">
        <f>'2021-22 Salary &amp; Benefits'!H$6</f>
        <v>0.2271</v>
      </c>
      <c r="Y523" s="28">
        <f>'2021-22 Salary &amp; Benefits'!I$6</f>
        <v>0.22070000000000001</v>
      </c>
      <c r="Z523" s="26">
        <f t="shared" si="140"/>
        <v>0</v>
      </c>
      <c r="AA523" s="27">
        <f t="shared" si="122"/>
        <v>0</v>
      </c>
      <c r="AB523" s="27">
        <f t="shared" si="141"/>
        <v>0</v>
      </c>
      <c r="AC523" s="27">
        <f t="shared" si="142"/>
        <v>0</v>
      </c>
      <c r="AD523" s="26">
        <f t="shared" si="143"/>
        <v>0</v>
      </c>
    </row>
    <row r="524" spans="1:30" s="23" customFormat="1">
      <c r="A524" s="129" t="s">
        <v>2361</v>
      </c>
      <c r="B524" s="129" t="s">
        <v>688</v>
      </c>
      <c r="C524" s="130">
        <v>3330</v>
      </c>
      <c r="D524" s="129" t="s">
        <v>691</v>
      </c>
      <c r="E524" s="169">
        <f>VLOOKUP($C524,'2020-21 School Level AAFTE'!$C:$Z,11,FALSE)</f>
        <v>0.2651</v>
      </c>
      <c r="F524" s="169" t="str">
        <f>VLOOKUP($C524,'2020-21 School Level AAFTE'!$C:$Z,8,FALSE)</f>
        <v>No</v>
      </c>
      <c r="G524" s="167">
        <f>VLOOKUP($C524,'2020-21 School Level AAFTE'!$C:$I,7,FALSE)</f>
        <v>1289.8300000000002</v>
      </c>
      <c r="H524" s="145">
        <f>IFERROR(IF(F524= "yes",VLOOKUP(C524,Summary!$B:$I,5,0),0),0)</f>
        <v>0</v>
      </c>
      <c r="I524" s="144">
        <f t="shared" si="133"/>
        <v>0</v>
      </c>
      <c r="J524" s="101">
        <f>VLOOKUP($A524,'2021-22 Salary &amp; Benefits'!$A:$I,3,FALSE)</f>
        <v>1.1200000000000001</v>
      </c>
      <c r="K524" s="101">
        <f>VLOOKUP($A524,'2021-22 Salary &amp; Benefits'!$A:$I,4,FALSE)</f>
        <v>1.1600000000000001</v>
      </c>
      <c r="L524" s="121">
        <f t="shared" si="134"/>
        <v>0</v>
      </c>
      <c r="M524" s="29">
        <v>15</v>
      </c>
      <c r="N524" s="31">
        <f t="shared" si="135"/>
        <v>0</v>
      </c>
      <c r="O524" s="29">
        <v>1.1000000000000001</v>
      </c>
      <c r="P524" s="29">
        <v>36</v>
      </c>
      <c r="Q524" s="32">
        <f t="shared" si="136"/>
        <v>0</v>
      </c>
      <c r="R524" s="122">
        <f t="shared" si="137"/>
        <v>0</v>
      </c>
      <c r="S524" s="25">
        <f>VLOOKUP($A524,'2021-22 Salary &amp; Benefits'!$A:$I,5,FALSE)</f>
        <v>67585</v>
      </c>
      <c r="T524" s="25">
        <f>VLOOKUP($A524,'2021-22 Salary &amp; Benefits'!$A:$I,6,FALSE)</f>
        <v>68937</v>
      </c>
      <c r="U524" s="26">
        <f t="shared" si="138"/>
        <v>0</v>
      </c>
      <c r="V524" s="26">
        <f t="shared" si="139"/>
        <v>0</v>
      </c>
      <c r="W524" s="26">
        <f>'2021-22 Salary &amp; Benefits'!G$6</f>
        <v>11848.32</v>
      </c>
      <c r="X524" s="28">
        <f>'2021-22 Salary &amp; Benefits'!H$6</f>
        <v>0.2271</v>
      </c>
      <c r="Y524" s="28">
        <f>'2021-22 Salary &amp; Benefits'!I$6</f>
        <v>0.22070000000000001</v>
      </c>
      <c r="Z524" s="26">
        <f t="shared" si="140"/>
        <v>0</v>
      </c>
      <c r="AA524" s="27">
        <f t="shared" ref="AA524:AA587" si="144">($T524*$K524*$R524/180*3)</f>
        <v>0</v>
      </c>
      <c r="AB524" s="27">
        <f t="shared" si="141"/>
        <v>0</v>
      </c>
      <c r="AC524" s="27">
        <f t="shared" si="142"/>
        <v>0</v>
      </c>
      <c r="AD524" s="26">
        <f t="shared" si="143"/>
        <v>0</v>
      </c>
    </row>
    <row r="525" spans="1:30" s="23" customFormat="1">
      <c r="A525" s="129" t="s">
        <v>2361</v>
      </c>
      <c r="B525" s="129" t="s">
        <v>688</v>
      </c>
      <c r="C525" s="130">
        <v>3739</v>
      </c>
      <c r="D525" s="129" t="s">
        <v>694</v>
      </c>
      <c r="E525" s="169">
        <f>VLOOKUP($C525,'2020-21 School Level AAFTE'!$C:$Z,11,FALSE)</f>
        <v>0.32940000000000003</v>
      </c>
      <c r="F525" s="169" t="str">
        <f>VLOOKUP($C525,'2020-21 School Level AAFTE'!$C:$Z,8,FALSE)</f>
        <v>No</v>
      </c>
      <c r="G525" s="167">
        <f>VLOOKUP($C525,'2020-21 School Level AAFTE'!$C:$I,7,FALSE)</f>
        <v>297.99</v>
      </c>
      <c r="H525" s="145">
        <f>IFERROR(IF(F525= "yes",VLOOKUP(C525,Summary!$B:$I,5,0),0),0)</f>
        <v>0</v>
      </c>
      <c r="I525" s="144">
        <f t="shared" si="133"/>
        <v>0</v>
      </c>
      <c r="J525" s="101">
        <f>VLOOKUP($A525,'2021-22 Salary &amp; Benefits'!$A:$I,3,FALSE)</f>
        <v>1.1200000000000001</v>
      </c>
      <c r="K525" s="101">
        <f>VLOOKUP($A525,'2021-22 Salary &amp; Benefits'!$A:$I,4,FALSE)</f>
        <v>1.1600000000000001</v>
      </c>
      <c r="L525" s="121">
        <f t="shared" si="134"/>
        <v>0</v>
      </c>
      <c r="M525" s="29">
        <v>15</v>
      </c>
      <c r="N525" s="31">
        <f t="shared" si="135"/>
        <v>0</v>
      </c>
      <c r="O525" s="29">
        <v>1.1000000000000001</v>
      </c>
      <c r="P525" s="29">
        <v>36</v>
      </c>
      <c r="Q525" s="32">
        <f t="shared" si="136"/>
        <v>0</v>
      </c>
      <c r="R525" s="122">
        <f t="shared" si="137"/>
        <v>0</v>
      </c>
      <c r="S525" s="25">
        <f>VLOOKUP($A525,'2021-22 Salary &amp; Benefits'!$A:$I,5,FALSE)</f>
        <v>67585</v>
      </c>
      <c r="T525" s="25">
        <f>VLOOKUP($A525,'2021-22 Salary &amp; Benefits'!$A:$I,6,FALSE)</f>
        <v>68937</v>
      </c>
      <c r="U525" s="26">
        <f t="shared" si="138"/>
        <v>0</v>
      </c>
      <c r="V525" s="26">
        <f t="shared" si="139"/>
        <v>0</v>
      </c>
      <c r="W525" s="26">
        <f>'2021-22 Salary &amp; Benefits'!G$6</f>
        <v>11848.32</v>
      </c>
      <c r="X525" s="28">
        <f>'2021-22 Salary &amp; Benefits'!H$6</f>
        <v>0.2271</v>
      </c>
      <c r="Y525" s="28">
        <f>'2021-22 Salary &amp; Benefits'!I$6</f>
        <v>0.22070000000000001</v>
      </c>
      <c r="Z525" s="26">
        <f t="shared" si="140"/>
        <v>0</v>
      </c>
      <c r="AA525" s="27">
        <f t="shared" si="144"/>
        <v>0</v>
      </c>
      <c r="AB525" s="27">
        <f t="shared" si="141"/>
        <v>0</v>
      </c>
      <c r="AC525" s="27">
        <f t="shared" si="142"/>
        <v>0</v>
      </c>
      <c r="AD525" s="26">
        <f t="shared" si="143"/>
        <v>0</v>
      </c>
    </row>
    <row r="526" spans="1:30" s="23" customFormat="1">
      <c r="A526" s="129" t="s">
        <v>2361</v>
      </c>
      <c r="B526" s="129" t="s">
        <v>688</v>
      </c>
      <c r="C526" s="130">
        <v>1523</v>
      </c>
      <c r="D526" s="129" t="s">
        <v>689</v>
      </c>
      <c r="E526" s="169">
        <f>VLOOKUP($C526,'2020-21 School Level AAFTE'!$C:$Z,11,FALSE)</f>
        <v>0.63690000000000002</v>
      </c>
      <c r="F526" s="169" t="str">
        <f>VLOOKUP($C526,'2020-21 School Level AAFTE'!$C:$Z,8,FALSE)</f>
        <v>Yes</v>
      </c>
      <c r="G526" s="167">
        <f>VLOOKUP($C526,'2020-21 School Level AAFTE'!$C:$I,7,FALSE)</f>
        <v>7</v>
      </c>
      <c r="H526" s="145">
        <f>IFERROR(IF(F526= "yes",VLOOKUP(C526,Summary!$B:$I,5,0),0),0)</f>
        <v>0</v>
      </c>
      <c r="I526" s="143">
        <f t="shared" si="133"/>
        <v>7</v>
      </c>
      <c r="J526" s="101">
        <f>VLOOKUP($A526,'2021-22 Salary &amp; Benefits'!$A:$I,3,FALSE)</f>
        <v>1.1200000000000001</v>
      </c>
      <c r="K526" s="101">
        <f>VLOOKUP($A526,'2021-22 Salary &amp; Benefits'!$A:$I,4,FALSE)</f>
        <v>1.1600000000000001</v>
      </c>
      <c r="L526" s="45">
        <f t="shared" si="134"/>
        <v>7</v>
      </c>
      <c r="M526" s="29">
        <v>15</v>
      </c>
      <c r="N526" s="31">
        <f t="shared" si="135"/>
        <v>0.46666666666666667</v>
      </c>
      <c r="O526" s="29">
        <v>1.1000000000000001</v>
      </c>
      <c r="P526" s="29">
        <v>36</v>
      </c>
      <c r="Q526" s="32">
        <f t="shared" si="136"/>
        <v>18.480000000000004</v>
      </c>
      <c r="R526" s="122">
        <f t="shared" si="137"/>
        <v>2.0533333333333337E-2</v>
      </c>
      <c r="S526" s="25">
        <f>VLOOKUP($A526,'2021-22 Salary &amp; Benefits'!$A:$I,5,FALSE)</f>
        <v>67585</v>
      </c>
      <c r="T526" s="25">
        <f>VLOOKUP($A526,'2021-22 Salary &amp; Benefits'!$A:$I,6,FALSE)</f>
        <v>68937</v>
      </c>
      <c r="U526" s="26">
        <f t="shared" si="138"/>
        <v>1554.274773333334</v>
      </c>
      <c r="V526" s="26">
        <f t="shared" si="139"/>
        <v>87.712650666666605</v>
      </c>
      <c r="W526" s="26">
        <f>'2021-22 Salary &amp; Benefits'!G$6</f>
        <v>11848.32</v>
      </c>
      <c r="X526" s="28">
        <f>'2021-22 Salary &amp; Benefits'!H$6</f>
        <v>0.2271</v>
      </c>
      <c r="Y526" s="28">
        <f>'2021-22 Salary &amp; Benefits'!I$6</f>
        <v>0.22070000000000001</v>
      </c>
      <c r="Z526" s="26">
        <f t="shared" si="140"/>
        <v>615.61948702613347</v>
      </c>
      <c r="AA526" s="27">
        <f t="shared" si="144"/>
        <v>27.366457066666676</v>
      </c>
      <c r="AB526" s="27">
        <f t="shared" si="141"/>
        <v>6.0397770746133359</v>
      </c>
      <c r="AC526" s="27">
        <f t="shared" si="142"/>
        <v>33.406234141280009</v>
      </c>
      <c r="AD526" s="26">
        <f t="shared" si="143"/>
        <v>2291.0131451674142</v>
      </c>
    </row>
    <row r="527" spans="1:30" s="23" customFormat="1">
      <c r="A527" s="129" t="s">
        <v>2361</v>
      </c>
      <c r="B527" s="129" t="s">
        <v>688</v>
      </c>
      <c r="C527" s="130">
        <v>4289</v>
      </c>
      <c r="D527" s="129" t="s">
        <v>696</v>
      </c>
      <c r="E527" s="169">
        <f>VLOOKUP($C527,'2020-21 School Level AAFTE'!$C:$Z,11,FALSE)</f>
        <v>0.31640000000000001</v>
      </c>
      <c r="F527" s="169" t="str">
        <f>VLOOKUP($C527,'2020-21 School Level AAFTE'!$C:$Z,8,FALSE)</f>
        <v>No</v>
      </c>
      <c r="G527" s="167">
        <f>VLOOKUP($C527,'2020-21 School Level AAFTE'!$C:$I,7,FALSE)</f>
        <v>421.56</v>
      </c>
      <c r="H527" s="145">
        <f>IFERROR(IF(F527= "yes",VLOOKUP(C527,Summary!$B:$I,5,0),0),0)</f>
        <v>0</v>
      </c>
      <c r="I527" s="143">
        <f t="shared" si="133"/>
        <v>0</v>
      </c>
      <c r="J527" s="101">
        <f>VLOOKUP($A527,'2021-22 Salary &amp; Benefits'!$A:$I,3,FALSE)</f>
        <v>1.1200000000000001</v>
      </c>
      <c r="K527" s="101">
        <f>VLOOKUP($A527,'2021-22 Salary &amp; Benefits'!$A:$I,4,FALSE)</f>
        <v>1.1600000000000001</v>
      </c>
      <c r="L527" s="45">
        <f t="shared" si="134"/>
        <v>0</v>
      </c>
      <c r="M527" s="29">
        <v>15</v>
      </c>
      <c r="N527" s="31">
        <f t="shared" si="135"/>
        <v>0</v>
      </c>
      <c r="O527" s="29">
        <v>1.1000000000000001</v>
      </c>
      <c r="P527" s="29">
        <v>36</v>
      </c>
      <c r="Q527" s="32">
        <f t="shared" si="136"/>
        <v>0</v>
      </c>
      <c r="R527" s="122">
        <f t="shared" si="137"/>
        <v>0</v>
      </c>
      <c r="S527" s="25">
        <f>VLOOKUP($A527,'2021-22 Salary &amp; Benefits'!$A:$I,5,FALSE)</f>
        <v>67585</v>
      </c>
      <c r="T527" s="25">
        <f>VLOOKUP($A527,'2021-22 Salary &amp; Benefits'!$A:$I,6,FALSE)</f>
        <v>68937</v>
      </c>
      <c r="U527" s="26">
        <f t="shared" si="138"/>
        <v>0</v>
      </c>
      <c r="V527" s="26">
        <f t="shared" si="139"/>
        <v>0</v>
      </c>
      <c r="W527" s="26">
        <f>'2021-22 Salary &amp; Benefits'!G$6</f>
        <v>11848.32</v>
      </c>
      <c r="X527" s="28">
        <f>'2021-22 Salary &amp; Benefits'!H$6</f>
        <v>0.2271</v>
      </c>
      <c r="Y527" s="28">
        <f>'2021-22 Salary &amp; Benefits'!I$6</f>
        <v>0.22070000000000001</v>
      </c>
      <c r="Z527" s="26">
        <f t="shared" si="140"/>
        <v>0</v>
      </c>
      <c r="AA527" s="27">
        <f t="shared" si="144"/>
        <v>0</v>
      </c>
      <c r="AB527" s="27">
        <f t="shared" si="141"/>
        <v>0</v>
      </c>
      <c r="AC527" s="27">
        <f t="shared" si="142"/>
        <v>0</v>
      </c>
      <c r="AD527" s="26">
        <f t="shared" si="143"/>
        <v>0</v>
      </c>
    </row>
    <row r="528" spans="1:30" s="23" customFormat="1">
      <c r="A528" s="129" t="s">
        <v>2361</v>
      </c>
      <c r="B528" s="129" t="s">
        <v>688</v>
      </c>
      <c r="C528" s="130">
        <v>4550</v>
      </c>
      <c r="D528" s="129" t="s">
        <v>697</v>
      </c>
      <c r="E528" s="169">
        <f>VLOOKUP($C528,'2020-21 School Level AAFTE'!$C:$Z,11,FALSE)</f>
        <v>0.24590000000000001</v>
      </c>
      <c r="F528" s="169" t="str">
        <f>VLOOKUP($C528,'2020-21 School Level AAFTE'!$C:$Z,8,FALSE)</f>
        <v>No</v>
      </c>
      <c r="G528" s="167">
        <f>VLOOKUP($C528,'2020-21 School Level AAFTE'!$C:$I,7,FALSE)</f>
        <v>465.42</v>
      </c>
      <c r="H528" s="145">
        <f>IFERROR(IF(F528= "yes",VLOOKUP(C528,Summary!$B:$I,5,0),0),0)</f>
        <v>0</v>
      </c>
      <c r="I528" s="144">
        <f t="shared" si="133"/>
        <v>0</v>
      </c>
      <c r="J528" s="101">
        <f>VLOOKUP($A528,'2021-22 Salary &amp; Benefits'!$A:$I,3,FALSE)</f>
        <v>1.1200000000000001</v>
      </c>
      <c r="K528" s="101">
        <f>VLOOKUP($A528,'2021-22 Salary &amp; Benefits'!$A:$I,4,FALSE)</f>
        <v>1.1600000000000001</v>
      </c>
      <c r="L528" s="121">
        <f t="shared" si="134"/>
        <v>0</v>
      </c>
      <c r="M528" s="29">
        <v>15</v>
      </c>
      <c r="N528" s="31">
        <f t="shared" si="135"/>
        <v>0</v>
      </c>
      <c r="O528" s="29">
        <v>1.1000000000000001</v>
      </c>
      <c r="P528" s="29">
        <v>36</v>
      </c>
      <c r="Q528" s="32">
        <f t="shared" si="136"/>
        <v>0</v>
      </c>
      <c r="R528" s="122">
        <f t="shared" si="137"/>
        <v>0</v>
      </c>
      <c r="S528" s="25">
        <f>VLOOKUP($A528,'2021-22 Salary &amp; Benefits'!$A:$I,5,FALSE)</f>
        <v>67585</v>
      </c>
      <c r="T528" s="25">
        <f>VLOOKUP($A528,'2021-22 Salary &amp; Benefits'!$A:$I,6,FALSE)</f>
        <v>68937</v>
      </c>
      <c r="U528" s="26">
        <f t="shared" si="138"/>
        <v>0</v>
      </c>
      <c r="V528" s="26">
        <f t="shared" si="139"/>
        <v>0</v>
      </c>
      <c r="W528" s="26">
        <f>'2021-22 Salary &amp; Benefits'!G$6</f>
        <v>11848.32</v>
      </c>
      <c r="X528" s="28">
        <f>'2021-22 Salary &amp; Benefits'!H$6</f>
        <v>0.2271</v>
      </c>
      <c r="Y528" s="28">
        <f>'2021-22 Salary &amp; Benefits'!I$6</f>
        <v>0.22070000000000001</v>
      </c>
      <c r="Z528" s="26">
        <f t="shared" si="140"/>
        <v>0</v>
      </c>
      <c r="AA528" s="27">
        <f t="shared" si="144"/>
        <v>0</v>
      </c>
      <c r="AB528" s="27">
        <f t="shared" si="141"/>
        <v>0</v>
      </c>
      <c r="AC528" s="27">
        <f t="shared" si="142"/>
        <v>0</v>
      </c>
      <c r="AD528" s="26">
        <f t="shared" si="143"/>
        <v>0</v>
      </c>
    </row>
    <row r="529" spans="1:30" s="23" customFormat="1">
      <c r="A529" s="129" t="s">
        <v>2361</v>
      </c>
      <c r="B529" s="129" t="s">
        <v>688</v>
      </c>
      <c r="C529" s="130">
        <v>3585</v>
      </c>
      <c r="D529" s="129" t="s">
        <v>693</v>
      </c>
      <c r="E529" s="169">
        <f>VLOOKUP($C529,'2020-21 School Level AAFTE'!$C:$Z,11,FALSE)</f>
        <v>0.2462</v>
      </c>
      <c r="F529" s="169" t="str">
        <f>VLOOKUP($C529,'2020-21 School Level AAFTE'!$C:$Z,8,FALSE)</f>
        <v>No</v>
      </c>
      <c r="G529" s="167">
        <f>VLOOKUP($C529,'2020-21 School Level AAFTE'!$C:$I,7,FALSE)</f>
        <v>291.72000000000003</v>
      </c>
      <c r="H529" s="145">
        <f>IFERROR(IF(F529= "yes",VLOOKUP(C529,Summary!$B:$I,5,0),0),0)</f>
        <v>0</v>
      </c>
      <c r="I529" s="143">
        <f t="shared" si="133"/>
        <v>0</v>
      </c>
      <c r="J529" s="101">
        <f>VLOOKUP($A529,'2021-22 Salary &amp; Benefits'!$A:$I,3,FALSE)</f>
        <v>1.1200000000000001</v>
      </c>
      <c r="K529" s="101">
        <f>VLOOKUP($A529,'2021-22 Salary &amp; Benefits'!$A:$I,4,FALSE)</f>
        <v>1.1600000000000001</v>
      </c>
      <c r="L529" s="45">
        <f t="shared" si="134"/>
        <v>0</v>
      </c>
      <c r="M529" s="29">
        <v>15</v>
      </c>
      <c r="N529" s="31">
        <f t="shared" si="135"/>
        <v>0</v>
      </c>
      <c r="O529" s="29">
        <v>1.1000000000000001</v>
      </c>
      <c r="P529" s="29">
        <v>36</v>
      </c>
      <c r="Q529" s="32">
        <f t="shared" si="136"/>
        <v>0</v>
      </c>
      <c r="R529" s="122">
        <f t="shared" si="137"/>
        <v>0</v>
      </c>
      <c r="S529" s="25">
        <f>VLOOKUP($A529,'2021-22 Salary &amp; Benefits'!$A:$I,5,FALSE)</f>
        <v>67585</v>
      </c>
      <c r="T529" s="25">
        <f>VLOOKUP($A529,'2021-22 Salary &amp; Benefits'!$A:$I,6,FALSE)</f>
        <v>68937</v>
      </c>
      <c r="U529" s="26">
        <f t="shared" si="138"/>
        <v>0</v>
      </c>
      <c r="V529" s="26">
        <f t="shared" si="139"/>
        <v>0</v>
      </c>
      <c r="W529" s="26">
        <f>'2021-22 Salary &amp; Benefits'!G$6</f>
        <v>11848.32</v>
      </c>
      <c r="X529" s="28">
        <f>'2021-22 Salary &amp; Benefits'!H$6</f>
        <v>0.2271</v>
      </c>
      <c r="Y529" s="28">
        <f>'2021-22 Salary &amp; Benefits'!I$6</f>
        <v>0.22070000000000001</v>
      </c>
      <c r="Z529" s="26">
        <f t="shared" si="140"/>
        <v>0</v>
      </c>
      <c r="AA529" s="27">
        <f t="shared" si="144"/>
        <v>0</v>
      </c>
      <c r="AB529" s="27">
        <f t="shared" si="141"/>
        <v>0</v>
      </c>
      <c r="AC529" s="27">
        <f t="shared" si="142"/>
        <v>0</v>
      </c>
      <c r="AD529" s="26">
        <f t="shared" si="143"/>
        <v>0</v>
      </c>
    </row>
    <row r="530" spans="1:30" s="23" customFormat="1">
      <c r="A530" s="129" t="s">
        <v>2335</v>
      </c>
      <c r="B530" s="129" t="s">
        <v>455</v>
      </c>
      <c r="C530" s="130">
        <v>4229</v>
      </c>
      <c r="D530" s="129" t="s">
        <v>461</v>
      </c>
      <c r="E530" s="169">
        <f>VLOOKUP($C530,'2020-21 School Level AAFTE'!$C:$Z,11,FALSE)</f>
        <v>0.32340000000000002</v>
      </c>
      <c r="F530" s="169" t="str">
        <f>VLOOKUP($C530,'2020-21 School Level AAFTE'!$C:$Z,8,FALSE)</f>
        <v>No</v>
      </c>
      <c r="G530" s="167">
        <f>VLOOKUP($C530,'2020-21 School Level AAFTE'!$C:$I,7,FALSE)</f>
        <v>0</v>
      </c>
      <c r="H530" s="145">
        <f>IFERROR(IF(F530= "yes",VLOOKUP(C530,Summary!$B:$I,5,0),0),0)</f>
        <v>0</v>
      </c>
      <c r="I530" s="143">
        <f t="shared" si="133"/>
        <v>0</v>
      </c>
      <c r="J530" s="101">
        <f>VLOOKUP($A530,'2021-22 Salary &amp; Benefits'!$A:$I,3,FALSE)</f>
        <v>1</v>
      </c>
      <c r="K530" s="101">
        <f>VLOOKUP($A530,'2021-22 Salary &amp; Benefits'!$A:$I,4,FALSE)</f>
        <v>1.04</v>
      </c>
      <c r="L530" s="45">
        <f t="shared" si="134"/>
        <v>0</v>
      </c>
      <c r="M530" s="29">
        <v>15</v>
      </c>
      <c r="N530" s="31">
        <f t="shared" si="135"/>
        <v>0</v>
      </c>
      <c r="O530" s="29">
        <v>1.1000000000000001</v>
      </c>
      <c r="P530" s="29">
        <v>36</v>
      </c>
      <c r="Q530" s="32">
        <f t="shared" si="136"/>
        <v>0</v>
      </c>
      <c r="R530" s="122">
        <f t="shared" si="137"/>
        <v>0</v>
      </c>
      <c r="S530" s="25">
        <f>VLOOKUP($A530,'2021-22 Salary &amp; Benefits'!$A:$I,5,FALSE)</f>
        <v>67585</v>
      </c>
      <c r="T530" s="25">
        <f>VLOOKUP($A530,'2021-22 Salary &amp; Benefits'!$A:$I,6,FALSE)</f>
        <v>68937</v>
      </c>
      <c r="U530" s="26">
        <f t="shared" si="138"/>
        <v>0</v>
      </c>
      <c r="V530" s="26">
        <f t="shared" si="139"/>
        <v>0</v>
      </c>
      <c r="W530" s="26">
        <f>'2021-22 Salary &amp; Benefits'!G$6</f>
        <v>11848.32</v>
      </c>
      <c r="X530" s="28">
        <f>'2021-22 Salary &amp; Benefits'!H$6</f>
        <v>0.2271</v>
      </c>
      <c r="Y530" s="28">
        <f>'2021-22 Salary &amp; Benefits'!I$6</f>
        <v>0.22070000000000001</v>
      </c>
      <c r="Z530" s="26">
        <f t="shared" si="140"/>
        <v>0</v>
      </c>
      <c r="AA530" s="27">
        <f t="shared" si="144"/>
        <v>0</v>
      </c>
      <c r="AB530" s="27">
        <f t="shared" si="141"/>
        <v>0</v>
      </c>
      <c r="AC530" s="27">
        <f t="shared" si="142"/>
        <v>0</v>
      </c>
      <c r="AD530" s="26">
        <f t="shared" si="143"/>
        <v>0</v>
      </c>
    </row>
    <row r="531" spans="1:30" s="23" customFormat="1">
      <c r="A531" s="129" t="s">
        <v>2335</v>
      </c>
      <c r="B531" s="129" t="s">
        <v>455</v>
      </c>
      <c r="C531" s="130">
        <v>2793</v>
      </c>
      <c r="D531" s="129" t="s">
        <v>457</v>
      </c>
      <c r="E531" s="169">
        <f>VLOOKUP($C531,'2020-21 School Level AAFTE'!$C:$Z,11,FALSE)</f>
        <v>0.60109999999999997</v>
      </c>
      <c r="F531" s="169" t="str">
        <f>VLOOKUP($C531,'2020-21 School Level AAFTE'!$C:$Z,8,FALSE)</f>
        <v>Yes</v>
      </c>
      <c r="G531" s="167">
        <f>VLOOKUP($C531,'2020-21 School Level AAFTE'!$C:$I,7,FALSE)</f>
        <v>425.5</v>
      </c>
      <c r="H531" s="145">
        <f>IFERROR(IF(F531= "yes",VLOOKUP(C531,Summary!$B:$I,5,0),0),0)</f>
        <v>0</v>
      </c>
      <c r="I531" s="144">
        <f t="shared" si="133"/>
        <v>425.5</v>
      </c>
      <c r="J531" s="101">
        <f>VLOOKUP($A531,'2021-22 Salary &amp; Benefits'!$A:$I,3,FALSE)</f>
        <v>1</v>
      </c>
      <c r="K531" s="101">
        <f>VLOOKUP($A531,'2021-22 Salary &amp; Benefits'!$A:$I,4,FALSE)</f>
        <v>1.04</v>
      </c>
      <c r="L531" s="121">
        <f t="shared" si="134"/>
        <v>425.5</v>
      </c>
      <c r="M531" s="29">
        <v>15</v>
      </c>
      <c r="N531" s="31">
        <f t="shared" si="135"/>
        <v>28.366666666666667</v>
      </c>
      <c r="O531" s="29">
        <v>1.1000000000000001</v>
      </c>
      <c r="P531" s="29">
        <v>36</v>
      </c>
      <c r="Q531" s="32">
        <f t="shared" si="136"/>
        <v>1123.3200000000002</v>
      </c>
      <c r="R531" s="122">
        <f t="shared" si="137"/>
        <v>1.2481333333333335</v>
      </c>
      <c r="S531" s="25">
        <f>VLOOKUP($A531,'2021-22 Salary &amp; Benefits'!$A:$I,5,FALSE)</f>
        <v>67585</v>
      </c>
      <c r="T531" s="25">
        <f>VLOOKUP($A531,'2021-22 Salary &amp; Benefits'!$A:$I,6,FALSE)</f>
        <v>68937</v>
      </c>
      <c r="U531" s="26">
        <f t="shared" si="138"/>
        <v>84355.091333333345</v>
      </c>
      <c r="V531" s="26">
        <f t="shared" si="139"/>
        <v>5129.1789706666605</v>
      </c>
      <c r="W531" s="26">
        <f>'2021-22 Salary &amp; Benefits'!G$6</f>
        <v>11848.32</v>
      </c>
      <c r="X531" s="28">
        <f>'2021-22 Salary &amp; Benefits'!H$6</f>
        <v>0.2271</v>
      </c>
      <c r="Y531" s="28">
        <f>'2021-22 Salary &amp; Benefits'!I$6</f>
        <v>0.22070000000000001</v>
      </c>
      <c r="Z531" s="26">
        <f t="shared" si="140"/>
        <v>35077.334176626136</v>
      </c>
      <c r="AA531" s="27">
        <f t="shared" si="144"/>
        <v>1491.4045050666668</v>
      </c>
      <c r="AB531" s="27">
        <f t="shared" si="141"/>
        <v>329.15297426821337</v>
      </c>
      <c r="AC531" s="27">
        <f t="shared" si="142"/>
        <v>1820.5574793348801</v>
      </c>
      <c r="AD531" s="26">
        <f t="shared" si="143"/>
        <v>126382.16195996103</v>
      </c>
    </row>
    <row r="532" spans="1:30" s="23" customFormat="1">
      <c r="A532" s="129" t="s">
        <v>2335</v>
      </c>
      <c r="B532" s="129" t="s">
        <v>455</v>
      </c>
      <c r="C532" s="130">
        <v>2920</v>
      </c>
      <c r="D532" s="129" t="s">
        <v>458</v>
      </c>
      <c r="E532" s="169">
        <f>VLOOKUP($C532,'2020-21 School Level AAFTE'!$C:$Z,11,FALSE)</f>
        <v>0.48199999999999998</v>
      </c>
      <c r="F532" s="169" t="str">
        <f>VLOOKUP($C532,'2020-21 School Level AAFTE'!$C:$Z,8,FALSE)</f>
        <v>No</v>
      </c>
      <c r="G532" s="167">
        <f>VLOOKUP($C532,'2020-21 School Level AAFTE'!$C:$I,7,FALSE)</f>
        <v>800.28</v>
      </c>
      <c r="H532" s="145">
        <f>IFERROR(IF(F532= "yes",VLOOKUP(C532,Summary!$B:$I,5,0),0),0)</f>
        <v>0</v>
      </c>
      <c r="I532" s="143">
        <f t="shared" si="133"/>
        <v>0</v>
      </c>
      <c r="J532" s="101">
        <f>VLOOKUP($A532,'2021-22 Salary &amp; Benefits'!$A:$I,3,FALSE)</f>
        <v>1</v>
      </c>
      <c r="K532" s="101">
        <f>VLOOKUP($A532,'2021-22 Salary &amp; Benefits'!$A:$I,4,FALSE)</f>
        <v>1.04</v>
      </c>
      <c r="L532" s="45">
        <f t="shared" si="134"/>
        <v>0</v>
      </c>
      <c r="M532" s="29">
        <v>15</v>
      </c>
      <c r="N532" s="31">
        <f t="shared" si="135"/>
        <v>0</v>
      </c>
      <c r="O532" s="29">
        <v>1.1000000000000001</v>
      </c>
      <c r="P532" s="29">
        <v>36</v>
      </c>
      <c r="Q532" s="32">
        <f t="shared" si="136"/>
        <v>0</v>
      </c>
      <c r="R532" s="122">
        <f t="shared" si="137"/>
        <v>0</v>
      </c>
      <c r="S532" s="25">
        <f>VLOOKUP($A532,'2021-22 Salary &amp; Benefits'!$A:$I,5,FALSE)</f>
        <v>67585</v>
      </c>
      <c r="T532" s="25">
        <f>VLOOKUP($A532,'2021-22 Salary &amp; Benefits'!$A:$I,6,FALSE)</f>
        <v>68937</v>
      </c>
      <c r="U532" s="26">
        <f t="shared" si="138"/>
        <v>0</v>
      </c>
      <c r="V532" s="26">
        <f t="shared" si="139"/>
        <v>0</v>
      </c>
      <c r="W532" s="26">
        <f>'2021-22 Salary &amp; Benefits'!G$6</f>
        <v>11848.32</v>
      </c>
      <c r="X532" s="28">
        <f>'2021-22 Salary &amp; Benefits'!H$6</f>
        <v>0.2271</v>
      </c>
      <c r="Y532" s="28">
        <f>'2021-22 Salary &amp; Benefits'!I$6</f>
        <v>0.22070000000000001</v>
      </c>
      <c r="Z532" s="26">
        <f t="shared" si="140"/>
        <v>0</v>
      </c>
      <c r="AA532" s="27">
        <f t="shared" si="144"/>
        <v>0</v>
      </c>
      <c r="AB532" s="27">
        <f t="shared" si="141"/>
        <v>0</v>
      </c>
      <c r="AC532" s="27">
        <f t="shared" si="142"/>
        <v>0</v>
      </c>
      <c r="AD532" s="26">
        <f t="shared" si="143"/>
        <v>0</v>
      </c>
    </row>
    <row r="533" spans="1:30" s="23" customFormat="1">
      <c r="A533" s="129" t="s">
        <v>2335</v>
      </c>
      <c r="B533" s="129" t="s">
        <v>455</v>
      </c>
      <c r="C533" s="130">
        <v>3373</v>
      </c>
      <c r="D533" s="129" t="s">
        <v>460</v>
      </c>
      <c r="E533" s="169">
        <f>VLOOKUP($C533,'2020-21 School Level AAFTE'!$C:$Z,11,FALSE)</f>
        <v>0.55549999999999999</v>
      </c>
      <c r="F533" s="169" t="str">
        <f>VLOOKUP($C533,'2020-21 School Level AAFTE'!$C:$Z,8,FALSE)</f>
        <v>Yes</v>
      </c>
      <c r="G533" s="167">
        <f>VLOOKUP($C533,'2020-21 School Level AAFTE'!$C:$I,7,FALSE)</f>
        <v>436.7</v>
      </c>
      <c r="H533" s="145">
        <f>IFERROR(IF(F533= "yes",VLOOKUP(C533,Summary!$B:$I,5,0),0),0)</f>
        <v>0</v>
      </c>
      <c r="I533" s="143">
        <f t="shared" si="133"/>
        <v>436.7</v>
      </c>
      <c r="J533" s="101">
        <f>VLOOKUP($A533,'2021-22 Salary &amp; Benefits'!$A:$I,3,FALSE)</f>
        <v>1</v>
      </c>
      <c r="K533" s="101">
        <f>VLOOKUP($A533,'2021-22 Salary &amp; Benefits'!$A:$I,4,FALSE)</f>
        <v>1.04</v>
      </c>
      <c r="L533" s="45">
        <f t="shared" si="134"/>
        <v>436.7</v>
      </c>
      <c r="M533" s="29">
        <v>15</v>
      </c>
      <c r="N533" s="31">
        <f t="shared" si="135"/>
        <v>29.113333333333333</v>
      </c>
      <c r="O533" s="29">
        <v>1.1000000000000001</v>
      </c>
      <c r="P533" s="29">
        <v>36</v>
      </c>
      <c r="Q533" s="32">
        <f t="shared" si="136"/>
        <v>1152.8880000000001</v>
      </c>
      <c r="R533" s="122">
        <f t="shared" si="137"/>
        <v>1.2809866666666669</v>
      </c>
      <c r="S533" s="25">
        <f>VLOOKUP($A533,'2021-22 Salary &amp; Benefits'!$A:$I,5,FALSE)</f>
        <v>67585</v>
      </c>
      <c r="T533" s="25">
        <f>VLOOKUP($A533,'2021-22 Salary &amp; Benefits'!$A:$I,6,FALSE)</f>
        <v>68937</v>
      </c>
      <c r="U533" s="26">
        <f t="shared" si="138"/>
        <v>86575.483866666691</v>
      </c>
      <c r="V533" s="26">
        <f t="shared" si="139"/>
        <v>5264.1890869333292</v>
      </c>
      <c r="W533" s="26">
        <f>'2021-22 Salary &amp; Benefits'!G$6</f>
        <v>11848.32</v>
      </c>
      <c r="X533" s="28">
        <f>'2021-22 Salary &amp; Benefits'!H$6</f>
        <v>0.2271</v>
      </c>
      <c r="Y533" s="28">
        <f>'2021-22 Salary &amp; Benefits'!I$6</f>
        <v>0.22070000000000001</v>
      </c>
      <c r="Z533" s="26">
        <f t="shared" si="140"/>
        <v>36000.638860006191</v>
      </c>
      <c r="AA533" s="27">
        <f t="shared" si="144"/>
        <v>1530.6612158933337</v>
      </c>
      <c r="AB533" s="27">
        <f t="shared" si="141"/>
        <v>337.8169303476588</v>
      </c>
      <c r="AC533" s="27">
        <f t="shared" si="142"/>
        <v>1868.4781462409926</v>
      </c>
      <c r="AD533" s="26">
        <f t="shared" si="143"/>
        <v>129708.7899598472</v>
      </c>
    </row>
    <row r="534" spans="1:30" s="23" customFormat="1">
      <c r="A534" s="129" t="s">
        <v>2335</v>
      </c>
      <c r="B534" s="129" t="s">
        <v>455</v>
      </c>
      <c r="C534" s="130">
        <v>3092</v>
      </c>
      <c r="D534" s="129" t="s">
        <v>459</v>
      </c>
      <c r="E534" s="169">
        <f>VLOOKUP($C534,'2020-21 School Level AAFTE'!$C:$Z,11,FALSE)</f>
        <v>0.5887</v>
      </c>
      <c r="F534" s="169" t="str">
        <f>VLOOKUP($C534,'2020-21 School Level AAFTE'!$C:$Z,8,FALSE)</f>
        <v>Yes</v>
      </c>
      <c r="G534" s="167">
        <f>VLOOKUP($C534,'2020-21 School Level AAFTE'!$C:$I,7,FALSE)</f>
        <v>489.3</v>
      </c>
      <c r="H534" s="145">
        <f>IFERROR(IF(F534= "yes",VLOOKUP(C534,Summary!$B:$I,5,0),0),0)</f>
        <v>0</v>
      </c>
      <c r="I534" s="143">
        <f t="shared" si="133"/>
        <v>489.3</v>
      </c>
      <c r="J534" s="101">
        <f>VLOOKUP($A534,'2021-22 Salary &amp; Benefits'!$A:$I,3,FALSE)</f>
        <v>1</v>
      </c>
      <c r="K534" s="101">
        <f>VLOOKUP($A534,'2021-22 Salary &amp; Benefits'!$A:$I,4,FALSE)</f>
        <v>1.04</v>
      </c>
      <c r="L534" s="45">
        <f t="shared" si="134"/>
        <v>489.3</v>
      </c>
      <c r="M534" s="29">
        <v>15</v>
      </c>
      <c r="N534" s="31">
        <f t="shared" si="135"/>
        <v>32.619999999999997</v>
      </c>
      <c r="O534" s="29">
        <v>1.1000000000000001</v>
      </c>
      <c r="P534" s="29">
        <v>36</v>
      </c>
      <c r="Q534" s="32">
        <f t="shared" si="136"/>
        <v>1291.752</v>
      </c>
      <c r="R534" s="122">
        <f t="shared" si="137"/>
        <v>1.4352799999999999</v>
      </c>
      <c r="S534" s="25">
        <f>VLOOKUP($A534,'2021-22 Salary &amp; Benefits'!$A:$I,5,FALSE)</f>
        <v>67585</v>
      </c>
      <c r="T534" s="25">
        <f>VLOOKUP($A534,'2021-22 Salary &amp; Benefits'!$A:$I,6,FALSE)</f>
        <v>68937</v>
      </c>
      <c r="U534" s="26">
        <f t="shared" si="138"/>
        <v>97003.398799999995</v>
      </c>
      <c r="V534" s="26">
        <f t="shared" si="139"/>
        <v>5898.2544543999975</v>
      </c>
      <c r="W534" s="26">
        <f>'2021-22 Salary &amp; Benefits'!G$6</f>
        <v>11848.32</v>
      </c>
      <c r="X534" s="28">
        <f>'2021-22 Salary &amp; Benefits'!H$6</f>
        <v>0.2271</v>
      </c>
      <c r="Y534" s="28">
        <f>'2021-22 Salary &amp; Benefits'!I$6</f>
        <v>0.22070000000000001</v>
      </c>
      <c r="Z534" s="26">
        <f t="shared" si="140"/>
        <v>40336.873355166077</v>
      </c>
      <c r="AA534" s="27">
        <f t="shared" si="144"/>
        <v>1715.0275542399997</v>
      </c>
      <c r="AB534" s="27">
        <f t="shared" si="141"/>
        <v>378.50658122076794</v>
      </c>
      <c r="AC534" s="27">
        <f t="shared" si="142"/>
        <v>2093.5341354607676</v>
      </c>
      <c r="AD534" s="26">
        <f t="shared" si="143"/>
        <v>145332.06074502683</v>
      </c>
    </row>
    <row r="535" spans="1:30" s="23" customFormat="1">
      <c r="A535" s="129" t="s">
        <v>2335</v>
      </c>
      <c r="B535" s="129" t="s">
        <v>455</v>
      </c>
      <c r="C535" s="130">
        <v>2695</v>
      </c>
      <c r="D535" s="129" t="s">
        <v>456</v>
      </c>
      <c r="E535" s="169">
        <f>VLOOKUP($C535,'2020-21 School Level AAFTE'!$C:$Z,11,FALSE)</f>
        <v>0.6069</v>
      </c>
      <c r="F535" s="169" t="str">
        <f>VLOOKUP($C535,'2020-21 School Level AAFTE'!$C:$Z,8,FALSE)</f>
        <v>Yes</v>
      </c>
      <c r="G535" s="167">
        <f>VLOOKUP($C535,'2020-21 School Level AAFTE'!$C:$I,7,FALSE)</f>
        <v>385.26</v>
      </c>
      <c r="H535" s="145">
        <f>IFERROR(IF(F535= "yes",VLOOKUP(C535,Summary!$B:$I,5,0),0),0)</f>
        <v>0</v>
      </c>
      <c r="I535" s="143">
        <f t="shared" si="133"/>
        <v>385.26</v>
      </c>
      <c r="J535" s="101">
        <f>VLOOKUP($A535,'2021-22 Salary &amp; Benefits'!$A:$I,3,FALSE)</f>
        <v>1</v>
      </c>
      <c r="K535" s="101">
        <f>VLOOKUP($A535,'2021-22 Salary &amp; Benefits'!$A:$I,4,FALSE)</f>
        <v>1.04</v>
      </c>
      <c r="L535" s="45">
        <f t="shared" si="134"/>
        <v>385.26</v>
      </c>
      <c r="M535" s="29">
        <v>15</v>
      </c>
      <c r="N535" s="31">
        <f t="shared" si="135"/>
        <v>25.684000000000001</v>
      </c>
      <c r="O535" s="29">
        <v>1.1000000000000001</v>
      </c>
      <c r="P535" s="29">
        <v>36</v>
      </c>
      <c r="Q535" s="32">
        <f t="shared" si="136"/>
        <v>1017.0864000000001</v>
      </c>
      <c r="R535" s="122">
        <f t="shared" si="137"/>
        <v>1.1300960000000002</v>
      </c>
      <c r="S535" s="25">
        <f>VLOOKUP($A535,'2021-22 Salary &amp; Benefits'!$A:$I,5,FALSE)</f>
        <v>67585</v>
      </c>
      <c r="T535" s="25">
        <f>VLOOKUP($A535,'2021-22 Salary &amp; Benefits'!$A:$I,6,FALSE)</f>
        <v>68937</v>
      </c>
      <c r="U535" s="26">
        <f t="shared" si="138"/>
        <v>76377.538160000011</v>
      </c>
      <c r="V535" s="26">
        <f t="shared" si="139"/>
        <v>4644.1069100799941</v>
      </c>
      <c r="W535" s="26">
        <f>'2021-22 Salary &amp; Benefits'!G$6</f>
        <v>11848.32</v>
      </c>
      <c r="X535" s="28">
        <f>'2021-22 Salary &amp; Benefits'!H$6</f>
        <v>0.2271</v>
      </c>
      <c r="Y535" s="28">
        <f>'2021-22 Salary &amp; Benefits'!I$6</f>
        <v>0.22070000000000001</v>
      </c>
      <c r="Z535" s="26">
        <f t="shared" si="140"/>
        <v>31760.03234991066</v>
      </c>
      <c r="AA535" s="27">
        <f t="shared" si="144"/>
        <v>1350.3607511680002</v>
      </c>
      <c r="AB535" s="27">
        <f t="shared" si="141"/>
        <v>298.02461778277768</v>
      </c>
      <c r="AC535" s="27">
        <f t="shared" si="142"/>
        <v>1648.3853689507778</v>
      </c>
      <c r="AD535" s="26">
        <f t="shared" si="143"/>
        <v>114430.06278894145</v>
      </c>
    </row>
    <row r="536" spans="1:30" s="23" customFormat="1">
      <c r="A536" s="129" t="s">
        <v>2335</v>
      </c>
      <c r="B536" s="129" t="s">
        <v>455</v>
      </c>
      <c r="C536" s="130">
        <v>5497</v>
      </c>
      <c r="D536" s="129" t="s">
        <v>2880</v>
      </c>
      <c r="E536" s="169">
        <f>VLOOKUP($C536,'2020-21 School Level AAFTE'!$C:$Z,11,FALSE)</f>
        <v>0.79810000000000003</v>
      </c>
      <c r="F536" s="169" t="str">
        <f>VLOOKUP($C536,'2020-21 School Level AAFTE'!$C:$Z,8,FALSE)</f>
        <v>Yes</v>
      </c>
      <c r="G536" s="167">
        <f>VLOOKUP($C536,'2020-21 School Level AAFTE'!$C:$I,7,FALSE)</f>
        <v>15.1</v>
      </c>
      <c r="H536" s="145">
        <f>IFERROR(IF(F536= "yes",VLOOKUP(C536,Summary!$B:$I,5,0),0),0)</f>
        <v>0</v>
      </c>
      <c r="I536" s="144">
        <f t="shared" si="133"/>
        <v>15.1</v>
      </c>
      <c r="J536" s="101">
        <f>VLOOKUP($A536,'2021-22 Salary &amp; Benefits'!$A:$I,3,FALSE)</f>
        <v>1</v>
      </c>
      <c r="K536" s="101">
        <f>VLOOKUP($A536,'2021-22 Salary &amp; Benefits'!$A:$I,4,FALSE)</f>
        <v>1.04</v>
      </c>
      <c r="L536" s="121">
        <f t="shared" si="134"/>
        <v>15.1</v>
      </c>
      <c r="M536" s="29">
        <v>15</v>
      </c>
      <c r="N536" s="31">
        <f t="shared" si="135"/>
        <v>1.0066666666666666</v>
      </c>
      <c r="O536" s="29">
        <v>1.1000000000000001</v>
      </c>
      <c r="P536" s="29">
        <v>36</v>
      </c>
      <c r="Q536" s="32">
        <f t="shared" si="136"/>
        <v>39.863999999999997</v>
      </c>
      <c r="R536" s="122">
        <f t="shared" si="137"/>
        <v>4.429333333333333E-2</v>
      </c>
      <c r="S536" s="25">
        <f>VLOOKUP($A536,'2021-22 Salary &amp; Benefits'!$A:$I,5,FALSE)</f>
        <v>67585</v>
      </c>
      <c r="T536" s="25">
        <f>VLOOKUP($A536,'2021-22 Salary &amp; Benefits'!$A:$I,6,FALSE)</f>
        <v>68937</v>
      </c>
      <c r="U536" s="26">
        <f t="shared" si="138"/>
        <v>2993.5649333333331</v>
      </c>
      <c r="V536" s="26">
        <f t="shared" si="139"/>
        <v>182.02256746666671</v>
      </c>
      <c r="W536" s="26">
        <f>'2021-22 Salary &amp; Benefits'!G$6</f>
        <v>11848.32</v>
      </c>
      <c r="X536" s="28">
        <f>'2021-22 Salary &amp; Benefits'!H$6</f>
        <v>0.2271</v>
      </c>
      <c r="Y536" s="28">
        <f>'2021-22 Salary &amp; Benefits'!I$6</f>
        <v>0.22070000000000001</v>
      </c>
      <c r="Z536" s="26">
        <f t="shared" si="140"/>
        <v>1244.8125641998931</v>
      </c>
      <c r="AA536" s="27">
        <f t="shared" si="144"/>
        <v>52.926458346666664</v>
      </c>
      <c r="AB536" s="27">
        <f t="shared" si="141"/>
        <v>11.680869357109334</v>
      </c>
      <c r="AC536" s="27">
        <f t="shared" si="142"/>
        <v>64.607327703775994</v>
      </c>
      <c r="AD536" s="26">
        <f t="shared" si="143"/>
        <v>4485.0073927036683</v>
      </c>
    </row>
    <row r="537" spans="1:30" s="23" customFormat="1">
      <c r="A537" s="129" t="s">
        <v>2405</v>
      </c>
      <c r="B537" s="129" t="s">
        <v>1141</v>
      </c>
      <c r="C537" s="130">
        <v>2355</v>
      </c>
      <c r="D537" s="129" t="s">
        <v>1142</v>
      </c>
      <c r="E537" s="169">
        <f>VLOOKUP($C537,'2020-21 School Level AAFTE'!$C:$Z,11,FALSE)</f>
        <v>0.64129999999999998</v>
      </c>
      <c r="F537" s="169" t="str">
        <f>VLOOKUP($C537,'2020-21 School Level AAFTE'!$C:$Z,8,FALSE)</f>
        <v>Yes</v>
      </c>
      <c r="G537" s="167">
        <f>VLOOKUP($C537,'2020-21 School Level AAFTE'!$C:$I,7,FALSE)</f>
        <v>51.3</v>
      </c>
      <c r="H537" s="145">
        <f>IFERROR(IF(F537= "yes",VLOOKUP(C537,Summary!$B:$I,5,0),0),0)</f>
        <v>0</v>
      </c>
      <c r="I537" s="143">
        <f t="shared" si="133"/>
        <v>51.3</v>
      </c>
      <c r="J537" s="101">
        <f>VLOOKUP($A537,'2021-22 Salary &amp; Benefits'!$A:$I,3,FALSE)</f>
        <v>1</v>
      </c>
      <c r="K537" s="101">
        <f>VLOOKUP($A537,'2021-22 Salary &amp; Benefits'!$A:$I,4,FALSE)</f>
        <v>1</v>
      </c>
      <c r="L537" s="45">
        <f t="shared" si="134"/>
        <v>51.3</v>
      </c>
      <c r="M537" s="29">
        <v>15</v>
      </c>
      <c r="N537" s="31">
        <f t="shared" si="135"/>
        <v>3.42</v>
      </c>
      <c r="O537" s="29">
        <v>1.1000000000000001</v>
      </c>
      <c r="P537" s="29">
        <v>36</v>
      </c>
      <c r="Q537" s="32">
        <f t="shared" si="136"/>
        <v>135.43199999999999</v>
      </c>
      <c r="R537" s="122">
        <f t="shared" si="137"/>
        <v>0.15047999999999997</v>
      </c>
      <c r="S537" s="25">
        <f>VLOOKUP($A537,'2021-22 Salary &amp; Benefits'!$A:$I,5,FALSE)</f>
        <v>67585</v>
      </c>
      <c r="T537" s="25">
        <f>VLOOKUP($A537,'2021-22 Salary &amp; Benefits'!$A:$I,6,FALSE)</f>
        <v>68937</v>
      </c>
      <c r="U537" s="26">
        <f t="shared" si="138"/>
        <v>10170.190799999998</v>
      </c>
      <c r="V537" s="26">
        <f t="shared" si="139"/>
        <v>203.44895999999972</v>
      </c>
      <c r="W537" s="26">
        <f>'2021-22 Salary &amp; Benefits'!G$6</f>
        <v>11848.32</v>
      </c>
      <c r="X537" s="28">
        <f>'2021-22 Salary &amp; Benefits'!H$6</f>
        <v>0.2271</v>
      </c>
      <c r="Y537" s="28">
        <f>'2021-22 Salary &amp; Benefits'!I$6</f>
        <v>0.22070000000000001</v>
      </c>
      <c r="Z537" s="26">
        <f t="shared" si="140"/>
        <v>4137.4867097519991</v>
      </c>
      <c r="AA537" s="27">
        <f t="shared" si="144"/>
        <v>172.89399599999999</v>
      </c>
      <c r="AB537" s="27">
        <f t="shared" si="141"/>
        <v>38.1577049172</v>
      </c>
      <c r="AC537" s="27">
        <f t="shared" si="142"/>
        <v>211.05170091719998</v>
      </c>
      <c r="AD537" s="26">
        <f t="shared" si="143"/>
        <v>14722.178170669196</v>
      </c>
    </row>
    <row r="538" spans="1:30" s="23" customFormat="1">
      <c r="A538" s="129" t="s">
        <v>2483</v>
      </c>
      <c r="B538" s="129" t="s">
        <v>1602</v>
      </c>
      <c r="C538" s="130">
        <v>3407</v>
      </c>
      <c r="D538" s="129" t="s">
        <v>117</v>
      </c>
      <c r="E538" s="169">
        <f>VLOOKUP($C538,'2020-21 School Level AAFTE'!$C:$Z,11,FALSE)</f>
        <v>0.49969999999999998</v>
      </c>
      <c r="F538" s="169" t="str">
        <f>VLOOKUP($C538,'2020-21 School Level AAFTE'!$C:$Z,8,FALSE)</f>
        <v>No</v>
      </c>
      <c r="G538" s="167">
        <f>VLOOKUP($C538,'2020-21 School Level AAFTE'!$C:$I,7,FALSE)</f>
        <v>1765.77</v>
      </c>
      <c r="H538" s="145">
        <f>IFERROR(IF(F538= "yes",VLOOKUP(C538,Summary!$B:$I,5,0),0),0)</f>
        <v>0</v>
      </c>
      <c r="I538" s="144">
        <f t="shared" si="133"/>
        <v>0</v>
      </c>
      <c r="J538" s="101">
        <f>VLOOKUP($A538,'2021-22 Salary &amp; Benefits'!$A:$I,3,FALSE)</f>
        <v>1.2</v>
      </c>
      <c r="K538" s="101">
        <f>VLOOKUP($A538,'2021-22 Salary &amp; Benefits'!$A:$I,4,FALSE)</f>
        <v>1.2</v>
      </c>
      <c r="L538" s="121">
        <f t="shared" si="134"/>
        <v>0</v>
      </c>
      <c r="M538" s="29">
        <v>15</v>
      </c>
      <c r="N538" s="31">
        <f t="shared" si="135"/>
        <v>0</v>
      </c>
      <c r="O538" s="29">
        <v>1.1000000000000001</v>
      </c>
      <c r="P538" s="29">
        <v>36</v>
      </c>
      <c r="Q538" s="32">
        <f t="shared" si="136"/>
        <v>0</v>
      </c>
      <c r="R538" s="122">
        <f t="shared" si="137"/>
        <v>0</v>
      </c>
      <c r="S538" s="25">
        <f>VLOOKUP($A538,'2021-22 Salary &amp; Benefits'!$A:$I,5,FALSE)</f>
        <v>67585</v>
      </c>
      <c r="T538" s="25">
        <f>VLOOKUP($A538,'2021-22 Salary &amp; Benefits'!$A:$I,6,FALSE)</f>
        <v>68937</v>
      </c>
      <c r="U538" s="26">
        <f t="shared" si="138"/>
        <v>0</v>
      </c>
      <c r="V538" s="26">
        <f t="shared" si="139"/>
        <v>0</v>
      </c>
      <c r="W538" s="26">
        <f>'2021-22 Salary &amp; Benefits'!G$6</f>
        <v>11848.32</v>
      </c>
      <c r="X538" s="28">
        <f>'2021-22 Salary &amp; Benefits'!H$6</f>
        <v>0.2271</v>
      </c>
      <c r="Y538" s="28">
        <f>'2021-22 Salary &amp; Benefits'!I$6</f>
        <v>0.22070000000000001</v>
      </c>
      <c r="Z538" s="26">
        <f t="shared" si="140"/>
        <v>0</v>
      </c>
      <c r="AA538" s="27">
        <f t="shared" si="144"/>
        <v>0</v>
      </c>
      <c r="AB538" s="27">
        <f t="shared" si="141"/>
        <v>0</v>
      </c>
      <c r="AC538" s="27">
        <f t="shared" si="142"/>
        <v>0</v>
      </c>
      <c r="AD538" s="26">
        <f t="shared" si="143"/>
        <v>0</v>
      </c>
    </row>
    <row r="539" spans="1:30" s="23" customFormat="1">
      <c r="A539" s="129" t="s">
        <v>2483</v>
      </c>
      <c r="B539" s="129" t="s">
        <v>1602</v>
      </c>
      <c r="C539" s="130">
        <v>4382</v>
      </c>
      <c r="D539" s="129" t="s">
        <v>1620</v>
      </c>
      <c r="E539" s="169">
        <f>VLOOKUP($C539,'2020-21 School Level AAFTE'!$C:$Z,11,FALSE)</f>
        <v>0.122</v>
      </c>
      <c r="F539" s="169" t="str">
        <f>VLOOKUP($C539,'2020-21 School Level AAFTE'!$C:$Z,8,FALSE)</f>
        <v>No</v>
      </c>
      <c r="G539" s="167">
        <f>VLOOKUP($C539,'2020-21 School Level AAFTE'!$C:$I,7,FALSE)</f>
        <v>688</v>
      </c>
      <c r="H539" s="145">
        <f>IFERROR(IF(F539= "yes",VLOOKUP(C539,Summary!$B:$I,5,0),0),0)</f>
        <v>0</v>
      </c>
      <c r="I539" s="144">
        <f t="shared" si="133"/>
        <v>0</v>
      </c>
      <c r="J539" s="101">
        <f>VLOOKUP($A539,'2021-22 Salary &amp; Benefits'!$A:$I,3,FALSE)</f>
        <v>1.2</v>
      </c>
      <c r="K539" s="101">
        <f>VLOOKUP($A539,'2021-22 Salary &amp; Benefits'!$A:$I,4,FALSE)</f>
        <v>1.2</v>
      </c>
      <c r="L539" s="121">
        <f t="shared" si="134"/>
        <v>0</v>
      </c>
      <c r="M539" s="29">
        <v>15</v>
      </c>
      <c r="N539" s="31">
        <f t="shared" si="135"/>
        <v>0</v>
      </c>
      <c r="O539" s="29">
        <v>1.1000000000000001</v>
      </c>
      <c r="P539" s="29">
        <v>36</v>
      </c>
      <c r="Q539" s="32">
        <f t="shared" si="136"/>
        <v>0</v>
      </c>
      <c r="R539" s="122">
        <f t="shared" si="137"/>
        <v>0</v>
      </c>
      <c r="S539" s="25">
        <f>VLOOKUP($A539,'2021-22 Salary &amp; Benefits'!$A:$I,5,FALSE)</f>
        <v>67585</v>
      </c>
      <c r="T539" s="25">
        <f>VLOOKUP($A539,'2021-22 Salary &amp; Benefits'!$A:$I,6,FALSE)</f>
        <v>68937</v>
      </c>
      <c r="U539" s="26">
        <f t="shared" si="138"/>
        <v>0</v>
      </c>
      <c r="V539" s="26">
        <f t="shared" si="139"/>
        <v>0</v>
      </c>
      <c r="W539" s="26">
        <f>'2021-22 Salary &amp; Benefits'!G$6</f>
        <v>11848.32</v>
      </c>
      <c r="X539" s="28">
        <f>'2021-22 Salary &amp; Benefits'!H$6</f>
        <v>0.2271</v>
      </c>
      <c r="Y539" s="28">
        <f>'2021-22 Salary &amp; Benefits'!I$6</f>
        <v>0.22070000000000001</v>
      </c>
      <c r="Z539" s="26">
        <f t="shared" si="140"/>
        <v>0</v>
      </c>
      <c r="AA539" s="27">
        <f t="shared" si="144"/>
        <v>0</v>
      </c>
      <c r="AB539" s="27">
        <f t="shared" si="141"/>
        <v>0</v>
      </c>
      <c r="AC539" s="27">
        <f t="shared" si="142"/>
        <v>0</v>
      </c>
      <c r="AD539" s="26">
        <f t="shared" si="143"/>
        <v>0</v>
      </c>
    </row>
    <row r="540" spans="1:30" s="23" customFormat="1">
      <c r="A540" s="129" t="s">
        <v>2483</v>
      </c>
      <c r="B540" s="129" t="s">
        <v>1602</v>
      </c>
      <c r="C540" s="130">
        <v>3752</v>
      </c>
      <c r="D540" s="129" t="s">
        <v>1614</v>
      </c>
      <c r="E540" s="169">
        <f>VLOOKUP($C540,'2020-21 School Level AAFTE'!$C:$Z,11,FALSE)</f>
        <v>0.45140000000000002</v>
      </c>
      <c r="F540" s="169" t="str">
        <f>VLOOKUP($C540,'2020-21 School Level AAFTE'!$C:$Z,8,FALSE)</f>
        <v>No</v>
      </c>
      <c r="G540" s="167">
        <f>VLOOKUP($C540,'2020-21 School Level AAFTE'!$C:$I,7,FALSE)</f>
        <v>970.99</v>
      </c>
      <c r="H540" s="145">
        <f>IFERROR(IF(F540= "yes",VLOOKUP(C540,Summary!$B:$I,5,0),0),0)</f>
        <v>0</v>
      </c>
      <c r="I540" s="144">
        <f t="shared" si="133"/>
        <v>0</v>
      </c>
      <c r="J540" s="101">
        <f>VLOOKUP($A540,'2021-22 Salary &amp; Benefits'!$A:$I,3,FALSE)</f>
        <v>1.2</v>
      </c>
      <c r="K540" s="101">
        <f>VLOOKUP($A540,'2021-22 Salary &amp; Benefits'!$A:$I,4,FALSE)</f>
        <v>1.2</v>
      </c>
      <c r="L540" s="121">
        <f t="shared" si="134"/>
        <v>0</v>
      </c>
      <c r="M540" s="29">
        <v>15</v>
      </c>
      <c r="N540" s="31">
        <f t="shared" si="135"/>
        <v>0</v>
      </c>
      <c r="O540" s="29">
        <v>1.1000000000000001</v>
      </c>
      <c r="P540" s="29">
        <v>36</v>
      </c>
      <c r="Q540" s="32">
        <f t="shared" si="136"/>
        <v>0</v>
      </c>
      <c r="R540" s="122">
        <f t="shared" si="137"/>
        <v>0</v>
      </c>
      <c r="S540" s="25">
        <f>VLOOKUP($A540,'2021-22 Salary &amp; Benefits'!$A:$I,5,FALSE)</f>
        <v>67585</v>
      </c>
      <c r="T540" s="25">
        <f>VLOOKUP($A540,'2021-22 Salary &amp; Benefits'!$A:$I,6,FALSE)</f>
        <v>68937</v>
      </c>
      <c r="U540" s="26">
        <f t="shared" si="138"/>
        <v>0</v>
      </c>
      <c r="V540" s="26">
        <f t="shared" si="139"/>
        <v>0</v>
      </c>
      <c r="W540" s="26">
        <f>'2021-22 Salary &amp; Benefits'!G$6</f>
        <v>11848.32</v>
      </c>
      <c r="X540" s="28">
        <f>'2021-22 Salary &amp; Benefits'!H$6</f>
        <v>0.2271</v>
      </c>
      <c r="Y540" s="28">
        <f>'2021-22 Salary &amp; Benefits'!I$6</f>
        <v>0.22070000000000001</v>
      </c>
      <c r="Z540" s="26">
        <f t="shared" si="140"/>
        <v>0</v>
      </c>
      <c r="AA540" s="27">
        <f t="shared" si="144"/>
        <v>0</v>
      </c>
      <c r="AB540" s="27">
        <f t="shared" si="141"/>
        <v>0</v>
      </c>
      <c r="AC540" s="27">
        <f t="shared" si="142"/>
        <v>0</v>
      </c>
      <c r="AD540" s="26">
        <f t="shared" si="143"/>
        <v>0</v>
      </c>
    </row>
    <row r="541" spans="1:30" s="23" customFormat="1">
      <c r="A541" s="129" t="s">
        <v>2483</v>
      </c>
      <c r="B541" s="129" t="s">
        <v>1602</v>
      </c>
      <c r="C541" s="130">
        <v>3184</v>
      </c>
      <c r="D541" s="129" t="s">
        <v>567</v>
      </c>
      <c r="E541" s="169">
        <f>VLOOKUP($C541,'2020-21 School Level AAFTE'!$C:$Z,11,FALSE)</f>
        <v>0.6502</v>
      </c>
      <c r="F541" s="169" t="str">
        <f>VLOOKUP($C541,'2020-21 School Level AAFTE'!$C:$Z,8,FALSE)</f>
        <v>Yes</v>
      </c>
      <c r="G541" s="167">
        <f>VLOOKUP($C541,'2020-21 School Level AAFTE'!$C:$I,7,FALSE)</f>
        <v>567.5</v>
      </c>
      <c r="H541" s="145">
        <f>IFERROR(IF(F541= "yes",VLOOKUP(C541,Summary!$B:$I,5,0),0),0)</f>
        <v>0</v>
      </c>
      <c r="I541" s="144">
        <f t="shared" si="133"/>
        <v>567.5</v>
      </c>
      <c r="J541" s="101">
        <f>VLOOKUP($A541,'2021-22 Salary &amp; Benefits'!$A:$I,3,FALSE)</f>
        <v>1.2</v>
      </c>
      <c r="K541" s="101">
        <f>VLOOKUP($A541,'2021-22 Salary &amp; Benefits'!$A:$I,4,FALSE)</f>
        <v>1.2</v>
      </c>
      <c r="L541" s="121">
        <f t="shared" si="134"/>
        <v>567.5</v>
      </c>
      <c r="M541" s="29">
        <v>15</v>
      </c>
      <c r="N541" s="31">
        <f t="shared" si="135"/>
        <v>37.833333333333336</v>
      </c>
      <c r="O541" s="29">
        <v>1.1000000000000001</v>
      </c>
      <c r="P541" s="29">
        <v>36</v>
      </c>
      <c r="Q541" s="32">
        <f t="shared" si="136"/>
        <v>1498.2000000000003</v>
      </c>
      <c r="R541" s="122">
        <f t="shared" si="137"/>
        <v>1.664666666666667</v>
      </c>
      <c r="S541" s="25">
        <f>VLOOKUP($A541,'2021-22 Salary &amp; Benefits'!$A:$I,5,FALSE)</f>
        <v>67585</v>
      </c>
      <c r="T541" s="25">
        <f>VLOOKUP($A541,'2021-22 Salary &amp; Benefits'!$A:$I,6,FALSE)</f>
        <v>68937</v>
      </c>
      <c r="U541" s="26">
        <f t="shared" si="138"/>
        <v>135007.79600000003</v>
      </c>
      <c r="V541" s="26">
        <f t="shared" si="139"/>
        <v>2700.7551999999851</v>
      </c>
      <c r="W541" s="26">
        <f>'2021-22 Salary &amp; Benefits'!G$6</f>
        <v>11848.32</v>
      </c>
      <c r="X541" s="28">
        <f>'2021-22 Salary &amp; Benefits'!H$6</f>
        <v>0.2271</v>
      </c>
      <c r="Y541" s="28">
        <f>'2021-22 Salary &amp; Benefits'!I$6</f>
        <v>0.22070000000000001</v>
      </c>
      <c r="Z541" s="26">
        <f t="shared" si="140"/>
        <v>50979.830504240002</v>
      </c>
      <c r="AA541" s="27">
        <f t="shared" si="144"/>
        <v>2295.1425200000003</v>
      </c>
      <c r="AB541" s="27">
        <f t="shared" si="141"/>
        <v>506.5379541640001</v>
      </c>
      <c r="AC541" s="27">
        <f t="shared" si="142"/>
        <v>2801.6804741640003</v>
      </c>
      <c r="AD541" s="26">
        <f t="shared" si="143"/>
        <v>191490.06217840401</v>
      </c>
    </row>
    <row r="542" spans="1:30" s="23" customFormat="1">
      <c r="A542" s="129" t="s">
        <v>2483</v>
      </c>
      <c r="B542" s="129" t="s">
        <v>1602</v>
      </c>
      <c r="C542" s="130">
        <v>2126</v>
      </c>
      <c r="D542" s="129" t="s">
        <v>1606</v>
      </c>
      <c r="E542" s="169">
        <f>VLOOKUP($C542,'2020-21 School Level AAFTE'!$C:$Z,11,FALSE)</f>
        <v>0.51519999999999999</v>
      </c>
      <c r="F542" s="169" t="str">
        <f>VLOOKUP($C542,'2020-21 School Level AAFTE'!$C:$Z,8,FALSE)</f>
        <v>Yes</v>
      </c>
      <c r="G542" s="167">
        <f>VLOOKUP($C542,'2020-21 School Level AAFTE'!$C:$I,7,FALSE)</f>
        <v>1429.71</v>
      </c>
      <c r="H542" s="145">
        <f>IFERROR(IF(F542= "yes",VLOOKUP(C542,Summary!$B:$I,5,0),0),0)</f>
        <v>0</v>
      </c>
      <c r="I542" s="143">
        <f t="shared" si="133"/>
        <v>1429.71</v>
      </c>
      <c r="J542" s="101">
        <f>VLOOKUP($A542,'2021-22 Salary &amp; Benefits'!$A:$I,3,FALSE)</f>
        <v>1.2</v>
      </c>
      <c r="K542" s="101">
        <f>VLOOKUP($A542,'2021-22 Salary &amp; Benefits'!$A:$I,4,FALSE)</f>
        <v>1.2</v>
      </c>
      <c r="L542" s="45">
        <f t="shared" si="134"/>
        <v>1429.71</v>
      </c>
      <c r="M542" s="29">
        <v>15</v>
      </c>
      <c r="N542" s="31">
        <f t="shared" si="135"/>
        <v>95.314000000000007</v>
      </c>
      <c r="O542" s="29">
        <v>1.1000000000000001</v>
      </c>
      <c r="P542" s="29">
        <v>36</v>
      </c>
      <c r="Q542" s="32">
        <f t="shared" si="136"/>
        <v>3774.4344000000006</v>
      </c>
      <c r="R542" s="122">
        <f t="shared" si="137"/>
        <v>4.1938160000000009</v>
      </c>
      <c r="S542" s="25">
        <f>VLOOKUP($A542,'2021-22 Salary &amp; Benefits'!$A:$I,5,FALSE)</f>
        <v>67585</v>
      </c>
      <c r="T542" s="25">
        <f>VLOOKUP($A542,'2021-22 Salary &amp; Benefits'!$A:$I,6,FALSE)</f>
        <v>68937</v>
      </c>
      <c r="U542" s="26">
        <f t="shared" si="138"/>
        <v>340126.86523200007</v>
      </c>
      <c r="V542" s="26">
        <f t="shared" si="139"/>
        <v>6804.0470783999772</v>
      </c>
      <c r="W542" s="26">
        <f>'2021-22 Salary &amp; Benefits'!G$6</f>
        <v>11848.32</v>
      </c>
      <c r="X542" s="28">
        <f>'2021-22 Salary &amp; Benefits'!H$6</f>
        <v>0.2271</v>
      </c>
      <c r="Y542" s="28">
        <f>'2021-22 Salary &amp; Benefits'!I$6</f>
        <v>0.22070000000000001</v>
      </c>
      <c r="Z542" s="26">
        <f t="shared" si="140"/>
        <v>128434.13827351011</v>
      </c>
      <c r="AA542" s="27">
        <f t="shared" si="144"/>
        <v>5782.1818718400009</v>
      </c>
      <c r="AB542" s="27">
        <f t="shared" si="141"/>
        <v>1276.1275391150882</v>
      </c>
      <c r="AC542" s="27">
        <f t="shared" si="142"/>
        <v>7058.3094109550893</v>
      </c>
      <c r="AD542" s="26">
        <f t="shared" si="143"/>
        <v>482423.35999486526</v>
      </c>
    </row>
    <row r="543" spans="1:30" s="23" customFormat="1">
      <c r="A543" s="129" t="s">
        <v>2483</v>
      </c>
      <c r="B543" s="129" t="s">
        <v>1602</v>
      </c>
      <c r="C543" s="130">
        <v>5330</v>
      </c>
      <c r="D543" s="129" t="s">
        <v>1625</v>
      </c>
      <c r="E543" s="169">
        <f>VLOOKUP($C543,'2020-21 School Level AAFTE'!$C:$Z,11,FALSE)</f>
        <v>0.56259999999999999</v>
      </c>
      <c r="F543" s="169" t="str">
        <f>VLOOKUP($C543,'2020-21 School Level AAFTE'!$C:$Z,8,FALSE)</f>
        <v>Yes</v>
      </c>
      <c r="G543" s="167">
        <f>VLOOKUP($C543,'2020-21 School Level AAFTE'!$C:$I,7,FALSE)</f>
        <v>149.75</v>
      </c>
      <c r="H543" s="145">
        <f>IFERROR(IF(F543= "yes",VLOOKUP(C543,Summary!$B:$I,5,0),0),0)</f>
        <v>0</v>
      </c>
      <c r="I543" s="143">
        <f t="shared" si="133"/>
        <v>149.75</v>
      </c>
      <c r="J543" s="101">
        <f>VLOOKUP($A543,'2021-22 Salary &amp; Benefits'!$A:$I,3,FALSE)</f>
        <v>1.2</v>
      </c>
      <c r="K543" s="101">
        <f>VLOOKUP($A543,'2021-22 Salary &amp; Benefits'!$A:$I,4,FALSE)</f>
        <v>1.2</v>
      </c>
      <c r="L543" s="45">
        <f t="shared" si="134"/>
        <v>149.75</v>
      </c>
      <c r="M543" s="29">
        <v>15</v>
      </c>
      <c r="N543" s="31">
        <f t="shared" si="135"/>
        <v>9.9833333333333325</v>
      </c>
      <c r="O543" s="29">
        <v>1.1000000000000001</v>
      </c>
      <c r="P543" s="29">
        <v>36</v>
      </c>
      <c r="Q543" s="32">
        <f t="shared" si="136"/>
        <v>395.34000000000003</v>
      </c>
      <c r="R543" s="122">
        <f t="shared" si="137"/>
        <v>0.43926666666666669</v>
      </c>
      <c r="S543" s="25">
        <f>VLOOKUP($A543,'2021-22 Salary &amp; Benefits'!$A:$I,5,FALSE)</f>
        <v>67585</v>
      </c>
      <c r="T543" s="25">
        <f>VLOOKUP($A543,'2021-22 Salary &amp; Benefits'!$A:$I,6,FALSE)</f>
        <v>68937</v>
      </c>
      <c r="U543" s="26">
        <f t="shared" si="138"/>
        <v>35625.405200000001</v>
      </c>
      <c r="V543" s="26">
        <f t="shared" si="139"/>
        <v>712.66623999999865</v>
      </c>
      <c r="W543" s="26">
        <f>'2021-22 Salary &amp; Benefits'!G$6</f>
        <v>11848.32</v>
      </c>
      <c r="X543" s="28">
        <f>'2021-22 Salary &amp; Benefits'!H$6</f>
        <v>0.2271</v>
      </c>
      <c r="Y543" s="28">
        <f>'2021-22 Salary &amp; Benefits'!I$6</f>
        <v>0.22070000000000001</v>
      </c>
      <c r="Z543" s="26">
        <f t="shared" si="140"/>
        <v>13452.386992088001</v>
      </c>
      <c r="AA543" s="27">
        <f t="shared" si="144"/>
        <v>605.63452400000006</v>
      </c>
      <c r="AB543" s="27">
        <f t="shared" si="141"/>
        <v>133.66353944680003</v>
      </c>
      <c r="AC543" s="27">
        <f t="shared" si="142"/>
        <v>739.29806344680014</v>
      </c>
      <c r="AD543" s="26">
        <f t="shared" si="143"/>
        <v>50529.756495534799</v>
      </c>
    </row>
    <row r="544" spans="1:30" s="23" customFormat="1">
      <c r="A544" s="129" t="s">
        <v>2483</v>
      </c>
      <c r="B544" s="129" t="s">
        <v>1602</v>
      </c>
      <c r="C544" s="130">
        <v>3253</v>
      </c>
      <c r="D544" s="129" t="s">
        <v>928</v>
      </c>
      <c r="E544" s="169">
        <f>VLOOKUP($C544,'2020-21 School Level AAFTE'!$C:$Z,11,FALSE)</f>
        <v>0.60429999999999995</v>
      </c>
      <c r="F544" s="169" t="str">
        <f>VLOOKUP($C544,'2020-21 School Level AAFTE'!$C:$Z,8,FALSE)</f>
        <v>Yes</v>
      </c>
      <c r="G544" s="167">
        <f>VLOOKUP($C544,'2020-21 School Level AAFTE'!$C:$I,7,FALSE)</f>
        <v>1028.74</v>
      </c>
      <c r="H544" s="145">
        <f>IFERROR(IF(F544= "yes",VLOOKUP(C544,Summary!$B:$I,5,0),0),0)</f>
        <v>0</v>
      </c>
      <c r="I544" s="143">
        <f t="shared" si="133"/>
        <v>1028.74</v>
      </c>
      <c r="J544" s="101">
        <f>VLOOKUP($A544,'2021-22 Salary &amp; Benefits'!$A:$I,3,FALSE)</f>
        <v>1.2</v>
      </c>
      <c r="K544" s="101">
        <f>VLOOKUP($A544,'2021-22 Salary &amp; Benefits'!$A:$I,4,FALSE)</f>
        <v>1.2</v>
      </c>
      <c r="L544" s="45">
        <f t="shared" si="134"/>
        <v>1028.74</v>
      </c>
      <c r="M544" s="29">
        <v>15</v>
      </c>
      <c r="N544" s="31">
        <f t="shared" si="135"/>
        <v>68.582666666666668</v>
      </c>
      <c r="O544" s="29">
        <v>1.1000000000000001</v>
      </c>
      <c r="P544" s="29">
        <v>36</v>
      </c>
      <c r="Q544" s="32">
        <f t="shared" si="136"/>
        <v>2715.8736000000004</v>
      </c>
      <c r="R544" s="122">
        <f t="shared" si="137"/>
        <v>3.0176373333333335</v>
      </c>
      <c r="S544" s="25">
        <f>VLOOKUP($A544,'2021-22 Salary &amp; Benefits'!$A:$I,5,FALSE)</f>
        <v>67585</v>
      </c>
      <c r="T544" s="25">
        <f>VLOOKUP($A544,'2021-22 Salary &amp; Benefits'!$A:$I,6,FALSE)</f>
        <v>68937</v>
      </c>
      <c r="U544" s="26">
        <f t="shared" si="138"/>
        <v>244736.42300800001</v>
      </c>
      <c r="V544" s="26">
        <f t="shared" si="139"/>
        <v>4895.8148095999786</v>
      </c>
      <c r="W544" s="26">
        <f>'2021-22 Salary &amp; Benefits'!G$6</f>
        <v>11848.32</v>
      </c>
      <c r="X544" s="28">
        <f>'2021-22 Salary &amp; Benefits'!H$6</f>
        <v>0.2271</v>
      </c>
      <c r="Y544" s="28">
        <f>'2021-22 Salary &amp; Benefits'!I$6</f>
        <v>0.22070000000000001</v>
      </c>
      <c r="Z544" s="26">
        <f t="shared" si="140"/>
        <v>92414.080762875528</v>
      </c>
      <c r="AA544" s="27">
        <f t="shared" si="144"/>
        <v>4160.5372969599994</v>
      </c>
      <c r="AB544" s="27">
        <f t="shared" si="141"/>
        <v>918.2305814390719</v>
      </c>
      <c r="AC544" s="27">
        <f t="shared" si="142"/>
        <v>5078.7678783990714</v>
      </c>
      <c r="AD544" s="26">
        <f t="shared" si="143"/>
        <v>347125.08645887458</v>
      </c>
    </row>
    <row r="545" spans="1:30" s="23" customFormat="1">
      <c r="A545" s="129" t="s">
        <v>2483</v>
      </c>
      <c r="B545" s="129" t="s">
        <v>1602</v>
      </c>
      <c r="C545" s="130">
        <v>5091</v>
      </c>
      <c r="D545" s="129" t="s">
        <v>1624</v>
      </c>
      <c r="E545" s="169">
        <f>VLOOKUP($C545,'2020-21 School Level AAFTE'!$C:$Z,11,FALSE)</f>
        <v>0.11550000000000001</v>
      </c>
      <c r="F545" s="169" t="str">
        <f>VLOOKUP($C545,'2020-21 School Level AAFTE'!$C:$Z,8,FALSE)</f>
        <v>No</v>
      </c>
      <c r="G545" s="167">
        <f>VLOOKUP($C545,'2020-21 School Level AAFTE'!$C:$I,7,FALSE)</f>
        <v>625.29999999999995</v>
      </c>
      <c r="H545" s="145">
        <f>IFERROR(IF(F545= "yes",VLOOKUP(C545,Summary!$B:$I,5,0),0),0)</f>
        <v>0</v>
      </c>
      <c r="I545" s="143">
        <f t="shared" si="133"/>
        <v>0</v>
      </c>
      <c r="J545" s="101">
        <f>VLOOKUP($A545,'2021-22 Salary &amp; Benefits'!$A:$I,3,FALSE)</f>
        <v>1.2</v>
      </c>
      <c r="K545" s="101">
        <f>VLOOKUP($A545,'2021-22 Salary &amp; Benefits'!$A:$I,4,FALSE)</f>
        <v>1.2</v>
      </c>
      <c r="L545" s="45">
        <f t="shared" si="134"/>
        <v>0</v>
      </c>
      <c r="M545" s="29">
        <v>15</v>
      </c>
      <c r="N545" s="31">
        <f t="shared" si="135"/>
        <v>0</v>
      </c>
      <c r="O545" s="29">
        <v>1.1000000000000001</v>
      </c>
      <c r="P545" s="29">
        <v>36</v>
      </c>
      <c r="Q545" s="32">
        <f t="shared" si="136"/>
        <v>0</v>
      </c>
      <c r="R545" s="122">
        <f t="shared" si="137"/>
        <v>0</v>
      </c>
      <c r="S545" s="25">
        <f>VLOOKUP($A545,'2021-22 Salary &amp; Benefits'!$A:$I,5,FALSE)</f>
        <v>67585</v>
      </c>
      <c r="T545" s="25">
        <f>VLOOKUP($A545,'2021-22 Salary &amp; Benefits'!$A:$I,6,FALSE)</f>
        <v>68937</v>
      </c>
      <c r="U545" s="26">
        <f t="shared" si="138"/>
        <v>0</v>
      </c>
      <c r="V545" s="26">
        <f t="shared" si="139"/>
        <v>0</v>
      </c>
      <c r="W545" s="26">
        <f>'2021-22 Salary &amp; Benefits'!G$6</f>
        <v>11848.32</v>
      </c>
      <c r="X545" s="28">
        <f>'2021-22 Salary &amp; Benefits'!H$6</f>
        <v>0.2271</v>
      </c>
      <c r="Y545" s="28">
        <f>'2021-22 Salary &amp; Benefits'!I$6</f>
        <v>0.22070000000000001</v>
      </c>
      <c r="Z545" s="26">
        <f t="shared" si="140"/>
        <v>0</v>
      </c>
      <c r="AA545" s="27">
        <f t="shared" si="144"/>
        <v>0</v>
      </c>
      <c r="AB545" s="27">
        <f t="shared" si="141"/>
        <v>0</v>
      </c>
      <c r="AC545" s="27">
        <f t="shared" si="142"/>
        <v>0</v>
      </c>
      <c r="AD545" s="26">
        <f t="shared" si="143"/>
        <v>0</v>
      </c>
    </row>
    <row r="546" spans="1:30" s="23" customFormat="1">
      <c r="A546" s="129" t="s">
        <v>2483</v>
      </c>
      <c r="B546" s="129" t="s">
        <v>1602</v>
      </c>
      <c r="C546" s="130">
        <v>2065</v>
      </c>
      <c r="D546" s="129" t="s">
        <v>1605</v>
      </c>
      <c r="E546" s="169">
        <f>VLOOKUP($C546,'2020-21 School Level AAFTE'!$C:$Z,11,FALSE)</f>
        <v>0.63219999999999998</v>
      </c>
      <c r="F546" s="169" t="str">
        <f>VLOOKUP($C546,'2020-21 School Level AAFTE'!$C:$Z,8,FALSE)</f>
        <v>Yes</v>
      </c>
      <c r="G546" s="167">
        <f>VLOOKUP($C546,'2020-21 School Level AAFTE'!$C:$I,7,FALSE)</f>
        <v>372.21</v>
      </c>
      <c r="H546" s="145">
        <f>IFERROR(IF(F546= "yes",VLOOKUP(C546,Summary!$B:$I,5,0),0),0)</f>
        <v>0</v>
      </c>
      <c r="I546" s="143">
        <f t="shared" si="133"/>
        <v>372.21</v>
      </c>
      <c r="J546" s="101">
        <f>VLOOKUP($A546,'2021-22 Salary &amp; Benefits'!$A:$I,3,FALSE)</f>
        <v>1.2</v>
      </c>
      <c r="K546" s="101">
        <f>VLOOKUP($A546,'2021-22 Salary &amp; Benefits'!$A:$I,4,FALSE)</f>
        <v>1.2</v>
      </c>
      <c r="L546" s="45">
        <f t="shared" si="134"/>
        <v>372.21</v>
      </c>
      <c r="M546" s="29">
        <v>15</v>
      </c>
      <c r="N546" s="31">
        <f t="shared" si="135"/>
        <v>24.814</v>
      </c>
      <c r="O546" s="29">
        <v>1.1000000000000001</v>
      </c>
      <c r="P546" s="29">
        <v>36</v>
      </c>
      <c r="Q546" s="32">
        <f t="shared" si="136"/>
        <v>982.63440000000003</v>
      </c>
      <c r="R546" s="122">
        <f t="shared" si="137"/>
        <v>1.0918160000000001</v>
      </c>
      <c r="S546" s="25">
        <f>VLOOKUP($A546,'2021-22 Salary &amp; Benefits'!$A:$I,5,FALSE)</f>
        <v>67585</v>
      </c>
      <c r="T546" s="25">
        <f>VLOOKUP($A546,'2021-22 Salary &amp; Benefits'!$A:$I,6,FALSE)</f>
        <v>68937</v>
      </c>
      <c r="U546" s="26">
        <f t="shared" si="138"/>
        <v>88548.461232000016</v>
      </c>
      <c r="V546" s="26">
        <f t="shared" si="139"/>
        <v>1771.362278399989</v>
      </c>
      <c r="W546" s="26">
        <f>'2021-22 Salary &amp; Benefits'!G$6</f>
        <v>11848.32</v>
      </c>
      <c r="X546" s="28">
        <f>'2021-22 Salary &amp; Benefits'!H$6</f>
        <v>0.2271</v>
      </c>
      <c r="Y546" s="28">
        <f>'2021-22 Salary &amp; Benefits'!I$6</f>
        <v>0.22070000000000001</v>
      </c>
      <c r="Z546" s="26">
        <f t="shared" si="140"/>
        <v>33436.480549750078</v>
      </c>
      <c r="AA546" s="27">
        <f t="shared" si="144"/>
        <v>1505.3303918400002</v>
      </c>
      <c r="AB546" s="27">
        <f t="shared" si="141"/>
        <v>332.22641747908807</v>
      </c>
      <c r="AC546" s="27">
        <f t="shared" si="142"/>
        <v>1837.5568093190882</v>
      </c>
      <c r="AD546" s="26">
        <f t="shared" si="143"/>
        <v>125593.86086946916</v>
      </c>
    </row>
    <row r="547" spans="1:30" s="23" customFormat="1">
      <c r="A547" s="129" t="s">
        <v>2483</v>
      </c>
      <c r="B547" s="129" t="s">
        <v>1602</v>
      </c>
      <c r="C547" s="130">
        <v>4437</v>
      </c>
      <c r="D547" s="129" t="s">
        <v>1621</v>
      </c>
      <c r="E547" s="169">
        <f>VLOOKUP($C547,'2020-21 School Level AAFTE'!$C:$Z,11,FALSE)</f>
        <v>0.12959999999999999</v>
      </c>
      <c r="F547" s="169" t="str">
        <f>VLOOKUP($C547,'2020-21 School Level AAFTE'!$C:$Z,8,FALSE)</f>
        <v>No</v>
      </c>
      <c r="G547" s="167">
        <f>VLOOKUP($C547,'2020-21 School Level AAFTE'!$C:$I,7,FALSE)</f>
        <v>962.6</v>
      </c>
      <c r="H547" s="145">
        <f>IFERROR(IF(F547= "yes",VLOOKUP(C547,Summary!$B:$I,5,0),0),0)</f>
        <v>0</v>
      </c>
      <c r="I547" s="144">
        <f t="shared" si="133"/>
        <v>0</v>
      </c>
      <c r="J547" s="101">
        <f>VLOOKUP($A547,'2021-22 Salary &amp; Benefits'!$A:$I,3,FALSE)</f>
        <v>1.2</v>
      </c>
      <c r="K547" s="101">
        <f>VLOOKUP($A547,'2021-22 Salary &amp; Benefits'!$A:$I,4,FALSE)</f>
        <v>1.2</v>
      </c>
      <c r="L547" s="121">
        <f t="shared" si="134"/>
        <v>0</v>
      </c>
      <c r="M547" s="29">
        <v>15</v>
      </c>
      <c r="N547" s="31">
        <f t="shared" si="135"/>
        <v>0</v>
      </c>
      <c r="O547" s="29">
        <v>1.1000000000000001</v>
      </c>
      <c r="P547" s="29">
        <v>36</v>
      </c>
      <c r="Q547" s="32">
        <f t="shared" si="136"/>
        <v>0</v>
      </c>
      <c r="R547" s="122">
        <f t="shared" si="137"/>
        <v>0</v>
      </c>
      <c r="S547" s="25">
        <f>VLOOKUP($A547,'2021-22 Salary &amp; Benefits'!$A:$I,5,FALSE)</f>
        <v>67585</v>
      </c>
      <c r="T547" s="25">
        <f>VLOOKUP($A547,'2021-22 Salary &amp; Benefits'!$A:$I,6,FALSE)</f>
        <v>68937</v>
      </c>
      <c r="U547" s="26">
        <f t="shared" si="138"/>
        <v>0</v>
      </c>
      <c r="V547" s="26">
        <f t="shared" si="139"/>
        <v>0</v>
      </c>
      <c r="W547" s="26">
        <f>'2021-22 Salary &amp; Benefits'!G$6</f>
        <v>11848.32</v>
      </c>
      <c r="X547" s="28">
        <f>'2021-22 Salary &amp; Benefits'!H$6</f>
        <v>0.2271</v>
      </c>
      <c r="Y547" s="28">
        <f>'2021-22 Salary &amp; Benefits'!I$6</f>
        <v>0.22070000000000001</v>
      </c>
      <c r="Z547" s="26">
        <f t="shared" si="140"/>
        <v>0</v>
      </c>
      <c r="AA547" s="27">
        <f t="shared" si="144"/>
        <v>0</v>
      </c>
      <c r="AB547" s="27">
        <f t="shared" si="141"/>
        <v>0</v>
      </c>
      <c r="AC547" s="27">
        <f t="shared" si="142"/>
        <v>0</v>
      </c>
      <c r="AD547" s="26">
        <f t="shared" si="143"/>
        <v>0</v>
      </c>
    </row>
    <row r="548" spans="1:30" s="23" customFormat="1">
      <c r="A548" s="129" t="s">
        <v>2483</v>
      </c>
      <c r="B548" s="129" t="s">
        <v>1602</v>
      </c>
      <c r="C548" s="130">
        <v>2883</v>
      </c>
      <c r="D548" s="129" t="s">
        <v>1611</v>
      </c>
      <c r="E548" s="169">
        <f>VLOOKUP($C548,'2020-21 School Level AAFTE'!$C:$Z,11,FALSE)</f>
        <v>0.8145</v>
      </c>
      <c r="F548" s="169" t="str">
        <f>VLOOKUP($C548,'2020-21 School Level AAFTE'!$C:$Z,8,FALSE)</f>
        <v>Yes</v>
      </c>
      <c r="G548" s="167">
        <f>VLOOKUP($C548,'2020-21 School Level AAFTE'!$C:$I,7,FALSE)</f>
        <v>404.2</v>
      </c>
      <c r="H548" s="145">
        <f>IFERROR(IF(F548= "yes",VLOOKUP(C548,Summary!$B:$I,5,0),0),0)</f>
        <v>0</v>
      </c>
      <c r="I548" s="143">
        <f t="shared" si="133"/>
        <v>404.2</v>
      </c>
      <c r="J548" s="101">
        <f>VLOOKUP($A548,'2021-22 Salary &amp; Benefits'!$A:$I,3,FALSE)</f>
        <v>1.2</v>
      </c>
      <c r="K548" s="101">
        <f>VLOOKUP($A548,'2021-22 Salary &amp; Benefits'!$A:$I,4,FALSE)</f>
        <v>1.2</v>
      </c>
      <c r="L548" s="45">
        <f t="shared" si="134"/>
        <v>404.2</v>
      </c>
      <c r="M548" s="29">
        <v>15</v>
      </c>
      <c r="N548" s="31">
        <f t="shared" si="135"/>
        <v>26.946666666666665</v>
      </c>
      <c r="O548" s="29">
        <v>1.1000000000000001</v>
      </c>
      <c r="P548" s="29">
        <v>36</v>
      </c>
      <c r="Q548" s="32">
        <f t="shared" si="136"/>
        <v>1067.0880000000002</v>
      </c>
      <c r="R548" s="122">
        <f t="shared" si="137"/>
        <v>1.1856533333333334</v>
      </c>
      <c r="S548" s="25">
        <f>VLOOKUP($A548,'2021-22 Salary &amp; Benefits'!$A:$I,5,FALSE)</f>
        <v>67585</v>
      </c>
      <c r="T548" s="25">
        <f>VLOOKUP($A548,'2021-22 Salary &amp; Benefits'!$A:$I,6,FALSE)</f>
        <v>68937</v>
      </c>
      <c r="U548" s="26">
        <f t="shared" si="138"/>
        <v>96158.856640000013</v>
      </c>
      <c r="V548" s="26">
        <f t="shared" si="139"/>
        <v>1923.6039679999958</v>
      </c>
      <c r="W548" s="26">
        <f>'2021-22 Salary &amp; Benefits'!G$6</f>
        <v>11848.32</v>
      </c>
      <c r="X548" s="28">
        <f>'2021-22 Salary &amp; Benefits'!H$6</f>
        <v>0.2271</v>
      </c>
      <c r="Y548" s="28">
        <f>'2021-22 Salary &amp; Benefits'!I$6</f>
        <v>0.22070000000000001</v>
      </c>
      <c r="Z548" s="26">
        <f t="shared" si="140"/>
        <v>36310.215841081605</v>
      </c>
      <c r="AA548" s="27">
        <f t="shared" si="144"/>
        <v>1634.7076768000002</v>
      </c>
      <c r="AB548" s="27">
        <f t="shared" si="141"/>
        <v>360.77998426976006</v>
      </c>
      <c r="AC548" s="27">
        <f t="shared" si="142"/>
        <v>1995.4876610697602</v>
      </c>
      <c r="AD548" s="26">
        <f t="shared" si="143"/>
        <v>136388.16411015138</v>
      </c>
    </row>
    <row r="549" spans="1:30" s="23" customFormat="1">
      <c r="A549" s="129" t="s">
        <v>2483</v>
      </c>
      <c r="B549" s="129" t="s">
        <v>1602</v>
      </c>
      <c r="C549" s="130">
        <v>4334</v>
      </c>
      <c r="D549" s="129" t="s">
        <v>1619</v>
      </c>
      <c r="E549" s="169">
        <f>VLOOKUP($C549,'2020-21 School Level AAFTE'!$C:$Z,11,FALSE)</f>
        <v>0.2666</v>
      </c>
      <c r="F549" s="169" t="str">
        <f>VLOOKUP($C549,'2020-21 School Level AAFTE'!$C:$Z,8,FALSE)</f>
        <v>No</v>
      </c>
      <c r="G549" s="167">
        <f>VLOOKUP($C549,'2020-21 School Level AAFTE'!$C:$I,7,FALSE)</f>
        <v>979.61</v>
      </c>
      <c r="H549" s="145">
        <f>IFERROR(IF(F549= "yes",VLOOKUP(C549,Summary!$B:$I,5,0),0),0)</f>
        <v>0</v>
      </c>
      <c r="I549" s="143">
        <f t="shared" si="133"/>
        <v>0</v>
      </c>
      <c r="J549" s="101">
        <f>VLOOKUP($A549,'2021-22 Salary &amp; Benefits'!$A:$I,3,FALSE)</f>
        <v>1.2</v>
      </c>
      <c r="K549" s="101">
        <f>VLOOKUP($A549,'2021-22 Salary &amp; Benefits'!$A:$I,4,FALSE)</f>
        <v>1.2</v>
      </c>
      <c r="L549" s="45">
        <f t="shared" si="134"/>
        <v>0</v>
      </c>
      <c r="M549" s="29">
        <v>15</v>
      </c>
      <c r="N549" s="31">
        <f t="shared" si="135"/>
        <v>0</v>
      </c>
      <c r="O549" s="29">
        <v>1.1000000000000001</v>
      </c>
      <c r="P549" s="29">
        <v>36</v>
      </c>
      <c r="Q549" s="32">
        <f t="shared" si="136"/>
        <v>0</v>
      </c>
      <c r="R549" s="122">
        <f t="shared" si="137"/>
        <v>0</v>
      </c>
      <c r="S549" s="25">
        <f>VLOOKUP($A549,'2021-22 Salary &amp; Benefits'!$A:$I,5,FALSE)</f>
        <v>67585</v>
      </c>
      <c r="T549" s="25">
        <f>VLOOKUP($A549,'2021-22 Salary &amp; Benefits'!$A:$I,6,FALSE)</f>
        <v>68937</v>
      </c>
      <c r="U549" s="26">
        <f t="shared" si="138"/>
        <v>0</v>
      </c>
      <c r="V549" s="26">
        <f t="shared" si="139"/>
        <v>0</v>
      </c>
      <c r="W549" s="26">
        <f>'2021-22 Salary &amp; Benefits'!G$6</f>
        <v>11848.32</v>
      </c>
      <c r="X549" s="28">
        <f>'2021-22 Salary &amp; Benefits'!H$6</f>
        <v>0.2271</v>
      </c>
      <c r="Y549" s="28">
        <f>'2021-22 Salary &amp; Benefits'!I$6</f>
        <v>0.22070000000000001</v>
      </c>
      <c r="Z549" s="26">
        <f t="shared" si="140"/>
        <v>0</v>
      </c>
      <c r="AA549" s="27">
        <f t="shared" si="144"/>
        <v>0</v>
      </c>
      <c r="AB549" s="27">
        <f t="shared" si="141"/>
        <v>0</v>
      </c>
      <c r="AC549" s="27">
        <f t="shared" si="142"/>
        <v>0</v>
      </c>
      <c r="AD549" s="26">
        <f t="shared" si="143"/>
        <v>0</v>
      </c>
    </row>
    <row r="550" spans="1:30" s="23" customFormat="1">
      <c r="A550" s="129" t="s">
        <v>2483</v>
      </c>
      <c r="B550" s="129" t="s">
        <v>1602</v>
      </c>
      <c r="C550" s="130">
        <v>4438</v>
      </c>
      <c r="D550" s="129" t="s">
        <v>1622</v>
      </c>
      <c r="E550" s="169">
        <f>VLOOKUP($C550,'2020-21 School Level AAFTE'!$C:$Z,11,FALSE)</f>
        <v>0.2026</v>
      </c>
      <c r="F550" s="169" t="str">
        <f>VLOOKUP($C550,'2020-21 School Level AAFTE'!$C:$Z,8,FALSE)</f>
        <v>No</v>
      </c>
      <c r="G550" s="167">
        <f>VLOOKUP($C550,'2020-21 School Level AAFTE'!$C:$I,7,FALSE)</f>
        <v>2170.63</v>
      </c>
      <c r="H550" s="145">
        <f>IFERROR(IF(F550= "yes",VLOOKUP(C550,Summary!$B:$I,5,0),0),0)</f>
        <v>0</v>
      </c>
      <c r="I550" s="143">
        <f t="shared" si="133"/>
        <v>0</v>
      </c>
      <c r="J550" s="101">
        <f>VLOOKUP($A550,'2021-22 Salary &amp; Benefits'!$A:$I,3,FALSE)</f>
        <v>1.2</v>
      </c>
      <c r="K550" s="101">
        <f>VLOOKUP($A550,'2021-22 Salary &amp; Benefits'!$A:$I,4,FALSE)</f>
        <v>1.2</v>
      </c>
      <c r="L550" s="45">
        <f t="shared" si="134"/>
        <v>0</v>
      </c>
      <c r="M550" s="29">
        <v>15</v>
      </c>
      <c r="N550" s="31">
        <f t="shared" si="135"/>
        <v>0</v>
      </c>
      <c r="O550" s="29">
        <v>1.1000000000000001</v>
      </c>
      <c r="P550" s="29">
        <v>36</v>
      </c>
      <c r="Q550" s="32">
        <f t="shared" si="136"/>
        <v>0</v>
      </c>
      <c r="R550" s="122">
        <f t="shared" si="137"/>
        <v>0</v>
      </c>
      <c r="S550" s="25">
        <f>VLOOKUP($A550,'2021-22 Salary &amp; Benefits'!$A:$I,5,FALSE)</f>
        <v>67585</v>
      </c>
      <c r="T550" s="25">
        <f>VLOOKUP($A550,'2021-22 Salary &amp; Benefits'!$A:$I,6,FALSE)</f>
        <v>68937</v>
      </c>
      <c r="U550" s="26">
        <f t="shared" si="138"/>
        <v>0</v>
      </c>
      <c r="V550" s="26">
        <f t="shared" si="139"/>
        <v>0</v>
      </c>
      <c r="W550" s="26">
        <f>'2021-22 Salary &amp; Benefits'!G$6</f>
        <v>11848.32</v>
      </c>
      <c r="X550" s="28">
        <f>'2021-22 Salary &amp; Benefits'!H$6</f>
        <v>0.2271</v>
      </c>
      <c r="Y550" s="28">
        <f>'2021-22 Salary &amp; Benefits'!I$6</f>
        <v>0.22070000000000001</v>
      </c>
      <c r="Z550" s="26">
        <f t="shared" si="140"/>
        <v>0</v>
      </c>
      <c r="AA550" s="27">
        <f t="shared" si="144"/>
        <v>0</v>
      </c>
      <c r="AB550" s="27">
        <f t="shared" si="141"/>
        <v>0</v>
      </c>
      <c r="AC550" s="27">
        <f t="shared" si="142"/>
        <v>0</v>
      </c>
      <c r="AD550" s="26">
        <f t="shared" si="143"/>
        <v>0</v>
      </c>
    </row>
    <row r="551" spans="1:30" s="23" customFormat="1">
      <c r="A551" s="129" t="s">
        <v>2483</v>
      </c>
      <c r="B551" s="129" t="s">
        <v>1602</v>
      </c>
      <c r="C551" s="130">
        <v>2751</v>
      </c>
      <c r="D551" s="129" t="s">
        <v>1609</v>
      </c>
      <c r="E551" s="169">
        <f>VLOOKUP($C551,'2020-21 School Level AAFTE'!$C:$Z,11,FALSE)</f>
        <v>0.60729999999999995</v>
      </c>
      <c r="F551" s="169" t="str">
        <f>VLOOKUP($C551,'2020-21 School Level AAFTE'!$C:$Z,8,FALSE)</f>
        <v>Yes</v>
      </c>
      <c r="G551" s="167">
        <f>VLOOKUP($C551,'2020-21 School Level AAFTE'!$C:$I,7,FALSE)</f>
        <v>281.08</v>
      </c>
      <c r="H551" s="145">
        <f>IFERROR(IF(F551= "yes",VLOOKUP(C551,Summary!$B:$I,5,0),0),0)</f>
        <v>0</v>
      </c>
      <c r="I551" s="143">
        <f t="shared" si="133"/>
        <v>281.08</v>
      </c>
      <c r="J551" s="101">
        <f>VLOOKUP($A551,'2021-22 Salary &amp; Benefits'!$A:$I,3,FALSE)</f>
        <v>1.2</v>
      </c>
      <c r="K551" s="101">
        <f>VLOOKUP($A551,'2021-22 Salary &amp; Benefits'!$A:$I,4,FALSE)</f>
        <v>1.2</v>
      </c>
      <c r="L551" s="45">
        <f t="shared" si="134"/>
        <v>281.08</v>
      </c>
      <c r="M551" s="29">
        <v>15</v>
      </c>
      <c r="N551" s="31">
        <f t="shared" si="135"/>
        <v>18.738666666666667</v>
      </c>
      <c r="O551" s="29">
        <v>1.1000000000000001</v>
      </c>
      <c r="P551" s="29">
        <v>36</v>
      </c>
      <c r="Q551" s="32">
        <f t="shared" si="136"/>
        <v>742.05120000000011</v>
      </c>
      <c r="R551" s="122">
        <f t="shared" si="137"/>
        <v>0.82450133333333342</v>
      </c>
      <c r="S551" s="25">
        <f>VLOOKUP($A551,'2021-22 Salary &amp; Benefits'!$A:$I,5,FALSE)</f>
        <v>67585</v>
      </c>
      <c r="T551" s="25">
        <f>VLOOKUP($A551,'2021-22 Salary &amp; Benefits'!$A:$I,6,FALSE)</f>
        <v>68937</v>
      </c>
      <c r="U551" s="26">
        <f t="shared" si="138"/>
        <v>66868.707136000012</v>
      </c>
      <c r="V551" s="26">
        <f t="shared" si="139"/>
        <v>1337.6709631999838</v>
      </c>
      <c r="W551" s="26">
        <f>'2021-22 Salary &amp; Benefits'!G$6</f>
        <v>11848.32</v>
      </c>
      <c r="X551" s="28">
        <f>'2021-22 Salary &amp; Benefits'!H$6</f>
        <v>0.2271</v>
      </c>
      <c r="Y551" s="28">
        <f>'2021-22 Salary &amp; Benefits'!I$6</f>
        <v>0.22070000000000001</v>
      </c>
      <c r="Z551" s="26">
        <f t="shared" si="140"/>
        <v>25250.063009923841</v>
      </c>
      <c r="AA551" s="27">
        <f t="shared" si="144"/>
        <v>1136.77296832</v>
      </c>
      <c r="AB551" s="27">
        <f t="shared" si="141"/>
        <v>250.88579410822402</v>
      </c>
      <c r="AC551" s="27">
        <f t="shared" si="142"/>
        <v>1387.658762428224</v>
      </c>
      <c r="AD551" s="26">
        <f t="shared" si="143"/>
        <v>94844.099871552069</v>
      </c>
    </row>
    <row r="552" spans="1:30" s="23" customFormat="1">
      <c r="A552" s="129" t="s">
        <v>2483</v>
      </c>
      <c r="B552" s="129" t="s">
        <v>1602</v>
      </c>
      <c r="C552" s="130">
        <v>3533</v>
      </c>
      <c r="D552" s="129" t="s">
        <v>79</v>
      </c>
      <c r="E552" s="169">
        <f>VLOOKUP($C552,'2020-21 School Level AAFTE'!$C:$Z,11,FALSE)</f>
        <v>0.3518</v>
      </c>
      <c r="F552" s="169" t="str">
        <f>VLOOKUP($C552,'2020-21 School Level AAFTE'!$C:$Z,8,FALSE)</f>
        <v>No</v>
      </c>
      <c r="G552" s="167">
        <f>VLOOKUP($C552,'2020-21 School Level AAFTE'!$C:$I,7,FALSE)</f>
        <v>498.11</v>
      </c>
      <c r="H552" s="145">
        <f>IFERROR(IF(F552= "yes",VLOOKUP(C552,Summary!$B:$I,5,0),0),0)</f>
        <v>0</v>
      </c>
      <c r="I552" s="143">
        <f t="shared" si="133"/>
        <v>0</v>
      </c>
      <c r="J552" s="101">
        <f>VLOOKUP($A552,'2021-22 Salary &amp; Benefits'!$A:$I,3,FALSE)</f>
        <v>1.2</v>
      </c>
      <c r="K552" s="101">
        <f>VLOOKUP($A552,'2021-22 Salary &amp; Benefits'!$A:$I,4,FALSE)</f>
        <v>1.2</v>
      </c>
      <c r="L552" s="45">
        <f t="shared" si="134"/>
        <v>0</v>
      </c>
      <c r="M552" s="29">
        <v>15</v>
      </c>
      <c r="N552" s="31">
        <f t="shared" si="135"/>
        <v>0</v>
      </c>
      <c r="O552" s="29">
        <v>1.1000000000000001</v>
      </c>
      <c r="P552" s="29">
        <v>36</v>
      </c>
      <c r="Q552" s="32">
        <f t="shared" si="136"/>
        <v>0</v>
      </c>
      <c r="R552" s="122">
        <f t="shared" si="137"/>
        <v>0</v>
      </c>
      <c r="S552" s="25">
        <f>VLOOKUP($A552,'2021-22 Salary &amp; Benefits'!$A:$I,5,FALSE)</f>
        <v>67585</v>
      </c>
      <c r="T552" s="25">
        <f>VLOOKUP($A552,'2021-22 Salary &amp; Benefits'!$A:$I,6,FALSE)</f>
        <v>68937</v>
      </c>
      <c r="U552" s="26">
        <f t="shared" si="138"/>
        <v>0</v>
      </c>
      <c r="V552" s="26">
        <f t="shared" si="139"/>
        <v>0</v>
      </c>
      <c r="W552" s="26">
        <f>'2021-22 Salary &amp; Benefits'!G$6</f>
        <v>11848.32</v>
      </c>
      <c r="X552" s="28">
        <f>'2021-22 Salary &amp; Benefits'!H$6</f>
        <v>0.2271</v>
      </c>
      <c r="Y552" s="28">
        <f>'2021-22 Salary &amp; Benefits'!I$6</f>
        <v>0.22070000000000001</v>
      </c>
      <c r="Z552" s="26">
        <f t="shared" si="140"/>
        <v>0</v>
      </c>
      <c r="AA552" s="27">
        <f t="shared" si="144"/>
        <v>0</v>
      </c>
      <c r="AB552" s="27">
        <f t="shared" si="141"/>
        <v>0</v>
      </c>
      <c r="AC552" s="27">
        <f t="shared" si="142"/>
        <v>0</v>
      </c>
      <c r="AD552" s="26">
        <f t="shared" si="143"/>
        <v>0</v>
      </c>
    </row>
    <row r="553" spans="1:30" s="23" customFormat="1">
      <c r="A553" s="129" t="s">
        <v>2483</v>
      </c>
      <c r="B553" s="129" t="s">
        <v>1602</v>
      </c>
      <c r="C553" s="130">
        <v>2811</v>
      </c>
      <c r="D553" s="129" t="s">
        <v>1610</v>
      </c>
      <c r="E553" s="169">
        <f>VLOOKUP($C553,'2020-21 School Level AAFTE'!$C:$Z,11,FALSE)</f>
        <v>0.60960000000000003</v>
      </c>
      <c r="F553" s="169" t="str">
        <f>VLOOKUP($C553,'2020-21 School Level AAFTE'!$C:$Z,8,FALSE)</f>
        <v>Yes</v>
      </c>
      <c r="G553" s="167">
        <f>VLOOKUP($C553,'2020-21 School Level AAFTE'!$C:$I,7,FALSE)</f>
        <v>490.8</v>
      </c>
      <c r="H553" s="145">
        <f>IFERROR(IF(F553= "yes",VLOOKUP(C553,Summary!$B:$I,5,0),0),0)</f>
        <v>0</v>
      </c>
      <c r="I553" s="143">
        <f t="shared" si="133"/>
        <v>490.8</v>
      </c>
      <c r="J553" s="101">
        <f>VLOOKUP($A553,'2021-22 Salary &amp; Benefits'!$A:$I,3,FALSE)</f>
        <v>1.2</v>
      </c>
      <c r="K553" s="101">
        <f>VLOOKUP($A553,'2021-22 Salary &amp; Benefits'!$A:$I,4,FALSE)</f>
        <v>1.2</v>
      </c>
      <c r="L553" s="45">
        <f t="shared" si="134"/>
        <v>490.8</v>
      </c>
      <c r="M553" s="29">
        <v>15</v>
      </c>
      <c r="N553" s="31">
        <f t="shared" si="135"/>
        <v>32.72</v>
      </c>
      <c r="O553" s="29">
        <v>1.1000000000000001</v>
      </c>
      <c r="P553" s="29">
        <v>36</v>
      </c>
      <c r="Q553" s="32">
        <f t="shared" si="136"/>
        <v>1295.7120000000002</v>
      </c>
      <c r="R553" s="122">
        <f t="shared" si="137"/>
        <v>1.4396800000000003</v>
      </c>
      <c r="S553" s="25">
        <f>VLOOKUP($A553,'2021-22 Salary &amp; Benefits'!$A:$I,5,FALSE)</f>
        <v>67585</v>
      </c>
      <c r="T553" s="25">
        <f>VLOOKUP($A553,'2021-22 Salary &amp; Benefits'!$A:$I,6,FALSE)</f>
        <v>68937</v>
      </c>
      <c r="U553" s="26">
        <f t="shared" si="138"/>
        <v>116760.92736000003</v>
      </c>
      <c r="V553" s="26">
        <f t="shared" si="139"/>
        <v>2335.7368319999805</v>
      </c>
      <c r="W553" s="26">
        <f>'2021-22 Salary &amp; Benefits'!G$6</f>
        <v>11848.32</v>
      </c>
      <c r="X553" s="28">
        <f>'2021-22 Salary &amp; Benefits'!H$6</f>
        <v>0.2271</v>
      </c>
      <c r="Y553" s="28">
        <f>'2021-22 Salary &amp; Benefits'!I$6</f>
        <v>0.22070000000000001</v>
      </c>
      <c r="Z553" s="26">
        <f t="shared" si="140"/>
        <v>44089.693059878409</v>
      </c>
      <c r="AA553" s="27">
        <f t="shared" si="144"/>
        <v>1984.9444032000004</v>
      </c>
      <c r="AB553" s="27">
        <f t="shared" si="141"/>
        <v>438.07722978624008</v>
      </c>
      <c r="AC553" s="27">
        <f t="shared" si="142"/>
        <v>2423.0216329862405</v>
      </c>
      <c r="AD553" s="26">
        <f t="shared" si="143"/>
        <v>165609.37888486465</v>
      </c>
    </row>
    <row r="554" spans="1:30" s="23" customFormat="1">
      <c r="A554" s="129" t="s">
        <v>2483</v>
      </c>
      <c r="B554" s="129" t="s">
        <v>1602</v>
      </c>
      <c r="C554" s="130">
        <v>2669</v>
      </c>
      <c r="D554" s="129" t="s">
        <v>1585</v>
      </c>
      <c r="E554" s="169">
        <f>VLOOKUP($C554,'2020-21 School Level AAFTE'!$C:$Z,11,FALSE)</f>
        <v>0.67830000000000001</v>
      </c>
      <c r="F554" s="169" t="str">
        <f>VLOOKUP($C554,'2020-21 School Level AAFTE'!$C:$Z,8,FALSE)</f>
        <v>Yes</v>
      </c>
      <c r="G554" s="167">
        <f>VLOOKUP($C554,'2020-21 School Level AAFTE'!$C:$I,7,FALSE)</f>
        <v>384</v>
      </c>
      <c r="H554" s="145">
        <f>IFERROR(IF(F554= "yes",VLOOKUP(C554,Summary!$B:$I,5,0),0),0)</f>
        <v>0</v>
      </c>
      <c r="I554" s="143">
        <f t="shared" si="133"/>
        <v>384</v>
      </c>
      <c r="J554" s="101">
        <f>VLOOKUP($A554,'2021-22 Salary &amp; Benefits'!$A:$I,3,FALSE)</f>
        <v>1.2</v>
      </c>
      <c r="K554" s="101">
        <f>VLOOKUP($A554,'2021-22 Salary &amp; Benefits'!$A:$I,4,FALSE)</f>
        <v>1.2</v>
      </c>
      <c r="L554" s="45">
        <f t="shared" si="134"/>
        <v>384</v>
      </c>
      <c r="M554" s="29">
        <v>15</v>
      </c>
      <c r="N554" s="31">
        <f t="shared" si="135"/>
        <v>25.6</v>
      </c>
      <c r="O554" s="29">
        <v>1.1000000000000001</v>
      </c>
      <c r="P554" s="29">
        <v>36</v>
      </c>
      <c r="Q554" s="32">
        <f t="shared" si="136"/>
        <v>1013.7600000000001</v>
      </c>
      <c r="R554" s="122">
        <f t="shared" si="137"/>
        <v>1.1264000000000001</v>
      </c>
      <c r="S554" s="25">
        <f>VLOOKUP($A554,'2021-22 Salary &amp; Benefits'!$A:$I,5,FALSE)</f>
        <v>67585</v>
      </c>
      <c r="T554" s="25">
        <f>VLOOKUP($A554,'2021-22 Salary &amp; Benefits'!$A:$I,6,FALSE)</f>
        <v>68937</v>
      </c>
      <c r="U554" s="26">
        <f t="shared" si="138"/>
        <v>91353.29280000001</v>
      </c>
      <c r="V554" s="26">
        <f t="shared" si="139"/>
        <v>1827.4713599999959</v>
      </c>
      <c r="W554" s="26">
        <f>'2021-22 Salary &amp; Benefits'!G$6</f>
        <v>11848.32</v>
      </c>
      <c r="X554" s="28">
        <f>'2021-22 Salary &amp; Benefits'!H$6</f>
        <v>0.2271</v>
      </c>
      <c r="Y554" s="28">
        <f>'2021-22 Salary &amp; Benefits'!I$6</f>
        <v>0.22070000000000001</v>
      </c>
      <c r="Z554" s="26">
        <f t="shared" si="140"/>
        <v>34495.603372032005</v>
      </c>
      <c r="AA554" s="27">
        <f t="shared" si="144"/>
        <v>1553.0127360000001</v>
      </c>
      <c r="AB554" s="27">
        <f t="shared" si="141"/>
        <v>342.74991083520001</v>
      </c>
      <c r="AC554" s="27">
        <f t="shared" si="142"/>
        <v>1895.7626468352</v>
      </c>
      <c r="AD554" s="26">
        <f t="shared" si="143"/>
        <v>129572.13017886721</v>
      </c>
    </row>
    <row r="555" spans="1:30" s="23" customFormat="1">
      <c r="A555" s="129" t="s">
        <v>2483</v>
      </c>
      <c r="B555" s="129" t="s">
        <v>1602</v>
      </c>
      <c r="C555" s="130">
        <v>4316</v>
      </c>
      <c r="D555" s="129" t="s">
        <v>1618</v>
      </c>
      <c r="E555" s="169">
        <f>VLOOKUP($C555,'2020-21 School Level AAFTE'!$C:$Z,11,FALSE)</f>
        <v>0.18210000000000001</v>
      </c>
      <c r="F555" s="169" t="str">
        <f>VLOOKUP($C555,'2020-21 School Level AAFTE'!$C:$Z,8,FALSE)</f>
        <v>No</v>
      </c>
      <c r="G555" s="167">
        <f>VLOOKUP($C555,'2020-21 School Level AAFTE'!$C:$I,7,FALSE)</f>
        <v>640.20000000000005</v>
      </c>
      <c r="H555" s="145">
        <f>IFERROR(IF(F555= "yes",VLOOKUP(C555,Summary!$B:$I,5,0),0),0)</f>
        <v>0</v>
      </c>
      <c r="I555" s="143">
        <f t="shared" si="133"/>
        <v>0</v>
      </c>
      <c r="J555" s="101">
        <f>VLOOKUP($A555,'2021-22 Salary &amp; Benefits'!$A:$I,3,FALSE)</f>
        <v>1.2</v>
      </c>
      <c r="K555" s="101">
        <f>VLOOKUP($A555,'2021-22 Salary &amp; Benefits'!$A:$I,4,FALSE)</f>
        <v>1.2</v>
      </c>
      <c r="L555" s="45">
        <f t="shared" si="134"/>
        <v>0</v>
      </c>
      <c r="M555" s="29">
        <v>15</v>
      </c>
      <c r="N555" s="31">
        <f t="shared" si="135"/>
        <v>0</v>
      </c>
      <c r="O555" s="29">
        <v>1.1000000000000001</v>
      </c>
      <c r="P555" s="29">
        <v>36</v>
      </c>
      <c r="Q555" s="32">
        <f t="shared" si="136"/>
        <v>0</v>
      </c>
      <c r="R555" s="122">
        <f t="shared" si="137"/>
        <v>0</v>
      </c>
      <c r="S555" s="25">
        <f>VLOOKUP($A555,'2021-22 Salary &amp; Benefits'!$A:$I,5,FALSE)</f>
        <v>67585</v>
      </c>
      <c r="T555" s="25">
        <f>VLOOKUP($A555,'2021-22 Salary &amp; Benefits'!$A:$I,6,FALSE)</f>
        <v>68937</v>
      </c>
      <c r="U555" s="26">
        <f t="shared" si="138"/>
        <v>0</v>
      </c>
      <c r="V555" s="26">
        <f t="shared" si="139"/>
        <v>0</v>
      </c>
      <c r="W555" s="26">
        <f>'2021-22 Salary &amp; Benefits'!G$6</f>
        <v>11848.32</v>
      </c>
      <c r="X555" s="28">
        <f>'2021-22 Salary &amp; Benefits'!H$6</f>
        <v>0.2271</v>
      </c>
      <c r="Y555" s="28">
        <f>'2021-22 Salary &amp; Benefits'!I$6</f>
        <v>0.22070000000000001</v>
      </c>
      <c r="Z555" s="26">
        <f t="shared" si="140"/>
        <v>0</v>
      </c>
      <c r="AA555" s="27">
        <f t="shared" si="144"/>
        <v>0</v>
      </c>
      <c r="AB555" s="27">
        <f t="shared" si="141"/>
        <v>0</v>
      </c>
      <c r="AC555" s="27">
        <f t="shared" si="142"/>
        <v>0</v>
      </c>
      <c r="AD555" s="26">
        <f t="shared" si="143"/>
        <v>0</v>
      </c>
    </row>
    <row r="556" spans="1:30" s="23" customFormat="1">
      <c r="A556" s="129" t="s">
        <v>2483</v>
      </c>
      <c r="B556" s="129" t="s">
        <v>1602</v>
      </c>
      <c r="C556" s="130">
        <v>3686</v>
      </c>
      <c r="D556" s="129" t="s">
        <v>1613</v>
      </c>
      <c r="E556" s="169">
        <f>VLOOKUP($C556,'2020-21 School Level AAFTE'!$C:$Z,11,FALSE)</f>
        <v>0.4254</v>
      </c>
      <c r="F556" s="169" t="str">
        <f>VLOOKUP($C556,'2020-21 School Level AAFTE'!$C:$Z,8,FALSE)</f>
        <v>No</v>
      </c>
      <c r="G556" s="167">
        <f>VLOOKUP($C556,'2020-21 School Level AAFTE'!$C:$I,7,FALSE)</f>
        <v>507.37</v>
      </c>
      <c r="H556" s="145">
        <f>IFERROR(IF(F556= "yes",VLOOKUP(C556,Summary!$B:$I,5,0),0),0)</f>
        <v>0</v>
      </c>
      <c r="I556" s="143">
        <f t="shared" si="133"/>
        <v>0</v>
      </c>
      <c r="J556" s="101">
        <f>VLOOKUP($A556,'2021-22 Salary &amp; Benefits'!$A:$I,3,FALSE)</f>
        <v>1.2</v>
      </c>
      <c r="K556" s="101">
        <f>VLOOKUP($A556,'2021-22 Salary &amp; Benefits'!$A:$I,4,FALSE)</f>
        <v>1.2</v>
      </c>
      <c r="L556" s="45">
        <f t="shared" si="134"/>
        <v>0</v>
      </c>
      <c r="M556" s="29">
        <v>15</v>
      </c>
      <c r="N556" s="31">
        <f t="shared" si="135"/>
        <v>0</v>
      </c>
      <c r="O556" s="29">
        <v>1.1000000000000001</v>
      </c>
      <c r="P556" s="29">
        <v>36</v>
      </c>
      <c r="Q556" s="32">
        <f t="shared" si="136"/>
        <v>0</v>
      </c>
      <c r="R556" s="122">
        <f t="shared" si="137"/>
        <v>0</v>
      </c>
      <c r="S556" s="25">
        <f>VLOOKUP($A556,'2021-22 Salary &amp; Benefits'!$A:$I,5,FALSE)</f>
        <v>67585</v>
      </c>
      <c r="T556" s="25">
        <f>VLOOKUP($A556,'2021-22 Salary &amp; Benefits'!$A:$I,6,FALSE)</f>
        <v>68937</v>
      </c>
      <c r="U556" s="26">
        <f t="shared" si="138"/>
        <v>0</v>
      </c>
      <c r="V556" s="26">
        <f t="shared" si="139"/>
        <v>0</v>
      </c>
      <c r="W556" s="26">
        <f>'2021-22 Salary &amp; Benefits'!G$6</f>
        <v>11848.32</v>
      </c>
      <c r="X556" s="28">
        <f>'2021-22 Salary &amp; Benefits'!H$6</f>
        <v>0.2271</v>
      </c>
      <c r="Y556" s="28">
        <f>'2021-22 Salary &amp; Benefits'!I$6</f>
        <v>0.22070000000000001</v>
      </c>
      <c r="Z556" s="26">
        <f t="shared" si="140"/>
        <v>0</v>
      </c>
      <c r="AA556" s="27">
        <f t="shared" si="144"/>
        <v>0</v>
      </c>
      <c r="AB556" s="27">
        <f t="shared" si="141"/>
        <v>0</v>
      </c>
      <c r="AC556" s="27">
        <f t="shared" si="142"/>
        <v>0</v>
      </c>
      <c r="AD556" s="26">
        <f t="shared" si="143"/>
        <v>0</v>
      </c>
    </row>
    <row r="557" spans="1:30" s="23" customFormat="1">
      <c r="A557" s="129" t="s">
        <v>2483</v>
      </c>
      <c r="B557" s="129" t="s">
        <v>1602</v>
      </c>
      <c r="C557" s="130">
        <v>2364</v>
      </c>
      <c r="D557" s="129" t="s">
        <v>1607</v>
      </c>
      <c r="E557" s="169">
        <f>VLOOKUP($C557,'2020-21 School Level AAFTE'!$C:$Z,11,FALSE)</f>
        <v>0.62970000000000004</v>
      </c>
      <c r="F557" s="169" t="str">
        <f>VLOOKUP($C557,'2020-21 School Level AAFTE'!$C:$Z,8,FALSE)</f>
        <v>Yes</v>
      </c>
      <c r="G557" s="167">
        <f>VLOOKUP($C557,'2020-21 School Level AAFTE'!$C:$I,7,FALSE)</f>
        <v>721.62</v>
      </c>
      <c r="H557" s="145">
        <f>IFERROR(IF(F557= "yes",VLOOKUP(C557,Summary!$B:$I,5,0),0),0)</f>
        <v>0</v>
      </c>
      <c r="I557" s="143">
        <f t="shared" si="133"/>
        <v>721.62</v>
      </c>
      <c r="J557" s="101">
        <f>VLOOKUP($A557,'2021-22 Salary &amp; Benefits'!$A:$I,3,FALSE)</f>
        <v>1.2</v>
      </c>
      <c r="K557" s="101">
        <f>VLOOKUP($A557,'2021-22 Salary &amp; Benefits'!$A:$I,4,FALSE)</f>
        <v>1.2</v>
      </c>
      <c r="L557" s="45">
        <f t="shared" si="134"/>
        <v>721.62</v>
      </c>
      <c r="M557" s="29">
        <v>15</v>
      </c>
      <c r="N557" s="31">
        <f t="shared" si="135"/>
        <v>48.107999999999997</v>
      </c>
      <c r="O557" s="29">
        <v>1.1000000000000001</v>
      </c>
      <c r="P557" s="29">
        <v>36</v>
      </c>
      <c r="Q557" s="32">
        <f t="shared" si="136"/>
        <v>1905.0768000000003</v>
      </c>
      <c r="R557" s="122">
        <f t="shared" si="137"/>
        <v>2.1167520000000004</v>
      </c>
      <c r="S557" s="25">
        <f>VLOOKUP($A557,'2021-22 Salary &amp; Benefits'!$A:$I,5,FALSE)</f>
        <v>67585</v>
      </c>
      <c r="T557" s="25">
        <f>VLOOKUP($A557,'2021-22 Salary &amp; Benefits'!$A:$I,6,FALSE)</f>
        <v>68937</v>
      </c>
      <c r="U557" s="26">
        <f t="shared" si="138"/>
        <v>171672.82070400004</v>
      </c>
      <c r="V557" s="26">
        <f t="shared" si="139"/>
        <v>3434.2184447999753</v>
      </c>
      <c r="W557" s="26">
        <f>'2021-22 Salary &amp; Benefits'!G$6</f>
        <v>11848.32</v>
      </c>
      <c r="X557" s="28">
        <f>'2021-22 Salary &amp; Benefits'!H$6</f>
        <v>0.2271</v>
      </c>
      <c r="Y557" s="28">
        <f>'2021-22 Salary &amp; Benefits'!I$6</f>
        <v>0.22070000000000001</v>
      </c>
      <c r="Z557" s="26">
        <f t="shared" si="140"/>
        <v>64824.784649285764</v>
      </c>
      <c r="AA557" s="27">
        <f t="shared" si="144"/>
        <v>2918.4506524800004</v>
      </c>
      <c r="AB557" s="27">
        <f t="shared" si="141"/>
        <v>644.10205900233609</v>
      </c>
      <c r="AC557" s="27">
        <f t="shared" si="142"/>
        <v>3562.5527114823362</v>
      </c>
      <c r="AD557" s="26">
        <f t="shared" si="143"/>
        <v>243494.3765095681</v>
      </c>
    </row>
    <row r="558" spans="1:30" s="23" customFormat="1">
      <c r="A558" s="129" t="s">
        <v>2483</v>
      </c>
      <c r="B558" s="129" t="s">
        <v>1602</v>
      </c>
      <c r="C558" s="130">
        <v>1663</v>
      </c>
      <c r="D558" s="129" t="s">
        <v>1603</v>
      </c>
      <c r="E558" s="169">
        <f>VLOOKUP($C558,'2020-21 School Level AAFTE'!$C:$Z,11,FALSE)</f>
        <v>0.27779999999999999</v>
      </c>
      <c r="F558" s="169" t="str">
        <f>VLOOKUP($C558,'2020-21 School Level AAFTE'!$C:$Z,8,FALSE)</f>
        <v>No</v>
      </c>
      <c r="G558" s="167">
        <f>VLOOKUP($C558,'2020-21 School Level AAFTE'!$C:$I,7,FALSE)</f>
        <v>2</v>
      </c>
      <c r="H558" s="145">
        <f>IFERROR(IF(F558= "yes",VLOOKUP(C558,Summary!$B:$I,5,0),0),0)</f>
        <v>0</v>
      </c>
      <c r="I558" s="143">
        <f t="shared" si="133"/>
        <v>0</v>
      </c>
      <c r="J558" s="101">
        <f>VLOOKUP($A558,'2021-22 Salary &amp; Benefits'!$A:$I,3,FALSE)</f>
        <v>1.2</v>
      </c>
      <c r="K558" s="101">
        <f>VLOOKUP($A558,'2021-22 Salary &amp; Benefits'!$A:$I,4,FALSE)</f>
        <v>1.2</v>
      </c>
      <c r="L558" s="45">
        <f t="shared" si="134"/>
        <v>0</v>
      </c>
      <c r="M558" s="29">
        <v>15</v>
      </c>
      <c r="N558" s="31">
        <f t="shared" si="135"/>
        <v>0</v>
      </c>
      <c r="O558" s="29">
        <v>1.1000000000000001</v>
      </c>
      <c r="P558" s="29">
        <v>36</v>
      </c>
      <c r="Q558" s="32">
        <f t="shared" si="136"/>
        <v>0</v>
      </c>
      <c r="R558" s="122">
        <f t="shared" si="137"/>
        <v>0</v>
      </c>
      <c r="S558" s="25">
        <f>VLOOKUP($A558,'2021-22 Salary &amp; Benefits'!$A:$I,5,FALSE)</f>
        <v>67585</v>
      </c>
      <c r="T558" s="25">
        <f>VLOOKUP($A558,'2021-22 Salary &amp; Benefits'!$A:$I,6,FALSE)</f>
        <v>68937</v>
      </c>
      <c r="U558" s="26">
        <f t="shared" si="138"/>
        <v>0</v>
      </c>
      <c r="V558" s="26">
        <f t="shared" si="139"/>
        <v>0</v>
      </c>
      <c r="W558" s="26">
        <f>'2021-22 Salary &amp; Benefits'!G$6</f>
        <v>11848.32</v>
      </c>
      <c r="X558" s="28">
        <f>'2021-22 Salary &amp; Benefits'!H$6</f>
        <v>0.2271</v>
      </c>
      <c r="Y558" s="28">
        <f>'2021-22 Salary &amp; Benefits'!I$6</f>
        <v>0.22070000000000001</v>
      </c>
      <c r="Z558" s="26">
        <f t="shared" si="140"/>
        <v>0</v>
      </c>
      <c r="AA558" s="27">
        <f t="shared" si="144"/>
        <v>0</v>
      </c>
      <c r="AB558" s="27">
        <f t="shared" si="141"/>
        <v>0</v>
      </c>
      <c r="AC558" s="27">
        <f t="shared" si="142"/>
        <v>0</v>
      </c>
      <c r="AD558" s="26">
        <f t="shared" si="143"/>
        <v>0</v>
      </c>
    </row>
    <row r="559" spans="1:30" s="23" customFormat="1">
      <c r="A559" s="129" t="s">
        <v>2483</v>
      </c>
      <c r="B559" s="129" t="s">
        <v>1602</v>
      </c>
      <c r="C559" s="130">
        <v>4530</v>
      </c>
      <c r="D559" s="129" t="s">
        <v>1623</v>
      </c>
      <c r="E559" s="169">
        <f>VLOOKUP($C559,'2020-21 School Level AAFTE'!$C:$Z,11,FALSE)</f>
        <v>0.2296</v>
      </c>
      <c r="F559" s="169" t="str">
        <f>VLOOKUP($C559,'2020-21 School Level AAFTE'!$C:$Z,8,FALSE)</f>
        <v>No</v>
      </c>
      <c r="G559" s="167">
        <f>VLOOKUP($C559,'2020-21 School Level AAFTE'!$C:$I,7,FALSE)</f>
        <v>655.16</v>
      </c>
      <c r="H559" s="145">
        <f>IFERROR(IF(F559= "yes",VLOOKUP(C559,Summary!$B:$I,5,0),0),0)</f>
        <v>0</v>
      </c>
      <c r="I559" s="144">
        <f t="shared" si="133"/>
        <v>0</v>
      </c>
      <c r="J559" s="101">
        <f>VLOOKUP($A559,'2021-22 Salary &amp; Benefits'!$A:$I,3,FALSE)</f>
        <v>1.2</v>
      </c>
      <c r="K559" s="101">
        <f>VLOOKUP($A559,'2021-22 Salary &amp; Benefits'!$A:$I,4,FALSE)</f>
        <v>1.2</v>
      </c>
      <c r="L559" s="121">
        <f t="shared" si="134"/>
        <v>0</v>
      </c>
      <c r="M559" s="29">
        <v>15</v>
      </c>
      <c r="N559" s="31">
        <f t="shared" si="135"/>
        <v>0</v>
      </c>
      <c r="O559" s="29">
        <v>1.1000000000000001</v>
      </c>
      <c r="P559" s="29">
        <v>36</v>
      </c>
      <c r="Q559" s="32">
        <f t="shared" si="136"/>
        <v>0</v>
      </c>
      <c r="R559" s="122">
        <f t="shared" si="137"/>
        <v>0</v>
      </c>
      <c r="S559" s="25">
        <f>VLOOKUP($A559,'2021-22 Salary &amp; Benefits'!$A:$I,5,FALSE)</f>
        <v>67585</v>
      </c>
      <c r="T559" s="25">
        <f>VLOOKUP($A559,'2021-22 Salary &amp; Benefits'!$A:$I,6,FALSE)</f>
        <v>68937</v>
      </c>
      <c r="U559" s="26">
        <f t="shared" si="138"/>
        <v>0</v>
      </c>
      <c r="V559" s="26">
        <f t="shared" si="139"/>
        <v>0</v>
      </c>
      <c r="W559" s="26">
        <f>'2021-22 Salary &amp; Benefits'!G$6</f>
        <v>11848.32</v>
      </c>
      <c r="X559" s="28">
        <f>'2021-22 Salary &amp; Benefits'!H$6</f>
        <v>0.2271</v>
      </c>
      <c r="Y559" s="28">
        <f>'2021-22 Salary &amp; Benefits'!I$6</f>
        <v>0.22070000000000001</v>
      </c>
      <c r="Z559" s="26">
        <f t="shared" si="140"/>
        <v>0</v>
      </c>
      <c r="AA559" s="27">
        <f t="shared" si="144"/>
        <v>0</v>
      </c>
      <c r="AB559" s="27">
        <f t="shared" si="141"/>
        <v>0</v>
      </c>
      <c r="AC559" s="27">
        <f t="shared" si="142"/>
        <v>0</v>
      </c>
      <c r="AD559" s="26">
        <f t="shared" si="143"/>
        <v>0</v>
      </c>
    </row>
    <row r="560" spans="1:30" s="23" customFormat="1">
      <c r="A560" s="129" t="s">
        <v>2483</v>
      </c>
      <c r="B560" s="129" t="s">
        <v>1602</v>
      </c>
      <c r="C560" s="130">
        <v>1907</v>
      </c>
      <c r="D560" s="129" t="s">
        <v>1604</v>
      </c>
      <c r="E560" s="169">
        <f>VLOOKUP($C560,'2020-21 School Level AAFTE'!$C:$Z,11,FALSE)</f>
        <v>0.1731</v>
      </c>
      <c r="F560" s="169" t="str">
        <f>VLOOKUP($C560,'2020-21 School Level AAFTE'!$C:$Z,8,FALSE)</f>
        <v>No</v>
      </c>
      <c r="G560" s="167">
        <f>VLOOKUP($C560,'2020-21 School Level AAFTE'!$C:$I,7,FALSE)</f>
        <v>108.69999999999999</v>
      </c>
      <c r="H560" s="145">
        <f>IFERROR(IF(F560= "yes",VLOOKUP(C560,Summary!$B:$I,5,0),0),0)</f>
        <v>0</v>
      </c>
      <c r="I560" s="144">
        <f t="shared" si="133"/>
        <v>0</v>
      </c>
      <c r="J560" s="101">
        <f>VLOOKUP($A560,'2021-22 Salary &amp; Benefits'!$A:$I,3,FALSE)</f>
        <v>1.2</v>
      </c>
      <c r="K560" s="101">
        <f>VLOOKUP($A560,'2021-22 Salary &amp; Benefits'!$A:$I,4,FALSE)</f>
        <v>1.2</v>
      </c>
      <c r="L560" s="121">
        <f t="shared" si="134"/>
        <v>0</v>
      </c>
      <c r="M560" s="29">
        <v>15</v>
      </c>
      <c r="N560" s="31">
        <f t="shared" si="135"/>
        <v>0</v>
      </c>
      <c r="O560" s="29">
        <v>1.1000000000000001</v>
      </c>
      <c r="P560" s="29">
        <v>36</v>
      </c>
      <c r="Q560" s="32">
        <f t="shared" si="136"/>
        <v>0</v>
      </c>
      <c r="R560" s="122">
        <f t="shared" si="137"/>
        <v>0</v>
      </c>
      <c r="S560" s="25">
        <f>VLOOKUP($A560,'2021-22 Salary &amp; Benefits'!$A:$I,5,FALSE)</f>
        <v>67585</v>
      </c>
      <c r="T560" s="25">
        <f>VLOOKUP($A560,'2021-22 Salary &amp; Benefits'!$A:$I,6,FALSE)</f>
        <v>68937</v>
      </c>
      <c r="U560" s="26">
        <f t="shared" si="138"/>
        <v>0</v>
      </c>
      <c r="V560" s="26">
        <f t="shared" si="139"/>
        <v>0</v>
      </c>
      <c r="W560" s="26">
        <f>'2021-22 Salary &amp; Benefits'!G$6</f>
        <v>11848.32</v>
      </c>
      <c r="X560" s="28">
        <f>'2021-22 Salary &amp; Benefits'!H$6</f>
        <v>0.2271</v>
      </c>
      <c r="Y560" s="28">
        <f>'2021-22 Salary &amp; Benefits'!I$6</f>
        <v>0.22070000000000001</v>
      </c>
      <c r="Z560" s="26">
        <f t="shared" si="140"/>
        <v>0</v>
      </c>
      <c r="AA560" s="27">
        <f t="shared" si="144"/>
        <v>0</v>
      </c>
      <c r="AB560" s="27">
        <f t="shared" si="141"/>
        <v>0</v>
      </c>
      <c r="AC560" s="27">
        <f t="shared" si="142"/>
        <v>0</v>
      </c>
      <c r="AD560" s="26">
        <f t="shared" si="143"/>
        <v>0</v>
      </c>
    </row>
    <row r="561" spans="1:30" s="23" customFormat="1">
      <c r="A561" s="129" t="s">
        <v>2483</v>
      </c>
      <c r="B561" s="129" t="s">
        <v>1602</v>
      </c>
      <c r="C561" s="130">
        <v>4137</v>
      </c>
      <c r="D561" s="129" t="s">
        <v>1616</v>
      </c>
      <c r="E561" s="169">
        <f>VLOOKUP($C561,'2020-21 School Level AAFTE'!$C:$Z,11,FALSE)</f>
        <v>0.61570000000000003</v>
      </c>
      <c r="F561" s="169" t="str">
        <f>VLOOKUP($C561,'2020-21 School Level AAFTE'!$C:$Z,8,FALSE)</f>
        <v>Yes</v>
      </c>
      <c r="G561" s="167">
        <f>VLOOKUP($C561,'2020-21 School Level AAFTE'!$C:$I,7,FALSE)</f>
        <v>146.1</v>
      </c>
      <c r="H561" s="145">
        <f>IFERROR(IF(F561= "yes",VLOOKUP(C561,Summary!$B:$I,5,0),0),0)</f>
        <v>0</v>
      </c>
      <c r="I561" s="143">
        <f t="shared" si="133"/>
        <v>146.1</v>
      </c>
      <c r="J561" s="101">
        <f>VLOOKUP($A561,'2021-22 Salary &amp; Benefits'!$A:$I,3,FALSE)</f>
        <v>1.2</v>
      </c>
      <c r="K561" s="101">
        <f>VLOOKUP($A561,'2021-22 Salary &amp; Benefits'!$A:$I,4,FALSE)</f>
        <v>1.2</v>
      </c>
      <c r="L561" s="45">
        <f t="shared" si="134"/>
        <v>146.1</v>
      </c>
      <c r="M561" s="29">
        <v>15</v>
      </c>
      <c r="N561" s="31">
        <f t="shared" si="135"/>
        <v>9.74</v>
      </c>
      <c r="O561" s="29">
        <v>1.1000000000000001</v>
      </c>
      <c r="P561" s="29">
        <v>36</v>
      </c>
      <c r="Q561" s="32">
        <f t="shared" si="136"/>
        <v>385.70400000000001</v>
      </c>
      <c r="R561" s="122">
        <f t="shared" si="137"/>
        <v>0.42856</v>
      </c>
      <c r="S561" s="25">
        <f>VLOOKUP($A561,'2021-22 Salary &amp; Benefits'!$A:$I,5,FALSE)</f>
        <v>67585</v>
      </c>
      <c r="T561" s="25">
        <f>VLOOKUP($A561,'2021-22 Salary &amp; Benefits'!$A:$I,6,FALSE)</f>
        <v>68937</v>
      </c>
      <c r="U561" s="26">
        <f t="shared" si="138"/>
        <v>34757.073120000001</v>
      </c>
      <c r="V561" s="26">
        <f t="shared" si="139"/>
        <v>695.29574399999547</v>
      </c>
      <c r="W561" s="26">
        <f>'2021-22 Salary &amp; Benefits'!G$6</f>
        <v>11848.32</v>
      </c>
      <c r="X561" s="28">
        <f>'2021-22 Salary &amp; Benefits'!H$6</f>
        <v>0.2271</v>
      </c>
      <c r="Y561" s="28">
        <f>'2021-22 Salary &amp; Benefits'!I$6</f>
        <v>0.22070000000000001</v>
      </c>
      <c r="Z561" s="26">
        <f t="shared" si="140"/>
        <v>13124.4990954528</v>
      </c>
      <c r="AA561" s="27">
        <f t="shared" si="144"/>
        <v>590.87281439999992</v>
      </c>
      <c r="AB561" s="27">
        <f t="shared" si="141"/>
        <v>130.40563013808</v>
      </c>
      <c r="AC561" s="27">
        <f t="shared" si="142"/>
        <v>721.27844453807995</v>
      </c>
      <c r="AD561" s="26">
        <f t="shared" si="143"/>
        <v>49298.146403990882</v>
      </c>
    </row>
    <row r="562" spans="1:30" s="23" customFormat="1">
      <c r="A562" s="129" t="s">
        <v>2483</v>
      </c>
      <c r="B562" s="129" t="s">
        <v>1602</v>
      </c>
      <c r="C562" s="130">
        <v>4298</v>
      </c>
      <c r="D562" s="129" t="s">
        <v>1617</v>
      </c>
      <c r="E562" s="169">
        <f>VLOOKUP($C562,'2020-21 School Level AAFTE'!$C:$Z,11,FALSE)</f>
        <v>0.15579999999999999</v>
      </c>
      <c r="F562" s="169" t="str">
        <f>VLOOKUP($C562,'2020-21 School Level AAFTE'!$C:$Z,8,FALSE)</f>
        <v>No</v>
      </c>
      <c r="G562" s="167">
        <f>VLOOKUP($C562,'2020-21 School Level AAFTE'!$C:$I,7,FALSE)</f>
        <v>476.7</v>
      </c>
      <c r="H562" s="145">
        <f>IFERROR(IF(F562= "yes",VLOOKUP(C562,Summary!$B:$I,5,0),0),0)</f>
        <v>0</v>
      </c>
      <c r="I562" s="143">
        <f t="shared" si="133"/>
        <v>0</v>
      </c>
      <c r="J562" s="101">
        <f>VLOOKUP($A562,'2021-22 Salary &amp; Benefits'!$A:$I,3,FALSE)</f>
        <v>1.2</v>
      </c>
      <c r="K562" s="101">
        <f>VLOOKUP($A562,'2021-22 Salary &amp; Benefits'!$A:$I,4,FALSE)</f>
        <v>1.2</v>
      </c>
      <c r="L562" s="45">
        <f t="shared" si="134"/>
        <v>0</v>
      </c>
      <c r="M562" s="29">
        <v>15</v>
      </c>
      <c r="N562" s="31">
        <f t="shared" si="135"/>
        <v>0</v>
      </c>
      <c r="O562" s="29">
        <v>1.1000000000000001</v>
      </c>
      <c r="P562" s="29">
        <v>36</v>
      </c>
      <c r="Q562" s="32">
        <f t="shared" si="136"/>
        <v>0</v>
      </c>
      <c r="R562" s="122">
        <f t="shared" si="137"/>
        <v>0</v>
      </c>
      <c r="S562" s="25">
        <f>VLOOKUP($A562,'2021-22 Salary &amp; Benefits'!$A:$I,5,FALSE)</f>
        <v>67585</v>
      </c>
      <c r="T562" s="25">
        <f>VLOOKUP($A562,'2021-22 Salary &amp; Benefits'!$A:$I,6,FALSE)</f>
        <v>68937</v>
      </c>
      <c r="U562" s="26">
        <f t="shared" si="138"/>
        <v>0</v>
      </c>
      <c r="V562" s="26">
        <f t="shared" si="139"/>
        <v>0</v>
      </c>
      <c r="W562" s="26">
        <f>'2021-22 Salary &amp; Benefits'!G$6</f>
        <v>11848.32</v>
      </c>
      <c r="X562" s="28">
        <f>'2021-22 Salary &amp; Benefits'!H$6</f>
        <v>0.2271</v>
      </c>
      <c r="Y562" s="28">
        <f>'2021-22 Salary &amp; Benefits'!I$6</f>
        <v>0.22070000000000001</v>
      </c>
      <c r="Z562" s="26">
        <f t="shared" si="140"/>
        <v>0</v>
      </c>
      <c r="AA562" s="27">
        <f t="shared" si="144"/>
        <v>0</v>
      </c>
      <c r="AB562" s="27">
        <f t="shared" si="141"/>
        <v>0</v>
      </c>
      <c r="AC562" s="27">
        <f t="shared" si="142"/>
        <v>0</v>
      </c>
      <c r="AD562" s="26">
        <f t="shared" si="143"/>
        <v>0</v>
      </c>
    </row>
    <row r="563" spans="1:30" s="23" customFormat="1">
      <c r="A563" s="129" t="s">
        <v>2483</v>
      </c>
      <c r="B563" s="129" t="s">
        <v>1602</v>
      </c>
      <c r="C563" s="130">
        <v>2545</v>
      </c>
      <c r="D563" s="129" t="s">
        <v>1608</v>
      </c>
      <c r="E563" s="169">
        <f>VLOOKUP($C563,'2020-21 School Level AAFTE'!$C:$Z,11,FALSE)</f>
        <v>0.48520000000000002</v>
      </c>
      <c r="F563" s="169" t="str">
        <f>VLOOKUP($C563,'2020-21 School Level AAFTE'!$C:$Z,8,FALSE)</f>
        <v>No</v>
      </c>
      <c r="G563" s="167">
        <f>VLOOKUP($C563,'2020-21 School Level AAFTE'!$C:$I,7,FALSE)</f>
        <v>534.11</v>
      </c>
      <c r="H563" s="145">
        <f>IFERROR(IF(F563= "yes",VLOOKUP(C563,Summary!$B:$I,5,0),0),0)</f>
        <v>0</v>
      </c>
      <c r="I563" s="143">
        <f t="shared" si="133"/>
        <v>0</v>
      </c>
      <c r="J563" s="101">
        <f>VLOOKUP($A563,'2021-22 Salary &amp; Benefits'!$A:$I,3,FALSE)</f>
        <v>1.2</v>
      </c>
      <c r="K563" s="101">
        <f>VLOOKUP($A563,'2021-22 Salary &amp; Benefits'!$A:$I,4,FALSE)</f>
        <v>1.2</v>
      </c>
      <c r="L563" s="45">
        <f t="shared" si="134"/>
        <v>0</v>
      </c>
      <c r="M563" s="29">
        <v>15</v>
      </c>
      <c r="N563" s="31">
        <f t="shared" si="135"/>
        <v>0</v>
      </c>
      <c r="O563" s="29">
        <v>1.1000000000000001</v>
      </c>
      <c r="P563" s="29">
        <v>36</v>
      </c>
      <c r="Q563" s="32">
        <f t="shared" si="136"/>
        <v>0</v>
      </c>
      <c r="R563" s="122">
        <f t="shared" si="137"/>
        <v>0</v>
      </c>
      <c r="S563" s="25">
        <f>VLOOKUP($A563,'2021-22 Salary &amp; Benefits'!$A:$I,5,FALSE)</f>
        <v>67585</v>
      </c>
      <c r="T563" s="25">
        <f>VLOOKUP($A563,'2021-22 Salary &amp; Benefits'!$A:$I,6,FALSE)</f>
        <v>68937</v>
      </c>
      <c r="U563" s="26">
        <f t="shared" si="138"/>
        <v>0</v>
      </c>
      <c r="V563" s="26">
        <f t="shared" si="139"/>
        <v>0</v>
      </c>
      <c r="W563" s="26">
        <f>'2021-22 Salary &amp; Benefits'!G$6</f>
        <v>11848.32</v>
      </c>
      <c r="X563" s="28">
        <f>'2021-22 Salary &amp; Benefits'!H$6</f>
        <v>0.2271</v>
      </c>
      <c r="Y563" s="28">
        <f>'2021-22 Salary &amp; Benefits'!I$6</f>
        <v>0.22070000000000001</v>
      </c>
      <c r="Z563" s="26">
        <f t="shared" si="140"/>
        <v>0</v>
      </c>
      <c r="AA563" s="27">
        <f t="shared" si="144"/>
        <v>0</v>
      </c>
      <c r="AB563" s="27">
        <f t="shared" si="141"/>
        <v>0</v>
      </c>
      <c r="AC563" s="27">
        <f t="shared" si="142"/>
        <v>0</v>
      </c>
      <c r="AD563" s="26">
        <f t="shared" si="143"/>
        <v>0</v>
      </c>
    </row>
    <row r="564" spans="1:30" s="23" customFormat="1">
      <c r="A564" s="129" t="s">
        <v>2483</v>
      </c>
      <c r="B564" s="129" t="s">
        <v>1602</v>
      </c>
      <c r="C564" s="130">
        <v>3903</v>
      </c>
      <c r="D564" s="129" t="s">
        <v>27</v>
      </c>
      <c r="E564" s="169">
        <f>VLOOKUP($C564,'2020-21 School Level AAFTE'!$C:$Z,11,FALSE)</f>
        <v>0.37030000000000002</v>
      </c>
      <c r="F564" s="169" t="str">
        <f>VLOOKUP($C564,'2020-21 School Level AAFTE'!$C:$Z,8,FALSE)</f>
        <v>No</v>
      </c>
      <c r="G564" s="167">
        <f>VLOOKUP($C564,'2020-21 School Level AAFTE'!$C:$I,7,FALSE)</f>
        <v>9</v>
      </c>
      <c r="H564" s="145">
        <f>IFERROR(IF(F564= "yes",VLOOKUP(C564,Summary!$B:$I,5,0),0),0)</f>
        <v>0</v>
      </c>
      <c r="I564" s="143">
        <f t="shared" si="133"/>
        <v>0</v>
      </c>
      <c r="J564" s="101">
        <f>VLOOKUP($A564,'2021-22 Salary &amp; Benefits'!$A:$I,3,FALSE)</f>
        <v>1.2</v>
      </c>
      <c r="K564" s="101">
        <f>VLOOKUP($A564,'2021-22 Salary &amp; Benefits'!$A:$I,4,FALSE)</f>
        <v>1.2</v>
      </c>
      <c r="L564" s="45">
        <f t="shared" si="134"/>
        <v>0</v>
      </c>
      <c r="M564" s="29">
        <v>15</v>
      </c>
      <c r="N564" s="31">
        <f t="shared" si="135"/>
        <v>0</v>
      </c>
      <c r="O564" s="29">
        <v>1.1000000000000001</v>
      </c>
      <c r="P564" s="29">
        <v>36</v>
      </c>
      <c r="Q564" s="32">
        <f t="shared" si="136"/>
        <v>0</v>
      </c>
      <c r="R564" s="122">
        <f t="shared" si="137"/>
        <v>0</v>
      </c>
      <c r="S564" s="25">
        <f>VLOOKUP($A564,'2021-22 Salary &amp; Benefits'!$A:$I,5,FALSE)</f>
        <v>67585</v>
      </c>
      <c r="T564" s="25">
        <f>VLOOKUP($A564,'2021-22 Salary &amp; Benefits'!$A:$I,6,FALSE)</f>
        <v>68937</v>
      </c>
      <c r="U564" s="26">
        <f t="shared" si="138"/>
        <v>0</v>
      </c>
      <c r="V564" s="26">
        <f t="shared" si="139"/>
        <v>0</v>
      </c>
      <c r="W564" s="26">
        <f>'2021-22 Salary &amp; Benefits'!G$6</f>
        <v>11848.32</v>
      </c>
      <c r="X564" s="28">
        <f>'2021-22 Salary &amp; Benefits'!H$6</f>
        <v>0.2271</v>
      </c>
      <c r="Y564" s="28">
        <f>'2021-22 Salary &amp; Benefits'!I$6</f>
        <v>0.22070000000000001</v>
      </c>
      <c r="Z564" s="26">
        <f t="shared" si="140"/>
        <v>0</v>
      </c>
      <c r="AA564" s="27">
        <f t="shared" si="144"/>
        <v>0</v>
      </c>
      <c r="AB564" s="27">
        <f t="shared" si="141"/>
        <v>0</v>
      </c>
      <c r="AC564" s="27">
        <f t="shared" si="142"/>
        <v>0</v>
      </c>
      <c r="AD564" s="26">
        <f t="shared" si="143"/>
        <v>0</v>
      </c>
    </row>
    <row r="565" spans="1:30" s="23" customFormat="1">
      <c r="A565" s="129" t="s">
        <v>2483</v>
      </c>
      <c r="B565" s="129" t="s">
        <v>1602</v>
      </c>
      <c r="C565" s="130">
        <v>5570</v>
      </c>
      <c r="D565" s="129" t="s">
        <v>3176</v>
      </c>
      <c r="E565" s="169">
        <f>VLOOKUP($C565,'2020-21 School Level AAFTE'!$C:$Z,11,FALSE)</f>
        <v>6.2100000000000002E-2</v>
      </c>
      <c r="F565" s="169" t="str">
        <f>VLOOKUP($C565,'2020-21 School Level AAFTE'!$C:$Z,8,FALSE)</f>
        <v>No</v>
      </c>
      <c r="G565" s="167">
        <f>VLOOKUP($C565,'2020-21 School Level AAFTE'!$C:$I,7,FALSE)</f>
        <v>673.9</v>
      </c>
      <c r="H565" s="145">
        <f>IFERROR(IF(F565= "yes",VLOOKUP(C565,Summary!$B:$I,5,0),0),0)</f>
        <v>0</v>
      </c>
      <c r="I565" s="143">
        <f t="shared" si="133"/>
        <v>0</v>
      </c>
      <c r="J565" s="101">
        <f>VLOOKUP($A565,'2021-22 Salary &amp; Benefits'!$A:$I,3,FALSE)</f>
        <v>1.2</v>
      </c>
      <c r="K565" s="101">
        <f>VLOOKUP($A565,'2021-22 Salary &amp; Benefits'!$A:$I,4,FALSE)</f>
        <v>1.2</v>
      </c>
      <c r="L565" s="45">
        <f t="shared" si="134"/>
        <v>0</v>
      </c>
      <c r="M565" s="29">
        <v>15</v>
      </c>
      <c r="N565" s="31">
        <f t="shared" si="135"/>
        <v>0</v>
      </c>
      <c r="O565" s="29">
        <v>1.1000000000000001</v>
      </c>
      <c r="P565" s="29">
        <v>36</v>
      </c>
      <c r="Q565" s="32">
        <f t="shared" si="136"/>
        <v>0</v>
      </c>
      <c r="R565" s="122">
        <f t="shared" si="137"/>
        <v>0</v>
      </c>
      <c r="S565" s="25">
        <f>VLOOKUP($A565,'2021-22 Salary &amp; Benefits'!$A:$I,5,FALSE)</f>
        <v>67585</v>
      </c>
      <c r="T565" s="25">
        <f>VLOOKUP($A565,'2021-22 Salary &amp; Benefits'!$A:$I,6,FALSE)</f>
        <v>68937</v>
      </c>
      <c r="U565" s="26">
        <f t="shared" si="138"/>
        <v>0</v>
      </c>
      <c r="V565" s="26">
        <f t="shared" si="139"/>
        <v>0</v>
      </c>
      <c r="W565" s="26">
        <f>'2021-22 Salary &amp; Benefits'!G$6</f>
        <v>11848.32</v>
      </c>
      <c r="X565" s="28">
        <f>'2021-22 Salary &amp; Benefits'!H$6</f>
        <v>0.2271</v>
      </c>
      <c r="Y565" s="28">
        <f>'2021-22 Salary &amp; Benefits'!I$6</f>
        <v>0.22070000000000001</v>
      </c>
      <c r="Z565" s="26">
        <f t="shared" si="140"/>
        <v>0</v>
      </c>
      <c r="AA565" s="27">
        <f t="shared" si="144"/>
        <v>0</v>
      </c>
      <c r="AB565" s="27">
        <f t="shared" si="141"/>
        <v>0</v>
      </c>
      <c r="AC565" s="27">
        <f t="shared" si="142"/>
        <v>0</v>
      </c>
      <c r="AD565" s="26">
        <f t="shared" si="143"/>
        <v>0</v>
      </c>
    </row>
    <row r="566" spans="1:30" s="23" customFormat="1">
      <c r="A566" s="129" t="s">
        <v>2483</v>
      </c>
      <c r="B566" s="129" t="s">
        <v>1602</v>
      </c>
      <c r="C566" s="130">
        <v>3002</v>
      </c>
      <c r="D566" s="129" t="s">
        <v>1612</v>
      </c>
      <c r="E566" s="169">
        <f>VLOOKUP($C566,'2020-21 School Level AAFTE'!$C:$Z,11,FALSE)</f>
        <v>0.39250000000000002</v>
      </c>
      <c r="F566" s="169" t="str">
        <f>VLOOKUP($C566,'2020-21 School Level AAFTE'!$C:$Z,8,FALSE)</f>
        <v>No</v>
      </c>
      <c r="G566" s="167">
        <f>VLOOKUP($C566,'2020-21 School Level AAFTE'!$C:$I,7,FALSE)</f>
        <v>502.47</v>
      </c>
      <c r="H566" s="145">
        <f>IFERROR(IF(F566= "yes",VLOOKUP(C566,Summary!$B:$I,5,0),0),0)</f>
        <v>0</v>
      </c>
      <c r="I566" s="143">
        <f t="shared" ref="I566:I626" si="145">IF(F566= "yes", G566,0)</f>
        <v>0</v>
      </c>
      <c r="J566" s="101">
        <f>VLOOKUP($A566,'2021-22 Salary &amp; Benefits'!$A:$I,3,FALSE)</f>
        <v>1.2</v>
      </c>
      <c r="K566" s="101">
        <f>VLOOKUP($A566,'2021-22 Salary &amp; Benefits'!$A:$I,4,FALSE)</f>
        <v>1.2</v>
      </c>
      <c r="L566" s="45">
        <f t="shared" ref="L566:L626" si="146">IF(H566&gt;0,H566,I566)</f>
        <v>0</v>
      </c>
      <c r="M566" s="29">
        <v>15</v>
      </c>
      <c r="N566" s="31">
        <f t="shared" ref="N566:N626" si="147">IF(L566="no",0,L566/M566)</f>
        <v>0</v>
      </c>
      <c r="O566" s="29">
        <v>1.1000000000000001</v>
      </c>
      <c r="P566" s="29">
        <v>36</v>
      </c>
      <c r="Q566" s="32">
        <f t="shared" ref="Q566:Q626" si="148">IF(L566="no",0,N566*O566*P566)</f>
        <v>0</v>
      </c>
      <c r="R566" s="122">
        <f t="shared" ref="R566:R626" si="149">IF(L566="no",0,Q566/900)</f>
        <v>0</v>
      </c>
      <c r="S566" s="25">
        <f>VLOOKUP($A566,'2021-22 Salary &amp; Benefits'!$A:$I,5,FALSE)</f>
        <v>67585</v>
      </c>
      <c r="T566" s="25">
        <f>VLOOKUP($A566,'2021-22 Salary &amp; Benefits'!$A:$I,6,FALSE)</f>
        <v>68937</v>
      </c>
      <c r="U566" s="26">
        <f t="shared" ref="U566:U626" si="150">$J566*$S566*$R566</f>
        <v>0</v>
      </c>
      <c r="V566" s="26">
        <f t="shared" ref="V566:V626" si="151">$K566*$T566*$R566-U566</f>
        <v>0</v>
      </c>
      <c r="W566" s="26">
        <f>'2021-22 Salary &amp; Benefits'!G$6</f>
        <v>11848.32</v>
      </c>
      <c r="X566" s="28">
        <f>'2021-22 Salary &amp; Benefits'!H$6</f>
        <v>0.2271</v>
      </c>
      <c r="Y566" s="28">
        <f>'2021-22 Salary &amp; Benefits'!I$6</f>
        <v>0.22070000000000001</v>
      </c>
      <c r="Z566" s="26">
        <f t="shared" ref="Z566:Z626" si="152">U566*X566+V566*Y566+R566*W566</f>
        <v>0</v>
      </c>
      <c r="AA566" s="27">
        <f t="shared" si="144"/>
        <v>0</v>
      </c>
      <c r="AB566" s="27">
        <f t="shared" ref="AB566:AB626" si="153">AA566*Y566</f>
        <v>0</v>
      </c>
      <c r="AC566" s="27">
        <f t="shared" ref="AC566:AC626" si="154">SUM(AA566:AB566)</f>
        <v>0</v>
      </c>
      <c r="AD566" s="26">
        <f t="shared" ref="AD566:AD626" si="155">SUM(Z566,U566:V566,AC566)</f>
        <v>0</v>
      </c>
    </row>
    <row r="567" spans="1:30" s="23" customFormat="1">
      <c r="A567" s="129" t="s">
        <v>2483</v>
      </c>
      <c r="B567" s="129" t="s">
        <v>1602</v>
      </c>
      <c r="C567" s="130">
        <v>2752</v>
      </c>
      <c r="D567" s="129" t="s">
        <v>385</v>
      </c>
      <c r="E567" s="169">
        <f>VLOOKUP($C567,'2020-21 School Level AAFTE'!$C:$Z,11,FALSE)</f>
        <v>0.34639999999999999</v>
      </c>
      <c r="F567" s="169" t="str">
        <f>VLOOKUP($C567,'2020-21 School Level AAFTE'!$C:$Z,8,FALSE)</f>
        <v>No</v>
      </c>
      <c r="G567" s="167">
        <f>VLOOKUP($C567,'2020-21 School Level AAFTE'!$C:$I,7,FALSE)</f>
        <v>405.18</v>
      </c>
      <c r="H567" s="145">
        <f>IFERROR(IF(F567= "yes",VLOOKUP(C567,Summary!$B:$I,5,0),0),0)</f>
        <v>0</v>
      </c>
      <c r="I567" s="143">
        <f t="shared" si="145"/>
        <v>0</v>
      </c>
      <c r="J567" s="101">
        <f>VLOOKUP($A567,'2021-22 Salary &amp; Benefits'!$A:$I,3,FALSE)</f>
        <v>1.2</v>
      </c>
      <c r="K567" s="101">
        <f>VLOOKUP($A567,'2021-22 Salary &amp; Benefits'!$A:$I,4,FALSE)</f>
        <v>1.2</v>
      </c>
      <c r="L567" s="45">
        <f t="shared" si="146"/>
        <v>0</v>
      </c>
      <c r="M567" s="29">
        <v>15</v>
      </c>
      <c r="N567" s="31">
        <f t="shared" si="147"/>
        <v>0</v>
      </c>
      <c r="O567" s="29">
        <v>1.1000000000000001</v>
      </c>
      <c r="P567" s="29">
        <v>36</v>
      </c>
      <c r="Q567" s="32">
        <f t="shared" si="148"/>
        <v>0</v>
      </c>
      <c r="R567" s="122">
        <f t="shared" si="149"/>
        <v>0</v>
      </c>
      <c r="S567" s="25">
        <f>VLOOKUP($A567,'2021-22 Salary &amp; Benefits'!$A:$I,5,FALSE)</f>
        <v>67585</v>
      </c>
      <c r="T567" s="25">
        <f>VLOOKUP($A567,'2021-22 Salary &amp; Benefits'!$A:$I,6,FALSE)</f>
        <v>68937</v>
      </c>
      <c r="U567" s="26">
        <f t="shared" si="150"/>
        <v>0</v>
      </c>
      <c r="V567" s="26">
        <f t="shared" si="151"/>
        <v>0</v>
      </c>
      <c r="W567" s="26">
        <f>'2021-22 Salary &amp; Benefits'!G$6</f>
        <v>11848.32</v>
      </c>
      <c r="X567" s="28">
        <f>'2021-22 Salary &amp; Benefits'!H$6</f>
        <v>0.2271</v>
      </c>
      <c r="Y567" s="28">
        <f>'2021-22 Salary &amp; Benefits'!I$6</f>
        <v>0.22070000000000001</v>
      </c>
      <c r="Z567" s="26">
        <f t="shared" si="152"/>
        <v>0</v>
      </c>
      <c r="AA567" s="27">
        <f t="shared" si="144"/>
        <v>0</v>
      </c>
      <c r="AB567" s="27">
        <f t="shared" si="153"/>
        <v>0</v>
      </c>
      <c r="AC567" s="27">
        <f t="shared" si="154"/>
        <v>0</v>
      </c>
      <c r="AD567" s="26">
        <f t="shared" si="155"/>
        <v>0</v>
      </c>
    </row>
    <row r="568" spans="1:30" s="23" customFormat="1">
      <c r="A568" s="129" t="s">
        <v>2483</v>
      </c>
      <c r="B568" s="129" t="s">
        <v>1602</v>
      </c>
      <c r="C568" s="130">
        <v>4125</v>
      </c>
      <c r="D568" s="129" t="s">
        <v>1615</v>
      </c>
      <c r="E568" s="169">
        <f>VLOOKUP($C568,'2020-21 School Level AAFTE'!$C:$Z,11,FALSE)</f>
        <v>0.34139999999999998</v>
      </c>
      <c r="F568" s="169" t="str">
        <f>VLOOKUP($C568,'2020-21 School Level AAFTE'!$C:$Z,8,FALSE)</f>
        <v>No</v>
      </c>
      <c r="G568" s="167">
        <f>VLOOKUP($C568,'2020-21 School Level AAFTE'!$C:$I,7,FALSE)</f>
        <v>518.9</v>
      </c>
      <c r="H568" s="145">
        <f>IFERROR(IF(F568= "yes",VLOOKUP(C568,Summary!$B:$I,5,0),0),0)</f>
        <v>0</v>
      </c>
      <c r="I568" s="143">
        <f t="shared" si="145"/>
        <v>0</v>
      </c>
      <c r="J568" s="101">
        <f>VLOOKUP($A568,'2021-22 Salary &amp; Benefits'!$A:$I,3,FALSE)</f>
        <v>1.2</v>
      </c>
      <c r="K568" s="101">
        <f>VLOOKUP($A568,'2021-22 Salary &amp; Benefits'!$A:$I,4,FALSE)</f>
        <v>1.2</v>
      </c>
      <c r="L568" s="45">
        <f t="shared" si="146"/>
        <v>0</v>
      </c>
      <c r="M568" s="29">
        <v>15</v>
      </c>
      <c r="N568" s="31">
        <f t="shared" si="147"/>
        <v>0</v>
      </c>
      <c r="O568" s="29">
        <v>1.1000000000000001</v>
      </c>
      <c r="P568" s="29">
        <v>36</v>
      </c>
      <c r="Q568" s="32">
        <f t="shared" si="148"/>
        <v>0</v>
      </c>
      <c r="R568" s="122">
        <f t="shared" si="149"/>
        <v>0</v>
      </c>
      <c r="S568" s="25">
        <f>VLOOKUP($A568,'2021-22 Salary &amp; Benefits'!$A:$I,5,FALSE)</f>
        <v>67585</v>
      </c>
      <c r="T568" s="25">
        <f>VLOOKUP($A568,'2021-22 Salary &amp; Benefits'!$A:$I,6,FALSE)</f>
        <v>68937</v>
      </c>
      <c r="U568" s="26">
        <f t="shared" si="150"/>
        <v>0</v>
      </c>
      <c r="V568" s="26">
        <f t="shared" si="151"/>
        <v>0</v>
      </c>
      <c r="W568" s="26">
        <f>'2021-22 Salary &amp; Benefits'!G$6</f>
        <v>11848.32</v>
      </c>
      <c r="X568" s="28">
        <f>'2021-22 Salary &amp; Benefits'!H$6</f>
        <v>0.2271</v>
      </c>
      <c r="Y568" s="28">
        <f>'2021-22 Salary &amp; Benefits'!I$6</f>
        <v>0.22070000000000001</v>
      </c>
      <c r="Z568" s="26">
        <f t="shared" si="152"/>
        <v>0</v>
      </c>
      <c r="AA568" s="27">
        <f t="shared" si="144"/>
        <v>0</v>
      </c>
      <c r="AB568" s="27">
        <f t="shared" si="153"/>
        <v>0</v>
      </c>
      <c r="AC568" s="27">
        <f t="shared" si="154"/>
        <v>0</v>
      </c>
      <c r="AD568" s="26">
        <f t="shared" si="155"/>
        <v>0</v>
      </c>
    </row>
    <row r="569" spans="1:30" s="23" customFormat="1">
      <c r="A569" s="129" t="s">
        <v>2299</v>
      </c>
      <c r="B569" s="129" t="s">
        <v>220</v>
      </c>
      <c r="C569" s="130">
        <v>1646</v>
      </c>
      <c r="D569" s="129" t="s">
        <v>221</v>
      </c>
      <c r="E569" s="169">
        <f>VLOOKUP($C569,'2020-21 School Level AAFTE'!$C:$Z,11,FALSE)</f>
        <v>0.67459999999999998</v>
      </c>
      <c r="F569" s="169" t="str">
        <f>VLOOKUP($C569,'2020-21 School Level AAFTE'!$C:$Z,8,FALSE)</f>
        <v>Yes</v>
      </c>
      <c r="G569" s="167">
        <f>VLOOKUP($C569,'2020-21 School Level AAFTE'!$C:$I,7,FALSE)</f>
        <v>101.27</v>
      </c>
      <c r="H569" s="145">
        <f>IFERROR(IF(F569= "yes",VLOOKUP(C569,Summary!$B:$I,5,0),0),0)</f>
        <v>0</v>
      </c>
      <c r="I569" s="143">
        <f t="shared" si="145"/>
        <v>101.27</v>
      </c>
      <c r="J569" s="101">
        <f>VLOOKUP($A569,'2021-22 Salary &amp; Benefits'!$A:$I,3,FALSE)</f>
        <v>1.06</v>
      </c>
      <c r="K569" s="101">
        <f>VLOOKUP($A569,'2021-22 Salary &amp; Benefits'!$A:$I,4,FALSE)</f>
        <v>1.06</v>
      </c>
      <c r="L569" s="45">
        <f t="shared" si="146"/>
        <v>101.27</v>
      </c>
      <c r="M569" s="29">
        <v>15</v>
      </c>
      <c r="N569" s="31">
        <f t="shared" si="147"/>
        <v>6.7513333333333332</v>
      </c>
      <c r="O569" s="29">
        <v>1.1000000000000001</v>
      </c>
      <c r="P569" s="29">
        <v>36</v>
      </c>
      <c r="Q569" s="32">
        <f t="shared" si="148"/>
        <v>267.3528</v>
      </c>
      <c r="R569" s="122">
        <f t="shared" si="149"/>
        <v>0.29705866666666669</v>
      </c>
      <c r="S569" s="25">
        <f>VLOOKUP($A569,'2021-22 Salary &amp; Benefits'!$A:$I,5,FALSE)</f>
        <v>67585</v>
      </c>
      <c r="T569" s="25">
        <f>VLOOKUP($A569,'2021-22 Salary &amp; Benefits'!$A:$I,6,FALSE)</f>
        <v>68937</v>
      </c>
      <c r="U569" s="26">
        <f t="shared" si="150"/>
        <v>21281.312585866672</v>
      </c>
      <c r="V569" s="26">
        <f t="shared" si="151"/>
        <v>425.7207163733292</v>
      </c>
      <c r="W569" s="26">
        <f>'2021-22 Salary &amp; Benefits'!G$6</f>
        <v>11848.32</v>
      </c>
      <c r="X569" s="28">
        <f>'2021-22 Salary &amp; Benefits'!H$6</f>
        <v>0.2271</v>
      </c>
      <c r="Y569" s="28">
        <f>'2021-22 Salary &amp; Benefits'!I$6</f>
        <v>0.22070000000000001</v>
      </c>
      <c r="Z569" s="26">
        <f t="shared" si="152"/>
        <v>8446.5887917939144</v>
      </c>
      <c r="AA569" s="27">
        <f t="shared" si="144"/>
        <v>361.78388837066666</v>
      </c>
      <c r="AB569" s="27">
        <f t="shared" si="153"/>
        <v>79.84570416340614</v>
      </c>
      <c r="AC569" s="27">
        <f t="shared" si="154"/>
        <v>441.6295925340728</v>
      </c>
      <c r="AD569" s="26">
        <f t="shared" si="155"/>
        <v>30595.251686567986</v>
      </c>
    </row>
    <row r="570" spans="1:30" s="23" customFormat="1">
      <c r="A570" s="129" t="s">
        <v>2299</v>
      </c>
      <c r="B570" s="129" t="s">
        <v>220</v>
      </c>
      <c r="C570" s="130">
        <v>4299</v>
      </c>
      <c r="D570" s="129" t="s">
        <v>242</v>
      </c>
      <c r="E570" s="169">
        <f>VLOOKUP($C570,'2020-21 School Level AAFTE'!$C:$Z,11,FALSE)</f>
        <v>0.49990000000000001</v>
      </c>
      <c r="F570" s="169" t="str">
        <f>VLOOKUP($C570,'2020-21 School Level AAFTE'!$C:$Z,8,FALSE)</f>
        <v>No</v>
      </c>
      <c r="G570" s="167">
        <f>VLOOKUP($C570,'2020-21 School Level AAFTE'!$C:$I,7,FALSE)</f>
        <v>405.81</v>
      </c>
      <c r="H570" s="145">
        <f>IFERROR(IF(F570= "yes",VLOOKUP(C570,Summary!$B:$I,5,0),0),0)</f>
        <v>0</v>
      </c>
      <c r="I570" s="144">
        <f t="shared" si="145"/>
        <v>0</v>
      </c>
      <c r="J570" s="101">
        <f>VLOOKUP($A570,'2021-22 Salary &amp; Benefits'!$A:$I,3,FALSE)</f>
        <v>1.06</v>
      </c>
      <c r="K570" s="101">
        <f>VLOOKUP($A570,'2021-22 Salary &amp; Benefits'!$A:$I,4,FALSE)</f>
        <v>1.06</v>
      </c>
      <c r="L570" s="121">
        <f t="shared" si="146"/>
        <v>0</v>
      </c>
      <c r="M570" s="29">
        <v>15</v>
      </c>
      <c r="N570" s="31">
        <f t="shared" si="147"/>
        <v>0</v>
      </c>
      <c r="O570" s="29">
        <v>1.1000000000000001</v>
      </c>
      <c r="P570" s="29">
        <v>36</v>
      </c>
      <c r="Q570" s="32">
        <f t="shared" si="148"/>
        <v>0</v>
      </c>
      <c r="R570" s="122">
        <f t="shared" si="149"/>
        <v>0</v>
      </c>
      <c r="S570" s="25">
        <f>VLOOKUP($A570,'2021-22 Salary &amp; Benefits'!$A:$I,5,FALSE)</f>
        <v>67585</v>
      </c>
      <c r="T570" s="25">
        <f>VLOOKUP($A570,'2021-22 Salary &amp; Benefits'!$A:$I,6,FALSE)</f>
        <v>68937</v>
      </c>
      <c r="U570" s="26">
        <f t="shared" si="150"/>
        <v>0</v>
      </c>
      <c r="V570" s="26">
        <f t="shared" si="151"/>
        <v>0</v>
      </c>
      <c r="W570" s="26">
        <f>'2021-22 Salary &amp; Benefits'!G$6</f>
        <v>11848.32</v>
      </c>
      <c r="X570" s="28">
        <f>'2021-22 Salary &amp; Benefits'!H$6</f>
        <v>0.2271</v>
      </c>
      <c r="Y570" s="28">
        <f>'2021-22 Salary &amp; Benefits'!I$6</f>
        <v>0.22070000000000001</v>
      </c>
      <c r="Z570" s="26">
        <f t="shared" si="152"/>
        <v>0</v>
      </c>
      <c r="AA570" s="27">
        <f t="shared" si="144"/>
        <v>0</v>
      </c>
      <c r="AB570" s="27">
        <f t="shared" si="153"/>
        <v>0</v>
      </c>
      <c r="AC570" s="27">
        <f t="shared" si="154"/>
        <v>0</v>
      </c>
      <c r="AD570" s="26">
        <f t="shared" si="155"/>
        <v>0</v>
      </c>
    </row>
    <row r="571" spans="1:30" s="23" customFormat="1">
      <c r="A571" s="129" t="s">
        <v>2299</v>
      </c>
      <c r="B571" s="129" t="s">
        <v>220</v>
      </c>
      <c r="C571" s="130">
        <v>3736</v>
      </c>
      <c r="D571" s="129" t="s">
        <v>230</v>
      </c>
      <c r="E571" s="169">
        <f>VLOOKUP($C571,'2020-21 School Level AAFTE'!$C:$Z,11,FALSE)</f>
        <v>0.64459999999999995</v>
      </c>
      <c r="F571" s="169" t="str">
        <f>VLOOKUP($C571,'2020-21 School Level AAFTE'!$C:$Z,8,FALSE)</f>
        <v>Yes</v>
      </c>
      <c r="G571" s="167">
        <f>VLOOKUP($C571,'2020-21 School Level AAFTE'!$C:$I,7,FALSE)</f>
        <v>355.1</v>
      </c>
      <c r="H571" s="145">
        <f>IFERROR(IF(F571= "yes",VLOOKUP(C571,Summary!$B:$I,5,0),0),0)</f>
        <v>0</v>
      </c>
      <c r="I571" s="143">
        <f t="shared" si="145"/>
        <v>355.1</v>
      </c>
      <c r="J571" s="101">
        <f>VLOOKUP($A571,'2021-22 Salary &amp; Benefits'!$A:$I,3,FALSE)</f>
        <v>1.06</v>
      </c>
      <c r="K571" s="101">
        <f>VLOOKUP($A571,'2021-22 Salary &amp; Benefits'!$A:$I,4,FALSE)</f>
        <v>1.06</v>
      </c>
      <c r="L571" s="45">
        <f t="shared" si="146"/>
        <v>355.1</v>
      </c>
      <c r="M571" s="29">
        <v>15</v>
      </c>
      <c r="N571" s="31">
        <f t="shared" si="147"/>
        <v>23.673333333333336</v>
      </c>
      <c r="O571" s="29">
        <v>1.1000000000000001</v>
      </c>
      <c r="P571" s="29">
        <v>36</v>
      </c>
      <c r="Q571" s="32">
        <f t="shared" si="148"/>
        <v>937.46400000000017</v>
      </c>
      <c r="R571" s="122">
        <f t="shared" si="149"/>
        <v>1.0416266666666669</v>
      </c>
      <c r="S571" s="25">
        <f>VLOOKUP($A571,'2021-22 Salary &amp; Benefits'!$A:$I,5,FALSE)</f>
        <v>67585</v>
      </c>
      <c r="T571" s="25">
        <f>VLOOKUP($A571,'2021-22 Salary &amp; Benefits'!$A:$I,6,FALSE)</f>
        <v>68937</v>
      </c>
      <c r="U571" s="26">
        <f t="shared" si="150"/>
        <v>74622.238562666695</v>
      </c>
      <c r="V571" s="26">
        <f t="shared" si="151"/>
        <v>1492.7760085333284</v>
      </c>
      <c r="W571" s="26">
        <f>'2021-22 Salary &amp; Benefits'!G$6</f>
        <v>11848.32</v>
      </c>
      <c r="X571" s="28">
        <f>'2021-22 Salary &amp; Benefits'!H$6</f>
        <v>0.2271</v>
      </c>
      <c r="Y571" s="28">
        <f>'2021-22 Salary &amp; Benefits'!I$6</f>
        <v>0.22070000000000001</v>
      </c>
      <c r="Z571" s="26">
        <f t="shared" si="152"/>
        <v>29617.692109864911</v>
      </c>
      <c r="AA571" s="27">
        <f t="shared" si="144"/>
        <v>1268.583576186667</v>
      </c>
      <c r="AB571" s="27">
        <f t="shared" si="153"/>
        <v>279.97639526439741</v>
      </c>
      <c r="AC571" s="27">
        <f t="shared" si="154"/>
        <v>1548.5599714510645</v>
      </c>
      <c r="AD571" s="26">
        <f t="shared" si="155"/>
        <v>107281.26665251599</v>
      </c>
    </row>
    <row r="572" spans="1:30" s="23" customFormat="1">
      <c r="A572" s="129" t="s">
        <v>2299</v>
      </c>
      <c r="B572" s="129" t="s">
        <v>220</v>
      </c>
      <c r="C572" s="130">
        <v>3785</v>
      </c>
      <c r="D572" s="129" t="s">
        <v>231</v>
      </c>
      <c r="E572" s="169">
        <f>VLOOKUP($C572,'2020-21 School Level AAFTE'!$C:$Z,11,FALSE)</f>
        <v>0.61850000000000005</v>
      </c>
      <c r="F572" s="169" t="str">
        <f>VLOOKUP($C572,'2020-21 School Level AAFTE'!$C:$Z,8,FALSE)</f>
        <v>Yes</v>
      </c>
      <c r="G572" s="167">
        <f>VLOOKUP($C572,'2020-21 School Level AAFTE'!$C:$I,7,FALSE)</f>
        <v>920.99</v>
      </c>
      <c r="H572" s="145">
        <f>IFERROR(IF(F572= "yes",VLOOKUP(C572,Summary!$B:$I,5,0),0),0)</f>
        <v>0</v>
      </c>
      <c r="I572" s="144">
        <f t="shared" si="145"/>
        <v>920.99</v>
      </c>
      <c r="J572" s="101">
        <f>VLOOKUP($A572,'2021-22 Salary &amp; Benefits'!$A:$I,3,FALSE)</f>
        <v>1.06</v>
      </c>
      <c r="K572" s="101">
        <f>VLOOKUP($A572,'2021-22 Salary &amp; Benefits'!$A:$I,4,FALSE)</f>
        <v>1.06</v>
      </c>
      <c r="L572" s="121">
        <f t="shared" si="146"/>
        <v>920.99</v>
      </c>
      <c r="M572" s="29">
        <v>15</v>
      </c>
      <c r="N572" s="31">
        <f t="shared" si="147"/>
        <v>61.399333333333331</v>
      </c>
      <c r="O572" s="29">
        <v>1.1000000000000001</v>
      </c>
      <c r="P572" s="29">
        <v>36</v>
      </c>
      <c r="Q572" s="32">
        <f t="shared" si="148"/>
        <v>2431.4135999999999</v>
      </c>
      <c r="R572" s="122">
        <f t="shared" si="149"/>
        <v>2.7015706666666666</v>
      </c>
      <c r="S572" s="25">
        <f>VLOOKUP($A572,'2021-22 Salary &amp; Benefits'!$A:$I,5,FALSE)</f>
        <v>67585</v>
      </c>
      <c r="T572" s="25">
        <f>VLOOKUP($A572,'2021-22 Salary &amp; Benefits'!$A:$I,6,FALSE)</f>
        <v>68937</v>
      </c>
      <c r="U572" s="26">
        <f t="shared" si="150"/>
        <v>193540.79271706668</v>
      </c>
      <c r="V572" s="26">
        <f t="shared" si="151"/>
        <v>3871.6749538133154</v>
      </c>
      <c r="W572" s="26">
        <f>'2021-22 Salary &amp; Benefits'!G$6</f>
        <v>11848.32</v>
      </c>
      <c r="X572" s="28">
        <f>'2021-22 Salary &amp; Benefits'!H$6</f>
        <v>0.2271</v>
      </c>
      <c r="Y572" s="28">
        <f>'2021-22 Salary &amp; Benefits'!I$6</f>
        <v>0.22070000000000001</v>
      </c>
      <c r="Z572" s="26">
        <f t="shared" si="152"/>
        <v>76816.666449632437</v>
      </c>
      <c r="AA572" s="27">
        <f t="shared" si="144"/>
        <v>3290.2077945146666</v>
      </c>
      <c r="AB572" s="27">
        <f t="shared" si="153"/>
        <v>726.14886024938698</v>
      </c>
      <c r="AC572" s="27">
        <f t="shared" si="154"/>
        <v>4016.3566547640535</v>
      </c>
      <c r="AD572" s="26">
        <f t="shared" si="155"/>
        <v>278245.49077527644</v>
      </c>
    </row>
    <row r="573" spans="1:30" s="23" customFormat="1">
      <c r="A573" s="129" t="s">
        <v>2299</v>
      </c>
      <c r="B573" s="129" t="s">
        <v>220</v>
      </c>
      <c r="C573" s="130">
        <v>4203</v>
      </c>
      <c r="D573" s="129" t="s">
        <v>2884</v>
      </c>
      <c r="E573" s="169">
        <f>VLOOKUP($C573,'2020-21 School Level AAFTE'!$C:$Z,11,FALSE)</f>
        <v>0.57140000000000002</v>
      </c>
      <c r="F573" s="169" t="str">
        <f>VLOOKUP($C573,'2020-21 School Level AAFTE'!$C:$Z,8,FALSE)</f>
        <v>Yes</v>
      </c>
      <c r="G573" s="167">
        <f>VLOOKUP($C573,'2020-21 School Level AAFTE'!$C:$I,7,FALSE)</f>
        <v>665.55</v>
      </c>
      <c r="H573" s="145">
        <f>IFERROR(IF(F573= "yes",VLOOKUP(C573,Summary!$B:$I,5,0),0),0)</f>
        <v>0</v>
      </c>
      <c r="I573" s="143">
        <f t="shared" si="145"/>
        <v>665.55</v>
      </c>
      <c r="J573" s="101">
        <f>VLOOKUP($A573,'2021-22 Salary &amp; Benefits'!$A:$I,3,FALSE)</f>
        <v>1.06</v>
      </c>
      <c r="K573" s="101">
        <f>VLOOKUP($A573,'2021-22 Salary &amp; Benefits'!$A:$I,4,FALSE)</f>
        <v>1.06</v>
      </c>
      <c r="L573" s="45">
        <f t="shared" si="146"/>
        <v>665.55</v>
      </c>
      <c r="M573" s="29">
        <v>15</v>
      </c>
      <c r="N573" s="31">
        <f t="shared" si="147"/>
        <v>44.37</v>
      </c>
      <c r="O573" s="29">
        <v>1.1000000000000001</v>
      </c>
      <c r="P573" s="29">
        <v>36</v>
      </c>
      <c r="Q573" s="32">
        <f t="shared" si="148"/>
        <v>1757.0520000000001</v>
      </c>
      <c r="R573" s="122">
        <f t="shared" si="149"/>
        <v>1.9522800000000002</v>
      </c>
      <c r="S573" s="25">
        <f>VLOOKUP($A573,'2021-22 Salary &amp; Benefits'!$A:$I,5,FALSE)</f>
        <v>67585</v>
      </c>
      <c r="T573" s="25">
        <f>VLOOKUP($A573,'2021-22 Salary &amp; Benefits'!$A:$I,6,FALSE)</f>
        <v>68937</v>
      </c>
      <c r="U573" s="26">
        <f t="shared" si="150"/>
        <v>139861.53442800004</v>
      </c>
      <c r="V573" s="26">
        <f t="shared" si="151"/>
        <v>2797.8515135999769</v>
      </c>
      <c r="W573" s="26">
        <f>'2021-22 Salary &amp; Benefits'!G$6</f>
        <v>11848.32</v>
      </c>
      <c r="X573" s="28">
        <f>'2021-22 Salary &amp; Benefits'!H$6</f>
        <v>0.2271</v>
      </c>
      <c r="Y573" s="28">
        <f>'2021-22 Salary &amp; Benefits'!I$6</f>
        <v>0.22070000000000001</v>
      </c>
      <c r="Z573" s="26">
        <f t="shared" si="152"/>
        <v>55511.278467250326</v>
      </c>
      <c r="AA573" s="27">
        <f t="shared" si="144"/>
        <v>2377.6564323600005</v>
      </c>
      <c r="AB573" s="27">
        <f t="shared" si="153"/>
        <v>524.74877462185214</v>
      </c>
      <c r="AC573" s="27">
        <f t="shared" si="154"/>
        <v>2902.4052069818526</v>
      </c>
      <c r="AD573" s="26">
        <f t="shared" si="155"/>
        <v>201073.06961583218</v>
      </c>
    </row>
    <row r="574" spans="1:30" s="23" customFormat="1">
      <c r="A574" s="129" t="s">
        <v>2299</v>
      </c>
      <c r="B574" s="129" t="s">
        <v>220</v>
      </c>
      <c r="C574" s="130">
        <v>4587</v>
      </c>
      <c r="D574" s="129" t="s">
        <v>251</v>
      </c>
      <c r="E574" s="169">
        <f>VLOOKUP($C574,'2020-21 School Level AAFTE'!$C:$Z,11,FALSE)</f>
        <v>0.42080000000000001</v>
      </c>
      <c r="F574" s="169" t="str">
        <f>VLOOKUP($C574,'2020-21 School Level AAFTE'!$C:$Z,8,FALSE)</f>
        <v>No</v>
      </c>
      <c r="G574" s="167">
        <f>VLOOKUP($C574,'2020-21 School Level AAFTE'!$C:$I,7,FALSE)</f>
        <v>426.11</v>
      </c>
      <c r="H574" s="145">
        <f>IFERROR(IF(F574= "yes",VLOOKUP(C574,Summary!$B:$I,5,0),0),0)</f>
        <v>0</v>
      </c>
      <c r="I574" s="143">
        <f t="shared" si="145"/>
        <v>0</v>
      </c>
      <c r="J574" s="101">
        <f>VLOOKUP($A574,'2021-22 Salary &amp; Benefits'!$A:$I,3,FALSE)</f>
        <v>1.06</v>
      </c>
      <c r="K574" s="101">
        <f>VLOOKUP($A574,'2021-22 Salary &amp; Benefits'!$A:$I,4,FALSE)</f>
        <v>1.06</v>
      </c>
      <c r="L574" s="45">
        <f t="shared" si="146"/>
        <v>0</v>
      </c>
      <c r="M574" s="29">
        <v>15</v>
      </c>
      <c r="N574" s="31">
        <f t="shared" si="147"/>
        <v>0</v>
      </c>
      <c r="O574" s="29">
        <v>1.1000000000000001</v>
      </c>
      <c r="P574" s="29">
        <v>36</v>
      </c>
      <c r="Q574" s="32">
        <f t="shared" si="148"/>
        <v>0</v>
      </c>
      <c r="R574" s="122">
        <f t="shared" si="149"/>
        <v>0</v>
      </c>
      <c r="S574" s="25">
        <f>VLOOKUP($A574,'2021-22 Salary &amp; Benefits'!$A:$I,5,FALSE)</f>
        <v>67585</v>
      </c>
      <c r="T574" s="25">
        <f>VLOOKUP($A574,'2021-22 Salary &amp; Benefits'!$A:$I,6,FALSE)</f>
        <v>68937</v>
      </c>
      <c r="U574" s="26">
        <f t="shared" si="150"/>
        <v>0</v>
      </c>
      <c r="V574" s="26">
        <f t="shared" si="151"/>
        <v>0</v>
      </c>
      <c r="W574" s="26">
        <f>'2021-22 Salary &amp; Benefits'!G$6</f>
        <v>11848.32</v>
      </c>
      <c r="X574" s="28">
        <f>'2021-22 Salary &amp; Benefits'!H$6</f>
        <v>0.2271</v>
      </c>
      <c r="Y574" s="28">
        <f>'2021-22 Salary &amp; Benefits'!I$6</f>
        <v>0.22070000000000001</v>
      </c>
      <c r="Z574" s="26">
        <f t="shared" si="152"/>
        <v>0</v>
      </c>
      <c r="AA574" s="27">
        <f t="shared" si="144"/>
        <v>0</v>
      </c>
      <c r="AB574" s="27">
        <f t="shared" si="153"/>
        <v>0</v>
      </c>
      <c r="AC574" s="27">
        <f t="shared" si="154"/>
        <v>0</v>
      </c>
      <c r="AD574" s="26">
        <f t="shared" si="155"/>
        <v>0</v>
      </c>
    </row>
    <row r="575" spans="1:30" s="23" customFormat="1">
      <c r="A575" s="129" t="s">
        <v>2299</v>
      </c>
      <c r="B575" s="129" t="s">
        <v>220</v>
      </c>
      <c r="C575" s="130">
        <v>3320</v>
      </c>
      <c r="D575" s="129" t="s">
        <v>228</v>
      </c>
      <c r="E575" s="169">
        <f>VLOOKUP($C575,'2020-21 School Level AAFTE'!$C:$Z,11,FALSE)</f>
        <v>0.66769999999999996</v>
      </c>
      <c r="F575" s="169" t="str">
        <f>VLOOKUP($C575,'2020-21 School Level AAFTE'!$C:$Z,8,FALSE)</f>
        <v>Yes</v>
      </c>
      <c r="G575" s="167">
        <f>VLOOKUP($C575,'2020-21 School Level AAFTE'!$C:$I,7,FALSE)</f>
        <v>978.18</v>
      </c>
      <c r="H575" s="145">
        <f>IFERROR(IF(F575= "yes",VLOOKUP(C575,Summary!$B:$I,5,0),0),0)</f>
        <v>0</v>
      </c>
      <c r="I575" s="143">
        <f t="shared" si="145"/>
        <v>978.18</v>
      </c>
      <c r="J575" s="101">
        <f>VLOOKUP($A575,'2021-22 Salary &amp; Benefits'!$A:$I,3,FALSE)</f>
        <v>1.06</v>
      </c>
      <c r="K575" s="101">
        <f>VLOOKUP($A575,'2021-22 Salary &amp; Benefits'!$A:$I,4,FALSE)</f>
        <v>1.06</v>
      </c>
      <c r="L575" s="45">
        <f t="shared" si="146"/>
        <v>978.18</v>
      </c>
      <c r="M575" s="29">
        <v>15</v>
      </c>
      <c r="N575" s="31">
        <f t="shared" si="147"/>
        <v>65.212000000000003</v>
      </c>
      <c r="O575" s="29">
        <v>1.1000000000000001</v>
      </c>
      <c r="P575" s="29">
        <v>36</v>
      </c>
      <c r="Q575" s="32">
        <f t="shared" si="148"/>
        <v>2582.3952000000004</v>
      </c>
      <c r="R575" s="122">
        <f t="shared" si="149"/>
        <v>2.8693280000000003</v>
      </c>
      <c r="S575" s="25">
        <f>VLOOKUP($A575,'2021-22 Salary &amp; Benefits'!$A:$I,5,FALSE)</f>
        <v>67585</v>
      </c>
      <c r="T575" s="25">
        <f>VLOOKUP($A575,'2021-22 Salary &amp; Benefits'!$A:$I,6,FALSE)</f>
        <v>68937</v>
      </c>
      <c r="U575" s="26">
        <f t="shared" si="150"/>
        <v>205558.94485280005</v>
      </c>
      <c r="V575" s="26">
        <f t="shared" si="151"/>
        <v>4112.0913433599635</v>
      </c>
      <c r="W575" s="26">
        <f>'2021-22 Salary &amp; Benefits'!G$6</f>
        <v>11848.32</v>
      </c>
      <c r="X575" s="28">
        <f>'2021-22 Salary &amp; Benefits'!H$6</f>
        <v>0.2271</v>
      </c>
      <c r="Y575" s="28">
        <f>'2021-22 Salary &amp; Benefits'!I$6</f>
        <v>0.22070000000000001</v>
      </c>
      <c r="Z575" s="26">
        <f t="shared" si="152"/>
        <v>81586.691264510431</v>
      </c>
      <c r="AA575" s="27">
        <f t="shared" si="144"/>
        <v>3494.5172699360005</v>
      </c>
      <c r="AB575" s="27">
        <f t="shared" si="153"/>
        <v>771.23996147487537</v>
      </c>
      <c r="AC575" s="27">
        <f t="shared" si="154"/>
        <v>4265.7572314108756</v>
      </c>
      <c r="AD575" s="26">
        <f t="shared" si="155"/>
        <v>295523.48469208134</v>
      </c>
    </row>
    <row r="576" spans="1:30" s="23" customFormat="1">
      <c r="A576" s="129" t="s">
        <v>2299</v>
      </c>
      <c r="B576" s="129" t="s">
        <v>220</v>
      </c>
      <c r="C576" s="130">
        <v>3822</v>
      </c>
      <c r="D576" s="129" t="s">
        <v>232</v>
      </c>
      <c r="E576" s="169">
        <f>VLOOKUP($C576,'2020-21 School Level AAFTE'!$C:$Z,11,FALSE)</f>
        <v>0.67800000000000005</v>
      </c>
      <c r="F576" s="169" t="str">
        <f>VLOOKUP($C576,'2020-21 School Level AAFTE'!$C:$Z,8,FALSE)</f>
        <v>Yes</v>
      </c>
      <c r="G576" s="167">
        <f>VLOOKUP($C576,'2020-21 School Level AAFTE'!$C:$I,7,FALSE)</f>
        <v>439.41</v>
      </c>
      <c r="H576" s="145">
        <f>IFERROR(IF(F576= "yes",VLOOKUP(C576,Summary!$B:$I,5,0),0),0)</f>
        <v>0</v>
      </c>
      <c r="I576" s="143">
        <f t="shared" si="145"/>
        <v>439.41</v>
      </c>
      <c r="J576" s="101">
        <f>VLOOKUP($A576,'2021-22 Salary &amp; Benefits'!$A:$I,3,FALSE)</f>
        <v>1.06</v>
      </c>
      <c r="K576" s="101">
        <f>VLOOKUP($A576,'2021-22 Salary &amp; Benefits'!$A:$I,4,FALSE)</f>
        <v>1.06</v>
      </c>
      <c r="L576" s="45">
        <f t="shared" si="146"/>
        <v>439.41</v>
      </c>
      <c r="M576" s="29">
        <v>15</v>
      </c>
      <c r="N576" s="31">
        <f t="shared" si="147"/>
        <v>29.294</v>
      </c>
      <c r="O576" s="29">
        <v>1.1000000000000001</v>
      </c>
      <c r="P576" s="29">
        <v>36</v>
      </c>
      <c r="Q576" s="32">
        <f t="shared" si="148"/>
        <v>1160.0424000000003</v>
      </c>
      <c r="R576" s="122">
        <f t="shared" si="149"/>
        <v>1.2889360000000003</v>
      </c>
      <c r="S576" s="25">
        <f>VLOOKUP($A576,'2021-22 Salary &amp; Benefits'!$A:$I,5,FALSE)</f>
        <v>67585</v>
      </c>
      <c r="T576" s="25">
        <f>VLOOKUP($A576,'2021-22 Salary &amp; Benefits'!$A:$I,6,FALSE)</f>
        <v>68937</v>
      </c>
      <c r="U576" s="26">
        <f t="shared" si="150"/>
        <v>92339.503933600034</v>
      </c>
      <c r="V576" s="26">
        <f t="shared" si="151"/>
        <v>1847.1999603199947</v>
      </c>
      <c r="W576" s="26">
        <f>'2021-22 Salary &amp; Benefits'!G$6</f>
        <v>11848.32</v>
      </c>
      <c r="X576" s="28">
        <f>'2021-22 Salary &amp; Benefits'!H$6</f>
        <v>0.2271</v>
      </c>
      <c r="Y576" s="28">
        <f>'2021-22 Salary &amp; Benefits'!I$6</f>
        <v>0.22070000000000001</v>
      </c>
      <c r="Z576" s="26">
        <f t="shared" si="152"/>
        <v>36649.704562083192</v>
      </c>
      <c r="AA576" s="27">
        <f t="shared" si="144"/>
        <v>1569.7783982320007</v>
      </c>
      <c r="AB576" s="27">
        <f t="shared" si="153"/>
        <v>346.45009248980256</v>
      </c>
      <c r="AC576" s="27">
        <f t="shared" si="154"/>
        <v>1916.2284907218032</v>
      </c>
      <c r="AD576" s="26">
        <f t="shared" si="155"/>
        <v>132752.63694672502</v>
      </c>
    </row>
    <row r="577" spans="1:30" s="23" customFormat="1">
      <c r="A577" s="129" t="s">
        <v>2299</v>
      </c>
      <c r="B577" s="129" t="s">
        <v>220</v>
      </c>
      <c r="C577" s="130">
        <v>3148</v>
      </c>
      <c r="D577" s="129" t="s">
        <v>226</v>
      </c>
      <c r="E577" s="169">
        <f>VLOOKUP($C577,'2020-21 School Level AAFTE'!$C:$Z,11,FALSE)</f>
        <v>0.59379999999999999</v>
      </c>
      <c r="F577" s="169" t="str">
        <f>VLOOKUP($C577,'2020-21 School Level AAFTE'!$C:$Z,8,FALSE)</f>
        <v>Yes</v>
      </c>
      <c r="G577" s="167">
        <f>VLOOKUP($C577,'2020-21 School Level AAFTE'!$C:$I,7,FALSE)</f>
        <v>349.04</v>
      </c>
      <c r="H577" s="145">
        <f>IFERROR(IF(F577= "yes",VLOOKUP(C577,Summary!$B:$I,5,0),0),0)</f>
        <v>0</v>
      </c>
      <c r="I577" s="143">
        <f t="shared" si="145"/>
        <v>349.04</v>
      </c>
      <c r="J577" s="101">
        <f>VLOOKUP($A577,'2021-22 Salary &amp; Benefits'!$A:$I,3,FALSE)</f>
        <v>1.06</v>
      </c>
      <c r="K577" s="101">
        <f>VLOOKUP($A577,'2021-22 Salary &amp; Benefits'!$A:$I,4,FALSE)</f>
        <v>1.06</v>
      </c>
      <c r="L577" s="45">
        <f t="shared" si="146"/>
        <v>349.04</v>
      </c>
      <c r="M577" s="29">
        <v>15</v>
      </c>
      <c r="N577" s="31">
        <f t="shared" si="147"/>
        <v>23.269333333333336</v>
      </c>
      <c r="O577" s="29">
        <v>1.1000000000000001</v>
      </c>
      <c r="P577" s="29">
        <v>36</v>
      </c>
      <c r="Q577" s="32">
        <f t="shared" si="148"/>
        <v>921.46560000000022</v>
      </c>
      <c r="R577" s="122">
        <f t="shared" si="149"/>
        <v>1.0238506666666669</v>
      </c>
      <c r="S577" s="25">
        <f>VLOOKUP($A577,'2021-22 Salary &amp; Benefits'!$A:$I,5,FALSE)</f>
        <v>67585</v>
      </c>
      <c r="T577" s="25">
        <f>VLOOKUP($A577,'2021-22 Salary &amp; Benefits'!$A:$I,6,FALSE)</f>
        <v>68937</v>
      </c>
      <c r="U577" s="26">
        <f t="shared" si="150"/>
        <v>73348.764145066685</v>
      </c>
      <c r="V577" s="26">
        <f t="shared" si="151"/>
        <v>1467.3008674133307</v>
      </c>
      <c r="W577" s="26">
        <f>'2021-22 Salary &amp; Benefits'!G$6</f>
        <v>11848.32</v>
      </c>
      <c r="X577" s="28">
        <f>'2021-22 Salary &amp; Benefits'!H$6</f>
        <v>0.2271</v>
      </c>
      <c r="Y577" s="28">
        <f>'2021-22 Salary &amp; Benefits'!I$6</f>
        <v>0.22070000000000001</v>
      </c>
      <c r="Z577" s="26">
        <f t="shared" si="152"/>
        <v>29112.247969662763</v>
      </c>
      <c r="AA577" s="27">
        <f t="shared" si="144"/>
        <v>1246.934416874667</v>
      </c>
      <c r="AB577" s="27">
        <f t="shared" si="153"/>
        <v>275.19842580423904</v>
      </c>
      <c r="AC577" s="27">
        <f t="shared" si="154"/>
        <v>1522.1328426789059</v>
      </c>
      <c r="AD577" s="26">
        <f t="shared" si="155"/>
        <v>105450.44582482168</v>
      </c>
    </row>
    <row r="578" spans="1:30" s="23" customFormat="1">
      <c r="A578" s="129" t="s">
        <v>2299</v>
      </c>
      <c r="B578" s="129" t="s">
        <v>220</v>
      </c>
      <c r="C578" s="130">
        <v>5612</v>
      </c>
      <c r="D578" s="129" t="s">
        <v>3226</v>
      </c>
      <c r="E578" s="169">
        <f>VLOOKUP($C578,'2020-21 School Level AAFTE'!$C:$Z,11,FALSE)</f>
        <v>0.37880000000000003</v>
      </c>
      <c r="F578" s="169" t="str">
        <f>VLOOKUP($C578,'2020-21 School Level AAFTE'!$C:$Z,8,FALSE)</f>
        <v>No</v>
      </c>
      <c r="G578" s="167">
        <f>VLOOKUP($C578,'2020-21 School Level AAFTE'!$C:$I,7,FALSE)</f>
        <v>403.43</v>
      </c>
      <c r="H578" s="145">
        <f>IFERROR(IF(F578= "yes",VLOOKUP(C578,Summary!$B:$I,5,0),0),0)</f>
        <v>0</v>
      </c>
      <c r="I578" s="143">
        <f t="shared" si="145"/>
        <v>0</v>
      </c>
      <c r="J578" s="101">
        <f>VLOOKUP($A578,'2021-22 Salary &amp; Benefits'!$A:$I,3,FALSE)</f>
        <v>1.06</v>
      </c>
      <c r="K578" s="101">
        <f>VLOOKUP($A578,'2021-22 Salary &amp; Benefits'!$A:$I,4,FALSE)</f>
        <v>1.06</v>
      </c>
      <c r="L578" s="45">
        <f t="shared" si="146"/>
        <v>0</v>
      </c>
      <c r="M578" s="29">
        <v>15</v>
      </c>
      <c r="N578" s="31">
        <f t="shared" si="147"/>
        <v>0</v>
      </c>
      <c r="O578" s="29">
        <v>1.1000000000000001</v>
      </c>
      <c r="P578" s="29">
        <v>36</v>
      </c>
      <c r="Q578" s="32">
        <f t="shared" si="148"/>
        <v>0</v>
      </c>
      <c r="R578" s="122">
        <f t="shared" si="149"/>
        <v>0</v>
      </c>
      <c r="S578" s="25">
        <f>VLOOKUP($A578,'2021-22 Salary &amp; Benefits'!$A:$I,5,FALSE)</f>
        <v>67585</v>
      </c>
      <c r="T578" s="25">
        <f>VLOOKUP($A578,'2021-22 Salary &amp; Benefits'!$A:$I,6,FALSE)</f>
        <v>68937</v>
      </c>
      <c r="U578" s="26">
        <f t="shared" si="150"/>
        <v>0</v>
      </c>
      <c r="V578" s="26">
        <f t="shared" si="151"/>
        <v>0</v>
      </c>
      <c r="W578" s="26">
        <f>'2021-22 Salary &amp; Benefits'!G$6</f>
        <v>11848.32</v>
      </c>
      <c r="X578" s="28">
        <f>'2021-22 Salary &amp; Benefits'!H$6</f>
        <v>0.2271</v>
      </c>
      <c r="Y578" s="28">
        <f>'2021-22 Salary &amp; Benefits'!I$6</f>
        <v>0.22070000000000001</v>
      </c>
      <c r="Z578" s="26">
        <f t="shared" si="152"/>
        <v>0</v>
      </c>
      <c r="AA578" s="27">
        <f t="shared" si="144"/>
        <v>0</v>
      </c>
      <c r="AB578" s="27">
        <f t="shared" si="153"/>
        <v>0</v>
      </c>
      <c r="AC578" s="27">
        <f t="shared" si="154"/>
        <v>0</v>
      </c>
      <c r="AD578" s="26">
        <f t="shared" si="155"/>
        <v>0</v>
      </c>
    </row>
    <row r="579" spans="1:30" s="23" customFormat="1">
      <c r="A579" s="129" t="s">
        <v>2299</v>
      </c>
      <c r="B579" s="129" t="s">
        <v>220</v>
      </c>
      <c r="C579" s="130">
        <v>5136</v>
      </c>
      <c r="D579" s="129" t="s">
        <v>253</v>
      </c>
      <c r="E579" s="169">
        <f>VLOOKUP($C579,'2020-21 School Level AAFTE'!$C:$Z,11,FALSE)</f>
        <v>0.60170000000000001</v>
      </c>
      <c r="F579" s="169" t="str">
        <f>VLOOKUP($C579,'2020-21 School Level AAFTE'!$C:$Z,8,FALSE)</f>
        <v>Yes</v>
      </c>
      <c r="G579" s="167">
        <f>VLOOKUP($C579,'2020-21 School Level AAFTE'!$C:$I,7,FALSE)</f>
        <v>623.41999999999996</v>
      </c>
      <c r="H579" s="145">
        <f>IFERROR(IF(F579= "yes",VLOOKUP(C579,Summary!$B:$I,5,0),0),0)</f>
        <v>0</v>
      </c>
      <c r="I579" s="143">
        <f t="shared" si="145"/>
        <v>623.41999999999996</v>
      </c>
      <c r="J579" s="101">
        <f>VLOOKUP($A579,'2021-22 Salary &amp; Benefits'!$A:$I,3,FALSE)</f>
        <v>1.06</v>
      </c>
      <c r="K579" s="101">
        <f>VLOOKUP($A579,'2021-22 Salary &amp; Benefits'!$A:$I,4,FALSE)</f>
        <v>1.06</v>
      </c>
      <c r="L579" s="45">
        <f t="shared" si="146"/>
        <v>623.41999999999996</v>
      </c>
      <c r="M579" s="29">
        <v>15</v>
      </c>
      <c r="N579" s="31">
        <f t="shared" si="147"/>
        <v>41.56133333333333</v>
      </c>
      <c r="O579" s="29">
        <v>1.1000000000000001</v>
      </c>
      <c r="P579" s="29">
        <v>36</v>
      </c>
      <c r="Q579" s="32">
        <f t="shared" si="148"/>
        <v>1645.8288</v>
      </c>
      <c r="R579" s="122">
        <f t="shared" si="149"/>
        <v>1.8286986666666667</v>
      </c>
      <c r="S579" s="25">
        <f>VLOOKUP($A579,'2021-22 Salary &amp; Benefits'!$A:$I,5,FALSE)</f>
        <v>67585</v>
      </c>
      <c r="T579" s="25">
        <f>VLOOKUP($A579,'2021-22 Salary &amp; Benefits'!$A:$I,6,FALSE)</f>
        <v>68937</v>
      </c>
      <c r="U579" s="26">
        <f t="shared" si="150"/>
        <v>131008.15534986668</v>
      </c>
      <c r="V579" s="26">
        <f t="shared" si="151"/>
        <v>2620.7446331733227</v>
      </c>
      <c r="W579" s="26">
        <f>'2021-22 Salary &amp; Benefits'!G$6</f>
        <v>11848.32</v>
      </c>
      <c r="X579" s="28">
        <f>'2021-22 Salary &amp; Benefits'!H$6</f>
        <v>0.2271</v>
      </c>
      <c r="Y579" s="28">
        <f>'2021-22 Salary &amp; Benefits'!I$6</f>
        <v>0.22070000000000001</v>
      </c>
      <c r="Z579" s="26">
        <f t="shared" si="152"/>
        <v>51997.357406736075</v>
      </c>
      <c r="AA579" s="27">
        <f t="shared" si="144"/>
        <v>2227.1483330506667</v>
      </c>
      <c r="AB579" s="27">
        <f t="shared" si="153"/>
        <v>491.53163710428214</v>
      </c>
      <c r="AC579" s="27">
        <f t="shared" si="154"/>
        <v>2718.6799701549489</v>
      </c>
      <c r="AD579" s="26">
        <f t="shared" si="155"/>
        <v>188344.93735993101</v>
      </c>
    </row>
    <row r="580" spans="1:30" s="23" customFormat="1">
      <c r="A580" s="129" t="s">
        <v>2299</v>
      </c>
      <c r="B580" s="129" t="s">
        <v>220</v>
      </c>
      <c r="C580" s="130">
        <v>2724</v>
      </c>
      <c r="D580" s="129" t="s">
        <v>223</v>
      </c>
      <c r="E580" s="169">
        <f>VLOOKUP($C580,'2020-21 School Level AAFTE'!$C:$Z,11,FALSE)</f>
        <v>0.56369999999999998</v>
      </c>
      <c r="F580" s="169" t="str">
        <f>VLOOKUP($C580,'2020-21 School Level AAFTE'!$C:$Z,8,FALSE)</f>
        <v>Yes</v>
      </c>
      <c r="G580" s="167">
        <f>VLOOKUP($C580,'2020-21 School Level AAFTE'!$C:$I,7,FALSE)</f>
        <v>1517.8</v>
      </c>
      <c r="H580" s="145">
        <f>IFERROR(IF(F580= "yes",VLOOKUP(C580,Summary!$B:$I,5,0),0),0)</f>
        <v>0</v>
      </c>
      <c r="I580" s="143">
        <f t="shared" si="145"/>
        <v>1517.8</v>
      </c>
      <c r="J580" s="101">
        <f>VLOOKUP($A580,'2021-22 Salary &amp; Benefits'!$A:$I,3,FALSE)</f>
        <v>1.06</v>
      </c>
      <c r="K580" s="101">
        <f>VLOOKUP($A580,'2021-22 Salary &amp; Benefits'!$A:$I,4,FALSE)</f>
        <v>1.06</v>
      </c>
      <c r="L580" s="45">
        <f t="shared" si="146"/>
        <v>1517.8</v>
      </c>
      <c r="M580" s="29">
        <v>15</v>
      </c>
      <c r="N580" s="31">
        <f t="shared" si="147"/>
        <v>101.18666666666667</v>
      </c>
      <c r="O580" s="29">
        <v>1.1000000000000001</v>
      </c>
      <c r="P580" s="29">
        <v>36</v>
      </c>
      <c r="Q580" s="32">
        <f t="shared" si="148"/>
        <v>4006.9920000000002</v>
      </c>
      <c r="R580" s="122">
        <f t="shared" si="149"/>
        <v>4.4522133333333338</v>
      </c>
      <c r="S580" s="25">
        <f>VLOOKUP($A580,'2021-22 Salary &amp; Benefits'!$A:$I,5,FALSE)</f>
        <v>67585</v>
      </c>
      <c r="T580" s="25">
        <f>VLOOKUP($A580,'2021-22 Salary &amp; Benefits'!$A:$I,6,FALSE)</f>
        <v>68937</v>
      </c>
      <c r="U580" s="26">
        <f t="shared" si="150"/>
        <v>318957.00842133339</v>
      </c>
      <c r="V580" s="26">
        <f t="shared" si="151"/>
        <v>6380.5559722666512</v>
      </c>
      <c r="W580" s="26">
        <f>'2021-22 Salary &amp; Benefits'!G$6</f>
        <v>11848.32</v>
      </c>
      <c r="X580" s="28">
        <f>'2021-22 Salary &amp; Benefits'!H$6</f>
        <v>0.2271</v>
      </c>
      <c r="Y580" s="28">
        <f>'2021-22 Salary &amp; Benefits'!I$6</f>
        <v>0.22070000000000001</v>
      </c>
      <c r="Z580" s="26">
        <f t="shared" si="152"/>
        <v>126594.57359716407</v>
      </c>
      <c r="AA580" s="27">
        <f t="shared" si="144"/>
        <v>5422.2927398933343</v>
      </c>
      <c r="AB580" s="27">
        <f t="shared" si="153"/>
        <v>1196.7000076944589</v>
      </c>
      <c r="AC580" s="27">
        <f t="shared" si="154"/>
        <v>6618.992747587793</v>
      </c>
      <c r="AD580" s="26">
        <f t="shared" si="155"/>
        <v>458551.1307383519</v>
      </c>
    </row>
    <row r="581" spans="1:30" s="23" customFormat="1">
      <c r="A581" s="129" t="s">
        <v>2299</v>
      </c>
      <c r="B581" s="129" t="s">
        <v>220</v>
      </c>
      <c r="C581" s="130">
        <v>3971</v>
      </c>
      <c r="D581" s="129" t="s">
        <v>235</v>
      </c>
      <c r="E581" s="169">
        <f>VLOOKUP($C581,'2020-21 School Level AAFTE'!$C:$Z,11,FALSE)</f>
        <v>0.61299999999999999</v>
      </c>
      <c r="F581" s="169" t="str">
        <f>VLOOKUP($C581,'2020-21 School Level AAFTE'!$C:$Z,8,FALSE)</f>
        <v>Yes</v>
      </c>
      <c r="G581" s="167">
        <f>VLOOKUP($C581,'2020-21 School Level AAFTE'!$C:$I,7,FALSE)</f>
        <v>398.01</v>
      </c>
      <c r="H581" s="145">
        <f>IFERROR(IF(F581= "yes",VLOOKUP(C581,Summary!$B:$I,5,0),0),0)</f>
        <v>0</v>
      </c>
      <c r="I581" s="143">
        <f t="shared" si="145"/>
        <v>398.01</v>
      </c>
      <c r="J581" s="101">
        <f>VLOOKUP($A581,'2021-22 Salary &amp; Benefits'!$A:$I,3,FALSE)</f>
        <v>1.06</v>
      </c>
      <c r="K581" s="101">
        <f>VLOOKUP($A581,'2021-22 Salary &amp; Benefits'!$A:$I,4,FALSE)</f>
        <v>1.06</v>
      </c>
      <c r="L581" s="45">
        <f t="shared" si="146"/>
        <v>398.01</v>
      </c>
      <c r="M581" s="29">
        <v>15</v>
      </c>
      <c r="N581" s="31">
        <f t="shared" si="147"/>
        <v>26.533999999999999</v>
      </c>
      <c r="O581" s="29">
        <v>1.1000000000000001</v>
      </c>
      <c r="P581" s="29">
        <v>36</v>
      </c>
      <c r="Q581" s="32">
        <f t="shared" si="148"/>
        <v>1050.7464</v>
      </c>
      <c r="R581" s="122">
        <f t="shared" si="149"/>
        <v>1.1674960000000001</v>
      </c>
      <c r="S581" s="25">
        <f>VLOOKUP($A581,'2021-22 Salary &amp; Benefits'!$A:$I,5,FALSE)</f>
        <v>67585</v>
      </c>
      <c r="T581" s="25">
        <f>VLOOKUP($A581,'2021-22 Salary &amp; Benefits'!$A:$I,6,FALSE)</f>
        <v>68937</v>
      </c>
      <c r="U581" s="26">
        <f t="shared" si="150"/>
        <v>83639.530189600016</v>
      </c>
      <c r="V581" s="26">
        <f t="shared" si="151"/>
        <v>1673.1618675199861</v>
      </c>
      <c r="W581" s="26">
        <f>'2021-22 Salary &amp; Benefits'!G$6</f>
        <v>11848.32</v>
      </c>
      <c r="X581" s="28">
        <f>'2021-22 Salary &amp; Benefits'!H$6</f>
        <v>0.2271</v>
      </c>
      <c r="Y581" s="28">
        <f>'2021-22 Salary &amp; Benefits'!I$6</f>
        <v>0.22070000000000001</v>
      </c>
      <c r="Z581" s="26">
        <f t="shared" si="152"/>
        <v>33196.670336939824</v>
      </c>
      <c r="AA581" s="27">
        <f t="shared" si="144"/>
        <v>1421.878200952</v>
      </c>
      <c r="AB581" s="27">
        <f t="shared" si="153"/>
        <v>313.80851895010642</v>
      </c>
      <c r="AC581" s="27">
        <f t="shared" si="154"/>
        <v>1735.6867199021065</v>
      </c>
      <c r="AD581" s="26">
        <f t="shared" si="155"/>
        <v>120245.04911396194</v>
      </c>
    </row>
    <row r="582" spans="1:30" s="23" customFormat="1">
      <c r="A582" s="129" t="s">
        <v>2299</v>
      </c>
      <c r="B582" s="129" t="s">
        <v>220</v>
      </c>
      <c r="C582" s="130">
        <v>4499</v>
      </c>
      <c r="D582" s="129" t="s">
        <v>246</v>
      </c>
      <c r="E582" s="169">
        <f>VLOOKUP($C582,'2020-21 School Level AAFTE'!$C:$Z,11,FALSE)</f>
        <v>0.1787</v>
      </c>
      <c r="F582" s="169" t="str">
        <f>VLOOKUP($C582,'2020-21 School Level AAFTE'!$C:$Z,8,FALSE)</f>
        <v>No</v>
      </c>
      <c r="G582" s="167">
        <f>VLOOKUP($C582,'2020-21 School Level AAFTE'!$C:$I,7,FALSE)</f>
        <v>509.01</v>
      </c>
      <c r="H582" s="145">
        <f>IFERROR(IF(F582= "yes",VLOOKUP(C582,Summary!$B:$I,5,0),0),0)</f>
        <v>0</v>
      </c>
      <c r="I582" s="143">
        <f t="shared" si="145"/>
        <v>0</v>
      </c>
      <c r="J582" s="101">
        <f>VLOOKUP($A582,'2021-22 Salary &amp; Benefits'!$A:$I,3,FALSE)</f>
        <v>1.06</v>
      </c>
      <c r="K582" s="101">
        <f>VLOOKUP($A582,'2021-22 Salary &amp; Benefits'!$A:$I,4,FALSE)</f>
        <v>1.06</v>
      </c>
      <c r="L582" s="45">
        <f t="shared" si="146"/>
        <v>0</v>
      </c>
      <c r="M582" s="29">
        <v>15</v>
      </c>
      <c r="N582" s="31">
        <f t="shared" si="147"/>
        <v>0</v>
      </c>
      <c r="O582" s="29">
        <v>1.1000000000000001</v>
      </c>
      <c r="P582" s="29">
        <v>36</v>
      </c>
      <c r="Q582" s="32">
        <f t="shared" si="148"/>
        <v>0</v>
      </c>
      <c r="R582" s="122">
        <f t="shared" si="149"/>
        <v>0</v>
      </c>
      <c r="S582" s="25">
        <f>VLOOKUP($A582,'2021-22 Salary &amp; Benefits'!$A:$I,5,FALSE)</f>
        <v>67585</v>
      </c>
      <c r="T582" s="25">
        <f>VLOOKUP($A582,'2021-22 Salary &amp; Benefits'!$A:$I,6,FALSE)</f>
        <v>68937</v>
      </c>
      <c r="U582" s="26">
        <f t="shared" si="150"/>
        <v>0</v>
      </c>
      <c r="V582" s="26">
        <f t="shared" si="151"/>
        <v>0</v>
      </c>
      <c r="W582" s="26">
        <f>'2021-22 Salary &amp; Benefits'!G$6</f>
        <v>11848.32</v>
      </c>
      <c r="X582" s="28">
        <f>'2021-22 Salary &amp; Benefits'!H$6</f>
        <v>0.2271</v>
      </c>
      <c r="Y582" s="28">
        <f>'2021-22 Salary &amp; Benefits'!I$6</f>
        <v>0.22070000000000001</v>
      </c>
      <c r="Z582" s="26">
        <f t="shared" si="152"/>
        <v>0</v>
      </c>
      <c r="AA582" s="27">
        <f t="shared" si="144"/>
        <v>0</v>
      </c>
      <c r="AB582" s="27">
        <f t="shared" si="153"/>
        <v>0</v>
      </c>
      <c r="AC582" s="27">
        <f t="shared" si="154"/>
        <v>0</v>
      </c>
      <c r="AD582" s="26">
        <f t="shared" si="155"/>
        <v>0</v>
      </c>
    </row>
    <row r="583" spans="1:30" s="23" customFormat="1">
      <c r="A583" s="129" t="s">
        <v>2299</v>
      </c>
      <c r="B583" s="129" t="s">
        <v>220</v>
      </c>
      <c r="C583" s="130">
        <v>4498</v>
      </c>
      <c r="D583" s="129" t="s">
        <v>245</v>
      </c>
      <c r="E583" s="169">
        <f>VLOOKUP($C583,'2020-21 School Level AAFTE'!$C:$Z,11,FALSE)</f>
        <v>0.48280000000000001</v>
      </c>
      <c r="F583" s="169" t="str">
        <f>VLOOKUP($C583,'2020-21 School Level AAFTE'!$C:$Z,8,FALSE)</f>
        <v>No</v>
      </c>
      <c r="G583" s="167">
        <f>VLOOKUP($C583,'2020-21 School Level AAFTE'!$C:$I,7,FALSE)</f>
        <v>800.85</v>
      </c>
      <c r="H583" s="145">
        <f>IFERROR(IF(F583= "yes",VLOOKUP(C583,Summary!$B:$I,5,0),0),0)</f>
        <v>0</v>
      </c>
      <c r="I583" s="143">
        <f t="shared" si="145"/>
        <v>0</v>
      </c>
      <c r="J583" s="101">
        <f>VLOOKUP($A583,'2021-22 Salary &amp; Benefits'!$A:$I,3,FALSE)</f>
        <v>1.06</v>
      </c>
      <c r="K583" s="101">
        <f>VLOOKUP($A583,'2021-22 Salary &amp; Benefits'!$A:$I,4,FALSE)</f>
        <v>1.06</v>
      </c>
      <c r="L583" s="45">
        <f t="shared" si="146"/>
        <v>0</v>
      </c>
      <c r="M583" s="29">
        <v>15</v>
      </c>
      <c r="N583" s="31">
        <f t="shared" si="147"/>
        <v>0</v>
      </c>
      <c r="O583" s="29">
        <v>1.1000000000000001</v>
      </c>
      <c r="P583" s="29">
        <v>36</v>
      </c>
      <c r="Q583" s="32">
        <f t="shared" si="148"/>
        <v>0</v>
      </c>
      <c r="R583" s="122">
        <f t="shared" si="149"/>
        <v>0</v>
      </c>
      <c r="S583" s="25">
        <f>VLOOKUP($A583,'2021-22 Salary &amp; Benefits'!$A:$I,5,FALSE)</f>
        <v>67585</v>
      </c>
      <c r="T583" s="25">
        <f>VLOOKUP($A583,'2021-22 Salary &amp; Benefits'!$A:$I,6,FALSE)</f>
        <v>68937</v>
      </c>
      <c r="U583" s="26">
        <f t="shared" si="150"/>
        <v>0</v>
      </c>
      <c r="V583" s="26">
        <f t="shared" si="151"/>
        <v>0</v>
      </c>
      <c r="W583" s="26">
        <f>'2021-22 Salary &amp; Benefits'!G$6</f>
        <v>11848.32</v>
      </c>
      <c r="X583" s="28">
        <f>'2021-22 Salary &amp; Benefits'!H$6</f>
        <v>0.2271</v>
      </c>
      <c r="Y583" s="28">
        <f>'2021-22 Salary &amp; Benefits'!I$6</f>
        <v>0.22070000000000001</v>
      </c>
      <c r="Z583" s="26">
        <f t="shared" si="152"/>
        <v>0</v>
      </c>
      <c r="AA583" s="27">
        <f t="shared" si="144"/>
        <v>0</v>
      </c>
      <c r="AB583" s="27">
        <f t="shared" si="153"/>
        <v>0</v>
      </c>
      <c r="AC583" s="27">
        <f t="shared" si="154"/>
        <v>0</v>
      </c>
      <c r="AD583" s="26">
        <f t="shared" si="155"/>
        <v>0</v>
      </c>
    </row>
    <row r="584" spans="1:30" s="23" customFormat="1">
      <c r="A584" s="129" t="s">
        <v>2299</v>
      </c>
      <c r="B584" s="129" t="s">
        <v>220</v>
      </c>
      <c r="C584" s="130">
        <v>4380</v>
      </c>
      <c r="D584" s="129" t="s">
        <v>243</v>
      </c>
      <c r="E584" s="169">
        <f>VLOOKUP($C584,'2020-21 School Level AAFTE'!$C:$Z,11,FALSE)</f>
        <v>0.33339999999999997</v>
      </c>
      <c r="F584" s="169" t="str">
        <f>VLOOKUP($C584,'2020-21 School Level AAFTE'!$C:$Z,8,FALSE)</f>
        <v>No</v>
      </c>
      <c r="G584" s="167">
        <f>VLOOKUP($C584,'2020-21 School Level AAFTE'!$C:$I,7,FALSE)</f>
        <v>493.91</v>
      </c>
      <c r="H584" s="145">
        <f>IFERROR(IF(F584= "yes",VLOOKUP(C584,Summary!$B:$I,5,0),0),0)</f>
        <v>0</v>
      </c>
      <c r="I584" s="144">
        <f t="shared" si="145"/>
        <v>0</v>
      </c>
      <c r="J584" s="101">
        <f>VLOOKUP($A584,'2021-22 Salary &amp; Benefits'!$A:$I,3,FALSE)</f>
        <v>1.06</v>
      </c>
      <c r="K584" s="101">
        <f>VLOOKUP($A584,'2021-22 Salary &amp; Benefits'!$A:$I,4,FALSE)</f>
        <v>1.06</v>
      </c>
      <c r="L584" s="121">
        <f t="shared" si="146"/>
        <v>0</v>
      </c>
      <c r="M584" s="29">
        <v>15</v>
      </c>
      <c r="N584" s="31">
        <f t="shared" si="147"/>
        <v>0</v>
      </c>
      <c r="O584" s="29">
        <v>1.1000000000000001</v>
      </c>
      <c r="P584" s="29">
        <v>36</v>
      </c>
      <c r="Q584" s="32">
        <f t="shared" si="148"/>
        <v>0</v>
      </c>
      <c r="R584" s="122">
        <f t="shared" si="149"/>
        <v>0</v>
      </c>
      <c r="S584" s="25">
        <f>VLOOKUP($A584,'2021-22 Salary &amp; Benefits'!$A:$I,5,FALSE)</f>
        <v>67585</v>
      </c>
      <c r="T584" s="25">
        <f>VLOOKUP($A584,'2021-22 Salary &amp; Benefits'!$A:$I,6,FALSE)</f>
        <v>68937</v>
      </c>
      <c r="U584" s="26">
        <f t="shared" si="150"/>
        <v>0</v>
      </c>
      <c r="V584" s="26">
        <f t="shared" si="151"/>
        <v>0</v>
      </c>
      <c r="W584" s="26">
        <f>'2021-22 Salary &amp; Benefits'!G$6</f>
        <v>11848.32</v>
      </c>
      <c r="X584" s="28">
        <f>'2021-22 Salary &amp; Benefits'!H$6</f>
        <v>0.2271</v>
      </c>
      <c r="Y584" s="28">
        <f>'2021-22 Salary &amp; Benefits'!I$6</f>
        <v>0.22070000000000001</v>
      </c>
      <c r="Z584" s="26">
        <f t="shared" si="152"/>
        <v>0</v>
      </c>
      <c r="AA584" s="27">
        <f t="shared" si="144"/>
        <v>0</v>
      </c>
      <c r="AB584" s="27">
        <f t="shared" si="153"/>
        <v>0</v>
      </c>
      <c r="AC584" s="27">
        <f t="shared" si="154"/>
        <v>0</v>
      </c>
      <c r="AD584" s="26">
        <f t="shared" si="155"/>
        <v>0</v>
      </c>
    </row>
    <row r="585" spans="1:30" s="23" customFormat="1">
      <c r="A585" s="151" t="s">
        <v>2299</v>
      </c>
      <c r="B585" s="129" t="s">
        <v>220</v>
      </c>
      <c r="C585" s="133">
        <v>4163</v>
      </c>
      <c r="D585" s="151" t="s">
        <v>240</v>
      </c>
      <c r="E585" s="169">
        <f>VLOOKUP($C585,'2020-21 School Level AAFTE'!$C:$Z,11,FALSE)</f>
        <v>0.60360000000000003</v>
      </c>
      <c r="F585" s="169" t="str">
        <f>VLOOKUP($C585,'2020-21 School Level AAFTE'!$C:$Z,8,FALSE)</f>
        <v>Yes</v>
      </c>
      <c r="G585" s="167">
        <f>VLOOKUP($C585,'2020-21 School Level AAFTE'!$C:$I,7,FALSE)</f>
        <v>328.19</v>
      </c>
      <c r="H585" s="145">
        <f>IFERROR(IF(F585= "yes",VLOOKUP(C585,Summary!$B:$I,5,0),0),0)</f>
        <v>0</v>
      </c>
      <c r="I585" s="143">
        <f t="shared" si="145"/>
        <v>328.19</v>
      </c>
      <c r="J585" s="101">
        <f>VLOOKUP($A585,'2021-22 Salary &amp; Benefits'!$A:$I,3,FALSE)</f>
        <v>1.06</v>
      </c>
      <c r="K585" s="101">
        <f>VLOOKUP($A585,'2021-22 Salary &amp; Benefits'!$A:$I,4,FALSE)</f>
        <v>1.06</v>
      </c>
      <c r="L585" s="45">
        <f t="shared" si="146"/>
        <v>328.19</v>
      </c>
      <c r="M585" s="29">
        <v>15</v>
      </c>
      <c r="N585" s="31">
        <f t="shared" si="147"/>
        <v>21.879333333333332</v>
      </c>
      <c r="O585" s="29">
        <v>1.1000000000000001</v>
      </c>
      <c r="P585" s="29">
        <v>36</v>
      </c>
      <c r="Q585" s="32">
        <f t="shared" si="148"/>
        <v>866.4215999999999</v>
      </c>
      <c r="R585" s="122">
        <f t="shared" si="149"/>
        <v>0.96269066666666658</v>
      </c>
      <c r="S585" s="25">
        <f>VLOOKUP($A585,'2021-22 Salary &amp; Benefits'!$A:$I,5,FALSE)</f>
        <v>67585</v>
      </c>
      <c r="T585" s="25">
        <f>VLOOKUP($A585,'2021-22 Salary &amp; Benefits'!$A:$I,6,FALSE)</f>
        <v>68937</v>
      </c>
      <c r="U585" s="26">
        <f t="shared" si="150"/>
        <v>68967.255629066669</v>
      </c>
      <c r="V585" s="26">
        <f t="shared" si="151"/>
        <v>1379.6512482133257</v>
      </c>
      <c r="W585" s="26">
        <f>'2021-22 Salary &amp; Benefits'!G$6</f>
        <v>11848.32</v>
      </c>
      <c r="X585" s="28">
        <f>'2021-22 Salary &amp; Benefits'!H$6</f>
        <v>0.2271</v>
      </c>
      <c r="Y585" s="28">
        <f>'2021-22 Salary &amp; Benefits'!I$6</f>
        <v>0.22070000000000001</v>
      </c>
      <c r="Z585" s="26">
        <f t="shared" si="152"/>
        <v>27373.219863521721</v>
      </c>
      <c r="AA585" s="27">
        <f t="shared" si="144"/>
        <v>1172.4484479546666</v>
      </c>
      <c r="AB585" s="27">
        <f t="shared" si="153"/>
        <v>258.7593724635949</v>
      </c>
      <c r="AC585" s="27">
        <f t="shared" si="154"/>
        <v>1431.2078204182615</v>
      </c>
      <c r="AD585" s="26">
        <f t="shared" si="155"/>
        <v>99151.334561219977</v>
      </c>
    </row>
    <row r="586" spans="1:30" s="23" customFormat="1">
      <c r="A586" s="129" t="s">
        <v>2299</v>
      </c>
      <c r="B586" s="129" t="s">
        <v>220</v>
      </c>
      <c r="C586" s="130">
        <v>5310</v>
      </c>
      <c r="D586" s="129" t="s">
        <v>3227</v>
      </c>
      <c r="E586" s="169">
        <f>VLOOKUP($C586,'2020-21 School Level AAFTE'!$C:$Z,11,FALSE)</f>
        <v>0.43530000000000002</v>
      </c>
      <c r="F586" s="169" t="str">
        <f>VLOOKUP($C586,'2020-21 School Level AAFTE'!$C:$Z,8,FALSE)</f>
        <v>No</v>
      </c>
      <c r="G586" s="167">
        <f>VLOOKUP($C586,'2020-21 School Level AAFTE'!$C:$I,7,FALSE)</f>
        <v>545.19999999999993</v>
      </c>
      <c r="H586" s="145">
        <f>IFERROR(IF(F586= "yes",VLOOKUP(C586,Summary!$B:$I,5,0),0),0)</f>
        <v>0</v>
      </c>
      <c r="I586" s="143">
        <f t="shared" si="145"/>
        <v>0</v>
      </c>
      <c r="J586" s="101">
        <f>VLOOKUP($A586,'2021-22 Salary &amp; Benefits'!$A:$I,3,FALSE)</f>
        <v>1.06</v>
      </c>
      <c r="K586" s="101">
        <f>VLOOKUP($A586,'2021-22 Salary &amp; Benefits'!$A:$I,4,FALSE)</f>
        <v>1.06</v>
      </c>
      <c r="L586" s="45">
        <f t="shared" si="146"/>
        <v>0</v>
      </c>
      <c r="M586" s="29">
        <v>15</v>
      </c>
      <c r="N586" s="31">
        <f t="shared" si="147"/>
        <v>0</v>
      </c>
      <c r="O586" s="29">
        <v>1.1000000000000001</v>
      </c>
      <c r="P586" s="29">
        <v>36</v>
      </c>
      <c r="Q586" s="32">
        <f t="shared" si="148"/>
        <v>0</v>
      </c>
      <c r="R586" s="122">
        <f t="shared" si="149"/>
        <v>0</v>
      </c>
      <c r="S586" s="25">
        <f>VLOOKUP($A586,'2021-22 Salary &amp; Benefits'!$A:$I,5,FALSE)</f>
        <v>67585</v>
      </c>
      <c r="T586" s="25">
        <f>VLOOKUP($A586,'2021-22 Salary &amp; Benefits'!$A:$I,6,FALSE)</f>
        <v>68937</v>
      </c>
      <c r="U586" s="26">
        <f t="shared" si="150"/>
        <v>0</v>
      </c>
      <c r="V586" s="26">
        <f t="shared" si="151"/>
        <v>0</v>
      </c>
      <c r="W586" s="26">
        <f>'2021-22 Salary &amp; Benefits'!G$6</f>
        <v>11848.32</v>
      </c>
      <c r="X586" s="28">
        <f>'2021-22 Salary &amp; Benefits'!H$6</f>
        <v>0.2271</v>
      </c>
      <c r="Y586" s="28">
        <f>'2021-22 Salary &amp; Benefits'!I$6</f>
        <v>0.22070000000000001</v>
      </c>
      <c r="Z586" s="26">
        <f t="shared" si="152"/>
        <v>0</v>
      </c>
      <c r="AA586" s="27">
        <f t="shared" si="144"/>
        <v>0</v>
      </c>
      <c r="AB586" s="27">
        <f t="shared" si="153"/>
        <v>0</v>
      </c>
      <c r="AC586" s="27">
        <f t="shared" si="154"/>
        <v>0</v>
      </c>
      <c r="AD586" s="26">
        <f t="shared" si="155"/>
        <v>0</v>
      </c>
    </row>
    <row r="587" spans="1:30" s="23" customFormat="1">
      <c r="A587" s="129" t="s">
        <v>2299</v>
      </c>
      <c r="B587" s="129" t="s">
        <v>220</v>
      </c>
      <c r="C587" s="130">
        <v>4523</v>
      </c>
      <c r="D587" s="129" t="s">
        <v>247</v>
      </c>
      <c r="E587" s="169">
        <f>VLOOKUP($C587,'2020-21 School Level AAFTE'!$C:$Z,11,FALSE)</f>
        <v>0.56489999999999996</v>
      </c>
      <c r="F587" s="169" t="str">
        <f>VLOOKUP($C587,'2020-21 School Level AAFTE'!$C:$Z,8,FALSE)</f>
        <v>Yes</v>
      </c>
      <c r="G587" s="167">
        <f>VLOOKUP($C587,'2020-21 School Level AAFTE'!$C:$I,7,FALSE)</f>
        <v>1643.41</v>
      </c>
      <c r="H587" s="145">
        <f>IFERROR(IF(F587= "yes",VLOOKUP(C587,Summary!$B:$I,5,0),0),0)</f>
        <v>0</v>
      </c>
      <c r="I587" s="143">
        <f t="shared" si="145"/>
        <v>1643.41</v>
      </c>
      <c r="J587" s="101">
        <f>VLOOKUP($A587,'2021-22 Salary &amp; Benefits'!$A:$I,3,FALSE)</f>
        <v>1.06</v>
      </c>
      <c r="K587" s="101">
        <f>VLOOKUP($A587,'2021-22 Salary &amp; Benefits'!$A:$I,4,FALSE)</f>
        <v>1.06</v>
      </c>
      <c r="L587" s="45">
        <f t="shared" si="146"/>
        <v>1643.41</v>
      </c>
      <c r="M587" s="29">
        <v>15</v>
      </c>
      <c r="N587" s="31">
        <f t="shared" si="147"/>
        <v>109.56066666666668</v>
      </c>
      <c r="O587" s="29">
        <v>1.1000000000000001</v>
      </c>
      <c r="P587" s="29">
        <v>36</v>
      </c>
      <c r="Q587" s="32">
        <f t="shared" si="148"/>
        <v>4338.6024000000007</v>
      </c>
      <c r="R587" s="122">
        <f t="shared" si="149"/>
        <v>4.8206693333333339</v>
      </c>
      <c r="S587" s="25">
        <f>VLOOKUP($A587,'2021-22 Salary &amp; Benefits'!$A:$I,5,FALSE)</f>
        <v>67585</v>
      </c>
      <c r="T587" s="25">
        <f>VLOOKUP($A587,'2021-22 Salary &amp; Benefits'!$A:$I,6,FALSE)</f>
        <v>68937</v>
      </c>
      <c r="U587" s="26">
        <f t="shared" si="150"/>
        <v>345353.23310693342</v>
      </c>
      <c r="V587" s="26">
        <f t="shared" si="151"/>
        <v>6908.5976349866251</v>
      </c>
      <c r="W587" s="26">
        <f>'2021-22 Salary &amp; Benefits'!G$6</f>
        <v>11848.32</v>
      </c>
      <c r="X587" s="28">
        <f>'2021-22 Salary &amp; Benefits'!H$6</f>
        <v>0.2271</v>
      </c>
      <c r="Y587" s="28">
        <f>'2021-22 Salary &amp; Benefits'!I$6</f>
        <v>0.22070000000000001</v>
      </c>
      <c r="Z587" s="26">
        <f t="shared" si="152"/>
        <v>137071.27961214614</v>
      </c>
      <c r="AA587" s="27">
        <f t="shared" si="144"/>
        <v>5871.0305123653343</v>
      </c>
      <c r="AB587" s="27">
        <f t="shared" si="153"/>
        <v>1295.7364340790293</v>
      </c>
      <c r="AC587" s="27">
        <f t="shared" si="154"/>
        <v>7166.7669464443634</v>
      </c>
      <c r="AD587" s="26">
        <f t="shared" si="155"/>
        <v>496499.87730051053</v>
      </c>
    </row>
    <row r="588" spans="1:30" s="23" customFormat="1">
      <c r="A588" s="129" t="s">
        <v>2299</v>
      </c>
      <c r="B588" s="129" t="s">
        <v>220</v>
      </c>
      <c r="C588" s="130">
        <v>1926</v>
      </c>
      <c r="D588" s="129" t="s">
        <v>222</v>
      </c>
      <c r="E588" s="169">
        <f>VLOOKUP($C588,'2020-21 School Level AAFTE'!$C:$Z,11,FALSE)</f>
        <v>0.36699999999999999</v>
      </c>
      <c r="F588" s="169" t="str">
        <f>VLOOKUP($C588,'2020-21 School Level AAFTE'!$C:$Z,8,FALSE)</f>
        <v>No</v>
      </c>
      <c r="G588" s="167">
        <f>VLOOKUP($C588,'2020-21 School Level AAFTE'!$C:$I,7,FALSE)</f>
        <v>245.97</v>
      </c>
      <c r="H588" s="145">
        <f>IFERROR(IF(F588= "yes",VLOOKUP(C588,Summary!$B:$I,5,0),0),0)</f>
        <v>0</v>
      </c>
      <c r="I588" s="144">
        <f t="shared" si="145"/>
        <v>0</v>
      </c>
      <c r="J588" s="101">
        <f>VLOOKUP($A588,'2021-22 Salary &amp; Benefits'!$A:$I,3,FALSE)</f>
        <v>1.06</v>
      </c>
      <c r="K588" s="101">
        <f>VLOOKUP($A588,'2021-22 Salary &amp; Benefits'!$A:$I,4,FALSE)</f>
        <v>1.06</v>
      </c>
      <c r="L588" s="121">
        <f t="shared" si="146"/>
        <v>0</v>
      </c>
      <c r="M588" s="29">
        <v>15</v>
      </c>
      <c r="N588" s="31">
        <f t="shared" si="147"/>
        <v>0</v>
      </c>
      <c r="O588" s="29">
        <v>1.1000000000000001</v>
      </c>
      <c r="P588" s="29">
        <v>36</v>
      </c>
      <c r="Q588" s="32">
        <f t="shared" si="148"/>
        <v>0</v>
      </c>
      <c r="R588" s="122">
        <f t="shared" si="149"/>
        <v>0</v>
      </c>
      <c r="S588" s="25">
        <f>VLOOKUP($A588,'2021-22 Salary &amp; Benefits'!$A:$I,5,FALSE)</f>
        <v>67585</v>
      </c>
      <c r="T588" s="25">
        <f>VLOOKUP($A588,'2021-22 Salary &amp; Benefits'!$A:$I,6,FALSE)</f>
        <v>68937</v>
      </c>
      <c r="U588" s="26">
        <f t="shared" si="150"/>
        <v>0</v>
      </c>
      <c r="V588" s="26">
        <f t="shared" si="151"/>
        <v>0</v>
      </c>
      <c r="W588" s="26">
        <f>'2021-22 Salary &amp; Benefits'!G$6</f>
        <v>11848.32</v>
      </c>
      <c r="X588" s="28">
        <f>'2021-22 Salary &amp; Benefits'!H$6</f>
        <v>0.2271</v>
      </c>
      <c r="Y588" s="28">
        <f>'2021-22 Salary &amp; Benefits'!I$6</f>
        <v>0.22070000000000001</v>
      </c>
      <c r="Z588" s="26">
        <f t="shared" si="152"/>
        <v>0</v>
      </c>
      <c r="AA588" s="27">
        <f t="shared" ref="AA588:AA651" si="156">($T588*$K588*$R588/180*3)</f>
        <v>0</v>
      </c>
      <c r="AB588" s="27">
        <f t="shared" si="153"/>
        <v>0</v>
      </c>
      <c r="AC588" s="27">
        <f t="shared" si="154"/>
        <v>0</v>
      </c>
      <c r="AD588" s="26">
        <f t="shared" si="155"/>
        <v>0</v>
      </c>
    </row>
    <row r="589" spans="1:30" s="23" customFormat="1">
      <c r="A589" s="129" t="s">
        <v>2299</v>
      </c>
      <c r="B589" s="129" t="s">
        <v>220</v>
      </c>
      <c r="C589" s="130">
        <v>4560</v>
      </c>
      <c r="D589" s="129" t="s">
        <v>248</v>
      </c>
      <c r="E589" s="169">
        <f>VLOOKUP($C589,'2020-21 School Level AAFTE'!$C:$Z,11,FALSE)</f>
        <v>0.2601</v>
      </c>
      <c r="F589" s="169" t="str">
        <f>VLOOKUP($C589,'2020-21 School Level AAFTE'!$C:$Z,8,FALSE)</f>
        <v>No</v>
      </c>
      <c r="G589" s="167">
        <f>VLOOKUP($C589,'2020-21 School Level AAFTE'!$C:$I,7,FALSE)</f>
        <v>457.73</v>
      </c>
      <c r="H589" s="145">
        <f>IFERROR(IF(F589= "yes",VLOOKUP(C589,Summary!$B:$I,5,0),0),0)</f>
        <v>0</v>
      </c>
      <c r="I589" s="144">
        <f t="shared" si="145"/>
        <v>0</v>
      </c>
      <c r="J589" s="101">
        <f>VLOOKUP($A589,'2021-22 Salary &amp; Benefits'!$A:$I,3,FALSE)</f>
        <v>1.06</v>
      </c>
      <c r="K589" s="101">
        <f>VLOOKUP($A589,'2021-22 Salary &amp; Benefits'!$A:$I,4,FALSE)</f>
        <v>1.06</v>
      </c>
      <c r="L589" s="121">
        <f t="shared" si="146"/>
        <v>0</v>
      </c>
      <c r="M589" s="29">
        <v>15</v>
      </c>
      <c r="N589" s="31">
        <f t="shared" si="147"/>
        <v>0</v>
      </c>
      <c r="O589" s="29">
        <v>1.1000000000000001</v>
      </c>
      <c r="P589" s="29">
        <v>36</v>
      </c>
      <c r="Q589" s="32">
        <f t="shared" si="148"/>
        <v>0</v>
      </c>
      <c r="R589" s="122">
        <f t="shared" si="149"/>
        <v>0</v>
      </c>
      <c r="S589" s="25">
        <f>VLOOKUP($A589,'2021-22 Salary &amp; Benefits'!$A:$I,5,FALSE)</f>
        <v>67585</v>
      </c>
      <c r="T589" s="25">
        <f>VLOOKUP($A589,'2021-22 Salary &amp; Benefits'!$A:$I,6,FALSE)</f>
        <v>68937</v>
      </c>
      <c r="U589" s="26">
        <f t="shared" si="150"/>
        <v>0</v>
      </c>
      <c r="V589" s="26">
        <f t="shared" si="151"/>
        <v>0</v>
      </c>
      <c r="W589" s="26">
        <f>'2021-22 Salary &amp; Benefits'!G$6</f>
        <v>11848.32</v>
      </c>
      <c r="X589" s="28">
        <f>'2021-22 Salary &amp; Benefits'!H$6</f>
        <v>0.2271</v>
      </c>
      <c r="Y589" s="28">
        <f>'2021-22 Salary &amp; Benefits'!I$6</f>
        <v>0.22070000000000001</v>
      </c>
      <c r="Z589" s="26">
        <f t="shared" si="152"/>
        <v>0</v>
      </c>
      <c r="AA589" s="27">
        <f t="shared" si="156"/>
        <v>0</v>
      </c>
      <c r="AB589" s="27">
        <f t="shared" si="153"/>
        <v>0</v>
      </c>
      <c r="AC589" s="27">
        <f t="shared" si="154"/>
        <v>0</v>
      </c>
      <c r="AD589" s="26">
        <f t="shared" si="155"/>
        <v>0</v>
      </c>
    </row>
    <row r="590" spans="1:30" s="23" customFormat="1">
      <c r="A590" s="129" t="s">
        <v>2299</v>
      </c>
      <c r="B590" s="129" t="s">
        <v>220</v>
      </c>
      <c r="C590" s="130">
        <v>3994</v>
      </c>
      <c r="D590" s="129" t="s">
        <v>236</v>
      </c>
      <c r="E590" s="169">
        <f>VLOOKUP($C590,'2020-21 School Level AAFTE'!$C:$Z,11,FALSE)</f>
        <v>0.56789999999999996</v>
      </c>
      <c r="F590" s="169" t="str">
        <f>VLOOKUP($C590,'2020-21 School Level AAFTE'!$C:$Z,8,FALSE)</f>
        <v>Yes</v>
      </c>
      <c r="G590" s="167">
        <f>VLOOKUP($C590,'2020-21 School Level AAFTE'!$C:$I,7,FALSE)</f>
        <v>500.1</v>
      </c>
      <c r="H590" s="145">
        <f>IFERROR(IF(F590= "yes",VLOOKUP(C590,Summary!$B:$I,5,0),0),0)</f>
        <v>0</v>
      </c>
      <c r="I590" s="144">
        <f t="shared" si="145"/>
        <v>500.1</v>
      </c>
      <c r="J590" s="101">
        <f>VLOOKUP($A590,'2021-22 Salary &amp; Benefits'!$A:$I,3,FALSE)</f>
        <v>1.06</v>
      </c>
      <c r="K590" s="101">
        <f>VLOOKUP($A590,'2021-22 Salary &amp; Benefits'!$A:$I,4,FALSE)</f>
        <v>1.06</v>
      </c>
      <c r="L590" s="121">
        <f t="shared" si="146"/>
        <v>500.1</v>
      </c>
      <c r="M590" s="29">
        <v>15</v>
      </c>
      <c r="N590" s="31">
        <f t="shared" si="147"/>
        <v>33.340000000000003</v>
      </c>
      <c r="O590" s="29">
        <v>1.1000000000000001</v>
      </c>
      <c r="P590" s="29">
        <v>36</v>
      </c>
      <c r="Q590" s="32">
        <f t="shared" si="148"/>
        <v>1320.2640000000001</v>
      </c>
      <c r="R590" s="122">
        <f t="shared" si="149"/>
        <v>1.46696</v>
      </c>
      <c r="S590" s="25">
        <f>VLOOKUP($A590,'2021-22 Salary &amp; Benefits'!$A:$I,5,FALSE)</f>
        <v>67585</v>
      </c>
      <c r="T590" s="25">
        <f>VLOOKUP($A590,'2021-22 Salary &amp; Benefits'!$A:$I,6,FALSE)</f>
        <v>68937</v>
      </c>
      <c r="U590" s="26">
        <f t="shared" si="150"/>
        <v>105093.16109600001</v>
      </c>
      <c r="V590" s="26">
        <f t="shared" si="151"/>
        <v>2102.3297151999868</v>
      </c>
      <c r="W590" s="26">
        <f>'2021-22 Salary &amp; Benefits'!G$6</f>
        <v>11848.32</v>
      </c>
      <c r="X590" s="28">
        <f>'2021-22 Salary &amp; Benefits'!H$6</f>
        <v>0.2271</v>
      </c>
      <c r="Y590" s="28">
        <f>'2021-22 Salary &amp; Benefits'!I$6</f>
        <v>0.22070000000000001</v>
      </c>
      <c r="Z590" s="26">
        <f t="shared" si="152"/>
        <v>41711.652560246235</v>
      </c>
      <c r="AA590" s="27">
        <f t="shared" si="156"/>
        <v>1786.5915135199998</v>
      </c>
      <c r="AB590" s="27">
        <f t="shared" si="153"/>
        <v>394.30074703386396</v>
      </c>
      <c r="AC590" s="27">
        <f t="shared" si="154"/>
        <v>2180.8922605538637</v>
      </c>
      <c r="AD590" s="26">
        <f t="shared" si="155"/>
        <v>151088.0356320001</v>
      </c>
    </row>
    <row r="591" spans="1:30" s="23" customFormat="1">
      <c r="A591" s="129" t="s">
        <v>2299</v>
      </c>
      <c r="B591" s="129" t="s">
        <v>220</v>
      </c>
      <c r="C591" s="130">
        <v>4042</v>
      </c>
      <c r="D591" s="129" t="s">
        <v>34</v>
      </c>
      <c r="E591" s="169">
        <f>VLOOKUP($C591,'2020-21 School Level AAFTE'!$C:$Z,11,FALSE)</f>
        <v>0.57310000000000005</v>
      </c>
      <c r="F591" s="169" t="str">
        <f>VLOOKUP($C591,'2020-21 School Level AAFTE'!$C:$Z,8,FALSE)</f>
        <v>Yes</v>
      </c>
      <c r="G591" s="167">
        <f>VLOOKUP($C591,'2020-21 School Level AAFTE'!$C:$I,7,FALSE)</f>
        <v>196.62</v>
      </c>
      <c r="H591" s="145">
        <f>IFERROR(IF(F591= "yes",VLOOKUP(C591,Summary!$B:$I,5,0),0),0)</f>
        <v>0</v>
      </c>
      <c r="I591" s="144">
        <f t="shared" si="145"/>
        <v>196.62</v>
      </c>
      <c r="J591" s="101">
        <f>VLOOKUP($A591,'2021-22 Salary &amp; Benefits'!$A:$I,3,FALSE)</f>
        <v>1.06</v>
      </c>
      <c r="K591" s="101">
        <f>VLOOKUP($A591,'2021-22 Salary &amp; Benefits'!$A:$I,4,FALSE)</f>
        <v>1.06</v>
      </c>
      <c r="L591" s="121">
        <f t="shared" si="146"/>
        <v>196.62</v>
      </c>
      <c r="M591" s="29">
        <v>15</v>
      </c>
      <c r="N591" s="31">
        <f t="shared" si="147"/>
        <v>13.108000000000001</v>
      </c>
      <c r="O591" s="29">
        <v>1.1000000000000001</v>
      </c>
      <c r="P591" s="29">
        <v>36</v>
      </c>
      <c r="Q591" s="32">
        <f t="shared" si="148"/>
        <v>519.07680000000005</v>
      </c>
      <c r="R591" s="122">
        <f t="shared" si="149"/>
        <v>0.57675200000000004</v>
      </c>
      <c r="S591" s="25">
        <f>VLOOKUP($A591,'2021-22 Salary &amp; Benefits'!$A:$I,5,FALSE)</f>
        <v>67585</v>
      </c>
      <c r="T591" s="25">
        <f>VLOOKUP($A591,'2021-22 Salary &amp; Benefits'!$A:$I,6,FALSE)</f>
        <v>68937</v>
      </c>
      <c r="U591" s="26">
        <f t="shared" si="150"/>
        <v>41318.570955200004</v>
      </c>
      <c r="V591" s="26">
        <f t="shared" si="151"/>
        <v>826.55482623999706</v>
      </c>
      <c r="W591" s="26">
        <f>'2021-22 Salary &amp; Benefits'!G$6</f>
        <v>11848.32</v>
      </c>
      <c r="X591" s="28">
        <f>'2021-22 Salary &amp; Benefits'!H$6</f>
        <v>0.2271</v>
      </c>
      <c r="Y591" s="28">
        <f>'2021-22 Salary &amp; Benefits'!I$6</f>
        <v>0.22070000000000001</v>
      </c>
      <c r="Z591" s="26">
        <f t="shared" si="152"/>
        <v>16399.410370717087</v>
      </c>
      <c r="AA591" s="27">
        <f t="shared" si="156"/>
        <v>702.41876302399999</v>
      </c>
      <c r="AB591" s="27">
        <f t="shared" si="153"/>
        <v>155.0238209993968</v>
      </c>
      <c r="AC591" s="27">
        <f t="shared" si="154"/>
        <v>857.44258402339676</v>
      </c>
      <c r="AD591" s="26">
        <f t="shared" si="155"/>
        <v>59401.978736180485</v>
      </c>
    </row>
    <row r="592" spans="1:30" s="23" customFormat="1">
      <c r="A592" s="129" t="s">
        <v>2299</v>
      </c>
      <c r="B592" s="129" t="s">
        <v>220</v>
      </c>
      <c r="C592" s="130">
        <v>3618</v>
      </c>
      <c r="D592" s="129" t="s">
        <v>229</v>
      </c>
      <c r="E592" s="169">
        <f>VLOOKUP($C592,'2020-21 School Level AAFTE'!$C:$Z,11,FALSE)</f>
        <v>0.68920000000000003</v>
      </c>
      <c r="F592" s="169" t="str">
        <f>VLOOKUP($C592,'2020-21 School Level AAFTE'!$C:$Z,8,FALSE)</f>
        <v>Yes</v>
      </c>
      <c r="G592" s="167">
        <f>VLOOKUP($C592,'2020-21 School Level AAFTE'!$C:$I,7,FALSE)</f>
        <v>414.8</v>
      </c>
      <c r="H592" s="145">
        <f>IFERROR(IF(F592= "yes",VLOOKUP(C592,Summary!$B:$I,5,0),0),0)</f>
        <v>0</v>
      </c>
      <c r="I592" s="144">
        <f t="shared" si="145"/>
        <v>414.8</v>
      </c>
      <c r="J592" s="101">
        <f>VLOOKUP($A592,'2021-22 Salary &amp; Benefits'!$A:$I,3,FALSE)</f>
        <v>1.06</v>
      </c>
      <c r="K592" s="101">
        <f>VLOOKUP($A592,'2021-22 Salary &amp; Benefits'!$A:$I,4,FALSE)</f>
        <v>1.06</v>
      </c>
      <c r="L592" s="121">
        <f t="shared" si="146"/>
        <v>414.8</v>
      </c>
      <c r="M592" s="29">
        <v>15</v>
      </c>
      <c r="N592" s="31">
        <f t="shared" si="147"/>
        <v>27.653333333333332</v>
      </c>
      <c r="O592" s="29">
        <v>1.1000000000000001</v>
      </c>
      <c r="P592" s="29">
        <v>36</v>
      </c>
      <c r="Q592" s="32">
        <f t="shared" si="148"/>
        <v>1095.0720000000001</v>
      </c>
      <c r="R592" s="122">
        <f t="shared" si="149"/>
        <v>1.2167466666666669</v>
      </c>
      <c r="S592" s="25">
        <f>VLOOKUP($A592,'2021-22 Salary &amp; Benefits'!$A:$I,5,FALSE)</f>
        <v>67585</v>
      </c>
      <c r="T592" s="25">
        <f>VLOOKUP($A592,'2021-22 Salary &amp; Benefits'!$A:$I,6,FALSE)</f>
        <v>68937</v>
      </c>
      <c r="U592" s="26">
        <f t="shared" si="150"/>
        <v>87167.852874666685</v>
      </c>
      <c r="V592" s="26">
        <f t="shared" si="151"/>
        <v>1743.7439829333307</v>
      </c>
      <c r="W592" s="26">
        <f>'2021-22 Salary &amp; Benefits'!G$6</f>
        <v>11848.32</v>
      </c>
      <c r="X592" s="28">
        <f>'2021-22 Salary &amp; Benefits'!H$6</f>
        <v>0.2271</v>
      </c>
      <c r="Y592" s="28">
        <f>'2021-22 Salary &amp; Benefits'!I$6</f>
        <v>0.22070000000000001</v>
      </c>
      <c r="Z592" s="26">
        <f t="shared" si="152"/>
        <v>34597.067550470194</v>
      </c>
      <c r="AA592" s="27">
        <f t="shared" si="156"/>
        <v>1481.8599476266668</v>
      </c>
      <c r="AB592" s="27">
        <f t="shared" si="153"/>
        <v>327.04649044120538</v>
      </c>
      <c r="AC592" s="27">
        <f t="shared" si="154"/>
        <v>1808.9064380678722</v>
      </c>
      <c r="AD592" s="26">
        <f t="shared" si="155"/>
        <v>125317.57084613809</v>
      </c>
    </row>
    <row r="593" spans="1:30" s="23" customFormat="1">
      <c r="A593" s="129" t="s">
        <v>2299</v>
      </c>
      <c r="B593" s="129" t="s">
        <v>220</v>
      </c>
      <c r="C593" s="130">
        <v>2829</v>
      </c>
      <c r="D593" s="129" t="s">
        <v>224</v>
      </c>
      <c r="E593" s="169">
        <f>VLOOKUP($C593,'2020-21 School Level AAFTE'!$C:$Z,11,FALSE)</f>
        <v>0.60540000000000005</v>
      </c>
      <c r="F593" s="169" t="str">
        <f>VLOOKUP($C593,'2020-21 School Level AAFTE'!$C:$Z,8,FALSE)</f>
        <v>Yes</v>
      </c>
      <c r="G593" s="167">
        <f>VLOOKUP($C593,'2020-21 School Level AAFTE'!$C:$I,7,FALSE)</f>
        <v>373.61</v>
      </c>
      <c r="H593" s="145">
        <f>IFERROR(IF(F593= "yes",VLOOKUP(C593,Summary!$B:$I,5,0),0),0)</f>
        <v>0</v>
      </c>
      <c r="I593" s="144">
        <f t="shared" si="145"/>
        <v>373.61</v>
      </c>
      <c r="J593" s="101">
        <f>VLOOKUP($A593,'2021-22 Salary &amp; Benefits'!$A:$I,3,FALSE)</f>
        <v>1.06</v>
      </c>
      <c r="K593" s="101">
        <f>VLOOKUP($A593,'2021-22 Salary &amp; Benefits'!$A:$I,4,FALSE)</f>
        <v>1.06</v>
      </c>
      <c r="L593" s="121">
        <f t="shared" si="146"/>
        <v>373.61</v>
      </c>
      <c r="M593" s="29">
        <v>15</v>
      </c>
      <c r="N593" s="31">
        <f t="shared" si="147"/>
        <v>24.907333333333334</v>
      </c>
      <c r="O593" s="29">
        <v>1.1000000000000001</v>
      </c>
      <c r="P593" s="29">
        <v>36</v>
      </c>
      <c r="Q593" s="32">
        <f t="shared" si="148"/>
        <v>986.33040000000005</v>
      </c>
      <c r="R593" s="122">
        <f t="shared" si="149"/>
        <v>1.0959226666666668</v>
      </c>
      <c r="S593" s="25">
        <f>VLOOKUP($A593,'2021-22 Salary &amp; Benefits'!$A:$I,5,FALSE)</f>
        <v>67585</v>
      </c>
      <c r="T593" s="25">
        <f>VLOOKUP($A593,'2021-22 Salary &amp; Benefits'!$A:$I,6,FALSE)</f>
        <v>68937</v>
      </c>
      <c r="U593" s="26">
        <f t="shared" si="150"/>
        <v>78512.009432266685</v>
      </c>
      <c r="V593" s="26">
        <f t="shared" si="151"/>
        <v>1570.588692053323</v>
      </c>
      <c r="W593" s="26">
        <f>'2021-22 Salary &amp; Benefits'!G$6</f>
        <v>11848.32</v>
      </c>
      <c r="X593" s="28">
        <f>'2021-22 Salary &amp; Benefits'!H$6</f>
        <v>0.2271</v>
      </c>
      <c r="Y593" s="28">
        <f>'2021-22 Salary &amp; Benefits'!I$6</f>
        <v>0.22070000000000001</v>
      </c>
      <c r="Z593" s="26">
        <f t="shared" si="152"/>
        <v>31161.548716323934</v>
      </c>
      <c r="AA593" s="27">
        <f t="shared" si="156"/>
        <v>1334.7099687386667</v>
      </c>
      <c r="AB593" s="27">
        <f t="shared" si="153"/>
        <v>294.57049010062377</v>
      </c>
      <c r="AC593" s="27">
        <f t="shared" si="154"/>
        <v>1629.2804588392905</v>
      </c>
      <c r="AD593" s="26">
        <f t="shared" si="155"/>
        <v>112873.42729948323</v>
      </c>
    </row>
    <row r="594" spans="1:30" s="23" customFormat="1">
      <c r="A594" s="126" t="s">
        <v>2299</v>
      </c>
      <c r="B594" s="129" t="s">
        <v>220</v>
      </c>
      <c r="C594" s="128">
        <v>4162</v>
      </c>
      <c r="D594" s="131" t="s">
        <v>239</v>
      </c>
      <c r="E594" s="169">
        <f>VLOOKUP($C594,'2020-21 School Level AAFTE'!$C:$Z,11,FALSE)</f>
        <v>0.43059999999999998</v>
      </c>
      <c r="F594" s="169" t="str">
        <f>VLOOKUP($C594,'2020-21 School Level AAFTE'!$C:$Z,8,FALSE)</f>
        <v>No</v>
      </c>
      <c r="G594" s="167">
        <f>VLOOKUP($C594,'2020-21 School Level AAFTE'!$C:$I,7,FALSE)</f>
        <v>1630.2</v>
      </c>
      <c r="H594" s="145">
        <f>IFERROR(IF(F594= "yes",VLOOKUP(C594,Summary!$B:$I,5,0),0),0)</f>
        <v>0</v>
      </c>
      <c r="I594" s="144">
        <f t="shared" si="145"/>
        <v>0</v>
      </c>
      <c r="J594" s="101">
        <f>VLOOKUP($A594,'2021-22 Salary &amp; Benefits'!$A:$I,3,FALSE)</f>
        <v>1.06</v>
      </c>
      <c r="K594" s="101">
        <f>VLOOKUP($A594,'2021-22 Salary &amp; Benefits'!$A:$I,4,FALSE)</f>
        <v>1.06</v>
      </c>
      <c r="L594" s="121">
        <f t="shared" si="146"/>
        <v>0</v>
      </c>
      <c r="M594" s="29">
        <v>15</v>
      </c>
      <c r="N594" s="31">
        <f t="shared" si="147"/>
        <v>0</v>
      </c>
      <c r="O594" s="29">
        <v>1.1000000000000001</v>
      </c>
      <c r="P594" s="29">
        <v>36</v>
      </c>
      <c r="Q594" s="32">
        <f t="shared" si="148"/>
        <v>0</v>
      </c>
      <c r="R594" s="122">
        <f t="shared" si="149"/>
        <v>0</v>
      </c>
      <c r="S594" s="25">
        <f>VLOOKUP($A594,'2021-22 Salary &amp; Benefits'!$A:$I,5,FALSE)</f>
        <v>67585</v>
      </c>
      <c r="T594" s="25">
        <f>VLOOKUP($A594,'2021-22 Salary &amp; Benefits'!$A:$I,6,FALSE)</f>
        <v>68937</v>
      </c>
      <c r="U594" s="26">
        <f t="shared" si="150"/>
        <v>0</v>
      </c>
      <c r="V594" s="26">
        <f t="shared" si="151"/>
        <v>0</v>
      </c>
      <c r="W594" s="26">
        <f>'2021-22 Salary &amp; Benefits'!G$6</f>
        <v>11848.32</v>
      </c>
      <c r="X594" s="28">
        <f>'2021-22 Salary &amp; Benefits'!H$6</f>
        <v>0.2271</v>
      </c>
      <c r="Y594" s="28">
        <f>'2021-22 Salary &amp; Benefits'!I$6</f>
        <v>0.22070000000000001</v>
      </c>
      <c r="Z594" s="26">
        <f t="shared" si="152"/>
        <v>0</v>
      </c>
      <c r="AA594" s="27">
        <f t="shared" si="156"/>
        <v>0</v>
      </c>
      <c r="AB594" s="27">
        <f t="shared" si="153"/>
        <v>0</v>
      </c>
      <c r="AC594" s="27">
        <f t="shared" si="154"/>
        <v>0</v>
      </c>
      <c r="AD594" s="26">
        <f t="shared" si="155"/>
        <v>0</v>
      </c>
    </row>
    <row r="595" spans="1:30" s="23" customFormat="1">
      <c r="A595" s="129" t="s">
        <v>2299</v>
      </c>
      <c r="B595" s="129" t="s">
        <v>220</v>
      </c>
      <c r="C595" s="130">
        <v>5435</v>
      </c>
      <c r="D595" s="129" t="s">
        <v>254</v>
      </c>
      <c r="E595" s="169">
        <f>VLOOKUP($C595,'2020-21 School Level AAFTE'!$C:$Z,11,FALSE)</f>
        <v>0.53100000000000003</v>
      </c>
      <c r="F595" s="169" t="str">
        <f>VLOOKUP($C595,'2020-21 School Level AAFTE'!$C:$Z,8,FALSE)</f>
        <v>Yes</v>
      </c>
      <c r="G595" s="167">
        <f>VLOOKUP($C595,'2020-21 School Level AAFTE'!$C:$I,7,FALSE)</f>
        <v>96.9</v>
      </c>
      <c r="H595" s="145">
        <f>IFERROR(IF(F595= "yes",VLOOKUP(C595,Summary!$B:$I,5,0),0),0)</f>
        <v>0</v>
      </c>
      <c r="I595" s="143">
        <f t="shared" si="145"/>
        <v>96.9</v>
      </c>
      <c r="J595" s="101">
        <f>VLOOKUP($A595,'2021-22 Salary &amp; Benefits'!$A:$I,3,FALSE)</f>
        <v>1.06</v>
      </c>
      <c r="K595" s="101">
        <f>VLOOKUP($A595,'2021-22 Salary &amp; Benefits'!$A:$I,4,FALSE)</f>
        <v>1.06</v>
      </c>
      <c r="L595" s="45">
        <f t="shared" si="146"/>
        <v>96.9</v>
      </c>
      <c r="M595" s="29">
        <v>15</v>
      </c>
      <c r="N595" s="31">
        <f t="shared" si="147"/>
        <v>6.46</v>
      </c>
      <c r="O595" s="29">
        <v>1.1000000000000001</v>
      </c>
      <c r="P595" s="29">
        <v>36</v>
      </c>
      <c r="Q595" s="32">
        <f t="shared" si="148"/>
        <v>255.81600000000003</v>
      </c>
      <c r="R595" s="122">
        <f t="shared" si="149"/>
        <v>0.28424000000000005</v>
      </c>
      <c r="S595" s="25">
        <f>VLOOKUP($A595,'2021-22 Salary &amp; Benefits'!$A:$I,5,FALSE)</f>
        <v>67585</v>
      </c>
      <c r="T595" s="25">
        <f>VLOOKUP($A595,'2021-22 Salary &amp; Benefits'!$A:$I,6,FALSE)</f>
        <v>68937</v>
      </c>
      <c r="U595" s="26">
        <f t="shared" si="150"/>
        <v>20362.982024000004</v>
      </c>
      <c r="V595" s="26">
        <f t="shared" si="151"/>
        <v>407.35002879999956</v>
      </c>
      <c r="W595" s="26">
        <f>'2021-22 Salary &amp; Benefits'!G$6</f>
        <v>11848.32</v>
      </c>
      <c r="X595" s="28">
        <f>'2021-22 Salary &amp; Benefits'!H$6</f>
        <v>0.2271</v>
      </c>
      <c r="Y595" s="28">
        <f>'2021-22 Salary &amp; Benefits'!I$6</f>
        <v>0.22070000000000001</v>
      </c>
      <c r="Z595" s="26">
        <f t="shared" si="152"/>
        <v>8082.1018458065619</v>
      </c>
      <c r="AA595" s="27">
        <f t="shared" si="156"/>
        <v>346.17220088000005</v>
      </c>
      <c r="AB595" s="27">
        <f t="shared" si="153"/>
        <v>76.400204734216018</v>
      </c>
      <c r="AC595" s="27">
        <f t="shared" si="154"/>
        <v>422.57240561421605</v>
      </c>
      <c r="AD595" s="26">
        <f t="shared" si="155"/>
        <v>29275.006304220784</v>
      </c>
    </row>
    <row r="596" spans="1:30" s="23" customFormat="1">
      <c r="A596" s="129" t="s">
        <v>2299</v>
      </c>
      <c r="B596" s="129" t="s">
        <v>220</v>
      </c>
      <c r="C596" s="130">
        <v>2912</v>
      </c>
      <c r="D596" s="129" t="s">
        <v>225</v>
      </c>
      <c r="E596" s="169">
        <f>VLOOKUP($C596,'2020-21 School Level AAFTE'!$C:$Z,11,FALSE)</f>
        <v>0.7087</v>
      </c>
      <c r="F596" s="169" t="str">
        <f>VLOOKUP($C596,'2020-21 School Level AAFTE'!$C:$Z,8,FALSE)</f>
        <v>Yes</v>
      </c>
      <c r="G596" s="167">
        <f>VLOOKUP($C596,'2020-21 School Level AAFTE'!$C:$I,7,FALSE)</f>
        <v>444.2</v>
      </c>
      <c r="H596" s="145">
        <f>IFERROR(IF(F596= "yes",VLOOKUP(C596,Summary!$B:$I,5,0),0),0)</f>
        <v>0</v>
      </c>
      <c r="I596" s="144">
        <f t="shared" si="145"/>
        <v>444.2</v>
      </c>
      <c r="J596" s="101">
        <f>VLOOKUP($A596,'2021-22 Salary &amp; Benefits'!$A:$I,3,FALSE)</f>
        <v>1.06</v>
      </c>
      <c r="K596" s="101">
        <f>VLOOKUP($A596,'2021-22 Salary &amp; Benefits'!$A:$I,4,FALSE)</f>
        <v>1.06</v>
      </c>
      <c r="L596" s="121">
        <f t="shared" si="146"/>
        <v>444.2</v>
      </c>
      <c r="M596" s="29">
        <v>15</v>
      </c>
      <c r="N596" s="31">
        <f t="shared" si="147"/>
        <v>29.613333333333333</v>
      </c>
      <c r="O596" s="29">
        <v>1.1000000000000001</v>
      </c>
      <c r="P596" s="29">
        <v>36</v>
      </c>
      <c r="Q596" s="32">
        <f t="shared" si="148"/>
        <v>1172.6880000000001</v>
      </c>
      <c r="R596" s="122">
        <f t="shared" si="149"/>
        <v>1.3029866666666667</v>
      </c>
      <c r="S596" s="25">
        <f>VLOOKUP($A596,'2021-22 Salary &amp; Benefits'!$A:$I,5,FALSE)</f>
        <v>67585</v>
      </c>
      <c r="T596" s="25">
        <f>VLOOKUP($A596,'2021-22 Salary &amp; Benefits'!$A:$I,6,FALSE)</f>
        <v>68937</v>
      </c>
      <c r="U596" s="26">
        <f t="shared" si="150"/>
        <v>93346.095098666672</v>
      </c>
      <c r="V596" s="26">
        <f t="shared" si="151"/>
        <v>1867.3362517333298</v>
      </c>
      <c r="W596" s="26">
        <f>'2021-22 Salary &amp; Benefits'!G$6</f>
        <v>11848.32</v>
      </c>
      <c r="X596" s="28">
        <f>'2021-22 Salary &amp; Benefits'!H$6</f>
        <v>0.2271</v>
      </c>
      <c r="Y596" s="28">
        <f>'2021-22 Salary &amp; Benefits'!I$6</f>
        <v>0.22070000000000001</v>
      </c>
      <c r="Z596" s="26">
        <f t="shared" si="152"/>
        <v>37049.222290064747</v>
      </c>
      <c r="AA596" s="27">
        <f t="shared" si="156"/>
        <v>1586.8905225066667</v>
      </c>
      <c r="AB596" s="27">
        <f t="shared" si="153"/>
        <v>350.22673831722136</v>
      </c>
      <c r="AC596" s="27">
        <f t="shared" si="154"/>
        <v>1937.117260823888</v>
      </c>
      <c r="AD596" s="26">
        <f t="shared" si="155"/>
        <v>134199.77090128866</v>
      </c>
    </row>
    <row r="597" spans="1:30" s="23" customFormat="1">
      <c r="A597" s="129" t="s">
        <v>2299</v>
      </c>
      <c r="B597" s="129" t="s">
        <v>220</v>
      </c>
      <c r="C597" s="130">
        <v>4209</v>
      </c>
      <c r="D597" s="129" t="s">
        <v>241</v>
      </c>
      <c r="E597" s="169">
        <f>VLOOKUP($C597,'2020-21 School Level AAFTE'!$C:$Z,11,FALSE)</f>
        <v>0.39560000000000001</v>
      </c>
      <c r="F597" s="169" t="str">
        <f>VLOOKUP($C597,'2020-21 School Level AAFTE'!$C:$Z,8,FALSE)</f>
        <v>No</v>
      </c>
      <c r="G597" s="167">
        <f>VLOOKUP($C597,'2020-21 School Level AAFTE'!$C:$I,7,FALSE)</f>
        <v>992.52</v>
      </c>
      <c r="H597" s="145">
        <f>IFERROR(IF(F597= "yes",VLOOKUP(C597,Summary!$B:$I,5,0),0),0)</f>
        <v>0</v>
      </c>
      <c r="I597" s="144">
        <f t="shared" si="145"/>
        <v>0</v>
      </c>
      <c r="J597" s="101">
        <f>VLOOKUP($A597,'2021-22 Salary &amp; Benefits'!$A:$I,3,FALSE)</f>
        <v>1.06</v>
      </c>
      <c r="K597" s="101">
        <f>VLOOKUP($A597,'2021-22 Salary &amp; Benefits'!$A:$I,4,FALSE)</f>
        <v>1.06</v>
      </c>
      <c r="L597" s="121">
        <f t="shared" si="146"/>
        <v>0</v>
      </c>
      <c r="M597" s="29">
        <v>15</v>
      </c>
      <c r="N597" s="31">
        <f t="shared" si="147"/>
        <v>0</v>
      </c>
      <c r="O597" s="29">
        <v>1.1000000000000001</v>
      </c>
      <c r="P597" s="29">
        <v>36</v>
      </c>
      <c r="Q597" s="32">
        <f t="shared" si="148"/>
        <v>0</v>
      </c>
      <c r="R597" s="122">
        <f t="shared" si="149"/>
        <v>0</v>
      </c>
      <c r="S597" s="25">
        <f>VLOOKUP($A597,'2021-22 Salary &amp; Benefits'!$A:$I,5,FALSE)</f>
        <v>67585</v>
      </c>
      <c r="T597" s="25">
        <f>VLOOKUP($A597,'2021-22 Salary &amp; Benefits'!$A:$I,6,FALSE)</f>
        <v>68937</v>
      </c>
      <c r="U597" s="26">
        <f t="shared" si="150"/>
        <v>0</v>
      </c>
      <c r="V597" s="26">
        <f t="shared" si="151"/>
        <v>0</v>
      </c>
      <c r="W597" s="26">
        <f>'2021-22 Salary &amp; Benefits'!G$6</f>
        <v>11848.32</v>
      </c>
      <c r="X597" s="28">
        <f>'2021-22 Salary &amp; Benefits'!H$6</f>
        <v>0.2271</v>
      </c>
      <c r="Y597" s="28">
        <f>'2021-22 Salary &amp; Benefits'!I$6</f>
        <v>0.22070000000000001</v>
      </c>
      <c r="Z597" s="26">
        <f t="shared" si="152"/>
        <v>0</v>
      </c>
      <c r="AA597" s="27">
        <f t="shared" si="156"/>
        <v>0</v>
      </c>
      <c r="AB597" s="27">
        <f t="shared" si="153"/>
        <v>0</v>
      </c>
      <c r="AC597" s="27">
        <f t="shared" si="154"/>
        <v>0</v>
      </c>
      <c r="AD597" s="26">
        <f t="shared" si="155"/>
        <v>0</v>
      </c>
    </row>
    <row r="598" spans="1:30" s="23" customFormat="1">
      <c r="A598" s="129" t="s">
        <v>2299</v>
      </c>
      <c r="B598" s="129" t="s">
        <v>220</v>
      </c>
      <c r="C598" s="130">
        <v>4445</v>
      </c>
      <c r="D598" s="129" t="s">
        <v>244</v>
      </c>
      <c r="E598" s="169">
        <f>VLOOKUP($C598,'2020-21 School Level AAFTE'!$C:$Z,11,FALSE)</f>
        <v>0.51619999999999999</v>
      </c>
      <c r="F598" s="169" t="str">
        <f>VLOOKUP($C598,'2020-21 School Level AAFTE'!$C:$Z,8,FALSE)</f>
        <v>Yes</v>
      </c>
      <c r="G598" s="167">
        <f>VLOOKUP($C598,'2020-21 School Level AAFTE'!$C:$I,7,FALSE)</f>
        <v>525.46</v>
      </c>
      <c r="H598" s="145">
        <f>IFERROR(IF(F598= "yes",VLOOKUP(C598,Summary!$B:$I,5,0),0),0)</f>
        <v>0</v>
      </c>
      <c r="I598" s="143">
        <f t="shared" si="145"/>
        <v>525.46</v>
      </c>
      <c r="J598" s="101">
        <f>VLOOKUP($A598,'2021-22 Salary &amp; Benefits'!$A:$I,3,FALSE)</f>
        <v>1.06</v>
      </c>
      <c r="K598" s="101">
        <f>VLOOKUP($A598,'2021-22 Salary &amp; Benefits'!$A:$I,4,FALSE)</f>
        <v>1.06</v>
      </c>
      <c r="L598" s="45">
        <f t="shared" si="146"/>
        <v>525.46</v>
      </c>
      <c r="M598" s="29">
        <v>15</v>
      </c>
      <c r="N598" s="31">
        <f t="shared" si="147"/>
        <v>35.030666666666669</v>
      </c>
      <c r="O598" s="29">
        <v>1.1000000000000001</v>
      </c>
      <c r="P598" s="29">
        <v>36</v>
      </c>
      <c r="Q598" s="32">
        <f t="shared" si="148"/>
        <v>1387.2144000000001</v>
      </c>
      <c r="R598" s="122">
        <f t="shared" si="149"/>
        <v>1.5413493333333335</v>
      </c>
      <c r="S598" s="25">
        <f>VLOOKUP($A598,'2021-22 Salary &amp; Benefits'!$A:$I,5,FALSE)</f>
        <v>67585</v>
      </c>
      <c r="T598" s="25">
        <f>VLOOKUP($A598,'2021-22 Salary &amp; Benefits'!$A:$I,6,FALSE)</f>
        <v>68937</v>
      </c>
      <c r="U598" s="26">
        <f t="shared" si="150"/>
        <v>110422.42037493335</v>
      </c>
      <c r="V598" s="26">
        <f t="shared" si="151"/>
        <v>2208.9385565866542</v>
      </c>
      <c r="W598" s="26">
        <f>'2021-22 Salary &amp; Benefits'!G$6</f>
        <v>11848.32</v>
      </c>
      <c r="X598" s="28">
        <f>'2021-22 Salary &amp; Benefits'!H$6</f>
        <v>0.2271</v>
      </c>
      <c r="Y598" s="28">
        <f>'2021-22 Salary &amp; Benefits'!I$6</f>
        <v>0.22070000000000001</v>
      </c>
      <c r="Z598" s="26">
        <f t="shared" si="152"/>
        <v>43826.844539706042</v>
      </c>
      <c r="AA598" s="27">
        <f t="shared" si="156"/>
        <v>1877.1893155253335</v>
      </c>
      <c r="AB598" s="27">
        <f t="shared" si="153"/>
        <v>414.2956819364411</v>
      </c>
      <c r="AC598" s="27">
        <f t="shared" si="154"/>
        <v>2291.4849974617746</v>
      </c>
      <c r="AD598" s="26">
        <f t="shared" si="155"/>
        <v>158749.68846868785</v>
      </c>
    </row>
    <row r="599" spans="1:30" s="23" customFormat="1">
      <c r="A599" s="129" t="s">
        <v>2299</v>
      </c>
      <c r="B599" s="129" t="s">
        <v>220</v>
      </c>
      <c r="C599" s="130">
        <v>3995</v>
      </c>
      <c r="D599" s="129" t="s">
        <v>237</v>
      </c>
      <c r="E599" s="169">
        <f>VLOOKUP($C599,'2020-21 School Level AAFTE'!$C:$Z,11,FALSE)</f>
        <v>0.45400000000000001</v>
      </c>
      <c r="F599" s="169" t="str">
        <f>VLOOKUP($C599,'2020-21 School Level AAFTE'!$C:$Z,8,FALSE)</f>
        <v>No</v>
      </c>
      <c r="G599" s="167">
        <f>VLOOKUP($C599,'2020-21 School Level AAFTE'!$C:$I,7,FALSE)</f>
        <v>380.6</v>
      </c>
      <c r="H599" s="145">
        <f>IFERROR(IF(F599= "yes",VLOOKUP(C599,Summary!$B:$I,5,0),0),0)</f>
        <v>0</v>
      </c>
      <c r="I599" s="144">
        <f t="shared" si="145"/>
        <v>0</v>
      </c>
      <c r="J599" s="101">
        <f>VLOOKUP($A599,'2021-22 Salary &amp; Benefits'!$A:$I,3,FALSE)</f>
        <v>1.06</v>
      </c>
      <c r="K599" s="101">
        <f>VLOOKUP($A599,'2021-22 Salary &amp; Benefits'!$A:$I,4,FALSE)</f>
        <v>1.06</v>
      </c>
      <c r="L599" s="121">
        <f t="shared" si="146"/>
        <v>0</v>
      </c>
      <c r="M599" s="29">
        <v>15</v>
      </c>
      <c r="N599" s="31">
        <f t="shared" si="147"/>
        <v>0</v>
      </c>
      <c r="O599" s="29">
        <v>1.1000000000000001</v>
      </c>
      <c r="P599" s="29">
        <v>36</v>
      </c>
      <c r="Q599" s="32">
        <f t="shared" si="148"/>
        <v>0</v>
      </c>
      <c r="R599" s="122">
        <f t="shared" si="149"/>
        <v>0</v>
      </c>
      <c r="S599" s="25">
        <f>VLOOKUP($A599,'2021-22 Salary &amp; Benefits'!$A:$I,5,FALSE)</f>
        <v>67585</v>
      </c>
      <c r="T599" s="25">
        <f>VLOOKUP($A599,'2021-22 Salary &amp; Benefits'!$A:$I,6,FALSE)</f>
        <v>68937</v>
      </c>
      <c r="U599" s="26">
        <f t="shared" si="150"/>
        <v>0</v>
      </c>
      <c r="V599" s="26">
        <f t="shared" si="151"/>
        <v>0</v>
      </c>
      <c r="W599" s="26">
        <f>'2021-22 Salary &amp; Benefits'!G$6</f>
        <v>11848.32</v>
      </c>
      <c r="X599" s="28">
        <f>'2021-22 Salary &amp; Benefits'!H$6</f>
        <v>0.2271</v>
      </c>
      <c r="Y599" s="28">
        <f>'2021-22 Salary &amp; Benefits'!I$6</f>
        <v>0.22070000000000001</v>
      </c>
      <c r="Z599" s="26">
        <f t="shared" si="152"/>
        <v>0</v>
      </c>
      <c r="AA599" s="27">
        <f t="shared" si="156"/>
        <v>0</v>
      </c>
      <c r="AB599" s="27">
        <f t="shared" si="153"/>
        <v>0</v>
      </c>
      <c r="AC599" s="27">
        <f t="shared" si="154"/>
        <v>0</v>
      </c>
      <c r="AD599" s="26">
        <f t="shared" si="155"/>
        <v>0</v>
      </c>
    </row>
    <row r="600" spans="1:30" s="23" customFormat="1">
      <c r="A600" s="129" t="s">
        <v>2299</v>
      </c>
      <c r="B600" s="129" t="s">
        <v>220</v>
      </c>
      <c r="C600" s="130">
        <v>4561</v>
      </c>
      <c r="D600" s="129" t="s">
        <v>249</v>
      </c>
      <c r="E600" s="169">
        <f>VLOOKUP($C600,'2020-21 School Level AAFTE'!$C:$Z,11,FALSE)</f>
        <v>0.32519999999999999</v>
      </c>
      <c r="F600" s="169" t="str">
        <f>VLOOKUP($C600,'2020-21 School Level AAFTE'!$C:$Z,8,FALSE)</f>
        <v>No</v>
      </c>
      <c r="G600" s="167">
        <f>VLOOKUP($C600,'2020-21 School Level AAFTE'!$C:$I,7,FALSE)</f>
        <v>955.46</v>
      </c>
      <c r="H600" s="145">
        <f>IFERROR(IF(F600= "yes",VLOOKUP(C600,Summary!$B:$I,5,0),0),0)</f>
        <v>0</v>
      </c>
      <c r="I600" s="144">
        <f t="shared" si="145"/>
        <v>0</v>
      </c>
      <c r="J600" s="101">
        <f>VLOOKUP($A600,'2021-22 Salary &amp; Benefits'!$A:$I,3,FALSE)</f>
        <v>1.06</v>
      </c>
      <c r="K600" s="101">
        <f>VLOOKUP($A600,'2021-22 Salary &amp; Benefits'!$A:$I,4,FALSE)</f>
        <v>1.06</v>
      </c>
      <c r="L600" s="121">
        <f t="shared" si="146"/>
        <v>0</v>
      </c>
      <c r="M600" s="29">
        <v>15</v>
      </c>
      <c r="N600" s="31">
        <f t="shared" si="147"/>
        <v>0</v>
      </c>
      <c r="O600" s="29">
        <v>1.1000000000000001</v>
      </c>
      <c r="P600" s="29">
        <v>36</v>
      </c>
      <c r="Q600" s="32">
        <f t="shared" si="148"/>
        <v>0</v>
      </c>
      <c r="R600" s="122">
        <f t="shared" si="149"/>
        <v>0</v>
      </c>
      <c r="S600" s="25">
        <f>VLOOKUP($A600,'2021-22 Salary &amp; Benefits'!$A:$I,5,FALSE)</f>
        <v>67585</v>
      </c>
      <c r="T600" s="25">
        <f>VLOOKUP($A600,'2021-22 Salary &amp; Benefits'!$A:$I,6,FALSE)</f>
        <v>68937</v>
      </c>
      <c r="U600" s="26">
        <f t="shared" si="150"/>
        <v>0</v>
      </c>
      <c r="V600" s="26">
        <f t="shared" si="151"/>
        <v>0</v>
      </c>
      <c r="W600" s="26">
        <f>'2021-22 Salary &amp; Benefits'!G$6</f>
        <v>11848.32</v>
      </c>
      <c r="X600" s="28">
        <f>'2021-22 Salary &amp; Benefits'!H$6</f>
        <v>0.2271</v>
      </c>
      <c r="Y600" s="28">
        <f>'2021-22 Salary &amp; Benefits'!I$6</f>
        <v>0.22070000000000001</v>
      </c>
      <c r="Z600" s="26">
        <f t="shared" si="152"/>
        <v>0</v>
      </c>
      <c r="AA600" s="27">
        <f t="shared" si="156"/>
        <v>0</v>
      </c>
      <c r="AB600" s="27">
        <f t="shared" si="153"/>
        <v>0</v>
      </c>
      <c r="AC600" s="27">
        <f t="shared" si="154"/>
        <v>0</v>
      </c>
      <c r="AD600" s="26">
        <f t="shared" si="155"/>
        <v>0</v>
      </c>
    </row>
    <row r="601" spans="1:30" s="23" customFormat="1">
      <c r="A601" s="129" t="s">
        <v>2299</v>
      </c>
      <c r="B601" s="129" t="s">
        <v>220</v>
      </c>
      <c r="C601" s="130">
        <v>3149</v>
      </c>
      <c r="D601" s="129" t="s">
        <v>227</v>
      </c>
      <c r="E601" s="169">
        <f>VLOOKUP($C601,'2020-21 School Level AAFTE'!$C:$Z,11,FALSE)</f>
        <v>0.59540000000000004</v>
      </c>
      <c r="F601" s="169" t="str">
        <f>VLOOKUP($C601,'2020-21 School Level AAFTE'!$C:$Z,8,FALSE)</f>
        <v>Yes</v>
      </c>
      <c r="G601" s="167">
        <f>VLOOKUP($C601,'2020-21 School Level AAFTE'!$C:$I,7,FALSE)</f>
        <v>445.78</v>
      </c>
      <c r="H601" s="145">
        <f>IFERROR(IF(F601= "yes",VLOOKUP(C601,Summary!$B:$I,5,0),0),0)</f>
        <v>0</v>
      </c>
      <c r="I601" s="144">
        <f t="shared" si="145"/>
        <v>445.78</v>
      </c>
      <c r="J601" s="101">
        <f>VLOOKUP($A601,'2021-22 Salary &amp; Benefits'!$A:$I,3,FALSE)</f>
        <v>1.06</v>
      </c>
      <c r="K601" s="101">
        <f>VLOOKUP($A601,'2021-22 Salary &amp; Benefits'!$A:$I,4,FALSE)</f>
        <v>1.06</v>
      </c>
      <c r="L601" s="121">
        <f t="shared" si="146"/>
        <v>445.78</v>
      </c>
      <c r="M601" s="29">
        <v>15</v>
      </c>
      <c r="N601" s="31">
        <f t="shared" si="147"/>
        <v>29.718666666666664</v>
      </c>
      <c r="O601" s="29">
        <v>1.1000000000000001</v>
      </c>
      <c r="P601" s="29">
        <v>36</v>
      </c>
      <c r="Q601" s="32">
        <f t="shared" si="148"/>
        <v>1176.8592000000001</v>
      </c>
      <c r="R601" s="122">
        <f t="shared" si="149"/>
        <v>1.3076213333333335</v>
      </c>
      <c r="S601" s="25">
        <f>VLOOKUP($A601,'2021-22 Salary &amp; Benefits'!$A:$I,5,FALSE)</f>
        <v>67585</v>
      </c>
      <c r="T601" s="25">
        <f>VLOOKUP($A601,'2021-22 Salary &amp; Benefits'!$A:$I,6,FALSE)</f>
        <v>68937</v>
      </c>
      <c r="U601" s="26">
        <f t="shared" si="150"/>
        <v>93678.123082133359</v>
      </c>
      <c r="V601" s="26">
        <f t="shared" si="151"/>
        <v>1873.9782852266508</v>
      </c>
      <c r="W601" s="26">
        <f>'2021-22 Salary &amp; Benefits'!G$6</f>
        <v>11848.32</v>
      </c>
      <c r="X601" s="28">
        <f>'2021-22 Salary &amp; Benefits'!H$6</f>
        <v>0.2271</v>
      </c>
      <c r="Y601" s="28">
        <f>'2021-22 Salary &amp; Benefits'!I$6</f>
        <v>0.22070000000000001</v>
      </c>
      <c r="Z601" s="26">
        <f t="shared" si="152"/>
        <v>37181.004755662012</v>
      </c>
      <c r="AA601" s="27">
        <f t="shared" si="156"/>
        <v>1592.5350227893334</v>
      </c>
      <c r="AB601" s="27">
        <f t="shared" si="153"/>
        <v>351.47247952960589</v>
      </c>
      <c r="AC601" s="27">
        <f t="shared" si="154"/>
        <v>1944.0075023189393</v>
      </c>
      <c r="AD601" s="26">
        <f t="shared" si="155"/>
        <v>134677.11362534098</v>
      </c>
    </row>
    <row r="602" spans="1:30" s="23" customFormat="1">
      <c r="A602" s="129" t="s">
        <v>2299</v>
      </c>
      <c r="B602" s="129" t="s">
        <v>220</v>
      </c>
      <c r="C602" s="130">
        <v>3823</v>
      </c>
      <c r="D602" s="129" t="s">
        <v>233</v>
      </c>
      <c r="E602" s="169">
        <f>VLOOKUP($C602,'2020-21 School Level AAFTE'!$C:$Z,11,FALSE)</f>
        <v>0.57730000000000004</v>
      </c>
      <c r="F602" s="169" t="str">
        <f>VLOOKUP($C602,'2020-21 School Level AAFTE'!$C:$Z,8,FALSE)</f>
        <v>Yes</v>
      </c>
      <c r="G602" s="167">
        <f>VLOOKUP($C602,'2020-21 School Level AAFTE'!$C:$I,7,FALSE)</f>
        <v>412.22</v>
      </c>
      <c r="H602" s="145">
        <f>IFERROR(IF(F602= "yes",VLOOKUP(C602,Summary!$B:$I,5,0),0),0)</f>
        <v>0</v>
      </c>
      <c r="I602" s="144">
        <f t="shared" si="145"/>
        <v>412.22</v>
      </c>
      <c r="J602" s="101">
        <f>VLOOKUP($A602,'2021-22 Salary &amp; Benefits'!$A:$I,3,FALSE)</f>
        <v>1.06</v>
      </c>
      <c r="K602" s="101">
        <f>VLOOKUP($A602,'2021-22 Salary &amp; Benefits'!$A:$I,4,FALSE)</f>
        <v>1.06</v>
      </c>
      <c r="L602" s="121">
        <f t="shared" si="146"/>
        <v>412.22</v>
      </c>
      <c r="M602" s="29">
        <v>15</v>
      </c>
      <c r="N602" s="31">
        <f t="shared" si="147"/>
        <v>27.481333333333335</v>
      </c>
      <c r="O602" s="29">
        <v>1.1000000000000001</v>
      </c>
      <c r="P602" s="29">
        <v>36</v>
      </c>
      <c r="Q602" s="32">
        <f t="shared" si="148"/>
        <v>1088.2608000000002</v>
      </c>
      <c r="R602" s="122">
        <f t="shared" si="149"/>
        <v>1.2091786666666668</v>
      </c>
      <c r="S602" s="25">
        <f>VLOOKUP($A602,'2021-22 Salary &amp; Benefits'!$A:$I,5,FALSE)</f>
        <v>67585</v>
      </c>
      <c r="T602" s="25">
        <f>VLOOKUP($A602,'2021-22 Salary &amp; Benefits'!$A:$I,6,FALSE)</f>
        <v>68937</v>
      </c>
      <c r="U602" s="26">
        <f t="shared" si="150"/>
        <v>86625.680597866682</v>
      </c>
      <c r="V602" s="26">
        <f t="shared" si="151"/>
        <v>1732.8981307733338</v>
      </c>
      <c r="W602" s="26">
        <f>'2021-22 Salary &amp; Benefits'!G$6</f>
        <v>11848.32</v>
      </c>
      <c r="X602" s="28">
        <f>'2021-22 Salary &amp; Benefits'!H$6</f>
        <v>0.2271</v>
      </c>
      <c r="Y602" s="28">
        <f>'2021-22 Salary &amp; Benefits'!I$6</f>
        <v>0.22070000000000001</v>
      </c>
      <c r="Z602" s="26">
        <f t="shared" si="152"/>
        <v>34381.878461077205</v>
      </c>
      <c r="AA602" s="27">
        <f t="shared" si="156"/>
        <v>1472.6429788106668</v>
      </c>
      <c r="AB602" s="27">
        <f t="shared" si="153"/>
        <v>325.01230542351419</v>
      </c>
      <c r="AC602" s="27">
        <f t="shared" si="154"/>
        <v>1797.655284234181</v>
      </c>
      <c r="AD602" s="26">
        <f t="shared" si="155"/>
        <v>124538.11247395139</v>
      </c>
    </row>
    <row r="603" spans="1:30" s="23" customFormat="1">
      <c r="A603" s="129" t="s">
        <v>2299</v>
      </c>
      <c r="B603" s="129" t="s">
        <v>220</v>
      </c>
      <c r="C603" s="130">
        <v>3970</v>
      </c>
      <c r="D603" s="129" t="s">
        <v>234</v>
      </c>
      <c r="E603" s="169">
        <f>VLOOKUP($C603,'2020-21 School Level AAFTE'!$C:$Z,11,FALSE)</f>
        <v>0.55830000000000002</v>
      </c>
      <c r="F603" s="169" t="str">
        <f>VLOOKUP($C603,'2020-21 School Level AAFTE'!$C:$Z,8,FALSE)</f>
        <v>Yes</v>
      </c>
      <c r="G603" s="167">
        <f>VLOOKUP($C603,'2020-21 School Level AAFTE'!$C:$I,7,FALSE)</f>
        <v>479.67</v>
      </c>
      <c r="H603" s="145">
        <f>IFERROR(IF(F603= "yes",VLOOKUP(C603,Summary!$B:$I,5,0),0),0)</f>
        <v>0</v>
      </c>
      <c r="I603" s="143">
        <f t="shared" si="145"/>
        <v>479.67</v>
      </c>
      <c r="J603" s="101">
        <f>VLOOKUP($A603,'2021-22 Salary &amp; Benefits'!$A:$I,3,FALSE)</f>
        <v>1.06</v>
      </c>
      <c r="K603" s="101">
        <f>VLOOKUP($A603,'2021-22 Salary &amp; Benefits'!$A:$I,4,FALSE)</f>
        <v>1.06</v>
      </c>
      <c r="L603" s="45">
        <f t="shared" si="146"/>
        <v>479.67</v>
      </c>
      <c r="M603" s="29">
        <v>15</v>
      </c>
      <c r="N603" s="31">
        <f t="shared" si="147"/>
        <v>31.978000000000002</v>
      </c>
      <c r="O603" s="29">
        <v>1.1000000000000001</v>
      </c>
      <c r="P603" s="29">
        <v>36</v>
      </c>
      <c r="Q603" s="32">
        <f t="shared" si="148"/>
        <v>1266.3288</v>
      </c>
      <c r="R603" s="122">
        <f t="shared" si="149"/>
        <v>1.4070320000000001</v>
      </c>
      <c r="S603" s="25">
        <f>VLOOKUP($A603,'2021-22 Salary &amp; Benefits'!$A:$I,5,FALSE)</f>
        <v>67585</v>
      </c>
      <c r="T603" s="25">
        <f>VLOOKUP($A603,'2021-22 Salary &amp; Benefits'!$A:$I,6,FALSE)</f>
        <v>68937</v>
      </c>
      <c r="U603" s="26">
        <f t="shared" si="150"/>
        <v>100799.91318320001</v>
      </c>
      <c r="V603" s="26">
        <f t="shared" si="151"/>
        <v>2016.4456998399983</v>
      </c>
      <c r="W603" s="26">
        <f>'2021-22 Salary &amp; Benefits'!G$6</f>
        <v>11848.32</v>
      </c>
      <c r="X603" s="28">
        <f>'2021-22 Salary &amp; Benefits'!H$6</f>
        <v>0.2271</v>
      </c>
      <c r="Y603" s="28">
        <f>'2021-22 Salary &amp; Benefits'!I$6</f>
        <v>0.22070000000000001</v>
      </c>
      <c r="Z603" s="26">
        <f t="shared" si="152"/>
        <v>40007.65523609941</v>
      </c>
      <c r="AA603" s="27">
        <f t="shared" si="156"/>
        <v>1713.6059813840002</v>
      </c>
      <c r="AB603" s="27">
        <f t="shared" si="153"/>
        <v>378.19284009144883</v>
      </c>
      <c r="AC603" s="27">
        <f t="shared" si="154"/>
        <v>2091.7988214754491</v>
      </c>
      <c r="AD603" s="26">
        <f t="shared" si="155"/>
        <v>144915.81294061488</v>
      </c>
    </row>
    <row r="604" spans="1:30" s="23" customFormat="1">
      <c r="A604" s="129" t="s">
        <v>2299</v>
      </c>
      <c r="B604" s="129" t="s">
        <v>220</v>
      </c>
      <c r="C604" s="130">
        <v>5111</v>
      </c>
      <c r="D604" s="129" t="s">
        <v>252</v>
      </c>
      <c r="E604" s="169">
        <f>VLOOKUP($C604,'2020-21 School Level AAFTE'!$C:$Z,11,FALSE)</f>
        <v>0.28389999999999999</v>
      </c>
      <c r="F604" s="169" t="str">
        <f>VLOOKUP($C604,'2020-21 School Level AAFTE'!$C:$Z,8,FALSE)</f>
        <v>No</v>
      </c>
      <c r="G604" s="167">
        <f>VLOOKUP($C604,'2020-21 School Level AAFTE'!$C:$I,7,FALSE)</f>
        <v>1997.1499999999999</v>
      </c>
      <c r="H604" s="145">
        <f>IFERROR(IF(F604= "yes",VLOOKUP(C604,Summary!$B:$I,5,0),0),0)</f>
        <v>0</v>
      </c>
      <c r="I604" s="144">
        <f t="shared" si="145"/>
        <v>0</v>
      </c>
      <c r="J604" s="101">
        <f>VLOOKUP($A604,'2021-22 Salary &amp; Benefits'!$A:$I,3,FALSE)</f>
        <v>1.06</v>
      </c>
      <c r="K604" s="101">
        <f>VLOOKUP($A604,'2021-22 Salary &amp; Benefits'!$A:$I,4,FALSE)</f>
        <v>1.06</v>
      </c>
      <c r="L604" s="121">
        <f t="shared" si="146"/>
        <v>0</v>
      </c>
      <c r="M604" s="29">
        <v>15</v>
      </c>
      <c r="N604" s="31">
        <f t="shared" si="147"/>
        <v>0</v>
      </c>
      <c r="O604" s="29">
        <v>1.1000000000000001</v>
      </c>
      <c r="P604" s="29">
        <v>36</v>
      </c>
      <c r="Q604" s="32">
        <f t="shared" si="148"/>
        <v>0</v>
      </c>
      <c r="R604" s="122">
        <f t="shared" si="149"/>
        <v>0</v>
      </c>
      <c r="S604" s="25">
        <f>VLOOKUP($A604,'2021-22 Salary &amp; Benefits'!$A:$I,5,FALSE)</f>
        <v>67585</v>
      </c>
      <c r="T604" s="25">
        <f>VLOOKUP($A604,'2021-22 Salary &amp; Benefits'!$A:$I,6,FALSE)</f>
        <v>68937</v>
      </c>
      <c r="U604" s="26">
        <f t="shared" si="150"/>
        <v>0</v>
      </c>
      <c r="V604" s="26">
        <f t="shared" si="151"/>
        <v>0</v>
      </c>
      <c r="W604" s="26">
        <f>'2021-22 Salary &amp; Benefits'!G$6</f>
        <v>11848.32</v>
      </c>
      <c r="X604" s="28">
        <f>'2021-22 Salary &amp; Benefits'!H$6</f>
        <v>0.2271</v>
      </c>
      <c r="Y604" s="28">
        <f>'2021-22 Salary &amp; Benefits'!I$6</f>
        <v>0.22070000000000001</v>
      </c>
      <c r="Z604" s="26">
        <f t="shared" si="152"/>
        <v>0</v>
      </c>
      <c r="AA604" s="27">
        <f t="shared" si="156"/>
        <v>0</v>
      </c>
      <c r="AB604" s="27">
        <f t="shared" si="153"/>
        <v>0</v>
      </c>
      <c r="AC604" s="27">
        <f t="shared" si="154"/>
        <v>0</v>
      </c>
      <c r="AD604" s="26">
        <f t="shared" si="155"/>
        <v>0</v>
      </c>
    </row>
    <row r="605" spans="1:30" s="23" customFormat="1">
      <c r="A605" s="129" t="s">
        <v>2299</v>
      </c>
      <c r="B605" s="129" t="s">
        <v>220</v>
      </c>
      <c r="C605" s="130">
        <v>4051</v>
      </c>
      <c r="D605" s="129" t="s">
        <v>238</v>
      </c>
      <c r="E605" s="169">
        <f>VLOOKUP($C605,'2020-21 School Level AAFTE'!$C:$Z,11,FALSE)</f>
        <v>0.60599999999999998</v>
      </c>
      <c r="F605" s="169" t="str">
        <f>VLOOKUP($C605,'2020-21 School Level AAFTE'!$C:$Z,8,FALSE)</f>
        <v>Yes</v>
      </c>
      <c r="G605" s="167">
        <f>VLOOKUP($C605,'2020-21 School Level AAFTE'!$C:$I,7,FALSE)</f>
        <v>867.69</v>
      </c>
      <c r="H605" s="145">
        <f>IFERROR(IF(F605= "yes",VLOOKUP(C605,Summary!$B:$I,5,0),0),0)</f>
        <v>0</v>
      </c>
      <c r="I605" s="144">
        <f t="shared" si="145"/>
        <v>867.69</v>
      </c>
      <c r="J605" s="101">
        <f>VLOOKUP($A605,'2021-22 Salary &amp; Benefits'!$A:$I,3,FALSE)</f>
        <v>1.06</v>
      </c>
      <c r="K605" s="101">
        <f>VLOOKUP($A605,'2021-22 Salary &amp; Benefits'!$A:$I,4,FALSE)</f>
        <v>1.06</v>
      </c>
      <c r="L605" s="121">
        <f t="shared" si="146"/>
        <v>867.69</v>
      </c>
      <c r="M605" s="29">
        <v>15</v>
      </c>
      <c r="N605" s="31">
        <f t="shared" si="147"/>
        <v>57.846000000000004</v>
      </c>
      <c r="O605" s="29">
        <v>1.1000000000000001</v>
      </c>
      <c r="P605" s="29">
        <v>36</v>
      </c>
      <c r="Q605" s="32">
        <f t="shared" si="148"/>
        <v>2290.7016000000003</v>
      </c>
      <c r="R605" s="122">
        <f t="shared" si="149"/>
        <v>2.5452240000000002</v>
      </c>
      <c r="S605" s="25">
        <f>VLOOKUP($A605,'2021-22 Salary &amp; Benefits'!$A:$I,5,FALSE)</f>
        <v>67585</v>
      </c>
      <c r="T605" s="25">
        <f>VLOOKUP($A605,'2021-22 Salary &amp; Benefits'!$A:$I,6,FALSE)</f>
        <v>68937</v>
      </c>
      <c r="U605" s="26">
        <f t="shared" si="150"/>
        <v>182340.10188240002</v>
      </c>
      <c r="V605" s="26">
        <f t="shared" si="151"/>
        <v>3647.6114188799984</v>
      </c>
      <c r="W605" s="26">
        <f>'2021-22 Salary &amp; Benefits'!G$6</f>
        <v>11848.32</v>
      </c>
      <c r="X605" s="28">
        <f>'2021-22 Salary &amp; Benefits'!H$6</f>
        <v>0.2271</v>
      </c>
      <c r="Y605" s="28">
        <f>'2021-22 Salary &amp; Benefits'!I$6</f>
        <v>0.22070000000000001</v>
      </c>
      <c r="Z605" s="26">
        <f t="shared" si="152"/>
        <v>72371.093401319857</v>
      </c>
      <c r="AA605" s="27">
        <f t="shared" si="156"/>
        <v>3099.7952216880003</v>
      </c>
      <c r="AB605" s="27">
        <f t="shared" si="153"/>
        <v>684.12480542654168</v>
      </c>
      <c r="AC605" s="27">
        <f t="shared" si="154"/>
        <v>3783.9200271145419</v>
      </c>
      <c r="AD605" s="26">
        <f t="shared" si="155"/>
        <v>262142.7267297144</v>
      </c>
    </row>
    <row r="606" spans="1:30" s="23" customFormat="1">
      <c r="A606" s="129" t="s">
        <v>2299</v>
      </c>
      <c r="B606" s="129" t="s">
        <v>220</v>
      </c>
      <c r="C606" s="130">
        <v>4579</v>
      </c>
      <c r="D606" s="129" t="s">
        <v>250</v>
      </c>
      <c r="E606" s="169">
        <f>VLOOKUP($C606,'2020-21 School Level AAFTE'!$C:$Z,11,FALSE)</f>
        <v>0.42370000000000002</v>
      </c>
      <c r="F606" s="169" t="str">
        <f>VLOOKUP($C606,'2020-21 School Level AAFTE'!$C:$Z,8,FALSE)</f>
        <v>No</v>
      </c>
      <c r="G606" s="167">
        <f>VLOOKUP($C606,'2020-21 School Level AAFTE'!$C:$I,7,FALSE)</f>
        <v>400.3</v>
      </c>
      <c r="H606" s="145">
        <f>IFERROR(IF(F606= "yes",VLOOKUP(C606,Summary!$B:$I,5,0),0),0)</f>
        <v>0</v>
      </c>
      <c r="I606" s="143">
        <f t="shared" si="145"/>
        <v>0</v>
      </c>
      <c r="J606" s="101">
        <f>VLOOKUP($A606,'2021-22 Salary &amp; Benefits'!$A:$I,3,FALSE)</f>
        <v>1.06</v>
      </c>
      <c r="K606" s="101">
        <f>VLOOKUP($A606,'2021-22 Salary &amp; Benefits'!$A:$I,4,FALSE)</f>
        <v>1.06</v>
      </c>
      <c r="L606" s="45">
        <f t="shared" si="146"/>
        <v>0</v>
      </c>
      <c r="M606" s="29">
        <v>15</v>
      </c>
      <c r="N606" s="31">
        <f t="shared" si="147"/>
        <v>0</v>
      </c>
      <c r="O606" s="29">
        <v>1.1000000000000001</v>
      </c>
      <c r="P606" s="29">
        <v>36</v>
      </c>
      <c r="Q606" s="32">
        <f t="shared" si="148"/>
        <v>0</v>
      </c>
      <c r="R606" s="122">
        <f t="shared" si="149"/>
        <v>0</v>
      </c>
      <c r="S606" s="25">
        <f>VLOOKUP($A606,'2021-22 Salary &amp; Benefits'!$A:$I,5,FALSE)</f>
        <v>67585</v>
      </c>
      <c r="T606" s="25">
        <f>VLOOKUP($A606,'2021-22 Salary &amp; Benefits'!$A:$I,6,FALSE)</f>
        <v>68937</v>
      </c>
      <c r="U606" s="26">
        <f t="shared" si="150"/>
        <v>0</v>
      </c>
      <c r="V606" s="26">
        <f t="shared" si="151"/>
        <v>0</v>
      </c>
      <c r="W606" s="26">
        <f>'2021-22 Salary &amp; Benefits'!G$6</f>
        <v>11848.32</v>
      </c>
      <c r="X606" s="28">
        <f>'2021-22 Salary &amp; Benefits'!H$6</f>
        <v>0.2271</v>
      </c>
      <c r="Y606" s="28">
        <f>'2021-22 Salary &amp; Benefits'!I$6</f>
        <v>0.22070000000000001</v>
      </c>
      <c r="Z606" s="26">
        <f t="shared" si="152"/>
        <v>0</v>
      </c>
      <c r="AA606" s="27">
        <f t="shared" si="156"/>
        <v>0</v>
      </c>
      <c r="AB606" s="27">
        <f t="shared" si="153"/>
        <v>0</v>
      </c>
      <c r="AC606" s="27">
        <f t="shared" si="154"/>
        <v>0</v>
      </c>
      <c r="AD606" s="26">
        <f t="shared" si="155"/>
        <v>0</v>
      </c>
    </row>
    <row r="607" spans="1:30" s="23" customFormat="1">
      <c r="A607" s="129" t="s">
        <v>2521</v>
      </c>
      <c r="B607" s="129" t="s">
        <v>1955</v>
      </c>
      <c r="C607" s="130">
        <v>3197</v>
      </c>
      <c r="D607" s="129" t="s">
        <v>1956</v>
      </c>
      <c r="E607" s="169">
        <f>VLOOKUP($C607,'2020-21 School Level AAFTE'!$C:$Z,11,FALSE)</f>
        <v>0.75429999999999997</v>
      </c>
      <c r="F607" s="169" t="str">
        <f>VLOOKUP($C607,'2020-21 School Level AAFTE'!$C:$Z,8,FALSE)</f>
        <v>Yes</v>
      </c>
      <c r="G607" s="167">
        <f>VLOOKUP($C607,'2020-21 School Level AAFTE'!$C:$I,7,FALSE)</f>
        <v>31.3</v>
      </c>
      <c r="H607" s="145">
        <f>IFERROR(IF(F607= "yes",VLOOKUP(C607,Summary!$B:$I,5,0),0),0)</f>
        <v>0</v>
      </c>
      <c r="I607" s="144">
        <f t="shared" si="145"/>
        <v>31.3</v>
      </c>
      <c r="J607" s="101">
        <f>VLOOKUP($A607,'2021-22 Salary &amp; Benefits'!$A:$I,3,FALSE)</f>
        <v>1</v>
      </c>
      <c r="K607" s="101">
        <f>VLOOKUP($A607,'2021-22 Salary &amp; Benefits'!$A:$I,4,FALSE)</f>
        <v>1</v>
      </c>
      <c r="L607" s="121">
        <f t="shared" si="146"/>
        <v>31.3</v>
      </c>
      <c r="M607" s="29">
        <v>15</v>
      </c>
      <c r="N607" s="31">
        <f t="shared" si="147"/>
        <v>2.0866666666666669</v>
      </c>
      <c r="O607" s="29">
        <v>1.1000000000000001</v>
      </c>
      <c r="P607" s="29">
        <v>36</v>
      </c>
      <c r="Q607" s="32">
        <f t="shared" si="148"/>
        <v>82.632000000000005</v>
      </c>
      <c r="R607" s="122">
        <f t="shared" si="149"/>
        <v>9.1813333333333344E-2</v>
      </c>
      <c r="S607" s="25">
        <f>VLOOKUP($A607,'2021-22 Salary &amp; Benefits'!$A:$I,5,FALSE)</f>
        <v>67585</v>
      </c>
      <c r="T607" s="25">
        <f>VLOOKUP($A607,'2021-22 Salary &amp; Benefits'!$A:$I,6,FALSE)</f>
        <v>68937</v>
      </c>
      <c r="U607" s="26">
        <f t="shared" si="150"/>
        <v>6205.2041333333336</v>
      </c>
      <c r="V607" s="26">
        <f t="shared" si="151"/>
        <v>124.13162666666722</v>
      </c>
      <c r="W607" s="26">
        <f>'2021-22 Salary &amp; Benefits'!G$6</f>
        <v>11848.32</v>
      </c>
      <c r="X607" s="28">
        <f>'2021-22 Salary &amp; Benefits'!H$6</f>
        <v>0.2271</v>
      </c>
      <c r="Y607" s="28">
        <f>'2021-22 Salary &amp; Benefits'!I$6</f>
        <v>0.22070000000000001</v>
      </c>
      <c r="Z607" s="26">
        <f t="shared" si="152"/>
        <v>2524.4314622853335</v>
      </c>
      <c r="AA607" s="27">
        <f t="shared" si="156"/>
        <v>105.48892933333335</v>
      </c>
      <c r="AB607" s="27">
        <f t="shared" si="153"/>
        <v>23.281406703866669</v>
      </c>
      <c r="AC607" s="27">
        <f t="shared" si="154"/>
        <v>128.77033603720002</v>
      </c>
      <c r="AD607" s="26">
        <f t="shared" si="155"/>
        <v>8982.5375583225341</v>
      </c>
    </row>
    <row r="608" spans="1:30" s="23" customFormat="1">
      <c r="A608" s="129" t="s">
        <v>2360</v>
      </c>
      <c r="B608" s="129" t="s">
        <v>648</v>
      </c>
      <c r="C608" s="130">
        <v>3519</v>
      </c>
      <c r="D608" s="129" t="s">
        <v>661</v>
      </c>
      <c r="E608" s="169">
        <f>VLOOKUP($C608,'2020-21 School Level AAFTE'!$C:$Z,11,FALSE)</f>
        <v>0.65629999999999999</v>
      </c>
      <c r="F608" s="169" t="str">
        <f>VLOOKUP($C608,'2020-21 School Level AAFTE'!$C:$Z,8,FALSE)</f>
        <v>Yes</v>
      </c>
      <c r="G608" s="167">
        <f>VLOOKUP($C608,'2020-21 School Level AAFTE'!$C:$I,7,FALSE)</f>
        <v>296.89999999999998</v>
      </c>
      <c r="H608" s="145">
        <f>IFERROR(IF(F608= "yes",VLOOKUP(C608,Summary!$B:$I,5,0),0),0)</f>
        <v>0</v>
      </c>
      <c r="I608" s="144">
        <f t="shared" si="145"/>
        <v>296.89999999999998</v>
      </c>
      <c r="J608" s="101">
        <f>VLOOKUP($A608,'2021-22 Salary &amp; Benefits'!$A:$I,3,FALSE)</f>
        <v>1.1200000000000001</v>
      </c>
      <c r="K608" s="101">
        <f>VLOOKUP($A608,'2021-22 Salary &amp; Benefits'!$A:$I,4,FALSE)</f>
        <v>1.1200000000000001</v>
      </c>
      <c r="L608" s="121">
        <f t="shared" si="146"/>
        <v>296.89999999999998</v>
      </c>
      <c r="M608" s="29">
        <v>15</v>
      </c>
      <c r="N608" s="31">
        <f t="shared" si="147"/>
        <v>19.793333333333333</v>
      </c>
      <c r="O608" s="29">
        <v>1.1000000000000001</v>
      </c>
      <c r="P608" s="29">
        <v>36</v>
      </c>
      <c r="Q608" s="32">
        <f t="shared" si="148"/>
        <v>783.81600000000014</v>
      </c>
      <c r="R608" s="122">
        <f t="shared" si="149"/>
        <v>0.87090666666666683</v>
      </c>
      <c r="S608" s="25">
        <f>VLOOKUP($A608,'2021-22 Salary &amp; Benefits'!$A:$I,5,FALSE)</f>
        <v>67585</v>
      </c>
      <c r="T608" s="25">
        <f>VLOOKUP($A608,'2021-22 Salary &amp; Benefits'!$A:$I,6,FALSE)</f>
        <v>68937</v>
      </c>
      <c r="U608" s="26">
        <f t="shared" si="150"/>
        <v>65923.454314666684</v>
      </c>
      <c r="V608" s="26">
        <f t="shared" si="151"/>
        <v>1318.7617109333369</v>
      </c>
      <c r="W608" s="26">
        <f>'2021-22 Salary &amp; Benefits'!G$6</f>
        <v>11848.32</v>
      </c>
      <c r="X608" s="28">
        <f>'2021-22 Salary &amp; Benefits'!H$6</f>
        <v>0.2271</v>
      </c>
      <c r="Y608" s="28">
        <f>'2021-22 Salary &amp; Benefits'!I$6</f>
        <v>0.22070000000000001</v>
      </c>
      <c r="Z608" s="26">
        <f t="shared" si="152"/>
        <v>25581.048061263791</v>
      </c>
      <c r="AA608" s="27">
        <f t="shared" si="156"/>
        <v>1120.703600426667</v>
      </c>
      <c r="AB608" s="27">
        <f t="shared" si="153"/>
        <v>247.33928461416542</v>
      </c>
      <c r="AC608" s="27">
        <f t="shared" si="154"/>
        <v>1368.0428850408325</v>
      </c>
      <c r="AD608" s="26">
        <f t="shared" si="155"/>
        <v>94191.306971904647</v>
      </c>
    </row>
    <row r="609" spans="1:30" s="23" customFormat="1">
      <c r="A609" s="129" t="s">
        <v>2360</v>
      </c>
      <c r="B609" s="129" t="s">
        <v>648</v>
      </c>
      <c r="C609" s="130">
        <v>3700</v>
      </c>
      <c r="D609" s="129" t="s">
        <v>672</v>
      </c>
      <c r="E609" s="169">
        <f>VLOOKUP($C609,'2020-21 School Level AAFTE'!$C:$Z,11,FALSE)</f>
        <v>0.59189999999999998</v>
      </c>
      <c r="F609" s="169" t="str">
        <f>VLOOKUP($C609,'2020-21 School Level AAFTE'!$C:$Z,8,FALSE)</f>
        <v>Yes</v>
      </c>
      <c r="G609" s="167">
        <f>VLOOKUP($C609,'2020-21 School Level AAFTE'!$C:$I,7,FALSE)</f>
        <v>303.48</v>
      </c>
      <c r="H609" s="145">
        <f>IFERROR(IF(F609= "yes",VLOOKUP(C609,Summary!$B:$I,5,0),0),0)</f>
        <v>0</v>
      </c>
      <c r="I609" s="144">
        <f t="shared" si="145"/>
        <v>303.48</v>
      </c>
      <c r="J609" s="101">
        <f>VLOOKUP($A609,'2021-22 Salary &amp; Benefits'!$A:$I,3,FALSE)</f>
        <v>1.1200000000000001</v>
      </c>
      <c r="K609" s="101">
        <f>VLOOKUP($A609,'2021-22 Salary &amp; Benefits'!$A:$I,4,FALSE)</f>
        <v>1.1200000000000001</v>
      </c>
      <c r="L609" s="121">
        <f t="shared" si="146"/>
        <v>303.48</v>
      </c>
      <c r="M609" s="29">
        <v>15</v>
      </c>
      <c r="N609" s="31">
        <f t="shared" si="147"/>
        <v>20.232000000000003</v>
      </c>
      <c r="O609" s="29">
        <v>1.1000000000000001</v>
      </c>
      <c r="P609" s="29">
        <v>36</v>
      </c>
      <c r="Q609" s="32">
        <f t="shared" si="148"/>
        <v>801.18720000000019</v>
      </c>
      <c r="R609" s="122">
        <f t="shared" si="149"/>
        <v>0.89020800000000022</v>
      </c>
      <c r="S609" s="25">
        <f>VLOOKUP($A609,'2021-22 Salary &amp; Benefits'!$A:$I,5,FALSE)</f>
        <v>67585</v>
      </c>
      <c r="T609" s="25">
        <f>VLOOKUP($A609,'2021-22 Salary &amp; Benefits'!$A:$I,6,FALSE)</f>
        <v>68937</v>
      </c>
      <c r="U609" s="26">
        <f t="shared" si="150"/>
        <v>67384.47260160002</v>
      </c>
      <c r="V609" s="26">
        <f t="shared" si="151"/>
        <v>1347.9885619199922</v>
      </c>
      <c r="W609" s="26">
        <f>'2021-22 Salary &amp; Benefits'!G$6</f>
        <v>11848.32</v>
      </c>
      <c r="X609" s="28">
        <f>'2021-22 Salary &amp; Benefits'!H$6</f>
        <v>0.2271</v>
      </c>
      <c r="Y609" s="28">
        <f>'2021-22 Salary &amp; Benefits'!I$6</f>
        <v>0.22070000000000001</v>
      </c>
      <c r="Z609" s="26">
        <f t="shared" si="152"/>
        <v>26147.984053999109</v>
      </c>
      <c r="AA609" s="27">
        <f t="shared" si="156"/>
        <v>1145.5410193920002</v>
      </c>
      <c r="AB609" s="27">
        <f t="shared" si="153"/>
        <v>252.82090297981443</v>
      </c>
      <c r="AC609" s="27">
        <f t="shared" si="154"/>
        <v>1398.3619223718147</v>
      </c>
      <c r="AD609" s="26">
        <f t="shared" si="155"/>
        <v>96278.807139890938</v>
      </c>
    </row>
    <row r="610" spans="1:30" s="23" customFormat="1">
      <c r="A610" s="129" t="s">
        <v>2360</v>
      </c>
      <c r="B610" s="129" t="s">
        <v>648</v>
      </c>
      <c r="C610" s="130">
        <v>3547</v>
      </c>
      <c r="D610" s="129" t="s">
        <v>662</v>
      </c>
      <c r="E610" s="169">
        <f>VLOOKUP($C610,'2020-21 School Level AAFTE'!$C:$Z,11,FALSE)</f>
        <v>0.5353</v>
      </c>
      <c r="F610" s="169" t="str">
        <f>VLOOKUP($C610,'2020-21 School Level AAFTE'!$C:$Z,8,FALSE)</f>
        <v>Yes</v>
      </c>
      <c r="G610" s="167">
        <f>VLOOKUP($C610,'2020-21 School Level AAFTE'!$C:$I,7,FALSE)</f>
        <v>252.3</v>
      </c>
      <c r="H610" s="145">
        <f>IFERROR(IF(F610= "yes",VLOOKUP(C610,Summary!$B:$I,5,0),0),0)</f>
        <v>0</v>
      </c>
      <c r="I610" s="144">
        <f t="shared" si="145"/>
        <v>252.3</v>
      </c>
      <c r="J610" s="101">
        <f>VLOOKUP($A610,'2021-22 Salary &amp; Benefits'!$A:$I,3,FALSE)</f>
        <v>1.1200000000000001</v>
      </c>
      <c r="K610" s="101">
        <f>VLOOKUP($A610,'2021-22 Salary &amp; Benefits'!$A:$I,4,FALSE)</f>
        <v>1.1200000000000001</v>
      </c>
      <c r="L610" s="121">
        <f t="shared" si="146"/>
        <v>252.3</v>
      </c>
      <c r="M610" s="29">
        <v>15</v>
      </c>
      <c r="N610" s="31">
        <f t="shared" si="147"/>
        <v>16.82</v>
      </c>
      <c r="O610" s="29">
        <v>1.1000000000000001</v>
      </c>
      <c r="P610" s="29">
        <v>36</v>
      </c>
      <c r="Q610" s="32">
        <f t="shared" si="148"/>
        <v>666.07200000000012</v>
      </c>
      <c r="R610" s="122">
        <f t="shared" si="149"/>
        <v>0.74008000000000018</v>
      </c>
      <c r="S610" s="25">
        <f>VLOOKUP($A610,'2021-22 Salary &amp; Benefits'!$A:$I,5,FALSE)</f>
        <v>67585</v>
      </c>
      <c r="T610" s="25">
        <f>VLOOKUP($A610,'2021-22 Salary &amp; Benefits'!$A:$I,6,FALSE)</f>
        <v>68937</v>
      </c>
      <c r="U610" s="26">
        <f t="shared" si="150"/>
        <v>56020.503616000024</v>
      </c>
      <c r="V610" s="26">
        <f t="shared" si="151"/>
        <v>1120.6587391999929</v>
      </c>
      <c r="W610" s="26">
        <f>'2021-22 Salary &amp; Benefits'!G$6</f>
        <v>11848.32</v>
      </c>
      <c r="X610" s="28">
        <f>'2021-22 Salary &amp; Benefits'!H$6</f>
        <v>0.2271</v>
      </c>
      <c r="Y610" s="28">
        <f>'2021-22 Salary &amp; Benefits'!I$6</f>
        <v>0.22070000000000001</v>
      </c>
      <c r="Z610" s="26">
        <f t="shared" si="152"/>
        <v>21738.290420535046</v>
      </c>
      <c r="AA610" s="27">
        <f t="shared" si="156"/>
        <v>952.35270592000029</v>
      </c>
      <c r="AB610" s="27">
        <f t="shared" si="153"/>
        <v>210.18424219654406</v>
      </c>
      <c r="AC610" s="27">
        <f t="shared" si="154"/>
        <v>1162.5369481165444</v>
      </c>
      <c r="AD610" s="26">
        <f t="shared" si="155"/>
        <v>80041.989723851599</v>
      </c>
    </row>
    <row r="611" spans="1:30" s="23" customFormat="1">
      <c r="A611" s="129" t="s">
        <v>2360</v>
      </c>
      <c r="B611" s="129" t="s">
        <v>648</v>
      </c>
      <c r="C611" s="130">
        <v>5163</v>
      </c>
      <c r="D611" s="129" t="s">
        <v>685</v>
      </c>
      <c r="E611" s="169">
        <f>VLOOKUP($C611,'2020-21 School Level AAFTE'!$C:$Z,11,FALSE)</f>
        <v>0.74760000000000004</v>
      </c>
      <c r="F611" s="169" t="str">
        <f>VLOOKUP($C611,'2020-21 School Level AAFTE'!$C:$Z,8,FALSE)</f>
        <v>Yes</v>
      </c>
      <c r="G611" s="167">
        <f>VLOOKUP($C611,'2020-21 School Level AAFTE'!$C:$I,7,FALSE)</f>
        <v>105.02</v>
      </c>
      <c r="H611" s="145">
        <f>IFERROR(IF(F611= "yes",VLOOKUP(C611,Summary!$B:$I,5,0),0),0)</f>
        <v>0</v>
      </c>
      <c r="I611" s="144">
        <f t="shared" si="145"/>
        <v>105.02</v>
      </c>
      <c r="J611" s="101">
        <f>VLOOKUP($A611,'2021-22 Salary &amp; Benefits'!$A:$I,3,FALSE)</f>
        <v>1.1200000000000001</v>
      </c>
      <c r="K611" s="101">
        <f>VLOOKUP($A611,'2021-22 Salary &amp; Benefits'!$A:$I,4,FALSE)</f>
        <v>1.1200000000000001</v>
      </c>
      <c r="L611" s="121">
        <f t="shared" si="146"/>
        <v>105.02</v>
      </c>
      <c r="M611" s="29">
        <v>15</v>
      </c>
      <c r="N611" s="31">
        <f t="shared" si="147"/>
        <v>7.0013333333333332</v>
      </c>
      <c r="O611" s="29">
        <v>1.1000000000000001</v>
      </c>
      <c r="P611" s="29">
        <v>36</v>
      </c>
      <c r="Q611" s="32">
        <f t="shared" si="148"/>
        <v>277.25279999999998</v>
      </c>
      <c r="R611" s="122">
        <f t="shared" si="149"/>
        <v>0.30805866666666665</v>
      </c>
      <c r="S611" s="25">
        <f>VLOOKUP($A611,'2021-22 Salary &amp; Benefits'!$A:$I,5,FALSE)</f>
        <v>67585</v>
      </c>
      <c r="T611" s="25">
        <f>VLOOKUP($A611,'2021-22 Salary &amp; Benefits'!$A:$I,6,FALSE)</f>
        <v>68937</v>
      </c>
      <c r="U611" s="26">
        <f t="shared" si="150"/>
        <v>23318.562385066667</v>
      </c>
      <c r="V611" s="26">
        <f t="shared" si="151"/>
        <v>466.47475541333188</v>
      </c>
      <c r="W611" s="26">
        <f>'2021-22 Salary &amp; Benefits'!G$6</f>
        <v>11848.32</v>
      </c>
      <c r="X611" s="28">
        <f>'2021-22 Salary &amp; Benefits'!H$6</f>
        <v>0.2271</v>
      </c>
      <c r="Y611" s="28">
        <f>'2021-22 Salary &amp; Benefits'!I$6</f>
        <v>0.22070000000000001</v>
      </c>
      <c r="Z611" s="26">
        <f t="shared" si="152"/>
        <v>9048.5741576083619</v>
      </c>
      <c r="AA611" s="27">
        <f t="shared" si="156"/>
        <v>396.41728567466663</v>
      </c>
      <c r="AB611" s="27">
        <f t="shared" si="153"/>
        <v>87.489294948398921</v>
      </c>
      <c r="AC611" s="27">
        <f t="shared" si="154"/>
        <v>483.90658062306557</v>
      </c>
      <c r="AD611" s="26">
        <f t="shared" si="155"/>
        <v>33317.517878711427</v>
      </c>
    </row>
    <row r="612" spans="1:30" s="23" customFormat="1">
      <c r="A612" s="129" t="s">
        <v>2360</v>
      </c>
      <c r="B612" s="129" t="s">
        <v>648</v>
      </c>
      <c r="C612" s="130">
        <v>3766</v>
      </c>
      <c r="D612" s="129" t="s">
        <v>675</v>
      </c>
      <c r="E612" s="169">
        <f>VLOOKUP($C612,'2020-21 School Level AAFTE'!$C:$Z,11,FALSE)</f>
        <v>0.51290000000000002</v>
      </c>
      <c r="F612" s="169" t="str">
        <f>VLOOKUP($C612,'2020-21 School Level AAFTE'!$C:$Z,8,FALSE)</f>
        <v>Yes</v>
      </c>
      <c r="G612" s="167">
        <f>VLOOKUP($C612,'2020-21 School Level AAFTE'!$C:$I,7,FALSE)</f>
        <v>1308.55</v>
      </c>
      <c r="H612" s="145">
        <f>IFERROR(IF(F612= "yes",VLOOKUP(C612,Summary!$B:$I,5,0),0),0)</f>
        <v>0</v>
      </c>
      <c r="I612" s="144">
        <f t="shared" si="145"/>
        <v>1308.55</v>
      </c>
      <c r="J612" s="101">
        <f>VLOOKUP($A612,'2021-22 Salary &amp; Benefits'!$A:$I,3,FALSE)</f>
        <v>1.1200000000000001</v>
      </c>
      <c r="K612" s="101">
        <f>VLOOKUP($A612,'2021-22 Salary &amp; Benefits'!$A:$I,4,FALSE)</f>
        <v>1.1200000000000001</v>
      </c>
      <c r="L612" s="121">
        <f t="shared" si="146"/>
        <v>1308.55</v>
      </c>
      <c r="M612" s="29">
        <v>15</v>
      </c>
      <c r="N612" s="31">
        <f t="shared" si="147"/>
        <v>87.236666666666665</v>
      </c>
      <c r="O612" s="29">
        <v>1.1000000000000001</v>
      </c>
      <c r="P612" s="29">
        <v>36</v>
      </c>
      <c r="Q612" s="32">
        <f t="shared" si="148"/>
        <v>3454.5720000000001</v>
      </c>
      <c r="R612" s="122">
        <f t="shared" si="149"/>
        <v>3.8384133333333335</v>
      </c>
      <c r="S612" s="25">
        <f>VLOOKUP($A612,'2021-22 Salary &amp; Benefits'!$A:$I,5,FALSE)</f>
        <v>67585</v>
      </c>
      <c r="T612" s="25">
        <f>VLOOKUP($A612,'2021-22 Salary &amp; Benefits'!$A:$I,6,FALSE)</f>
        <v>68937</v>
      </c>
      <c r="U612" s="26">
        <f t="shared" si="150"/>
        <v>290549.4649493334</v>
      </c>
      <c r="V612" s="26">
        <f t="shared" si="151"/>
        <v>5812.2790058666142</v>
      </c>
      <c r="W612" s="26">
        <f>'2021-22 Salary &amp; Benefits'!G$6</f>
        <v>11848.32</v>
      </c>
      <c r="X612" s="28">
        <f>'2021-22 Salary &amp; Benefits'!H$6</f>
        <v>0.2271</v>
      </c>
      <c r="Y612" s="28">
        <f>'2021-22 Salary &amp; Benefits'!I$6</f>
        <v>0.22070000000000001</v>
      </c>
      <c r="Z612" s="26">
        <f t="shared" si="152"/>
        <v>112745.30293218838</v>
      </c>
      <c r="AA612" s="27">
        <f t="shared" si="156"/>
        <v>4939.3623992533339</v>
      </c>
      <c r="AB612" s="27">
        <f t="shared" si="153"/>
        <v>1090.1172815152108</v>
      </c>
      <c r="AC612" s="27">
        <f t="shared" si="154"/>
        <v>6029.4796807685452</v>
      </c>
      <c r="AD612" s="26">
        <f t="shared" si="155"/>
        <v>415136.52656815696</v>
      </c>
    </row>
    <row r="613" spans="1:30" s="23" customFormat="1">
      <c r="A613" s="129" t="s">
        <v>2360</v>
      </c>
      <c r="B613" s="129" t="s">
        <v>648</v>
      </c>
      <c r="C613" s="130">
        <v>1950</v>
      </c>
      <c r="D613" s="129" t="s">
        <v>651</v>
      </c>
      <c r="E613" s="169">
        <f>VLOOKUP($C613,'2020-21 School Level AAFTE'!$C:$Z,11,FALSE)</f>
        <v>0.67569999999999997</v>
      </c>
      <c r="F613" s="169" t="str">
        <f>VLOOKUP($C613,'2020-21 School Level AAFTE'!$C:$Z,8,FALSE)</f>
        <v>Yes</v>
      </c>
      <c r="G613" s="167">
        <f>VLOOKUP($C613,'2020-21 School Level AAFTE'!$C:$I,7,FALSE)</f>
        <v>53</v>
      </c>
      <c r="H613" s="145">
        <f>IFERROR(IF(F613= "yes",VLOOKUP(C613,Summary!$B:$I,5,0),0),0)</f>
        <v>0</v>
      </c>
      <c r="I613" s="144">
        <f t="shared" si="145"/>
        <v>53</v>
      </c>
      <c r="J613" s="101">
        <f>VLOOKUP($A613,'2021-22 Salary &amp; Benefits'!$A:$I,3,FALSE)</f>
        <v>1.1200000000000001</v>
      </c>
      <c r="K613" s="101">
        <f>VLOOKUP($A613,'2021-22 Salary &amp; Benefits'!$A:$I,4,FALSE)</f>
        <v>1.1200000000000001</v>
      </c>
      <c r="L613" s="121">
        <f t="shared" si="146"/>
        <v>53</v>
      </c>
      <c r="M613" s="29">
        <v>15</v>
      </c>
      <c r="N613" s="31">
        <f t="shared" si="147"/>
        <v>3.5333333333333332</v>
      </c>
      <c r="O613" s="29">
        <v>1.1000000000000001</v>
      </c>
      <c r="P613" s="29">
        <v>36</v>
      </c>
      <c r="Q613" s="32">
        <f t="shared" si="148"/>
        <v>139.92000000000002</v>
      </c>
      <c r="R613" s="122">
        <f t="shared" si="149"/>
        <v>0.1554666666666667</v>
      </c>
      <c r="S613" s="25">
        <f>VLOOKUP($A613,'2021-22 Salary &amp; Benefits'!$A:$I,5,FALSE)</f>
        <v>67585</v>
      </c>
      <c r="T613" s="25">
        <f>VLOOKUP($A613,'2021-22 Salary &amp; Benefits'!$A:$I,6,FALSE)</f>
        <v>68937</v>
      </c>
      <c r="U613" s="26">
        <f t="shared" si="150"/>
        <v>11768.080426666671</v>
      </c>
      <c r="V613" s="26">
        <f t="shared" si="151"/>
        <v>235.41384533333257</v>
      </c>
      <c r="W613" s="26">
        <f>'2021-22 Salary &amp; Benefits'!G$6</f>
        <v>11848.32</v>
      </c>
      <c r="X613" s="28">
        <f>'2021-22 Salary &amp; Benefits'!H$6</f>
        <v>0.2271</v>
      </c>
      <c r="Y613" s="28">
        <f>'2021-22 Salary &amp; Benefits'!I$6</f>
        <v>0.22070000000000001</v>
      </c>
      <c r="Z613" s="26">
        <f t="shared" si="152"/>
        <v>4566.5057165610669</v>
      </c>
      <c r="AA613" s="27">
        <f t="shared" si="156"/>
        <v>200.05823786666673</v>
      </c>
      <c r="AB613" s="27">
        <f t="shared" si="153"/>
        <v>44.152853097173349</v>
      </c>
      <c r="AC613" s="27">
        <f t="shared" si="154"/>
        <v>244.21109096384009</v>
      </c>
      <c r="AD613" s="26">
        <f t="shared" si="155"/>
        <v>16814.21107952491</v>
      </c>
    </row>
    <row r="614" spans="1:30" s="23" customFormat="1">
      <c r="A614" s="129" t="s">
        <v>2360</v>
      </c>
      <c r="B614" s="129" t="s">
        <v>648</v>
      </c>
      <c r="C614" s="130">
        <v>4470</v>
      </c>
      <c r="D614" s="129" t="s">
        <v>680</v>
      </c>
      <c r="E614" s="169">
        <f>VLOOKUP($C614,'2020-21 School Level AAFTE'!$C:$Z,11,FALSE)</f>
        <v>0.55589999999999995</v>
      </c>
      <c r="F614" s="169" t="str">
        <f>VLOOKUP($C614,'2020-21 School Level AAFTE'!$C:$Z,8,FALSE)</f>
        <v>Yes</v>
      </c>
      <c r="G614" s="167">
        <f>VLOOKUP($C614,'2020-21 School Level AAFTE'!$C:$I,7,FALSE)</f>
        <v>421.7</v>
      </c>
      <c r="H614" s="145">
        <f>IFERROR(IF(F614= "yes",VLOOKUP(C614,Summary!$B:$I,5,0),0),0)</f>
        <v>0</v>
      </c>
      <c r="I614" s="144">
        <f t="shared" si="145"/>
        <v>421.7</v>
      </c>
      <c r="J614" s="101">
        <f>VLOOKUP($A614,'2021-22 Salary &amp; Benefits'!$A:$I,3,FALSE)</f>
        <v>1.1200000000000001</v>
      </c>
      <c r="K614" s="101">
        <f>VLOOKUP($A614,'2021-22 Salary &amp; Benefits'!$A:$I,4,FALSE)</f>
        <v>1.1200000000000001</v>
      </c>
      <c r="L614" s="121">
        <f t="shared" si="146"/>
        <v>421.7</v>
      </c>
      <c r="M614" s="29">
        <v>15</v>
      </c>
      <c r="N614" s="31">
        <f t="shared" si="147"/>
        <v>28.113333333333333</v>
      </c>
      <c r="O614" s="29">
        <v>1.1000000000000001</v>
      </c>
      <c r="P614" s="29">
        <v>36</v>
      </c>
      <c r="Q614" s="32">
        <f t="shared" si="148"/>
        <v>1113.2880000000002</v>
      </c>
      <c r="R614" s="122">
        <f t="shared" si="149"/>
        <v>1.2369866666666669</v>
      </c>
      <c r="S614" s="25">
        <f>VLOOKUP($A614,'2021-22 Salary &amp; Benefits'!$A:$I,5,FALSE)</f>
        <v>67585</v>
      </c>
      <c r="T614" s="25">
        <f>VLOOKUP($A614,'2021-22 Salary &amp; Benefits'!$A:$I,6,FALSE)</f>
        <v>68937</v>
      </c>
      <c r="U614" s="26">
        <f t="shared" si="150"/>
        <v>93633.953130666705</v>
      </c>
      <c r="V614" s="26">
        <f t="shared" si="151"/>
        <v>1873.0946901333227</v>
      </c>
      <c r="W614" s="26">
        <f>'2021-22 Salary &amp; Benefits'!G$6</f>
        <v>11848.32</v>
      </c>
      <c r="X614" s="28">
        <f>'2021-22 Salary &amp; Benefits'!H$6</f>
        <v>0.2271</v>
      </c>
      <c r="Y614" s="28">
        <f>'2021-22 Salary &amp; Benefits'!I$6</f>
        <v>0.22070000000000001</v>
      </c>
      <c r="Z614" s="26">
        <f t="shared" si="152"/>
        <v>36333.876616486836</v>
      </c>
      <c r="AA614" s="27">
        <f t="shared" si="156"/>
        <v>1591.7841303466671</v>
      </c>
      <c r="AB614" s="27">
        <f t="shared" si="153"/>
        <v>351.30675756750946</v>
      </c>
      <c r="AC614" s="27">
        <f t="shared" si="154"/>
        <v>1943.0908879141766</v>
      </c>
      <c r="AD614" s="26">
        <f t="shared" si="155"/>
        <v>133784.01532520104</v>
      </c>
    </row>
    <row r="615" spans="1:30" s="23" customFormat="1">
      <c r="A615" s="129" t="s">
        <v>2360</v>
      </c>
      <c r="B615" s="129" t="s">
        <v>648</v>
      </c>
      <c r="C615" s="130">
        <v>2417</v>
      </c>
      <c r="D615" s="129" t="s">
        <v>653</v>
      </c>
      <c r="E615" s="169">
        <f>VLOOKUP($C615,'2020-21 School Level AAFTE'!$C:$Z,11,FALSE)</f>
        <v>0.63929999999999998</v>
      </c>
      <c r="F615" s="169" t="str">
        <f>VLOOKUP($C615,'2020-21 School Level AAFTE'!$C:$Z,8,FALSE)</f>
        <v>Yes</v>
      </c>
      <c r="G615" s="167">
        <f>VLOOKUP($C615,'2020-21 School Level AAFTE'!$C:$I,7,FALSE)</f>
        <v>1578.97</v>
      </c>
      <c r="H615" s="145">
        <f>IFERROR(IF(F615= "yes",VLOOKUP(C615,Summary!$B:$I,5,0),0),0)</f>
        <v>0</v>
      </c>
      <c r="I615" s="143">
        <f t="shared" si="145"/>
        <v>1578.97</v>
      </c>
      <c r="J615" s="101">
        <f>VLOOKUP($A615,'2021-22 Salary &amp; Benefits'!$A:$I,3,FALSE)</f>
        <v>1.1200000000000001</v>
      </c>
      <c r="K615" s="101">
        <f>VLOOKUP($A615,'2021-22 Salary &amp; Benefits'!$A:$I,4,FALSE)</f>
        <v>1.1200000000000001</v>
      </c>
      <c r="L615" s="45">
        <f t="shared" si="146"/>
        <v>1578.97</v>
      </c>
      <c r="M615" s="29">
        <v>15</v>
      </c>
      <c r="N615" s="31">
        <f t="shared" si="147"/>
        <v>105.26466666666667</v>
      </c>
      <c r="O615" s="29">
        <v>1.1000000000000001</v>
      </c>
      <c r="P615" s="29">
        <v>36</v>
      </c>
      <c r="Q615" s="32">
        <f t="shared" si="148"/>
        <v>4168.4808000000003</v>
      </c>
      <c r="R615" s="122">
        <f t="shared" si="149"/>
        <v>4.6316453333333341</v>
      </c>
      <c r="S615" s="25">
        <f>VLOOKUP($A615,'2021-22 Salary &amp; Benefits'!$A:$I,5,FALSE)</f>
        <v>67585</v>
      </c>
      <c r="T615" s="25">
        <f>VLOOKUP($A615,'2021-22 Salary &amp; Benefits'!$A:$I,6,FALSE)</f>
        <v>68937</v>
      </c>
      <c r="U615" s="26">
        <f t="shared" si="150"/>
        <v>350593.31983573345</v>
      </c>
      <c r="V615" s="26">
        <f t="shared" si="151"/>
        <v>7013.4226295466069</v>
      </c>
      <c r="W615" s="26">
        <f>'2021-22 Salary &amp; Benefits'!G$6</f>
        <v>11848.32</v>
      </c>
      <c r="X615" s="28">
        <f>'2021-22 Salary &amp; Benefits'!H$6</f>
        <v>0.2271</v>
      </c>
      <c r="Y615" s="28">
        <f>'2021-22 Salary &amp; Benefits'!I$6</f>
        <v>0.22070000000000001</v>
      </c>
      <c r="Z615" s="26">
        <f t="shared" si="152"/>
        <v>136044.82134487602</v>
      </c>
      <c r="AA615" s="27">
        <f t="shared" si="156"/>
        <v>5960.1123744213346</v>
      </c>
      <c r="AB615" s="27">
        <f t="shared" si="153"/>
        <v>1315.3968010347885</v>
      </c>
      <c r="AC615" s="27">
        <f t="shared" si="154"/>
        <v>7275.5091754561236</v>
      </c>
      <c r="AD615" s="26">
        <f t="shared" si="155"/>
        <v>500927.07298561221</v>
      </c>
    </row>
    <row r="616" spans="1:30" s="23" customFormat="1">
      <c r="A616" s="129" t="s">
        <v>2360</v>
      </c>
      <c r="B616" s="129" t="s">
        <v>648</v>
      </c>
      <c r="C616" s="130">
        <v>1789</v>
      </c>
      <c r="D616" s="129" t="s">
        <v>650</v>
      </c>
      <c r="E616" s="169">
        <f>VLOOKUP($C616,'2020-21 School Level AAFTE'!$C:$Z,11,FALSE)</f>
        <v>0.36559999999999998</v>
      </c>
      <c r="F616" s="169" t="str">
        <f>VLOOKUP($C616,'2020-21 School Level AAFTE'!$C:$Z,8,FALSE)</f>
        <v>No</v>
      </c>
      <c r="G616" s="167">
        <f>VLOOKUP($C616,'2020-21 School Level AAFTE'!$C:$I,7,FALSE)</f>
        <v>298.60000000000002</v>
      </c>
      <c r="H616" s="145">
        <f>IFERROR(IF(F616= "yes",VLOOKUP(C616,Summary!$B:$I,5,0),0),0)</f>
        <v>0</v>
      </c>
      <c r="I616" s="144">
        <f t="shared" si="145"/>
        <v>0</v>
      </c>
      <c r="J616" s="101">
        <f>VLOOKUP($A616,'2021-22 Salary &amp; Benefits'!$A:$I,3,FALSE)</f>
        <v>1.1200000000000001</v>
      </c>
      <c r="K616" s="101">
        <f>VLOOKUP($A616,'2021-22 Salary &amp; Benefits'!$A:$I,4,FALSE)</f>
        <v>1.1200000000000001</v>
      </c>
      <c r="L616" s="121">
        <f t="shared" si="146"/>
        <v>0</v>
      </c>
      <c r="M616" s="29">
        <v>15</v>
      </c>
      <c r="N616" s="31">
        <f t="shared" si="147"/>
        <v>0</v>
      </c>
      <c r="O616" s="29">
        <v>1.1000000000000001</v>
      </c>
      <c r="P616" s="29">
        <v>36</v>
      </c>
      <c r="Q616" s="32">
        <f t="shared" si="148"/>
        <v>0</v>
      </c>
      <c r="R616" s="122">
        <f t="shared" si="149"/>
        <v>0</v>
      </c>
      <c r="S616" s="25">
        <f>VLOOKUP($A616,'2021-22 Salary &amp; Benefits'!$A:$I,5,FALSE)</f>
        <v>67585</v>
      </c>
      <c r="T616" s="25">
        <f>VLOOKUP($A616,'2021-22 Salary &amp; Benefits'!$A:$I,6,FALSE)</f>
        <v>68937</v>
      </c>
      <c r="U616" s="26">
        <f t="shared" si="150"/>
        <v>0</v>
      </c>
      <c r="V616" s="26">
        <f t="shared" si="151"/>
        <v>0</v>
      </c>
      <c r="W616" s="26">
        <f>'2021-22 Salary &amp; Benefits'!G$6</f>
        <v>11848.32</v>
      </c>
      <c r="X616" s="28">
        <f>'2021-22 Salary &amp; Benefits'!H$6</f>
        <v>0.2271</v>
      </c>
      <c r="Y616" s="28">
        <f>'2021-22 Salary &amp; Benefits'!I$6</f>
        <v>0.22070000000000001</v>
      </c>
      <c r="Z616" s="26">
        <f t="shared" si="152"/>
        <v>0</v>
      </c>
      <c r="AA616" s="27">
        <f t="shared" si="156"/>
        <v>0</v>
      </c>
      <c r="AB616" s="27">
        <f t="shared" si="153"/>
        <v>0</v>
      </c>
      <c r="AC616" s="27">
        <f t="shared" si="154"/>
        <v>0</v>
      </c>
      <c r="AD616" s="26">
        <f t="shared" si="155"/>
        <v>0</v>
      </c>
    </row>
    <row r="617" spans="1:30" s="23" customFormat="1">
      <c r="A617" s="129" t="s">
        <v>2360</v>
      </c>
      <c r="B617" s="129" t="s">
        <v>648</v>
      </c>
      <c r="C617" s="130">
        <v>5107</v>
      </c>
      <c r="D617" s="129" t="s">
        <v>684</v>
      </c>
      <c r="E617" s="169">
        <f>VLOOKUP($C617,'2020-21 School Level AAFTE'!$C:$Z,11,FALSE)</f>
        <v>0</v>
      </c>
      <c r="F617" s="169" t="str">
        <f>VLOOKUP($C617,'2020-21 School Level AAFTE'!$C:$Z,8,FALSE)</f>
        <v>No</v>
      </c>
      <c r="G617" s="167">
        <f>VLOOKUP($C617,'2020-21 School Level AAFTE'!$C:$I,7,FALSE)</f>
        <v>9.93</v>
      </c>
      <c r="H617" s="145">
        <f>IFERROR(IF(F617= "yes",VLOOKUP(C617,Summary!$B:$I,5,0),0),0)</f>
        <v>0</v>
      </c>
      <c r="I617" s="144">
        <f t="shared" si="145"/>
        <v>0</v>
      </c>
      <c r="J617" s="101">
        <f>VLOOKUP($A617,'2021-22 Salary &amp; Benefits'!$A:$I,3,FALSE)</f>
        <v>1.1200000000000001</v>
      </c>
      <c r="K617" s="101">
        <f>VLOOKUP($A617,'2021-22 Salary &amp; Benefits'!$A:$I,4,FALSE)</f>
        <v>1.1200000000000001</v>
      </c>
      <c r="L617" s="121">
        <f t="shared" si="146"/>
        <v>0</v>
      </c>
      <c r="M617" s="29">
        <v>15</v>
      </c>
      <c r="N617" s="31">
        <f t="shared" si="147"/>
        <v>0</v>
      </c>
      <c r="O617" s="29">
        <v>1.1000000000000001</v>
      </c>
      <c r="P617" s="29">
        <v>36</v>
      </c>
      <c r="Q617" s="32">
        <f t="shared" si="148"/>
        <v>0</v>
      </c>
      <c r="R617" s="122">
        <f t="shared" si="149"/>
        <v>0</v>
      </c>
      <c r="S617" s="25">
        <f>VLOOKUP($A617,'2021-22 Salary &amp; Benefits'!$A:$I,5,FALSE)</f>
        <v>67585</v>
      </c>
      <c r="T617" s="25">
        <f>VLOOKUP($A617,'2021-22 Salary &amp; Benefits'!$A:$I,6,FALSE)</f>
        <v>68937</v>
      </c>
      <c r="U617" s="26">
        <f t="shared" si="150"/>
        <v>0</v>
      </c>
      <c r="V617" s="26">
        <f t="shared" si="151"/>
        <v>0</v>
      </c>
      <c r="W617" s="26">
        <f>'2021-22 Salary &amp; Benefits'!G$6</f>
        <v>11848.32</v>
      </c>
      <c r="X617" s="28">
        <f>'2021-22 Salary &amp; Benefits'!H$6</f>
        <v>0.2271</v>
      </c>
      <c r="Y617" s="28">
        <f>'2021-22 Salary &amp; Benefits'!I$6</f>
        <v>0.22070000000000001</v>
      </c>
      <c r="Z617" s="26">
        <f t="shared" si="152"/>
        <v>0</v>
      </c>
      <c r="AA617" s="27">
        <f t="shared" si="156"/>
        <v>0</v>
      </c>
      <c r="AB617" s="27">
        <f t="shared" si="153"/>
        <v>0</v>
      </c>
      <c r="AC617" s="27">
        <f t="shared" si="154"/>
        <v>0</v>
      </c>
      <c r="AD617" s="26">
        <f t="shared" si="155"/>
        <v>0</v>
      </c>
    </row>
    <row r="618" spans="1:30" s="23" customFormat="1">
      <c r="A618" s="129" t="s">
        <v>2360</v>
      </c>
      <c r="B618" s="129" t="s">
        <v>648</v>
      </c>
      <c r="C618" s="130">
        <v>5255</v>
      </c>
      <c r="D618" s="129" t="s">
        <v>686</v>
      </c>
      <c r="E618" s="169">
        <f>VLOOKUP($C618,'2020-21 School Level AAFTE'!$C:$Z,11,FALSE)</f>
        <v>0</v>
      </c>
      <c r="F618" s="169" t="str">
        <f>VLOOKUP($C618,'2020-21 School Level AAFTE'!$C:$Z,8,FALSE)</f>
        <v>No</v>
      </c>
      <c r="G618" s="167">
        <f>VLOOKUP($C618,'2020-21 School Level AAFTE'!$C:$I,7,FALSE)</f>
        <v>13.68</v>
      </c>
      <c r="H618" s="145">
        <f>IFERROR(IF(F618= "yes",VLOOKUP(C618,Summary!$B:$I,5,0),0),0)</f>
        <v>0</v>
      </c>
      <c r="I618" s="144">
        <f t="shared" si="145"/>
        <v>0</v>
      </c>
      <c r="J618" s="101">
        <f>VLOOKUP($A618,'2021-22 Salary &amp; Benefits'!$A:$I,3,FALSE)</f>
        <v>1.1200000000000001</v>
      </c>
      <c r="K618" s="101">
        <f>VLOOKUP($A618,'2021-22 Salary &amp; Benefits'!$A:$I,4,FALSE)</f>
        <v>1.1200000000000001</v>
      </c>
      <c r="L618" s="121">
        <f t="shared" si="146"/>
        <v>0</v>
      </c>
      <c r="M618" s="29">
        <v>15</v>
      </c>
      <c r="N618" s="31">
        <f t="shared" si="147"/>
        <v>0</v>
      </c>
      <c r="O618" s="29">
        <v>1.1000000000000001</v>
      </c>
      <c r="P618" s="29">
        <v>36</v>
      </c>
      <c r="Q618" s="32">
        <f t="shared" si="148"/>
        <v>0</v>
      </c>
      <c r="R618" s="122">
        <f t="shared" si="149"/>
        <v>0</v>
      </c>
      <c r="S618" s="25">
        <f>VLOOKUP($A618,'2021-22 Salary &amp; Benefits'!$A:$I,5,FALSE)</f>
        <v>67585</v>
      </c>
      <c r="T618" s="25">
        <f>VLOOKUP($A618,'2021-22 Salary &amp; Benefits'!$A:$I,6,FALSE)</f>
        <v>68937</v>
      </c>
      <c r="U618" s="26">
        <f t="shared" si="150"/>
        <v>0</v>
      </c>
      <c r="V618" s="26">
        <f t="shared" si="151"/>
        <v>0</v>
      </c>
      <c r="W618" s="26">
        <f>'2021-22 Salary &amp; Benefits'!G$6</f>
        <v>11848.32</v>
      </c>
      <c r="X618" s="28">
        <f>'2021-22 Salary &amp; Benefits'!H$6</f>
        <v>0.2271</v>
      </c>
      <c r="Y618" s="28">
        <f>'2021-22 Salary &amp; Benefits'!I$6</f>
        <v>0.22070000000000001</v>
      </c>
      <c r="Z618" s="26">
        <f t="shared" si="152"/>
        <v>0</v>
      </c>
      <c r="AA618" s="27">
        <f t="shared" si="156"/>
        <v>0</v>
      </c>
      <c r="AB618" s="27">
        <f t="shared" si="153"/>
        <v>0</v>
      </c>
      <c r="AC618" s="27">
        <f t="shared" si="154"/>
        <v>0</v>
      </c>
      <c r="AD618" s="26">
        <f t="shared" si="155"/>
        <v>0</v>
      </c>
    </row>
    <row r="619" spans="1:30" s="23" customFormat="1">
      <c r="A619" s="129" t="s">
        <v>2360</v>
      </c>
      <c r="B619" s="129" t="s">
        <v>648</v>
      </c>
      <c r="C619" s="130">
        <v>4426</v>
      </c>
      <c r="D619" s="129" t="s">
        <v>679</v>
      </c>
      <c r="E619" s="169">
        <f>VLOOKUP($C619,'2020-21 School Level AAFTE'!$C:$Z,11,FALSE)</f>
        <v>0.43609999999999999</v>
      </c>
      <c r="F619" s="169" t="str">
        <f>VLOOKUP($C619,'2020-21 School Level AAFTE'!$C:$Z,8,FALSE)</f>
        <v>No</v>
      </c>
      <c r="G619" s="167">
        <f>VLOOKUP($C619,'2020-21 School Level AAFTE'!$C:$I,7,FALSE)</f>
        <v>342.76</v>
      </c>
      <c r="H619" s="145">
        <f>IFERROR(IF(F619= "yes",VLOOKUP(C619,Summary!$B:$I,5,0),0),0)</f>
        <v>0</v>
      </c>
      <c r="I619" s="143">
        <f t="shared" si="145"/>
        <v>0</v>
      </c>
      <c r="J619" s="101">
        <f>VLOOKUP($A619,'2021-22 Salary &amp; Benefits'!$A:$I,3,FALSE)</f>
        <v>1.1200000000000001</v>
      </c>
      <c r="K619" s="101">
        <f>VLOOKUP($A619,'2021-22 Salary &amp; Benefits'!$A:$I,4,FALSE)</f>
        <v>1.1200000000000001</v>
      </c>
      <c r="L619" s="45">
        <f t="shared" si="146"/>
        <v>0</v>
      </c>
      <c r="M619" s="29">
        <v>15</v>
      </c>
      <c r="N619" s="31">
        <f t="shared" si="147"/>
        <v>0</v>
      </c>
      <c r="O619" s="29">
        <v>1.1000000000000001</v>
      </c>
      <c r="P619" s="29">
        <v>36</v>
      </c>
      <c r="Q619" s="32">
        <f t="shared" si="148"/>
        <v>0</v>
      </c>
      <c r="R619" s="122">
        <f t="shared" si="149"/>
        <v>0</v>
      </c>
      <c r="S619" s="25">
        <f>VLOOKUP($A619,'2021-22 Salary &amp; Benefits'!$A:$I,5,FALSE)</f>
        <v>67585</v>
      </c>
      <c r="T619" s="25">
        <f>VLOOKUP($A619,'2021-22 Salary &amp; Benefits'!$A:$I,6,FALSE)</f>
        <v>68937</v>
      </c>
      <c r="U619" s="26">
        <f t="shared" si="150"/>
        <v>0</v>
      </c>
      <c r="V619" s="26">
        <f t="shared" si="151"/>
        <v>0</v>
      </c>
      <c r="W619" s="26">
        <f>'2021-22 Salary &amp; Benefits'!G$6</f>
        <v>11848.32</v>
      </c>
      <c r="X619" s="28">
        <f>'2021-22 Salary &amp; Benefits'!H$6</f>
        <v>0.2271</v>
      </c>
      <c r="Y619" s="28">
        <f>'2021-22 Salary &amp; Benefits'!I$6</f>
        <v>0.22070000000000001</v>
      </c>
      <c r="Z619" s="26">
        <f t="shared" si="152"/>
        <v>0</v>
      </c>
      <c r="AA619" s="27">
        <f t="shared" si="156"/>
        <v>0</v>
      </c>
      <c r="AB619" s="27">
        <f t="shared" si="153"/>
        <v>0</v>
      </c>
      <c r="AC619" s="27">
        <f t="shared" si="154"/>
        <v>0</v>
      </c>
      <c r="AD619" s="26">
        <f t="shared" si="155"/>
        <v>0</v>
      </c>
    </row>
    <row r="620" spans="1:30" s="23" customFormat="1">
      <c r="A620" s="129" t="s">
        <v>2360</v>
      </c>
      <c r="B620" s="129" t="s">
        <v>648</v>
      </c>
      <c r="C620" s="130">
        <v>3898</v>
      </c>
      <c r="D620" s="129" t="s">
        <v>676</v>
      </c>
      <c r="E620" s="169">
        <f>VLOOKUP($C620,'2020-21 School Level AAFTE'!$C:$Z,11,FALSE)</f>
        <v>0.62849999999999995</v>
      </c>
      <c r="F620" s="169" t="str">
        <f>VLOOKUP($C620,'2020-21 School Level AAFTE'!$C:$Z,8,FALSE)</f>
        <v>Yes</v>
      </c>
      <c r="G620" s="167">
        <f>VLOOKUP($C620,'2020-21 School Level AAFTE'!$C:$I,7,FALSE)</f>
        <v>816.82</v>
      </c>
      <c r="H620" s="145">
        <f>IFERROR(IF(F620= "yes",VLOOKUP(C620,Summary!$B:$I,5,0),0),0)</f>
        <v>0</v>
      </c>
      <c r="I620" s="144">
        <f t="shared" si="145"/>
        <v>816.82</v>
      </c>
      <c r="J620" s="101">
        <f>VLOOKUP($A620,'2021-22 Salary &amp; Benefits'!$A:$I,3,FALSE)</f>
        <v>1.1200000000000001</v>
      </c>
      <c r="K620" s="101">
        <f>VLOOKUP($A620,'2021-22 Salary &amp; Benefits'!$A:$I,4,FALSE)</f>
        <v>1.1200000000000001</v>
      </c>
      <c r="L620" s="121">
        <f t="shared" si="146"/>
        <v>816.82</v>
      </c>
      <c r="M620" s="29">
        <v>15</v>
      </c>
      <c r="N620" s="31">
        <f t="shared" si="147"/>
        <v>54.454666666666668</v>
      </c>
      <c r="O620" s="29">
        <v>1.1000000000000001</v>
      </c>
      <c r="P620" s="29">
        <v>36</v>
      </c>
      <c r="Q620" s="32">
        <f t="shared" si="148"/>
        <v>2156.4048000000003</v>
      </c>
      <c r="R620" s="122">
        <f t="shared" si="149"/>
        <v>2.3960053333333335</v>
      </c>
      <c r="S620" s="25">
        <f>VLOOKUP($A620,'2021-22 Salary &amp; Benefits'!$A:$I,5,FALSE)</f>
        <v>67585</v>
      </c>
      <c r="T620" s="25">
        <f>VLOOKUP($A620,'2021-22 Salary &amp; Benefits'!$A:$I,6,FALSE)</f>
        <v>68937</v>
      </c>
      <c r="U620" s="26">
        <f t="shared" si="150"/>
        <v>181366.10290773338</v>
      </c>
      <c r="V620" s="26">
        <f t="shared" si="151"/>
        <v>3628.1271159466414</v>
      </c>
      <c r="W620" s="26">
        <f>'2021-22 Salary &amp; Benefits'!G$6</f>
        <v>11848.32</v>
      </c>
      <c r="X620" s="28">
        <f>'2021-22 Salary &amp; Benefits'!H$6</f>
        <v>0.2271</v>
      </c>
      <c r="Y620" s="28">
        <f>'2021-22 Salary &amp; Benefits'!I$6</f>
        <v>0.22070000000000001</v>
      </c>
      <c r="Z620" s="26">
        <f t="shared" si="152"/>
        <v>70377.607535875679</v>
      </c>
      <c r="AA620" s="27">
        <f t="shared" si="156"/>
        <v>3083.2371670613338</v>
      </c>
      <c r="AB620" s="27">
        <f t="shared" si="153"/>
        <v>680.47044277043642</v>
      </c>
      <c r="AC620" s="27">
        <f t="shared" si="154"/>
        <v>3763.7076098317702</v>
      </c>
      <c r="AD620" s="26">
        <f t="shared" si="155"/>
        <v>259135.54516938745</v>
      </c>
    </row>
    <row r="621" spans="1:30" s="23" customFormat="1">
      <c r="A621" s="129" t="s">
        <v>2360</v>
      </c>
      <c r="B621" s="129" t="s">
        <v>648</v>
      </c>
      <c r="C621" s="130">
        <v>1759</v>
      </c>
      <c r="D621" s="129" t="s">
        <v>649</v>
      </c>
      <c r="E621" s="169">
        <f>VLOOKUP($C621,'2020-21 School Level AAFTE'!$C:$Z,11,FALSE)</f>
        <v>0.27879999999999999</v>
      </c>
      <c r="F621" s="169" t="str">
        <f>VLOOKUP($C621,'2020-21 School Level AAFTE'!$C:$Z,8,FALSE)</f>
        <v>No</v>
      </c>
      <c r="G621" s="167">
        <f>VLOOKUP($C621,'2020-21 School Level AAFTE'!$C:$I,7,FALSE)</f>
        <v>485.12</v>
      </c>
      <c r="H621" s="145">
        <f>IFERROR(IF(F621= "yes",VLOOKUP(C621,Summary!$B:$I,5,0),0),0)</f>
        <v>0</v>
      </c>
      <c r="I621" s="144">
        <f t="shared" si="145"/>
        <v>0</v>
      </c>
      <c r="J621" s="101">
        <f>VLOOKUP($A621,'2021-22 Salary &amp; Benefits'!$A:$I,3,FALSE)</f>
        <v>1.1200000000000001</v>
      </c>
      <c r="K621" s="101">
        <f>VLOOKUP($A621,'2021-22 Salary &amp; Benefits'!$A:$I,4,FALSE)</f>
        <v>1.1200000000000001</v>
      </c>
      <c r="L621" s="121">
        <f t="shared" si="146"/>
        <v>0</v>
      </c>
      <c r="M621" s="29">
        <v>15</v>
      </c>
      <c r="N621" s="31">
        <f t="shared" si="147"/>
        <v>0</v>
      </c>
      <c r="O621" s="29">
        <v>1.1000000000000001</v>
      </c>
      <c r="P621" s="29">
        <v>36</v>
      </c>
      <c r="Q621" s="32">
        <f t="shared" si="148"/>
        <v>0</v>
      </c>
      <c r="R621" s="122">
        <f t="shared" si="149"/>
        <v>0</v>
      </c>
      <c r="S621" s="25">
        <f>VLOOKUP($A621,'2021-22 Salary &amp; Benefits'!$A:$I,5,FALSE)</f>
        <v>67585</v>
      </c>
      <c r="T621" s="25">
        <f>VLOOKUP($A621,'2021-22 Salary &amp; Benefits'!$A:$I,6,FALSE)</f>
        <v>68937</v>
      </c>
      <c r="U621" s="26">
        <f t="shared" si="150"/>
        <v>0</v>
      </c>
      <c r="V621" s="26">
        <f t="shared" si="151"/>
        <v>0</v>
      </c>
      <c r="W621" s="26">
        <f>'2021-22 Salary &amp; Benefits'!G$6</f>
        <v>11848.32</v>
      </c>
      <c r="X621" s="28">
        <f>'2021-22 Salary &amp; Benefits'!H$6</f>
        <v>0.2271</v>
      </c>
      <c r="Y621" s="28">
        <f>'2021-22 Salary &amp; Benefits'!I$6</f>
        <v>0.22070000000000001</v>
      </c>
      <c r="Z621" s="26">
        <f t="shared" si="152"/>
        <v>0</v>
      </c>
      <c r="AA621" s="27">
        <f t="shared" si="156"/>
        <v>0</v>
      </c>
      <c r="AB621" s="27">
        <f t="shared" si="153"/>
        <v>0</v>
      </c>
      <c r="AC621" s="27">
        <f t="shared" si="154"/>
        <v>0</v>
      </c>
      <c r="AD621" s="26">
        <f t="shared" si="155"/>
        <v>0</v>
      </c>
    </row>
    <row r="622" spans="1:30" s="23" customFormat="1">
      <c r="A622" s="129" t="s">
        <v>2360</v>
      </c>
      <c r="B622" s="129" t="s">
        <v>648</v>
      </c>
      <c r="C622" s="130">
        <v>3701</v>
      </c>
      <c r="D622" s="129" t="s">
        <v>673</v>
      </c>
      <c r="E622" s="169">
        <f>VLOOKUP($C622,'2020-21 School Level AAFTE'!$C:$Z,11,FALSE)</f>
        <v>0.63959999999999995</v>
      </c>
      <c r="F622" s="169" t="str">
        <f>VLOOKUP($C622,'2020-21 School Level AAFTE'!$C:$Z,8,FALSE)</f>
        <v>Yes</v>
      </c>
      <c r="G622" s="167">
        <f>VLOOKUP($C622,'2020-21 School Level AAFTE'!$C:$I,7,FALSE)</f>
        <v>596.4</v>
      </c>
      <c r="H622" s="145">
        <f>IFERROR(IF(F622= "yes",VLOOKUP(C622,Summary!$B:$I,5,0),0),0)</f>
        <v>0</v>
      </c>
      <c r="I622" s="143">
        <f t="shared" si="145"/>
        <v>596.4</v>
      </c>
      <c r="J622" s="101">
        <f>VLOOKUP($A622,'2021-22 Salary &amp; Benefits'!$A:$I,3,FALSE)</f>
        <v>1.1200000000000001</v>
      </c>
      <c r="K622" s="101">
        <f>VLOOKUP($A622,'2021-22 Salary &amp; Benefits'!$A:$I,4,FALSE)</f>
        <v>1.1200000000000001</v>
      </c>
      <c r="L622" s="45">
        <f t="shared" si="146"/>
        <v>596.4</v>
      </c>
      <c r="M622" s="29">
        <v>15</v>
      </c>
      <c r="N622" s="31">
        <f t="shared" si="147"/>
        <v>39.76</v>
      </c>
      <c r="O622" s="29">
        <v>1.1000000000000001</v>
      </c>
      <c r="P622" s="29">
        <v>36</v>
      </c>
      <c r="Q622" s="32">
        <f t="shared" si="148"/>
        <v>1574.4960000000001</v>
      </c>
      <c r="R622" s="122">
        <f t="shared" si="149"/>
        <v>1.7494400000000001</v>
      </c>
      <c r="S622" s="25">
        <f>VLOOKUP($A622,'2021-22 Salary &amp; Benefits'!$A:$I,5,FALSE)</f>
        <v>67585</v>
      </c>
      <c r="T622" s="25">
        <f>VLOOKUP($A622,'2021-22 Salary &amp; Benefits'!$A:$I,6,FALSE)</f>
        <v>68937</v>
      </c>
      <c r="U622" s="26">
        <f t="shared" si="150"/>
        <v>132424.21068800002</v>
      </c>
      <c r="V622" s="26">
        <f t="shared" si="151"/>
        <v>2649.0720255999768</v>
      </c>
      <c r="W622" s="26">
        <f>'2021-22 Salary &amp; Benefits'!G$6</f>
        <v>11848.32</v>
      </c>
      <c r="X622" s="28">
        <f>'2021-22 Salary &amp; Benefits'!H$6</f>
        <v>0.2271</v>
      </c>
      <c r="Y622" s="28">
        <f>'2021-22 Salary &amp; Benefits'!I$6</f>
        <v>0.22070000000000001</v>
      </c>
      <c r="Z622" s="26">
        <f t="shared" si="152"/>
        <v>51386.113384094715</v>
      </c>
      <c r="AA622" s="27">
        <f t="shared" si="156"/>
        <v>2251.2213785600002</v>
      </c>
      <c r="AB622" s="27">
        <f t="shared" si="153"/>
        <v>496.84455824819207</v>
      </c>
      <c r="AC622" s="27">
        <f t="shared" si="154"/>
        <v>2748.0659368081924</v>
      </c>
      <c r="AD622" s="26">
        <f t="shared" si="155"/>
        <v>189207.46203450291</v>
      </c>
    </row>
    <row r="623" spans="1:30" s="23" customFormat="1">
      <c r="A623" s="129" t="s">
        <v>2360</v>
      </c>
      <c r="B623" s="129" t="s">
        <v>648</v>
      </c>
      <c r="C623" s="130">
        <v>3738</v>
      </c>
      <c r="D623" s="129" t="s">
        <v>674</v>
      </c>
      <c r="E623" s="169">
        <f>VLOOKUP($C623,'2020-21 School Level AAFTE'!$C:$Z,11,FALSE)</f>
        <v>0.70630000000000004</v>
      </c>
      <c r="F623" s="169" t="str">
        <f>VLOOKUP($C623,'2020-21 School Level AAFTE'!$C:$Z,8,FALSE)</f>
        <v>Yes</v>
      </c>
      <c r="G623" s="167">
        <f>VLOOKUP($C623,'2020-21 School Level AAFTE'!$C:$I,7,FALSE)</f>
        <v>405.4</v>
      </c>
      <c r="H623" s="145">
        <f>IFERROR(IF(F623= "yes",VLOOKUP(C623,Summary!$B:$I,5,0),0),0)</f>
        <v>0</v>
      </c>
      <c r="I623" s="144">
        <f t="shared" si="145"/>
        <v>405.4</v>
      </c>
      <c r="J623" s="101">
        <f>VLOOKUP($A623,'2021-22 Salary &amp; Benefits'!$A:$I,3,FALSE)</f>
        <v>1.1200000000000001</v>
      </c>
      <c r="K623" s="101">
        <f>VLOOKUP($A623,'2021-22 Salary &amp; Benefits'!$A:$I,4,FALSE)</f>
        <v>1.1200000000000001</v>
      </c>
      <c r="L623" s="121">
        <f t="shared" si="146"/>
        <v>405.4</v>
      </c>
      <c r="M623" s="29">
        <v>15</v>
      </c>
      <c r="N623" s="31">
        <f t="shared" si="147"/>
        <v>27.026666666666664</v>
      </c>
      <c r="O623" s="29">
        <v>1.1000000000000001</v>
      </c>
      <c r="P623" s="29">
        <v>36</v>
      </c>
      <c r="Q623" s="32">
        <f t="shared" si="148"/>
        <v>1070.2560000000001</v>
      </c>
      <c r="R623" s="122">
        <f t="shared" si="149"/>
        <v>1.1891733333333334</v>
      </c>
      <c r="S623" s="25">
        <f>VLOOKUP($A623,'2021-22 Salary &amp; Benefits'!$A:$I,5,FALSE)</f>
        <v>67585</v>
      </c>
      <c r="T623" s="25">
        <f>VLOOKUP($A623,'2021-22 Salary &amp; Benefits'!$A:$I,6,FALSE)</f>
        <v>68937</v>
      </c>
      <c r="U623" s="26">
        <f t="shared" si="150"/>
        <v>90014.713301333351</v>
      </c>
      <c r="V623" s="26">
        <f t="shared" si="151"/>
        <v>1800.6938282666524</v>
      </c>
      <c r="W623" s="26">
        <f>'2021-22 Salary &amp; Benefits'!G$6</f>
        <v>11848.32</v>
      </c>
      <c r="X623" s="28">
        <f>'2021-22 Salary &amp; Benefits'!H$6</f>
        <v>0.2271</v>
      </c>
      <c r="Y623" s="28">
        <f>'2021-22 Salary &amp; Benefits'!I$6</f>
        <v>0.22070000000000001</v>
      </c>
      <c r="Z623" s="26">
        <f t="shared" si="152"/>
        <v>34929.460707431252</v>
      </c>
      <c r="AA623" s="27">
        <f t="shared" si="156"/>
        <v>1530.2567854933334</v>
      </c>
      <c r="AB623" s="27">
        <f t="shared" si="153"/>
        <v>337.72767255837869</v>
      </c>
      <c r="AC623" s="27">
        <f t="shared" si="154"/>
        <v>1867.984458051712</v>
      </c>
      <c r="AD623" s="26">
        <f t="shared" si="155"/>
        <v>128612.85229508296</v>
      </c>
    </row>
    <row r="624" spans="1:30" s="23" customFormat="1">
      <c r="A624" s="129" t="s">
        <v>2360</v>
      </c>
      <c r="B624" s="129" t="s">
        <v>648</v>
      </c>
      <c r="C624" s="130">
        <v>3568</v>
      </c>
      <c r="D624" s="129" t="s">
        <v>664</v>
      </c>
      <c r="E624" s="169">
        <f>VLOOKUP($C624,'2020-21 School Level AAFTE'!$C:$Z,11,FALSE)</f>
        <v>0.75090000000000001</v>
      </c>
      <c r="F624" s="169" t="str">
        <f>VLOOKUP($C624,'2020-21 School Level AAFTE'!$C:$Z,8,FALSE)</f>
        <v>Yes</v>
      </c>
      <c r="G624" s="167">
        <f>VLOOKUP($C624,'2020-21 School Level AAFTE'!$C:$I,7,FALSE)</f>
        <v>325.99</v>
      </c>
      <c r="H624" s="145">
        <f>IFERROR(IF(F624= "yes",VLOOKUP(C624,Summary!$B:$I,5,0),0),0)</f>
        <v>0</v>
      </c>
      <c r="I624" s="144">
        <f t="shared" si="145"/>
        <v>325.99</v>
      </c>
      <c r="J624" s="101">
        <f>VLOOKUP($A624,'2021-22 Salary &amp; Benefits'!$A:$I,3,FALSE)</f>
        <v>1.1200000000000001</v>
      </c>
      <c r="K624" s="101">
        <f>VLOOKUP($A624,'2021-22 Salary &amp; Benefits'!$A:$I,4,FALSE)</f>
        <v>1.1200000000000001</v>
      </c>
      <c r="L624" s="121">
        <f t="shared" si="146"/>
        <v>325.99</v>
      </c>
      <c r="M624" s="29">
        <v>15</v>
      </c>
      <c r="N624" s="31">
        <f t="shared" si="147"/>
        <v>21.732666666666667</v>
      </c>
      <c r="O624" s="29">
        <v>1.1000000000000001</v>
      </c>
      <c r="P624" s="29">
        <v>36</v>
      </c>
      <c r="Q624" s="32">
        <f t="shared" si="148"/>
        <v>860.61360000000013</v>
      </c>
      <c r="R624" s="122">
        <f t="shared" si="149"/>
        <v>0.95623733333333349</v>
      </c>
      <c r="S624" s="25">
        <f>VLOOKUP($A624,'2021-22 Salary &amp; Benefits'!$A:$I,5,FALSE)</f>
        <v>67585</v>
      </c>
      <c r="T624" s="25">
        <f>VLOOKUP($A624,'2021-22 Salary &amp; Benefits'!$A:$I,6,FALSE)</f>
        <v>68937</v>
      </c>
      <c r="U624" s="26">
        <f t="shared" si="150"/>
        <v>72382.576194133362</v>
      </c>
      <c r="V624" s="26">
        <f t="shared" si="151"/>
        <v>1447.9728196266515</v>
      </c>
      <c r="W624" s="26">
        <f>'2021-22 Salary &amp; Benefits'!G$6</f>
        <v>11848.32</v>
      </c>
      <c r="X624" s="28">
        <f>'2021-22 Salary &amp; Benefits'!H$6</f>
        <v>0.2271</v>
      </c>
      <c r="Y624" s="28">
        <f>'2021-22 Salary &amp; Benefits'!I$6</f>
        <v>0.22070000000000001</v>
      </c>
      <c r="Z624" s="26">
        <f t="shared" si="152"/>
        <v>28087.45657625929</v>
      </c>
      <c r="AA624" s="27">
        <f t="shared" si="156"/>
        <v>1230.5091502293335</v>
      </c>
      <c r="AB624" s="27">
        <f t="shared" si="153"/>
        <v>271.57336945561389</v>
      </c>
      <c r="AC624" s="27">
        <f t="shared" si="154"/>
        <v>1502.0825196849473</v>
      </c>
      <c r="AD624" s="26">
        <f t="shared" si="155"/>
        <v>103420.08810970426</v>
      </c>
    </row>
    <row r="625" spans="1:30" s="23" customFormat="1">
      <c r="A625" s="129" t="s">
        <v>2360</v>
      </c>
      <c r="B625" s="129" t="s">
        <v>648</v>
      </c>
      <c r="C625" s="130">
        <v>2841</v>
      </c>
      <c r="D625" s="129" t="s">
        <v>654</v>
      </c>
      <c r="E625" s="169">
        <f>VLOOKUP($C625,'2020-21 School Level AAFTE'!$C:$Z,11,FALSE)</f>
        <v>0.52129999999999999</v>
      </c>
      <c r="F625" s="169" t="str">
        <f>VLOOKUP($C625,'2020-21 School Level AAFTE'!$C:$Z,8,FALSE)</f>
        <v>Yes</v>
      </c>
      <c r="G625" s="167">
        <f>VLOOKUP($C625,'2020-21 School Level AAFTE'!$C:$I,7,FALSE)</f>
        <v>378.78</v>
      </c>
      <c r="H625" s="145">
        <f>IFERROR(IF(F625= "yes",VLOOKUP(C625,Summary!$B:$I,5,0),0),0)</f>
        <v>0</v>
      </c>
      <c r="I625" s="144">
        <f t="shared" si="145"/>
        <v>378.78</v>
      </c>
      <c r="J625" s="101">
        <f>VLOOKUP($A625,'2021-22 Salary &amp; Benefits'!$A:$I,3,FALSE)</f>
        <v>1.1200000000000001</v>
      </c>
      <c r="K625" s="101">
        <f>VLOOKUP($A625,'2021-22 Salary &amp; Benefits'!$A:$I,4,FALSE)</f>
        <v>1.1200000000000001</v>
      </c>
      <c r="L625" s="121">
        <f t="shared" si="146"/>
        <v>378.78</v>
      </c>
      <c r="M625" s="29">
        <v>15</v>
      </c>
      <c r="N625" s="31">
        <f t="shared" si="147"/>
        <v>25.251999999999999</v>
      </c>
      <c r="O625" s="29">
        <v>1.1000000000000001</v>
      </c>
      <c r="P625" s="29">
        <v>36</v>
      </c>
      <c r="Q625" s="32">
        <f t="shared" si="148"/>
        <v>999.97919999999999</v>
      </c>
      <c r="R625" s="122">
        <f t="shared" si="149"/>
        <v>1.1110880000000001</v>
      </c>
      <c r="S625" s="25">
        <f>VLOOKUP($A625,'2021-22 Salary &amp; Benefits'!$A:$I,5,FALSE)</f>
        <v>67585</v>
      </c>
      <c r="T625" s="25">
        <f>VLOOKUP($A625,'2021-22 Salary &amp; Benefits'!$A:$I,6,FALSE)</f>
        <v>68937</v>
      </c>
      <c r="U625" s="26">
        <f t="shared" si="150"/>
        <v>84104.028377600014</v>
      </c>
      <c r="V625" s="26">
        <f t="shared" si="151"/>
        <v>1682.4538931199932</v>
      </c>
      <c r="W625" s="26">
        <f>'2021-22 Salary &amp; Benefits'!G$6</f>
        <v>11848.32</v>
      </c>
      <c r="X625" s="28">
        <f>'2021-22 Salary &amp; Benefits'!H$6</f>
        <v>0.2271</v>
      </c>
      <c r="Y625" s="28">
        <f>'2021-22 Salary &amp; Benefits'!I$6</f>
        <v>0.22070000000000001</v>
      </c>
      <c r="Z625" s="26">
        <f t="shared" si="152"/>
        <v>32635.868590924543</v>
      </c>
      <c r="AA625" s="27">
        <f t="shared" si="156"/>
        <v>1429.7747045120002</v>
      </c>
      <c r="AB625" s="27">
        <f t="shared" si="153"/>
        <v>315.55127728579845</v>
      </c>
      <c r="AC625" s="27">
        <f t="shared" si="154"/>
        <v>1745.3259817977987</v>
      </c>
      <c r="AD625" s="26">
        <f t="shared" si="155"/>
        <v>120167.67684344234</v>
      </c>
    </row>
    <row r="626" spans="1:30" s="23" customFormat="1">
      <c r="A626" s="129" t="s">
        <v>2360</v>
      </c>
      <c r="B626" s="129" t="s">
        <v>648</v>
      </c>
      <c r="C626" s="130">
        <v>3381</v>
      </c>
      <c r="D626" s="129" t="s">
        <v>659</v>
      </c>
      <c r="E626" s="169">
        <f>VLOOKUP($C626,'2020-21 School Level AAFTE'!$C:$Z,11,FALSE)</f>
        <v>0.59599999999999997</v>
      </c>
      <c r="F626" s="169" t="str">
        <f>VLOOKUP($C626,'2020-21 School Level AAFTE'!$C:$Z,8,FALSE)</f>
        <v>Yes</v>
      </c>
      <c r="G626" s="167">
        <f>VLOOKUP($C626,'2020-21 School Level AAFTE'!$C:$I,7,FALSE)</f>
        <v>723.93</v>
      </c>
      <c r="H626" s="145">
        <f>IFERROR(IF(F626= "yes",VLOOKUP(C626,Summary!$B:$I,5,0),0),0)</f>
        <v>0</v>
      </c>
      <c r="I626" s="144">
        <f t="shared" si="145"/>
        <v>723.93</v>
      </c>
      <c r="J626" s="101">
        <f>VLOOKUP($A626,'2021-22 Salary &amp; Benefits'!$A:$I,3,FALSE)</f>
        <v>1.1200000000000001</v>
      </c>
      <c r="K626" s="101">
        <f>VLOOKUP($A626,'2021-22 Salary &amp; Benefits'!$A:$I,4,FALSE)</f>
        <v>1.1200000000000001</v>
      </c>
      <c r="L626" s="121">
        <f t="shared" si="146"/>
        <v>723.93</v>
      </c>
      <c r="M626" s="29">
        <v>15</v>
      </c>
      <c r="N626" s="31">
        <f t="shared" si="147"/>
        <v>48.261999999999993</v>
      </c>
      <c r="O626" s="29">
        <v>1.1000000000000001</v>
      </c>
      <c r="P626" s="29">
        <v>36</v>
      </c>
      <c r="Q626" s="32">
        <f t="shared" si="148"/>
        <v>1911.1752000000001</v>
      </c>
      <c r="R626" s="122">
        <f t="shared" si="149"/>
        <v>2.1235280000000003</v>
      </c>
      <c r="S626" s="25">
        <f>VLOOKUP($A626,'2021-22 Salary &amp; Benefits'!$A:$I,5,FALSE)</f>
        <v>67585</v>
      </c>
      <c r="T626" s="25">
        <f>VLOOKUP($A626,'2021-22 Salary &amp; Benefits'!$A:$I,6,FALSE)</f>
        <v>68937</v>
      </c>
      <c r="U626" s="26">
        <f t="shared" si="150"/>
        <v>160740.87666560005</v>
      </c>
      <c r="V626" s="26">
        <f t="shared" si="151"/>
        <v>3215.5310387199861</v>
      </c>
      <c r="W626" s="26">
        <f>'2021-22 Salary &amp; Benefits'!G$6</f>
        <v>11848.32</v>
      </c>
      <c r="X626" s="28">
        <f>'2021-22 Salary &amp; Benefits'!H$6</f>
        <v>0.2271</v>
      </c>
      <c r="Y626" s="28">
        <f>'2021-22 Salary &amp; Benefits'!I$6</f>
        <v>0.22070000000000001</v>
      </c>
      <c r="Z626" s="26">
        <f t="shared" si="152"/>
        <v>62374.160063963282</v>
      </c>
      <c r="AA626" s="27">
        <f t="shared" si="156"/>
        <v>2732.6067950720008</v>
      </c>
      <c r="AB626" s="27">
        <f t="shared" si="153"/>
        <v>603.08631967239057</v>
      </c>
      <c r="AC626" s="27">
        <f t="shared" si="154"/>
        <v>3335.6931147443911</v>
      </c>
      <c r="AD626" s="26">
        <f t="shared" si="155"/>
        <v>229666.26088302769</v>
      </c>
    </row>
    <row r="627" spans="1:30" s="23" customFormat="1">
      <c r="A627" s="129" t="s">
        <v>2360</v>
      </c>
      <c r="B627" s="129" t="s">
        <v>648</v>
      </c>
      <c r="C627" s="130">
        <v>3627</v>
      </c>
      <c r="D627" s="129" t="s">
        <v>670</v>
      </c>
      <c r="E627" s="169">
        <f>VLOOKUP($C627,'2020-21 School Level AAFTE'!$C:$Z,11,FALSE)</f>
        <v>0.92700000000000005</v>
      </c>
      <c r="F627" s="169" t="str">
        <f>VLOOKUP($C627,'2020-21 School Level AAFTE'!$C:$Z,8,FALSE)</f>
        <v>Yes</v>
      </c>
      <c r="G627" s="167">
        <f>VLOOKUP($C627,'2020-21 School Level AAFTE'!$C:$I,7,FALSE)</f>
        <v>486.7</v>
      </c>
      <c r="H627" s="145">
        <f>IFERROR(IF(F627= "yes",VLOOKUP(C627,Summary!$B:$I,5,0),0),0)</f>
        <v>0</v>
      </c>
      <c r="I627" s="143">
        <f t="shared" ref="I627:I690" si="157">IF(F627= "yes", G627,0)</f>
        <v>486.7</v>
      </c>
      <c r="J627" s="101">
        <f>VLOOKUP($A627,'2021-22 Salary &amp; Benefits'!$A:$I,3,FALSE)</f>
        <v>1.1200000000000001</v>
      </c>
      <c r="K627" s="101">
        <f>VLOOKUP($A627,'2021-22 Salary &amp; Benefits'!$A:$I,4,FALSE)</f>
        <v>1.1200000000000001</v>
      </c>
      <c r="L627" s="45">
        <f t="shared" ref="L627:L690" si="158">IF(H627&gt;0,H627,I627)</f>
        <v>486.7</v>
      </c>
      <c r="M627" s="29">
        <v>15</v>
      </c>
      <c r="N627" s="31">
        <f t="shared" ref="N627:N690" si="159">IF(L627="no",0,L627/M627)</f>
        <v>32.446666666666665</v>
      </c>
      <c r="O627" s="29">
        <v>1.1000000000000001</v>
      </c>
      <c r="P627" s="29">
        <v>36</v>
      </c>
      <c r="Q627" s="32">
        <f t="shared" ref="Q627:Q690" si="160">IF(L627="no",0,N627*O627*P627)</f>
        <v>1284.8879999999999</v>
      </c>
      <c r="R627" s="122">
        <f t="shared" ref="R627:R690" si="161">IF(L627="no",0,Q627/900)</f>
        <v>1.4276533333333332</v>
      </c>
      <c r="S627" s="25">
        <f>VLOOKUP($A627,'2021-22 Salary &amp; Benefits'!$A:$I,5,FALSE)</f>
        <v>67585</v>
      </c>
      <c r="T627" s="25">
        <f>VLOOKUP($A627,'2021-22 Salary &amp; Benefits'!$A:$I,6,FALSE)</f>
        <v>68937</v>
      </c>
      <c r="U627" s="26">
        <f t="shared" ref="U627:U690" si="162">$J627*$S627*$R627</f>
        <v>108066.50459733335</v>
      </c>
      <c r="V627" s="26">
        <f t="shared" ref="V627:V690" si="163">$K627*$T627*$R627-U627</f>
        <v>2161.8097834666405</v>
      </c>
      <c r="W627" s="26">
        <f>'2021-22 Salary &amp; Benefits'!G$6</f>
        <v>11848.32</v>
      </c>
      <c r="X627" s="28">
        <f>'2021-22 Salary &amp; Benefits'!H$6</f>
        <v>0.2271</v>
      </c>
      <c r="Y627" s="28">
        <f>'2021-22 Salary &amp; Benefits'!I$6</f>
        <v>0.22070000000000001</v>
      </c>
      <c r="Z627" s="26">
        <f t="shared" ref="Z627:Z690" si="164">U627*X627+V627*Y627+R627*W627</f>
        <v>41934.308155665487</v>
      </c>
      <c r="AA627" s="27">
        <f t="shared" si="156"/>
        <v>1837.1385730133334</v>
      </c>
      <c r="AB627" s="27">
        <f t="shared" ref="AB627:AB690" si="165">AA627*Y627</f>
        <v>405.45648306404269</v>
      </c>
      <c r="AC627" s="27">
        <f t="shared" ref="AC627:AC690" si="166">SUM(AA627:AB627)</f>
        <v>2242.5950560773763</v>
      </c>
      <c r="AD627" s="26">
        <f t="shared" ref="AD627:AD690" si="167">SUM(Z627,U627:V627,AC627)</f>
        <v>154405.21759254285</v>
      </c>
    </row>
    <row r="628" spans="1:30" s="23" customFormat="1">
      <c r="A628" s="129" t="s">
        <v>2360</v>
      </c>
      <c r="B628" s="129" t="s">
        <v>648</v>
      </c>
      <c r="C628" s="130">
        <v>4480</v>
      </c>
      <c r="D628" s="129" t="s">
        <v>681</v>
      </c>
      <c r="E628" s="169">
        <f>VLOOKUP($C628,'2020-21 School Level AAFTE'!$C:$Z,11,FALSE)</f>
        <v>0.45900000000000002</v>
      </c>
      <c r="F628" s="169" t="str">
        <f>VLOOKUP($C628,'2020-21 School Level AAFTE'!$C:$Z,8,FALSE)</f>
        <v>No</v>
      </c>
      <c r="G628" s="167">
        <f>VLOOKUP($C628,'2020-21 School Level AAFTE'!$C:$I,7,FALSE)</f>
        <v>392.39</v>
      </c>
      <c r="H628" s="145">
        <f>IFERROR(IF(F628= "yes",VLOOKUP(C628,Summary!$B:$I,5,0),0),0)</f>
        <v>0</v>
      </c>
      <c r="I628" s="143">
        <f t="shared" si="157"/>
        <v>0</v>
      </c>
      <c r="J628" s="101">
        <f>VLOOKUP($A628,'2021-22 Salary &amp; Benefits'!$A:$I,3,FALSE)</f>
        <v>1.1200000000000001</v>
      </c>
      <c r="K628" s="101">
        <f>VLOOKUP($A628,'2021-22 Salary &amp; Benefits'!$A:$I,4,FALSE)</f>
        <v>1.1200000000000001</v>
      </c>
      <c r="L628" s="45">
        <f t="shared" si="158"/>
        <v>0</v>
      </c>
      <c r="M628" s="29">
        <v>15</v>
      </c>
      <c r="N628" s="31">
        <f t="shared" si="159"/>
        <v>0</v>
      </c>
      <c r="O628" s="29">
        <v>1.1000000000000001</v>
      </c>
      <c r="P628" s="29">
        <v>36</v>
      </c>
      <c r="Q628" s="32">
        <f t="shared" si="160"/>
        <v>0</v>
      </c>
      <c r="R628" s="122">
        <f t="shared" si="161"/>
        <v>0</v>
      </c>
      <c r="S628" s="25">
        <f>VLOOKUP($A628,'2021-22 Salary &amp; Benefits'!$A:$I,5,FALSE)</f>
        <v>67585</v>
      </c>
      <c r="T628" s="25">
        <f>VLOOKUP($A628,'2021-22 Salary &amp; Benefits'!$A:$I,6,FALSE)</f>
        <v>68937</v>
      </c>
      <c r="U628" s="26">
        <f t="shared" si="162"/>
        <v>0</v>
      </c>
      <c r="V628" s="26">
        <f t="shared" si="163"/>
        <v>0</v>
      </c>
      <c r="W628" s="26">
        <f>'2021-22 Salary &amp; Benefits'!G$6</f>
        <v>11848.32</v>
      </c>
      <c r="X628" s="28">
        <f>'2021-22 Salary &amp; Benefits'!H$6</f>
        <v>0.2271</v>
      </c>
      <c r="Y628" s="28">
        <f>'2021-22 Salary &amp; Benefits'!I$6</f>
        <v>0.22070000000000001</v>
      </c>
      <c r="Z628" s="26">
        <f t="shared" si="164"/>
        <v>0</v>
      </c>
      <c r="AA628" s="27">
        <f t="shared" si="156"/>
        <v>0</v>
      </c>
      <c r="AB628" s="27">
        <f t="shared" si="165"/>
        <v>0</v>
      </c>
      <c r="AC628" s="27">
        <f t="shared" si="166"/>
        <v>0</v>
      </c>
      <c r="AD628" s="26">
        <f t="shared" si="167"/>
        <v>0</v>
      </c>
    </row>
    <row r="629" spans="1:30" s="23" customFormat="1">
      <c r="A629" s="129" t="s">
        <v>2360</v>
      </c>
      <c r="B629" s="129" t="s">
        <v>648</v>
      </c>
      <c r="C629" s="130">
        <v>3159</v>
      </c>
      <c r="D629" s="129" t="s">
        <v>655</v>
      </c>
      <c r="E629" s="169">
        <f>VLOOKUP($C629,'2020-21 School Level AAFTE'!$C:$Z,11,FALSE)</f>
        <v>0.87709999999999999</v>
      </c>
      <c r="F629" s="169" t="str">
        <f>VLOOKUP($C629,'2020-21 School Level AAFTE'!$C:$Z,8,FALSE)</f>
        <v>Yes</v>
      </c>
      <c r="G629" s="167">
        <f>VLOOKUP($C629,'2020-21 School Level AAFTE'!$C:$I,7,FALSE)</f>
        <v>429.4</v>
      </c>
      <c r="H629" s="145">
        <f>IFERROR(IF(F629= "yes",VLOOKUP(C629,Summary!$B:$I,5,0),0),0)</f>
        <v>0</v>
      </c>
      <c r="I629" s="143">
        <f t="shared" si="157"/>
        <v>429.4</v>
      </c>
      <c r="J629" s="101">
        <f>VLOOKUP($A629,'2021-22 Salary &amp; Benefits'!$A:$I,3,FALSE)</f>
        <v>1.1200000000000001</v>
      </c>
      <c r="K629" s="101">
        <f>VLOOKUP($A629,'2021-22 Salary &amp; Benefits'!$A:$I,4,FALSE)</f>
        <v>1.1200000000000001</v>
      </c>
      <c r="L629" s="45">
        <f t="shared" si="158"/>
        <v>429.4</v>
      </c>
      <c r="M629" s="29">
        <v>15</v>
      </c>
      <c r="N629" s="31">
        <f t="shared" si="159"/>
        <v>28.626666666666665</v>
      </c>
      <c r="O629" s="29">
        <v>1.1000000000000001</v>
      </c>
      <c r="P629" s="29">
        <v>36</v>
      </c>
      <c r="Q629" s="32">
        <f t="shared" si="160"/>
        <v>1133.616</v>
      </c>
      <c r="R629" s="122">
        <f t="shared" si="161"/>
        <v>1.2595733333333332</v>
      </c>
      <c r="S629" s="25">
        <f>VLOOKUP($A629,'2021-22 Salary &amp; Benefits'!$A:$I,5,FALSE)</f>
        <v>67585</v>
      </c>
      <c r="T629" s="25">
        <f>VLOOKUP($A629,'2021-22 Salary &amp; Benefits'!$A:$I,6,FALSE)</f>
        <v>68937</v>
      </c>
      <c r="U629" s="26">
        <f t="shared" si="162"/>
        <v>95343.655381333345</v>
      </c>
      <c r="V629" s="26">
        <f t="shared" si="163"/>
        <v>1907.2963242666447</v>
      </c>
      <c r="W629" s="26">
        <f>'2021-22 Salary &amp; Benefits'!G$6</f>
        <v>11848.32</v>
      </c>
      <c r="X629" s="28">
        <f>'2021-22 Salary &amp; Benefits'!H$6</f>
        <v>0.2271</v>
      </c>
      <c r="Y629" s="28">
        <f>'2021-22 Salary &amp; Benefits'!I$6</f>
        <v>0.22070000000000001</v>
      </c>
      <c r="Z629" s="26">
        <f t="shared" si="164"/>
        <v>36997.312352666449</v>
      </c>
      <c r="AA629" s="27">
        <f t="shared" si="156"/>
        <v>1620.849195093333</v>
      </c>
      <c r="AB629" s="27">
        <f t="shared" si="165"/>
        <v>357.72141735709863</v>
      </c>
      <c r="AC629" s="27">
        <f t="shared" si="166"/>
        <v>1978.5706124504318</v>
      </c>
      <c r="AD629" s="26">
        <f t="shared" si="167"/>
        <v>136226.83467071687</v>
      </c>
    </row>
    <row r="630" spans="1:30" s="23" customFormat="1">
      <c r="A630" s="129" t="s">
        <v>2360</v>
      </c>
      <c r="B630" s="129" t="s">
        <v>648</v>
      </c>
      <c r="C630" s="130">
        <v>3625</v>
      </c>
      <c r="D630" s="129" t="s">
        <v>668</v>
      </c>
      <c r="E630" s="169">
        <f>VLOOKUP($C630,'2020-21 School Level AAFTE'!$C:$Z,11,FALSE)</f>
        <v>0.57499999999999996</v>
      </c>
      <c r="F630" s="169" t="str">
        <f>VLOOKUP($C630,'2020-21 School Level AAFTE'!$C:$Z,8,FALSE)</f>
        <v>Yes</v>
      </c>
      <c r="G630" s="167">
        <f>VLOOKUP($C630,'2020-21 School Level AAFTE'!$C:$I,7,FALSE)</f>
        <v>486.2</v>
      </c>
      <c r="H630" s="145">
        <f>IFERROR(IF(F630= "yes",VLOOKUP(C630,Summary!$B:$I,5,0),0),0)</f>
        <v>0</v>
      </c>
      <c r="I630" s="143">
        <f t="shared" si="157"/>
        <v>486.2</v>
      </c>
      <c r="J630" s="101">
        <f>VLOOKUP($A630,'2021-22 Salary &amp; Benefits'!$A:$I,3,FALSE)</f>
        <v>1.1200000000000001</v>
      </c>
      <c r="K630" s="101">
        <f>VLOOKUP($A630,'2021-22 Salary &amp; Benefits'!$A:$I,4,FALSE)</f>
        <v>1.1200000000000001</v>
      </c>
      <c r="L630" s="45">
        <f t="shared" si="158"/>
        <v>486.2</v>
      </c>
      <c r="M630" s="29">
        <v>15</v>
      </c>
      <c r="N630" s="31">
        <f t="shared" si="159"/>
        <v>32.413333333333334</v>
      </c>
      <c r="O630" s="29">
        <v>1.1000000000000001</v>
      </c>
      <c r="P630" s="29">
        <v>36</v>
      </c>
      <c r="Q630" s="32">
        <f t="shared" si="160"/>
        <v>1283.5680000000002</v>
      </c>
      <c r="R630" s="122">
        <f t="shared" si="161"/>
        <v>1.4261866666666669</v>
      </c>
      <c r="S630" s="25">
        <f>VLOOKUP($A630,'2021-22 Salary &amp; Benefits'!$A:$I,5,FALSE)</f>
        <v>67585</v>
      </c>
      <c r="T630" s="25">
        <f>VLOOKUP($A630,'2021-22 Salary &amp; Benefits'!$A:$I,6,FALSE)</f>
        <v>68937</v>
      </c>
      <c r="U630" s="26">
        <f t="shared" si="162"/>
        <v>107955.4849706667</v>
      </c>
      <c r="V630" s="26">
        <f t="shared" si="163"/>
        <v>2159.5888981333264</v>
      </c>
      <c r="W630" s="26">
        <f>'2021-22 Salary &amp; Benefits'!G$6</f>
        <v>11848.32</v>
      </c>
      <c r="X630" s="28">
        <f>'2021-22 Salary &amp; Benefits'!H$6</f>
        <v>0.2271</v>
      </c>
      <c r="Y630" s="28">
        <f>'2021-22 Salary &amp; Benefits'!I$6</f>
        <v>0.22070000000000001</v>
      </c>
      <c r="Z630" s="26">
        <f t="shared" si="164"/>
        <v>41891.227913056435</v>
      </c>
      <c r="AA630" s="27">
        <f t="shared" si="156"/>
        <v>1835.2512311466671</v>
      </c>
      <c r="AB630" s="27">
        <f t="shared" si="165"/>
        <v>405.03994671406946</v>
      </c>
      <c r="AC630" s="27">
        <f t="shared" si="166"/>
        <v>2240.2911778607368</v>
      </c>
      <c r="AD630" s="26">
        <f t="shared" si="167"/>
        <v>154246.59295971718</v>
      </c>
    </row>
    <row r="631" spans="1:30" s="23" customFormat="1">
      <c r="A631" s="129" t="s">
        <v>2360</v>
      </c>
      <c r="B631" s="129" t="s">
        <v>648</v>
      </c>
      <c r="C631" s="130">
        <v>3432</v>
      </c>
      <c r="D631" s="129" t="s">
        <v>583</v>
      </c>
      <c r="E631" s="169">
        <f>VLOOKUP($C631,'2020-21 School Level AAFTE'!$C:$Z,11,FALSE)</f>
        <v>0.82050000000000001</v>
      </c>
      <c r="F631" s="169" t="str">
        <f>VLOOKUP($C631,'2020-21 School Level AAFTE'!$C:$Z,8,FALSE)</f>
        <v>Yes</v>
      </c>
      <c r="G631" s="167">
        <f>VLOOKUP($C631,'2020-21 School Level AAFTE'!$C:$I,7,FALSE)</f>
        <v>443.8</v>
      </c>
      <c r="H631" s="145">
        <f>IFERROR(IF(F631= "yes",VLOOKUP(C631,Summary!$B:$I,5,0),0),0)</f>
        <v>0</v>
      </c>
      <c r="I631" s="144">
        <f t="shared" si="157"/>
        <v>443.8</v>
      </c>
      <c r="J631" s="101">
        <f>VLOOKUP($A631,'2021-22 Salary &amp; Benefits'!$A:$I,3,FALSE)</f>
        <v>1.1200000000000001</v>
      </c>
      <c r="K631" s="101">
        <f>VLOOKUP($A631,'2021-22 Salary &amp; Benefits'!$A:$I,4,FALSE)</f>
        <v>1.1200000000000001</v>
      </c>
      <c r="L631" s="121">
        <f t="shared" si="158"/>
        <v>443.8</v>
      </c>
      <c r="M631" s="29">
        <v>15</v>
      </c>
      <c r="N631" s="31">
        <f t="shared" si="159"/>
        <v>29.586666666666666</v>
      </c>
      <c r="O631" s="29">
        <v>1.1000000000000001</v>
      </c>
      <c r="P631" s="29">
        <v>36</v>
      </c>
      <c r="Q631" s="32">
        <f t="shared" si="160"/>
        <v>1171.6320000000001</v>
      </c>
      <c r="R631" s="122">
        <f t="shared" si="161"/>
        <v>1.3018133333333335</v>
      </c>
      <c r="S631" s="25">
        <f>VLOOKUP($A631,'2021-22 Salary &amp; Benefits'!$A:$I,5,FALSE)</f>
        <v>67585</v>
      </c>
      <c r="T631" s="25">
        <f>VLOOKUP($A631,'2021-22 Salary &amp; Benefits'!$A:$I,6,FALSE)</f>
        <v>68937</v>
      </c>
      <c r="U631" s="26">
        <f t="shared" si="162"/>
        <v>98541.020629333361</v>
      </c>
      <c r="V631" s="26">
        <f t="shared" si="163"/>
        <v>1971.2578218666604</v>
      </c>
      <c r="W631" s="26">
        <f>'2021-22 Salary &amp; Benefits'!G$6</f>
        <v>11848.32</v>
      </c>
      <c r="X631" s="28">
        <f>'2021-22 Salary &amp; Benefits'!H$6</f>
        <v>0.2271</v>
      </c>
      <c r="Y631" s="28">
        <f>'2021-22 Salary &amp; Benefits'!I$6</f>
        <v>0.22070000000000001</v>
      </c>
      <c r="Z631" s="26">
        <f t="shared" si="164"/>
        <v>38238.02333980758</v>
      </c>
      <c r="AA631" s="27">
        <f t="shared" si="156"/>
        <v>1675.2046408533336</v>
      </c>
      <c r="AB631" s="27">
        <f t="shared" si="165"/>
        <v>369.71766423633073</v>
      </c>
      <c r="AC631" s="27">
        <f t="shared" si="166"/>
        <v>2044.9223050896644</v>
      </c>
      <c r="AD631" s="26">
        <f t="shared" si="167"/>
        <v>140795.22409609726</v>
      </c>
    </row>
    <row r="632" spans="1:30" s="23" customFormat="1">
      <c r="A632" s="129" t="s">
        <v>2360</v>
      </c>
      <c r="B632" s="129" t="s">
        <v>648</v>
      </c>
      <c r="C632" s="130">
        <v>5348</v>
      </c>
      <c r="D632" s="129" t="s">
        <v>687</v>
      </c>
      <c r="E632" s="169">
        <f>VLOOKUP($C632,'2020-21 School Level AAFTE'!$C:$Z,11,FALSE)</f>
        <v>0.61370000000000002</v>
      </c>
      <c r="F632" s="169" t="str">
        <f>VLOOKUP($C632,'2020-21 School Level AAFTE'!$C:$Z,8,FALSE)</f>
        <v>Yes</v>
      </c>
      <c r="G632" s="167">
        <f>VLOOKUP($C632,'2020-21 School Level AAFTE'!$C:$I,7,FALSE)</f>
        <v>158.55999999999997</v>
      </c>
      <c r="H632" s="145">
        <f>IFERROR(IF(F632= "yes",VLOOKUP(C632,Summary!$B:$I,5,0),0),0)</f>
        <v>0</v>
      </c>
      <c r="I632" s="143">
        <f t="shared" si="157"/>
        <v>158.55999999999997</v>
      </c>
      <c r="J632" s="101">
        <f>VLOOKUP($A632,'2021-22 Salary &amp; Benefits'!$A:$I,3,FALSE)</f>
        <v>1.1200000000000001</v>
      </c>
      <c r="K632" s="101">
        <f>VLOOKUP($A632,'2021-22 Salary &amp; Benefits'!$A:$I,4,FALSE)</f>
        <v>1.1200000000000001</v>
      </c>
      <c r="L632" s="45">
        <f t="shared" si="158"/>
        <v>158.55999999999997</v>
      </c>
      <c r="M632" s="29">
        <v>15</v>
      </c>
      <c r="N632" s="31">
        <f t="shared" si="159"/>
        <v>10.570666666666664</v>
      </c>
      <c r="O632" s="29">
        <v>1.1000000000000001</v>
      </c>
      <c r="P632" s="29">
        <v>36</v>
      </c>
      <c r="Q632" s="32">
        <f t="shared" si="160"/>
        <v>418.59839999999997</v>
      </c>
      <c r="R632" s="122">
        <f t="shared" si="161"/>
        <v>0.46510933333333332</v>
      </c>
      <c r="S632" s="25">
        <f>VLOOKUP($A632,'2021-22 Salary &amp; Benefits'!$A:$I,5,FALSE)</f>
        <v>67585</v>
      </c>
      <c r="T632" s="25">
        <f>VLOOKUP($A632,'2021-22 Salary &amp; Benefits'!$A:$I,6,FALSE)</f>
        <v>68937</v>
      </c>
      <c r="U632" s="26">
        <f t="shared" si="162"/>
        <v>35206.544008533339</v>
      </c>
      <c r="V632" s="26">
        <f t="shared" si="163"/>
        <v>704.28715690666286</v>
      </c>
      <c r="W632" s="26">
        <f>'2021-22 Salary &amp; Benefits'!G$6</f>
        <v>11848.32</v>
      </c>
      <c r="X632" s="28">
        <f>'2021-22 Salary &amp; Benefits'!H$6</f>
        <v>0.2271</v>
      </c>
      <c r="Y632" s="28">
        <f>'2021-22 Salary &amp; Benefits'!I$6</f>
        <v>0.22070000000000001</v>
      </c>
      <c r="Z632" s="26">
        <f t="shared" si="164"/>
        <v>13661.606536187221</v>
      </c>
      <c r="AA632" s="27">
        <f t="shared" si="156"/>
        <v>598.51385275733332</v>
      </c>
      <c r="AB632" s="27">
        <f t="shared" si="165"/>
        <v>132.09200730354348</v>
      </c>
      <c r="AC632" s="27">
        <f t="shared" si="166"/>
        <v>730.60586006087681</v>
      </c>
      <c r="AD632" s="26">
        <f t="shared" si="167"/>
        <v>50303.043561688093</v>
      </c>
    </row>
    <row r="633" spans="1:30" s="23" customFormat="1">
      <c r="A633" s="151" t="s">
        <v>2360</v>
      </c>
      <c r="B633" s="129" t="s">
        <v>648</v>
      </c>
      <c r="C633" s="133">
        <v>3329</v>
      </c>
      <c r="D633" s="151" t="s">
        <v>658</v>
      </c>
      <c r="E633" s="169">
        <f>VLOOKUP($C633,'2020-21 School Level AAFTE'!$C:$Z,11,FALSE)</f>
        <v>0.76129999999999998</v>
      </c>
      <c r="F633" s="169" t="str">
        <f>VLOOKUP($C633,'2020-21 School Level AAFTE'!$C:$Z,8,FALSE)</f>
        <v>Yes</v>
      </c>
      <c r="G633" s="167">
        <f>VLOOKUP($C633,'2020-21 School Level AAFTE'!$C:$I,7,FALSE)</f>
        <v>364.5</v>
      </c>
      <c r="H633" s="145">
        <f>IFERROR(IF(F633= "yes",VLOOKUP(C633,Summary!$B:$I,5,0),0),0)</f>
        <v>0</v>
      </c>
      <c r="I633" s="143">
        <f t="shared" si="157"/>
        <v>364.5</v>
      </c>
      <c r="J633" s="101">
        <f>VLOOKUP($A633,'2021-22 Salary &amp; Benefits'!$A:$I,3,FALSE)</f>
        <v>1.1200000000000001</v>
      </c>
      <c r="K633" s="101">
        <f>VLOOKUP($A633,'2021-22 Salary &amp; Benefits'!$A:$I,4,FALSE)</f>
        <v>1.1200000000000001</v>
      </c>
      <c r="L633" s="45">
        <f t="shared" si="158"/>
        <v>364.5</v>
      </c>
      <c r="M633" s="29">
        <v>15</v>
      </c>
      <c r="N633" s="31">
        <f t="shared" si="159"/>
        <v>24.3</v>
      </c>
      <c r="O633" s="29">
        <v>1.1000000000000001</v>
      </c>
      <c r="P633" s="29">
        <v>36</v>
      </c>
      <c r="Q633" s="32">
        <f t="shared" si="160"/>
        <v>962.2800000000002</v>
      </c>
      <c r="R633" s="122">
        <f t="shared" si="161"/>
        <v>1.0692000000000002</v>
      </c>
      <c r="S633" s="25">
        <f>VLOOKUP($A633,'2021-22 Salary &amp; Benefits'!$A:$I,5,FALSE)</f>
        <v>67585</v>
      </c>
      <c r="T633" s="25">
        <f>VLOOKUP($A633,'2021-22 Salary &amp; Benefits'!$A:$I,6,FALSE)</f>
        <v>68937</v>
      </c>
      <c r="U633" s="26">
        <f t="shared" si="162"/>
        <v>80933.307840000023</v>
      </c>
      <c r="V633" s="26">
        <f t="shared" si="163"/>
        <v>1619.0254079999868</v>
      </c>
      <c r="W633" s="26">
        <f>'2021-22 Salary &amp; Benefits'!G$6</f>
        <v>11848.32</v>
      </c>
      <c r="X633" s="28">
        <f>'2021-22 Salary &amp; Benefits'!H$6</f>
        <v>0.2271</v>
      </c>
      <c r="Y633" s="28">
        <f>'2021-22 Salary &amp; Benefits'!I$6</f>
        <v>0.22070000000000001</v>
      </c>
      <c r="Z633" s="26">
        <f t="shared" si="164"/>
        <v>31405.496862009604</v>
      </c>
      <c r="AA633" s="27">
        <f t="shared" si="156"/>
        <v>1375.8722208000002</v>
      </c>
      <c r="AB633" s="27">
        <f t="shared" si="165"/>
        <v>303.65499913056004</v>
      </c>
      <c r="AC633" s="27">
        <f t="shared" si="166"/>
        <v>1679.5272199305602</v>
      </c>
      <c r="AD633" s="26">
        <f t="shared" si="167"/>
        <v>115637.35732994018</v>
      </c>
    </row>
    <row r="634" spans="1:30" s="23" customFormat="1">
      <c r="A634" s="129" t="s">
        <v>2360</v>
      </c>
      <c r="B634" s="129" t="s">
        <v>648</v>
      </c>
      <c r="C634" s="130">
        <v>4422</v>
      </c>
      <c r="D634" s="129" t="s">
        <v>618</v>
      </c>
      <c r="E634" s="169">
        <f>VLOOKUP($C634,'2020-21 School Level AAFTE'!$C:$Z,11,FALSE)</f>
        <v>0.69779999999999998</v>
      </c>
      <c r="F634" s="169" t="str">
        <f>VLOOKUP($C634,'2020-21 School Level AAFTE'!$C:$Z,8,FALSE)</f>
        <v>Yes</v>
      </c>
      <c r="G634" s="167">
        <f>VLOOKUP($C634,'2020-21 School Level AAFTE'!$C:$I,7,FALSE)</f>
        <v>448.4</v>
      </c>
      <c r="H634" s="145">
        <f>IFERROR(IF(F634= "yes",VLOOKUP(C634,Summary!$B:$I,5,0),0),0)</f>
        <v>0</v>
      </c>
      <c r="I634" s="143">
        <f t="shared" si="157"/>
        <v>448.4</v>
      </c>
      <c r="J634" s="101">
        <f>VLOOKUP($A634,'2021-22 Salary &amp; Benefits'!$A:$I,3,FALSE)</f>
        <v>1.1200000000000001</v>
      </c>
      <c r="K634" s="101">
        <f>VLOOKUP($A634,'2021-22 Salary &amp; Benefits'!$A:$I,4,FALSE)</f>
        <v>1.1200000000000001</v>
      </c>
      <c r="L634" s="45">
        <f t="shared" si="158"/>
        <v>448.4</v>
      </c>
      <c r="M634" s="29">
        <v>15</v>
      </c>
      <c r="N634" s="31">
        <f t="shared" si="159"/>
        <v>29.893333333333331</v>
      </c>
      <c r="O634" s="29">
        <v>1.1000000000000001</v>
      </c>
      <c r="P634" s="29">
        <v>36</v>
      </c>
      <c r="Q634" s="32">
        <f t="shared" si="160"/>
        <v>1183.7759999999998</v>
      </c>
      <c r="R634" s="122">
        <f t="shared" si="161"/>
        <v>1.3153066666666664</v>
      </c>
      <c r="S634" s="25">
        <f>VLOOKUP($A634,'2021-22 Salary &amp; Benefits'!$A:$I,5,FALSE)</f>
        <v>67585</v>
      </c>
      <c r="T634" s="25">
        <f>VLOOKUP($A634,'2021-22 Salary &amp; Benefits'!$A:$I,6,FALSE)</f>
        <v>68937</v>
      </c>
      <c r="U634" s="26">
        <f t="shared" si="162"/>
        <v>99562.401194666658</v>
      </c>
      <c r="V634" s="26">
        <f t="shared" si="163"/>
        <v>1991.6899669333216</v>
      </c>
      <c r="W634" s="26">
        <f>'2021-22 Salary &amp; Benefits'!G$6</f>
        <v>11848.32</v>
      </c>
      <c r="X634" s="28">
        <f>'2021-22 Salary &amp; Benefits'!H$6</f>
        <v>0.2271</v>
      </c>
      <c r="Y634" s="28">
        <f>'2021-22 Salary &amp; Benefits'!I$6</f>
        <v>0.22070000000000001</v>
      </c>
      <c r="Z634" s="26">
        <f t="shared" si="164"/>
        <v>38634.36157181098</v>
      </c>
      <c r="AA634" s="27">
        <f t="shared" si="156"/>
        <v>1692.5681860266664</v>
      </c>
      <c r="AB634" s="27">
        <f t="shared" si="165"/>
        <v>373.54979865608527</v>
      </c>
      <c r="AC634" s="27">
        <f t="shared" si="166"/>
        <v>2066.1179846827517</v>
      </c>
      <c r="AD634" s="26">
        <f t="shared" si="167"/>
        <v>142254.57071809375</v>
      </c>
    </row>
    <row r="635" spans="1:30" s="23" customFormat="1">
      <c r="A635" s="129" t="s">
        <v>2360</v>
      </c>
      <c r="B635" s="129" t="s">
        <v>648</v>
      </c>
      <c r="C635" s="130">
        <v>3626</v>
      </c>
      <c r="D635" s="129" t="s">
        <v>669</v>
      </c>
      <c r="E635" s="169">
        <f>VLOOKUP($C635,'2020-21 School Level AAFTE'!$C:$Z,11,FALSE)</f>
        <v>0.72889999999999999</v>
      </c>
      <c r="F635" s="169" t="str">
        <f>VLOOKUP($C635,'2020-21 School Level AAFTE'!$C:$Z,8,FALSE)</f>
        <v>Yes</v>
      </c>
      <c r="G635" s="167">
        <f>VLOOKUP($C635,'2020-21 School Level AAFTE'!$C:$I,7,FALSE)</f>
        <v>749.99</v>
      </c>
      <c r="H635" s="145">
        <f>IFERROR(IF(F635= "yes",VLOOKUP(C635,Summary!$B:$I,5,0),0),0)</f>
        <v>0</v>
      </c>
      <c r="I635" s="143">
        <f t="shared" si="157"/>
        <v>749.99</v>
      </c>
      <c r="J635" s="101">
        <f>VLOOKUP($A635,'2021-22 Salary &amp; Benefits'!$A:$I,3,FALSE)</f>
        <v>1.1200000000000001</v>
      </c>
      <c r="K635" s="101">
        <f>VLOOKUP($A635,'2021-22 Salary &amp; Benefits'!$A:$I,4,FALSE)</f>
        <v>1.1200000000000001</v>
      </c>
      <c r="L635" s="45">
        <f t="shared" si="158"/>
        <v>749.99</v>
      </c>
      <c r="M635" s="29">
        <v>15</v>
      </c>
      <c r="N635" s="31">
        <f t="shared" si="159"/>
        <v>49.999333333333333</v>
      </c>
      <c r="O635" s="29">
        <v>1.1000000000000001</v>
      </c>
      <c r="P635" s="29">
        <v>36</v>
      </c>
      <c r="Q635" s="32">
        <f t="shared" si="160"/>
        <v>1979.9736000000003</v>
      </c>
      <c r="R635" s="122">
        <f t="shared" si="161"/>
        <v>2.1999706666666667</v>
      </c>
      <c r="S635" s="25">
        <f>VLOOKUP($A635,'2021-22 Salary &amp; Benefits'!$A:$I,5,FALSE)</f>
        <v>67585</v>
      </c>
      <c r="T635" s="25">
        <f>VLOOKUP($A635,'2021-22 Salary &amp; Benefits'!$A:$I,6,FALSE)</f>
        <v>68937</v>
      </c>
      <c r="U635" s="26">
        <f t="shared" si="162"/>
        <v>166527.21960746669</v>
      </c>
      <c r="V635" s="26">
        <f t="shared" si="163"/>
        <v>3331.2835822933121</v>
      </c>
      <c r="W635" s="26">
        <f>'2021-22 Salary &amp; Benefits'!G$6</f>
        <v>11848.32</v>
      </c>
      <c r="X635" s="28">
        <f>'2021-22 Salary &amp; Benefits'!H$6</f>
        <v>0.2271</v>
      </c>
      <c r="Y635" s="28">
        <f>'2021-22 Salary &amp; Benefits'!I$6</f>
        <v>0.22070000000000001</v>
      </c>
      <c r="Z635" s="26">
        <f t="shared" si="164"/>
        <v>64619.502308747818</v>
      </c>
      <c r="AA635" s="27">
        <f t="shared" si="156"/>
        <v>2830.9750531626664</v>
      </c>
      <c r="AB635" s="27">
        <f t="shared" si="165"/>
        <v>624.79619423300051</v>
      </c>
      <c r="AC635" s="27">
        <f t="shared" si="166"/>
        <v>3455.7712473956672</v>
      </c>
      <c r="AD635" s="26">
        <f t="shared" si="167"/>
        <v>237933.77674590348</v>
      </c>
    </row>
    <row r="636" spans="1:30" s="23" customFormat="1">
      <c r="A636" s="126" t="s">
        <v>2360</v>
      </c>
      <c r="B636" s="129" t="s">
        <v>648</v>
      </c>
      <c r="C636" s="128">
        <v>5029</v>
      </c>
      <c r="D636" s="126" t="s">
        <v>683</v>
      </c>
      <c r="E636" s="169">
        <f>VLOOKUP($C636,'2020-21 School Level AAFTE'!$C:$Z,11,FALSE)</f>
        <v>0.71760000000000002</v>
      </c>
      <c r="F636" s="169" t="str">
        <f>VLOOKUP($C636,'2020-21 School Level AAFTE'!$C:$Z,8,FALSE)</f>
        <v>Yes</v>
      </c>
      <c r="G636" s="167">
        <f>VLOOKUP($C636,'2020-21 School Level AAFTE'!$C:$I,7,FALSE)</f>
        <v>598.04999999999995</v>
      </c>
      <c r="H636" s="145">
        <f>IFERROR(IF(F636= "yes",VLOOKUP(C636,Summary!$B:$I,5,0),0),0)</f>
        <v>0</v>
      </c>
      <c r="I636" s="143">
        <f t="shared" si="157"/>
        <v>598.04999999999995</v>
      </c>
      <c r="J636" s="101">
        <f>VLOOKUP($A636,'2021-22 Salary &amp; Benefits'!$A:$I,3,FALSE)</f>
        <v>1.1200000000000001</v>
      </c>
      <c r="K636" s="101">
        <f>VLOOKUP($A636,'2021-22 Salary &amp; Benefits'!$A:$I,4,FALSE)</f>
        <v>1.1200000000000001</v>
      </c>
      <c r="L636" s="45">
        <f t="shared" si="158"/>
        <v>598.04999999999995</v>
      </c>
      <c r="M636" s="29">
        <v>15</v>
      </c>
      <c r="N636" s="31">
        <f t="shared" si="159"/>
        <v>39.869999999999997</v>
      </c>
      <c r="O636" s="29">
        <v>1.1000000000000001</v>
      </c>
      <c r="P636" s="29">
        <v>36</v>
      </c>
      <c r="Q636" s="32">
        <f t="shared" si="160"/>
        <v>1578.8519999999999</v>
      </c>
      <c r="R636" s="122">
        <f t="shared" si="161"/>
        <v>1.7542799999999998</v>
      </c>
      <c r="S636" s="25">
        <f>VLOOKUP($A636,'2021-22 Salary &amp; Benefits'!$A:$I,5,FALSE)</f>
        <v>67585</v>
      </c>
      <c r="T636" s="25">
        <f>VLOOKUP($A636,'2021-22 Salary &amp; Benefits'!$A:$I,6,FALSE)</f>
        <v>68937</v>
      </c>
      <c r="U636" s="26">
        <f t="shared" si="162"/>
        <v>132790.57545600002</v>
      </c>
      <c r="V636" s="26">
        <f t="shared" si="163"/>
        <v>2656.4009471999598</v>
      </c>
      <c r="W636" s="26">
        <f>'2021-22 Salary &amp; Benefits'!G$6</f>
        <v>11848.32</v>
      </c>
      <c r="X636" s="28">
        <f>'2021-22 Salary &amp; Benefits'!H$6</f>
        <v>0.2271</v>
      </c>
      <c r="Y636" s="28">
        <f>'2021-22 Salary &amp; Benefits'!I$6</f>
        <v>0.22070000000000001</v>
      </c>
      <c r="Z636" s="26">
        <f t="shared" si="164"/>
        <v>51528.278184704635</v>
      </c>
      <c r="AA636" s="27">
        <f t="shared" si="156"/>
        <v>2257.4496067199998</v>
      </c>
      <c r="AB636" s="27">
        <f t="shared" si="165"/>
        <v>498.21912820310399</v>
      </c>
      <c r="AC636" s="27">
        <f t="shared" si="166"/>
        <v>2755.6687349231038</v>
      </c>
      <c r="AD636" s="26">
        <f t="shared" si="167"/>
        <v>189730.9233228277</v>
      </c>
    </row>
    <row r="637" spans="1:30" s="23" customFormat="1">
      <c r="A637" s="129" t="s">
        <v>2360</v>
      </c>
      <c r="B637" s="129" t="s">
        <v>648</v>
      </c>
      <c r="C637" s="130">
        <v>4374</v>
      </c>
      <c r="D637" s="129" t="s">
        <v>678</v>
      </c>
      <c r="E637" s="169">
        <f>VLOOKUP($C637,'2020-21 School Level AAFTE'!$C:$Z,11,FALSE)</f>
        <v>0.49659999999999999</v>
      </c>
      <c r="F637" s="169" t="str">
        <f>VLOOKUP($C637,'2020-21 School Level AAFTE'!$C:$Z,8,FALSE)</f>
        <v>No</v>
      </c>
      <c r="G637" s="167">
        <f>VLOOKUP($C637,'2020-21 School Level AAFTE'!$C:$I,7,FALSE)</f>
        <v>378.66</v>
      </c>
      <c r="H637" s="145">
        <f>IFERROR(IF(F637= "yes",VLOOKUP(C637,Summary!$B:$I,5,0),0),0)</f>
        <v>0</v>
      </c>
      <c r="I637" s="143">
        <f t="shared" si="157"/>
        <v>0</v>
      </c>
      <c r="J637" s="101">
        <f>VLOOKUP($A637,'2021-22 Salary &amp; Benefits'!$A:$I,3,FALSE)</f>
        <v>1.1200000000000001</v>
      </c>
      <c r="K637" s="101">
        <f>VLOOKUP($A637,'2021-22 Salary &amp; Benefits'!$A:$I,4,FALSE)</f>
        <v>1.1200000000000001</v>
      </c>
      <c r="L637" s="45">
        <f t="shared" si="158"/>
        <v>0</v>
      </c>
      <c r="M637" s="29">
        <v>15</v>
      </c>
      <c r="N637" s="31">
        <f t="shared" si="159"/>
        <v>0</v>
      </c>
      <c r="O637" s="29">
        <v>1.1000000000000001</v>
      </c>
      <c r="P637" s="29">
        <v>36</v>
      </c>
      <c r="Q637" s="32">
        <f t="shared" si="160"/>
        <v>0</v>
      </c>
      <c r="R637" s="122">
        <f t="shared" si="161"/>
        <v>0</v>
      </c>
      <c r="S637" s="25">
        <f>VLOOKUP($A637,'2021-22 Salary &amp; Benefits'!$A:$I,5,FALSE)</f>
        <v>67585</v>
      </c>
      <c r="T637" s="25">
        <f>VLOOKUP($A637,'2021-22 Salary &amp; Benefits'!$A:$I,6,FALSE)</f>
        <v>68937</v>
      </c>
      <c r="U637" s="26">
        <f t="shared" si="162"/>
        <v>0</v>
      </c>
      <c r="V637" s="26">
        <f t="shared" si="163"/>
        <v>0</v>
      </c>
      <c r="W637" s="26">
        <f>'2021-22 Salary &amp; Benefits'!G$6</f>
        <v>11848.32</v>
      </c>
      <c r="X637" s="28">
        <f>'2021-22 Salary &amp; Benefits'!H$6</f>
        <v>0.2271</v>
      </c>
      <c r="Y637" s="28">
        <f>'2021-22 Salary &amp; Benefits'!I$6</f>
        <v>0.22070000000000001</v>
      </c>
      <c r="Z637" s="26">
        <f t="shared" si="164"/>
        <v>0</v>
      </c>
      <c r="AA637" s="27">
        <f t="shared" si="156"/>
        <v>0</v>
      </c>
      <c r="AB637" s="27">
        <f t="shared" si="165"/>
        <v>0</v>
      </c>
      <c r="AC637" s="27">
        <f t="shared" si="166"/>
        <v>0</v>
      </c>
      <c r="AD637" s="26">
        <f t="shared" si="167"/>
        <v>0</v>
      </c>
    </row>
    <row r="638" spans="1:30" s="23" customFormat="1">
      <c r="A638" s="129" t="s">
        <v>2360</v>
      </c>
      <c r="B638" s="129" t="s">
        <v>648</v>
      </c>
      <c r="C638" s="130">
        <v>4343</v>
      </c>
      <c r="D638" s="129" t="s">
        <v>677</v>
      </c>
      <c r="E638" s="169">
        <f>VLOOKUP($C638,'2020-21 School Level AAFTE'!$C:$Z,11,FALSE)</f>
        <v>0.72550000000000003</v>
      </c>
      <c r="F638" s="169" t="str">
        <f>VLOOKUP($C638,'2020-21 School Level AAFTE'!$C:$Z,8,FALSE)</f>
        <v>Yes</v>
      </c>
      <c r="G638" s="167">
        <f>VLOOKUP($C638,'2020-21 School Level AAFTE'!$C:$I,7,FALSE)</f>
        <v>367.3</v>
      </c>
      <c r="H638" s="145">
        <f>IFERROR(IF(F638= "yes",VLOOKUP(C638,Summary!$B:$I,5,0),0),0)</f>
        <v>0</v>
      </c>
      <c r="I638" s="143">
        <f t="shared" si="157"/>
        <v>367.3</v>
      </c>
      <c r="J638" s="101">
        <f>VLOOKUP($A638,'2021-22 Salary &amp; Benefits'!$A:$I,3,FALSE)</f>
        <v>1.1200000000000001</v>
      </c>
      <c r="K638" s="101">
        <f>VLOOKUP($A638,'2021-22 Salary &amp; Benefits'!$A:$I,4,FALSE)</f>
        <v>1.1200000000000001</v>
      </c>
      <c r="L638" s="45">
        <f t="shared" si="158"/>
        <v>367.3</v>
      </c>
      <c r="M638" s="29">
        <v>15</v>
      </c>
      <c r="N638" s="31">
        <f t="shared" si="159"/>
        <v>24.486666666666668</v>
      </c>
      <c r="O638" s="29">
        <v>1.1000000000000001</v>
      </c>
      <c r="P638" s="29">
        <v>36</v>
      </c>
      <c r="Q638" s="32">
        <f t="shared" si="160"/>
        <v>969.67200000000014</v>
      </c>
      <c r="R638" s="122">
        <f t="shared" si="161"/>
        <v>1.0774133333333336</v>
      </c>
      <c r="S638" s="25">
        <f>VLOOKUP($A638,'2021-22 Salary &amp; Benefits'!$A:$I,5,FALSE)</f>
        <v>67585</v>
      </c>
      <c r="T638" s="25">
        <f>VLOOKUP($A638,'2021-22 Salary &amp; Benefits'!$A:$I,6,FALSE)</f>
        <v>68937</v>
      </c>
      <c r="U638" s="26">
        <f t="shared" si="162"/>
        <v>81555.017749333361</v>
      </c>
      <c r="V638" s="26">
        <f t="shared" si="163"/>
        <v>1631.4623658666533</v>
      </c>
      <c r="W638" s="26">
        <f>'2021-22 Salary &amp; Benefits'!G$6</f>
        <v>11848.32</v>
      </c>
      <c r="X638" s="28">
        <f>'2021-22 Salary &amp; Benefits'!H$6</f>
        <v>0.2271</v>
      </c>
      <c r="Y638" s="28">
        <f>'2021-22 Salary &amp; Benefits'!I$6</f>
        <v>0.22070000000000001</v>
      </c>
      <c r="Z638" s="26">
        <f t="shared" si="164"/>
        <v>31646.746220620378</v>
      </c>
      <c r="AA638" s="27">
        <f t="shared" si="156"/>
        <v>1386.4413352533336</v>
      </c>
      <c r="AB638" s="27">
        <f t="shared" si="165"/>
        <v>305.98760269041071</v>
      </c>
      <c r="AC638" s="27">
        <f t="shared" si="166"/>
        <v>1692.4289379437444</v>
      </c>
      <c r="AD638" s="26">
        <f t="shared" si="167"/>
        <v>116525.65527376413</v>
      </c>
    </row>
    <row r="639" spans="1:30" s="23" customFormat="1">
      <c r="A639" s="129" t="s">
        <v>2360</v>
      </c>
      <c r="B639" s="129" t="s">
        <v>648</v>
      </c>
      <c r="C639" s="130">
        <v>3160</v>
      </c>
      <c r="D639" s="129" t="s">
        <v>656</v>
      </c>
      <c r="E639" s="169">
        <f>VLOOKUP($C639,'2020-21 School Level AAFTE'!$C:$Z,11,FALSE)</f>
        <v>0.6321</v>
      </c>
      <c r="F639" s="169" t="str">
        <f>VLOOKUP($C639,'2020-21 School Level AAFTE'!$C:$Z,8,FALSE)</f>
        <v>Yes</v>
      </c>
      <c r="G639" s="167">
        <f>VLOOKUP($C639,'2020-21 School Level AAFTE'!$C:$I,7,FALSE)</f>
        <v>335.6</v>
      </c>
      <c r="H639" s="145">
        <f>IFERROR(IF(F639= "yes",VLOOKUP(C639,Summary!$B:$I,5,0),0),0)</f>
        <v>0</v>
      </c>
      <c r="I639" s="143">
        <f t="shared" si="157"/>
        <v>335.6</v>
      </c>
      <c r="J639" s="101">
        <f>VLOOKUP($A639,'2021-22 Salary &amp; Benefits'!$A:$I,3,FALSE)</f>
        <v>1.1200000000000001</v>
      </c>
      <c r="K639" s="101">
        <f>VLOOKUP($A639,'2021-22 Salary &amp; Benefits'!$A:$I,4,FALSE)</f>
        <v>1.1200000000000001</v>
      </c>
      <c r="L639" s="45">
        <f t="shared" si="158"/>
        <v>335.6</v>
      </c>
      <c r="M639" s="29">
        <v>15</v>
      </c>
      <c r="N639" s="31">
        <f t="shared" si="159"/>
        <v>22.373333333333335</v>
      </c>
      <c r="O639" s="29">
        <v>1.1000000000000001</v>
      </c>
      <c r="P639" s="29">
        <v>36</v>
      </c>
      <c r="Q639" s="32">
        <f t="shared" si="160"/>
        <v>885.98400000000015</v>
      </c>
      <c r="R639" s="122">
        <f t="shared" si="161"/>
        <v>0.98442666666666678</v>
      </c>
      <c r="S639" s="25">
        <f>VLOOKUP($A639,'2021-22 Salary &amp; Benefits'!$A:$I,5,FALSE)</f>
        <v>67585</v>
      </c>
      <c r="T639" s="25">
        <f>VLOOKUP($A639,'2021-22 Salary &amp; Benefits'!$A:$I,6,FALSE)</f>
        <v>68937</v>
      </c>
      <c r="U639" s="26">
        <f t="shared" si="162"/>
        <v>74516.373418666684</v>
      </c>
      <c r="V639" s="26">
        <f t="shared" si="163"/>
        <v>1490.6582357333245</v>
      </c>
      <c r="W639" s="26">
        <f>'2021-22 Salary &amp; Benefits'!G$6</f>
        <v>11848.32</v>
      </c>
      <c r="X639" s="28">
        <f>'2021-22 Salary &amp; Benefits'!H$6</f>
        <v>0.2271</v>
      </c>
      <c r="Y639" s="28">
        <f>'2021-22 Salary &amp; Benefits'!I$6</f>
        <v>0.22070000000000001</v>
      </c>
      <c r="Z639" s="26">
        <f t="shared" si="164"/>
        <v>28915.458839205552</v>
      </c>
      <c r="AA639" s="27">
        <f t="shared" si="156"/>
        <v>1266.7838609066669</v>
      </c>
      <c r="AB639" s="27">
        <f t="shared" si="165"/>
        <v>279.57919810210137</v>
      </c>
      <c r="AC639" s="27">
        <f t="shared" si="166"/>
        <v>1546.3630590087682</v>
      </c>
      <c r="AD639" s="26">
        <f t="shared" si="167"/>
        <v>106468.85355261434</v>
      </c>
    </row>
    <row r="640" spans="1:30" s="23" customFormat="1">
      <c r="A640" s="129" t="s">
        <v>2360</v>
      </c>
      <c r="B640" s="129" t="s">
        <v>648</v>
      </c>
      <c r="C640" s="130">
        <v>3567</v>
      </c>
      <c r="D640" s="129" t="s">
        <v>663</v>
      </c>
      <c r="E640" s="169">
        <f>VLOOKUP($C640,'2020-21 School Level AAFTE'!$C:$Z,11,FALSE)</f>
        <v>0.86040000000000005</v>
      </c>
      <c r="F640" s="169" t="str">
        <f>VLOOKUP($C640,'2020-21 School Level AAFTE'!$C:$Z,8,FALSE)</f>
        <v>Yes</v>
      </c>
      <c r="G640" s="167">
        <f>VLOOKUP($C640,'2020-21 School Level AAFTE'!$C:$I,7,FALSE)</f>
        <v>519.29999999999995</v>
      </c>
      <c r="H640" s="145">
        <f>IFERROR(IF(F640= "yes",VLOOKUP(C640,Summary!$B:$I,5,0),0),0)</f>
        <v>0</v>
      </c>
      <c r="I640" s="144">
        <f t="shared" si="157"/>
        <v>519.29999999999995</v>
      </c>
      <c r="J640" s="101">
        <f>VLOOKUP($A640,'2021-22 Salary &amp; Benefits'!$A:$I,3,FALSE)</f>
        <v>1.1200000000000001</v>
      </c>
      <c r="K640" s="101">
        <f>VLOOKUP($A640,'2021-22 Salary &amp; Benefits'!$A:$I,4,FALSE)</f>
        <v>1.1200000000000001</v>
      </c>
      <c r="L640" s="121">
        <f t="shared" si="158"/>
        <v>519.29999999999995</v>
      </c>
      <c r="M640" s="29">
        <v>15</v>
      </c>
      <c r="N640" s="31">
        <f t="shared" si="159"/>
        <v>34.619999999999997</v>
      </c>
      <c r="O640" s="29">
        <v>1.1000000000000001</v>
      </c>
      <c r="P640" s="29">
        <v>36</v>
      </c>
      <c r="Q640" s="32">
        <f t="shared" si="160"/>
        <v>1370.952</v>
      </c>
      <c r="R640" s="122">
        <f t="shared" si="161"/>
        <v>1.52328</v>
      </c>
      <c r="S640" s="25">
        <f>VLOOKUP($A640,'2021-22 Salary &amp; Benefits'!$A:$I,5,FALSE)</f>
        <v>67585</v>
      </c>
      <c r="T640" s="25">
        <f>VLOOKUP($A640,'2021-22 Salary &amp; Benefits'!$A:$I,6,FALSE)</f>
        <v>68937</v>
      </c>
      <c r="U640" s="26">
        <f t="shared" si="162"/>
        <v>115304.98425600001</v>
      </c>
      <c r="V640" s="26">
        <f t="shared" si="163"/>
        <v>2306.6115071999957</v>
      </c>
      <c r="W640" s="26">
        <f>'2021-22 Salary &amp; Benefits'!G$6</f>
        <v>11848.32</v>
      </c>
      <c r="X640" s="28">
        <f>'2021-22 Salary &amp; Benefits'!H$6</f>
        <v>0.2271</v>
      </c>
      <c r="Y640" s="28">
        <f>'2021-22 Salary &amp; Benefits'!I$6</f>
        <v>0.22070000000000001</v>
      </c>
      <c r="Z640" s="26">
        <f t="shared" si="164"/>
        <v>44743.139973776641</v>
      </c>
      <c r="AA640" s="27">
        <f t="shared" si="156"/>
        <v>1960.1932627200001</v>
      </c>
      <c r="AB640" s="27">
        <f t="shared" si="165"/>
        <v>432.61465308230402</v>
      </c>
      <c r="AC640" s="27">
        <f t="shared" si="166"/>
        <v>2392.8079158023043</v>
      </c>
      <c r="AD640" s="26">
        <f t="shared" si="167"/>
        <v>164747.54365277896</v>
      </c>
    </row>
    <row r="641" spans="1:30" s="23" customFormat="1">
      <c r="A641" s="129" t="s">
        <v>2360</v>
      </c>
      <c r="B641" s="129" t="s">
        <v>648</v>
      </c>
      <c r="C641" s="130">
        <v>1951</v>
      </c>
      <c r="D641" s="129" t="s">
        <v>652</v>
      </c>
      <c r="E641" s="169">
        <f>VLOOKUP($C641,'2020-21 School Level AAFTE'!$C:$Z,11,FALSE)</f>
        <v>0.36020000000000002</v>
      </c>
      <c r="F641" s="169" t="str">
        <f>VLOOKUP($C641,'2020-21 School Level AAFTE'!$C:$Z,8,FALSE)</f>
        <v>No</v>
      </c>
      <c r="G641" s="167">
        <f>VLOOKUP($C641,'2020-21 School Level AAFTE'!$C:$I,7,FALSE)</f>
        <v>24.6</v>
      </c>
      <c r="H641" s="145">
        <f>IFERROR(IF(F641= "yes",VLOOKUP(C641,Summary!$B:$I,5,0),0),0)</f>
        <v>0</v>
      </c>
      <c r="I641" s="143">
        <f t="shared" si="157"/>
        <v>0</v>
      </c>
      <c r="J641" s="101">
        <f>VLOOKUP($A641,'2021-22 Salary &amp; Benefits'!$A:$I,3,FALSE)</f>
        <v>1.1200000000000001</v>
      </c>
      <c r="K641" s="101">
        <f>VLOOKUP($A641,'2021-22 Salary &amp; Benefits'!$A:$I,4,FALSE)</f>
        <v>1.1200000000000001</v>
      </c>
      <c r="L641" s="45">
        <f t="shared" si="158"/>
        <v>0</v>
      </c>
      <c r="M641" s="29">
        <v>15</v>
      </c>
      <c r="N641" s="31">
        <f t="shared" si="159"/>
        <v>0</v>
      </c>
      <c r="O641" s="29">
        <v>1.1000000000000001</v>
      </c>
      <c r="P641" s="29">
        <v>36</v>
      </c>
      <c r="Q641" s="32">
        <f t="shared" si="160"/>
        <v>0</v>
      </c>
      <c r="R641" s="122">
        <f t="shared" si="161"/>
        <v>0</v>
      </c>
      <c r="S641" s="25">
        <f>VLOOKUP($A641,'2021-22 Salary &amp; Benefits'!$A:$I,5,FALSE)</f>
        <v>67585</v>
      </c>
      <c r="T641" s="25">
        <f>VLOOKUP($A641,'2021-22 Salary &amp; Benefits'!$A:$I,6,FALSE)</f>
        <v>68937</v>
      </c>
      <c r="U641" s="26">
        <f t="shared" si="162"/>
        <v>0</v>
      </c>
      <c r="V641" s="26">
        <f t="shared" si="163"/>
        <v>0</v>
      </c>
      <c r="W641" s="26">
        <f>'2021-22 Salary &amp; Benefits'!G$6</f>
        <v>11848.32</v>
      </c>
      <c r="X641" s="28">
        <f>'2021-22 Salary &amp; Benefits'!H$6</f>
        <v>0.2271</v>
      </c>
      <c r="Y641" s="28">
        <f>'2021-22 Salary &amp; Benefits'!I$6</f>
        <v>0.22070000000000001</v>
      </c>
      <c r="Z641" s="26">
        <f t="shared" si="164"/>
        <v>0</v>
      </c>
      <c r="AA641" s="27">
        <f t="shared" si="156"/>
        <v>0</v>
      </c>
      <c r="AB641" s="27">
        <f t="shared" si="165"/>
        <v>0</v>
      </c>
      <c r="AC641" s="27">
        <f t="shared" si="166"/>
        <v>0</v>
      </c>
      <c r="AD641" s="26">
        <f t="shared" si="167"/>
        <v>0</v>
      </c>
    </row>
    <row r="642" spans="1:30" s="23" customFormat="1">
      <c r="A642" s="129" t="s">
        <v>2360</v>
      </c>
      <c r="B642" s="129" t="s">
        <v>648</v>
      </c>
      <c r="C642" s="130">
        <v>5473</v>
      </c>
      <c r="D642" s="129" t="s">
        <v>2744</v>
      </c>
      <c r="E642" s="169">
        <f>VLOOKUP($C642,'2020-21 School Level AAFTE'!$C:$Z,11,FALSE)</f>
        <v>0.63549999999999995</v>
      </c>
      <c r="F642" s="169" t="str">
        <f>VLOOKUP($C642,'2020-21 School Level AAFTE'!$C:$Z,8,FALSE)</f>
        <v>Yes</v>
      </c>
      <c r="G642" s="167">
        <f>VLOOKUP($C642,'2020-21 School Level AAFTE'!$C:$I,7,FALSE)</f>
        <v>564.1</v>
      </c>
      <c r="H642" s="145">
        <f>IFERROR(IF(F642= "yes",VLOOKUP(C642,Summary!$B:$I,5,0),0),0)</f>
        <v>0</v>
      </c>
      <c r="I642" s="143">
        <f t="shared" si="157"/>
        <v>564.1</v>
      </c>
      <c r="J642" s="101">
        <f>VLOOKUP($A642,'2021-22 Salary &amp; Benefits'!$A:$I,3,FALSE)</f>
        <v>1.1200000000000001</v>
      </c>
      <c r="K642" s="101">
        <f>VLOOKUP($A642,'2021-22 Salary &amp; Benefits'!$A:$I,4,FALSE)</f>
        <v>1.1200000000000001</v>
      </c>
      <c r="L642" s="45">
        <f t="shared" si="158"/>
        <v>564.1</v>
      </c>
      <c r="M642" s="29">
        <v>15</v>
      </c>
      <c r="N642" s="31">
        <f t="shared" si="159"/>
        <v>37.606666666666669</v>
      </c>
      <c r="O642" s="29">
        <v>1.1000000000000001</v>
      </c>
      <c r="P642" s="29">
        <v>36</v>
      </c>
      <c r="Q642" s="32">
        <f t="shared" si="160"/>
        <v>1489.2240000000004</v>
      </c>
      <c r="R642" s="122">
        <f t="shared" si="161"/>
        <v>1.6546933333333338</v>
      </c>
      <c r="S642" s="25">
        <f>VLOOKUP($A642,'2021-22 Salary &amp; Benefits'!$A:$I,5,FALSE)</f>
        <v>67585</v>
      </c>
      <c r="T642" s="25">
        <f>VLOOKUP($A642,'2021-22 Salary &amp; Benefits'!$A:$I,6,FALSE)</f>
        <v>68937</v>
      </c>
      <c r="U642" s="26">
        <f t="shared" si="162"/>
        <v>125252.34280533339</v>
      </c>
      <c r="V642" s="26">
        <f t="shared" si="163"/>
        <v>2505.602833066645</v>
      </c>
      <c r="W642" s="26">
        <f>'2021-22 Salary &amp; Benefits'!G$6</f>
        <v>11848.32</v>
      </c>
      <c r="X642" s="28">
        <f>'2021-22 Salary &amp; Benefits'!H$6</f>
        <v>0.2271</v>
      </c>
      <c r="Y642" s="28">
        <f>'2021-22 Salary &amp; Benefits'!I$6</f>
        <v>0.22070000000000001</v>
      </c>
      <c r="Z642" s="26">
        <f t="shared" si="164"/>
        <v>48603.129711549023</v>
      </c>
      <c r="AA642" s="27">
        <f t="shared" si="156"/>
        <v>2129.299093973334</v>
      </c>
      <c r="AB642" s="27">
        <f t="shared" si="165"/>
        <v>469.93631003991482</v>
      </c>
      <c r="AC642" s="27">
        <f t="shared" si="166"/>
        <v>2599.2354040132486</v>
      </c>
      <c r="AD642" s="26">
        <f t="shared" si="167"/>
        <v>178960.31075396232</v>
      </c>
    </row>
    <row r="643" spans="1:30" s="23" customFormat="1">
      <c r="A643" s="129" t="s">
        <v>2360</v>
      </c>
      <c r="B643" s="129" t="s">
        <v>648</v>
      </c>
      <c r="C643" s="130">
        <v>3584</v>
      </c>
      <c r="D643" s="129" t="s">
        <v>667</v>
      </c>
      <c r="E643" s="169">
        <f>VLOOKUP($C643,'2020-21 School Level AAFTE'!$C:$Z,11,FALSE)</f>
        <v>0.56230000000000002</v>
      </c>
      <c r="F643" s="169" t="str">
        <f>VLOOKUP($C643,'2020-21 School Level AAFTE'!$C:$Z,8,FALSE)</f>
        <v>Yes</v>
      </c>
      <c r="G643" s="167">
        <f>VLOOKUP($C643,'2020-21 School Level AAFTE'!$C:$I,7,FALSE)</f>
        <v>1619.19</v>
      </c>
      <c r="H643" s="145">
        <f>IFERROR(IF(F643= "yes",VLOOKUP(C643,Summary!$B:$I,5,0),0),0)</f>
        <v>0</v>
      </c>
      <c r="I643" s="144">
        <f t="shared" si="157"/>
        <v>1619.19</v>
      </c>
      <c r="J643" s="101">
        <f>VLOOKUP($A643,'2021-22 Salary &amp; Benefits'!$A:$I,3,FALSE)</f>
        <v>1.1200000000000001</v>
      </c>
      <c r="K643" s="101">
        <f>VLOOKUP($A643,'2021-22 Salary &amp; Benefits'!$A:$I,4,FALSE)</f>
        <v>1.1200000000000001</v>
      </c>
      <c r="L643" s="121">
        <f t="shared" si="158"/>
        <v>1619.19</v>
      </c>
      <c r="M643" s="29">
        <v>15</v>
      </c>
      <c r="N643" s="31">
        <f t="shared" si="159"/>
        <v>107.946</v>
      </c>
      <c r="O643" s="29">
        <v>1.1000000000000001</v>
      </c>
      <c r="P643" s="29">
        <v>36</v>
      </c>
      <c r="Q643" s="32">
        <f t="shared" si="160"/>
        <v>4274.6616000000004</v>
      </c>
      <c r="R643" s="122">
        <f t="shared" si="161"/>
        <v>4.7496240000000007</v>
      </c>
      <c r="S643" s="25">
        <f>VLOOKUP($A643,'2021-22 Salary &amp; Benefits'!$A:$I,5,FALSE)</f>
        <v>67585</v>
      </c>
      <c r="T643" s="25">
        <f>VLOOKUP($A643,'2021-22 Salary &amp; Benefits'!$A:$I,6,FALSE)</f>
        <v>68937</v>
      </c>
      <c r="U643" s="26">
        <f t="shared" si="162"/>
        <v>359523.73860480014</v>
      </c>
      <c r="V643" s="26">
        <f t="shared" si="163"/>
        <v>7192.0706457599299</v>
      </c>
      <c r="W643" s="26">
        <f>'2021-22 Salary &amp; Benefits'!G$6</f>
        <v>11848.32</v>
      </c>
      <c r="X643" s="28">
        <f>'2021-22 Salary &amp; Benefits'!H$6</f>
        <v>0.2271</v>
      </c>
      <c r="Y643" s="28">
        <f>'2021-22 Salary &amp; Benefits'!I$6</f>
        <v>0.22070000000000001</v>
      </c>
      <c r="Z643" s="26">
        <f t="shared" si="164"/>
        <v>139510.19606034932</v>
      </c>
      <c r="AA643" s="27">
        <f t="shared" si="156"/>
        <v>6111.9301541760015</v>
      </c>
      <c r="AB643" s="27">
        <f t="shared" si="165"/>
        <v>1348.9029850266436</v>
      </c>
      <c r="AC643" s="27">
        <f t="shared" si="166"/>
        <v>7460.8331392026448</v>
      </c>
      <c r="AD643" s="26">
        <f t="shared" si="167"/>
        <v>513686.83845011203</v>
      </c>
    </row>
    <row r="644" spans="1:30" s="23" customFormat="1">
      <c r="A644" s="129" t="s">
        <v>2360</v>
      </c>
      <c r="B644" s="129" t="s">
        <v>648</v>
      </c>
      <c r="C644" s="130">
        <v>4570</v>
      </c>
      <c r="D644" s="129" t="s">
        <v>682</v>
      </c>
      <c r="E644" s="169">
        <f>VLOOKUP($C644,'2020-21 School Level AAFTE'!$C:$Z,11,FALSE)</f>
        <v>0.57240000000000002</v>
      </c>
      <c r="F644" s="169" t="str">
        <f>VLOOKUP($C644,'2020-21 School Level AAFTE'!$C:$Z,8,FALSE)</f>
        <v>Yes</v>
      </c>
      <c r="G644" s="167">
        <f>VLOOKUP($C644,'2020-21 School Level AAFTE'!$C:$I,7,FALSE)</f>
        <v>1334.83</v>
      </c>
      <c r="H644" s="145">
        <f>IFERROR(IF(F644= "yes",VLOOKUP(C644,Summary!$B:$I,5,0),0),0)</f>
        <v>0</v>
      </c>
      <c r="I644" s="143">
        <f t="shared" si="157"/>
        <v>1334.83</v>
      </c>
      <c r="J644" s="101">
        <f>VLOOKUP($A644,'2021-22 Salary &amp; Benefits'!$A:$I,3,FALSE)</f>
        <v>1.1200000000000001</v>
      </c>
      <c r="K644" s="101">
        <f>VLOOKUP($A644,'2021-22 Salary &amp; Benefits'!$A:$I,4,FALSE)</f>
        <v>1.1200000000000001</v>
      </c>
      <c r="L644" s="45">
        <f t="shared" si="158"/>
        <v>1334.83</v>
      </c>
      <c r="M644" s="29">
        <v>15</v>
      </c>
      <c r="N644" s="31">
        <f t="shared" si="159"/>
        <v>88.98866666666666</v>
      </c>
      <c r="O644" s="29">
        <v>1.1000000000000001</v>
      </c>
      <c r="P644" s="29">
        <v>36</v>
      </c>
      <c r="Q644" s="32">
        <f t="shared" si="160"/>
        <v>3523.9512</v>
      </c>
      <c r="R644" s="122">
        <f t="shared" si="161"/>
        <v>3.9155013333333333</v>
      </c>
      <c r="S644" s="25">
        <f>VLOOKUP($A644,'2021-22 Salary &amp; Benefits'!$A:$I,5,FALSE)</f>
        <v>67585</v>
      </c>
      <c r="T644" s="25">
        <f>VLOOKUP($A644,'2021-22 Salary &amp; Benefits'!$A:$I,6,FALSE)</f>
        <v>68937</v>
      </c>
      <c r="U644" s="26">
        <f t="shared" si="162"/>
        <v>296384.65652693337</v>
      </c>
      <c r="V644" s="26">
        <f t="shared" si="163"/>
        <v>5929.0087389866239</v>
      </c>
      <c r="W644" s="26">
        <f>'2021-22 Salary &amp; Benefits'!G$6</f>
        <v>11848.32</v>
      </c>
      <c r="X644" s="28">
        <f>'2021-22 Salary &amp; Benefits'!H$6</f>
        <v>0.2271</v>
      </c>
      <c r="Y644" s="28">
        <f>'2021-22 Salary &amp; Benefits'!I$6</f>
        <v>0.22070000000000001</v>
      </c>
      <c r="Z644" s="26">
        <f t="shared" si="164"/>
        <v>115009.6004837209</v>
      </c>
      <c r="AA644" s="27">
        <f t="shared" si="156"/>
        <v>5038.5610877653335</v>
      </c>
      <c r="AB644" s="27">
        <f t="shared" si="165"/>
        <v>1112.0104320698092</v>
      </c>
      <c r="AC644" s="27">
        <f t="shared" si="166"/>
        <v>6150.5715198351427</v>
      </c>
      <c r="AD644" s="26">
        <f t="shared" si="167"/>
        <v>423473.83726947603</v>
      </c>
    </row>
    <row r="645" spans="1:30" s="23" customFormat="1">
      <c r="A645" s="129" t="s">
        <v>2360</v>
      </c>
      <c r="B645" s="129" t="s">
        <v>648</v>
      </c>
      <c r="C645" s="130">
        <v>3431</v>
      </c>
      <c r="D645" s="129" t="s">
        <v>660</v>
      </c>
      <c r="E645" s="169">
        <f>VLOOKUP($C645,'2020-21 School Level AAFTE'!$C:$Z,11,FALSE)</f>
        <v>0.75249999999999995</v>
      </c>
      <c r="F645" s="169" t="str">
        <f>VLOOKUP($C645,'2020-21 School Level AAFTE'!$C:$Z,8,FALSE)</f>
        <v>Yes</v>
      </c>
      <c r="G645" s="167">
        <f>VLOOKUP($C645,'2020-21 School Level AAFTE'!$C:$I,7,FALSE)</f>
        <v>730.23</v>
      </c>
      <c r="H645" s="145">
        <f>IFERROR(IF(F645= "yes",VLOOKUP(C645,Summary!$B:$I,5,0),0),0)</f>
        <v>0</v>
      </c>
      <c r="I645" s="143">
        <f t="shared" si="157"/>
        <v>730.23</v>
      </c>
      <c r="J645" s="101">
        <f>VLOOKUP($A645,'2021-22 Salary &amp; Benefits'!$A:$I,3,FALSE)</f>
        <v>1.1200000000000001</v>
      </c>
      <c r="K645" s="101">
        <f>VLOOKUP($A645,'2021-22 Salary &amp; Benefits'!$A:$I,4,FALSE)</f>
        <v>1.1200000000000001</v>
      </c>
      <c r="L645" s="45">
        <f t="shared" si="158"/>
        <v>730.23</v>
      </c>
      <c r="M645" s="29">
        <v>15</v>
      </c>
      <c r="N645" s="31">
        <f t="shared" si="159"/>
        <v>48.682000000000002</v>
      </c>
      <c r="O645" s="29">
        <v>1.1000000000000001</v>
      </c>
      <c r="P645" s="29">
        <v>36</v>
      </c>
      <c r="Q645" s="32">
        <f t="shared" si="160"/>
        <v>1927.8072000000002</v>
      </c>
      <c r="R645" s="122">
        <f t="shared" si="161"/>
        <v>2.1420080000000001</v>
      </c>
      <c r="S645" s="25">
        <f>VLOOKUP($A645,'2021-22 Salary &amp; Benefits'!$A:$I,5,FALSE)</f>
        <v>67585</v>
      </c>
      <c r="T645" s="25">
        <f>VLOOKUP($A645,'2021-22 Salary &amp; Benefits'!$A:$I,6,FALSE)</f>
        <v>68937</v>
      </c>
      <c r="U645" s="26">
        <f t="shared" si="162"/>
        <v>162139.72396160004</v>
      </c>
      <c r="V645" s="26">
        <f t="shared" si="163"/>
        <v>3243.5141939199821</v>
      </c>
      <c r="W645" s="26">
        <f>'2021-22 Salary &amp; Benefits'!G$6</f>
        <v>11848.32</v>
      </c>
      <c r="X645" s="28">
        <f>'2021-22 Salary &amp; Benefits'!H$6</f>
        <v>0.2271</v>
      </c>
      <c r="Y645" s="28">
        <f>'2021-22 Salary &amp; Benefits'!I$6</f>
        <v>0.22070000000000001</v>
      </c>
      <c r="Z645" s="26">
        <f t="shared" si="164"/>
        <v>62916.971120837516</v>
      </c>
      <c r="AA645" s="27">
        <f t="shared" si="156"/>
        <v>2756.3873025920002</v>
      </c>
      <c r="AB645" s="27">
        <f t="shared" si="165"/>
        <v>608.33467768205446</v>
      </c>
      <c r="AC645" s="27">
        <f t="shared" si="166"/>
        <v>3364.7219802740547</v>
      </c>
      <c r="AD645" s="26">
        <f t="shared" si="167"/>
        <v>231664.93125663159</v>
      </c>
    </row>
    <row r="646" spans="1:30" s="23" customFormat="1">
      <c r="A646" s="129" t="s">
        <v>2360</v>
      </c>
      <c r="B646" s="129" t="s">
        <v>648</v>
      </c>
      <c r="C646" s="130">
        <v>3628</v>
      </c>
      <c r="D646" s="129" t="s">
        <v>671</v>
      </c>
      <c r="E646" s="169">
        <f>VLOOKUP($C646,'2020-21 School Level AAFTE'!$C:$Z,11,FALSE)</f>
        <v>0.5958</v>
      </c>
      <c r="F646" s="169" t="str">
        <f>VLOOKUP($C646,'2020-21 School Level AAFTE'!$C:$Z,8,FALSE)</f>
        <v>Yes</v>
      </c>
      <c r="G646" s="167">
        <f>VLOOKUP($C646,'2020-21 School Level AAFTE'!$C:$I,7,FALSE)</f>
        <v>297.11</v>
      </c>
      <c r="H646" s="145">
        <f>IFERROR(IF(F646= "yes",VLOOKUP(C646,Summary!$B:$I,5,0),0),0)</f>
        <v>0</v>
      </c>
      <c r="I646" s="143">
        <f t="shared" si="157"/>
        <v>297.11</v>
      </c>
      <c r="J646" s="101">
        <f>VLOOKUP($A646,'2021-22 Salary &amp; Benefits'!$A:$I,3,FALSE)</f>
        <v>1.1200000000000001</v>
      </c>
      <c r="K646" s="101">
        <f>VLOOKUP($A646,'2021-22 Salary &amp; Benefits'!$A:$I,4,FALSE)</f>
        <v>1.1200000000000001</v>
      </c>
      <c r="L646" s="45">
        <f t="shared" si="158"/>
        <v>297.11</v>
      </c>
      <c r="M646" s="29">
        <v>15</v>
      </c>
      <c r="N646" s="31">
        <f t="shared" si="159"/>
        <v>19.807333333333336</v>
      </c>
      <c r="O646" s="29">
        <v>1.1000000000000001</v>
      </c>
      <c r="P646" s="29">
        <v>36</v>
      </c>
      <c r="Q646" s="32">
        <f t="shared" si="160"/>
        <v>784.37040000000025</v>
      </c>
      <c r="R646" s="122">
        <f t="shared" si="161"/>
        <v>0.87152266666666689</v>
      </c>
      <c r="S646" s="25">
        <f>VLOOKUP($A646,'2021-22 Salary &amp; Benefits'!$A:$I,5,FALSE)</f>
        <v>67585</v>
      </c>
      <c r="T646" s="25">
        <f>VLOOKUP($A646,'2021-22 Salary &amp; Benefits'!$A:$I,6,FALSE)</f>
        <v>68937</v>
      </c>
      <c r="U646" s="26">
        <f t="shared" si="162"/>
        <v>65970.082557866699</v>
      </c>
      <c r="V646" s="26">
        <f t="shared" si="163"/>
        <v>1319.6944827733241</v>
      </c>
      <c r="W646" s="26">
        <f>'2021-22 Salary &amp; Benefits'!G$6</f>
        <v>11848.32</v>
      </c>
      <c r="X646" s="28">
        <f>'2021-22 Salary &amp; Benefits'!H$6</f>
        <v>0.2271</v>
      </c>
      <c r="Y646" s="28">
        <f>'2021-22 Salary &amp; Benefits'!I$6</f>
        <v>0.22070000000000001</v>
      </c>
      <c r="Z646" s="26">
        <f t="shared" si="164"/>
        <v>25599.141763159605</v>
      </c>
      <c r="AA646" s="27">
        <f t="shared" si="156"/>
        <v>1121.4962840106671</v>
      </c>
      <c r="AB646" s="27">
        <f t="shared" si="165"/>
        <v>247.51422988115422</v>
      </c>
      <c r="AC646" s="27">
        <f t="shared" si="166"/>
        <v>1369.0105138918213</v>
      </c>
      <c r="AD646" s="26">
        <f t="shared" si="167"/>
        <v>94257.929317691436</v>
      </c>
    </row>
    <row r="647" spans="1:30" s="23" customFormat="1">
      <c r="A647" s="129" t="s">
        <v>2360</v>
      </c>
      <c r="B647" s="129" t="s">
        <v>648</v>
      </c>
      <c r="C647" s="130">
        <v>3582</v>
      </c>
      <c r="D647" s="129" t="s">
        <v>665</v>
      </c>
      <c r="E647" s="169">
        <f>VLOOKUP($C647,'2020-21 School Level AAFTE'!$C:$Z,11,FALSE)</f>
        <v>0.73780000000000001</v>
      </c>
      <c r="F647" s="169" t="str">
        <f>VLOOKUP($C647,'2020-21 School Level AAFTE'!$C:$Z,8,FALSE)</f>
        <v>Yes</v>
      </c>
      <c r="G647" s="167">
        <f>VLOOKUP($C647,'2020-21 School Level AAFTE'!$C:$I,7,FALSE)</f>
        <v>534.38</v>
      </c>
      <c r="H647" s="145">
        <f>IFERROR(IF(F647= "yes",VLOOKUP(C647,Summary!$B:$I,5,0),0),0)</f>
        <v>0</v>
      </c>
      <c r="I647" s="144">
        <f t="shared" si="157"/>
        <v>534.38</v>
      </c>
      <c r="J647" s="101">
        <f>VLOOKUP($A647,'2021-22 Salary &amp; Benefits'!$A:$I,3,FALSE)</f>
        <v>1.1200000000000001</v>
      </c>
      <c r="K647" s="101">
        <f>VLOOKUP($A647,'2021-22 Salary &amp; Benefits'!$A:$I,4,FALSE)</f>
        <v>1.1200000000000001</v>
      </c>
      <c r="L647" s="121">
        <f t="shared" si="158"/>
        <v>534.38</v>
      </c>
      <c r="M647" s="29">
        <v>15</v>
      </c>
      <c r="N647" s="31">
        <f t="shared" si="159"/>
        <v>35.62533333333333</v>
      </c>
      <c r="O647" s="29">
        <v>1.1000000000000001</v>
      </c>
      <c r="P647" s="29">
        <v>36</v>
      </c>
      <c r="Q647" s="32">
        <f t="shared" si="160"/>
        <v>1410.7631999999999</v>
      </c>
      <c r="R647" s="122">
        <f t="shared" si="161"/>
        <v>1.5675146666666666</v>
      </c>
      <c r="S647" s="25">
        <f>VLOOKUP($A647,'2021-22 Salary &amp; Benefits'!$A:$I,5,FALSE)</f>
        <v>67585</v>
      </c>
      <c r="T647" s="25">
        <f>VLOOKUP($A647,'2021-22 Salary &amp; Benefits'!$A:$I,6,FALSE)</f>
        <v>68937</v>
      </c>
      <c r="U647" s="26">
        <f t="shared" si="162"/>
        <v>118653.33619626668</v>
      </c>
      <c r="V647" s="26">
        <f t="shared" si="163"/>
        <v>2373.5934088533104</v>
      </c>
      <c r="W647" s="26">
        <f>'2021-22 Salary &amp; Benefits'!G$6</f>
        <v>11848.32</v>
      </c>
      <c r="X647" s="28">
        <f>'2021-22 Salary &amp; Benefits'!H$6</f>
        <v>0.2271</v>
      </c>
      <c r="Y647" s="28">
        <f>'2021-22 Salary &amp; Benefits'!I$6</f>
        <v>0.22070000000000001</v>
      </c>
      <c r="Z647" s="26">
        <f t="shared" si="164"/>
        <v>46042.44009086609</v>
      </c>
      <c r="AA647" s="27">
        <f t="shared" si="156"/>
        <v>2017.1154934186666</v>
      </c>
      <c r="AB647" s="27">
        <f t="shared" si="165"/>
        <v>445.17738939749972</v>
      </c>
      <c r="AC647" s="27">
        <f t="shared" si="166"/>
        <v>2462.2928828161662</v>
      </c>
      <c r="AD647" s="26">
        <f t="shared" si="167"/>
        <v>169531.66257880224</v>
      </c>
    </row>
    <row r="648" spans="1:30" s="23" customFormat="1">
      <c r="A648" s="129" t="s">
        <v>2360</v>
      </c>
      <c r="B648" s="129" t="s">
        <v>648</v>
      </c>
      <c r="C648" s="130">
        <v>3583</v>
      </c>
      <c r="D648" s="129" t="s">
        <v>666</v>
      </c>
      <c r="E648" s="169">
        <f>VLOOKUP($C648,'2020-21 School Level AAFTE'!$C:$Z,11,FALSE)</f>
        <v>0.78410000000000002</v>
      </c>
      <c r="F648" s="169" t="str">
        <f>VLOOKUP($C648,'2020-21 School Level AAFTE'!$C:$Z,8,FALSE)</f>
        <v>Yes</v>
      </c>
      <c r="G648" s="167">
        <f>VLOOKUP($C648,'2020-21 School Level AAFTE'!$C:$I,7,FALSE)</f>
        <v>487.4</v>
      </c>
      <c r="H648" s="145">
        <f>IFERROR(IF(F648= "yes",VLOOKUP(C648,Summary!$B:$I,5,0),0),0)</f>
        <v>0</v>
      </c>
      <c r="I648" s="144">
        <f t="shared" si="157"/>
        <v>487.4</v>
      </c>
      <c r="J648" s="101">
        <f>VLOOKUP($A648,'2021-22 Salary &amp; Benefits'!$A:$I,3,FALSE)</f>
        <v>1.1200000000000001</v>
      </c>
      <c r="K648" s="101">
        <f>VLOOKUP($A648,'2021-22 Salary &amp; Benefits'!$A:$I,4,FALSE)</f>
        <v>1.1200000000000001</v>
      </c>
      <c r="L648" s="121">
        <f t="shared" si="158"/>
        <v>487.4</v>
      </c>
      <c r="M648" s="29">
        <v>15</v>
      </c>
      <c r="N648" s="31">
        <f t="shared" si="159"/>
        <v>32.493333333333332</v>
      </c>
      <c r="O648" s="29">
        <v>1.1000000000000001</v>
      </c>
      <c r="P648" s="29">
        <v>36</v>
      </c>
      <c r="Q648" s="32">
        <f t="shared" si="160"/>
        <v>1286.7360000000001</v>
      </c>
      <c r="R648" s="122">
        <f t="shared" si="161"/>
        <v>1.4297066666666667</v>
      </c>
      <c r="S648" s="25">
        <f>VLOOKUP($A648,'2021-22 Salary &amp; Benefits'!$A:$I,5,FALSE)</f>
        <v>67585</v>
      </c>
      <c r="T648" s="25">
        <f>VLOOKUP($A648,'2021-22 Salary &amp; Benefits'!$A:$I,6,FALSE)</f>
        <v>68937</v>
      </c>
      <c r="U648" s="26">
        <f t="shared" si="162"/>
        <v>108221.93207466668</v>
      </c>
      <c r="V648" s="26">
        <f t="shared" si="163"/>
        <v>2164.9190229333326</v>
      </c>
      <c r="W648" s="26">
        <f>'2021-22 Salary &amp; Benefits'!G$6</f>
        <v>11848.32</v>
      </c>
      <c r="X648" s="28">
        <f>'2021-22 Salary &amp; Benefits'!H$6</f>
        <v>0.2271</v>
      </c>
      <c r="Y648" s="28">
        <f>'2021-22 Salary &amp; Benefits'!I$6</f>
        <v>0.22070000000000001</v>
      </c>
      <c r="Z648" s="26">
        <f t="shared" si="164"/>
        <v>41994.620495318188</v>
      </c>
      <c r="AA648" s="27">
        <f t="shared" si="156"/>
        <v>1839.7808516266668</v>
      </c>
      <c r="AB648" s="27">
        <f t="shared" si="165"/>
        <v>406.03963395400541</v>
      </c>
      <c r="AC648" s="27">
        <f t="shared" si="166"/>
        <v>2245.8204855806721</v>
      </c>
      <c r="AD648" s="26">
        <f t="shared" si="167"/>
        <v>154627.2920784989</v>
      </c>
    </row>
    <row r="649" spans="1:30" s="23" customFormat="1">
      <c r="A649" s="129" t="s">
        <v>2360</v>
      </c>
      <c r="B649" s="129" t="s">
        <v>648</v>
      </c>
      <c r="C649" s="130">
        <v>3328</v>
      </c>
      <c r="D649" s="129" t="s">
        <v>657</v>
      </c>
      <c r="E649" s="169">
        <f>VLOOKUP($C649,'2020-21 School Level AAFTE'!$C:$Z,11,FALSE)</f>
        <v>0.5716</v>
      </c>
      <c r="F649" s="169" t="str">
        <f>VLOOKUP($C649,'2020-21 School Level AAFTE'!$C:$Z,8,FALSE)</f>
        <v>Yes</v>
      </c>
      <c r="G649" s="167">
        <f>VLOOKUP($C649,'2020-21 School Level AAFTE'!$C:$I,7,FALSE)</f>
        <v>437</v>
      </c>
      <c r="H649" s="145">
        <f>IFERROR(IF(F649= "yes",VLOOKUP(C649,Summary!$B:$I,5,0),0),0)</f>
        <v>0</v>
      </c>
      <c r="I649" s="144">
        <f t="shared" si="157"/>
        <v>437</v>
      </c>
      <c r="J649" s="101">
        <f>VLOOKUP($A649,'2021-22 Salary &amp; Benefits'!$A:$I,3,FALSE)</f>
        <v>1.1200000000000001</v>
      </c>
      <c r="K649" s="101">
        <f>VLOOKUP($A649,'2021-22 Salary &amp; Benefits'!$A:$I,4,FALSE)</f>
        <v>1.1200000000000001</v>
      </c>
      <c r="L649" s="121">
        <f t="shared" si="158"/>
        <v>437</v>
      </c>
      <c r="M649" s="29">
        <v>15</v>
      </c>
      <c r="N649" s="31">
        <f t="shared" si="159"/>
        <v>29.133333333333333</v>
      </c>
      <c r="O649" s="29">
        <v>1.1000000000000001</v>
      </c>
      <c r="P649" s="29">
        <v>36</v>
      </c>
      <c r="Q649" s="32">
        <f t="shared" si="160"/>
        <v>1153.68</v>
      </c>
      <c r="R649" s="122">
        <f t="shared" si="161"/>
        <v>1.2818666666666667</v>
      </c>
      <c r="S649" s="25">
        <f>VLOOKUP($A649,'2021-22 Salary &amp; Benefits'!$A:$I,5,FALSE)</f>
        <v>67585</v>
      </c>
      <c r="T649" s="25">
        <f>VLOOKUP($A649,'2021-22 Salary &amp; Benefits'!$A:$I,6,FALSE)</f>
        <v>68937</v>
      </c>
      <c r="U649" s="26">
        <f t="shared" si="162"/>
        <v>97031.153706666679</v>
      </c>
      <c r="V649" s="26">
        <f t="shared" si="163"/>
        <v>1941.0537813333212</v>
      </c>
      <c r="W649" s="26">
        <f>'2021-22 Salary &amp; Benefits'!G$6</f>
        <v>11848.32</v>
      </c>
      <c r="X649" s="28">
        <f>'2021-22 Salary &amp; Benefits'!H$6</f>
        <v>0.2271</v>
      </c>
      <c r="Y649" s="28">
        <f>'2021-22 Salary &amp; Benefits'!I$6</f>
        <v>0.22070000000000001</v>
      </c>
      <c r="Z649" s="26">
        <f t="shared" si="164"/>
        <v>37652.132040324272</v>
      </c>
      <c r="AA649" s="27">
        <f t="shared" si="156"/>
        <v>1649.5367914666667</v>
      </c>
      <c r="AB649" s="27">
        <f t="shared" si="165"/>
        <v>364.05276987669333</v>
      </c>
      <c r="AC649" s="27">
        <f t="shared" si="166"/>
        <v>2013.5895613433599</v>
      </c>
      <c r="AD649" s="26">
        <f t="shared" si="167"/>
        <v>138637.92908966762</v>
      </c>
    </row>
    <row r="650" spans="1:30" s="23" customFormat="1">
      <c r="A650" s="129" t="s">
        <v>2544</v>
      </c>
      <c r="B650" s="129" t="s">
        <v>2097</v>
      </c>
      <c r="C650" s="130">
        <v>2263</v>
      </c>
      <c r="D650" s="129" t="s">
        <v>2098</v>
      </c>
      <c r="E650" s="169">
        <f>VLOOKUP($C650,'2020-21 School Level AAFTE'!$C:$Z,11,FALSE)</f>
        <v>0.33189999999999997</v>
      </c>
      <c r="F650" s="169" t="str">
        <f>VLOOKUP($C650,'2020-21 School Level AAFTE'!$C:$Z,8,FALSE)</f>
        <v>No</v>
      </c>
      <c r="G650" s="167">
        <f>VLOOKUP($C650,'2020-21 School Level AAFTE'!$C:$I,7,FALSE)</f>
        <v>36.11</v>
      </c>
      <c r="H650" s="145">
        <f>IFERROR(IF(F650= "yes",VLOOKUP(C650,Summary!$B:$I,5,0),0),0)</f>
        <v>0</v>
      </c>
      <c r="I650" s="144">
        <f t="shared" si="157"/>
        <v>0</v>
      </c>
      <c r="J650" s="101">
        <f>VLOOKUP($A650,'2021-22 Salary &amp; Benefits'!$A:$I,3,FALSE)</f>
        <v>1.1000000000000001</v>
      </c>
      <c r="K650" s="101">
        <f>VLOOKUP($A650,'2021-22 Salary &amp; Benefits'!$A:$I,4,FALSE)</f>
        <v>1.1000000000000001</v>
      </c>
      <c r="L650" s="121">
        <f t="shared" si="158"/>
        <v>0</v>
      </c>
      <c r="M650" s="29">
        <v>15</v>
      </c>
      <c r="N650" s="31">
        <f t="shared" si="159"/>
        <v>0</v>
      </c>
      <c r="O650" s="29">
        <v>1.1000000000000001</v>
      </c>
      <c r="P650" s="29">
        <v>36</v>
      </c>
      <c r="Q650" s="32">
        <f t="shared" si="160"/>
        <v>0</v>
      </c>
      <c r="R650" s="122">
        <f t="shared" si="161"/>
        <v>0</v>
      </c>
      <c r="S650" s="25">
        <f>VLOOKUP($A650,'2021-22 Salary &amp; Benefits'!$A:$I,5,FALSE)</f>
        <v>67585</v>
      </c>
      <c r="T650" s="25">
        <f>VLOOKUP($A650,'2021-22 Salary &amp; Benefits'!$A:$I,6,FALSE)</f>
        <v>68937</v>
      </c>
      <c r="U650" s="26">
        <f t="shared" si="162"/>
        <v>0</v>
      </c>
      <c r="V650" s="26">
        <f t="shared" si="163"/>
        <v>0</v>
      </c>
      <c r="W650" s="26">
        <f>'2021-22 Salary &amp; Benefits'!G$6</f>
        <v>11848.32</v>
      </c>
      <c r="X650" s="28">
        <f>'2021-22 Salary &amp; Benefits'!H$6</f>
        <v>0.2271</v>
      </c>
      <c r="Y650" s="28">
        <f>'2021-22 Salary &amp; Benefits'!I$6</f>
        <v>0.22070000000000001</v>
      </c>
      <c r="Z650" s="26">
        <f t="shared" si="164"/>
        <v>0</v>
      </c>
      <c r="AA650" s="27">
        <f t="shared" si="156"/>
        <v>0</v>
      </c>
      <c r="AB650" s="27">
        <f t="shared" si="165"/>
        <v>0</v>
      </c>
      <c r="AC650" s="27">
        <f t="shared" si="166"/>
        <v>0</v>
      </c>
      <c r="AD650" s="26">
        <f t="shared" si="167"/>
        <v>0</v>
      </c>
    </row>
    <row r="651" spans="1:30" s="23" customFormat="1">
      <c r="A651" s="126" t="s">
        <v>2544</v>
      </c>
      <c r="B651" s="129" t="s">
        <v>2097</v>
      </c>
      <c r="C651" s="128">
        <v>5207</v>
      </c>
      <c r="D651" s="126" t="s">
        <v>644</v>
      </c>
      <c r="E651" s="169">
        <f>VLOOKUP($C651,'2020-21 School Level AAFTE'!$C:$Z,11,FALSE)</f>
        <v>0.4884</v>
      </c>
      <c r="F651" s="169" t="str">
        <f>VLOOKUP($C651,'2020-21 School Level AAFTE'!$C:$Z,8,FALSE)</f>
        <v>No</v>
      </c>
      <c r="G651" s="167">
        <f>VLOOKUP($C651,'2020-21 School Level AAFTE'!$C:$I,7,FALSE)</f>
        <v>405.58</v>
      </c>
      <c r="H651" s="145">
        <f>IFERROR(IF(F651= "yes",VLOOKUP(C651,Summary!$B:$I,5,0),0),0)</f>
        <v>0</v>
      </c>
      <c r="I651" s="144">
        <f t="shared" si="157"/>
        <v>0</v>
      </c>
      <c r="J651" s="101">
        <f>VLOOKUP($A651,'2021-22 Salary &amp; Benefits'!$A:$I,3,FALSE)</f>
        <v>1.1000000000000001</v>
      </c>
      <c r="K651" s="101">
        <f>VLOOKUP($A651,'2021-22 Salary &amp; Benefits'!$A:$I,4,FALSE)</f>
        <v>1.1000000000000001</v>
      </c>
      <c r="L651" s="121">
        <f t="shared" si="158"/>
        <v>0</v>
      </c>
      <c r="M651" s="29">
        <v>15</v>
      </c>
      <c r="N651" s="31">
        <f t="shared" si="159"/>
        <v>0</v>
      </c>
      <c r="O651" s="29">
        <v>1.1000000000000001</v>
      </c>
      <c r="P651" s="29">
        <v>36</v>
      </c>
      <c r="Q651" s="32">
        <f t="shared" si="160"/>
        <v>0</v>
      </c>
      <c r="R651" s="122">
        <f t="shared" si="161"/>
        <v>0</v>
      </c>
      <c r="S651" s="25">
        <f>VLOOKUP($A651,'2021-22 Salary &amp; Benefits'!$A:$I,5,FALSE)</f>
        <v>67585</v>
      </c>
      <c r="T651" s="25">
        <f>VLOOKUP($A651,'2021-22 Salary &amp; Benefits'!$A:$I,6,FALSE)</f>
        <v>68937</v>
      </c>
      <c r="U651" s="26">
        <f t="shared" si="162"/>
        <v>0</v>
      </c>
      <c r="V651" s="26">
        <f t="shared" si="163"/>
        <v>0</v>
      </c>
      <c r="W651" s="26">
        <f>'2021-22 Salary &amp; Benefits'!G$6</f>
        <v>11848.32</v>
      </c>
      <c r="X651" s="28">
        <f>'2021-22 Salary &amp; Benefits'!H$6</f>
        <v>0.2271</v>
      </c>
      <c r="Y651" s="28">
        <f>'2021-22 Salary &amp; Benefits'!I$6</f>
        <v>0.22070000000000001</v>
      </c>
      <c r="Z651" s="26">
        <f t="shared" si="164"/>
        <v>0</v>
      </c>
      <c r="AA651" s="27">
        <f t="shared" si="156"/>
        <v>0</v>
      </c>
      <c r="AB651" s="27">
        <f t="shared" si="165"/>
        <v>0</v>
      </c>
      <c r="AC651" s="27">
        <f t="shared" si="166"/>
        <v>0</v>
      </c>
      <c r="AD651" s="26">
        <f t="shared" si="167"/>
        <v>0</v>
      </c>
    </row>
    <row r="652" spans="1:30" s="23" customFormat="1">
      <c r="A652" s="129" t="s">
        <v>2544</v>
      </c>
      <c r="B652" s="129" t="s">
        <v>2097</v>
      </c>
      <c r="C652" s="130">
        <v>2458</v>
      </c>
      <c r="D652" s="129" t="s">
        <v>1736</v>
      </c>
      <c r="E652" s="169">
        <f>VLOOKUP($C652,'2020-21 School Level AAFTE'!$C:$Z,11,FALSE)</f>
        <v>0.50480000000000003</v>
      </c>
      <c r="F652" s="169" t="str">
        <f>VLOOKUP($C652,'2020-21 School Level AAFTE'!$C:$Z,8,FALSE)</f>
        <v>Yes</v>
      </c>
      <c r="G652" s="167">
        <f>VLOOKUP($C652,'2020-21 School Level AAFTE'!$C:$I,7,FALSE)</f>
        <v>289.7</v>
      </c>
      <c r="H652" s="145">
        <f>IFERROR(IF(F652= "yes",VLOOKUP(C652,Summary!$B:$I,5,0),0),0)</f>
        <v>0</v>
      </c>
      <c r="I652" s="143">
        <f t="shared" si="157"/>
        <v>289.7</v>
      </c>
      <c r="J652" s="101">
        <f>VLOOKUP($A652,'2021-22 Salary &amp; Benefits'!$A:$I,3,FALSE)</f>
        <v>1.1000000000000001</v>
      </c>
      <c r="K652" s="101">
        <f>VLOOKUP($A652,'2021-22 Salary &amp; Benefits'!$A:$I,4,FALSE)</f>
        <v>1.1000000000000001</v>
      </c>
      <c r="L652" s="45">
        <f t="shared" si="158"/>
        <v>289.7</v>
      </c>
      <c r="M652" s="29">
        <v>15</v>
      </c>
      <c r="N652" s="31">
        <f t="shared" si="159"/>
        <v>19.313333333333333</v>
      </c>
      <c r="O652" s="29">
        <v>1.1000000000000001</v>
      </c>
      <c r="P652" s="29">
        <v>36</v>
      </c>
      <c r="Q652" s="32">
        <f t="shared" si="160"/>
        <v>764.80799999999999</v>
      </c>
      <c r="R652" s="122">
        <f t="shared" si="161"/>
        <v>0.84978666666666669</v>
      </c>
      <c r="S652" s="25">
        <f>VLOOKUP($A652,'2021-22 Salary &amp; Benefits'!$A:$I,5,FALSE)</f>
        <v>67585</v>
      </c>
      <c r="T652" s="25">
        <f>VLOOKUP($A652,'2021-22 Salary &amp; Benefits'!$A:$I,6,FALSE)</f>
        <v>68937</v>
      </c>
      <c r="U652" s="26">
        <f t="shared" si="162"/>
        <v>63176.115053333335</v>
      </c>
      <c r="V652" s="26">
        <f t="shared" si="163"/>
        <v>1263.8027306666772</v>
      </c>
      <c r="W652" s="26">
        <f>'2021-22 Salary &amp; Benefits'!G$6</f>
        <v>11848.32</v>
      </c>
      <c r="X652" s="28">
        <f>'2021-22 Salary &amp; Benefits'!H$6</f>
        <v>0.2271</v>
      </c>
      <c r="Y652" s="28">
        <f>'2021-22 Salary &amp; Benefits'!I$6</f>
        <v>0.22070000000000001</v>
      </c>
      <c r="Z652" s="26">
        <f t="shared" si="164"/>
        <v>24694.761349670138</v>
      </c>
      <c r="AA652" s="27">
        <f t="shared" ref="AA652:AA715" si="168">($T652*$K652*$R652/180*3)</f>
        <v>1073.9986297333335</v>
      </c>
      <c r="AB652" s="27">
        <f t="shared" si="165"/>
        <v>237.0314975821467</v>
      </c>
      <c r="AC652" s="27">
        <f t="shared" si="166"/>
        <v>1311.0301273154801</v>
      </c>
      <c r="AD652" s="26">
        <f t="shared" si="167"/>
        <v>90445.709260985619</v>
      </c>
    </row>
    <row r="653" spans="1:30" s="23" customFormat="1">
      <c r="A653" s="129" t="s">
        <v>2544</v>
      </c>
      <c r="B653" s="129" t="s">
        <v>2097</v>
      </c>
      <c r="C653" s="130">
        <v>2607</v>
      </c>
      <c r="D653" s="129" t="s">
        <v>2100</v>
      </c>
      <c r="E653" s="169">
        <f>VLOOKUP($C653,'2020-21 School Level AAFTE'!$C:$Z,11,FALSE)</f>
        <v>0.4632</v>
      </c>
      <c r="F653" s="169" t="str">
        <f>VLOOKUP($C653,'2020-21 School Level AAFTE'!$C:$Z,8,FALSE)</f>
        <v>No</v>
      </c>
      <c r="G653" s="167">
        <f>VLOOKUP($C653,'2020-21 School Level AAFTE'!$C:$I,7,FALSE)</f>
        <v>293.01</v>
      </c>
      <c r="H653" s="145">
        <f>IFERROR(IF(F653= "yes",VLOOKUP(C653,Summary!$B:$I,5,0),0),0)</f>
        <v>0</v>
      </c>
      <c r="I653" s="144">
        <f t="shared" si="157"/>
        <v>0</v>
      </c>
      <c r="J653" s="101">
        <f>VLOOKUP($A653,'2021-22 Salary &amp; Benefits'!$A:$I,3,FALSE)</f>
        <v>1.1000000000000001</v>
      </c>
      <c r="K653" s="101">
        <f>VLOOKUP($A653,'2021-22 Salary &amp; Benefits'!$A:$I,4,FALSE)</f>
        <v>1.1000000000000001</v>
      </c>
      <c r="L653" s="121">
        <f t="shared" si="158"/>
        <v>0</v>
      </c>
      <c r="M653" s="29">
        <v>15</v>
      </c>
      <c r="N653" s="31">
        <f t="shared" si="159"/>
        <v>0</v>
      </c>
      <c r="O653" s="29">
        <v>1.1000000000000001</v>
      </c>
      <c r="P653" s="29">
        <v>36</v>
      </c>
      <c r="Q653" s="32">
        <f t="shared" si="160"/>
        <v>0</v>
      </c>
      <c r="R653" s="122">
        <f t="shared" si="161"/>
        <v>0</v>
      </c>
      <c r="S653" s="25">
        <f>VLOOKUP($A653,'2021-22 Salary &amp; Benefits'!$A:$I,5,FALSE)</f>
        <v>67585</v>
      </c>
      <c r="T653" s="25">
        <f>VLOOKUP($A653,'2021-22 Salary &amp; Benefits'!$A:$I,6,FALSE)</f>
        <v>68937</v>
      </c>
      <c r="U653" s="26">
        <f t="shared" si="162"/>
        <v>0</v>
      </c>
      <c r="V653" s="26">
        <f t="shared" si="163"/>
        <v>0</v>
      </c>
      <c r="W653" s="26">
        <f>'2021-22 Salary &amp; Benefits'!G$6</f>
        <v>11848.32</v>
      </c>
      <c r="X653" s="28">
        <f>'2021-22 Salary &amp; Benefits'!H$6</f>
        <v>0.2271</v>
      </c>
      <c r="Y653" s="28">
        <f>'2021-22 Salary &amp; Benefits'!I$6</f>
        <v>0.22070000000000001</v>
      </c>
      <c r="Z653" s="26">
        <f t="shared" si="164"/>
        <v>0</v>
      </c>
      <c r="AA653" s="27">
        <f t="shared" si="168"/>
        <v>0</v>
      </c>
      <c r="AB653" s="27">
        <f t="shared" si="165"/>
        <v>0</v>
      </c>
      <c r="AC653" s="27">
        <f t="shared" si="166"/>
        <v>0</v>
      </c>
      <c r="AD653" s="26">
        <f t="shared" si="167"/>
        <v>0</v>
      </c>
    </row>
    <row r="654" spans="1:30" s="23" customFormat="1">
      <c r="A654" s="129" t="s">
        <v>2544</v>
      </c>
      <c r="B654" s="129" t="s">
        <v>2097</v>
      </c>
      <c r="C654" s="130">
        <v>4482</v>
      </c>
      <c r="D654" s="129" t="s">
        <v>2103</v>
      </c>
      <c r="E654" s="169">
        <f>VLOOKUP($C654,'2020-21 School Level AAFTE'!$C:$Z,11,FALSE)</f>
        <v>0.56689999999999996</v>
      </c>
      <c r="F654" s="169" t="str">
        <f>VLOOKUP($C654,'2020-21 School Level AAFTE'!$C:$Z,8,FALSE)</f>
        <v>Yes</v>
      </c>
      <c r="G654" s="167">
        <f>VLOOKUP($C654,'2020-21 School Level AAFTE'!$C:$I,7,FALSE)</f>
        <v>437.42</v>
      </c>
      <c r="H654" s="145">
        <f>IFERROR(IF(F654= "yes",VLOOKUP(C654,Summary!$B:$I,5,0),0),0)</f>
        <v>0</v>
      </c>
      <c r="I654" s="143">
        <f t="shared" si="157"/>
        <v>437.42</v>
      </c>
      <c r="J654" s="101">
        <f>VLOOKUP($A654,'2021-22 Salary &amp; Benefits'!$A:$I,3,FALSE)</f>
        <v>1.1000000000000001</v>
      </c>
      <c r="K654" s="101">
        <f>VLOOKUP($A654,'2021-22 Salary &amp; Benefits'!$A:$I,4,FALSE)</f>
        <v>1.1000000000000001</v>
      </c>
      <c r="L654" s="45">
        <f t="shared" si="158"/>
        <v>437.42</v>
      </c>
      <c r="M654" s="29">
        <v>15</v>
      </c>
      <c r="N654" s="31">
        <f t="shared" si="159"/>
        <v>29.161333333333335</v>
      </c>
      <c r="O654" s="29">
        <v>1.1000000000000001</v>
      </c>
      <c r="P654" s="29">
        <v>36</v>
      </c>
      <c r="Q654" s="32">
        <f t="shared" si="160"/>
        <v>1154.7888000000003</v>
      </c>
      <c r="R654" s="122">
        <f t="shared" si="161"/>
        <v>1.2830986666666671</v>
      </c>
      <c r="S654" s="25">
        <f>VLOOKUP($A654,'2021-22 Salary &amp; Benefits'!$A:$I,5,FALSE)</f>
        <v>67585</v>
      </c>
      <c r="T654" s="25">
        <f>VLOOKUP($A654,'2021-22 Salary &amp; Benefits'!$A:$I,6,FALSE)</f>
        <v>68937</v>
      </c>
      <c r="U654" s="26">
        <f t="shared" si="162"/>
        <v>95390.045725333359</v>
      </c>
      <c r="V654" s="26">
        <f t="shared" si="163"/>
        <v>1908.2243370666838</v>
      </c>
      <c r="W654" s="26">
        <f>'2021-22 Salary &amp; Benefits'!G$6</f>
        <v>11848.32</v>
      </c>
      <c r="X654" s="28">
        <f>'2021-22 Salary &amp; Benefits'!H$6</f>
        <v>0.2271</v>
      </c>
      <c r="Y654" s="28">
        <f>'2021-22 Salary &amp; Benefits'!I$6</f>
        <v>0.22070000000000001</v>
      </c>
      <c r="Z654" s="26">
        <f t="shared" si="164"/>
        <v>37286.788089653826</v>
      </c>
      <c r="AA654" s="27">
        <f t="shared" si="168"/>
        <v>1621.637834373334</v>
      </c>
      <c r="AB654" s="27">
        <f t="shared" si="165"/>
        <v>357.89547004619482</v>
      </c>
      <c r="AC654" s="27">
        <f t="shared" si="166"/>
        <v>1979.5333044195288</v>
      </c>
      <c r="AD654" s="26">
        <f t="shared" si="167"/>
        <v>136564.5914564734</v>
      </c>
    </row>
    <row r="655" spans="1:30" s="23" customFormat="1">
      <c r="A655" s="129" t="s">
        <v>2544</v>
      </c>
      <c r="B655" s="129" t="s">
        <v>2097</v>
      </c>
      <c r="C655" s="130">
        <v>2488</v>
      </c>
      <c r="D655" s="129" t="s">
        <v>2099</v>
      </c>
      <c r="E655" s="169">
        <f>VLOOKUP($C655,'2020-21 School Level AAFTE'!$C:$Z,11,FALSE)</f>
        <v>0.41320000000000001</v>
      </c>
      <c r="F655" s="169" t="str">
        <f>VLOOKUP($C655,'2020-21 School Level AAFTE'!$C:$Z,8,FALSE)</f>
        <v>No</v>
      </c>
      <c r="G655" s="167">
        <f>VLOOKUP($C655,'2020-21 School Level AAFTE'!$C:$I,7,FALSE)</f>
        <v>1322.03</v>
      </c>
      <c r="H655" s="145">
        <f>IFERROR(IF(F655= "yes",VLOOKUP(C655,Summary!$B:$I,5,0),0),0)</f>
        <v>0</v>
      </c>
      <c r="I655" s="144">
        <f t="shared" si="157"/>
        <v>0</v>
      </c>
      <c r="J655" s="101">
        <f>VLOOKUP($A655,'2021-22 Salary &amp; Benefits'!$A:$I,3,FALSE)</f>
        <v>1.1000000000000001</v>
      </c>
      <c r="K655" s="101">
        <f>VLOOKUP($A655,'2021-22 Salary &amp; Benefits'!$A:$I,4,FALSE)</f>
        <v>1.1000000000000001</v>
      </c>
      <c r="L655" s="121">
        <f t="shared" si="158"/>
        <v>0</v>
      </c>
      <c r="M655" s="29">
        <v>15</v>
      </c>
      <c r="N655" s="31">
        <f t="shared" si="159"/>
        <v>0</v>
      </c>
      <c r="O655" s="29">
        <v>1.1000000000000001</v>
      </c>
      <c r="P655" s="29">
        <v>36</v>
      </c>
      <c r="Q655" s="32">
        <f t="shared" si="160"/>
        <v>0</v>
      </c>
      <c r="R655" s="122">
        <f t="shared" si="161"/>
        <v>0</v>
      </c>
      <c r="S655" s="25">
        <f>VLOOKUP($A655,'2021-22 Salary &amp; Benefits'!$A:$I,5,FALSE)</f>
        <v>67585</v>
      </c>
      <c r="T655" s="25">
        <f>VLOOKUP($A655,'2021-22 Salary &amp; Benefits'!$A:$I,6,FALSE)</f>
        <v>68937</v>
      </c>
      <c r="U655" s="26">
        <f t="shared" si="162"/>
        <v>0</v>
      </c>
      <c r="V655" s="26">
        <f t="shared" si="163"/>
        <v>0</v>
      </c>
      <c r="W655" s="26">
        <f>'2021-22 Salary &amp; Benefits'!G$6</f>
        <v>11848.32</v>
      </c>
      <c r="X655" s="28">
        <f>'2021-22 Salary &amp; Benefits'!H$6</f>
        <v>0.2271</v>
      </c>
      <c r="Y655" s="28">
        <f>'2021-22 Salary &amp; Benefits'!I$6</f>
        <v>0.22070000000000001</v>
      </c>
      <c r="Z655" s="26">
        <f t="shared" si="164"/>
        <v>0</v>
      </c>
      <c r="AA655" s="27">
        <f t="shared" si="168"/>
        <v>0</v>
      </c>
      <c r="AB655" s="27">
        <f t="shared" si="165"/>
        <v>0</v>
      </c>
      <c r="AC655" s="27">
        <f t="shared" si="166"/>
        <v>0</v>
      </c>
      <c r="AD655" s="26">
        <f t="shared" si="167"/>
        <v>0</v>
      </c>
    </row>
    <row r="656" spans="1:30" s="23" customFormat="1">
      <c r="A656" s="129" t="s">
        <v>2544</v>
      </c>
      <c r="B656" s="129" t="s">
        <v>2097</v>
      </c>
      <c r="C656" s="130">
        <v>5464</v>
      </c>
      <c r="D656" s="129" t="s">
        <v>2105</v>
      </c>
      <c r="E656" s="169">
        <f>VLOOKUP($C656,'2020-21 School Level AAFTE'!$C:$Z,11,FALSE)</f>
        <v>0.35820000000000002</v>
      </c>
      <c r="F656" s="169" t="str">
        <f>VLOOKUP($C656,'2020-21 School Level AAFTE'!$C:$Z,8,FALSE)</f>
        <v>No</v>
      </c>
      <c r="G656" s="167">
        <f>VLOOKUP($C656,'2020-21 School Level AAFTE'!$C:$I,7,FALSE)</f>
        <v>31.5</v>
      </c>
      <c r="H656" s="145">
        <f>IFERROR(IF(F656= "yes",VLOOKUP(C656,Summary!$B:$I,5,0),0),0)</f>
        <v>0</v>
      </c>
      <c r="I656" s="143">
        <f t="shared" si="157"/>
        <v>0</v>
      </c>
      <c r="J656" s="101">
        <f>VLOOKUP($A656,'2021-22 Salary &amp; Benefits'!$A:$I,3,FALSE)</f>
        <v>1.1000000000000001</v>
      </c>
      <c r="K656" s="101">
        <f>VLOOKUP($A656,'2021-22 Salary &amp; Benefits'!$A:$I,4,FALSE)</f>
        <v>1.1000000000000001</v>
      </c>
      <c r="L656" s="45">
        <f t="shared" si="158"/>
        <v>0</v>
      </c>
      <c r="M656" s="29">
        <v>15</v>
      </c>
      <c r="N656" s="31">
        <f t="shared" si="159"/>
        <v>0</v>
      </c>
      <c r="O656" s="29">
        <v>1.1000000000000001</v>
      </c>
      <c r="P656" s="29">
        <v>36</v>
      </c>
      <c r="Q656" s="32">
        <f t="shared" si="160"/>
        <v>0</v>
      </c>
      <c r="R656" s="122">
        <f t="shared" si="161"/>
        <v>0</v>
      </c>
      <c r="S656" s="25">
        <f>VLOOKUP($A656,'2021-22 Salary &amp; Benefits'!$A:$I,5,FALSE)</f>
        <v>67585</v>
      </c>
      <c r="T656" s="25">
        <f>VLOOKUP($A656,'2021-22 Salary &amp; Benefits'!$A:$I,6,FALSE)</f>
        <v>68937</v>
      </c>
      <c r="U656" s="26">
        <f t="shared" si="162"/>
        <v>0</v>
      </c>
      <c r="V656" s="26">
        <f t="shared" si="163"/>
        <v>0</v>
      </c>
      <c r="W656" s="26">
        <f>'2021-22 Salary &amp; Benefits'!G$6</f>
        <v>11848.32</v>
      </c>
      <c r="X656" s="28">
        <f>'2021-22 Salary &amp; Benefits'!H$6</f>
        <v>0.2271</v>
      </c>
      <c r="Y656" s="28">
        <f>'2021-22 Salary &amp; Benefits'!I$6</f>
        <v>0.22070000000000001</v>
      </c>
      <c r="Z656" s="26">
        <f t="shared" si="164"/>
        <v>0</v>
      </c>
      <c r="AA656" s="27">
        <f t="shared" si="168"/>
        <v>0</v>
      </c>
      <c r="AB656" s="27">
        <f t="shared" si="165"/>
        <v>0</v>
      </c>
      <c r="AC656" s="27">
        <f t="shared" si="166"/>
        <v>0</v>
      </c>
      <c r="AD656" s="26">
        <f t="shared" si="167"/>
        <v>0</v>
      </c>
    </row>
    <row r="657" spans="1:30" s="23" customFormat="1">
      <c r="A657" s="129" t="s">
        <v>2544</v>
      </c>
      <c r="B657" s="129" t="s">
        <v>2097</v>
      </c>
      <c r="C657" s="130">
        <v>5579</v>
      </c>
      <c r="D657" s="129" t="s">
        <v>3178</v>
      </c>
      <c r="E657" s="169">
        <f>VLOOKUP($C657,'2020-21 School Level AAFTE'!$C:$Z,11,FALSE)</f>
        <v>0.7</v>
      </c>
      <c r="F657" s="169" t="str">
        <f>VLOOKUP($C657,'2020-21 School Level AAFTE'!$C:$Z,8,FALSE)</f>
        <v>Yes</v>
      </c>
      <c r="G657" s="167">
        <f>VLOOKUP($C657,'2020-21 School Level AAFTE'!$C:$I,7,FALSE)</f>
        <v>40.020000000000003</v>
      </c>
      <c r="H657" s="145">
        <f>IFERROR(IF(F657= "yes",VLOOKUP(C657,Summary!$B:$I,5,0),0),0)</f>
        <v>0</v>
      </c>
      <c r="I657" s="143">
        <f t="shared" si="157"/>
        <v>40.020000000000003</v>
      </c>
      <c r="J657" s="101">
        <f>VLOOKUP($A657,'2021-22 Salary &amp; Benefits'!$A:$I,3,FALSE)</f>
        <v>1.1000000000000001</v>
      </c>
      <c r="K657" s="101">
        <f>VLOOKUP($A657,'2021-22 Salary &amp; Benefits'!$A:$I,4,FALSE)</f>
        <v>1.1000000000000001</v>
      </c>
      <c r="L657" s="45">
        <f t="shared" si="158"/>
        <v>40.020000000000003</v>
      </c>
      <c r="M657" s="29">
        <v>15</v>
      </c>
      <c r="N657" s="31">
        <f t="shared" si="159"/>
        <v>2.6680000000000001</v>
      </c>
      <c r="O657" s="29">
        <v>1.1000000000000001</v>
      </c>
      <c r="P657" s="29">
        <v>36</v>
      </c>
      <c r="Q657" s="32">
        <f t="shared" si="160"/>
        <v>105.65280000000001</v>
      </c>
      <c r="R657" s="122">
        <f t="shared" si="161"/>
        <v>0.11739200000000001</v>
      </c>
      <c r="S657" s="25">
        <f>VLOOKUP($A657,'2021-22 Salary &amp; Benefits'!$A:$I,5,FALSE)</f>
        <v>67585</v>
      </c>
      <c r="T657" s="25">
        <f>VLOOKUP($A657,'2021-22 Salary &amp; Benefits'!$A:$I,6,FALSE)</f>
        <v>68937</v>
      </c>
      <c r="U657" s="26">
        <f t="shared" si="162"/>
        <v>8727.3321520000009</v>
      </c>
      <c r="V657" s="26">
        <f t="shared" si="163"/>
        <v>174.58538240000053</v>
      </c>
      <c r="W657" s="26">
        <f>'2021-22 Salary &amp; Benefits'!G$6</f>
        <v>11848.32</v>
      </c>
      <c r="X657" s="28">
        <f>'2021-22 Salary &amp; Benefits'!H$6</f>
        <v>0.2271</v>
      </c>
      <c r="Y657" s="28">
        <f>'2021-22 Salary &amp; Benefits'!I$6</f>
        <v>0.22070000000000001</v>
      </c>
      <c r="Z657" s="26">
        <f t="shared" si="164"/>
        <v>3411.4061070548805</v>
      </c>
      <c r="AA657" s="27">
        <f t="shared" si="168"/>
        <v>148.36529224000003</v>
      </c>
      <c r="AB657" s="27">
        <f t="shared" si="165"/>
        <v>32.744219997368006</v>
      </c>
      <c r="AC657" s="27">
        <f t="shared" si="166"/>
        <v>181.10951223736805</v>
      </c>
      <c r="AD657" s="26">
        <f t="shared" si="167"/>
        <v>12494.433153692249</v>
      </c>
    </row>
    <row r="658" spans="1:30" s="23" customFormat="1">
      <c r="A658" s="129" t="s">
        <v>2544</v>
      </c>
      <c r="B658" s="129" t="s">
        <v>2097</v>
      </c>
      <c r="C658" s="130">
        <v>4554</v>
      </c>
      <c r="D658" s="129" t="s">
        <v>1875</v>
      </c>
      <c r="E658" s="169">
        <f>VLOOKUP($C658,'2020-21 School Level AAFTE'!$C:$Z,11,FALSE)</f>
        <v>0.51119999999999999</v>
      </c>
      <c r="F658" s="169" t="str">
        <f>VLOOKUP($C658,'2020-21 School Level AAFTE'!$C:$Z,8,FALSE)</f>
        <v>Yes</v>
      </c>
      <c r="G658" s="167">
        <f>VLOOKUP($C658,'2020-21 School Level AAFTE'!$C:$I,7,FALSE)</f>
        <v>483.43</v>
      </c>
      <c r="H658" s="145">
        <f>IFERROR(IF(F658= "yes",VLOOKUP(C658,Summary!$B:$I,5,0),0),0)</f>
        <v>0</v>
      </c>
      <c r="I658" s="143">
        <f t="shared" si="157"/>
        <v>483.43</v>
      </c>
      <c r="J658" s="101">
        <f>VLOOKUP($A658,'2021-22 Salary &amp; Benefits'!$A:$I,3,FALSE)</f>
        <v>1.1000000000000001</v>
      </c>
      <c r="K658" s="101">
        <f>VLOOKUP($A658,'2021-22 Salary &amp; Benefits'!$A:$I,4,FALSE)</f>
        <v>1.1000000000000001</v>
      </c>
      <c r="L658" s="45">
        <f t="shared" si="158"/>
        <v>483.43</v>
      </c>
      <c r="M658" s="29">
        <v>15</v>
      </c>
      <c r="N658" s="31">
        <f t="shared" si="159"/>
        <v>32.228666666666669</v>
      </c>
      <c r="O658" s="29">
        <v>1.1000000000000001</v>
      </c>
      <c r="P658" s="29">
        <v>36</v>
      </c>
      <c r="Q658" s="32">
        <f t="shared" si="160"/>
        <v>1276.2552000000001</v>
      </c>
      <c r="R658" s="122">
        <f t="shared" si="161"/>
        <v>1.4180613333333334</v>
      </c>
      <c r="S658" s="25">
        <f>VLOOKUP($A658,'2021-22 Salary &amp; Benefits'!$A:$I,5,FALSE)</f>
        <v>67585</v>
      </c>
      <c r="T658" s="25">
        <f>VLOOKUP($A658,'2021-22 Salary &amp; Benefits'!$A:$I,6,FALSE)</f>
        <v>68937</v>
      </c>
      <c r="U658" s="26">
        <f t="shared" si="162"/>
        <v>105423.64273466668</v>
      </c>
      <c r="V658" s="26">
        <f t="shared" si="163"/>
        <v>2108.9408149333467</v>
      </c>
      <c r="W658" s="26">
        <f>'2021-22 Salary &amp; Benefits'!G$6</f>
        <v>11848.32</v>
      </c>
      <c r="X658" s="28">
        <f>'2021-22 Salary &amp; Benefits'!H$6</f>
        <v>0.2271</v>
      </c>
      <c r="Y658" s="28">
        <f>'2021-22 Salary &amp; Benefits'!I$6</f>
        <v>0.22070000000000001</v>
      </c>
      <c r="Z658" s="26">
        <f t="shared" si="164"/>
        <v>41208.796959858591</v>
      </c>
      <c r="AA658" s="27">
        <f t="shared" si="168"/>
        <v>1792.2097258266672</v>
      </c>
      <c r="AB658" s="27">
        <f t="shared" si="165"/>
        <v>395.54068648994547</v>
      </c>
      <c r="AC658" s="27">
        <f t="shared" si="166"/>
        <v>2187.7504123166127</v>
      </c>
      <c r="AD658" s="26">
        <f t="shared" si="167"/>
        <v>150929.13092177521</v>
      </c>
    </row>
    <row r="659" spans="1:30" s="23" customFormat="1">
      <c r="A659" s="129" t="s">
        <v>2544</v>
      </c>
      <c r="B659" s="129" t="s">
        <v>2097</v>
      </c>
      <c r="C659" s="130">
        <v>5655</v>
      </c>
      <c r="D659" s="129" t="s">
        <v>3341</v>
      </c>
      <c r="E659" s="169">
        <f>VLOOKUP($C659,'2020-21 School Level AAFTE'!$C:$Z,11,FALSE)</f>
        <v>0</v>
      </c>
      <c r="F659" s="169" t="str">
        <f>VLOOKUP($C659,'2020-21 School Level AAFTE'!$C:$Z,8,FALSE)</f>
        <v>No</v>
      </c>
      <c r="G659" s="167">
        <f>VLOOKUP($C659,'2020-21 School Level AAFTE'!$C:$I,7,FALSE)</f>
        <v>19.190000000000001</v>
      </c>
      <c r="H659" s="145">
        <f>IFERROR(IF(F659= "yes",VLOOKUP(C659,Summary!$B:$I,5,0),0),0)</f>
        <v>0</v>
      </c>
      <c r="I659" s="144">
        <f t="shared" si="157"/>
        <v>0</v>
      </c>
      <c r="J659" s="101">
        <f>VLOOKUP($A659,'2021-22 Salary &amp; Benefits'!$A:$I,3,FALSE)</f>
        <v>1.1000000000000001</v>
      </c>
      <c r="K659" s="101">
        <f>VLOOKUP($A659,'2021-22 Salary &amp; Benefits'!$A:$I,4,FALSE)</f>
        <v>1.1000000000000001</v>
      </c>
      <c r="L659" s="121">
        <f t="shared" si="158"/>
        <v>0</v>
      </c>
      <c r="M659" s="29">
        <v>15</v>
      </c>
      <c r="N659" s="31">
        <f t="shared" si="159"/>
        <v>0</v>
      </c>
      <c r="O659" s="29">
        <v>1.1000000000000001</v>
      </c>
      <c r="P659" s="29">
        <v>36</v>
      </c>
      <c r="Q659" s="32">
        <f t="shared" si="160"/>
        <v>0</v>
      </c>
      <c r="R659" s="122">
        <f t="shared" si="161"/>
        <v>0</v>
      </c>
      <c r="S659" s="25">
        <f>VLOOKUP($A659,'2021-22 Salary &amp; Benefits'!$A:$I,5,FALSE)</f>
        <v>67585</v>
      </c>
      <c r="T659" s="25">
        <f>VLOOKUP($A659,'2021-22 Salary &amp; Benefits'!$A:$I,6,FALSE)</f>
        <v>68937</v>
      </c>
      <c r="U659" s="26">
        <f t="shared" si="162"/>
        <v>0</v>
      </c>
      <c r="V659" s="26">
        <f t="shared" si="163"/>
        <v>0</v>
      </c>
      <c r="W659" s="26">
        <f>'2021-22 Salary &amp; Benefits'!G$6</f>
        <v>11848.32</v>
      </c>
      <c r="X659" s="28">
        <f>'2021-22 Salary &amp; Benefits'!H$6</f>
        <v>0.2271</v>
      </c>
      <c r="Y659" s="28">
        <f>'2021-22 Salary &amp; Benefits'!I$6</f>
        <v>0.22070000000000001</v>
      </c>
      <c r="Z659" s="26">
        <f t="shared" si="164"/>
        <v>0</v>
      </c>
      <c r="AA659" s="27">
        <f t="shared" si="168"/>
        <v>0</v>
      </c>
      <c r="AB659" s="27">
        <f t="shared" si="165"/>
        <v>0</v>
      </c>
      <c r="AC659" s="27">
        <f t="shared" si="166"/>
        <v>0</v>
      </c>
      <c r="AD659" s="26">
        <f t="shared" si="167"/>
        <v>0</v>
      </c>
    </row>
    <row r="660" spans="1:30" s="23" customFormat="1">
      <c r="A660" s="129" t="s">
        <v>2544</v>
      </c>
      <c r="B660" s="129" t="s">
        <v>2097</v>
      </c>
      <c r="C660" s="130">
        <v>4130</v>
      </c>
      <c r="D660" s="129" t="s">
        <v>2102</v>
      </c>
      <c r="E660" s="169">
        <f>VLOOKUP($C660,'2020-21 School Level AAFTE'!$C:$Z,11,FALSE)</f>
        <v>0.45610000000000001</v>
      </c>
      <c r="F660" s="169" t="str">
        <f>VLOOKUP($C660,'2020-21 School Level AAFTE'!$C:$Z,8,FALSE)</f>
        <v>No</v>
      </c>
      <c r="G660" s="167">
        <f>VLOOKUP($C660,'2020-21 School Level AAFTE'!$C:$I,7,FALSE)</f>
        <v>382.22</v>
      </c>
      <c r="H660" s="145">
        <f>IFERROR(IF(F660= "yes",VLOOKUP(C660,Summary!$B:$I,5,0),0),0)</f>
        <v>0</v>
      </c>
      <c r="I660" s="144">
        <f t="shared" si="157"/>
        <v>0</v>
      </c>
      <c r="J660" s="101">
        <f>VLOOKUP($A660,'2021-22 Salary &amp; Benefits'!$A:$I,3,FALSE)</f>
        <v>1.1000000000000001</v>
      </c>
      <c r="K660" s="101">
        <f>VLOOKUP($A660,'2021-22 Salary &amp; Benefits'!$A:$I,4,FALSE)</f>
        <v>1.1000000000000001</v>
      </c>
      <c r="L660" s="121">
        <f t="shared" si="158"/>
        <v>0</v>
      </c>
      <c r="M660" s="29">
        <v>15</v>
      </c>
      <c r="N660" s="31">
        <f t="shared" si="159"/>
        <v>0</v>
      </c>
      <c r="O660" s="29">
        <v>1.1000000000000001</v>
      </c>
      <c r="P660" s="29">
        <v>36</v>
      </c>
      <c r="Q660" s="32">
        <f t="shared" si="160"/>
        <v>0</v>
      </c>
      <c r="R660" s="122">
        <f t="shared" si="161"/>
        <v>0</v>
      </c>
      <c r="S660" s="25">
        <f>VLOOKUP($A660,'2021-22 Salary &amp; Benefits'!$A:$I,5,FALSE)</f>
        <v>67585</v>
      </c>
      <c r="T660" s="25">
        <f>VLOOKUP($A660,'2021-22 Salary &amp; Benefits'!$A:$I,6,FALSE)</f>
        <v>68937</v>
      </c>
      <c r="U660" s="26">
        <f t="shared" si="162"/>
        <v>0</v>
      </c>
      <c r="V660" s="26">
        <f t="shared" si="163"/>
        <v>0</v>
      </c>
      <c r="W660" s="26">
        <f>'2021-22 Salary &amp; Benefits'!G$6</f>
        <v>11848.32</v>
      </c>
      <c r="X660" s="28">
        <f>'2021-22 Salary &amp; Benefits'!H$6</f>
        <v>0.2271</v>
      </c>
      <c r="Y660" s="28">
        <f>'2021-22 Salary &amp; Benefits'!I$6</f>
        <v>0.22070000000000001</v>
      </c>
      <c r="Z660" s="26">
        <f t="shared" si="164"/>
        <v>0</v>
      </c>
      <c r="AA660" s="27">
        <f t="shared" si="168"/>
        <v>0</v>
      </c>
      <c r="AB660" s="27">
        <f t="shared" si="165"/>
        <v>0</v>
      </c>
      <c r="AC660" s="27">
        <f t="shared" si="166"/>
        <v>0</v>
      </c>
      <c r="AD660" s="26">
        <f t="shared" si="167"/>
        <v>0</v>
      </c>
    </row>
    <row r="661" spans="1:30" s="23" customFormat="1">
      <c r="A661" s="129" t="s">
        <v>2544</v>
      </c>
      <c r="B661" s="129" t="s">
        <v>2097</v>
      </c>
      <c r="C661" s="130">
        <v>3762</v>
      </c>
      <c r="D661" s="129" t="s">
        <v>2101</v>
      </c>
      <c r="E661" s="169">
        <f>VLOOKUP($C661,'2020-21 School Level AAFTE'!$C:$Z,11,FALSE)</f>
        <v>0.46920000000000001</v>
      </c>
      <c r="F661" s="169" t="str">
        <f>VLOOKUP($C661,'2020-21 School Level AAFTE'!$C:$Z,8,FALSE)</f>
        <v>No</v>
      </c>
      <c r="G661" s="167">
        <f>VLOOKUP($C661,'2020-21 School Level AAFTE'!$C:$I,7,FALSE)</f>
        <v>554.13</v>
      </c>
      <c r="H661" s="145">
        <f>IFERROR(IF(F661= "yes",VLOOKUP(C661,Summary!$B:$I,5,0),0),0)</f>
        <v>0</v>
      </c>
      <c r="I661" s="144">
        <f t="shared" si="157"/>
        <v>0</v>
      </c>
      <c r="J661" s="101">
        <f>VLOOKUP($A661,'2021-22 Salary &amp; Benefits'!$A:$I,3,FALSE)</f>
        <v>1.1000000000000001</v>
      </c>
      <c r="K661" s="101">
        <f>VLOOKUP($A661,'2021-22 Salary &amp; Benefits'!$A:$I,4,FALSE)</f>
        <v>1.1000000000000001</v>
      </c>
      <c r="L661" s="121">
        <f t="shared" si="158"/>
        <v>0</v>
      </c>
      <c r="M661" s="29">
        <v>15</v>
      </c>
      <c r="N661" s="31">
        <f t="shared" si="159"/>
        <v>0</v>
      </c>
      <c r="O661" s="29">
        <v>1.1000000000000001</v>
      </c>
      <c r="P661" s="29">
        <v>36</v>
      </c>
      <c r="Q661" s="32">
        <f t="shared" si="160"/>
        <v>0</v>
      </c>
      <c r="R661" s="122">
        <f t="shared" si="161"/>
        <v>0</v>
      </c>
      <c r="S661" s="25">
        <f>VLOOKUP($A661,'2021-22 Salary &amp; Benefits'!$A:$I,5,FALSE)</f>
        <v>67585</v>
      </c>
      <c r="T661" s="25">
        <f>VLOOKUP($A661,'2021-22 Salary &amp; Benefits'!$A:$I,6,FALSE)</f>
        <v>68937</v>
      </c>
      <c r="U661" s="26">
        <f t="shared" si="162"/>
        <v>0</v>
      </c>
      <c r="V661" s="26">
        <f t="shared" si="163"/>
        <v>0</v>
      </c>
      <c r="W661" s="26">
        <f>'2021-22 Salary &amp; Benefits'!G$6</f>
        <v>11848.32</v>
      </c>
      <c r="X661" s="28">
        <f>'2021-22 Salary &amp; Benefits'!H$6</f>
        <v>0.2271</v>
      </c>
      <c r="Y661" s="28">
        <f>'2021-22 Salary &amp; Benefits'!I$6</f>
        <v>0.22070000000000001</v>
      </c>
      <c r="Z661" s="26">
        <f t="shared" si="164"/>
        <v>0</v>
      </c>
      <c r="AA661" s="27">
        <f t="shared" si="168"/>
        <v>0</v>
      </c>
      <c r="AB661" s="27">
        <f t="shared" si="165"/>
        <v>0</v>
      </c>
      <c r="AC661" s="27">
        <f t="shared" si="166"/>
        <v>0</v>
      </c>
      <c r="AD661" s="26">
        <f t="shared" si="167"/>
        <v>0</v>
      </c>
    </row>
    <row r="662" spans="1:30" s="23" customFormat="1">
      <c r="A662" s="129" t="s">
        <v>2544</v>
      </c>
      <c r="B662" s="129" t="s">
        <v>2097</v>
      </c>
      <c r="C662" s="130">
        <v>5245</v>
      </c>
      <c r="D662" s="129" t="s">
        <v>2104</v>
      </c>
      <c r="E662" s="169">
        <f>VLOOKUP($C662,'2020-21 School Level AAFTE'!$C:$Z,11,FALSE)</f>
        <v>0.51629999999999998</v>
      </c>
      <c r="F662" s="169" t="str">
        <f>VLOOKUP($C662,'2020-21 School Level AAFTE'!$C:$Z,8,FALSE)</f>
        <v>Yes</v>
      </c>
      <c r="G662" s="167">
        <f>VLOOKUP($C662,'2020-21 School Level AAFTE'!$C:$I,7,FALSE)</f>
        <v>0</v>
      </c>
      <c r="H662" s="145">
        <f>IFERROR(IF(F662= "yes",VLOOKUP(C662,Summary!$B:$I,5,0),0),0)</f>
        <v>0</v>
      </c>
      <c r="I662" s="144">
        <f t="shared" si="157"/>
        <v>0</v>
      </c>
      <c r="J662" s="101">
        <f>VLOOKUP($A662,'2021-22 Salary &amp; Benefits'!$A:$I,3,FALSE)</f>
        <v>1.1000000000000001</v>
      </c>
      <c r="K662" s="101">
        <f>VLOOKUP($A662,'2021-22 Salary &amp; Benefits'!$A:$I,4,FALSE)</f>
        <v>1.1000000000000001</v>
      </c>
      <c r="L662" s="121">
        <f t="shared" si="158"/>
        <v>0</v>
      </c>
      <c r="M662" s="29">
        <v>15</v>
      </c>
      <c r="N662" s="31">
        <f t="shared" si="159"/>
        <v>0</v>
      </c>
      <c r="O662" s="29">
        <v>1.1000000000000001</v>
      </c>
      <c r="P662" s="29">
        <v>36</v>
      </c>
      <c r="Q662" s="32">
        <f t="shared" si="160"/>
        <v>0</v>
      </c>
      <c r="R662" s="122">
        <f t="shared" si="161"/>
        <v>0</v>
      </c>
      <c r="S662" s="25">
        <f>VLOOKUP($A662,'2021-22 Salary &amp; Benefits'!$A:$I,5,FALSE)</f>
        <v>67585</v>
      </c>
      <c r="T662" s="25">
        <f>VLOOKUP($A662,'2021-22 Salary &amp; Benefits'!$A:$I,6,FALSE)</f>
        <v>68937</v>
      </c>
      <c r="U662" s="26">
        <f t="shared" si="162"/>
        <v>0</v>
      </c>
      <c r="V662" s="26">
        <f t="shared" si="163"/>
        <v>0</v>
      </c>
      <c r="W662" s="26">
        <f>'2021-22 Salary &amp; Benefits'!G$6</f>
        <v>11848.32</v>
      </c>
      <c r="X662" s="28">
        <f>'2021-22 Salary &amp; Benefits'!H$6</f>
        <v>0.2271</v>
      </c>
      <c r="Y662" s="28">
        <f>'2021-22 Salary &amp; Benefits'!I$6</f>
        <v>0.22070000000000001</v>
      </c>
      <c r="Z662" s="26">
        <f t="shared" si="164"/>
        <v>0</v>
      </c>
      <c r="AA662" s="27">
        <f t="shared" si="168"/>
        <v>0</v>
      </c>
      <c r="AB662" s="27">
        <f t="shared" si="165"/>
        <v>0</v>
      </c>
      <c r="AC662" s="27">
        <f t="shared" si="166"/>
        <v>0</v>
      </c>
      <c r="AD662" s="26">
        <f t="shared" si="167"/>
        <v>0</v>
      </c>
    </row>
    <row r="663" spans="1:30" s="23" customFormat="1">
      <c r="A663" s="129" t="s">
        <v>2463</v>
      </c>
      <c r="B663" s="129" t="s">
        <v>1523</v>
      </c>
      <c r="C663" s="130">
        <v>4582</v>
      </c>
      <c r="D663" s="129" t="s">
        <v>1529</v>
      </c>
      <c r="E663" s="169">
        <f>VLOOKUP($C663,'2020-21 School Level AAFTE'!$C:$Z,11,FALSE)</f>
        <v>0.44819999999999999</v>
      </c>
      <c r="F663" s="169" t="str">
        <f>VLOOKUP($C663,'2020-21 School Level AAFTE'!$C:$Z,8,FALSE)</f>
        <v>No</v>
      </c>
      <c r="G663" s="167">
        <f>VLOOKUP($C663,'2020-21 School Level AAFTE'!$C:$I,7,FALSE)</f>
        <v>606.81000000000006</v>
      </c>
      <c r="H663" s="145">
        <f>IFERROR(IF(F663= "yes",VLOOKUP(C663,Summary!$B:$I,5,0),0),0)</f>
        <v>0</v>
      </c>
      <c r="I663" s="143">
        <f t="shared" si="157"/>
        <v>0</v>
      </c>
      <c r="J663" s="101">
        <f>VLOOKUP($A663,'2021-22 Salary &amp; Benefits'!$A:$I,3,FALSE)</f>
        <v>1.1200000000000001</v>
      </c>
      <c r="K663" s="101">
        <f>VLOOKUP($A663,'2021-22 Salary &amp; Benefits'!$A:$I,4,FALSE)</f>
        <v>1.1200000000000001</v>
      </c>
      <c r="L663" s="45">
        <f t="shared" si="158"/>
        <v>0</v>
      </c>
      <c r="M663" s="29">
        <v>15</v>
      </c>
      <c r="N663" s="31">
        <f t="shared" si="159"/>
        <v>0</v>
      </c>
      <c r="O663" s="29">
        <v>1.1000000000000001</v>
      </c>
      <c r="P663" s="29">
        <v>36</v>
      </c>
      <c r="Q663" s="32">
        <f t="shared" si="160"/>
        <v>0</v>
      </c>
      <c r="R663" s="122">
        <f t="shared" si="161"/>
        <v>0</v>
      </c>
      <c r="S663" s="25">
        <f>VLOOKUP($A663,'2021-22 Salary &amp; Benefits'!$A:$I,5,FALSE)</f>
        <v>67585</v>
      </c>
      <c r="T663" s="25">
        <f>VLOOKUP($A663,'2021-22 Salary &amp; Benefits'!$A:$I,6,FALSE)</f>
        <v>68937</v>
      </c>
      <c r="U663" s="26">
        <f t="shared" si="162"/>
        <v>0</v>
      </c>
      <c r="V663" s="26">
        <f t="shared" si="163"/>
        <v>0</v>
      </c>
      <c r="W663" s="26">
        <f>'2021-22 Salary &amp; Benefits'!G$6</f>
        <v>11848.32</v>
      </c>
      <c r="X663" s="28">
        <f>'2021-22 Salary &amp; Benefits'!H$6</f>
        <v>0.2271</v>
      </c>
      <c r="Y663" s="28">
        <f>'2021-22 Salary &amp; Benefits'!I$6</f>
        <v>0.22070000000000001</v>
      </c>
      <c r="Z663" s="26">
        <f t="shared" si="164"/>
        <v>0</v>
      </c>
      <c r="AA663" s="27">
        <f t="shared" si="168"/>
        <v>0</v>
      </c>
      <c r="AB663" s="27">
        <f t="shared" si="165"/>
        <v>0</v>
      </c>
      <c r="AC663" s="27">
        <f t="shared" si="166"/>
        <v>0</v>
      </c>
      <c r="AD663" s="26">
        <f t="shared" si="167"/>
        <v>0</v>
      </c>
    </row>
    <row r="664" spans="1:30" s="23" customFormat="1">
      <c r="A664" s="129" t="s">
        <v>2463</v>
      </c>
      <c r="B664" s="129" t="s">
        <v>1523</v>
      </c>
      <c r="C664" s="130">
        <v>2878</v>
      </c>
      <c r="D664" s="129" t="s">
        <v>1526</v>
      </c>
      <c r="E664" s="169">
        <f>VLOOKUP($C664,'2020-21 School Level AAFTE'!$C:$Z,11,FALSE)</f>
        <v>0.41830000000000001</v>
      </c>
      <c r="F664" s="169" t="str">
        <f>VLOOKUP($C664,'2020-21 School Level AAFTE'!$C:$Z,8,FALSE)</f>
        <v>No</v>
      </c>
      <c r="G664" s="167">
        <f>VLOOKUP($C664,'2020-21 School Level AAFTE'!$C:$I,7,FALSE)</f>
        <v>540.91</v>
      </c>
      <c r="H664" s="145">
        <f>IFERROR(IF(F664= "yes",VLOOKUP(C664,Summary!$B:$I,5,0),0),0)</f>
        <v>0</v>
      </c>
      <c r="I664" s="143">
        <f t="shared" si="157"/>
        <v>0</v>
      </c>
      <c r="J664" s="101">
        <f>VLOOKUP($A664,'2021-22 Salary &amp; Benefits'!$A:$I,3,FALSE)</f>
        <v>1.1200000000000001</v>
      </c>
      <c r="K664" s="101">
        <f>VLOOKUP($A664,'2021-22 Salary &amp; Benefits'!$A:$I,4,FALSE)</f>
        <v>1.1200000000000001</v>
      </c>
      <c r="L664" s="45">
        <f t="shared" si="158"/>
        <v>0</v>
      </c>
      <c r="M664" s="29">
        <v>15</v>
      </c>
      <c r="N664" s="31">
        <f t="shared" si="159"/>
        <v>0</v>
      </c>
      <c r="O664" s="29">
        <v>1.1000000000000001</v>
      </c>
      <c r="P664" s="29">
        <v>36</v>
      </c>
      <c r="Q664" s="32">
        <f t="shared" si="160"/>
        <v>0</v>
      </c>
      <c r="R664" s="122">
        <f t="shared" si="161"/>
        <v>0</v>
      </c>
      <c r="S664" s="25">
        <f>VLOOKUP($A664,'2021-22 Salary &amp; Benefits'!$A:$I,5,FALSE)</f>
        <v>67585</v>
      </c>
      <c r="T664" s="25">
        <f>VLOOKUP($A664,'2021-22 Salary &amp; Benefits'!$A:$I,6,FALSE)</f>
        <v>68937</v>
      </c>
      <c r="U664" s="26">
        <f t="shared" si="162"/>
        <v>0</v>
      </c>
      <c r="V664" s="26">
        <f t="shared" si="163"/>
        <v>0</v>
      </c>
      <c r="W664" s="26">
        <f>'2021-22 Salary &amp; Benefits'!G$6</f>
        <v>11848.32</v>
      </c>
      <c r="X664" s="28">
        <f>'2021-22 Salary &amp; Benefits'!H$6</f>
        <v>0.2271</v>
      </c>
      <c r="Y664" s="28">
        <f>'2021-22 Salary &amp; Benefits'!I$6</f>
        <v>0.22070000000000001</v>
      </c>
      <c r="Z664" s="26">
        <f t="shared" si="164"/>
        <v>0</v>
      </c>
      <c r="AA664" s="27">
        <f t="shared" si="168"/>
        <v>0</v>
      </c>
      <c r="AB664" s="27">
        <f t="shared" si="165"/>
        <v>0</v>
      </c>
      <c r="AC664" s="27">
        <f t="shared" si="166"/>
        <v>0</v>
      </c>
      <c r="AD664" s="26">
        <f t="shared" si="167"/>
        <v>0</v>
      </c>
    </row>
    <row r="665" spans="1:30" s="23" customFormat="1">
      <c r="A665" s="151" t="s">
        <v>2463</v>
      </c>
      <c r="B665" s="129" t="s">
        <v>1523</v>
      </c>
      <c r="C665" s="133">
        <v>2809</v>
      </c>
      <c r="D665" s="151" t="s">
        <v>1525</v>
      </c>
      <c r="E665" s="169">
        <f>VLOOKUP($C665,'2020-21 School Level AAFTE'!$C:$Z,11,FALSE)</f>
        <v>0.52639999999999998</v>
      </c>
      <c r="F665" s="169" t="str">
        <f>VLOOKUP($C665,'2020-21 School Level AAFTE'!$C:$Z,8,FALSE)</f>
        <v>Yes</v>
      </c>
      <c r="G665" s="167">
        <f>VLOOKUP($C665,'2020-21 School Level AAFTE'!$C:$I,7,FALSE)</f>
        <v>608.5</v>
      </c>
      <c r="H665" s="145">
        <f>IFERROR(IF(F665= "yes",VLOOKUP(C665,Summary!$B:$I,5,0),0),0)</f>
        <v>0</v>
      </c>
      <c r="I665" s="144">
        <f t="shared" si="157"/>
        <v>608.5</v>
      </c>
      <c r="J665" s="101">
        <f>VLOOKUP($A665,'2021-22 Salary &amp; Benefits'!$A:$I,3,FALSE)</f>
        <v>1.1200000000000001</v>
      </c>
      <c r="K665" s="101">
        <f>VLOOKUP($A665,'2021-22 Salary &amp; Benefits'!$A:$I,4,FALSE)</f>
        <v>1.1200000000000001</v>
      </c>
      <c r="L665" s="121">
        <f t="shared" si="158"/>
        <v>608.5</v>
      </c>
      <c r="M665" s="29">
        <v>15</v>
      </c>
      <c r="N665" s="31">
        <f t="shared" si="159"/>
        <v>40.56666666666667</v>
      </c>
      <c r="O665" s="29">
        <v>1.1000000000000001</v>
      </c>
      <c r="P665" s="29">
        <v>36</v>
      </c>
      <c r="Q665" s="32">
        <f t="shared" si="160"/>
        <v>1606.4400000000003</v>
      </c>
      <c r="R665" s="122">
        <f t="shared" si="161"/>
        <v>1.7849333333333337</v>
      </c>
      <c r="S665" s="25">
        <f>VLOOKUP($A665,'2021-22 Salary &amp; Benefits'!$A:$I,5,FALSE)</f>
        <v>67585</v>
      </c>
      <c r="T665" s="25">
        <f>VLOOKUP($A665,'2021-22 Salary &amp; Benefits'!$A:$I,6,FALSE)</f>
        <v>68937</v>
      </c>
      <c r="U665" s="26">
        <f t="shared" si="162"/>
        <v>135110.88565333339</v>
      </c>
      <c r="V665" s="26">
        <f t="shared" si="163"/>
        <v>2702.8174506666546</v>
      </c>
      <c r="W665" s="26">
        <f>'2021-22 Salary &amp; Benefits'!G$6</f>
        <v>11848.32</v>
      </c>
      <c r="X665" s="28">
        <f>'2021-22 Salary &amp; Benefits'!H$6</f>
        <v>0.2271</v>
      </c>
      <c r="Y665" s="28">
        <f>'2021-22 Salary &amp; Benefits'!I$6</f>
        <v>0.22070000000000001</v>
      </c>
      <c r="Z665" s="26">
        <f t="shared" si="164"/>
        <v>52428.655255234145</v>
      </c>
      <c r="AA665" s="27">
        <f t="shared" si="168"/>
        <v>2296.8950517333342</v>
      </c>
      <c r="AB665" s="27">
        <f t="shared" si="165"/>
        <v>506.92473791754685</v>
      </c>
      <c r="AC665" s="27">
        <f t="shared" si="166"/>
        <v>2803.8197896508809</v>
      </c>
      <c r="AD665" s="26">
        <f t="shared" si="167"/>
        <v>193046.17814888508</v>
      </c>
    </row>
    <row r="666" spans="1:30" s="23" customFormat="1">
      <c r="A666" s="129" t="s">
        <v>2463</v>
      </c>
      <c r="B666" s="129" t="s">
        <v>1523</v>
      </c>
      <c r="C666" s="130">
        <v>2773</v>
      </c>
      <c r="D666" s="129" t="s">
        <v>1524</v>
      </c>
      <c r="E666" s="169">
        <f>VLOOKUP($C666,'2020-21 School Level AAFTE'!$C:$Z,11,FALSE)</f>
        <v>0.42449999999999999</v>
      </c>
      <c r="F666" s="169" t="str">
        <f>VLOOKUP($C666,'2020-21 School Level AAFTE'!$C:$Z,8,FALSE)</f>
        <v>No</v>
      </c>
      <c r="G666" s="167">
        <f>VLOOKUP($C666,'2020-21 School Level AAFTE'!$C:$I,7,FALSE)</f>
        <v>845.11</v>
      </c>
      <c r="H666" s="145">
        <f>IFERROR(IF(F666= "yes",VLOOKUP(C666,Summary!$B:$I,5,0),0),0)</f>
        <v>0</v>
      </c>
      <c r="I666" s="144">
        <f t="shared" si="157"/>
        <v>0</v>
      </c>
      <c r="J666" s="101">
        <f>VLOOKUP($A666,'2021-22 Salary &amp; Benefits'!$A:$I,3,FALSE)</f>
        <v>1.1200000000000001</v>
      </c>
      <c r="K666" s="101">
        <f>VLOOKUP($A666,'2021-22 Salary &amp; Benefits'!$A:$I,4,FALSE)</f>
        <v>1.1200000000000001</v>
      </c>
      <c r="L666" s="121">
        <f t="shared" si="158"/>
        <v>0</v>
      </c>
      <c r="M666" s="29">
        <v>15</v>
      </c>
      <c r="N666" s="31">
        <f t="shared" si="159"/>
        <v>0</v>
      </c>
      <c r="O666" s="29">
        <v>1.1000000000000001</v>
      </c>
      <c r="P666" s="29">
        <v>36</v>
      </c>
      <c r="Q666" s="32">
        <f t="shared" si="160"/>
        <v>0</v>
      </c>
      <c r="R666" s="122">
        <f t="shared" si="161"/>
        <v>0</v>
      </c>
      <c r="S666" s="25">
        <f>VLOOKUP($A666,'2021-22 Salary &amp; Benefits'!$A:$I,5,FALSE)</f>
        <v>67585</v>
      </c>
      <c r="T666" s="25">
        <f>VLOOKUP($A666,'2021-22 Salary &amp; Benefits'!$A:$I,6,FALSE)</f>
        <v>68937</v>
      </c>
      <c r="U666" s="26">
        <f t="shared" si="162"/>
        <v>0</v>
      </c>
      <c r="V666" s="26">
        <f t="shared" si="163"/>
        <v>0</v>
      </c>
      <c r="W666" s="26">
        <f>'2021-22 Salary &amp; Benefits'!G$6</f>
        <v>11848.32</v>
      </c>
      <c r="X666" s="28">
        <f>'2021-22 Salary &amp; Benefits'!H$6</f>
        <v>0.2271</v>
      </c>
      <c r="Y666" s="28">
        <f>'2021-22 Salary &amp; Benefits'!I$6</f>
        <v>0.22070000000000001</v>
      </c>
      <c r="Z666" s="26">
        <f t="shared" si="164"/>
        <v>0</v>
      </c>
      <c r="AA666" s="27">
        <f t="shared" si="168"/>
        <v>0</v>
      </c>
      <c r="AB666" s="27">
        <f t="shared" si="165"/>
        <v>0</v>
      </c>
      <c r="AC666" s="27">
        <f t="shared" si="166"/>
        <v>0</v>
      </c>
      <c r="AD666" s="26">
        <f t="shared" si="167"/>
        <v>0</v>
      </c>
    </row>
    <row r="667" spans="1:30" s="23" customFormat="1">
      <c r="A667" s="129" t="s">
        <v>2463</v>
      </c>
      <c r="B667" s="129" t="s">
        <v>1523</v>
      </c>
      <c r="C667" s="130">
        <v>5582</v>
      </c>
      <c r="D667" s="129" t="s">
        <v>3173</v>
      </c>
      <c r="E667" s="169">
        <f>VLOOKUP($C667,'2020-21 School Level AAFTE'!$C:$Z,11,FALSE)</f>
        <v>0.53439999999999999</v>
      </c>
      <c r="F667" s="169" t="str">
        <f>VLOOKUP($C667,'2020-21 School Level AAFTE'!$C:$Z,8,FALSE)</f>
        <v>Yes</v>
      </c>
      <c r="G667" s="167">
        <f>VLOOKUP($C667,'2020-21 School Level AAFTE'!$C:$I,7,FALSE)</f>
        <v>5.2</v>
      </c>
      <c r="H667" s="145">
        <f>IFERROR(IF(F667= "yes",VLOOKUP(C667,Summary!$B:$I,5,0),0),0)</f>
        <v>0</v>
      </c>
      <c r="I667" s="144">
        <f t="shared" si="157"/>
        <v>5.2</v>
      </c>
      <c r="J667" s="101">
        <f>VLOOKUP($A667,'2021-22 Salary &amp; Benefits'!$A:$I,3,FALSE)</f>
        <v>1.1200000000000001</v>
      </c>
      <c r="K667" s="101">
        <f>VLOOKUP($A667,'2021-22 Salary &amp; Benefits'!$A:$I,4,FALSE)</f>
        <v>1.1200000000000001</v>
      </c>
      <c r="L667" s="121">
        <f t="shared" si="158"/>
        <v>5.2</v>
      </c>
      <c r="M667" s="29">
        <v>15</v>
      </c>
      <c r="N667" s="31">
        <f t="shared" si="159"/>
        <v>0.34666666666666668</v>
      </c>
      <c r="O667" s="29">
        <v>1.1000000000000001</v>
      </c>
      <c r="P667" s="29">
        <v>36</v>
      </c>
      <c r="Q667" s="32">
        <f t="shared" si="160"/>
        <v>13.728000000000002</v>
      </c>
      <c r="R667" s="122">
        <f t="shared" si="161"/>
        <v>1.5253333333333336E-2</v>
      </c>
      <c r="S667" s="25">
        <f>VLOOKUP($A667,'2021-22 Salary &amp; Benefits'!$A:$I,5,FALSE)</f>
        <v>67585</v>
      </c>
      <c r="T667" s="25">
        <f>VLOOKUP($A667,'2021-22 Salary &amp; Benefits'!$A:$I,6,FALSE)</f>
        <v>68937</v>
      </c>
      <c r="U667" s="26">
        <f t="shared" si="162"/>
        <v>1154.6041173333338</v>
      </c>
      <c r="V667" s="26">
        <f t="shared" si="163"/>
        <v>23.097207466666532</v>
      </c>
      <c r="W667" s="26">
        <f>'2021-22 Salary &amp; Benefits'!G$6</f>
        <v>11848.32</v>
      </c>
      <c r="X667" s="28">
        <f>'2021-22 Salary &amp; Benefits'!H$6</f>
        <v>0.2271</v>
      </c>
      <c r="Y667" s="28">
        <f>'2021-22 Salary &amp; Benefits'!I$6</f>
        <v>0.22070000000000001</v>
      </c>
      <c r="Z667" s="26">
        <f t="shared" si="164"/>
        <v>448.03452313429341</v>
      </c>
      <c r="AA667" s="27">
        <f t="shared" si="168"/>
        <v>19.628355413333338</v>
      </c>
      <c r="AB667" s="27">
        <f t="shared" si="165"/>
        <v>4.3319780397226682</v>
      </c>
      <c r="AC667" s="27">
        <f t="shared" si="166"/>
        <v>23.960333453056005</v>
      </c>
      <c r="AD667" s="26">
        <f t="shared" si="167"/>
        <v>1649.6961813873497</v>
      </c>
    </row>
    <row r="668" spans="1:30" s="23" customFormat="1">
      <c r="A668" s="129" t="s">
        <v>2463</v>
      </c>
      <c r="B668" s="129" t="s">
        <v>1523</v>
      </c>
      <c r="C668" s="130">
        <v>4557</v>
      </c>
      <c r="D668" s="129" t="s">
        <v>1528</v>
      </c>
      <c r="E668" s="169">
        <f>VLOOKUP($C668,'2020-21 School Level AAFTE'!$C:$Z,11,FALSE)</f>
        <v>0.41899999999999998</v>
      </c>
      <c r="F668" s="169" t="str">
        <f>VLOOKUP($C668,'2020-21 School Level AAFTE'!$C:$Z,8,FALSE)</f>
        <v>No</v>
      </c>
      <c r="G668" s="167">
        <f>VLOOKUP($C668,'2020-21 School Level AAFTE'!$C:$I,7,FALSE)</f>
        <v>519.1</v>
      </c>
      <c r="H668" s="145">
        <f>IFERROR(IF(F668= "yes",VLOOKUP(C668,Summary!$B:$I,5,0),0),0)</f>
        <v>0</v>
      </c>
      <c r="I668" s="144">
        <f t="shared" si="157"/>
        <v>0</v>
      </c>
      <c r="J668" s="101">
        <f>VLOOKUP($A668,'2021-22 Salary &amp; Benefits'!$A:$I,3,FALSE)</f>
        <v>1.1200000000000001</v>
      </c>
      <c r="K668" s="101">
        <f>VLOOKUP($A668,'2021-22 Salary &amp; Benefits'!$A:$I,4,FALSE)</f>
        <v>1.1200000000000001</v>
      </c>
      <c r="L668" s="121">
        <f t="shared" si="158"/>
        <v>0</v>
      </c>
      <c r="M668" s="29">
        <v>15</v>
      </c>
      <c r="N668" s="31">
        <f t="shared" si="159"/>
        <v>0</v>
      </c>
      <c r="O668" s="29">
        <v>1.1000000000000001</v>
      </c>
      <c r="P668" s="29">
        <v>36</v>
      </c>
      <c r="Q668" s="32">
        <f t="shared" si="160"/>
        <v>0</v>
      </c>
      <c r="R668" s="122">
        <f t="shared" si="161"/>
        <v>0</v>
      </c>
      <c r="S668" s="25">
        <f>VLOOKUP($A668,'2021-22 Salary &amp; Benefits'!$A:$I,5,FALSE)</f>
        <v>67585</v>
      </c>
      <c r="T668" s="25">
        <f>VLOOKUP($A668,'2021-22 Salary &amp; Benefits'!$A:$I,6,FALSE)</f>
        <v>68937</v>
      </c>
      <c r="U668" s="26">
        <f t="shared" si="162"/>
        <v>0</v>
      </c>
      <c r="V668" s="26">
        <f t="shared" si="163"/>
        <v>0</v>
      </c>
      <c r="W668" s="26">
        <f>'2021-22 Salary &amp; Benefits'!G$6</f>
        <v>11848.32</v>
      </c>
      <c r="X668" s="28">
        <f>'2021-22 Salary &amp; Benefits'!H$6</f>
        <v>0.2271</v>
      </c>
      <c r="Y668" s="28">
        <f>'2021-22 Salary &amp; Benefits'!I$6</f>
        <v>0.22070000000000001</v>
      </c>
      <c r="Z668" s="26">
        <f t="shared" si="164"/>
        <v>0</v>
      </c>
      <c r="AA668" s="27">
        <f t="shared" si="168"/>
        <v>0</v>
      </c>
      <c r="AB668" s="27">
        <f t="shared" si="165"/>
        <v>0</v>
      </c>
      <c r="AC668" s="27">
        <f t="shared" si="166"/>
        <v>0</v>
      </c>
      <c r="AD668" s="26">
        <f t="shared" si="167"/>
        <v>0</v>
      </c>
    </row>
    <row r="669" spans="1:30" s="23" customFormat="1">
      <c r="A669" s="129" t="s">
        <v>2463</v>
      </c>
      <c r="B669" s="129" t="s">
        <v>1523</v>
      </c>
      <c r="C669" s="130">
        <v>3798</v>
      </c>
      <c r="D669" s="129" t="s">
        <v>1527</v>
      </c>
      <c r="E669" s="169">
        <f>VLOOKUP($C669,'2020-21 School Level AAFTE'!$C:$Z,11,FALSE)</f>
        <v>0.47470000000000001</v>
      </c>
      <c r="F669" s="169" t="str">
        <f>VLOOKUP($C669,'2020-21 School Level AAFTE'!$C:$Z,8,FALSE)</f>
        <v>No</v>
      </c>
      <c r="G669" s="167">
        <f>VLOOKUP($C669,'2020-21 School Level AAFTE'!$C:$I,7,FALSE)</f>
        <v>583.73</v>
      </c>
      <c r="H669" s="145">
        <f>IFERROR(IF(F669= "yes",VLOOKUP(C669,Summary!$B:$I,5,0),0),0)</f>
        <v>0</v>
      </c>
      <c r="I669" s="143">
        <f t="shared" si="157"/>
        <v>0</v>
      </c>
      <c r="J669" s="101">
        <f>VLOOKUP($A669,'2021-22 Salary &amp; Benefits'!$A:$I,3,FALSE)</f>
        <v>1.1200000000000001</v>
      </c>
      <c r="K669" s="101">
        <f>VLOOKUP($A669,'2021-22 Salary &amp; Benefits'!$A:$I,4,FALSE)</f>
        <v>1.1200000000000001</v>
      </c>
      <c r="L669" s="45">
        <f t="shared" si="158"/>
        <v>0</v>
      </c>
      <c r="M669" s="29">
        <v>15</v>
      </c>
      <c r="N669" s="31">
        <f t="shared" si="159"/>
        <v>0</v>
      </c>
      <c r="O669" s="29">
        <v>1.1000000000000001</v>
      </c>
      <c r="P669" s="29">
        <v>36</v>
      </c>
      <c r="Q669" s="32">
        <f t="shared" si="160"/>
        <v>0</v>
      </c>
      <c r="R669" s="122">
        <f t="shared" si="161"/>
        <v>0</v>
      </c>
      <c r="S669" s="25">
        <f>VLOOKUP($A669,'2021-22 Salary &amp; Benefits'!$A:$I,5,FALSE)</f>
        <v>67585</v>
      </c>
      <c r="T669" s="25">
        <f>VLOOKUP($A669,'2021-22 Salary &amp; Benefits'!$A:$I,6,FALSE)</f>
        <v>68937</v>
      </c>
      <c r="U669" s="26">
        <f t="shared" si="162"/>
        <v>0</v>
      </c>
      <c r="V669" s="26">
        <f t="shared" si="163"/>
        <v>0</v>
      </c>
      <c r="W669" s="26">
        <f>'2021-22 Salary &amp; Benefits'!G$6</f>
        <v>11848.32</v>
      </c>
      <c r="X669" s="28">
        <f>'2021-22 Salary &amp; Benefits'!H$6</f>
        <v>0.2271</v>
      </c>
      <c r="Y669" s="28">
        <f>'2021-22 Salary &amp; Benefits'!I$6</f>
        <v>0.22070000000000001</v>
      </c>
      <c r="Z669" s="26">
        <f t="shared" si="164"/>
        <v>0</v>
      </c>
      <c r="AA669" s="27">
        <f t="shared" si="168"/>
        <v>0</v>
      </c>
      <c r="AB669" s="27">
        <f t="shared" si="165"/>
        <v>0</v>
      </c>
      <c r="AC669" s="27">
        <f t="shared" si="166"/>
        <v>0</v>
      </c>
      <c r="AD669" s="26">
        <f t="shared" si="167"/>
        <v>0</v>
      </c>
    </row>
    <row r="670" spans="1:30" s="23" customFormat="1">
      <c r="A670" s="129" t="s">
        <v>2278</v>
      </c>
      <c r="B670" s="129" t="s">
        <v>67</v>
      </c>
      <c r="C670" s="130">
        <v>3078</v>
      </c>
      <c r="D670" s="129" t="s">
        <v>69</v>
      </c>
      <c r="E670" s="169">
        <f>VLOOKUP($C670,'2020-21 School Level AAFTE'!$C:$Z,11,FALSE)</f>
        <v>0.73370000000000002</v>
      </c>
      <c r="F670" s="169" t="str">
        <f>VLOOKUP($C670,'2020-21 School Level AAFTE'!$C:$Z,8,FALSE)</f>
        <v>Yes</v>
      </c>
      <c r="G670" s="167">
        <f>VLOOKUP($C670,'2020-21 School Level AAFTE'!$C:$I,7,FALSE)</f>
        <v>366.72</v>
      </c>
      <c r="H670" s="145">
        <f>IFERROR(IF(F670= "yes",VLOOKUP(C670,Summary!$B:$I,5,0),0),0)</f>
        <v>0</v>
      </c>
      <c r="I670" s="143">
        <f t="shared" si="157"/>
        <v>366.72</v>
      </c>
      <c r="J670" s="101">
        <f>VLOOKUP($A670,'2021-22 Salary &amp; Benefits'!$A:$I,3,FALSE)</f>
        <v>1</v>
      </c>
      <c r="K670" s="101">
        <f>VLOOKUP($A670,'2021-22 Salary &amp; Benefits'!$A:$I,4,FALSE)</f>
        <v>1</v>
      </c>
      <c r="L670" s="45">
        <f t="shared" si="158"/>
        <v>366.72</v>
      </c>
      <c r="M670" s="29">
        <v>15</v>
      </c>
      <c r="N670" s="31">
        <f t="shared" si="159"/>
        <v>24.448</v>
      </c>
      <c r="O670" s="29">
        <v>1.1000000000000001</v>
      </c>
      <c r="P670" s="29">
        <v>36</v>
      </c>
      <c r="Q670" s="32">
        <f t="shared" si="160"/>
        <v>968.14080000000001</v>
      </c>
      <c r="R670" s="122">
        <f t="shared" si="161"/>
        <v>1.075712</v>
      </c>
      <c r="S670" s="25">
        <f>VLOOKUP($A670,'2021-22 Salary &amp; Benefits'!$A:$I,5,FALSE)</f>
        <v>67585</v>
      </c>
      <c r="T670" s="25">
        <f>VLOOKUP($A670,'2021-22 Salary &amp; Benefits'!$A:$I,6,FALSE)</f>
        <v>68937</v>
      </c>
      <c r="U670" s="26">
        <f t="shared" si="162"/>
        <v>72701.995519999997</v>
      </c>
      <c r="V670" s="26">
        <f t="shared" si="163"/>
        <v>1454.3626240000012</v>
      </c>
      <c r="W670" s="26">
        <f>'2021-22 Salary &amp; Benefits'!G$6</f>
        <v>11848.32</v>
      </c>
      <c r="X670" s="28">
        <f>'2021-22 Salary &amp; Benefits'!H$6</f>
        <v>0.2271</v>
      </c>
      <c r="Y670" s="28">
        <f>'2021-22 Salary &amp; Benefits'!I$6</f>
        <v>0.22070000000000001</v>
      </c>
      <c r="Z670" s="26">
        <f t="shared" si="164"/>
        <v>29576.981017548802</v>
      </c>
      <c r="AA670" s="27">
        <f t="shared" si="168"/>
        <v>1235.9393024000001</v>
      </c>
      <c r="AB670" s="27">
        <f t="shared" si="165"/>
        <v>272.77180403968003</v>
      </c>
      <c r="AC670" s="27">
        <f t="shared" si="166"/>
        <v>1508.7111064396802</v>
      </c>
      <c r="AD670" s="26">
        <f t="shared" si="167"/>
        <v>105242.05026798847</v>
      </c>
    </row>
    <row r="671" spans="1:30" s="23" customFormat="1">
      <c r="A671" s="129" t="s">
        <v>2278</v>
      </c>
      <c r="B671" s="129" t="s">
        <v>67</v>
      </c>
      <c r="C671" s="130">
        <v>4031</v>
      </c>
      <c r="D671" s="129" t="s">
        <v>70</v>
      </c>
      <c r="E671" s="169">
        <f>VLOOKUP($C671,'2020-21 School Level AAFTE'!$C:$Z,11,FALSE)</f>
        <v>0.77400000000000002</v>
      </c>
      <c r="F671" s="169" t="str">
        <f>VLOOKUP($C671,'2020-21 School Level AAFTE'!$C:$Z,8,FALSE)</f>
        <v>Yes</v>
      </c>
      <c r="G671" s="167">
        <f>VLOOKUP($C671,'2020-21 School Level AAFTE'!$C:$I,7,FALSE)</f>
        <v>217.78</v>
      </c>
      <c r="H671" s="145">
        <f>IFERROR(IF(F671= "yes",VLOOKUP(C671,Summary!$B:$I,5,0),0),0)</f>
        <v>0</v>
      </c>
      <c r="I671" s="143">
        <f t="shared" si="157"/>
        <v>217.78</v>
      </c>
      <c r="J671" s="101">
        <f>VLOOKUP($A671,'2021-22 Salary &amp; Benefits'!$A:$I,3,FALSE)</f>
        <v>1</v>
      </c>
      <c r="K671" s="101">
        <f>VLOOKUP($A671,'2021-22 Salary &amp; Benefits'!$A:$I,4,FALSE)</f>
        <v>1</v>
      </c>
      <c r="L671" s="45">
        <f t="shared" si="158"/>
        <v>217.78</v>
      </c>
      <c r="M671" s="29">
        <v>15</v>
      </c>
      <c r="N671" s="31">
        <f t="shared" si="159"/>
        <v>14.518666666666666</v>
      </c>
      <c r="O671" s="29">
        <v>1.1000000000000001</v>
      </c>
      <c r="P671" s="29">
        <v>36</v>
      </c>
      <c r="Q671" s="32">
        <f t="shared" si="160"/>
        <v>574.93920000000003</v>
      </c>
      <c r="R671" s="122">
        <f t="shared" si="161"/>
        <v>0.63882133333333335</v>
      </c>
      <c r="S671" s="25">
        <f>VLOOKUP($A671,'2021-22 Salary &amp; Benefits'!$A:$I,5,FALSE)</f>
        <v>67585</v>
      </c>
      <c r="T671" s="25">
        <f>VLOOKUP($A671,'2021-22 Salary &amp; Benefits'!$A:$I,6,FALSE)</f>
        <v>68937</v>
      </c>
      <c r="U671" s="26">
        <f t="shared" si="162"/>
        <v>43174.739813333334</v>
      </c>
      <c r="V671" s="26">
        <f t="shared" si="163"/>
        <v>863.68644266666524</v>
      </c>
      <c r="W671" s="26">
        <f>'2021-22 Salary &amp; Benefits'!G$6</f>
        <v>11848.32</v>
      </c>
      <c r="X671" s="28">
        <f>'2021-22 Salary &amp; Benefits'!H$6</f>
        <v>0.2271</v>
      </c>
      <c r="Y671" s="28">
        <f>'2021-22 Salary &amp; Benefits'!I$6</f>
        <v>0.22070000000000001</v>
      </c>
      <c r="Z671" s="26">
        <f t="shared" si="164"/>
        <v>17564.558589664532</v>
      </c>
      <c r="AA671" s="27">
        <f t="shared" si="168"/>
        <v>733.9737709333333</v>
      </c>
      <c r="AB671" s="27">
        <f t="shared" si="165"/>
        <v>161.98801124498667</v>
      </c>
      <c r="AC671" s="27">
        <f t="shared" si="166"/>
        <v>895.96178217831994</v>
      </c>
      <c r="AD671" s="26">
        <f t="shared" si="167"/>
        <v>62498.946627842852</v>
      </c>
    </row>
    <row r="672" spans="1:30" s="23" customFormat="1">
      <c r="A672" s="129" t="s">
        <v>2278</v>
      </c>
      <c r="B672" s="129" t="s">
        <v>67</v>
      </c>
      <c r="C672" s="130">
        <v>2367</v>
      </c>
      <c r="D672" s="129" t="s">
        <v>68</v>
      </c>
      <c r="E672" s="169">
        <f>VLOOKUP($C672,'2020-21 School Level AAFTE'!$C:$Z,11,FALSE)</f>
        <v>0.69989999999999997</v>
      </c>
      <c r="F672" s="169" t="str">
        <f>VLOOKUP($C672,'2020-21 School Level AAFTE'!$C:$Z,8,FALSE)</f>
        <v>Yes</v>
      </c>
      <c r="G672" s="167">
        <f>VLOOKUP($C672,'2020-21 School Level AAFTE'!$C:$I,7,FALSE)</f>
        <v>284.18</v>
      </c>
      <c r="H672" s="145">
        <f>IFERROR(IF(F672= "yes",VLOOKUP(C672,Summary!$B:$I,5,0),0),0)</f>
        <v>0</v>
      </c>
      <c r="I672" s="143">
        <f t="shared" si="157"/>
        <v>284.18</v>
      </c>
      <c r="J672" s="101">
        <f>VLOOKUP($A672,'2021-22 Salary &amp; Benefits'!$A:$I,3,FALSE)</f>
        <v>1</v>
      </c>
      <c r="K672" s="101">
        <f>VLOOKUP($A672,'2021-22 Salary &amp; Benefits'!$A:$I,4,FALSE)</f>
        <v>1</v>
      </c>
      <c r="L672" s="45">
        <f t="shared" si="158"/>
        <v>284.18</v>
      </c>
      <c r="M672" s="29">
        <v>15</v>
      </c>
      <c r="N672" s="31">
        <f t="shared" si="159"/>
        <v>18.945333333333334</v>
      </c>
      <c r="O672" s="29">
        <v>1.1000000000000001</v>
      </c>
      <c r="P672" s="29">
        <v>36</v>
      </c>
      <c r="Q672" s="32">
        <f t="shared" si="160"/>
        <v>750.23520000000008</v>
      </c>
      <c r="R672" s="122">
        <f t="shared" si="161"/>
        <v>0.83359466666666671</v>
      </c>
      <c r="S672" s="25">
        <f>VLOOKUP($A672,'2021-22 Salary &amp; Benefits'!$A:$I,5,FALSE)</f>
        <v>67585</v>
      </c>
      <c r="T672" s="25">
        <f>VLOOKUP($A672,'2021-22 Salary &amp; Benefits'!$A:$I,6,FALSE)</f>
        <v>68937</v>
      </c>
      <c r="U672" s="26">
        <f t="shared" si="162"/>
        <v>56338.495546666672</v>
      </c>
      <c r="V672" s="26">
        <f t="shared" si="163"/>
        <v>1127.0199893333338</v>
      </c>
      <c r="W672" s="26">
        <f>'2021-22 Salary &amp; Benefits'!G$6</f>
        <v>11848.32</v>
      </c>
      <c r="X672" s="28">
        <f>'2021-22 Salary &amp; Benefits'!H$6</f>
        <v>0.2271</v>
      </c>
      <c r="Y672" s="28">
        <f>'2021-22 Salary &amp; Benefits'!I$6</f>
        <v>0.22070000000000001</v>
      </c>
      <c r="Z672" s="26">
        <f t="shared" si="164"/>
        <v>22919.902011253871</v>
      </c>
      <c r="AA672" s="27">
        <f t="shared" si="168"/>
        <v>957.75859226666682</v>
      </c>
      <c r="AB672" s="27">
        <f t="shared" si="165"/>
        <v>211.37732131325336</v>
      </c>
      <c r="AC672" s="27">
        <f t="shared" si="166"/>
        <v>1169.1359135799203</v>
      </c>
      <c r="AD672" s="26">
        <f t="shared" si="167"/>
        <v>81554.553460833791</v>
      </c>
    </row>
    <row r="673" spans="1:30" s="23" customFormat="1">
      <c r="A673" s="129" t="s">
        <v>2459</v>
      </c>
      <c r="B673" s="129" t="s">
        <v>1466</v>
      </c>
      <c r="C673" s="130">
        <v>3180</v>
      </c>
      <c r="D673" s="129" t="s">
        <v>1473</v>
      </c>
      <c r="E673" s="169">
        <f>VLOOKUP($C673,'2020-21 School Level AAFTE'!$C:$Z,11,FALSE)</f>
        <v>0.72460000000000002</v>
      </c>
      <c r="F673" s="169" t="str">
        <f>VLOOKUP($C673,'2020-21 School Level AAFTE'!$C:$Z,8,FALSE)</f>
        <v>Yes</v>
      </c>
      <c r="G673" s="167">
        <f>VLOOKUP($C673,'2020-21 School Level AAFTE'!$C:$I,7,FALSE)</f>
        <v>466.3</v>
      </c>
      <c r="H673" s="145">
        <f>IFERROR(IF(F673= "yes",VLOOKUP(C673,Summary!$B:$I,5,0),0),0)</f>
        <v>0</v>
      </c>
      <c r="I673" s="143">
        <f t="shared" si="157"/>
        <v>466.3</v>
      </c>
      <c r="J673" s="101">
        <f>VLOOKUP($A673,'2021-22 Salary &amp; Benefits'!$A:$I,3,FALSE)</f>
        <v>1.06</v>
      </c>
      <c r="K673" s="101">
        <f>VLOOKUP($A673,'2021-22 Salary &amp; Benefits'!$A:$I,4,FALSE)</f>
        <v>1.06</v>
      </c>
      <c r="L673" s="45">
        <f t="shared" si="158"/>
        <v>466.3</v>
      </c>
      <c r="M673" s="29">
        <v>15</v>
      </c>
      <c r="N673" s="31">
        <f t="shared" si="159"/>
        <v>31.086666666666666</v>
      </c>
      <c r="O673" s="29">
        <v>1.1000000000000001</v>
      </c>
      <c r="P673" s="29">
        <v>36</v>
      </c>
      <c r="Q673" s="32">
        <f t="shared" si="160"/>
        <v>1231.0320000000002</v>
      </c>
      <c r="R673" s="122">
        <f t="shared" si="161"/>
        <v>1.3678133333333335</v>
      </c>
      <c r="S673" s="25">
        <f>VLOOKUP($A673,'2021-22 Salary &amp; Benefits'!$A:$I,5,FALSE)</f>
        <v>67585</v>
      </c>
      <c r="T673" s="25">
        <f>VLOOKUP($A673,'2021-22 Salary &amp; Benefits'!$A:$I,6,FALSE)</f>
        <v>68937</v>
      </c>
      <c r="U673" s="26">
        <f t="shared" si="162"/>
        <v>97990.283981333356</v>
      </c>
      <c r="V673" s="26">
        <f t="shared" si="163"/>
        <v>1960.2406442666543</v>
      </c>
      <c r="W673" s="26">
        <f>'2021-22 Salary &amp; Benefits'!G$6</f>
        <v>11848.32</v>
      </c>
      <c r="X673" s="28">
        <f>'2021-22 Salary &amp; Benefits'!H$6</f>
        <v>0.2271</v>
      </c>
      <c r="Y673" s="28">
        <f>'2021-22 Salary &amp; Benefits'!I$6</f>
        <v>0.22070000000000001</v>
      </c>
      <c r="Z673" s="26">
        <f t="shared" si="164"/>
        <v>38892.508675950463</v>
      </c>
      <c r="AA673" s="27">
        <f t="shared" si="168"/>
        <v>1665.8420770933335</v>
      </c>
      <c r="AB673" s="27">
        <f t="shared" si="165"/>
        <v>367.65134641449873</v>
      </c>
      <c r="AC673" s="27">
        <f t="shared" si="166"/>
        <v>2033.4934235078322</v>
      </c>
      <c r="AD673" s="26">
        <f t="shared" si="167"/>
        <v>140876.52672505833</v>
      </c>
    </row>
    <row r="674" spans="1:30" s="23" customFormat="1">
      <c r="A674" s="129" t="s">
        <v>2459</v>
      </c>
      <c r="B674" s="129" t="s">
        <v>1466</v>
      </c>
      <c r="C674" s="130">
        <v>2398</v>
      </c>
      <c r="D674" s="129" t="s">
        <v>1469</v>
      </c>
      <c r="E674" s="169">
        <f>VLOOKUP($C674,'2020-21 School Level AAFTE'!$C:$Z,11,FALSE)</f>
        <v>0.64639999999999997</v>
      </c>
      <c r="F674" s="169" t="str">
        <f>VLOOKUP($C674,'2020-21 School Level AAFTE'!$C:$Z,8,FALSE)</f>
        <v>Yes</v>
      </c>
      <c r="G674" s="167">
        <f>VLOOKUP($C674,'2020-21 School Level AAFTE'!$C:$I,7,FALSE)</f>
        <v>369.7</v>
      </c>
      <c r="H674" s="145">
        <f>IFERROR(IF(F674= "yes",VLOOKUP(C674,Summary!$B:$I,5,0),0),0)</f>
        <v>0</v>
      </c>
      <c r="I674" s="144">
        <f t="shared" si="157"/>
        <v>369.7</v>
      </c>
      <c r="J674" s="101">
        <f>VLOOKUP($A674,'2021-22 Salary &amp; Benefits'!$A:$I,3,FALSE)</f>
        <v>1.06</v>
      </c>
      <c r="K674" s="101">
        <f>VLOOKUP($A674,'2021-22 Salary &amp; Benefits'!$A:$I,4,FALSE)</f>
        <v>1.06</v>
      </c>
      <c r="L674" s="121">
        <f t="shared" si="158"/>
        <v>369.7</v>
      </c>
      <c r="M674" s="29">
        <v>15</v>
      </c>
      <c r="N674" s="31">
        <f t="shared" si="159"/>
        <v>24.646666666666665</v>
      </c>
      <c r="O674" s="29">
        <v>1.1000000000000001</v>
      </c>
      <c r="P674" s="29">
        <v>36</v>
      </c>
      <c r="Q674" s="32">
        <f t="shared" si="160"/>
        <v>976.00800000000004</v>
      </c>
      <c r="R674" s="122">
        <f t="shared" si="161"/>
        <v>1.0844533333333333</v>
      </c>
      <c r="S674" s="25">
        <f>VLOOKUP($A674,'2021-22 Salary &amp; Benefits'!$A:$I,5,FALSE)</f>
        <v>67585</v>
      </c>
      <c r="T674" s="25">
        <f>VLOOKUP($A674,'2021-22 Salary &amp; Benefits'!$A:$I,6,FALSE)</f>
        <v>68937</v>
      </c>
      <c r="U674" s="26">
        <f t="shared" si="162"/>
        <v>77690.34524533333</v>
      </c>
      <c r="V674" s="26">
        <f t="shared" si="163"/>
        <v>1554.1517610666633</v>
      </c>
      <c r="W674" s="26">
        <f>'2021-22 Salary &amp; Benefits'!G$6</f>
        <v>11848.32</v>
      </c>
      <c r="X674" s="28">
        <f>'2021-22 Salary &amp; Benefits'!H$6</f>
        <v>0.2271</v>
      </c>
      <c r="Y674" s="28">
        <f>'2021-22 Salary &amp; Benefits'!I$6</f>
        <v>0.22070000000000001</v>
      </c>
      <c r="Z674" s="26">
        <f t="shared" si="164"/>
        <v>30835.428817282613</v>
      </c>
      <c r="AA674" s="27">
        <f t="shared" si="168"/>
        <v>1320.7416167733331</v>
      </c>
      <c r="AB674" s="27">
        <f t="shared" si="165"/>
        <v>291.48767482187463</v>
      </c>
      <c r="AC674" s="27">
        <f t="shared" si="166"/>
        <v>1612.2292915952078</v>
      </c>
      <c r="AD674" s="26">
        <f t="shared" si="167"/>
        <v>111692.15511527781</v>
      </c>
    </row>
    <row r="675" spans="1:30" s="23" customFormat="1">
      <c r="A675" s="129" t="s">
        <v>2459</v>
      </c>
      <c r="B675" s="129" t="s">
        <v>1466</v>
      </c>
      <c r="C675" s="130">
        <v>3301</v>
      </c>
      <c r="D675" s="129" t="s">
        <v>1475</v>
      </c>
      <c r="E675" s="169">
        <f>VLOOKUP($C675,'2020-21 School Level AAFTE'!$C:$Z,11,FALSE)</f>
        <v>0.80840000000000001</v>
      </c>
      <c r="F675" s="169" t="str">
        <f>VLOOKUP($C675,'2020-21 School Level AAFTE'!$C:$Z,8,FALSE)</f>
        <v>Yes</v>
      </c>
      <c r="G675" s="167">
        <f>VLOOKUP($C675,'2020-21 School Level AAFTE'!$C:$I,7,FALSE)</f>
        <v>400.4</v>
      </c>
      <c r="H675" s="145">
        <f>IFERROR(IF(F675= "yes",VLOOKUP(C675,Summary!$B:$I,5,0),0),0)</f>
        <v>0</v>
      </c>
      <c r="I675" s="144">
        <f t="shared" si="157"/>
        <v>400.4</v>
      </c>
      <c r="J675" s="101">
        <f>VLOOKUP($A675,'2021-22 Salary &amp; Benefits'!$A:$I,3,FALSE)</f>
        <v>1.06</v>
      </c>
      <c r="K675" s="101">
        <f>VLOOKUP($A675,'2021-22 Salary &amp; Benefits'!$A:$I,4,FALSE)</f>
        <v>1.06</v>
      </c>
      <c r="L675" s="121">
        <f t="shared" si="158"/>
        <v>400.4</v>
      </c>
      <c r="M675" s="29">
        <v>15</v>
      </c>
      <c r="N675" s="31">
        <f t="shared" si="159"/>
        <v>26.693333333333332</v>
      </c>
      <c r="O675" s="29">
        <v>1.1000000000000001</v>
      </c>
      <c r="P675" s="29">
        <v>36</v>
      </c>
      <c r="Q675" s="32">
        <f t="shared" si="160"/>
        <v>1057.056</v>
      </c>
      <c r="R675" s="122">
        <f t="shared" si="161"/>
        <v>1.1745066666666668</v>
      </c>
      <c r="S675" s="25">
        <f>VLOOKUP($A675,'2021-22 Salary &amp; Benefits'!$A:$I,5,FALSE)</f>
        <v>67585</v>
      </c>
      <c r="T675" s="25">
        <f>VLOOKUP($A675,'2021-22 Salary &amp; Benefits'!$A:$I,6,FALSE)</f>
        <v>68937</v>
      </c>
      <c r="U675" s="26">
        <f t="shared" si="162"/>
        <v>84141.775050666678</v>
      </c>
      <c r="V675" s="26">
        <f t="shared" si="163"/>
        <v>1683.2089941333397</v>
      </c>
      <c r="W675" s="26">
        <f>'2021-22 Salary &amp; Benefits'!G$6</f>
        <v>11848.32</v>
      </c>
      <c r="X675" s="28">
        <f>'2021-22 Salary &amp; Benefits'!H$6</f>
        <v>0.2271</v>
      </c>
      <c r="Y675" s="28">
        <f>'2021-22 Salary &amp; Benefits'!I$6</f>
        <v>0.22070000000000001</v>
      </c>
      <c r="Z675" s="26">
        <f t="shared" si="164"/>
        <v>33396.012167811634</v>
      </c>
      <c r="AA675" s="27">
        <f t="shared" si="168"/>
        <v>1430.416400746667</v>
      </c>
      <c r="AB675" s="27">
        <f t="shared" si="165"/>
        <v>315.69289964478941</v>
      </c>
      <c r="AC675" s="27">
        <f t="shared" si="166"/>
        <v>1746.1093003914564</v>
      </c>
      <c r="AD675" s="26">
        <f t="shared" si="167"/>
        <v>120967.1055130031</v>
      </c>
    </row>
    <row r="676" spans="1:30" s="23" customFormat="1">
      <c r="A676" s="129" t="s">
        <v>2459</v>
      </c>
      <c r="B676" s="129" t="s">
        <v>1466</v>
      </c>
      <c r="C676" s="130">
        <v>2257</v>
      </c>
      <c r="D676" s="129" t="s">
        <v>1467</v>
      </c>
      <c r="E676" s="169">
        <f>VLOOKUP($C676,'2020-21 School Level AAFTE'!$C:$Z,11,FALSE)</f>
        <v>0.59740000000000004</v>
      </c>
      <c r="F676" s="169" t="str">
        <f>VLOOKUP($C676,'2020-21 School Level AAFTE'!$C:$Z,8,FALSE)</f>
        <v>Yes</v>
      </c>
      <c r="G676" s="167">
        <f>VLOOKUP($C676,'2020-21 School Level AAFTE'!$C:$I,7,FALSE)</f>
        <v>490.35</v>
      </c>
      <c r="H676" s="145">
        <f>IFERROR(IF(F676= "yes",VLOOKUP(C676,Summary!$B:$I,5,0),0),0)</f>
        <v>0</v>
      </c>
      <c r="I676" s="144">
        <f t="shared" si="157"/>
        <v>490.35</v>
      </c>
      <c r="J676" s="101">
        <f>VLOOKUP($A676,'2021-22 Salary &amp; Benefits'!$A:$I,3,FALSE)</f>
        <v>1.06</v>
      </c>
      <c r="K676" s="101">
        <f>VLOOKUP($A676,'2021-22 Salary &amp; Benefits'!$A:$I,4,FALSE)</f>
        <v>1.06</v>
      </c>
      <c r="L676" s="121">
        <f t="shared" si="158"/>
        <v>490.35</v>
      </c>
      <c r="M676" s="29">
        <v>15</v>
      </c>
      <c r="N676" s="31">
        <f t="shared" si="159"/>
        <v>32.690000000000005</v>
      </c>
      <c r="O676" s="29">
        <v>1.1000000000000001</v>
      </c>
      <c r="P676" s="29">
        <v>36</v>
      </c>
      <c r="Q676" s="32">
        <f t="shared" si="160"/>
        <v>1294.5240000000003</v>
      </c>
      <c r="R676" s="122">
        <f t="shared" si="161"/>
        <v>1.4383600000000003</v>
      </c>
      <c r="S676" s="25">
        <f>VLOOKUP($A676,'2021-22 Salary &amp; Benefits'!$A:$I,5,FALSE)</f>
        <v>67585</v>
      </c>
      <c r="T676" s="25">
        <f>VLOOKUP($A676,'2021-22 Salary &amp; Benefits'!$A:$I,6,FALSE)</f>
        <v>68937</v>
      </c>
      <c r="U676" s="26">
        <f t="shared" si="162"/>
        <v>103044.25423600004</v>
      </c>
      <c r="V676" s="26">
        <f t="shared" si="163"/>
        <v>2061.3424831999873</v>
      </c>
      <c r="W676" s="26">
        <f>'2021-22 Salary &amp; Benefits'!G$6</f>
        <v>11848.32</v>
      </c>
      <c r="X676" s="28">
        <f>'2021-22 Salary &amp; Benefits'!H$6</f>
        <v>0.2271</v>
      </c>
      <c r="Y676" s="28">
        <f>'2021-22 Salary &amp; Benefits'!I$6</f>
        <v>0.22070000000000001</v>
      </c>
      <c r="Z676" s="26">
        <f t="shared" si="164"/>
        <v>40898.437978237846</v>
      </c>
      <c r="AA676" s="27">
        <f t="shared" si="168"/>
        <v>1751.7599453200005</v>
      </c>
      <c r="AB676" s="27">
        <f t="shared" si="165"/>
        <v>386.61341993212415</v>
      </c>
      <c r="AC676" s="27">
        <f t="shared" si="166"/>
        <v>2138.3733652521246</v>
      </c>
      <c r="AD676" s="26">
        <f t="shared" si="167"/>
        <v>148142.40806269</v>
      </c>
    </row>
    <row r="677" spans="1:30" s="23" customFormat="1">
      <c r="A677" s="129" t="s">
        <v>2459</v>
      </c>
      <c r="B677" s="129" t="s">
        <v>1466</v>
      </c>
      <c r="C677" s="130">
        <v>3532</v>
      </c>
      <c r="D677" s="129" t="s">
        <v>1477</v>
      </c>
      <c r="E677" s="169">
        <f>VLOOKUP($C677,'2020-21 School Level AAFTE'!$C:$Z,11,FALSE)</f>
        <v>0.74739999999999995</v>
      </c>
      <c r="F677" s="169" t="str">
        <f>VLOOKUP($C677,'2020-21 School Level AAFTE'!$C:$Z,8,FALSE)</f>
        <v>Yes</v>
      </c>
      <c r="G677" s="167">
        <f>VLOOKUP($C677,'2020-21 School Level AAFTE'!$C:$I,7,FALSE)</f>
        <v>365.3</v>
      </c>
      <c r="H677" s="145">
        <f>IFERROR(IF(F677= "yes",VLOOKUP(C677,Summary!$B:$I,5,0),0),0)</f>
        <v>0</v>
      </c>
      <c r="I677" s="144">
        <f t="shared" si="157"/>
        <v>365.3</v>
      </c>
      <c r="J677" s="101">
        <f>VLOOKUP($A677,'2021-22 Salary &amp; Benefits'!$A:$I,3,FALSE)</f>
        <v>1.06</v>
      </c>
      <c r="K677" s="101">
        <f>VLOOKUP($A677,'2021-22 Salary &amp; Benefits'!$A:$I,4,FALSE)</f>
        <v>1.06</v>
      </c>
      <c r="L677" s="121">
        <f t="shared" si="158"/>
        <v>365.3</v>
      </c>
      <c r="M677" s="29">
        <v>15</v>
      </c>
      <c r="N677" s="31">
        <f t="shared" si="159"/>
        <v>24.353333333333335</v>
      </c>
      <c r="O677" s="29">
        <v>1.1000000000000001</v>
      </c>
      <c r="P677" s="29">
        <v>36</v>
      </c>
      <c r="Q677" s="32">
        <f t="shared" si="160"/>
        <v>964.39200000000017</v>
      </c>
      <c r="R677" s="122">
        <f t="shared" si="161"/>
        <v>1.0715466666666669</v>
      </c>
      <c r="S677" s="25">
        <f>VLOOKUP($A677,'2021-22 Salary &amp; Benefits'!$A:$I,5,FALSE)</f>
        <v>67585</v>
      </c>
      <c r="T677" s="25">
        <f>VLOOKUP($A677,'2021-22 Salary &amp; Benefits'!$A:$I,6,FALSE)</f>
        <v>68937</v>
      </c>
      <c r="U677" s="26">
        <f t="shared" si="162"/>
        <v>76765.710354666691</v>
      </c>
      <c r="V677" s="26">
        <f t="shared" si="163"/>
        <v>1535.6549589333299</v>
      </c>
      <c r="W677" s="26">
        <f>'2021-22 Salary &amp; Benefits'!G$6</f>
        <v>11848.32</v>
      </c>
      <c r="X677" s="28">
        <f>'2021-22 Salary &amp; Benefits'!H$6</f>
        <v>0.2271</v>
      </c>
      <c r="Y677" s="28">
        <f>'2021-22 Salary &amp; Benefits'!I$6</f>
        <v>0.22070000000000001</v>
      </c>
      <c r="Z677" s="26">
        <f t="shared" si="164"/>
        <v>30468.439672581393</v>
      </c>
      <c r="AA677" s="27">
        <f t="shared" si="168"/>
        <v>1305.022755226667</v>
      </c>
      <c r="AB677" s="27">
        <f t="shared" si="165"/>
        <v>288.01852207852539</v>
      </c>
      <c r="AC677" s="27">
        <f t="shared" si="166"/>
        <v>1593.0412773051924</v>
      </c>
      <c r="AD677" s="26">
        <f t="shared" si="167"/>
        <v>110362.8462634866</v>
      </c>
    </row>
    <row r="678" spans="1:30" s="23" customFormat="1">
      <c r="A678" s="129" t="s">
        <v>2459</v>
      </c>
      <c r="B678" s="129" t="s">
        <v>1466</v>
      </c>
      <c r="C678" s="130">
        <v>2876</v>
      </c>
      <c r="D678" s="129" t="s">
        <v>1470</v>
      </c>
      <c r="E678" s="169">
        <f>VLOOKUP($C678,'2020-21 School Level AAFTE'!$C:$Z,11,FALSE)</f>
        <v>0.66549999999999998</v>
      </c>
      <c r="F678" s="169" t="str">
        <f>VLOOKUP($C678,'2020-21 School Level AAFTE'!$C:$Z,8,FALSE)</f>
        <v>Yes</v>
      </c>
      <c r="G678" s="167">
        <f>VLOOKUP($C678,'2020-21 School Level AAFTE'!$C:$I,7,FALSE)</f>
        <v>1159.33</v>
      </c>
      <c r="H678" s="145">
        <f>IFERROR(IF(F678= "yes",VLOOKUP(C678,Summary!$B:$I,5,0),0),0)</f>
        <v>0</v>
      </c>
      <c r="I678" s="144">
        <f t="shared" si="157"/>
        <v>1159.33</v>
      </c>
      <c r="J678" s="101">
        <f>VLOOKUP($A678,'2021-22 Salary &amp; Benefits'!$A:$I,3,FALSE)</f>
        <v>1.06</v>
      </c>
      <c r="K678" s="101">
        <f>VLOOKUP($A678,'2021-22 Salary &amp; Benefits'!$A:$I,4,FALSE)</f>
        <v>1.06</v>
      </c>
      <c r="L678" s="121">
        <f t="shared" si="158"/>
        <v>1159.33</v>
      </c>
      <c r="M678" s="29">
        <v>15</v>
      </c>
      <c r="N678" s="31">
        <f t="shared" si="159"/>
        <v>77.288666666666657</v>
      </c>
      <c r="O678" s="29">
        <v>1.1000000000000001</v>
      </c>
      <c r="P678" s="29">
        <v>36</v>
      </c>
      <c r="Q678" s="32">
        <f t="shared" si="160"/>
        <v>3060.6311999999998</v>
      </c>
      <c r="R678" s="122">
        <f t="shared" si="161"/>
        <v>3.4007013333333331</v>
      </c>
      <c r="S678" s="25">
        <f>VLOOKUP($A678,'2021-22 Salary &amp; Benefits'!$A:$I,5,FALSE)</f>
        <v>67585</v>
      </c>
      <c r="T678" s="25">
        <f>VLOOKUP($A678,'2021-22 Salary &amp; Benefits'!$A:$I,6,FALSE)</f>
        <v>68937</v>
      </c>
      <c r="U678" s="26">
        <f t="shared" si="162"/>
        <v>243626.58359013335</v>
      </c>
      <c r="V678" s="26">
        <f t="shared" si="163"/>
        <v>4873.6130948266364</v>
      </c>
      <c r="W678" s="26">
        <f>'2021-22 Salary &amp; Benefits'!G$6</f>
        <v>11848.32</v>
      </c>
      <c r="X678" s="28">
        <f>'2021-22 Salary &amp; Benefits'!H$6</f>
        <v>0.2271</v>
      </c>
      <c r="Y678" s="28">
        <f>'2021-22 Salary &amp; Benefits'!I$6</f>
        <v>0.22070000000000001</v>
      </c>
      <c r="Z678" s="26">
        <f t="shared" si="164"/>
        <v>96695.801165107521</v>
      </c>
      <c r="AA678" s="27">
        <f t="shared" si="168"/>
        <v>4141.6699447493329</v>
      </c>
      <c r="AB678" s="27">
        <f t="shared" si="165"/>
        <v>914.0665568061778</v>
      </c>
      <c r="AC678" s="27">
        <f t="shared" si="166"/>
        <v>5055.7365015555106</v>
      </c>
      <c r="AD678" s="26">
        <f t="shared" si="167"/>
        <v>350251.73435162299</v>
      </c>
    </row>
    <row r="679" spans="1:30" s="23" customFormat="1">
      <c r="A679" s="129" t="s">
        <v>2459</v>
      </c>
      <c r="B679" s="129" t="s">
        <v>1466</v>
      </c>
      <c r="C679" s="130">
        <v>4063</v>
      </c>
      <c r="D679" s="129" t="s">
        <v>1479</v>
      </c>
      <c r="E679" s="169">
        <f>VLOOKUP($C679,'2020-21 School Level AAFTE'!$C:$Z,11,FALSE)</f>
        <v>0.77239999999999998</v>
      </c>
      <c r="F679" s="169" t="str">
        <f>VLOOKUP($C679,'2020-21 School Level AAFTE'!$C:$Z,8,FALSE)</f>
        <v>Yes</v>
      </c>
      <c r="G679" s="167">
        <f>VLOOKUP($C679,'2020-21 School Level AAFTE'!$C:$I,7,FALSE)</f>
        <v>104.57</v>
      </c>
      <c r="H679" s="145">
        <f>IFERROR(IF(F679= "yes",VLOOKUP(C679,Summary!$B:$I,5,0),0),0)</f>
        <v>0</v>
      </c>
      <c r="I679" s="144">
        <f t="shared" si="157"/>
        <v>104.57</v>
      </c>
      <c r="J679" s="101">
        <f>VLOOKUP($A679,'2021-22 Salary &amp; Benefits'!$A:$I,3,FALSE)</f>
        <v>1.06</v>
      </c>
      <c r="K679" s="101">
        <f>VLOOKUP($A679,'2021-22 Salary &amp; Benefits'!$A:$I,4,FALSE)</f>
        <v>1.06</v>
      </c>
      <c r="L679" s="121">
        <f t="shared" si="158"/>
        <v>104.57</v>
      </c>
      <c r="M679" s="29">
        <v>15</v>
      </c>
      <c r="N679" s="31">
        <f t="shared" si="159"/>
        <v>6.9713333333333329</v>
      </c>
      <c r="O679" s="29">
        <v>1.1000000000000001</v>
      </c>
      <c r="P679" s="29">
        <v>36</v>
      </c>
      <c r="Q679" s="32">
        <f t="shared" si="160"/>
        <v>276.06479999999999</v>
      </c>
      <c r="R679" s="122">
        <f t="shared" si="161"/>
        <v>0.30673866666666666</v>
      </c>
      <c r="S679" s="25">
        <f>VLOOKUP($A679,'2021-22 Salary &amp; Benefits'!$A:$I,5,FALSE)</f>
        <v>67585</v>
      </c>
      <c r="T679" s="25">
        <f>VLOOKUP($A679,'2021-22 Salary &amp; Benefits'!$A:$I,6,FALSE)</f>
        <v>68937</v>
      </c>
      <c r="U679" s="26">
        <f t="shared" si="162"/>
        <v>21974.788753866669</v>
      </c>
      <c r="V679" s="26">
        <f t="shared" si="163"/>
        <v>439.59331797332925</v>
      </c>
      <c r="W679" s="26">
        <f>'2021-22 Salary &amp; Benefits'!G$6</f>
        <v>11848.32</v>
      </c>
      <c r="X679" s="28">
        <f>'2021-22 Salary &amp; Benefits'!H$6</f>
        <v>0.2271</v>
      </c>
      <c r="Y679" s="28">
        <f>'2021-22 Salary &amp; Benefits'!I$6</f>
        <v>0.22070000000000001</v>
      </c>
      <c r="Z679" s="26">
        <f t="shared" si="164"/>
        <v>8721.8306503198346</v>
      </c>
      <c r="AA679" s="27">
        <f t="shared" si="168"/>
        <v>373.57303453066663</v>
      </c>
      <c r="AB679" s="27">
        <f t="shared" si="165"/>
        <v>82.447568720918127</v>
      </c>
      <c r="AC679" s="27">
        <f t="shared" si="166"/>
        <v>456.02060325158476</v>
      </c>
      <c r="AD679" s="26">
        <f t="shared" si="167"/>
        <v>31592.233325411416</v>
      </c>
    </row>
    <row r="680" spans="1:30" s="23" customFormat="1">
      <c r="A680" s="129" t="s">
        <v>2459</v>
      </c>
      <c r="B680" s="129" t="s">
        <v>1466</v>
      </c>
      <c r="C680" s="130">
        <v>3000</v>
      </c>
      <c r="D680" s="129" t="s">
        <v>1472</v>
      </c>
      <c r="E680" s="169">
        <f>VLOOKUP($C680,'2020-21 School Level AAFTE'!$C:$Z,11,FALSE)</f>
        <v>0.82230000000000003</v>
      </c>
      <c r="F680" s="169" t="str">
        <f>VLOOKUP($C680,'2020-21 School Level AAFTE'!$C:$Z,8,FALSE)</f>
        <v>Yes</v>
      </c>
      <c r="G680" s="167">
        <f>VLOOKUP($C680,'2020-21 School Level AAFTE'!$C:$I,7,FALSE)</f>
        <v>399</v>
      </c>
      <c r="H680" s="145">
        <f>IFERROR(IF(F680= "yes",VLOOKUP(C680,Summary!$B:$I,5,0),0),0)</f>
        <v>0</v>
      </c>
      <c r="I680" s="144">
        <f t="shared" si="157"/>
        <v>399</v>
      </c>
      <c r="J680" s="101">
        <f>VLOOKUP($A680,'2021-22 Salary &amp; Benefits'!$A:$I,3,FALSE)</f>
        <v>1.06</v>
      </c>
      <c r="K680" s="101">
        <f>VLOOKUP($A680,'2021-22 Salary &amp; Benefits'!$A:$I,4,FALSE)</f>
        <v>1.06</v>
      </c>
      <c r="L680" s="121">
        <f t="shared" si="158"/>
        <v>399</v>
      </c>
      <c r="M680" s="29">
        <v>15</v>
      </c>
      <c r="N680" s="31">
        <f t="shared" si="159"/>
        <v>26.6</v>
      </c>
      <c r="O680" s="29">
        <v>1.1000000000000001</v>
      </c>
      <c r="P680" s="29">
        <v>36</v>
      </c>
      <c r="Q680" s="32">
        <f t="shared" si="160"/>
        <v>1053.3600000000001</v>
      </c>
      <c r="R680" s="122">
        <f t="shared" si="161"/>
        <v>1.1704000000000001</v>
      </c>
      <c r="S680" s="25">
        <f>VLOOKUP($A680,'2021-22 Salary &amp; Benefits'!$A:$I,5,FALSE)</f>
        <v>67585</v>
      </c>
      <c r="T680" s="25">
        <f>VLOOKUP($A680,'2021-22 Salary &amp; Benefits'!$A:$I,6,FALSE)</f>
        <v>68937</v>
      </c>
      <c r="U680" s="26">
        <f t="shared" si="162"/>
        <v>83847.573040000017</v>
      </c>
      <c r="V680" s="26">
        <f t="shared" si="163"/>
        <v>1677.3236479999905</v>
      </c>
      <c r="W680" s="26">
        <f>'2021-22 Salary &amp; Benefits'!G$6</f>
        <v>11848.32</v>
      </c>
      <c r="X680" s="28">
        <f>'2021-22 Salary &amp; Benefits'!H$6</f>
        <v>0.2271</v>
      </c>
      <c r="Y680" s="28">
        <f>'2021-22 Salary &amp; Benefits'!I$6</f>
        <v>0.22070000000000001</v>
      </c>
      <c r="Z680" s="26">
        <f t="shared" si="164"/>
        <v>33279.242894497598</v>
      </c>
      <c r="AA680" s="27">
        <f t="shared" si="168"/>
        <v>1425.4149448000003</v>
      </c>
      <c r="AB680" s="27">
        <f t="shared" si="165"/>
        <v>314.58907831736008</v>
      </c>
      <c r="AC680" s="27">
        <f t="shared" si="166"/>
        <v>1740.0040231173602</v>
      </c>
      <c r="AD680" s="26">
        <f t="shared" si="167"/>
        <v>120544.14360561497</v>
      </c>
    </row>
    <row r="681" spans="1:30" s="23" customFormat="1">
      <c r="A681" s="129" t="s">
        <v>2459</v>
      </c>
      <c r="B681" s="129" t="s">
        <v>1466</v>
      </c>
      <c r="C681" s="130">
        <v>2945</v>
      </c>
      <c r="D681" s="129" t="s">
        <v>1471</v>
      </c>
      <c r="E681" s="169">
        <f>VLOOKUP($C681,'2020-21 School Level AAFTE'!$C:$Z,11,FALSE)</f>
        <v>0.83930000000000005</v>
      </c>
      <c r="F681" s="169" t="str">
        <f>VLOOKUP($C681,'2020-21 School Level AAFTE'!$C:$Z,8,FALSE)</f>
        <v>Yes</v>
      </c>
      <c r="G681" s="167">
        <f>VLOOKUP($C681,'2020-21 School Level AAFTE'!$C:$I,7,FALSE)</f>
        <v>384.9</v>
      </c>
      <c r="H681" s="145">
        <f>IFERROR(IF(F681= "yes",VLOOKUP(C681,Summary!$B:$I,5,0),0),0)</f>
        <v>0</v>
      </c>
      <c r="I681" s="144">
        <f t="shared" si="157"/>
        <v>384.9</v>
      </c>
      <c r="J681" s="101">
        <f>VLOOKUP($A681,'2021-22 Salary &amp; Benefits'!$A:$I,3,FALSE)</f>
        <v>1.06</v>
      </c>
      <c r="K681" s="101">
        <f>VLOOKUP($A681,'2021-22 Salary &amp; Benefits'!$A:$I,4,FALSE)</f>
        <v>1.06</v>
      </c>
      <c r="L681" s="121">
        <f t="shared" si="158"/>
        <v>384.9</v>
      </c>
      <c r="M681" s="29">
        <v>15</v>
      </c>
      <c r="N681" s="31">
        <f t="shared" si="159"/>
        <v>25.66</v>
      </c>
      <c r="O681" s="29">
        <v>1.1000000000000001</v>
      </c>
      <c r="P681" s="29">
        <v>36</v>
      </c>
      <c r="Q681" s="32">
        <f t="shared" si="160"/>
        <v>1016.1360000000001</v>
      </c>
      <c r="R681" s="122">
        <f t="shared" si="161"/>
        <v>1.12904</v>
      </c>
      <c r="S681" s="25">
        <f>VLOOKUP($A681,'2021-22 Salary &amp; Benefits'!$A:$I,5,FALSE)</f>
        <v>67585</v>
      </c>
      <c r="T681" s="25">
        <f>VLOOKUP($A681,'2021-22 Salary &amp; Benefits'!$A:$I,6,FALSE)</f>
        <v>68937</v>
      </c>
      <c r="U681" s="26">
        <f t="shared" si="162"/>
        <v>80884.538504000011</v>
      </c>
      <c r="V681" s="26">
        <f t="shared" si="163"/>
        <v>1618.0498047999863</v>
      </c>
      <c r="W681" s="26">
        <f>'2021-22 Salary &amp; Benefits'!G$6</f>
        <v>11848.32</v>
      </c>
      <c r="X681" s="28">
        <f>'2021-22 Salary &amp; Benefits'!H$6</f>
        <v>0.2271</v>
      </c>
      <c r="Y681" s="28">
        <f>'2021-22 Salary &amp; Benefits'!I$6</f>
        <v>0.22070000000000001</v>
      </c>
      <c r="Z681" s="26">
        <f t="shared" si="164"/>
        <v>32103.209498977758</v>
      </c>
      <c r="AA681" s="27">
        <f t="shared" si="168"/>
        <v>1375.0431384799999</v>
      </c>
      <c r="AB681" s="27">
        <f t="shared" si="165"/>
        <v>303.47202066253601</v>
      </c>
      <c r="AC681" s="27">
        <f t="shared" si="166"/>
        <v>1678.515159142536</v>
      </c>
      <c r="AD681" s="26">
        <f t="shared" si="167"/>
        <v>116284.31296692029</v>
      </c>
    </row>
    <row r="682" spans="1:30" s="23" customFormat="1">
      <c r="A682" s="129" t="s">
        <v>2459</v>
      </c>
      <c r="B682" s="129" t="s">
        <v>1466</v>
      </c>
      <c r="C682" s="130">
        <v>2340</v>
      </c>
      <c r="D682" s="129" t="s">
        <v>1468</v>
      </c>
      <c r="E682" s="169">
        <f>VLOOKUP($C682,'2020-21 School Level AAFTE'!$C:$Z,11,FALSE)</f>
        <v>0.80259999999999998</v>
      </c>
      <c r="F682" s="169" t="str">
        <f>VLOOKUP($C682,'2020-21 School Level AAFTE'!$C:$Z,8,FALSE)</f>
        <v>Yes</v>
      </c>
      <c r="G682" s="167">
        <f>VLOOKUP($C682,'2020-21 School Level AAFTE'!$C:$I,7,FALSE)</f>
        <v>499.5</v>
      </c>
      <c r="H682" s="145">
        <f>IFERROR(IF(F682= "yes",VLOOKUP(C682,Summary!$B:$I,5,0),0),0)</f>
        <v>0</v>
      </c>
      <c r="I682" s="144">
        <f t="shared" si="157"/>
        <v>499.5</v>
      </c>
      <c r="J682" s="101">
        <f>VLOOKUP($A682,'2021-22 Salary &amp; Benefits'!$A:$I,3,FALSE)</f>
        <v>1.06</v>
      </c>
      <c r="K682" s="101">
        <f>VLOOKUP($A682,'2021-22 Salary &amp; Benefits'!$A:$I,4,FALSE)</f>
        <v>1.06</v>
      </c>
      <c r="L682" s="121">
        <f t="shared" si="158"/>
        <v>499.5</v>
      </c>
      <c r="M682" s="29">
        <v>15</v>
      </c>
      <c r="N682" s="31">
        <f t="shared" si="159"/>
        <v>33.299999999999997</v>
      </c>
      <c r="O682" s="29">
        <v>1.1000000000000001</v>
      </c>
      <c r="P682" s="29">
        <v>36</v>
      </c>
      <c r="Q682" s="32">
        <f t="shared" si="160"/>
        <v>1318.68</v>
      </c>
      <c r="R682" s="122">
        <f t="shared" si="161"/>
        <v>1.4652000000000001</v>
      </c>
      <c r="S682" s="25">
        <f>VLOOKUP($A682,'2021-22 Salary &amp; Benefits'!$A:$I,5,FALSE)</f>
        <v>67585</v>
      </c>
      <c r="T682" s="25">
        <f>VLOOKUP($A682,'2021-22 Salary &amp; Benefits'!$A:$I,6,FALSE)</f>
        <v>68937</v>
      </c>
      <c r="U682" s="26">
        <f t="shared" si="162"/>
        <v>104967.07452000001</v>
      </c>
      <c r="V682" s="26">
        <f t="shared" si="163"/>
        <v>2099.8074239999987</v>
      </c>
      <c r="W682" s="26">
        <f>'2021-22 Salary &amp; Benefits'!G$6</f>
        <v>11848.32</v>
      </c>
      <c r="X682" s="28">
        <f>'2021-22 Salary &amp; Benefits'!H$6</f>
        <v>0.2271</v>
      </c>
      <c r="Y682" s="28">
        <f>'2021-22 Salary &amp; Benefits'!I$6</f>
        <v>0.22070000000000001</v>
      </c>
      <c r="Z682" s="26">
        <f t="shared" si="164"/>
        <v>41661.608585968803</v>
      </c>
      <c r="AA682" s="27">
        <f t="shared" si="168"/>
        <v>1784.4480324000001</v>
      </c>
      <c r="AB682" s="27">
        <f t="shared" si="165"/>
        <v>393.82768075068003</v>
      </c>
      <c r="AC682" s="27">
        <f t="shared" si="166"/>
        <v>2178.2757131506801</v>
      </c>
      <c r="AD682" s="26">
        <f t="shared" si="167"/>
        <v>150906.76624311949</v>
      </c>
    </row>
    <row r="683" spans="1:30" s="23" customFormat="1">
      <c r="A683" s="129" t="s">
        <v>2459</v>
      </c>
      <c r="B683" s="129" t="s">
        <v>1466</v>
      </c>
      <c r="C683" s="130">
        <v>3300</v>
      </c>
      <c r="D683" s="129" t="s">
        <v>1474</v>
      </c>
      <c r="E683" s="169">
        <f>VLOOKUP($C683,'2020-21 School Level AAFTE'!$C:$Z,11,FALSE)</f>
        <v>0.72489999999999999</v>
      </c>
      <c r="F683" s="169" t="str">
        <f>VLOOKUP($C683,'2020-21 School Level AAFTE'!$C:$Z,8,FALSE)</f>
        <v>Yes</v>
      </c>
      <c r="G683" s="167">
        <f>VLOOKUP($C683,'2020-21 School Level AAFTE'!$C:$I,7,FALSE)</f>
        <v>979.12</v>
      </c>
      <c r="H683" s="145">
        <f>IFERROR(IF(F683= "yes",VLOOKUP(C683,Summary!$B:$I,5,0),0),0)</f>
        <v>0</v>
      </c>
      <c r="I683" s="144">
        <f t="shared" si="157"/>
        <v>979.12</v>
      </c>
      <c r="J683" s="101">
        <f>VLOOKUP($A683,'2021-22 Salary &amp; Benefits'!$A:$I,3,FALSE)</f>
        <v>1.06</v>
      </c>
      <c r="K683" s="101">
        <f>VLOOKUP($A683,'2021-22 Salary &amp; Benefits'!$A:$I,4,FALSE)</f>
        <v>1.06</v>
      </c>
      <c r="L683" s="121">
        <f t="shared" si="158"/>
        <v>979.12</v>
      </c>
      <c r="M683" s="29">
        <v>15</v>
      </c>
      <c r="N683" s="31">
        <f t="shared" si="159"/>
        <v>65.274666666666661</v>
      </c>
      <c r="O683" s="29">
        <v>1.1000000000000001</v>
      </c>
      <c r="P683" s="29">
        <v>36</v>
      </c>
      <c r="Q683" s="32">
        <f t="shared" si="160"/>
        <v>2584.8768</v>
      </c>
      <c r="R683" s="122">
        <f t="shared" si="161"/>
        <v>2.8720853333333332</v>
      </c>
      <c r="S683" s="25">
        <f>VLOOKUP($A683,'2021-22 Salary &amp; Benefits'!$A:$I,5,FALSE)</f>
        <v>67585</v>
      </c>
      <c r="T683" s="25">
        <f>VLOOKUP($A683,'2021-22 Salary &amp; Benefits'!$A:$I,6,FALSE)</f>
        <v>68937</v>
      </c>
      <c r="U683" s="26">
        <f t="shared" si="162"/>
        <v>205756.48048853333</v>
      </c>
      <c r="V683" s="26">
        <f t="shared" si="163"/>
        <v>4116.0429329066537</v>
      </c>
      <c r="W683" s="26">
        <f>'2021-22 Salary &amp; Benefits'!G$6</f>
        <v>11848.32</v>
      </c>
      <c r="X683" s="28">
        <f>'2021-22 Salary &amp; Benefits'!H$6</f>
        <v>0.2271</v>
      </c>
      <c r="Y683" s="28">
        <f>'2021-22 Salary &amp; Benefits'!I$6</f>
        <v>0.22070000000000001</v>
      </c>
      <c r="Z683" s="26">
        <f t="shared" si="164"/>
        <v>81665.093490878411</v>
      </c>
      <c r="AA683" s="27">
        <f t="shared" si="168"/>
        <v>3497.8753903573333</v>
      </c>
      <c r="AB683" s="27">
        <f t="shared" si="165"/>
        <v>771.98109865186348</v>
      </c>
      <c r="AC683" s="27">
        <f t="shared" si="166"/>
        <v>4269.8564890091966</v>
      </c>
      <c r="AD683" s="26">
        <f t="shared" si="167"/>
        <v>295807.47340132762</v>
      </c>
    </row>
    <row r="684" spans="1:30" s="23" customFormat="1">
      <c r="A684" s="129" t="s">
        <v>2459</v>
      </c>
      <c r="B684" s="129" t="s">
        <v>1466</v>
      </c>
      <c r="C684" s="130">
        <v>3401</v>
      </c>
      <c r="D684" s="129" t="s">
        <v>1476</v>
      </c>
      <c r="E684" s="169">
        <f>VLOOKUP($C684,'2020-21 School Level AAFTE'!$C:$Z,11,FALSE)</f>
        <v>0.79239999999999999</v>
      </c>
      <c r="F684" s="169" t="str">
        <f>VLOOKUP($C684,'2020-21 School Level AAFTE'!$C:$Z,8,FALSE)</f>
        <v>Yes</v>
      </c>
      <c r="G684" s="167">
        <f>VLOOKUP($C684,'2020-21 School Level AAFTE'!$C:$I,7,FALSE)</f>
        <v>841.18</v>
      </c>
      <c r="H684" s="145">
        <f>IFERROR(IF(F684= "yes",VLOOKUP(C684,Summary!$B:$I,5,0),0),0)</f>
        <v>0</v>
      </c>
      <c r="I684" s="143">
        <f t="shared" si="157"/>
        <v>841.18</v>
      </c>
      <c r="J684" s="101">
        <f>VLOOKUP($A684,'2021-22 Salary &amp; Benefits'!$A:$I,3,FALSE)</f>
        <v>1.06</v>
      </c>
      <c r="K684" s="101">
        <f>VLOOKUP($A684,'2021-22 Salary &amp; Benefits'!$A:$I,4,FALSE)</f>
        <v>1.06</v>
      </c>
      <c r="L684" s="45">
        <f t="shared" si="158"/>
        <v>841.18</v>
      </c>
      <c r="M684" s="29">
        <v>15</v>
      </c>
      <c r="N684" s="31">
        <f t="shared" si="159"/>
        <v>56.078666666666663</v>
      </c>
      <c r="O684" s="29">
        <v>1.1000000000000001</v>
      </c>
      <c r="P684" s="29">
        <v>36</v>
      </c>
      <c r="Q684" s="32">
        <f t="shared" si="160"/>
        <v>2220.7152000000001</v>
      </c>
      <c r="R684" s="122">
        <f t="shared" si="161"/>
        <v>2.4674613333333335</v>
      </c>
      <c r="S684" s="25">
        <f>VLOOKUP($A684,'2021-22 Salary &amp; Benefits'!$A:$I,5,FALSE)</f>
        <v>67585</v>
      </c>
      <c r="T684" s="25">
        <f>VLOOKUP($A684,'2021-22 Salary &amp; Benefits'!$A:$I,6,FALSE)</f>
        <v>68937</v>
      </c>
      <c r="U684" s="26">
        <f t="shared" si="162"/>
        <v>176769.17666613337</v>
      </c>
      <c r="V684" s="26">
        <f t="shared" si="163"/>
        <v>3536.1681860266544</v>
      </c>
      <c r="W684" s="26">
        <f>'2021-22 Salary &amp; Benefits'!G$6</f>
        <v>11848.32</v>
      </c>
      <c r="X684" s="28">
        <f>'2021-22 Salary &amp; Benefits'!H$6</f>
        <v>0.2271</v>
      </c>
      <c r="Y684" s="28">
        <f>'2021-22 Salary &amp; Benefits'!I$6</f>
        <v>0.22070000000000001</v>
      </c>
      <c r="Z684" s="26">
        <f t="shared" si="164"/>
        <v>70159.983804494972</v>
      </c>
      <c r="AA684" s="27">
        <f t="shared" si="168"/>
        <v>3005.0890808693339</v>
      </c>
      <c r="AB684" s="27">
        <f t="shared" si="165"/>
        <v>663.22316014786202</v>
      </c>
      <c r="AC684" s="27">
        <f t="shared" si="166"/>
        <v>3668.3122410171959</v>
      </c>
      <c r="AD684" s="26">
        <f t="shared" si="167"/>
        <v>254133.64089767222</v>
      </c>
    </row>
    <row r="685" spans="1:30" s="23" customFormat="1">
      <c r="A685" s="126" t="s">
        <v>2459</v>
      </c>
      <c r="B685" s="129" t="s">
        <v>1466</v>
      </c>
      <c r="C685" s="128">
        <v>3648</v>
      </c>
      <c r="D685" s="126" t="s">
        <v>1478</v>
      </c>
      <c r="E685" s="169">
        <f>VLOOKUP($C685,'2020-21 School Level AAFTE'!$C:$Z,11,FALSE)</f>
        <v>0.74280000000000002</v>
      </c>
      <c r="F685" s="169" t="str">
        <f>VLOOKUP($C685,'2020-21 School Level AAFTE'!$C:$Z,8,FALSE)</f>
        <v>Yes</v>
      </c>
      <c r="G685" s="167">
        <f>VLOOKUP($C685,'2020-21 School Level AAFTE'!$C:$I,7,FALSE)</f>
        <v>952.09999999999991</v>
      </c>
      <c r="H685" s="145">
        <f>IFERROR(IF(F685= "yes",VLOOKUP(C685,Summary!$B:$I,5,0),0),0)</f>
        <v>0</v>
      </c>
      <c r="I685" s="143">
        <f t="shared" si="157"/>
        <v>952.09999999999991</v>
      </c>
      <c r="J685" s="101">
        <f>VLOOKUP($A685,'2021-22 Salary &amp; Benefits'!$A:$I,3,FALSE)</f>
        <v>1.06</v>
      </c>
      <c r="K685" s="101">
        <f>VLOOKUP($A685,'2021-22 Salary &amp; Benefits'!$A:$I,4,FALSE)</f>
        <v>1.06</v>
      </c>
      <c r="L685" s="45">
        <f t="shared" si="158"/>
        <v>952.09999999999991</v>
      </c>
      <c r="M685" s="29">
        <v>15</v>
      </c>
      <c r="N685" s="31">
        <f t="shared" si="159"/>
        <v>63.473333333333329</v>
      </c>
      <c r="O685" s="29">
        <v>1.1000000000000001</v>
      </c>
      <c r="P685" s="29">
        <v>36</v>
      </c>
      <c r="Q685" s="32">
        <f t="shared" si="160"/>
        <v>2513.5439999999999</v>
      </c>
      <c r="R685" s="122">
        <f t="shared" si="161"/>
        <v>2.7928266666666666</v>
      </c>
      <c r="S685" s="25">
        <f>VLOOKUP($A685,'2021-22 Salary &amp; Benefits'!$A:$I,5,FALSE)</f>
        <v>67585</v>
      </c>
      <c r="T685" s="25">
        <f>VLOOKUP($A685,'2021-22 Salary &amp; Benefits'!$A:$I,6,FALSE)</f>
        <v>68937</v>
      </c>
      <c r="U685" s="26">
        <f t="shared" si="162"/>
        <v>200078.38168266669</v>
      </c>
      <c r="V685" s="26">
        <f t="shared" si="163"/>
        <v>4002.4557525333075</v>
      </c>
      <c r="W685" s="26">
        <f>'2021-22 Salary &amp; Benefits'!G$6</f>
        <v>11848.32</v>
      </c>
      <c r="X685" s="28">
        <f>'2021-22 Salary &amp; Benefits'!H$6</f>
        <v>0.2271</v>
      </c>
      <c r="Y685" s="28">
        <f>'2021-22 Salary &amp; Benefits'!I$6</f>
        <v>0.22070000000000001</v>
      </c>
      <c r="Z685" s="26">
        <f t="shared" si="164"/>
        <v>79411.446515917705</v>
      </c>
      <c r="AA685" s="27">
        <f t="shared" si="168"/>
        <v>3401.3472905866665</v>
      </c>
      <c r="AB685" s="27">
        <f t="shared" si="165"/>
        <v>750.67734703247731</v>
      </c>
      <c r="AC685" s="27">
        <f t="shared" si="166"/>
        <v>4152.0246376191435</v>
      </c>
      <c r="AD685" s="26">
        <f t="shared" si="167"/>
        <v>287644.30858873681</v>
      </c>
    </row>
    <row r="686" spans="1:30" s="23" customFormat="1">
      <c r="A686" s="129" t="s">
        <v>2504</v>
      </c>
      <c r="B686" s="129" t="s">
        <v>1879</v>
      </c>
      <c r="C686" s="130">
        <v>3794</v>
      </c>
      <c r="D686" s="129" t="s">
        <v>1881</v>
      </c>
      <c r="E686" s="169">
        <f>VLOOKUP($C686,'2020-21 School Level AAFTE'!$C:$Z,11,FALSE)</f>
        <v>0.2346</v>
      </c>
      <c r="F686" s="169" t="str">
        <f>VLOOKUP($C686,'2020-21 School Level AAFTE'!$C:$Z,8,FALSE)</f>
        <v>No</v>
      </c>
      <c r="G686" s="167">
        <f>VLOOKUP($C686,'2020-21 School Level AAFTE'!$C:$I,7,FALSE)</f>
        <v>309.25</v>
      </c>
      <c r="H686" s="145">
        <f>IFERROR(IF(F686= "yes",VLOOKUP(C686,Summary!$B:$I,5,0),0),0)</f>
        <v>0</v>
      </c>
      <c r="I686" s="143">
        <f t="shared" si="157"/>
        <v>0</v>
      </c>
      <c r="J686" s="101">
        <f>VLOOKUP($A686,'2021-22 Salary &amp; Benefits'!$A:$I,3,FALSE)</f>
        <v>1</v>
      </c>
      <c r="K686" s="101">
        <f>VLOOKUP($A686,'2021-22 Salary &amp; Benefits'!$A:$I,4,FALSE)</f>
        <v>1.04</v>
      </c>
      <c r="L686" s="45">
        <f t="shared" si="158"/>
        <v>0</v>
      </c>
      <c r="M686" s="29">
        <v>15</v>
      </c>
      <c r="N686" s="31">
        <f t="shared" si="159"/>
        <v>0</v>
      </c>
      <c r="O686" s="29">
        <v>1.1000000000000001</v>
      </c>
      <c r="P686" s="29">
        <v>36</v>
      </c>
      <c r="Q686" s="32">
        <f t="shared" si="160"/>
        <v>0</v>
      </c>
      <c r="R686" s="122">
        <f t="shared" si="161"/>
        <v>0</v>
      </c>
      <c r="S686" s="25">
        <f>VLOOKUP($A686,'2021-22 Salary &amp; Benefits'!$A:$I,5,FALSE)</f>
        <v>67585</v>
      </c>
      <c r="T686" s="25">
        <f>VLOOKUP($A686,'2021-22 Salary &amp; Benefits'!$A:$I,6,FALSE)</f>
        <v>68937</v>
      </c>
      <c r="U686" s="26">
        <f t="shared" si="162"/>
        <v>0</v>
      </c>
      <c r="V686" s="26">
        <f t="shared" si="163"/>
        <v>0</v>
      </c>
      <c r="W686" s="26">
        <f>'2021-22 Salary &amp; Benefits'!G$6</f>
        <v>11848.32</v>
      </c>
      <c r="X686" s="28">
        <f>'2021-22 Salary &amp; Benefits'!H$6</f>
        <v>0.2271</v>
      </c>
      <c r="Y686" s="28">
        <f>'2021-22 Salary &amp; Benefits'!I$6</f>
        <v>0.22070000000000001</v>
      </c>
      <c r="Z686" s="26">
        <f t="shared" si="164"/>
        <v>0</v>
      </c>
      <c r="AA686" s="27">
        <f t="shared" si="168"/>
        <v>0</v>
      </c>
      <c r="AB686" s="27">
        <f t="shared" si="165"/>
        <v>0</v>
      </c>
      <c r="AC686" s="27">
        <f t="shared" si="166"/>
        <v>0</v>
      </c>
      <c r="AD686" s="26">
        <f t="shared" si="167"/>
        <v>0</v>
      </c>
    </row>
    <row r="687" spans="1:30" s="23" customFormat="1">
      <c r="A687" s="129" t="s">
        <v>2504</v>
      </c>
      <c r="B687" s="129" t="s">
        <v>1879</v>
      </c>
      <c r="C687" s="130">
        <v>3192</v>
      </c>
      <c r="D687" s="129" t="s">
        <v>1880</v>
      </c>
      <c r="E687" s="169">
        <f>VLOOKUP($C687,'2020-21 School Level AAFTE'!$C:$Z,11,FALSE)</f>
        <v>0.19220000000000001</v>
      </c>
      <c r="F687" s="169" t="str">
        <f>VLOOKUP($C687,'2020-21 School Level AAFTE'!$C:$Z,8,FALSE)</f>
        <v>No</v>
      </c>
      <c r="G687" s="167">
        <f>VLOOKUP($C687,'2020-21 School Level AAFTE'!$C:$I,7,FALSE)</f>
        <v>305.22999999999996</v>
      </c>
      <c r="H687" s="145">
        <f>IFERROR(IF(F687= "yes",VLOOKUP(C687,Summary!$B:$I,5,0),0),0)</f>
        <v>0</v>
      </c>
      <c r="I687" s="143">
        <f t="shared" si="157"/>
        <v>0</v>
      </c>
      <c r="J687" s="101">
        <f>VLOOKUP($A687,'2021-22 Salary &amp; Benefits'!$A:$I,3,FALSE)</f>
        <v>1</v>
      </c>
      <c r="K687" s="101">
        <f>VLOOKUP($A687,'2021-22 Salary &amp; Benefits'!$A:$I,4,FALSE)</f>
        <v>1.04</v>
      </c>
      <c r="L687" s="45">
        <f t="shared" si="158"/>
        <v>0</v>
      </c>
      <c r="M687" s="29">
        <v>15</v>
      </c>
      <c r="N687" s="31">
        <f t="shared" si="159"/>
        <v>0</v>
      </c>
      <c r="O687" s="29">
        <v>1.1000000000000001</v>
      </c>
      <c r="P687" s="29">
        <v>36</v>
      </c>
      <c r="Q687" s="32">
        <f t="shared" si="160"/>
        <v>0</v>
      </c>
      <c r="R687" s="122">
        <f t="shared" si="161"/>
        <v>0</v>
      </c>
      <c r="S687" s="25">
        <f>VLOOKUP($A687,'2021-22 Salary &amp; Benefits'!$A:$I,5,FALSE)</f>
        <v>67585</v>
      </c>
      <c r="T687" s="25">
        <f>VLOOKUP($A687,'2021-22 Salary &amp; Benefits'!$A:$I,6,FALSE)</f>
        <v>68937</v>
      </c>
      <c r="U687" s="26">
        <f t="shared" si="162"/>
        <v>0</v>
      </c>
      <c r="V687" s="26">
        <f t="shared" si="163"/>
        <v>0</v>
      </c>
      <c r="W687" s="26">
        <f>'2021-22 Salary &amp; Benefits'!G$6</f>
        <v>11848.32</v>
      </c>
      <c r="X687" s="28">
        <f>'2021-22 Salary &amp; Benefits'!H$6</f>
        <v>0.2271</v>
      </c>
      <c r="Y687" s="28">
        <f>'2021-22 Salary &amp; Benefits'!I$6</f>
        <v>0.22070000000000001</v>
      </c>
      <c r="Z687" s="26">
        <f t="shared" si="164"/>
        <v>0</v>
      </c>
      <c r="AA687" s="27">
        <f t="shared" si="168"/>
        <v>0</v>
      </c>
      <c r="AB687" s="27">
        <f t="shared" si="165"/>
        <v>0</v>
      </c>
      <c r="AC687" s="27">
        <f t="shared" si="166"/>
        <v>0</v>
      </c>
      <c r="AD687" s="26">
        <f t="shared" si="167"/>
        <v>0</v>
      </c>
    </row>
    <row r="688" spans="1:30" s="23" customFormat="1">
      <c r="A688" s="126" t="s">
        <v>2504</v>
      </c>
      <c r="B688" s="129" t="s">
        <v>1879</v>
      </c>
      <c r="C688" s="128">
        <v>4593</v>
      </c>
      <c r="D688" s="126" t="s">
        <v>1882</v>
      </c>
      <c r="E688" s="169">
        <f>VLOOKUP($C688,'2020-21 School Level AAFTE'!$C:$Z,11,FALSE)</f>
        <v>0.2392</v>
      </c>
      <c r="F688" s="169" t="str">
        <f>VLOOKUP($C688,'2020-21 School Level AAFTE'!$C:$Z,8,FALSE)</f>
        <v>No</v>
      </c>
      <c r="G688" s="167">
        <f>VLOOKUP($C688,'2020-21 School Level AAFTE'!$C:$I,7,FALSE)</f>
        <v>234.56</v>
      </c>
      <c r="H688" s="145">
        <f>IFERROR(IF(F688= "yes",VLOOKUP(C688,Summary!$B:$I,5,0),0),0)</f>
        <v>0</v>
      </c>
      <c r="I688" s="143">
        <f t="shared" si="157"/>
        <v>0</v>
      </c>
      <c r="J688" s="101">
        <f>VLOOKUP($A688,'2021-22 Salary &amp; Benefits'!$A:$I,3,FALSE)</f>
        <v>1</v>
      </c>
      <c r="K688" s="101">
        <f>VLOOKUP($A688,'2021-22 Salary &amp; Benefits'!$A:$I,4,FALSE)</f>
        <v>1.04</v>
      </c>
      <c r="L688" s="45">
        <f t="shared" si="158"/>
        <v>0</v>
      </c>
      <c r="M688" s="29">
        <v>15</v>
      </c>
      <c r="N688" s="31">
        <f t="shared" si="159"/>
        <v>0</v>
      </c>
      <c r="O688" s="29">
        <v>1.1000000000000001</v>
      </c>
      <c r="P688" s="29">
        <v>36</v>
      </c>
      <c r="Q688" s="32">
        <f t="shared" si="160"/>
        <v>0</v>
      </c>
      <c r="R688" s="122">
        <f t="shared" si="161"/>
        <v>0</v>
      </c>
      <c r="S688" s="25">
        <f>VLOOKUP($A688,'2021-22 Salary &amp; Benefits'!$A:$I,5,FALSE)</f>
        <v>67585</v>
      </c>
      <c r="T688" s="25">
        <f>VLOOKUP($A688,'2021-22 Salary &amp; Benefits'!$A:$I,6,FALSE)</f>
        <v>68937</v>
      </c>
      <c r="U688" s="26">
        <f t="shared" si="162"/>
        <v>0</v>
      </c>
      <c r="V688" s="26">
        <f t="shared" si="163"/>
        <v>0</v>
      </c>
      <c r="W688" s="26">
        <f>'2021-22 Salary &amp; Benefits'!G$6</f>
        <v>11848.32</v>
      </c>
      <c r="X688" s="28">
        <f>'2021-22 Salary &amp; Benefits'!H$6</f>
        <v>0.2271</v>
      </c>
      <c r="Y688" s="28">
        <f>'2021-22 Salary &amp; Benefits'!I$6</f>
        <v>0.22070000000000001</v>
      </c>
      <c r="Z688" s="26">
        <f t="shared" si="164"/>
        <v>0</v>
      </c>
      <c r="AA688" s="27">
        <f t="shared" si="168"/>
        <v>0</v>
      </c>
      <c r="AB688" s="27">
        <f t="shared" si="165"/>
        <v>0</v>
      </c>
      <c r="AC688" s="27">
        <f t="shared" si="166"/>
        <v>0</v>
      </c>
      <c r="AD688" s="26">
        <f t="shared" si="167"/>
        <v>0</v>
      </c>
    </row>
    <row r="689" spans="1:30" s="23" customFormat="1">
      <c r="A689" s="129" t="s">
        <v>2557</v>
      </c>
      <c r="B689" s="129" t="s">
        <v>2157</v>
      </c>
      <c r="C689" s="130">
        <v>1962</v>
      </c>
      <c r="D689" s="129" t="s">
        <v>2158</v>
      </c>
      <c r="E689" s="169">
        <f>VLOOKUP($C689,'2020-21 School Level AAFTE'!$C:$Z,11,FALSE)</f>
        <v>0.3952</v>
      </c>
      <c r="F689" s="169" t="str">
        <f>VLOOKUP($C689,'2020-21 School Level AAFTE'!$C:$Z,8,FALSE)</f>
        <v>No</v>
      </c>
      <c r="G689" s="167">
        <f>VLOOKUP($C689,'2020-21 School Level AAFTE'!$C:$I,7,FALSE)</f>
        <v>24.3</v>
      </c>
      <c r="H689" s="145">
        <f>IFERROR(IF(F689= "yes",VLOOKUP(C689,Summary!$B:$I,5,0),0),0)</f>
        <v>0</v>
      </c>
      <c r="I689" s="143">
        <f t="shared" si="157"/>
        <v>0</v>
      </c>
      <c r="J689" s="101">
        <f>VLOOKUP($A689,'2021-22 Salary &amp; Benefits'!$A:$I,3,FALSE)</f>
        <v>1</v>
      </c>
      <c r="K689" s="101">
        <f>VLOOKUP($A689,'2021-22 Salary &amp; Benefits'!$A:$I,4,FALSE)</f>
        <v>1</v>
      </c>
      <c r="L689" s="45">
        <f t="shared" si="158"/>
        <v>0</v>
      </c>
      <c r="M689" s="29">
        <v>15</v>
      </c>
      <c r="N689" s="31">
        <f t="shared" si="159"/>
        <v>0</v>
      </c>
      <c r="O689" s="29">
        <v>1.1000000000000001</v>
      </c>
      <c r="P689" s="29">
        <v>36</v>
      </c>
      <c r="Q689" s="32">
        <f t="shared" si="160"/>
        <v>0</v>
      </c>
      <c r="R689" s="122">
        <f t="shared" si="161"/>
        <v>0</v>
      </c>
      <c r="S689" s="25">
        <f>VLOOKUP($A689,'2021-22 Salary &amp; Benefits'!$A:$I,5,FALSE)</f>
        <v>67585</v>
      </c>
      <c r="T689" s="25">
        <f>VLOOKUP($A689,'2021-22 Salary &amp; Benefits'!$A:$I,6,FALSE)</f>
        <v>68937</v>
      </c>
      <c r="U689" s="26">
        <f t="shared" si="162"/>
        <v>0</v>
      </c>
      <c r="V689" s="26">
        <f t="shared" si="163"/>
        <v>0</v>
      </c>
      <c r="W689" s="26">
        <f>'2021-22 Salary &amp; Benefits'!G$6</f>
        <v>11848.32</v>
      </c>
      <c r="X689" s="28">
        <f>'2021-22 Salary &amp; Benefits'!H$6</f>
        <v>0.2271</v>
      </c>
      <c r="Y689" s="28">
        <f>'2021-22 Salary &amp; Benefits'!I$6</f>
        <v>0.22070000000000001</v>
      </c>
      <c r="Z689" s="26">
        <f t="shared" si="164"/>
        <v>0</v>
      </c>
      <c r="AA689" s="27">
        <f t="shared" si="168"/>
        <v>0</v>
      </c>
      <c r="AB689" s="27">
        <f t="shared" si="165"/>
        <v>0</v>
      </c>
      <c r="AC689" s="27">
        <f t="shared" si="166"/>
        <v>0</v>
      </c>
      <c r="AD689" s="26">
        <f t="shared" si="167"/>
        <v>0</v>
      </c>
    </row>
    <row r="690" spans="1:30" s="23" customFormat="1">
      <c r="A690" s="129" t="s">
        <v>2557</v>
      </c>
      <c r="B690" s="129" t="s">
        <v>2157</v>
      </c>
      <c r="C690" s="130">
        <v>2895</v>
      </c>
      <c r="D690" s="129" t="s">
        <v>1820</v>
      </c>
      <c r="E690" s="169">
        <f>VLOOKUP($C690,'2020-21 School Level AAFTE'!$C:$Z,11,FALSE)</f>
        <v>0.4597</v>
      </c>
      <c r="F690" s="169" t="str">
        <f>VLOOKUP($C690,'2020-21 School Level AAFTE'!$C:$Z,8,FALSE)</f>
        <v>No</v>
      </c>
      <c r="G690" s="167">
        <f>VLOOKUP($C690,'2020-21 School Level AAFTE'!$C:$I,7,FALSE)</f>
        <v>48.1</v>
      </c>
      <c r="H690" s="145">
        <f>IFERROR(IF(F690= "yes",VLOOKUP(C690,Summary!$B:$I,5,0),0),0)</f>
        <v>0</v>
      </c>
      <c r="I690" s="144">
        <f t="shared" si="157"/>
        <v>0</v>
      </c>
      <c r="J690" s="101">
        <f>VLOOKUP($A690,'2021-22 Salary &amp; Benefits'!$A:$I,3,FALSE)</f>
        <v>1</v>
      </c>
      <c r="K690" s="101">
        <f>VLOOKUP($A690,'2021-22 Salary &amp; Benefits'!$A:$I,4,FALSE)</f>
        <v>1</v>
      </c>
      <c r="L690" s="121">
        <f t="shared" si="158"/>
        <v>0</v>
      </c>
      <c r="M690" s="29">
        <v>15</v>
      </c>
      <c r="N690" s="31">
        <f t="shared" si="159"/>
        <v>0</v>
      </c>
      <c r="O690" s="29">
        <v>1.1000000000000001</v>
      </c>
      <c r="P690" s="29">
        <v>36</v>
      </c>
      <c r="Q690" s="32">
        <f t="shared" si="160"/>
        <v>0</v>
      </c>
      <c r="R690" s="122">
        <f t="shared" si="161"/>
        <v>0</v>
      </c>
      <c r="S690" s="25">
        <f>VLOOKUP($A690,'2021-22 Salary &amp; Benefits'!$A:$I,5,FALSE)</f>
        <v>67585</v>
      </c>
      <c r="T690" s="25">
        <f>VLOOKUP($A690,'2021-22 Salary &amp; Benefits'!$A:$I,6,FALSE)</f>
        <v>68937</v>
      </c>
      <c r="U690" s="26">
        <f t="shared" si="162"/>
        <v>0</v>
      </c>
      <c r="V690" s="26">
        <f t="shared" si="163"/>
        <v>0</v>
      </c>
      <c r="W690" s="26">
        <f>'2021-22 Salary &amp; Benefits'!G$6</f>
        <v>11848.32</v>
      </c>
      <c r="X690" s="28">
        <f>'2021-22 Salary &amp; Benefits'!H$6</f>
        <v>0.2271</v>
      </c>
      <c r="Y690" s="28">
        <f>'2021-22 Salary &amp; Benefits'!I$6</f>
        <v>0.22070000000000001</v>
      </c>
      <c r="Z690" s="26">
        <f t="shared" si="164"/>
        <v>0</v>
      </c>
      <c r="AA690" s="27">
        <f t="shared" si="168"/>
        <v>0</v>
      </c>
      <c r="AB690" s="27">
        <f t="shared" si="165"/>
        <v>0</v>
      </c>
      <c r="AC690" s="27">
        <f t="shared" si="166"/>
        <v>0</v>
      </c>
      <c r="AD690" s="26">
        <f t="shared" si="167"/>
        <v>0</v>
      </c>
    </row>
    <row r="691" spans="1:30" s="23" customFormat="1">
      <c r="A691" s="129" t="s">
        <v>2557</v>
      </c>
      <c r="B691" s="129" t="s">
        <v>2157</v>
      </c>
      <c r="C691" s="130">
        <v>2896</v>
      </c>
      <c r="D691" s="129" t="s">
        <v>2159</v>
      </c>
      <c r="E691" s="169">
        <f>VLOOKUP($C691,'2020-21 School Level AAFTE'!$C:$Z,11,FALSE)</f>
        <v>0.55120000000000002</v>
      </c>
      <c r="F691" s="169" t="str">
        <f>VLOOKUP($C691,'2020-21 School Level AAFTE'!$C:$Z,8,FALSE)</f>
        <v>Yes</v>
      </c>
      <c r="G691" s="167">
        <f>VLOOKUP($C691,'2020-21 School Level AAFTE'!$C:$I,7,FALSE)</f>
        <v>29.7</v>
      </c>
      <c r="H691" s="145">
        <f>IFERROR(IF(F691= "yes",VLOOKUP(C691,Summary!$B:$I,5,0),0),0)</f>
        <v>0</v>
      </c>
      <c r="I691" s="143">
        <f t="shared" ref="I691:I748" si="169">IF(F691= "yes", G691,0)</f>
        <v>29.7</v>
      </c>
      <c r="J691" s="101">
        <f>VLOOKUP($A691,'2021-22 Salary &amp; Benefits'!$A:$I,3,FALSE)</f>
        <v>1</v>
      </c>
      <c r="K691" s="101">
        <f>VLOOKUP($A691,'2021-22 Salary &amp; Benefits'!$A:$I,4,FALSE)</f>
        <v>1</v>
      </c>
      <c r="L691" s="45">
        <f t="shared" ref="L691:L748" si="170">IF(H691&gt;0,H691,I691)</f>
        <v>29.7</v>
      </c>
      <c r="M691" s="29">
        <v>15</v>
      </c>
      <c r="N691" s="31">
        <f t="shared" ref="N691:N748" si="171">IF(L691="no",0,L691/M691)</f>
        <v>1.98</v>
      </c>
      <c r="O691" s="29">
        <v>1.1000000000000001</v>
      </c>
      <c r="P691" s="29">
        <v>36</v>
      </c>
      <c r="Q691" s="32">
        <f t="shared" ref="Q691:Q748" si="172">IF(L691="no",0,N691*O691*P691)</f>
        <v>78.408000000000001</v>
      </c>
      <c r="R691" s="122">
        <f t="shared" ref="R691:R748" si="173">IF(L691="no",0,Q691/900)</f>
        <v>8.7120000000000003E-2</v>
      </c>
      <c r="S691" s="25">
        <f>VLOOKUP($A691,'2021-22 Salary &amp; Benefits'!$A:$I,5,FALSE)</f>
        <v>67585</v>
      </c>
      <c r="T691" s="25">
        <f>VLOOKUP($A691,'2021-22 Salary &amp; Benefits'!$A:$I,6,FALSE)</f>
        <v>68937</v>
      </c>
      <c r="U691" s="26">
        <f t="shared" ref="U691:U748" si="174">$J691*$S691*$R691</f>
        <v>5888.0052000000005</v>
      </c>
      <c r="V691" s="26">
        <f t="shared" ref="V691:V748" si="175">$K691*$T691*$R691-U691</f>
        <v>117.78623999999945</v>
      </c>
      <c r="W691" s="26">
        <f>'2021-22 Salary &amp; Benefits'!G$6</f>
        <v>11848.32</v>
      </c>
      <c r="X691" s="28">
        <f>'2021-22 Salary &amp; Benefits'!H$6</f>
        <v>0.2271</v>
      </c>
      <c r="Y691" s="28">
        <f>'2021-22 Salary &amp; Benefits'!I$6</f>
        <v>0.22070000000000001</v>
      </c>
      <c r="Z691" s="26">
        <f t="shared" ref="Z691:Z748" si="176">U691*X691+V691*Y691+R691*W691</f>
        <v>2395.3870424879997</v>
      </c>
      <c r="AA691" s="27">
        <f t="shared" si="168"/>
        <v>100.09652399999999</v>
      </c>
      <c r="AB691" s="27">
        <f t="shared" ref="AB691:AB748" si="177">AA691*Y691</f>
        <v>22.091302846799998</v>
      </c>
      <c r="AC691" s="27">
        <f t="shared" ref="AC691:AC748" si="178">SUM(AA691:AB691)</f>
        <v>122.18782684679999</v>
      </c>
      <c r="AD691" s="26">
        <f t="shared" ref="AD691:AD748" si="179">SUM(Z691,U691:V691,AC691)</f>
        <v>8523.3663093348005</v>
      </c>
    </row>
    <row r="692" spans="1:30" s="23" customFormat="1">
      <c r="A692" s="129" t="s">
        <v>2398</v>
      </c>
      <c r="B692" s="129" t="s">
        <v>1118</v>
      </c>
      <c r="C692" s="130">
        <v>3047</v>
      </c>
      <c r="D692" s="129" t="s">
        <v>1119</v>
      </c>
      <c r="E692" s="169">
        <f>VLOOKUP($C692,'2020-21 School Level AAFTE'!$C:$Z,11,FALSE)</f>
        <v>0.71360000000000001</v>
      </c>
      <c r="F692" s="169" t="str">
        <f>VLOOKUP($C692,'2020-21 School Level AAFTE'!$C:$Z,8,FALSE)</f>
        <v>Yes</v>
      </c>
      <c r="G692" s="167">
        <f>VLOOKUP($C692,'2020-21 School Level AAFTE'!$C:$I,7,FALSE)</f>
        <v>22.7</v>
      </c>
      <c r="H692" s="145">
        <f>IFERROR(IF(F692= "yes",VLOOKUP(C692,Summary!$B:$I,5,0),0),0)</f>
        <v>0</v>
      </c>
      <c r="I692" s="143">
        <f t="shared" si="169"/>
        <v>22.7</v>
      </c>
      <c r="J692" s="101">
        <f>VLOOKUP($A692,'2021-22 Salary &amp; Benefits'!$A:$I,3,FALSE)</f>
        <v>1</v>
      </c>
      <c r="K692" s="101">
        <f>VLOOKUP($A692,'2021-22 Salary &amp; Benefits'!$A:$I,4,FALSE)</f>
        <v>1.04</v>
      </c>
      <c r="L692" s="45">
        <f t="shared" si="170"/>
        <v>22.7</v>
      </c>
      <c r="M692" s="29">
        <v>15</v>
      </c>
      <c r="N692" s="31">
        <f t="shared" si="171"/>
        <v>1.5133333333333332</v>
      </c>
      <c r="O692" s="29">
        <v>1.1000000000000001</v>
      </c>
      <c r="P692" s="29">
        <v>36</v>
      </c>
      <c r="Q692" s="32">
        <f t="shared" si="172"/>
        <v>59.928000000000004</v>
      </c>
      <c r="R692" s="122">
        <f t="shared" si="173"/>
        <v>6.6586666666666669E-2</v>
      </c>
      <c r="S692" s="25">
        <f>VLOOKUP($A692,'2021-22 Salary &amp; Benefits'!$A:$I,5,FALSE)</f>
        <v>67585</v>
      </c>
      <c r="T692" s="25">
        <f>VLOOKUP($A692,'2021-22 Salary &amp; Benefits'!$A:$I,6,FALSE)</f>
        <v>68937</v>
      </c>
      <c r="U692" s="26">
        <f t="shared" si="174"/>
        <v>4500.2598666666672</v>
      </c>
      <c r="V692" s="26">
        <f t="shared" si="175"/>
        <v>273.63657493333267</v>
      </c>
      <c r="W692" s="26">
        <f>'2021-22 Salary &amp; Benefits'!G$6</f>
        <v>11848.32</v>
      </c>
      <c r="X692" s="28">
        <f>'2021-22 Salary &amp; Benefits'!H$6</f>
        <v>0.2271</v>
      </c>
      <c r="Y692" s="28">
        <f>'2021-22 Salary &amp; Benefits'!I$6</f>
        <v>0.22070000000000001</v>
      </c>
      <c r="Z692" s="26">
        <f t="shared" si="176"/>
        <v>1871.3407422077867</v>
      </c>
      <c r="AA692" s="27">
        <f t="shared" si="168"/>
        <v>79.564940693333341</v>
      </c>
      <c r="AB692" s="27">
        <f t="shared" si="177"/>
        <v>17.55998241101867</v>
      </c>
      <c r="AC692" s="27">
        <f t="shared" si="178"/>
        <v>97.124923104352007</v>
      </c>
      <c r="AD692" s="26">
        <f t="shared" si="179"/>
        <v>6742.3621069121391</v>
      </c>
    </row>
    <row r="693" spans="1:30" s="23" customFormat="1">
      <c r="A693" s="129" t="s">
        <v>2398</v>
      </c>
      <c r="B693" s="129" t="s">
        <v>1118</v>
      </c>
      <c r="C693" s="130">
        <v>3048</v>
      </c>
      <c r="D693" s="129" t="s">
        <v>1120</v>
      </c>
      <c r="E693" s="169">
        <f>VLOOKUP($C693,'2020-21 School Level AAFTE'!$C:$Z,11,FALSE)</f>
        <v>0.4511</v>
      </c>
      <c r="F693" s="169" t="str">
        <f>VLOOKUP($C693,'2020-21 School Level AAFTE'!$C:$Z,8,FALSE)</f>
        <v>No</v>
      </c>
      <c r="G693" s="167">
        <f>VLOOKUP($C693,'2020-21 School Level AAFTE'!$C:$I,7,FALSE)</f>
        <v>38.5</v>
      </c>
      <c r="H693" s="145">
        <f>IFERROR(IF(F693= "yes",VLOOKUP(C693,Summary!$B:$I,5,0),0),0)</f>
        <v>0</v>
      </c>
      <c r="I693" s="143">
        <f t="shared" si="169"/>
        <v>0</v>
      </c>
      <c r="J693" s="101">
        <f>VLOOKUP($A693,'2021-22 Salary &amp; Benefits'!$A:$I,3,FALSE)</f>
        <v>1</v>
      </c>
      <c r="K693" s="101">
        <f>VLOOKUP($A693,'2021-22 Salary &amp; Benefits'!$A:$I,4,FALSE)</f>
        <v>1.04</v>
      </c>
      <c r="L693" s="45">
        <f t="shared" si="170"/>
        <v>0</v>
      </c>
      <c r="M693" s="29">
        <v>15</v>
      </c>
      <c r="N693" s="31">
        <f t="shared" si="171"/>
        <v>0</v>
      </c>
      <c r="O693" s="29">
        <v>1.1000000000000001</v>
      </c>
      <c r="P693" s="29">
        <v>36</v>
      </c>
      <c r="Q693" s="32">
        <f t="shared" si="172"/>
        <v>0</v>
      </c>
      <c r="R693" s="122">
        <f t="shared" si="173"/>
        <v>0</v>
      </c>
      <c r="S693" s="25">
        <f>VLOOKUP($A693,'2021-22 Salary &amp; Benefits'!$A:$I,5,FALSE)</f>
        <v>67585</v>
      </c>
      <c r="T693" s="25">
        <f>VLOOKUP($A693,'2021-22 Salary &amp; Benefits'!$A:$I,6,FALSE)</f>
        <v>68937</v>
      </c>
      <c r="U693" s="26">
        <f t="shared" si="174"/>
        <v>0</v>
      </c>
      <c r="V693" s="26">
        <f t="shared" si="175"/>
        <v>0</v>
      </c>
      <c r="W693" s="26">
        <f>'2021-22 Salary &amp; Benefits'!G$6</f>
        <v>11848.32</v>
      </c>
      <c r="X693" s="28">
        <f>'2021-22 Salary &amp; Benefits'!H$6</f>
        <v>0.2271</v>
      </c>
      <c r="Y693" s="28">
        <f>'2021-22 Salary &amp; Benefits'!I$6</f>
        <v>0.22070000000000001</v>
      </c>
      <c r="Z693" s="26">
        <f t="shared" si="176"/>
        <v>0</v>
      </c>
      <c r="AA693" s="27">
        <f t="shared" si="168"/>
        <v>0</v>
      </c>
      <c r="AB693" s="27">
        <f t="shared" si="177"/>
        <v>0</v>
      </c>
      <c r="AC693" s="27">
        <f t="shared" si="178"/>
        <v>0</v>
      </c>
      <c r="AD693" s="26">
        <f t="shared" si="179"/>
        <v>0</v>
      </c>
    </row>
    <row r="694" spans="1:30" s="23" customFormat="1">
      <c r="A694" s="129" t="s">
        <v>2401</v>
      </c>
      <c r="B694" s="129" t="s">
        <v>1124</v>
      </c>
      <c r="C694" s="130">
        <v>2856</v>
      </c>
      <c r="D694" s="129" t="s">
        <v>1126</v>
      </c>
      <c r="E694" s="169">
        <f>VLOOKUP($C694,'2020-21 School Level AAFTE'!$C:$Z,11,FALSE)</f>
        <v>0.47839999999999999</v>
      </c>
      <c r="F694" s="169" t="str">
        <f>VLOOKUP($C694,'2020-21 School Level AAFTE'!$C:$Z,8,FALSE)</f>
        <v>No</v>
      </c>
      <c r="G694" s="167">
        <f>VLOOKUP($C694,'2020-21 School Level AAFTE'!$C:$I,7,FALSE)</f>
        <v>281.02000000000004</v>
      </c>
      <c r="H694" s="145">
        <f>IFERROR(IF(F694= "yes",VLOOKUP(C694,Summary!$B:$I,5,0),0),0)</f>
        <v>0</v>
      </c>
      <c r="I694" s="144">
        <f t="shared" si="169"/>
        <v>0</v>
      </c>
      <c r="J694" s="101">
        <f>VLOOKUP($A694,'2021-22 Salary &amp; Benefits'!$A:$I,3,FALSE)</f>
        <v>1</v>
      </c>
      <c r="K694" s="101">
        <f>VLOOKUP($A694,'2021-22 Salary &amp; Benefits'!$A:$I,4,FALSE)</f>
        <v>1</v>
      </c>
      <c r="L694" s="121">
        <f t="shared" si="170"/>
        <v>0</v>
      </c>
      <c r="M694" s="29">
        <v>15</v>
      </c>
      <c r="N694" s="31">
        <f t="shared" si="171"/>
        <v>0</v>
      </c>
      <c r="O694" s="29">
        <v>1.1000000000000001</v>
      </c>
      <c r="P694" s="29">
        <v>36</v>
      </c>
      <c r="Q694" s="32">
        <f t="shared" si="172"/>
        <v>0</v>
      </c>
      <c r="R694" s="122">
        <f t="shared" si="173"/>
        <v>0</v>
      </c>
      <c r="S694" s="25">
        <f>VLOOKUP($A694,'2021-22 Salary &amp; Benefits'!$A:$I,5,FALSE)</f>
        <v>67585</v>
      </c>
      <c r="T694" s="25">
        <f>VLOOKUP($A694,'2021-22 Salary &amp; Benefits'!$A:$I,6,FALSE)</f>
        <v>68937</v>
      </c>
      <c r="U694" s="26">
        <f t="shared" si="174"/>
        <v>0</v>
      </c>
      <c r="V694" s="26">
        <f t="shared" si="175"/>
        <v>0</v>
      </c>
      <c r="W694" s="26">
        <f>'2021-22 Salary &amp; Benefits'!G$6</f>
        <v>11848.32</v>
      </c>
      <c r="X694" s="28">
        <f>'2021-22 Salary &amp; Benefits'!H$6</f>
        <v>0.2271</v>
      </c>
      <c r="Y694" s="28">
        <f>'2021-22 Salary &amp; Benefits'!I$6</f>
        <v>0.22070000000000001</v>
      </c>
      <c r="Z694" s="26">
        <f t="shared" si="176"/>
        <v>0</v>
      </c>
      <c r="AA694" s="27">
        <f t="shared" si="168"/>
        <v>0</v>
      </c>
      <c r="AB694" s="27">
        <f t="shared" si="177"/>
        <v>0</v>
      </c>
      <c r="AC694" s="27">
        <f t="shared" si="178"/>
        <v>0</v>
      </c>
      <c r="AD694" s="26">
        <f t="shared" si="179"/>
        <v>0</v>
      </c>
    </row>
    <row r="695" spans="1:30" s="23" customFormat="1">
      <c r="A695" s="129" t="s">
        <v>2401</v>
      </c>
      <c r="B695" s="129" t="s">
        <v>1124</v>
      </c>
      <c r="C695" s="130">
        <v>3393</v>
      </c>
      <c r="D695" s="129" t="s">
        <v>1127</v>
      </c>
      <c r="E695" s="169">
        <f>VLOOKUP($C695,'2020-21 School Level AAFTE'!$C:$Z,11,FALSE)</f>
        <v>0.68799999999999994</v>
      </c>
      <c r="F695" s="169" t="str">
        <f>VLOOKUP($C695,'2020-21 School Level AAFTE'!$C:$Z,8,FALSE)</f>
        <v>Yes</v>
      </c>
      <c r="G695" s="167">
        <f>VLOOKUP($C695,'2020-21 School Level AAFTE'!$C:$I,7,FALSE)</f>
        <v>233.95</v>
      </c>
      <c r="H695" s="145">
        <f>IFERROR(IF(F695= "yes",VLOOKUP(C695,Summary!$B:$I,5,0),0),0)</f>
        <v>0</v>
      </c>
      <c r="I695" s="143">
        <f t="shared" si="169"/>
        <v>233.95</v>
      </c>
      <c r="J695" s="101">
        <f>VLOOKUP($A695,'2021-22 Salary &amp; Benefits'!$A:$I,3,FALSE)</f>
        <v>1</v>
      </c>
      <c r="K695" s="101">
        <f>VLOOKUP($A695,'2021-22 Salary &amp; Benefits'!$A:$I,4,FALSE)</f>
        <v>1</v>
      </c>
      <c r="L695" s="45">
        <f t="shared" si="170"/>
        <v>233.95</v>
      </c>
      <c r="M695" s="29">
        <v>15</v>
      </c>
      <c r="N695" s="31">
        <f t="shared" si="171"/>
        <v>15.596666666666666</v>
      </c>
      <c r="O695" s="29">
        <v>1.1000000000000001</v>
      </c>
      <c r="P695" s="29">
        <v>36</v>
      </c>
      <c r="Q695" s="32">
        <f t="shared" si="172"/>
        <v>617.62799999999993</v>
      </c>
      <c r="R695" s="122">
        <f t="shared" si="173"/>
        <v>0.68625333333333327</v>
      </c>
      <c r="S695" s="25">
        <f>VLOOKUP($A695,'2021-22 Salary &amp; Benefits'!$A:$I,5,FALSE)</f>
        <v>67585</v>
      </c>
      <c r="T695" s="25">
        <f>VLOOKUP($A695,'2021-22 Salary &amp; Benefits'!$A:$I,6,FALSE)</f>
        <v>68937</v>
      </c>
      <c r="U695" s="26">
        <f t="shared" si="174"/>
        <v>46380.431533333329</v>
      </c>
      <c r="V695" s="26">
        <f t="shared" si="175"/>
        <v>927.81450666666933</v>
      </c>
      <c r="W695" s="26">
        <f>'2021-22 Salary &amp; Benefits'!G$6</f>
        <v>11848.32</v>
      </c>
      <c r="X695" s="28">
        <f>'2021-22 Salary &amp; Benefits'!H$6</f>
        <v>0.2271</v>
      </c>
      <c r="Y695" s="28">
        <f>'2021-22 Salary &amp; Benefits'!I$6</f>
        <v>0.22070000000000001</v>
      </c>
      <c r="Z695" s="26">
        <f t="shared" si="176"/>
        <v>18868.713757241334</v>
      </c>
      <c r="AA695" s="27">
        <f t="shared" si="168"/>
        <v>788.47076733333336</v>
      </c>
      <c r="AB695" s="27">
        <f t="shared" si="177"/>
        <v>174.01549835046669</v>
      </c>
      <c r="AC695" s="27">
        <f t="shared" si="178"/>
        <v>962.48626568380007</v>
      </c>
      <c r="AD695" s="26">
        <f t="shared" si="179"/>
        <v>67139.446062925126</v>
      </c>
    </row>
    <row r="696" spans="1:30" s="23" customFormat="1">
      <c r="A696" s="129" t="s">
        <v>2401</v>
      </c>
      <c r="B696" s="129" t="s">
        <v>1124</v>
      </c>
      <c r="C696" s="130">
        <v>2677</v>
      </c>
      <c r="D696" s="129" t="s">
        <v>1125</v>
      </c>
      <c r="E696" s="169">
        <f>VLOOKUP($C696,'2020-21 School Level AAFTE'!$C:$Z,11,FALSE)</f>
        <v>0.64159999999999995</v>
      </c>
      <c r="F696" s="169" t="str">
        <f>VLOOKUP($C696,'2020-21 School Level AAFTE'!$C:$Z,8,FALSE)</f>
        <v>Yes</v>
      </c>
      <c r="G696" s="167">
        <f>VLOOKUP($C696,'2020-21 School Level AAFTE'!$C:$I,7,FALSE)</f>
        <v>278.56</v>
      </c>
      <c r="H696" s="145">
        <f>IFERROR(IF(F696= "yes",VLOOKUP(C696,Summary!$B:$I,5,0),0),0)</f>
        <v>0</v>
      </c>
      <c r="I696" s="144">
        <f t="shared" si="169"/>
        <v>278.56</v>
      </c>
      <c r="J696" s="101">
        <f>VLOOKUP($A696,'2021-22 Salary &amp; Benefits'!$A:$I,3,FALSE)</f>
        <v>1</v>
      </c>
      <c r="K696" s="101">
        <f>VLOOKUP($A696,'2021-22 Salary &amp; Benefits'!$A:$I,4,FALSE)</f>
        <v>1</v>
      </c>
      <c r="L696" s="121">
        <f t="shared" si="170"/>
        <v>278.56</v>
      </c>
      <c r="M696" s="29">
        <v>15</v>
      </c>
      <c r="N696" s="31">
        <f t="shared" si="171"/>
        <v>18.570666666666668</v>
      </c>
      <c r="O696" s="29">
        <v>1.1000000000000001</v>
      </c>
      <c r="P696" s="29">
        <v>36</v>
      </c>
      <c r="Q696" s="32">
        <f t="shared" si="172"/>
        <v>735.39840000000004</v>
      </c>
      <c r="R696" s="122">
        <f t="shared" si="173"/>
        <v>0.81710933333333335</v>
      </c>
      <c r="S696" s="25">
        <f>VLOOKUP($A696,'2021-22 Salary &amp; Benefits'!$A:$I,5,FALSE)</f>
        <v>67585</v>
      </c>
      <c r="T696" s="25">
        <f>VLOOKUP($A696,'2021-22 Salary &amp; Benefits'!$A:$I,6,FALSE)</f>
        <v>68937</v>
      </c>
      <c r="U696" s="26">
        <f t="shared" si="174"/>
        <v>55224.334293333333</v>
      </c>
      <c r="V696" s="26">
        <f t="shared" si="175"/>
        <v>1104.7318186666671</v>
      </c>
      <c r="W696" s="26">
        <f>'2021-22 Salary &amp; Benefits'!G$6</f>
        <v>11848.32</v>
      </c>
      <c r="X696" s="28">
        <f>'2021-22 Salary &amp; Benefits'!H$6</f>
        <v>0.2271</v>
      </c>
      <c r="Y696" s="28">
        <f>'2021-22 Salary &amp; Benefits'!I$6</f>
        <v>0.22070000000000001</v>
      </c>
      <c r="Z696" s="26">
        <f t="shared" si="176"/>
        <v>22466.633486715735</v>
      </c>
      <c r="AA696" s="27">
        <f t="shared" si="168"/>
        <v>938.81776853333338</v>
      </c>
      <c r="AB696" s="27">
        <f t="shared" si="177"/>
        <v>207.19708151530668</v>
      </c>
      <c r="AC696" s="27">
        <f t="shared" si="178"/>
        <v>1146.01485004864</v>
      </c>
      <c r="AD696" s="26">
        <f t="shared" si="179"/>
        <v>79941.714448764382</v>
      </c>
    </row>
    <row r="697" spans="1:30" s="23" customFormat="1">
      <c r="A697" s="129" t="s">
        <v>2401</v>
      </c>
      <c r="B697" s="129" t="s">
        <v>1124</v>
      </c>
      <c r="C697" s="130">
        <v>5618</v>
      </c>
      <c r="D697" s="129" t="s">
        <v>3228</v>
      </c>
      <c r="E697" s="169">
        <f>VLOOKUP($C697,'2020-21 School Level AAFTE'!$C:$Z,11,FALSE)</f>
        <v>0.30559999999999998</v>
      </c>
      <c r="F697" s="169" t="str">
        <f>VLOOKUP($C697,'2020-21 School Level AAFTE'!$C:$Z,8,FALSE)</f>
        <v>No</v>
      </c>
      <c r="G697" s="167">
        <f>VLOOKUP($C697,'2020-21 School Level AAFTE'!$C:$I,7,FALSE)</f>
        <v>1395.6</v>
      </c>
      <c r="H697" s="145">
        <f>IFERROR(IF(F697= "yes",VLOOKUP(C697,Summary!$B:$I,5,0),0),0)</f>
        <v>0</v>
      </c>
      <c r="I697" s="144">
        <f t="shared" si="169"/>
        <v>0</v>
      </c>
      <c r="J697" s="101">
        <f>VLOOKUP($A697,'2021-22 Salary &amp; Benefits'!$A:$I,3,FALSE)</f>
        <v>1</v>
      </c>
      <c r="K697" s="101">
        <f>VLOOKUP($A697,'2021-22 Salary &amp; Benefits'!$A:$I,4,FALSE)</f>
        <v>1</v>
      </c>
      <c r="L697" s="121">
        <f t="shared" si="170"/>
        <v>0</v>
      </c>
      <c r="M697" s="29">
        <v>15</v>
      </c>
      <c r="N697" s="31">
        <f t="shared" si="171"/>
        <v>0</v>
      </c>
      <c r="O697" s="29">
        <v>1.1000000000000001</v>
      </c>
      <c r="P697" s="29">
        <v>36</v>
      </c>
      <c r="Q697" s="32">
        <f t="shared" si="172"/>
        <v>0</v>
      </c>
      <c r="R697" s="122">
        <f t="shared" si="173"/>
        <v>0</v>
      </c>
      <c r="S697" s="25">
        <f>VLOOKUP($A697,'2021-22 Salary &amp; Benefits'!$A:$I,5,FALSE)</f>
        <v>67585</v>
      </c>
      <c r="T697" s="25">
        <f>VLOOKUP($A697,'2021-22 Salary &amp; Benefits'!$A:$I,6,FALSE)</f>
        <v>68937</v>
      </c>
      <c r="U697" s="26">
        <f t="shared" si="174"/>
        <v>0</v>
      </c>
      <c r="V697" s="26">
        <f t="shared" si="175"/>
        <v>0</v>
      </c>
      <c r="W697" s="26">
        <f>'2021-22 Salary &amp; Benefits'!G$6</f>
        <v>11848.32</v>
      </c>
      <c r="X697" s="28">
        <f>'2021-22 Salary &amp; Benefits'!H$6</f>
        <v>0.2271</v>
      </c>
      <c r="Y697" s="28">
        <f>'2021-22 Salary &amp; Benefits'!I$6</f>
        <v>0.22070000000000001</v>
      </c>
      <c r="Z697" s="26">
        <f t="shared" si="176"/>
        <v>0</v>
      </c>
      <c r="AA697" s="27">
        <f t="shared" si="168"/>
        <v>0</v>
      </c>
      <c r="AB697" s="27">
        <f t="shared" si="177"/>
        <v>0</v>
      </c>
      <c r="AC697" s="27">
        <f t="shared" si="178"/>
        <v>0</v>
      </c>
      <c r="AD697" s="26">
        <f t="shared" si="179"/>
        <v>0</v>
      </c>
    </row>
    <row r="698" spans="1:30" s="23" customFormat="1">
      <c r="A698" s="129" t="s">
        <v>2337</v>
      </c>
      <c r="B698" s="129" t="s">
        <v>465</v>
      </c>
      <c r="C698" s="130">
        <v>5336</v>
      </c>
      <c r="D698" s="129" t="s">
        <v>3137</v>
      </c>
      <c r="E698" s="169">
        <f>VLOOKUP($C698,'2020-21 School Level AAFTE'!$C:$Z,11,FALSE)</f>
        <v>0.77900000000000003</v>
      </c>
      <c r="F698" s="169" t="str">
        <f>VLOOKUP($C698,'2020-21 School Level AAFTE'!$C:$Z,8,FALSE)</f>
        <v>Yes</v>
      </c>
      <c r="G698" s="167">
        <f>VLOOKUP($C698,'2020-21 School Level AAFTE'!$C:$I,7,FALSE)</f>
        <v>37.799999999999997</v>
      </c>
      <c r="H698" s="145">
        <f>IFERROR(IF(F698= "yes",VLOOKUP(C698,Summary!$B:$I,5,0),0),0)</f>
        <v>0</v>
      </c>
      <c r="I698" s="144">
        <f t="shared" si="169"/>
        <v>37.799999999999997</v>
      </c>
      <c r="J698" s="101">
        <f>VLOOKUP($A698,'2021-22 Salary &amp; Benefits'!$A:$I,3,FALSE)</f>
        <v>1</v>
      </c>
      <c r="K698" s="101">
        <f>VLOOKUP($A698,'2021-22 Salary &amp; Benefits'!$A:$I,4,FALSE)</f>
        <v>1</v>
      </c>
      <c r="L698" s="121">
        <f t="shared" si="170"/>
        <v>37.799999999999997</v>
      </c>
      <c r="M698" s="29">
        <v>15</v>
      </c>
      <c r="N698" s="31">
        <f t="shared" si="171"/>
        <v>2.52</v>
      </c>
      <c r="O698" s="29">
        <v>1.1000000000000001</v>
      </c>
      <c r="P698" s="29">
        <v>36</v>
      </c>
      <c r="Q698" s="32">
        <f t="shared" si="172"/>
        <v>99.792000000000002</v>
      </c>
      <c r="R698" s="122">
        <f t="shared" si="173"/>
        <v>0.11088000000000001</v>
      </c>
      <c r="S698" s="25">
        <f>VLOOKUP($A698,'2021-22 Salary &amp; Benefits'!$A:$I,5,FALSE)</f>
        <v>67585</v>
      </c>
      <c r="T698" s="25">
        <f>VLOOKUP($A698,'2021-22 Salary &amp; Benefits'!$A:$I,6,FALSE)</f>
        <v>68937</v>
      </c>
      <c r="U698" s="26">
        <f t="shared" si="174"/>
        <v>7493.8248000000003</v>
      </c>
      <c r="V698" s="26">
        <f t="shared" si="175"/>
        <v>149.90976000000046</v>
      </c>
      <c r="W698" s="26">
        <f>'2021-22 Salary &amp; Benefits'!G$6</f>
        <v>11848.32</v>
      </c>
      <c r="X698" s="28">
        <f>'2021-22 Salary &amp; Benefits'!H$6</f>
        <v>0.2271</v>
      </c>
      <c r="Y698" s="28">
        <f>'2021-22 Salary &amp; Benefits'!I$6</f>
        <v>0.22070000000000001</v>
      </c>
      <c r="Z698" s="26">
        <f t="shared" si="176"/>
        <v>3048.6744177120004</v>
      </c>
      <c r="AA698" s="27">
        <f t="shared" si="168"/>
        <v>127.39557600000001</v>
      </c>
      <c r="AB698" s="27">
        <f t="shared" si="177"/>
        <v>28.116203623200001</v>
      </c>
      <c r="AC698" s="27">
        <f t="shared" si="178"/>
        <v>155.5117796232</v>
      </c>
      <c r="AD698" s="26">
        <f t="shared" si="179"/>
        <v>10847.920757335201</v>
      </c>
    </row>
    <row r="699" spans="1:30" s="23" customFormat="1">
      <c r="A699" s="129" t="s">
        <v>2337</v>
      </c>
      <c r="B699" s="129" t="s">
        <v>465</v>
      </c>
      <c r="C699" s="130">
        <v>2802</v>
      </c>
      <c r="D699" s="129" t="s">
        <v>467</v>
      </c>
      <c r="E699" s="169">
        <f>VLOOKUP($C699,'2020-21 School Level AAFTE'!$C:$Z,11,FALSE)</f>
        <v>0.73009999999999997</v>
      </c>
      <c r="F699" s="169" t="str">
        <f>VLOOKUP($C699,'2020-21 School Level AAFTE'!$C:$Z,8,FALSE)</f>
        <v>Yes</v>
      </c>
      <c r="G699" s="167">
        <f>VLOOKUP($C699,'2020-21 School Level AAFTE'!$C:$I,7,FALSE)</f>
        <v>334.3</v>
      </c>
      <c r="H699" s="145">
        <f>IFERROR(IF(F699= "yes",VLOOKUP(C699,Summary!$B:$I,5,0),0),0)</f>
        <v>0</v>
      </c>
      <c r="I699" s="144">
        <f t="shared" si="169"/>
        <v>334.3</v>
      </c>
      <c r="J699" s="101">
        <f>VLOOKUP($A699,'2021-22 Salary &amp; Benefits'!$A:$I,3,FALSE)</f>
        <v>1</v>
      </c>
      <c r="K699" s="101">
        <f>VLOOKUP($A699,'2021-22 Salary &amp; Benefits'!$A:$I,4,FALSE)</f>
        <v>1</v>
      </c>
      <c r="L699" s="121">
        <f t="shared" si="170"/>
        <v>334.3</v>
      </c>
      <c r="M699" s="29">
        <v>15</v>
      </c>
      <c r="N699" s="31">
        <f t="shared" si="171"/>
        <v>22.286666666666669</v>
      </c>
      <c r="O699" s="29">
        <v>1.1000000000000001</v>
      </c>
      <c r="P699" s="29">
        <v>36</v>
      </c>
      <c r="Q699" s="32">
        <f t="shared" si="172"/>
        <v>882.55200000000013</v>
      </c>
      <c r="R699" s="122">
        <f t="shared" si="173"/>
        <v>0.98061333333333345</v>
      </c>
      <c r="S699" s="25">
        <f>VLOOKUP($A699,'2021-22 Salary &amp; Benefits'!$A:$I,5,FALSE)</f>
        <v>67585</v>
      </c>
      <c r="T699" s="25">
        <f>VLOOKUP($A699,'2021-22 Salary &amp; Benefits'!$A:$I,6,FALSE)</f>
        <v>68937</v>
      </c>
      <c r="U699" s="26">
        <f t="shared" si="174"/>
        <v>66274.752133333342</v>
      </c>
      <c r="V699" s="26">
        <f t="shared" si="175"/>
        <v>1325.7892266666604</v>
      </c>
      <c r="W699" s="26">
        <f>'2021-22 Salary &amp; Benefits'!G$6</f>
        <v>11848.32</v>
      </c>
      <c r="X699" s="28">
        <f>'2021-22 Salary &amp; Benefits'!H$6</f>
        <v>0.2271</v>
      </c>
      <c r="Y699" s="28">
        <f>'2021-22 Salary &amp; Benefits'!I$6</f>
        <v>0.22070000000000001</v>
      </c>
      <c r="Z699" s="26">
        <f t="shared" si="176"/>
        <v>26962.218461405333</v>
      </c>
      <c r="AA699" s="27">
        <f t="shared" si="168"/>
        <v>1126.6756893333334</v>
      </c>
      <c r="AB699" s="27">
        <f t="shared" si="177"/>
        <v>248.65732463586667</v>
      </c>
      <c r="AC699" s="27">
        <f t="shared" si="178"/>
        <v>1375.3330139692</v>
      </c>
      <c r="AD699" s="26">
        <f t="shared" si="179"/>
        <v>95938.092835374526</v>
      </c>
    </row>
    <row r="700" spans="1:30" s="23" customFormat="1">
      <c r="A700" s="129" t="s">
        <v>2337</v>
      </c>
      <c r="B700" s="129" t="s">
        <v>465</v>
      </c>
      <c r="C700" s="130">
        <v>2801</v>
      </c>
      <c r="D700" s="129" t="s">
        <v>466</v>
      </c>
      <c r="E700" s="169">
        <f>VLOOKUP($C700,'2020-21 School Level AAFTE'!$C:$Z,11,FALSE)</f>
        <v>0.70689999999999997</v>
      </c>
      <c r="F700" s="169" t="str">
        <f>VLOOKUP($C700,'2020-21 School Level AAFTE'!$C:$Z,8,FALSE)</f>
        <v>Yes</v>
      </c>
      <c r="G700" s="167">
        <f>VLOOKUP($C700,'2020-21 School Level AAFTE'!$C:$I,7,FALSE)</f>
        <v>341.38</v>
      </c>
      <c r="H700" s="145">
        <f>IFERROR(IF(F700= "yes",VLOOKUP(C700,Summary!$B:$I,5,0),0),0)</f>
        <v>0</v>
      </c>
      <c r="I700" s="144">
        <f t="shared" si="169"/>
        <v>341.38</v>
      </c>
      <c r="J700" s="101">
        <f>VLOOKUP($A700,'2021-22 Salary &amp; Benefits'!$A:$I,3,FALSE)</f>
        <v>1</v>
      </c>
      <c r="K700" s="101">
        <f>VLOOKUP($A700,'2021-22 Salary &amp; Benefits'!$A:$I,4,FALSE)</f>
        <v>1</v>
      </c>
      <c r="L700" s="121">
        <f t="shared" si="170"/>
        <v>341.38</v>
      </c>
      <c r="M700" s="29">
        <v>15</v>
      </c>
      <c r="N700" s="31">
        <f t="shared" si="171"/>
        <v>22.758666666666667</v>
      </c>
      <c r="O700" s="29">
        <v>1.1000000000000001</v>
      </c>
      <c r="P700" s="29">
        <v>36</v>
      </c>
      <c r="Q700" s="32">
        <f t="shared" si="172"/>
        <v>901.24320000000012</v>
      </c>
      <c r="R700" s="122">
        <f t="shared" si="173"/>
        <v>1.0013813333333335</v>
      </c>
      <c r="S700" s="25">
        <f>VLOOKUP($A700,'2021-22 Salary &amp; Benefits'!$A:$I,5,FALSE)</f>
        <v>67585</v>
      </c>
      <c r="T700" s="25">
        <f>VLOOKUP($A700,'2021-22 Salary &amp; Benefits'!$A:$I,6,FALSE)</f>
        <v>68937</v>
      </c>
      <c r="U700" s="26">
        <f t="shared" si="174"/>
        <v>67678.357413333346</v>
      </c>
      <c r="V700" s="26">
        <f t="shared" si="175"/>
        <v>1353.8675626666663</v>
      </c>
      <c r="W700" s="26">
        <f>'2021-22 Salary &amp; Benefits'!G$6</f>
        <v>11848.32</v>
      </c>
      <c r="X700" s="28">
        <f>'2021-22 Salary &amp; Benefits'!H$6</f>
        <v>0.2271</v>
      </c>
      <c r="Y700" s="28">
        <f>'2021-22 Salary &amp; Benefits'!I$6</f>
        <v>0.22070000000000001</v>
      </c>
      <c r="Z700" s="26">
        <f t="shared" si="176"/>
        <v>27533.240019008539</v>
      </c>
      <c r="AA700" s="27">
        <f t="shared" si="168"/>
        <v>1150.5370829333335</v>
      </c>
      <c r="AB700" s="27">
        <f t="shared" si="177"/>
        <v>253.92353420338671</v>
      </c>
      <c r="AC700" s="27">
        <f t="shared" si="178"/>
        <v>1404.4606171367202</v>
      </c>
      <c r="AD700" s="26">
        <f t="shared" si="179"/>
        <v>97969.925612145278</v>
      </c>
    </row>
    <row r="701" spans="1:30" s="23" customFormat="1">
      <c r="A701" s="129" t="s">
        <v>2570</v>
      </c>
      <c r="B701" s="129" t="s">
        <v>2214</v>
      </c>
      <c r="C701" s="130">
        <v>1776</v>
      </c>
      <c r="D701" s="129" t="s">
        <v>2215</v>
      </c>
      <c r="E701" s="169">
        <f>VLOOKUP($C701,'2020-21 School Level AAFTE'!$C:$Z,11,FALSE)</f>
        <v>0.84450000000000003</v>
      </c>
      <c r="F701" s="169" t="str">
        <f>VLOOKUP($C701,'2020-21 School Level AAFTE'!$C:$Z,8,FALSE)</f>
        <v>Yes</v>
      </c>
      <c r="G701" s="167">
        <f>VLOOKUP($C701,'2020-21 School Level AAFTE'!$C:$I,7,FALSE)</f>
        <v>28.55</v>
      </c>
      <c r="H701" s="145">
        <f>IFERROR(IF(F701= "yes",VLOOKUP(C701,Summary!$B:$I,5,0),0),0)</f>
        <v>0</v>
      </c>
      <c r="I701" s="144">
        <f t="shared" si="169"/>
        <v>28.55</v>
      </c>
      <c r="J701" s="101">
        <f>VLOOKUP($A701,'2021-22 Salary &amp; Benefits'!$A:$I,3,FALSE)</f>
        <v>1</v>
      </c>
      <c r="K701" s="101">
        <f>VLOOKUP($A701,'2021-22 Salary &amp; Benefits'!$A:$I,4,FALSE)</f>
        <v>1</v>
      </c>
      <c r="L701" s="121">
        <f t="shared" si="170"/>
        <v>28.55</v>
      </c>
      <c r="M701" s="29">
        <v>15</v>
      </c>
      <c r="N701" s="31">
        <f t="shared" si="171"/>
        <v>1.9033333333333333</v>
      </c>
      <c r="O701" s="29">
        <v>1.1000000000000001</v>
      </c>
      <c r="P701" s="29">
        <v>36</v>
      </c>
      <c r="Q701" s="32">
        <f t="shared" si="172"/>
        <v>75.372000000000014</v>
      </c>
      <c r="R701" s="122">
        <f t="shared" si="173"/>
        <v>8.3746666666666678E-2</v>
      </c>
      <c r="S701" s="25">
        <f>VLOOKUP($A701,'2021-22 Salary &amp; Benefits'!$A:$I,5,FALSE)</f>
        <v>67585</v>
      </c>
      <c r="T701" s="25">
        <f>VLOOKUP($A701,'2021-22 Salary &amp; Benefits'!$A:$I,6,FALSE)</f>
        <v>68937</v>
      </c>
      <c r="U701" s="26">
        <f t="shared" si="174"/>
        <v>5660.0184666666673</v>
      </c>
      <c r="V701" s="26">
        <f t="shared" si="175"/>
        <v>113.22549333333336</v>
      </c>
      <c r="W701" s="26">
        <f>'2021-22 Salary &amp; Benefits'!G$6</f>
        <v>11848.32</v>
      </c>
      <c r="X701" s="28">
        <f>'2021-22 Salary &amp; Benefits'!H$6</f>
        <v>0.2271</v>
      </c>
      <c r="Y701" s="28">
        <f>'2021-22 Salary &amp; Benefits'!I$6</f>
        <v>0.22070000000000001</v>
      </c>
      <c r="Z701" s="26">
        <f t="shared" si="176"/>
        <v>2302.6363657586671</v>
      </c>
      <c r="AA701" s="27">
        <f t="shared" si="168"/>
        <v>96.220732666666677</v>
      </c>
      <c r="AB701" s="27">
        <f t="shared" si="177"/>
        <v>21.235915699533336</v>
      </c>
      <c r="AC701" s="27">
        <f t="shared" si="178"/>
        <v>117.45664836620001</v>
      </c>
      <c r="AD701" s="26">
        <f t="shared" si="179"/>
        <v>8193.336974124868</v>
      </c>
    </row>
    <row r="702" spans="1:30" s="23" customFormat="1">
      <c r="A702" s="129" t="s">
        <v>2570</v>
      </c>
      <c r="B702" s="129" t="s">
        <v>2214</v>
      </c>
      <c r="C702" s="130">
        <v>2555</v>
      </c>
      <c r="D702" s="129" t="s">
        <v>2217</v>
      </c>
      <c r="E702" s="169">
        <f>VLOOKUP($C702,'2020-21 School Level AAFTE'!$C:$Z,11,FALSE)</f>
        <v>0.82040000000000002</v>
      </c>
      <c r="F702" s="169" t="str">
        <f>VLOOKUP($C702,'2020-21 School Level AAFTE'!$C:$Z,8,FALSE)</f>
        <v>Yes</v>
      </c>
      <c r="G702" s="167">
        <f>VLOOKUP($C702,'2020-21 School Level AAFTE'!$C:$I,7,FALSE)</f>
        <v>1016.89</v>
      </c>
      <c r="H702" s="145">
        <f>IFERROR(IF(F702= "yes",VLOOKUP(C702,Summary!$B:$I,5,0),0),0)</f>
        <v>0</v>
      </c>
      <c r="I702" s="144">
        <f t="shared" si="169"/>
        <v>1016.89</v>
      </c>
      <c r="J702" s="101">
        <f>VLOOKUP($A702,'2021-22 Salary &amp; Benefits'!$A:$I,3,FALSE)</f>
        <v>1</v>
      </c>
      <c r="K702" s="101">
        <f>VLOOKUP($A702,'2021-22 Salary &amp; Benefits'!$A:$I,4,FALSE)</f>
        <v>1</v>
      </c>
      <c r="L702" s="121">
        <f t="shared" si="170"/>
        <v>1016.89</v>
      </c>
      <c r="M702" s="29">
        <v>15</v>
      </c>
      <c r="N702" s="31">
        <f t="shared" si="171"/>
        <v>67.792666666666662</v>
      </c>
      <c r="O702" s="29">
        <v>1.1000000000000001</v>
      </c>
      <c r="P702" s="29">
        <v>36</v>
      </c>
      <c r="Q702" s="32">
        <f t="shared" si="172"/>
        <v>2684.5896000000002</v>
      </c>
      <c r="R702" s="122">
        <f t="shared" si="173"/>
        <v>2.9828773333333336</v>
      </c>
      <c r="S702" s="25">
        <f>VLOOKUP($A702,'2021-22 Salary &amp; Benefits'!$A:$I,5,FALSE)</f>
        <v>67585</v>
      </c>
      <c r="T702" s="25">
        <f>VLOOKUP($A702,'2021-22 Salary &amp; Benefits'!$A:$I,6,FALSE)</f>
        <v>68937</v>
      </c>
      <c r="U702" s="26">
        <f t="shared" si="174"/>
        <v>201597.76457333335</v>
      </c>
      <c r="V702" s="26">
        <f t="shared" si="175"/>
        <v>4032.8501546666666</v>
      </c>
      <c r="W702" s="26">
        <f>'2021-22 Salary &amp; Benefits'!G$6</f>
        <v>11848.32</v>
      </c>
      <c r="X702" s="28">
        <f>'2021-22 Salary &amp; Benefits'!H$6</f>
        <v>0.2271</v>
      </c>
      <c r="Y702" s="28">
        <f>'2021-22 Salary &amp; Benefits'!I$6</f>
        <v>0.22070000000000001</v>
      </c>
      <c r="Z702" s="26">
        <f t="shared" si="176"/>
        <v>82014.987529818929</v>
      </c>
      <c r="AA702" s="27">
        <f t="shared" si="168"/>
        <v>3427.1769121333336</v>
      </c>
      <c r="AB702" s="27">
        <f t="shared" si="177"/>
        <v>756.37794450782678</v>
      </c>
      <c r="AC702" s="27">
        <f t="shared" si="178"/>
        <v>4183.5548566411608</v>
      </c>
      <c r="AD702" s="26">
        <f t="shared" si="179"/>
        <v>291829.15711446007</v>
      </c>
    </row>
    <row r="703" spans="1:30" s="23" customFormat="1">
      <c r="A703" s="129" t="s">
        <v>2570</v>
      </c>
      <c r="B703" s="129" t="s">
        <v>2214</v>
      </c>
      <c r="C703" s="130">
        <v>3071</v>
      </c>
      <c r="D703" s="129" t="s">
        <v>2220</v>
      </c>
      <c r="E703" s="169">
        <f>VLOOKUP($C703,'2020-21 School Level AAFTE'!$C:$Z,11,FALSE)</f>
        <v>0.85670000000000002</v>
      </c>
      <c r="F703" s="169" t="str">
        <f>VLOOKUP($C703,'2020-21 School Level AAFTE'!$C:$Z,8,FALSE)</f>
        <v>Yes</v>
      </c>
      <c r="G703" s="167">
        <f>VLOOKUP($C703,'2020-21 School Level AAFTE'!$C:$I,7,FALSE)</f>
        <v>891.18</v>
      </c>
      <c r="H703" s="145">
        <f>IFERROR(IF(F703= "yes",VLOOKUP(C703,Summary!$B:$I,5,0),0),0)</f>
        <v>0</v>
      </c>
      <c r="I703" s="144">
        <f t="shared" si="169"/>
        <v>891.18</v>
      </c>
      <c r="J703" s="101">
        <f>VLOOKUP($A703,'2021-22 Salary &amp; Benefits'!$A:$I,3,FALSE)</f>
        <v>1</v>
      </c>
      <c r="K703" s="101">
        <f>VLOOKUP($A703,'2021-22 Salary &amp; Benefits'!$A:$I,4,FALSE)</f>
        <v>1</v>
      </c>
      <c r="L703" s="121">
        <f t="shared" si="170"/>
        <v>891.18</v>
      </c>
      <c r="M703" s="29">
        <v>15</v>
      </c>
      <c r="N703" s="31">
        <f t="shared" si="171"/>
        <v>59.411999999999999</v>
      </c>
      <c r="O703" s="29">
        <v>1.1000000000000001</v>
      </c>
      <c r="P703" s="29">
        <v>36</v>
      </c>
      <c r="Q703" s="32">
        <f t="shared" si="172"/>
        <v>2352.7152000000001</v>
      </c>
      <c r="R703" s="122">
        <f t="shared" si="173"/>
        <v>2.614128</v>
      </c>
      <c r="S703" s="25">
        <f>VLOOKUP($A703,'2021-22 Salary &amp; Benefits'!$A:$I,5,FALSE)</f>
        <v>67585</v>
      </c>
      <c r="T703" s="25">
        <f>VLOOKUP($A703,'2021-22 Salary &amp; Benefits'!$A:$I,6,FALSE)</f>
        <v>68937</v>
      </c>
      <c r="U703" s="26">
        <f t="shared" si="174"/>
        <v>176675.84088</v>
      </c>
      <c r="V703" s="26">
        <f t="shared" si="175"/>
        <v>3534.3010559999966</v>
      </c>
      <c r="W703" s="26">
        <f>'2021-22 Salary &amp; Benefits'!G$6</f>
        <v>11848.32</v>
      </c>
      <c r="X703" s="28">
        <f>'2021-22 Salary &amp; Benefits'!H$6</f>
        <v>0.2271</v>
      </c>
      <c r="Y703" s="28">
        <f>'2021-22 Salary &amp; Benefits'!I$6</f>
        <v>0.22070000000000001</v>
      </c>
      <c r="Z703" s="26">
        <f t="shared" si="176"/>
        <v>71876.128771867196</v>
      </c>
      <c r="AA703" s="27">
        <f t="shared" si="168"/>
        <v>3003.5023655999998</v>
      </c>
      <c r="AB703" s="27">
        <f t="shared" si="177"/>
        <v>662.87297208791995</v>
      </c>
      <c r="AC703" s="27">
        <f t="shared" si="178"/>
        <v>3666.3753376879199</v>
      </c>
      <c r="AD703" s="26">
        <f t="shared" si="179"/>
        <v>255752.64604555513</v>
      </c>
    </row>
    <row r="704" spans="1:30" s="23" customFormat="1">
      <c r="A704" s="129" t="s">
        <v>2570</v>
      </c>
      <c r="B704" s="129" t="s">
        <v>2214</v>
      </c>
      <c r="C704" s="130">
        <v>2345</v>
      </c>
      <c r="D704" s="129" t="s">
        <v>2216</v>
      </c>
      <c r="E704" s="169">
        <f>VLOOKUP($C704,'2020-21 School Level AAFTE'!$C:$Z,11,FALSE)</f>
        <v>0.90059999999999996</v>
      </c>
      <c r="F704" s="169" t="str">
        <f>VLOOKUP($C704,'2020-21 School Level AAFTE'!$C:$Z,8,FALSE)</f>
        <v>Yes</v>
      </c>
      <c r="G704" s="167">
        <f>VLOOKUP($C704,'2020-21 School Level AAFTE'!$C:$I,7,FALSE)</f>
        <v>561.9</v>
      </c>
      <c r="H704" s="145">
        <f>IFERROR(IF(F704= "yes",VLOOKUP(C704,Summary!$B:$I,5,0),0),0)</f>
        <v>0</v>
      </c>
      <c r="I704" s="144">
        <f t="shared" si="169"/>
        <v>561.9</v>
      </c>
      <c r="J704" s="101">
        <f>VLOOKUP($A704,'2021-22 Salary &amp; Benefits'!$A:$I,3,FALSE)</f>
        <v>1</v>
      </c>
      <c r="K704" s="101">
        <f>VLOOKUP($A704,'2021-22 Salary &amp; Benefits'!$A:$I,4,FALSE)</f>
        <v>1</v>
      </c>
      <c r="L704" s="121">
        <f t="shared" si="170"/>
        <v>561.9</v>
      </c>
      <c r="M704" s="29">
        <v>15</v>
      </c>
      <c r="N704" s="31">
        <f t="shared" si="171"/>
        <v>37.46</v>
      </c>
      <c r="O704" s="29">
        <v>1.1000000000000001</v>
      </c>
      <c r="P704" s="29">
        <v>36</v>
      </c>
      <c r="Q704" s="32">
        <f t="shared" si="172"/>
        <v>1483.4160000000002</v>
      </c>
      <c r="R704" s="122">
        <f t="shared" si="173"/>
        <v>1.6482400000000001</v>
      </c>
      <c r="S704" s="25">
        <f>VLOOKUP($A704,'2021-22 Salary &amp; Benefits'!$A:$I,5,FALSE)</f>
        <v>67585</v>
      </c>
      <c r="T704" s="25">
        <f>VLOOKUP($A704,'2021-22 Salary &amp; Benefits'!$A:$I,6,FALSE)</f>
        <v>68937</v>
      </c>
      <c r="U704" s="26">
        <f t="shared" si="174"/>
        <v>111396.30040000001</v>
      </c>
      <c r="V704" s="26">
        <f t="shared" si="175"/>
        <v>2228.4204800000007</v>
      </c>
      <c r="W704" s="26">
        <f>'2021-22 Salary &amp; Benefits'!G$6</f>
        <v>11848.32</v>
      </c>
      <c r="X704" s="28">
        <f>'2021-22 Salary &amp; Benefits'!H$6</f>
        <v>0.2271</v>
      </c>
      <c r="Y704" s="28">
        <f>'2021-22 Salary &amp; Benefits'!I$6</f>
        <v>0.22070000000000001</v>
      </c>
      <c r="Z704" s="26">
        <f t="shared" si="176"/>
        <v>45318.787177576</v>
      </c>
      <c r="AA704" s="27">
        <f t="shared" si="168"/>
        <v>1893.7453480000001</v>
      </c>
      <c r="AB704" s="27">
        <f t="shared" si="177"/>
        <v>417.94959830360006</v>
      </c>
      <c r="AC704" s="27">
        <f t="shared" si="178"/>
        <v>2311.6949463036003</v>
      </c>
      <c r="AD704" s="26">
        <f t="shared" si="179"/>
        <v>161255.20300387961</v>
      </c>
    </row>
    <row r="705" spans="1:30" s="23" customFormat="1">
      <c r="A705" s="129" t="s">
        <v>2570</v>
      </c>
      <c r="B705" s="129" t="s">
        <v>2214</v>
      </c>
      <c r="C705" s="130">
        <v>3013</v>
      </c>
      <c r="D705" s="129" t="s">
        <v>2219</v>
      </c>
      <c r="E705" s="169">
        <f>VLOOKUP($C705,'2020-21 School Level AAFTE'!$C:$Z,11,FALSE)</f>
        <v>0.81830000000000003</v>
      </c>
      <c r="F705" s="169" t="str">
        <f>VLOOKUP($C705,'2020-21 School Level AAFTE'!$C:$Z,8,FALSE)</f>
        <v>Yes</v>
      </c>
      <c r="G705" s="167">
        <f>VLOOKUP($C705,'2020-21 School Level AAFTE'!$C:$I,7,FALSE)</f>
        <v>492.61</v>
      </c>
      <c r="H705" s="145">
        <f>IFERROR(IF(F705= "yes",VLOOKUP(C705,Summary!$B:$I,5,0),0),0)</f>
        <v>0</v>
      </c>
      <c r="I705" s="144">
        <f t="shared" si="169"/>
        <v>492.61</v>
      </c>
      <c r="J705" s="101">
        <f>VLOOKUP($A705,'2021-22 Salary &amp; Benefits'!$A:$I,3,FALSE)</f>
        <v>1</v>
      </c>
      <c r="K705" s="101">
        <f>VLOOKUP($A705,'2021-22 Salary &amp; Benefits'!$A:$I,4,FALSE)</f>
        <v>1</v>
      </c>
      <c r="L705" s="121">
        <f t="shared" si="170"/>
        <v>492.61</v>
      </c>
      <c r="M705" s="29">
        <v>15</v>
      </c>
      <c r="N705" s="31">
        <f t="shared" si="171"/>
        <v>32.840666666666671</v>
      </c>
      <c r="O705" s="29">
        <v>1.1000000000000001</v>
      </c>
      <c r="P705" s="29">
        <v>36</v>
      </c>
      <c r="Q705" s="32">
        <f t="shared" si="172"/>
        <v>1300.4904000000001</v>
      </c>
      <c r="R705" s="122">
        <f t="shared" si="173"/>
        <v>1.4449893333333335</v>
      </c>
      <c r="S705" s="25">
        <f>VLOOKUP($A705,'2021-22 Salary &amp; Benefits'!$A:$I,5,FALSE)</f>
        <v>67585</v>
      </c>
      <c r="T705" s="25">
        <f>VLOOKUP($A705,'2021-22 Salary &amp; Benefits'!$A:$I,6,FALSE)</f>
        <v>68937</v>
      </c>
      <c r="U705" s="26">
        <f t="shared" si="174"/>
        <v>97659.604093333342</v>
      </c>
      <c r="V705" s="26">
        <f t="shared" si="175"/>
        <v>1953.6255786666734</v>
      </c>
      <c r="W705" s="26">
        <f>'2021-22 Salary &amp; Benefits'!G$6</f>
        <v>11848.32</v>
      </c>
      <c r="X705" s="28">
        <f>'2021-22 Salary &amp; Benefits'!H$6</f>
        <v>0.2271</v>
      </c>
      <c r="Y705" s="28">
        <f>'2021-22 Salary &amp; Benefits'!I$6</f>
        <v>0.22070000000000001</v>
      </c>
      <c r="Z705" s="26">
        <f t="shared" si="176"/>
        <v>39730.357272727735</v>
      </c>
      <c r="AA705" s="27">
        <f t="shared" si="168"/>
        <v>1660.2204945333337</v>
      </c>
      <c r="AB705" s="27">
        <f t="shared" si="177"/>
        <v>366.41066314350678</v>
      </c>
      <c r="AC705" s="27">
        <f t="shared" si="178"/>
        <v>2026.6311576768405</v>
      </c>
      <c r="AD705" s="26">
        <f t="shared" si="179"/>
        <v>141370.21810240459</v>
      </c>
    </row>
    <row r="706" spans="1:30" s="23" customFormat="1">
      <c r="A706" s="129" t="s">
        <v>2570</v>
      </c>
      <c r="B706" s="129" t="s">
        <v>2214</v>
      </c>
      <c r="C706" s="130">
        <v>5399</v>
      </c>
      <c r="D706" s="129" t="s">
        <v>2221</v>
      </c>
      <c r="E706" s="169">
        <f>VLOOKUP($C706,'2020-21 School Level AAFTE'!$C:$Z,11,FALSE)</f>
        <v>0.75980000000000003</v>
      </c>
      <c r="F706" s="169" t="str">
        <f>VLOOKUP($C706,'2020-21 School Level AAFTE'!$C:$Z,8,FALSE)</f>
        <v>Yes</v>
      </c>
      <c r="G706" s="167">
        <f>VLOOKUP($C706,'2020-21 School Level AAFTE'!$C:$I,7,FALSE)</f>
        <v>12.3</v>
      </c>
      <c r="H706" s="145">
        <f>IFERROR(IF(F706= "yes",VLOOKUP(C706,Summary!$B:$I,5,0),0),0)</f>
        <v>0</v>
      </c>
      <c r="I706" s="144">
        <f t="shared" si="169"/>
        <v>12.3</v>
      </c>
      <c r="J706" s="101">
        <f>VLOOKUP($A706,'2021-22 Salary &amp; Benefits'!$A:$I,3,FALSE)</f>
        <v>1</v>
      </c>
      <c r="K706" s="101">
        <f>VLOOKUP($A706,'2021-22 Salary &amp; Benefits'!$A:$I,4,FALSE)</f>
        <v>1</v>
      </c>
      <c r="L706" s="121">
        <f t="shared" si="170"/>
        <v>12.3</v>
      </c>
      <c r="M706" s="29">
        <v>15</v>
      </c>
      <c r="N706" s="31">
        <f t="shared" si="171"/>
        <v>0.82000000000000006</v>
      </c>
      <c r="O706" s="29">
        <v>1.1000000000000001</v>
      </c>
      <c r="P706" s="29">
        <v>36</v>
      </c>
      <c r="Q706" s="32">
        <f t="shared" si="172"/>
        <v>32.472000000000008</v>
      </c>
      <c r="R706" s="122">
        <f t="shared" si="173"/>
        <v>3.6080000000000008E-2</v>
      </c>
      <c r="S706" s="25">
        <f>VLOOKUP($A706,'2021-22 Salary &amp; Benefits'!$A:$I,5,FALSE)</f>
        <v>67585</v>
      </c>
      <c r="T706" s="25">
        <f>VLOOKUP($A706,'2021-22 Salary &amp; Benefits'!$A:$I,6,FALSE)</f>
        <v>68937</v>
      </c>
      <c r="U706" s="26">
        <f t="shared" si="174"/>
        <v>2438.4668000000006</v>
      </c>
      <c r="V706" s="26">
        <f t="shared" si="175"/>
        <v>48.780159999999796</v>
      </c>
      <c r="W706" s="26">
        <f>'2021-22 Salary &amp; Benefits'!G$6</f>
        <v>11848.32</v>
      </c>
      <c r="X706" s="28">
        <f>'2021-22 Salary &amp; Benefits'!H$6</f>
        <v>0.2271</v>
      </c>
      <c r="Y706" s="28">
        <f>'2021-22 Salary &amp; Benefits'!I$6</f>
        <v>0.22070000000000001</v>
      </c>
      <c r="Z706" s="26">
        <f t="shared" si="176"/>
        <v>992.02897719200018</v>
      </c>
      <c r="AA706" s="27">
        <f t="shared" si="168"/>
        <v>41.454116000000006</v>
      </c>
      <c r="AB706" s="27">
        <f t="shared" si="177"/>
        <v>9.1489234012000011</v>
      </c>
      <c r="AC706" s="27">
        <f t="shared" si="178"/>
        <v>50.603039401200007</v>
      </c>
      <c r="AD706" s="26">
        <f t="shared" si="179"/>
        <v>3529.8789765932006</v>
      </c>
    </row>
    <row r="707" spans="1:30" s="23" customFormat="1">
      <c r="A707" s="129" t="s">
        <v>2570</v>
      </c>
      <c r="B707" s="129" t="s">
        <v>2214</v>
      </c>
      <c r="C707" s="130">
        <v>2756</v>
      </c>
      <c r="D707" s="129" t="s">
        <v>2218</v>
      </c>
      <c r="E707" s="169">
        <f>VLOOKUP($C707,'2020-21 School Level AAFTE'!$C:$Z,11,FALSE)</f>
        <v>0.8276</v>
      </c>
      <c r="F707" s="169" t="str">
        <f>VLOOKUP($C707,'2020-21 School Level AAFTE'!$C:$Z,8,FALSE)</f>
        <v>Yes</v>
      </c>
      <c r="G707" s="167">
        <f>VLOOKUP($C707,'2020-21 School Level AAFTE'!$C:$I,7,FALSE)</f>
        <v>520.1</v>
      </c>
      <c r="H707" s="145">
        <f>IFERROR(IF(F707= "yes",VLOOKUP(C707,Summary!$B:$I,5,0),0),0)</f>
        <v>0</v>
      </c>
      <c r="I707" s="143">
        <f t="shared" si="169"/>
        <v>520.1</v>
      </c>
      <c r="J707" s="101">
        <f>VLOOKUP($A707,'2021-22 Salary &amp; Benefits'!$A:$I,3,FALSE)</f>
        <v>1</v>
      </c>
      <c r="K707" s="101">
        <f>VLOOKUP($A707,'2021-22 Salary &amp; Benefits'!$A:$I,4,FALSE)</f>
        <v>1</v>
      </c>
      <c r="L707" s="45">
        <f t="shared" si="170"/>
        <v>520.1</v>
      </c>
      <c r="M707" s="29">
        <v>15</v>
      </c>
      <c r="N707" s="31">
        <f t="shared" si="171"/>
        <v>34.673333333333332</v>
      </c>
      <c r="O707" s="29">
        <v>1.1000000000000001</v>
      </c>
      <c r="P707" s="29">
        <v>36</v>
      </c>
      <c r="Q707" s="32">
        <f t="shared" si="172"/>
        <v>1373.0640000000001</v>
      </c>
      <c r="R707" s="122">
        <f t="shared" si="173"/>
        <v>1.5256266666666667</v>
      </c>
      <c r="S707" s="25">
        <f>VLOOKUP($A707,'2021-22 Salary &amp; Benefits'!$A:$I,5,FALSE)</f>
        <v>67585</v>
      </c>
      <c r="T707" s="25">
        <f>VLOOKUP($A707,'2021-22 Salary &amp; Benefits'!$A:$I,6,FALSE)</f>
        <v>68937</v>
      </c>
      <c r="U707" s="26">
        <f t="shared" si="174"/>
        <v>103109.47826666667</v>
      </c>
      <c r="V707" s="26">
        <f t="shared" si="175"/>
        <v>2062.647253333329</v>
      </c>
      <c r="W707" s="26">
        <f>'2021-22 Salary &amp; Benefits'!G$6</f>
        <v>11848.32</v>
      </c>
      <c r="X707" s="28">
        <f>'2021-22 Salary &amp; Benefits'!H$6</f>
        <v>0.2271</v>
      </c>
      <c r="Y707" s="28">
        <f>'2021-22 Salary &amp; Benefits'!I$6</f>
        <v>0.22070000000000001</v>
      </c>
      <c r="Z707" s="26">
        <f t="shared" si="176"/>
        <v>41947.501710370663</v>
      </c>
      <c r="AA707" s="27">
        <f t="shared" si="168"/>
        <v>1752.868758666667</v>
      </c>
      <c r="AB707" s="27">
        <f t="shared" si="177"/>
        <v>386.8581350377334</v>
      </c>
      <c r="AC707" s="27">
        <f t="shared" si="178"/>
        <v>2139.7268937044005</v>
      </c>
      <c r="AD707" s="26">
        <f t="shared" si="179"/>
        <v>149259.35412407509</v>
      </c>
    </row>
    <row r="708" spans="1:30" s="23" customFormat="1">
      <c r="A708" s="129" t="s">
        <v>2574</v>
      </c>
      <c r="B708" s="129" t="s">
        <v>2242</v>
      </c>
      <c r="C708" s="130">
        <v>3314</v>
      </c>
      <c r="D708" s="129" t="s">
        <v>2244</v>
      </c>
      <c r="E708" s="169">
        <f>VLOOKUP($C708,'2020-21 School Level AAFTE'!$C:$Z,11,FALSE)</f>
        <v>0.85470000000000002</v>
      </c>
      <c r="F708" s="169" t="str">
        <f>VLOOKUP($C708,'2020-21 School Level AAFTE'!$C:$Z,8,FALSE)</f>
        <v>Yes</v>
      </c>
      <c r="G708" s="167">
        <f>VLOOKUP($C708,'2020-21 School Level AAFTE'!$C:$I,7,FALSE)</f>
        <v>440.28</v>
      </c>
      <c r="H708" s="145">
        <f>IFERROR(IF(F708= "yes",VLOOKUP(C708,Summary!$B:$I,5,0),0),0)</f>
        <v>0</v>
      </c>
      <c r="I708" s="144">
        <f t="shared" si="169"/>
        <v>440.28</v>
      </c>
      <c r="J708" s="101">
        <f>VLOOKUP($A708,'2021-22 Salary &amp; Benefits'!$A:$I,3,FALSE)</f>
        <v>1</v>
      </c>
      <c r="K708" s="101">
        <f>VLOOKUP($A708,'2021-22 Salary &amp; Benefits'!$A:$I,4,FALSE)</f>
        <v>1</v>
      </c>
      <c r="L708" s="121">
        <f t="shared" si="170"/>
        <v>440.28</v>
      </c>
      <c r="M708" s="29">
        <v>15</v>
      </c>
      <c r="N708" s="31">
        <f t="shared" si="171"/>
        <v>29.351999999999997</v>
      </c>
      <c r="O708" s="29">
        <v>1.1000000000000001</v>
      </c>
      <c r="P708" s="29">
        <v>36</v>
      </c>
      <c r="Q708" s="32">
        <f t="shared" si="172"/>
        <v>1162.3391999999999</v>
      </c>
      <c r="R708" s="122">
        <f t="shared" si="173"/>
        <v>1.291488</v>
      </c>
      <c r="S708" s="25">
        <f>VLOOKUP($A708,'2021-22 Salary &amp; Benefits'!$A:$I,5,FALSE)</f>
        <v>67585</v>
      </c>
      <c r="T708" s="25">
        <f>VLOOKUP($A708,'2021-22 Salary &amp; Benefits'!$A:$I,6,FALSE)</f>
        <v>68937</v>
      </c>
      <c r="U708" s="26">
        <f t="shared" si="174"/>
        <v>87285.216480000003</v>
      </c>
      <c r="V708" s="26">
        <f t="shared" si="175"/>
        <v>1746.0917760000011</v>
      </c>
      <c r="W708" s="26">
        <f>'2021-22 Salary &amp; Benefits'!G$6</f>
        <v>11848.32</v>
      </c>
      <c r="X708" s="28">
        <f>'2021-22 Salary &amp; Benefits'!H$6</f>
        <v>0.2271</v>
      </c>
      <c r="Y708" s="28">
        <f>'2021-22 Salary &amp; Benefits'!I$6</f>
        <v>0.22070000000000001</v>
      </c>
      <c r="Z708" s="26">
        <f t="shared" si="176"/>
        <v>35509.798217731201</v>
      </c>
      <c r="AA708" s="27">
        <f t="shared" si="168"/>
        <v>1483.8551376</v>
      </c>
      <c r="AB708" s="27">
        <f t="shared" si="177"/>
        <v>327.48682886832</v>
      </c>
      <c r="AC708" s="27">
        <f t="shared" si="178"/>
        <v>1811.3419664683202</v>
      </c>
      <c r="AD708" s="26">
        <f t="shared" si="179"/>
        <v>126352.44844019953</v>
      </c>
    </row>
    <row r="709" spans="1:30" s="23" customFormat="1">
      <c r="A709" s="129" t="s">
        <v>2574</v>
      </c>
      <c r="B709" s="129" t="s">
        <v>2242</v>
      </c>
      <c r="C709" s="130">
        <v>2531</v>
      </c>
      <c r="D709" s="129" t="s">
        <v>2243</v>
      </c>
      <c r="E709" s="169">
        <f>VLOOKUP($C709,'2020-21 School Level AAFTE'!$C:$Z,11,FALSE)</f>
        <v>0.91520000000000001</v>
      </c>
      <c r="F709" s="169" t="str">
        <f>VLOOKUP($C709,'2020-21 School Level AAFTE'!$C:$Z,8,FALSE)</f>
        <v>Yes</v>
      </c>
      <c r="G709" s="167">
        <f>VLOOKUP($C709,'2020-21 School Level AAFTE'!$C:$I,7,FALSE)</f>
        <v>462.7</v>
      </c>
      <c r="H709" s="145">
        <f>IFERROR(IF(F709= "yes",VLOOKUP(C709,Summary!$B:$I,5,0),0),0)</f>
        <v>0</v>
      </c>
      <c r="I709" s="144">
        <f t="shared" si="169"/>
        <v>462.7</v>
      </c>
      <c r="J709" s="101">
        <f>VLOOKUP($A709,'2021-22 Salary &amp; Benefits'!$A:$I,3,FALSE)</f>
        <v>1</v>
      </c>
      <c r="K709" s="101">
        <f>VLOOKUP($A709,'2021-22 Salary &amp; Benefits'!$A:$I,4,FALSE)</f>
        <v>1</v>
      </c>
      <c r="L709" s="121">
        <f t="shared" si="170"/>
        <v>462.7</v>
      </c>
      <c r="M709" s="29">
        <v>15</v>
      </c>
      <c r="N709" s="31">
        <f t="shared" si="171"/>
        <v>30.846666666666668</v>
      </c>
      <c r="O709" s="29">
        <v>1.1000000000000001</v>
      </c>
      <c r="P709" s="29">
        <v>36</v>
      </c>
      <c r="Q709" s="32">
        <f t="shared" si="172"/>
        <v>1221.528</v>
      </c>
      <c r="R709" s="122">
        <f t="shared" si="173"/>
        <v>1.3572533333333334</v>
      </c>
      <c r="S709" s="25">
        <f>VLOOKUP($A709,'2021-22 Salary &amp; Benefits'!$A:$I,5,FALSE)</f>
        <v>67585</v>
      </c>
      <c r="T709" s="25">
        <f>VLOOKUP($A709,'2021-22 Salary &amp; Benefits'!$A:$I,6,FALSE)</f>
        <v>68937</v>
      </c>
      <c r="U709" s="26">
        <f t="shared" si="174"/>
        <v>91729.96653333334</v>
      </c>
      <c r="V709" s="26">
        <f t="shared" si="175"/>
        <v>1835.0065066666721</v>
      </c>
      <c r="W709" s="26">
        <f>'2021-22 Salary &amp; Benefits'!G$6</f>
        <v>11848.32</v>
      </c>
      <c r="X709" s="28">
        <f>'2021-22 Salary &amp; Benefits'!H$6</f>
        <v>0.2271</v>
      </c>
      <c r="Y709" s="28">
        <f>'2021-22 Salary &amp; Benefits'!I$6</f>
        <v>0.22070000000000001</v>
      </c>
      <c r="Z709" s="26">
        <f t="shared" si="176"/>
        <v>37318.033150141331</v>
      </c>
      <c r="AA709" s="27">
        <f t="shared" si="168"/>
        <v>1559.4162173333336</v>
      </c>
      <c r="AB709" s="27">
        <f t="shared" si="177"/>
        <v>344.16315916546677</v>
      </c>
      <c r="AC709" s="27">
        <f t="shared" si="178"/>
        <v>1903.5793764988005</v>
      </c>
      <c r="AD709" s="26">
        <f t="shared" si="179"/>
        <v>132786.58556664013</v>
      </c>
    </row>
    <row r="710" spans="1:30" s="23" customFormat="1">
      <c r="A710" s="129" t="s">
        <v>2574</v>
      </c>
      <c r="B710" s="129" t="s">
        <v>2242</v>
      </c>
      <c r="C710" s="130">
        <v>4535</v>
      </c>
      <c r="D710" s="129" t="s">
        <v>1788</v>
      </c>
      <c r="E710" s="169">
        <f>VLOOKUP($C710,'2020-21 School Level AAFTE'!$C:$Z,11,FALSE)</f>
        <v>0.90210000000000001</v>
      </c>
      <c r="F710" s="169" t="str">
        <f>VLOOKUP($C710,'2020-21 School Level AAFTE'!$C:$Z,8,FALSE)</f>
        <v>Yes</v>
      </c>
      <c r="G710" s="167">
        <f>VLOOKUP($C710,'2020-21 School Level AAFTE'!$C:$I,7,FALSE)</f>
        <v>528.29999999999995</v>
      </c>
      <c r="H710" s="145">
        <f>IFERROR(IF(F710= "yes",VLOOKUP(C710,Summary!$B:$I,5,0),0),0)</f>
        <v>0</v>
      </c>
      <c r="I710" s="144">
        <f t="shared" si="169"/>
        <v>528.29999999999995</v>
      </c>
      <c r="J710" s="101">
        <f>VLOOKUP($A710,'2021-22 Salary &amp; Benefits'!$A:$I,3,FALSE)</f>
        <v>1</v>
      </c>
      <c r="K710" s="101">
        <f>VLOOKUP($A710,'2021-22 Salary &amp; Benefits'!$A:$I,4,FALSE)</f>
        <v>1</v>
      </c>
      <c r="L710" s="121">
        <f t="shared" si="170"/>
        <v>528.29999999999995</v>
      </c>
      <c r="M710" s="29">
        <v>15</v>
      </c>
      <c r="N710" s="31">
        <f t="shared" si="171"/>
        <v>35.22</v>
      </c>
      <c r="O710" s="29">
        <v>1.1000000000000001</v>
      </c>
      <c r="P710" s="29">
        <v>36</v>
      </c>
      <c r="Q710" s="32">
        <f t="shared" si="172"/>
        <v>1394.7120000000002</v>
      </c>
      <c r="R710" s="122">
        <f t="shared" si="173"/>
        <v>1.5496800000000002</v>
      </c>
      <c r="S710" s="25">
        <f>VLOOKUP($A710,'2021-22 Salary &amp; Benefits'!$A:$I,5,FALSE)</f>
        <v>67585</v>
      </c>
      <c r="T710" s="25">
        <f>VLOOKUP($A710,'2021-22 Salary &amp; Benefits'!$A:$I,6,FALSE)</f>
        <v>68937</v>
      </c>
      <c r="U710" s="26">
        <f t="shared" si="174"/>
        <v>104735.12280000001</v>
      </c>
      <c r="V710" s="26">
        <f t="shared" si="175"/>
        <v>2095.1673600000067</v>
      </c>
      <c r="W710" s="26">
        <f>'2021-22 Salary &amp; Benefits'!G$6</f>
        <v>11848.32</v>
      </c>
      <c r="X710" s="28">
        <f>'2021-22 Salary &amp; Benefits'!H$6</f>
        <v>0.2271</v>
      </c>
      <c r="Y710" s="28">
        <f>'2021-22 Salary &amp; Benefits'!I$6</f>
        <v>0.22070000000000001</v>
      </c>
      <c r="Z710" s="26">
        <f t="shared" si="176"/>
        <v>42608.854361832004</v>
      </c>
      <c r="AA710" s="27">
        <f t="shared" si="168"/>
        <v>1780.5048360000005</v>
      </c>
      <c r="AB710" s="27">
        <f t="shared" si="177"/>
        <v>392.95741730520012</v>
      </c>
      <c r="AC710" s="27">
        <f t="shared" si="178"/>
        <v>2173.4622533052006</v>
      </c>
      <c r="AD710" s="26">
        <f t="shared" si="179"/>
        <v>151612.60677513719</v>
      </c>
    </row>
    <row r="711" spans="1:30" s="23" customFormat="1">
      <c r="A711" s="129" t="s">
        <v>2495</v>
      </c>
      <c r="B711" s="129" t="s">
        <v>1762</v>
      </c>
      <c r="C711" s="130">
        <v>5171</v>
      </c>
      <c r="D711" s="129" t="s">
        <v>1767</v>
      </c>
      <c r="E711" s="169">
        <f>VLOOKUP($C711,'2020-21 School Level AAFTE'!$C:$Z,11,FALSE)</f>
        <v>0.62050000000000005</v>
      </c>
      <c r="F711" s="169" t="str">
        <f>VLOOKUP($C711,'2020-21 School Level AAFTE'!$C:$Z,8,FALSE)</f>
        <v>Yes</v>
      </c>
      <c r="G711" s="167">
        <f>VLOOKUP($C711,'2020-21 School Level AAFTE'!$C:$I,7,FALSE)</f>
        <v>134.5</v>
      </c>
      <c r="H711" s="145">
        <f>IFERROR(IF(F711= "yes",VLOOKUP(C711,Summary!$B:$I,5,0),0),0)</f>
        <v>0</v>
      </c>
      <c r="I711" s="143">
        <f t="shared" si="169"/>
        <v>134.5</v>
      </c>
      <c r="J711" s="101">
        <f>VLOOKUP($A711,'2021-22 Salary &amp; Benefits'!$A:$I,3,FALSE)</f>
        <v>1.1200000000000001</v>
      </c>
      <c r="K711" s="101">
        <f>VLOOKUP($A711,'2021-22 Salary &amp; Benefits'!$A:$I,4,FALSE)</f>
        <v>1.1200000000000001</v>
      </c>
      <c r="L711" s="45">
        <f t="shared" si="170"/>
        <v>134.5</v>
      </c>
      <c r="M711" s="29">
        <v>15</v>
      </c>
      <c r="N711" s="31">
        <f t="shared" si="171"/>
        <v>8.9666666666666668</v>
      </c>
      <c r="O711" s="29">
        <v>1.1000000000000001</v>
      </c>
      <c r="P711" s="29">
        <v>36</v>
      </c>
      <c r="Q711" s="32">
        <f t="shared" si="172"/>
        <v>355.08000000000004</v>
      </c>
      <c r="R711" s="122">
        <f t="shared" si="173"/>
        <v>0.3945333333333334</v>
      </c>
      <c r="S711" s="25">
        <f>VLOOKUP($A711,'2021-22 Salary &amp; Benefits'!$A:$I,5,FALSE)</f>
        <v>67585</v>
      </c>
      <c r="T711" s="25">
        <f>VLOOKUP($A711,'2021-22 Salary &amp; Benefits'!$A:$I,6,FALSE)</f>
        <v>68937</v>
      </c>
      <c r="U711" s="26">
        <f t="shared" si="174"/>
        <v>29864.279573333344</v>
      </c>
      <c r="V711" s="26">
        <f t="shared" si="175"/>
        <v>597.4181546666623</v>
      </c>
      <c r="W711" s="26">
        <f>'2021-22 Salary &amp; Benefits'!G$6</f>
        <v>11848.32</v>
      </c>
      <c r="X711" s="28">
        <f>'2021-22 Salary &amp; Benefits'!H$6</f>
        <v>0.2271</v>
      </c>
      <c r="Y711" s="28">
        <f>'2021-22 Salary &amp; Benefits'!I$6</f>
        <v>0.22070000000000001</v>
      </c>
      <c r="Z711" s="26">
        <f t="shared" si="176"/>
        <v>11588.585261838936</v>
      </c>
      <c r="AA711" s="27">
        <f t="shared" si="168"/>
        <v>507.69496213333343</v>
      </c>
      <c r="AB711" s="27">
        <f t="shared" si="177"/>
        <v>112.04827814282669</v>
      </c>
      <c r="AC711" s="27">
        <f t="shared" si="178"/>
        <v>619.74324027616012</v>
      </c>
      <c r="AD711" s="26">
        <f t="shared" si="179"/>
        <v>42670.026230115109</v>
      </c>
    </row>
    <row r="712" spans="1:30" s="23" customFormat="1">
      <c r="A712" s="129" t="s">
        <v>2495</v>
      </c>
      <c r="B712" s="129" t="s">
        <v>1762</v>
      </c>
      <c r="C712" s="130">
        <v>2580</v>
      </c>
      <c r="D712" s="129" t="s">
        <v>1763</v>
      </c>
      <c r="E712" s="169">
        <f>VLOOKUP($C712,'2020-21 School Level AAFTE'!$C:$Z,11,FALSE)</f>
        <v>0.35099999999999998</v>
      </c>
      <c r="F712" s="169" t="str">
        <f>VLOOKUP($C712,'2020-21 School Level AAFTE'!$C:$Z,8,FALSE)</f>
        <v>No</v>
      </c>
      <c r="G712" s="167">
        <f>VLOOKUP($C712,'2020-21 School Level AAFTE'!$C:$I,7,FALSE)</f>
        <v>478.7</v>
      </c>
      <c r="H712" s="145">
        <f>IFERROR(IF(F712= "yes",VLOOKUP(C712,Summary!$B:$I,5,0),0),0)</f>
        <v>0</v>
      </c>
      <c r="I712" s="144">
        <f t="shared" si="169"/>
        <v>0</v>
      </c>
      <c r="J712" s="101">
        <f>VLOOKUP($A712,'2021-22 Salary &amp; Benefits'!$A:$I,3,FALSE)</f>
        <v>1.1200000000000001</v>
      </c>
      <c r="K712" s="101">
        <f>VLOOKUP($A712,'2021-22 Salary &amp; Benefits'!$A:$I,4,FALSE)</f>
        <v>1.1200000000000001</v>
      </c>
      <c r="L712" s="121">
        <f t="shared" si="170"/>
        <v>0</v>
      </c>
      <c r="M712" s="29">
        <v>15</v>
      </c>
      <c r="N712" s="31">
        <f t="shared" si="171"/>
        <v>0</v>
      </c>
      <c r="O712" s="29">
        <v>1.1000000000000001</v>
      </c>
      <c r="P712" s="29">
        <v>36</v>
      </c>
      <c r="Q712" s="32">
        <f t="shared" si="172"/>
        <v>0</v>
      </c>
      <c r="R712" s="122">
        <f t="shared" si="173"/>
        <v>0</v>
      </c>
      <c r="S712" s="25">
        <f>VLOOKUP($A712,'2021-22 Salary &amp; Benefits'!$A:$I,5,FALSE)</f>
        <v>67585</v>
      </c>
      <c r="T712" s="25">
        <f>VLOOKUP($A712,'2021-22 Salary &amp; Benefits'!$A:$I,6,FALSE)</f>
        <v>68937</v>
      </c>
      <c r="U712" s="26">
        <f t="shared" si="174"/>
        <v>0</v>
      </c>
      <c r="V712" s="26">
        <f t="shared" si="175"/>
        <v>0</v>
      </c>
      <c r="W712" s="26">
        <f>'2021-22 Salary &amp; Benefits'!G$6</f>
        <v>11848.32</v>
      </c>
      <c r="X712" s="28">
        <f>'2021-22 Salary &amp; Benefits'!H$6</f>
        <v>0.2271</v>
      </c>
      <c r="Y712" s="28">
        <f>'2021-22 Salary &amp; Benefits'!I$6</f>
        <v>0.22070000000000001</v>
      </c>
      <c r="Z712" s="26">
        <f t="shared" si="176"/>
        <v>0</v>
      </c>
      <c r="AA712" s="27">
        <f t="shared" si="168"/>
        <v>0</v>
      </c>
      <c r="AB712" s="27">
        <f t="shared" si="177"/>
        <v>0</v>
      </c>
      <c r="AC712" s="27">
        <f t="shared" si="178"/>
        <v>0</v>
      </c>
      <c r="AD712" s="26">
        <f t="shared" si="179"/>
        <v>0</v>
      </c>
    </row>
    <row r="713" spans="1:30" s="23" customFormat="1">
      <c r="A713" s="129" t="s">
        <v>2495</v>
      </c>
      <c r="B713" s="129" t="s">
        <v>1762</v>
      </c>
      <c r="C713" s="130">
        <v>4113</v>
      </c>
      <c r="D713" s="129" t="s">
        <v>1764</v>
      </c>
      <c r="E713" s="169">
        <f>VLOOKUP($C713,'2020-21 School Level AAFTE'!$C:$Z,11,FALSE)</f>
        <v>0.43840000000000001</v>
      </c>
      <c r="F713" s="169" t="str">
        <f>VLOOKUP($C713,'2020-21 School Level AAFTE'!$C:$Z,8,FALSE)</f>
        <v>No</v>
      </c>
      <c r="G713" s="167">
        <f>VLOOKUP($C713,'2020-21 School Level AAFTE'!$C:$I,7,FALSE)</f>
        <v>472.38</v>
      </c>
      <c r="H713" s="145">
        <f>IFERROR(IF(F713= "yes",VLOOKUP(C713,Summary!$B:$I,5,0),0),0)</f>
        <v>0</v>
      </c>
      <c r="I713" s="144">
        <f t="shared" si="169"/>
        <v>0</v>
      </c>
      <c r="J713" s="101">
        <f>VLOOKUP($A713,'2021-22 Salary &amp; Benefits'!$A:$I,3,FALSE)</f>
        <v>1.1200000000000001</v>
      </c>
      <c r="K713" s="101">
        <f>VLOOKUP($A713,'2021-22 Salary &amp; Benefits'!$A:$I,4,FALSE)</f>
        <v>1.1200000000000001</v>
      </c>
      <c r="L713" s="121">
        <f t="shared" si="170"/>
        <v>0</v>
      </c>
      <c r="M713" s="29">
        <v>15</v>
      </c>
      <c r="N713" s="31">
        <f t="shared" si="171"/>
        <v>0</v>
      </c>
      <c r="O713" s="29">
        <v>1.1000000000000001</v>
      </c>
      <c r="P713" s="29">
        <v>36</v>
      </c>
      <c r="Q713" s="32">
        <f t="shared" si="172"/>
        <v>0</v>
      </c>
      <c r="R713" s="122">
        <f t="shared" si="173"/>
        <v>0</v>
      </c>
      <c r="S713" s="25">
        <f>VLOOKUP($A713,'2021-22 Salary &amp; Benefits'!$A:$I,5,FALSE)</f>
        <v>67585</v>
      </c>
      <c r="T713" s="25">
        <f>VLOOKUP($A713,'2021-22 Salary &amp; Benefits'!$A:$I,6,FALSE)</f>
        <v>68937</v>
      </c>
      <c r="U713" s="26">
        <f t="shared" si="174"/>
        <v>0</v>
      </c>
      <c r="V713" s="26">
        <f t="shared" si="175"/>
        <v>0</v>
      </c>
      <c r="W713" s="26">
        <f>'2021-22 Salary &amp; Benefits'!G$6</f>
        <v>11848.32</v>
      </c>
      <c r="X713" s="28">
        <f>'2021-22 Salary &amp; Benefits'!H$6</f>
        <v>0.2271</v>
      </c>
      <c r="Y713" s="28">
        <f>'2021-22 Salary &amp; Benefits'!I$6</f>
        <v>0.22070000000000001</v>
      </c>
      <c r="Z713" s="26">
        <f t="shared" si="176"/>
        <v>0</v>
      </c>
      <c r="AA713" s="27">
        <f t="shared" si="168"/>
        <v>0</v>
      </c>
      <c r="AB713" s="27">
        <f t="shared" si="177"/>
        <v>0</v>
      </c>
      <c r="AC713" s="27">
        <f t="shared" si="178"/>
        <v>0</v>
      </c>
      <c r="AD713" s="26">
        <f t="shared" si="179"/>
        <v>0</v>
      </c>
    </row>
    <row r="714" spans="1:30" s="23" customFormat="1">
      <c r="A714" s="129" t="s">
        <v>2495</v>
      </c>
      <c r="B714" s="129" t="s">
        <v>1762</v>
      </c>
      <c r="C714" s="130">
        <v>5349</v>
      </c>
      <c r="D714" s="129" t="s">
        <v>1768</v>
      </c>
      <c r="E714" s="169">
        <f>VLOOKUP($C714,'2020-21 School Level AAFTE'!$C:$Z,11,FALSE)</f>
        <v>0.67859999999999998</v>
      </c>
      <c r="F714" s="169" t="str">
        <f>VLOOKUP($C714,'2020-21 School Level AAFTE'!$C:$Z,8,FALSE)</f>
        <v>Yes</v>
      </c>
      <c r="G714" s="167">
        <f>VLOOKUP($C714,'2020-21 School Level AAFTE'!$C:$I,7,FALSE)</f>
        <v>115.62</v>
      </c>
      <c r="H714" s="145">
        <f>IFERROR(IF(F714= "yes",VLOOKUP(C714,Summary!$B:$I,5,0),0),0)</f>
        <v>0</v>
      </c>
      <c r="I714" s="143">
        <f t="shared" si="169"/>
        <v>115.62</v>
      </c>
      <c r="J714" s="101">
        <f>VLOOKUP($A714,'2021-22 Salary &amp; Benefits'!$A:$I,3,FALSE)</f>
        <v>1.1200000000000001</v>
      </c>
      <c r="K714" s="101">
        <f>VLOOKUP($A714,'2021-22 Salary &amp; Benefits'!$A:$I,4,FALSE)</f>
        <v>1.1200000000000001</v>
      </c>
      <c r="L714" s="45">
        <f t="shared" si="170"/>
        <v>115.62</v>
      </c>
      <c r="M714" s="29">
        <v>15</v>
      </c>
      <c r="N714" s="31">
        <f t="shared" si="171"/>
        <v>7.7080000000000002</v>
      </c>
      <c r="O714" s="29">
        <v>1.1000000000000001</v>
      </c>
      <c r="P714" s="29">
        <v>36</v>
      </c>
      <c r="Q714" s="32">
        <f t="shared" si="172"/>
        <v>305.23680000000007</v>
      </c>
      <c r="R714" s="122">
        <f t="shared" si="173"/>
        <v>0.33915200000000006</v>
      </c>
      <c r="S714" s="25">
        <f>VLOOKUP($A714,'2021-22 Salary &amp; Benefits'!$A:$I,5,FALSE)</f>
        <v>67585</v>
      </c>
      <c r="T714" s="25">
        <f>VLOOKUP($A714,'2021-22 Salary &amp; Benefits'!$A:$I,6,FALSE)</f>
        <v>68937</v>
      </c>
      <c r="U714" s="26">
        <f t="shared" si="174"/>
        <v>25672.178470400009</v>
      </c>
      <c r="V714" s="26">
        <f t="shared" si="175"/>
        <v>513.55752447999475</v>
      </c>
      <c r="W714" s="26">
        <f>'2021-22 Salary &amp; Benefits'!G$6</f>
        <v>11848.32</v>
      </c>
      <c r="X714" s="28">
        <f>'2021-22 Salary &amp; Benefits'!H$6</f>
        <v>0.2271</v>
      </c>
      <c r="Y714" s="28">
        <f>'2021-22 Salary &amp; Benefits'!I$6</f>
        <v>0.22070000000000001</v>
      </c>
      <c r="Z714" s="26">
        <f t="shared" si="176"/>
        <v>9961.8753009205775</v>
      </c>
      <c r="AA714" s="27">
        <f t="shared" si="168"/>
        <v>436.42893324800002</v>
      </c>
      <c r="AB714" s="27">
        <f t="shared" si="177"/>
        <v>96.319865567833602</v>
      </c>
      <c r="AC714" s="27">
        <f t="shared" si="178"/>
        <v>532.74879881583365</v>
      </c>
      <c r="AD714" s="26">
        <f t="shared" si="179"/>
        <v>36680.360094616415</v>
      </c>
    </row>
    <row r="715" spans="1:30" s="23" customFormat="1">
      <c r="A715" s="126" t="s">
        <v>2495</v>
      </c>
      <c r="B715" s="129" t="s">
        <v>1762</v>
      </c>
      <c r="C715" s="128">
        <v>4479</v>
      </c>
      <c r="D715" s="126" t="s">
        <v>1766</v>
      </c>
      <c r="E715" s="169">
        <f>VLOOKUP($C715,'2020-21 School Level AAFTE'!$C:$Z,11,FALSE)</f>
        <v>0.43519999999999998</v>
      </c>
      <c r="F715" s="169" t="str">
        <f>VLOOKUP($C715,'2020-21 School Level AAFTE'!$C:$Z,8,FALSE)</f>
        <v>No</v>
      </c>
      <c r="G715" s="167">
        <f>VLOOKUP($C715,'2020-21 School Level AAFTE'!$C:$I,7,FALSE)</f>
        <v>416.75</v>
      </c>
      <c r="H715" s="145">
        <f>IFERROR(IF(F715= "yes",VLOOKUP(C715,Summary!$B:$I,5,0),0),0)</f>
        <v>0</v>
      </c>
      <c r="I715" s="144">
        <f t="shared" si="169"/>
        <v>0</v>
      </c>
      <c r="J715" s="101">
        <f>VLOOKUP($A715,'2021-22 Salary &amp; Benefits'!$A:$I,3,FALSE)</f>
        <v>1.1200000000000001</v>
      </c>
      <c r="K715" s="101">
        <f>VLOOKUP($A715,'2021-22 Salary &amp; Benefits'!$A:$I,4,FALSE)</f>
        <v>1.1200000000000001</v>
      </c>
      <c r="L715" s="121">
        <f t="shared" si="170"/>
        <v>0</v>
      </c>
      <c r="M715" s="29">
        <v>15</v>
      </c>
      <c r="N715" s="31">
        <f t="shared" si="171"/>
        <v>0</v>
      </c>
      <c r="O715" s="29">
        <v>1.1000000000000001</v>
      </c>
      <c r="P715" s="29">
        <v>36</v>
      </c>
      <c r="Q715" s="32">
        <f t="shared" si="172"/>
        <v>0</v>
      </c>
      <c r="R715" s="122">
        <f t="shared" si="173"/>
        <v>0</v>
      </c>
      <c r="S715" s="25">
        <f>VLOOKUP($A715,'2021-22 Salary &amp; Benefits'!$A:$I,5,FALSE)</f>
        <v>67585</v>
      </c>
      <c r="T715" s="25">
        <f>VLOOKUP($A715,'2021-22 Salary &amp; Benefits'!$A:$I,6,FALSE)</f>
        <v>68937</v>
      </c>
      <c r="U715" s="26">
        <f t="shared" si="174"/>
        <v>0</v>
      </c>
      <c r="V715" s="26">
        <f t="shared" si="175"/>
        <v>0</v>
      </c>
      <c r="W715" s="26">
        <f>'2021-22 Salary &amp; Benefits'!G$6</f>
        <v>11848.32</v>
      </c>
      <c r="X715" s="28">
        <f>'2021-22 Salary &amp; Benefits'!H$6</f>
        <v>0.2271</v>
      </c>
      <c r="Y715" s="28">
        <f>'2021-22 Salary &amp; Benefits'!I$6</f>
        <v>0.22070000000000001</v>
      </c>
      <c r="Z715" s="26">
        <f t="shared" si="176"/>
        <v>0</v>
      </c>
      <c r="AA715" s="27">
        <f t="shared" si="168"/>
        <v>0</v>
      </c>
      <c r="AB715" s="27">
        <f t="shared" si="177"/>
        <v>0</v>
      </c>
      <c r="AC715" s="27">
        <f t="shared" si="178"/>
        <v>0</v>
      </c>
      <c r="AD715" s="26">
        <f t="shared" si="179"/>
        <v>0</v>
      </c>
    </row>
    <row r="716" spans="1:30" s="23" customFormat="1">
      <c r="A716" s="129" t="s">
        <v>2495</v>
      </c>
      <c r="B716" s="129" t="s">
        <v>1762</v>
      </c>
      <c r="C716" s="130">
        <v>4330</v>
      </c>
      <c r="D716" s="129" t="s">
        <v>1765</v>
      </c>
      <c r="E716" s="169">
        <f>VLOOKUP($C716,'2020-21 School Level AAFTE'!$C:$Z,11,FALSE)</f>
        <v>0.4133</v>
      </c>
      <c r="F716" s="169" t="str">
        <f>VLOOKUP($C716,'2020-21 School Level AAFTE'!$C:$Z,8,FALSE)</f>
        <v>No</v>
      </c>
      <c r="G716" s="167">
        <f>VLOOKUP($C716,'2020-21 School Level AAFTE'!$C:$I,7,FALSE)</f>
        <v>443.6</v>
      </c>
      <c r="H716" s="145">
        <f>IFERROR(IF(F716= "yes",VLOOKUP(C716,Summary!$B:$I,5,0),0),0)</f>
        <v>0</v>
      </c>
      <c r="I716" s="144">
        <f t="shared" si="169"/>
        <v>0</v>
      </c>
      <c r="J716" s="101">
        <f>VLOOKUP($A716,'2021-22 Salary &amp; Benefits'!$A:$I,3,FALSE)</f>
        <v>1.1200000000000001</v>
      </c>
      <c r="K716" s="101">
        <f>VLOOKUP($A716,'2021-22 Salary &amp; Benefits'!$A:$I,4,FALSE)</f>
        <v>1.1200000000000001</v>
      </c>
      <c r="L716" s="121">
        <f t="shared" si="170"/>
        <v>0</v>
      </c>
      <c r="M716" s="29">
        <v>15</v>
      </c>
      <c r="N716" s="31">
        <f t="shared" si="171"/>
        <v>0</v>
      </c>
      <c r="O716" s="29">
        <v>1.1000000000000001</v>
      </c>
      <c r="P716" s="29">
        <v>36</v>
      </c>
      <c r="Q716" s="32">
        <f t="shared" si="172"/>
        <v>0</v>
      </c>
      <c r="R716" s="122">
        <f t="shared" si="173"/>
        <v>0</v>
      </c>
      <c r="S716" s="25">
        <f>VLOOKUP($A716,'2021-22 Salary &amp; Benefits'!$A:$I,5,FALSE)</f>
        <v>67585</v>
      </c>
      <c r="T716" s="25">
        <f>VLOOKUP($A716,'2021-22 Salary &amp; Benefits'!$A:$I,6,FALSE)</f>
        <v>68937</v>
      </c>
      <c r="U716" s="26">
        <f t="shared" si="174"/>
        <v>0</v>
      </c>
      <c r="V716" s="26">
        <f t="shared" si="175"/>
        <v>0</v>
      </c>
      <c r="W716" s="26">
        <f>'2021-22 Salary &amp; Benefits'!G$6</f>
        <v>11848.32</v>
      </c>
      <c r="X716" s="28">
        <f>'2021-22 Salary &amp; Benefits'!H$6</f>
        <v>0.2271</v>
      </c>
      <c r="Y716" s="28">
        <f>'2021-22 Salary &amp; Benefits'!I$6</f>
        <v>0.22070000000000001</v>
      </c>
      <c r="Z716" s="26">
        <f t="shared" si="176"/>
        <v>0</v>
      </c>
      <c r="AA716" s="27">
        <f t="shared" ref="AA716:AA779" si="180">($T716*$K716*$R716/180*3)</f>
        <v>0</v>
      </c>
      <c r="AB716" s="27">
        <f t="shared" si="177"/>
        <v>0</v>
      </c>
      <c r="AC716" s="27">
        <f t="shared" si="178"/>
        <v>0</v>
      </c>
      <c r="AD716" s="26">
        <f t="shared" si="179"/>
        <v>0</v>
      </c>
    </row>
    <row r="717" spans="1:30" s="23" customFormat="1">
      <c r="A717" s="129" t="s">
        <v>2426</v>
      </c>
      <c r="B717" s="129" t="s">
        <v>1211</v>
      </c>
      <c r="C717" s="130">
        <v>2145</v>
      </c>
      <c r="D717" s="129" t="s">
        <v>1212</v>
      </c>
      <c r="E717" s="169">
        <f>VLOOKUP($C717,'2020-21 School Level AAFTE'!$C:$Z,11,FALSE)</f>
        <v>0.43440000000000001</v>
      </c>
      <c r="F717" s="169" t="str">
        <f>VLOOKUP($C717,'2020-21 School Level AAFTE'!$C:$Z,8,FALSE)</f>
        <v>No</v>
      </c>
      <c r="G717" s="167">
        <f>VLOOKUP($C717,'2020-21 School Level AAFTE'!$C:$I,7,FALSE)</f>
        <v>195.4</v>
      </c>
      <c r="H717" s="145">
        <f>IFERROR(IF(F717= "yes",VLOOKUP(C717,Summary!$B:$I,5,0),0),0)</f>
        <v>0</v>
      </c>
      <c r="I717" s="144">
        <f t="shared" si="169"/>
        <v>0</v>
      </c>
      <c r="J717" s="101">
        <f>VLOOKUP($A717,'2021-22 Salary &amp; Benefits'!$A:$I,3,FALSE)</f>
        <v>1</v>
      </c>
      <c r="K717" s="101">
        <f>VLOOKUP($A717,'2021-22 Salary &amp; Benefits'!$A:$I,4,FALSE)</f>
        <v>1</v>
      </c>
      <c r="L717" s="121">
        <f t="shared" si="170"/>
        <v>0</v>
      </c>
      <c r="M717" s="29">
        <v>15</v>
      </c>
      <c r="N717" s="31">
        <f t="shared" si="171"/>
        <v>0</v>
      </c>
      <c r="O717" s="29">
        <v>1.1000000000000001</v>
      </c>
      <c r="P717" s="29">
        <v>36</v>
      </c>
      <c r="Q717" s="32">
        <f t="shared" si="172"/>
        <v>0</v>
      </c>
      <c r="R717" s="122">
        <f t="shared" si="173"/>
        <v>0</v>
      </c>
      <c r="S717" s="25">
        <f>VLOOKUP($A717,'2021-22 Salary &amp; Benefits'!$A:$I,5,FALSE)</f>
        <v>67585</v>
      </c>
      <c r="T717" s="25">
        <f>VLOOKUP($A717,'2021-22 Salary &amp; Benefits'!$A:$I,6,FALSE)</f>
        <v>68937</v>
      </c>
      <c r="U717" s="26">
        <f t="shared" si="174"/>
        <v>0</v>
      </c>
      <c r="V717" s="26">
        <f t="shared" si="175"/>
        <v>0</v>
      </c>
      <c r="W717" s="26">
        <f>'2021-22 Salary &amp; Benefits'!G$6</f>
        <v>11848.32</v>
      </c>
      <c r="X717" s="28">
        <f>'2021-22 Salary &amp; Benefits'!H$6</f>
        <v>0.2271</v>
      </c>
      <c r="Y717" s="28">
        <f>'2021-22 Salary &amp; Benefits'!I$6</f>
        <v>0.22070000000000001</v>
      </c>
      <c r="Z717" s="26">
        <f t="shared" si="176"/>
        <v>0</v>
      </c>
      <c r="AA717" s="27">
        <f t="shared" si="180"/>
        <v>0</v>
      </c>
      <c r="AB717" s="27">
        <f t="shared" si="177"/>
        <v>0</v>
      </c>
      <c r="AC717" s="27">
        <f t="shared" si="178"/>
        <v>0</v>
      </c>
      <c r="AD717" s="26">
        <f t="shared" si="179"/>
        <v>0</v>
      </c>
    </row>
    <row r="718" spans="1:30" s="23" customFormat="1">
      <c r="A718" s="129" t="s">
        <v>2499</v>
      </c>
      <c r="B718" s="129" t="s">
        <v>1832</v>
      </c>
      <c r="C718" s="130">
        <v>2097</v>
      </c>
      <c r="D718" s="129" t="s">
        <v>1833</v>
      </c>
      <c r="E718" s="169">
        <f>VLOOKUP($C718,'2020-21 School Level AAFTE'!$C:$Z,11,FALSE)</f>
        <v>0.17580000000000001</v>
      </c>
      <c r="F718" s="169" t="str">
        <f>VLOOKUP($C718,'2020-21 School Level AAFTE'!$C:$Z,8,FALSE)</f>
        <v>No</v>
      </c>
      <c r="G718" s="167">
        <f>VLOOKUP($C718,'2020-21 School Level AAFTE'!$C:$I,7,FALSE)</f>
        <v>36.299999999999997</v>
      </c>
      <c r="H718" s="145">
        <f>IFERROR(IF(F718= "yes",VLOOKUP(C718,Summary!$B:$I,5,0),0),0)</f>
        <v>0</v>
      </c>
      <c r="I718" s="143">
        <f t="shared" si="169"/>
        <v>0</v>
      </c>
      <c r="J718" s="101">
        <f>VLOOKUP($A718,'2021-22 Salary &amp; Benefits'!$A:$I,3,FALSE)</f>
        <v>1</v>
      </c>
      <c r="K718" s="101">
        <f>VLOOKUP($A718,'2021-22 Salary &amp; Benefits'!$A:$I,4,FALSE)</f>
        <v>1</v>
      </c>
      <c r="L718" s="45">
        <f t="shared" si="170"/>
        <v>0</v>
      </c>
      <c r="M718" s="29">
        <v>15</v>
      </c>
      <c r="N718" s="31">
        <f t="shared" si="171"/>
        <v>0</v>
      </c>
      <c r="O718" s="29">
        <v>1.1000000000000001</v>
      </c>
      <c r="P718" s="29">
        <v>36</v>
      </c>
      <c r="Q718" s="32">
        <f t="shared" si="172"/>
        <v>0</v>
      </c>
      <c r="R718" s="122">
        <f t="shared" si="173"/>
        <v>0</v>
      </c>
      <c r="S718" s="25">
        <f>VLOOKUP($A718,'2021-22 Salary &amp; Benefits'!$A:$I,5,FALSE)</f>
        <v>67585</v>
      </c>
      <c r="T718" s="25">
        <f>VLOOKUP($A718,'2021-22 Salary &amp; Benefits'!$A:$I,6,FALSE)</f>
        <v>68937</v>
      </c>
      <c r="U718" s="26">
        <f t="shared" si="174"/>
        <v>0</v>
      </c>
      <c r="V718" s="26">
        <f t="shared" si="175"/>
        <v>0</v>
      </c>
      <c r="W718" s="26">
        <f>'2021-22 Salary &amp; Benefits'!G$6</f>
        <v>11848.32</v>
      </c>
      <c r="X718" s="28">
        <f>'2021-22 Salary &amp; Benefits'!H$6</f>
        <v>0.2271</v>
      </c>
      <c r="Y718" s="28">
        <f>'2021-22 Salary &amp; Benefits'!I$6</f>
        <v>0.22070000000000001</v>
      </c>
      <c r="Z718" s="26">
        <f t="shared" si="176"/>
        <v>0</v>
      </c>
      <c r="AA718" s="27">
        <f t="shared" si="180"/>
        <v>0</v>
      </c>
      <c r="AB718" s="27">
        <f t="shared" si="177"/>
        <v>0</v>
      </c>
      <c r="AC718" s="27">
        <f t="shared" si="178"/>
        <v>0</v>
      </c>
      <c r="AD718" s="26">
        <f t="shared" si="179"/>
        <v>0</v>
      </c>
    </row>
    <row r="719" spans="1:30" s="23" customFormat="1">
      <c r="A719" s="129" t="s">
        <v>2297</v>
      </c>
      <c r="B719" s="129" t="s">
        <v>211</v>
      </c>
      <c r="C719" s="130">
        <v>2484</v>
      </c>
      <c r="D719" s="129" t="s">
        <v>212</v>
      </c>
      <c r="E719" s="169">
        <f>VLOOKUP($C719,'2020-21 School Level AAFTE'!$C:$Z,11,FALSE)</f>
        <v>0.44869999999999999</v>
      </c>
      <c r="F719" s="169" t="str">
        <f>VLOOKUP($C719,'2020-21 School Level AAFTE'!$C:$Z,8,FALSE)</f>
        <v>No</v>
      </c>
      <c r="G719" s="167">
        <f>VLOOKUP($C719,'2020-21 School Level AAFTE'!$C:$I,7,FALSE)</f>
        <v>154.79</v>
      </c>
      <c r="H719" s="145">
        <f>IFERROR(IF(F719= "yes",VLOOKUP(C719,Summary!$B:$I,5,0),0),0)</f>
        <v>0</v>
      </c>
      <c r="I719" s="144">
        <f t="shared" si="169"/>
        <v>0</v>
      </c>
      <c r="J719" s="101">
        <f>VLOOKUP($A719,'2021-22 Salary &amp; Benefits'!$A:$I,3,FALSE)</f>
        <v>1</v>
      </c>
      <c r="K719" s="101">
        <f>VLOOKUP($A719,'2021-22 Salary &amp; Benefits'!$A:$I,4,FALSE)</f>
        <v>1</v>
      </c>
      <c r="L719" s="121">
        <f t="shared" si="170"/>
        <v>0</v>
      </c>
      <c r="M719" s="29">
        <v>15</v>
      </c>
      <c r="N719" s="31">
        <f t="shared" si="171"/>
        <v>0</v>
      </c>
      <c r="O719" s="29">
        <v>1.1000000000000001</v>
      </c>
      <c r="P719" s="29">
        <v>36</v>
      </c>
      <c r="Q719" s="32">
        <f t="shared" si="172"/>
        <v>0</v>
      </c>
      <c r="R719" s="122">
        <f t="shared" si="173"/>
        <v>0</v>
      </c>
      <c r="S719" s="25">
        <f>VLOOKUP($A719,'2021-22 Salary &amp; Benefits'!$A:$I,5,FALSE)</f>
        <v>67585</v>
      </c>
      <c r="T719" s="25">
        <f>VLOOKUP($A719,'2021-22 Salary &amp; Benefits'!$A:$I,6,FALSE)</f>
        <v>68937</v>
      </c>
      <c r="U719" s="26">
        <f t="shared" si="174"/>
        <v>0</v>
      </c>
      <c r="V719" s="26">
        <f t="shared" si="175"/>
        <v>0</v>
      </c>
      <c r="W719" s="26">
        <f>'2021-22 Salary &amp; Benefits'!G$6</f>
        <v>11848.32</v>
      </c>
      <c r="X719" s="28">
        <f>'2021-22 Salary &amp; Benefits'!H$6</f>
        <v>0.2271</v>
      </c>
      <c r="Y719" s="28">
        <f>'2021-22 Salary &amp; Benefits'!I$6</f>
        <v>0.22070000000000001</v>
      </c>
      <c r="Z719" s="26">
        <f t="shared" si="176"/>
        <v>0</v>
      </c>
      <c r="AA719" s="27">
        <f t="shared" si="180"/>
        <v>0</v>
      </c>
      <c r="AB719" s="27">
        <f t="shared" si="177"/>
        <v>0</v>
      </c>
      <c r="AC719" s="27">
        <f t="shared" si="178"/>
        <v>0</v>
      </c>
      <c r="AD719" s="26">
        <f t="shared" si="179"/>
        <v>0</v>
      </c>
    </row>
    <row r="720" spans="1:30" s="23" customFormat="1">
      <c r="A720" s="129" t="s">
        <v>2531</v>
      </c>
      <c r="B720" s="129" t="s">
        <v>2032</v>
      </c>
      <c r="C720" s="130">
        <v>2406</v>
      </c>
      <c r="D720" s="129" t="s">
        <v>2033</v>
      </c>
      <c r="E720" s="169">
        <f>VLOOKUP($C720,'2020-21 School Level AAFTE'!$C:$Z,11,FALSE)</f>
        <v>0.16839999999999999</v>
      </c>
      <c r="F720" s="169" t="str">
        <f>VLOOKUP($C720,'2020-21 School Level AAFTE'!$C:$Z,8,FALSE)</f>
        <v>No</v>
      </c>
      <c r="G720" s="167">
        <f>VLOOKUP($C720,'2020-21 School Level AAFTE'!$C:$I,7,FALSE)</f>
        <v>597.52</v>
      </c>
      <c r="H720" s="145">
        <f>IFERROR(IF(F720= "yes",VLOOKUP(C720,Summary!$B:$I,5,0),0),0)</f>
        <v>0</v>
      </c>
      <c r="I720" s="144">
        <f t="shared" si="169"/>
        <v>0</v>
      </c>
      <c r="J720" s="101">
        <f>VLOOKUP($A720,'2021-22 Salary &amp; Benefits'!$A:$I,3,FALSE)</f>
        <v>1</v>
      </c>
      <c r="K720" s="101">
        <f>VLOOKUP($A720,'2021-22 Salary &amp; Benefits'!$A:$I,4,FALSE)</f>
        <v>1</v>
      </c>
      <c r="L720" s="121">
        <f t="shared" si="170"/>
        <v>0</v>
      </c>
      <c r="M720" s="29">
        <v>15</v>
      </c>
      <c r="N720" s="31">
        <f t="shared" si="171"/>
        <v>0</v>
      </c>
      <c r="O720" s="29">
        <v>1.1000000000000001</v>
      </c>
      <c r="P720" s="29">
        <v>36</v>
      </c>
      <c r="Q720" s="32">
        <f t="shared" si="172"/>
        <v>0</v>
      </c>
      <c r="R720" s="122">
        <f t="shared" si="173"/>
        <v>0</v>
      </c>
      <c r="S720" s="25">
        <f>VLOOKUP($A720,'2021-22 Salary &amp; Benefits'!$A:$I,5,FALSE)</f>
        <v>67585</v>
      </c>
      <c r="T720" s="25">
        <f>VLOOKUP($A720,'2021-22 Salary &amp; Benefits'!$A:$I,6,FALSE)</f>
        <v>68937</v>
      </c>
      <c r="U720" s="26">
        <f t="shared" si="174"/>
        <v>0</v>
      </c>
      <c r="V720" s="26">
        <f t="shared" si="175"/>
        <v>0</v>
      </c>
      <c r="W720" s="26">
        <f>'2021-22 Salary &amp; Benefits'!G$6</f>
        <v>11848.32</v>
      </c>
      <c r="X720" s="28">
        <f>'2021-22 Salary &amp; Benefits'!H$6</f>
        <v>0.2271</v>
      </c>
      <c r="Y720" s="28">
        <f>'2021-22 Salary &amp; Benefits'!I$6</f>
        <v>0.22070000000000001</v>
      </c>
      <c r="Z720" s="26">
        <f t="shared" si="176"/>
        <v>0</v>
      </c>
      <c r="AA720" s="27">
        <f t="shared" si="180"/>
        <v>0</v>
      </c>
      <c r="AB720" s="27">
        <f t="shared" si="177"/>
        <v>0</v>
      </c>
      <c r="AC720" s="27">
        <f t="shared" si="178"/>
        <v>0</v>
      </c>
      <c r="AD720" s="26">
        <f t="shared" si="179"/>
        <v>0</v>
      </c>
    </row>
    <row r="721" spans="1:30" s="23" customFormat="1">
      <c r="A721" s="129" t="s">
        <v>2423</v>
      </c>
      <c r="B721" s="129" t="s">
        <v>1203</v>
      </c>
      <c r="C721" s="130">
        <v>2743</v>
      </c>
      <c r="D721" s="129" t="s">
        <v>1204</v>
      </c>
      <c r="E721" s="169">
        <f>VLOOKUP($C721,'2020-21 School Level AAFTE'!$C:$Z,11,FALSE)</f>
        <v>0.5091</v>
      </c>
      <c r="F721" s="169" t="str">
        <f>VLOOKUP($C721,'2020-21 School Level AAFTE'!$C:$Z,8,FALSE)</f>
        <v>Yes</v>
      </c>
      <c r="G721" s="167">
        <f>VLOOKUP($C721,'2020-21 School Level AAFTE'!$C:$I,7,FALSE)</f>
        <v>73.63</v>
      </c>
      <c r="H721" s="145">
        <f>IFERROR(IF(F721= "yes",VLOOKUP(C721,Summary!$B:$I,5,0),0),0)</f>
        <v>0</v>
      </c>
      <c r="I721" s="144">
        <f t="shared" si="169"/>
        <v>73.63</v>
      </c>
      <c r="J721" s="101">
        <f>VLOOKUP($A721,'2021-22 Salary &amp; Benefits'!$A:$I,3,FALSE)</f>
        <v>1</v>
      </c>
      <c r="K721" s="101">
        <f>VLOOKUP($A721,'2021-22 Salary &amp; Benefits'!$A:$I,4,FALSE)</f>
        <v>1.04</v>
      </c>
      <c r="L721" s="121">
        <f t="shared" si="170"/>
        <v>73.63</v>
      </c>
      <c r="M721" s="29">
        <v>15</v>
      </c>
      <c r="N721" s="31">
        <f t="shared" si="171"/>
        <v>4.9086666666666661</v>
      </c>
      <c r="O721" s="29">
        <v>1.1000000000000001</v>
      </c>
      <c r="P721" s="29">
        <v>36</v>
      </c>
      <c r="Q721" s="32">
        <f t="shared" si="172"/>
        <v>194.38319999999999</v>
      </c>
      <c r="R721" s="122">
        <f t="shared" si="173"/>
        <v>0.21598133333333333</v>
      </c>
      <c r="S721" s="25">
        <f>VLOOKUP($A721,'2021-22 Salary &amp; Benefits'!$A:$I,5,FALSE)</f>
        <v>67585</v>
      </c>
      <c r="T721" s="25">
        <f>VLOOKUP($A721,'2021-22 Salary &amp; Benefits'!$A:$I,6,FALSE)</f>
        <v>68937</v>
      </c>
      <c r="U721" s="26">
        <f t="shared" si="174"/>
        <v>14597.098413333333</v>
      </c>
      <c r="V721" s="26">
        <f t="shared" si="175"/>
        <v>887.57096970666498</v>
      </c>
      <c r="W721" s="26">
        <f>'2021-22 Salary &amp; Benefits'!G$6</f>
        <v>11848.32</v>
      </c>
      <c r="X721" s="28">
        <f>'2021-22 Salary &amp; Benefits'!H$6</f>
        <v>0.2271</v>
      </c>
      <c r="Y721" s="28">
        <f>'2021-22 Salary &amp; Benefits'!I$6</f>
        <v>0.22070000000000001</v>
      </c>
      <c r="Z721" s="26">
        <f t="shared" si="176"/>
        <v>6069.903914042261</v>
      </c>
      <c r="AA721" s="27">
        <f t="shared" si="180"/>
        <v>258.07782305066667</v>
      </c>
      <c r="AB721" s="27">
        <f t="shared" si="177"/>
        <v>56.957775547282132</v>
      </c>
      <c r="AC721" s="27">
        <f t="shared" si="178"/>
        <v>315.03559859794882</v>
      </c>
      <c r="AD721" s="26">
        <f t="shared" si="179"/>
        <v>21869.608895680205</v>
      </c>
    </row>
    <row r="722" spans="1:30" s="23" customFormat="1">
      <c r="A722" s="129" t="s">
        <v>2423</v>
      </c>
      <c r="B722" s="129" t="s">
        <v>1203</v>
      </c>
      <c r="C722" s="130">
        <v>3113</v>
      </c>
      <c r="D722" s="129" t="s">
        <v>1205</v>
      </c>
      <c r="E722" s="169">
        <f>VLOOKUP($C722,'2020-21 School Level AAFTE'!$C:$Z,11,FALSE)</f>
        <v>0.5333</v>
      </c>
      <c r="F722" s="169" t="str">
        <f>VLOOKUP($C722,'2020-21 School Level AAFTE'!$C:$Z,8,FALSE)</f>
        <v>Yes</v>
      </c>
      <c r="G722" s="167">
        <f>VLOOKUP($C722,'2020-21 School Level AAFTE'!$C:$I,7,FALSE)</f>
        <v>46.07</v>
      </c>
      <c r="H722" s="145">
        <f>IFERROR(IF(F722= "yes",VLOOKUP(C722,Summary!$B:$I,5,0),0),0)</f>
        <v>0</v>
      </c>
      <c r="I722" s="144">
        <f t="shared" si="169"/>
        <v>46.07</v>
      </c>
      <c r="J722" s="101">
        <f>VLOOKUP($A722,'2021-22 Salary &amp; Benefits'!$A:$I,3,FALSE)</f>
        <v>1</v>
      </c>
      <c r="K722" s="101">
        <f>VLOOKUP($A722,'2021-22 Salary &amp; Benefits'!$A:$I,4,FALSE)</f>
        <v>1.04</v>
      </c>
      <c r="L722" s="121">
        <f t="shared" si="170"/>
        <v>46.07</v>
      </c>
      <c r="M722" s="29">
        <v>15</v>
      </c>
      <c r="N722" s="31">
        <f t="shared" si="171"/>
        <v>3.0713333333333335</v>
      </c>
      <c r="O722" s="29">
        <v>1.1000000000000001</v>
      </c>
      <c r="P722" s="29">
        <v>36</v>
      </c>
      <c r="Q722" s="32">
        <f t="shared" si="172"/>
        <v>121.62480000000002</v>
      </c>
      <c r="R722" s="122">
        <f t="shared" si="173"/>
        <v>0.13513866666666668</v>
      </c>
      <c r="S722" s="25">
        <f>VLOOKUP($A722,'2021-22 Salary &amp; Benefits'!$A:$I,5,FALSE)</f>
        <v>67585</v>
      </c>
      <c r="T722" s="25">
        <f>VLOOKUP($A722,'2021-22 Salary &amp; Benefits'!$A:$I,6,FALSE)</f>
        <v>68937</v>
      </c>
      <c r="U722" s="26">
        <f t="shared" si="174"/>
        <v>9133.3467866666688</v>
      </c>
      <c r="V722" s="26">
        <f t="shared" si="175"/>
        <v>555.34964789333208</v>
      </c>
      <c r="W722" s="26">
        <f>'2021-22 Salary &amp; Benefits'!G$6</f>
        <v>11848.32</v>
      </c>
      <c r="X722" s="28">
        <f>'2021-22 Salary &amp; Benefits'!H$6</f>
        <v>0.2271</v>
      </c>
      <c r="Y722" s="28">
        <f>'2021-22 Salary &amp; Benefits'!I$6</f>
        <v>0.22070000000000001</v>
      </c>
      <c r="Z722" s="26">
        <f t="shared" si="176"/>
        <v>3797.914889582059</v>
      </c>
      <c r="AA722" s="27">
        <f t="shared" si="180"/>
        <v>161.47827390933332</v>
      </c>
      <c r="AB722" s="27">
        <f t="shared" si="177"/>
        <v>35.638255051789869</v>
      </c>
      <c r="AC722" s="27">
        <f t="shared" si="178"/>
        <v>197.11652896112321</v>
      </c>
      <c r="AD722" s="26">
        <f t="shared" si="179"/>
        <v>13683.727853103182</v>
      </c>
    </row>
    <row r="723" spans="1:30" s="23" customFormat="1">
      <c r="A723" s="129" t="s">
        <v>2573</v>
      </c>
      <c r="B723" s="129" t="s">
        <v>2237</v>
      </c>
      <c r="C723" s="130">
        <v>4559</v>
      </c>
      <c r="D723" s="129" t="s">
        <v>2241</v>
      </c>
      <c r="E723" s="169">
        <f>VLOOKUP($C723,'2020-21 School Level AAFTE'!$C:$Z,11,FALSE)</f>
        <v>0.80420000000000003</v>
      </c>
      <c r="F723" s="169" t="str">
        <f>VLOOKUP($C723,'2020-21 School Level AAFTE'!$C:$Z,8,FALSE)</f>
        <v>Yes</v>
      </c>
      <c r="G723" s="167">
        <f>VLOOKUP($C723,'2020-21 School Level AAFTE'!$C:$I,7,FALSE)</f>
        <v>350.95</v>
      </c>
      <c r="H723" s="145">
        <f>IFERROR(IF(F723= "yes",VLOOKUP(C723,Summary!$B:$I,5,0),0),0)</f>
        <v>0</v>
      </c>
      <c r="I723" s="144">
        <f t="shared" si="169"/>
        <v>350.95</v>
      </c>
      <c r="J723" s="101">
        <f>VLOOKUP($A723,'2021-22 Salary &amp; Benefits'!$A:$I,3,FALSE)</f>
        <v>1</v>
      </c>
      <c r="K723" s="101">
        <f>VLOOKUP($A723,'2021-22 Salary &amp; Benefits'!$A:$I,4,FALSE)</f>
        <v>1</v>
      </c>
      <c r="L723" s="121">
        <f t="shared" si="170"/>
        <v>350.95</v>
      </c>
      <c r="M723" s="29">
        <v>15</v>
      </c>
      <c r="N723" s="31">
        <f t="shared" si="171"/>
        <v>23.396666666666665</v>
      </c>
      <c r="O723" s="29">
        <v>1.1000000000000001</v>
      </c>
      <c r="P723" s="29">
        <v>36</v>
      </c>
      <c r="Q723" s="32">
        <f t="shared" si="172"/>
        <v>926.50800000000004</v>
      </c>
      <c r="R723" s="122">
        <f t="shared" si="173"/>
        <v>1.0294533333333333</v>
      </c>
      <c r="S723" s="25">
        <f>VLOOKUP($A723,'2021-22 Salary &amp; Benefits'!$A:$I,5,FALSE)</f>
        <v>67585</v>
      </c>
      <c r="T723" s="25">
        <f>VLOOKUP($A723,'2021-22 Salary &amp; Benefits'!$A:$I,6,FALSE)</f>
        <v>68937</v>
      </c>
      <c r="U723" s="26">
        <f t="shared" si="174"/>
        <v>69575.603533333328</v>
      </c>
      <c r="V723" s="26">
        <f t="shared" si="175"/>
        <v>1391.820906666675</v>
      </c>
      <c r="W723" s="26">
        <f>'2021-22 Salary &amp; Benefits'!G$6</f>
        <v>11848.32</v>
      </c>
      <c r="X723" s="28">
        <f>'2021-22 Salary &amp; Benefits'!H$6</f>
        <v>0.2271</v>
      </c>
      <c r="Y723" s="28">
        <f>'2021-22 Salary &amp; Benefits'!I$6</f>
        <v>0.22070000000000001</v>
      </c>
      <c r="Z723" s="26">
        <f t="shared" si="176"/>
        <v>28305.086954921331</v>
      </c>
      <c r="AA723" s="27">
        <f t="shared" si="180"/>
        <v>1182.7904073333334</v>
      </c>
      <c r="AB723" s="27">
        <f t="shared" si="177"/>
        <v>261.04184289846671</v>
      </c>
      <c r="AC723" s="27">
        <f t="shared" si="178"/>
        <v>1443.8322502318001</v>
      </c>
      <c r="AD723" s="26">
        <f t="shared" si="179"/>
        <v>100716.34364515313</v>
      </c>
    </row>
    <row r="724" spans="1:30" s="23" customFormat="1">
      <c r="A724" s="129" t="s">
        <v>2573</v>
      </c>
      <c r="B724" s="129" t="s">
        <v>2237</v>
      </c>
      <c r="C724" s="130">
        <v>2718</v>
      </c>
      <c r="D724" s="129" t="s">
        <v>2238</v>
      </c>
      <c r="E724" s="169">
        <f>VLOOKUP($C724,'2020-21 School Level AAFTE'!$C:$Z,11,FALSE)</f>
        <v>0.82099999999999995</v>
      </c>
      <c r="F724" s="169" t="str">
        <f>VLOOKUP($C724,'2020-21 School Level AAFTE'!$C:$Z,8,FALSE)</f>
        <v>Yes</v>
      </c>
      <c r="G724" s="167">
        <f>VLOOKUP($C724,'2020-21 School Level AAFTE'!$C:$I,7,FALSE)</f>
        <v>184.2</v>
      </c>
      <c r="H724" s="145">
        <f>IFERROR(IF(F724= "yes",VLOOKUP(C724,Summary!$B:$I,5,0),0),0)</f>
        <v>0</v>
      </c>
      <c r="I724" s="144">
        <f t="shared" si="169"/>
        <v>184.2</v>
      </c>
      <c r="J724" s="101">
        <f>VLOOKUP($A724,'2021-22 Salary &amp; Benefits'!$A:$I,3,FALSE)</f>
        <v>1</v>
      </c>
      <c r="K724" s="101">
        <f>VLOOKUP($A724,'2021-22 Salary &amp; Benefits'!$A:$I,4,FALSE)</f>
        <v>1</v>
      </c>
      <c r="L724" s="121">
        <f t="shared" si="170"/>
        <v>184.2</v>
      </c>
      <c r="M724" s="29">
        <v>15</v>
      </c>
      <c r="N724" s="31">
        <f t="shared" si="171"/>
        <v>12.28</v>
      </c>
      <c r="O724" s="29">
        <v>1.1000000000000001</v>
      </c>
      <c r="P724" s="29">
        <v>36</v>
      </c>
      <c r="Q724" s="32">
        <f t="shared" si="172"/>
        <v>486.28800000000001</v>
      </c>
      <c r="R724" s="122">
        <f t="shared" si="173"/>
        <v>0.54032000000000002</v>
      </c>
      <c r="S724" s="25">
        <f>VLOOKUP($A724,'2021-22 Salary &amp; Benefits'!$A:$I,5,FALSE)</f>
        <v>67585</v>
      </c>
      <c r="T724" s="25">
        <f>VLOOKUP($A724,'2021-22 Salary &amp; Benefits'!$A:$I,6,FALSE)</f>
        <v>68937</v>
      </c>
      <c r="U724" s="26">
        <f t="shared" si="174"/>
        <v>36517.527200000004</v>
      </c>
      <c r="V724" s="26">
        <f t="shared" si="175"/>
        <v>730.51264000000083</v>
      </c>
      <c r="W724" s="26">
        <f>'2021-22 Salary &amp; Benefits'!G$6</f>
        <v>11848.32</v>
      </c>
      <c r="X724" s="28">
        <f>'2021-22 Salary &amp; Benefits'!H$6</f>
        <v>0.2271</v>
      </c>
      <c r="Y724" s="28">
        <f>'2021-22 Salary &amp; Benefits'!I$6</f>
        <v>0.22070000000000001</v>
      </c>
      <c r="Z724" s="26">
        <f t="shared" si="176"/>
        <v>14856.238829168</v>
      </c>
      <c r="AA724" s="27">
        <f t="shared" si="180"/>
        <v>620.8006640000001</v>
      </c>
      <c r="AB724" s="27">
        <f t="shared" si="177"/>
        <v>137.01070654480003</v>
      </c>
      <c r="AC724" s="27">
        <f t="shared" si="178"/>
        <v>757.81137054480018</v>
      </c>
      <c r="AD724" s="26">
        <f t="shared" si="179"/>
        <v>52862.090039712806</v>
      </c>
    </row>
    <row r="725" spans="1:30" s="23" customFormat="1">
      <c r="A725" s="129" t="s">
        <v>2573</v>
      </c>
      <c r="B725" s="129" t="s">
        <v>2237</v>
      </c>
      <c r="C725" s="130">
        <v>3072</v>
      </c>
      <c r="D725" s="129" t="s">
        <v>2239</v>
      </c>
      <c r="E725" s="169">
        <f>VLOOKUP($C725,'2020-21 School Level AAFTE'!$C:$Z,11,FALSE)</f>
        <v>0.7833</v>
      </c>
      <c r="F725" s="169" t="str">
        <f>VLOOKUP($C725,'2020-21 School Level AAFTE'!$C:$Z,8,FALSE)</f>
        <v>Yes</v>
      </c>
      <c r="G725" s="167">
        <f>VLOOKUP($C725,'2020-21 School Level AAFTE'!$C:$I,7,FALSE)</f>
        <v>273.39999999999998</v>
      </c>
      <c r="H725" s="145">
        <f>IFERROR(IF(F725= "yes",VLOOKUP(C725,Summary!$B:$I,5,0),0),0)</f>
        <v>0</v>
      </c>
      <c r="I725" s="144">
        <f t="shared" si="169"/>
        <v>273.39999999999998</v>
      </c>
      <c r="J725" s="101">
        <f>VLOOKUP($A725,'2021-22 Salary &amp; Benefits'!$A:$I,3,FALSE)</f>
        <v>1</v>
      </c>
      <c r="K725" s="101">
        <f>VLOOKUP($A725,'2021-22 Salary &amp; Benefits'!$A:$I,4,FALSE)</f>
        <v>1</v>
      </c>
      <c r="L725" s="121">
        <f t="shared" si="170"/>
        <v>273.39999999999998</v>
      </c>
      <c r="M725" s="29">
        <v>15</v>
      </c>
      <c r="N725" s="31">
        <f t="shared" si="171"/>
        <v>18.226666666666667</v>
      </c>
      <c r="O725" s="29">
        <v>1.1000000000000001</v>
      </c>
      <c r="P725" s="29">
        <v>36</v>
      </c>
      <c r="Q725" s="32">
        <f t="shared" si="172"/>
        <v>721.77599999999995</v>
      </c>
      <c r="R725" s="122">
        <f t="shared" si="173"/>
        <v>0.80197333333333332</v>
      </c>
      <c r="S725" s="25">
        <f>VLOOKUP($A725,'2021-22 Salary &amp; Benefits'!$A:$I,5,FALSE)</f>
        <v>67585</v>
      </c>
      <c r="T725" s="25">
        <f>VLOOKUP($A725,'2021-22 Salary &amp; Benefits'!$A:$I,6,FALSE)</f>
        <v>68937</v>
      </c>
      <c r="U725" s="26">
        <f t="shared" si="174"/>
        <v>54201.367733333333</v>
      </c>
      <c r="V725" s="26">
        <f t="shared" si="175"/>
        <v>1084.2679466666668</v>
      </c>
      <c r="W725" s="26">
        <f>'2021-22 Salary &amp; Benefits'!G$6</f>
        <v>11848.32</v>
      </c>
      <c r="X725" s="28">
        <f>'2021-22 Salary &amp; Benefits'!H$6</f>
        <v>0.2271</v>
      </c>
      <c r="Y725" s="28">
        <f>'2021-22 Salary &amp; Benefits'!I$6</f>
        <v>0.22070000000000001</v>
      </c>
      <c r="Z725" s="26">
        <f t="shared" si="176"/>
        <v>22050.465232869334</v>
      </c>
      <c r="AA725" s="27">
        <f t="shared" si="180"/>
        <v>921.42726133333326</v>
      </c>
      <c r="AB725" s="27">
        <f t="shared" si="177"/>
        <v>203.35899657626666</v>
      </c>
      <c r="AC725" s="27">
        <f t="shared" si="178"/>
        <v>1124.7862579096</v>
      </c>
      <c r="AD725" s="26">
        <f t="shared" si="179"/>
        <v>78460.887170778922</v>
      </c>
    </row>
    <row r="726" spans="1:30" s="23" customFormat="1">
      <c r="A726" s="129" t="s">
        <v>2573</v>
      </c>
      <c r="B726" s="129" t="s">
        <v>2237</v>
      </c>
      <c r="C726" s="130">
        <v>3073</v>
      </c>
      <c r="D726" s="129" t="s">
        <v>2240</v>
      </c>
      <c r="E726" s="169">
        <f>VLOOKUP($C726,'2020-21 School Level AAFTE'!$C:$Z,11,FALSE)</f>
        <v>0.86170000000000002</v>
      </c>
      <c r="F726" s="169" t="str">
        <f>VLOOKUP($C726,'2020-21 School Level AAFTE'!$C:$Z,8,FALSE)</f>
        <v>Yes</v>
      </c>
      <c r="G726" s="167">
        <f>VLOOKUP($C726,'2020-21 School Level AAFTE'!$C:$I,7,FALSE)</f>
        <v>242</v>
      </c>
      <c r="H726" s="145">
        <f>IFERROR(IF(F726= "yes",VLOOKUP(C726,Summary!$B:$I,5,0),0),0)</f>
        <v>0</v>
      </c>
      <c r="I726" s="144">
        <f t="shared" si="169"/>
        <v>242</v>
      </c>
      <c r="J726" s="101">
        <f>VLOOKUP($A726,'2021-22 Salary &amp; Benefits'!$A:$I,3,FALSE)</f>
        <v>1</v>
      </c>
      <c r="K726" s="101">
        <f>VLOOKUP($A726,'2021-22 Salary &amp; Benefits'!$A:$I,4,FALSE)</f>
        <v>1</v>
      </c>
      <c r="L726" s="121">
        <f t="shared" si="170"/>
        <v>242</v>
      </c>
      <c r="M726" s="29">
        <v>15</v>
      </c>
      <c r="N726" s="31">
        <f t="shared" si="171"/>
        <v>16.133333333333333</v>
      </c>
      <c r="O726" s="29">
        <v>1.1000000000000001</v>
      </c>
      <c r="P726" s="29">
        <v>36</v>
      </c>
      <c r="Q726" s="32">
        <f t="shared" si="172"/>
        <v>638.88</v>
      </c>
      <c r="R726" s="122">
        <f t="shared" si="173"/>
        <v>0.70986666666666665</v>
      </c>
      <c r="S726" s="25">
        <f>VLOOKUP($A726,'2021-22 Salary &amp; Benefits'!$A:$I,5,FALSE)</f>
        <v>67585</v>
      </c>
      <c r="T726" s="25">
        <f>VLOOKUP($A726,'2021-22 Salary &amp; Benefits'!$A:$I,6,FALSE)</f>
        <v>68937</v>
      </c>
      <c r="U726" s="26">
        <f t="shared" si="174"/>
        <v>47976.338666666663</v>
      </c>
      <c r="V726" s="26">
        <f t="shared" si="175"/>
        <v>959.73973333333561</v>
      </c>
      <c r="W726" s="26">
        <f>'2021-22 Salary &amp; Benefits'!G$6</f>
        <v>11848.32</v>
      </c>
      <c r="X726" s="28">
        <f>'2021-22 Salary &amp; Benefits'!H$6</f>
        <v>0.2271</v>
      </c>
      <c r="Y726" s="28">
        <f>'2021-22 Salary &amp; Benefits'!I$6</f>
        <v>0.22070000000000001</v>
      </c>
      <c r="Z726" s="26">
        <f t="shared" si="176"/>
        <v>19517.968494346664</v>
      </c>
      <c r="AA726" s="27">
        <f t="shared" si="180"/>
        <v>815.60130666666669</v>
      </c>
      <c r="AB726" s="27">
        <f t="shared" si="177"/>
        <v>180.00320838133334</v>
      </c>
      <c r="AC726" s="27">
        <f t="shared" si="178"/>
        <v>995.60451504800005</v>
      </c>
      <c r="AD726" s="26">
        <f t="shared" si="179"/>
        <v>69449.651409394675</v>
      </c>
    </row>
    <row r="727" spans="1:30" s="23" customFormat="1">
      <c r="A727" s="129" t="s">
        <v>2363</v>
      </c>
      <c r="B727" s="129" t="s">
        <v>705</v>
      </c>
      <c r="C727" s="130">
        <v>2765</v>
      </c>
      <c r="D727" s="129" t="s">
        <v>714</v>
      </c>
      <c r="E727" s="169">
        <f>VLOOKUP($C727,'2020-21 School Level AAFTE'!$C:$Z,11,FALSE)</f>
        <v>0.75519999999999998</v>
      </c>
      <c r="F727" s="169" t="str">
        <f>VLOOKUP($C727,'2020-21 School Level AAFTE'!$C:$Z,8,FALSE)</f>
        <v>Yes</v>
      </c>
      <c r="G727" s="167">
        <f>VLOOKUP($C727,'2020-21 School Level AAFTE'!$C:$I,7,FALSE)</f>
        <v>331.3</v>
      </c>
      <c r="H727" s="145">
        <f>IFERROR(IF(F727= "yes",VLOOKUP(C727,Summary!$B:$I,5,0),0),0)</f>
        <v>0</v>
      </c>
      <c r="I727" s="144">
        <f t="shared" si="169"/>
        <v>331.3</v>
      </c>
      <c r="J727" s="101">
        <f>VLOOKUP($A727,'2021-22 Salary &amp; Benefits'!$A:$I,3,FALSE)</f>
        <v>1.18</v>
      </c>
      <c r="K727" s="101">
        <f>VLOOKUP($A727,'2021-22 Salary &amp; Benefits'!$A:$I,4,FALSE)</f>
        <v>1.18</v>
      </c>
      <c r="L727" s="121">
        <f t="shared" si="170"/>
        <v>331.3</v>
      </c>
      <c r="M727" s="29">
        <v>15</v>
      </c>
      <c r="N727" s="31">
        <f t="shared" si="171"/>
        <v>22.086666666666666</v>
      </c>
      <c r="O727" s="29">
        <v>1.1000000000000001</v>
      </c>
      <c r="P727" s="29">
        <v>36</v>
      </c>
      <c r="Q727" s="32">
        <f t="shared" si="172"/>
        <v>874.63200000000006</v>
      </c>
      <c r="R727" s="122">
        <f t="shared" si="173"/>
        <v>0.97181333333333342</v>
      </c>
      <c r="S727" s="25">
        <f>VLOOKUP($A727,'2021-22 Salary &amp; Benefits'!$A:$I,5,FALSE)</f>
        <v>67585</v>
      </c>
      <c r="T727" s="25">
        <f>VLOOKUP($A727,'2021-22 Salary &amp; Benefits'!$A:$I,6,FALSE)</f>
        <v>68937</v>
      </c>
      <c r="U727" s="26">
        <f t="shared" si="174"/>
        <v>77502.404877333349</v>
      </c>
      <c r="V727" s="26">
        <f t="shared" si="175"/>
        <v>1550.3921194666473</v>
      </c>
      <c r="W727" s="26">
        <f>'2021-22 Salary &amp; Benefits'!G$6</f>
        <v>11848.32</v>
      </c>
      <c r="X727" s="28">
        <f>'2021-22 Salary &amp; Benefits'!H$6</f>
        <v>0.2271</v>
      </c>
      <c r="Y727" s="28">
        <f>'2021-22 Salary &amp; Benefits'!I$6</f>
        <v>0.22070000000000001</v>
      </c>
      <c r="Z727" s="26">
        <f t="shared" si="176"/>
        <v>29457.323042008691</v>
      </c>
      <c r="AA727" s="27">
        <f t="shared" si="180"/>
        <v>1317.5466166133333</v>
      </c>
      <c r="AB727" s="27">
        <f t="shared" si="177"/>
        <v>290.78253828656267</v>
      </c>
      <c r="AC727" s="27">
        <f t="shared" si="178"/>
        <v>1608.3291548998959</v>
      </c>
      <c r="AD727" s="26">
        <f t="shared" si="179"/>
        <v>110118.44919370858</v>
      </c>
    </row>
    <row r="728" spans="1:30" s="23" customFormat="1">
      <c r="A728" s="129" t="s">
        <v>2363</v>
      </c>
      <c r="B728" s="129" t="s">
        <v>705</v>
      </c>
      <c r="C728" s="130">
        <v>5028</v>
      </c>
      <c r="D728" s="129" t="s">
        <v>729</v>
      </c>
      <c r="E728" s="169">
        <f>VLOOKUP($C728,'2020-21 School Level AAFTE'!$C:$Z,11,FALSE)</f>
        <v>0.53469999999999995</v>
      </c>
      <c r="F728" s="169" t="str">
        <f>VLOOKUP($C728,'2020-21 School Level AAFTE'!$C:$Z,8,FALSE)</f>
        <v>Yes</v>
      </c>
      <c r="G728" s="167">
        <f>VLOOKUP($C728,'2020-21 School Level AAFTE'!$C:$I,7,FALSE)</f>
        <v>218.70000000000002</v>
      </c>
      <c r="H728" s="145">
        <f>IFERROR(IF(F728= "yes",VLOOKUP(C728,Summary!$B:$I,5,0),0),0)</f>
        <v>0</v>
      </c>
      <c r="I728" s="144">
        <f t="shared" si="169"/>
        <v>218.70000000000002</v>
      </c>
      <c r="J728" s="101">
        <f>VLOOKUP($A728,'2021-22 Salary &amp; Benefits'!$A:$I,3,FALSE)</f>
        <v>1.18</v>
      </c>
      <c r="K728" s="101">
        <f>VLOOKUP($A728,'2021-22 Salary &amp; Benefits'!$A:$I,4,FALSE)</f>
        <v>1.18</v>
      </c>
      <c r="L728" s="121">
        <f t="shared" si="170"/>
        <v>218.70000000000002</v>
      </c>
      <c r="M728" s="29">
        <v>15</v>
      </c>
      <c r="N728" s="31">
        <f t="shared" si="171"/>
        <v>14.580000000000002</v>
      </c>
      <c r="O728" s="29">
        <v>1.1000000000000001</v>
      </c>
      <c r="P728" s="29">
        <v>36</v>
      </c>
      <c r="Q728" s="32">
        <f t="shared" si="172"/>
        <v>577.36800000000017</v>
      </c>
      <c r="R728" s="122">
        <f t="shared" si="173"/>
        <v>0.6415200000000002</v>
      </c>
      <c r="S728" s="25">
        <f>VLOOKUP($A728,'2021-22 Salary &amp; Benefits'!$A:$I,5,FALSE)</f>
        <v>67585</v>
      </c>
      <c r="T728" s="25">
        <f>VLOOKUP($A728,'2021-22 Salary &amp; Benefits'!$A:$I,6,FALSE)</f>
        <v>68937</v>
      </c>
      <c r="U728" s="26">
        <f t="shared" si="174"/>
        <v>51161.41245600002</v>
      </c>
      <c r="V728" s="26">
        <f t="shared" si="175"/>
        <v>1023.4553471999898</v>
      </c>
      <c r="W728" s="26">
        <f>'2021-22 Salary &amp; Benefits'!G$6</f>
        <v>11848.32</v>
      </c>
      <c r="X728" s="28">
        <f>'2021-22 Salary &amp; Benefits'!H$6</f>
        <v>0.2271</v>
      </c>
      <c r="Y728" s="28">
        <f>'2021-22 Salary &amp; Benefits'!I$6</f>
        <v>0.22070000000000001</v>
      </c>
      <c r="Z728" s="26">
        <f t="shared" si="176"/>
        <v>19445.567610284645</v>
      </c>
      <c r="AA728" s="27">
        <f t="shared" si="180"/>
        <v>869.74779672000022</v>
      </c>
      <c r="AB728" s="27">
        <f t="shared" si="177"/>
        <v>191.95333873610406</v>
      </c>
      <c r="AC728" s="27">
        <f t="shared" si="178"/>
        <v>1061.7011354561043</v>
      </c>
      <c r="AD728" s="26">
        <f t="shared" si="179"/>
        <v>72692.136548940776</v>
      </c>
    </row>
    <row r="729" spans="1:30" s="23" customFormat="1">
      <c r="A729" s="129" t="s">
        <v>2363</v>
      </c>
      <c r="B729" s="129" t="s">
        <v>705</v>
      </c>
      <c r="C729" s="130">
        <v>2982</v>
      </c>
      <c r="D729" s="129" t="s">
        <v>719</v>
      </c>
      <c r="E729" s="169">
        <f>VLOOKUP($C729,'2020-21 School Level AAFTE'!$C:$Z,11,FALSE)</f>
        <v>0.78390000000000004</v>
      </c>
      <c r="F729" s="169" t="str">
        <f>VLOOKUP($C729,'2020-21 School Level AAFTE'!$C:$Z,8,FALSE)</f>
        <v>Yes</v>
      </c>
      <c r="G729" s="167">
        <f>VLOOKUP($C729,'2020-21 School Level AAFTE'!$C:$I,7,FALSE)</f>
        <v>497.91</v>
      </c>
      <c r="H729" s="145">
        <f>IFERROR(IF(F729= "yes",VLOOKUP(C729,Summary!$B:$I,5,0),0),0)</f>
        <v>0</v>
      </c>
      <c r="I729" s="144">
        <f t="shared" si="169"/>
        <v>497.91</v>
      </c>
      <c r="J729" s="101">
        <f>VLOOKUP($A729,'2021-22 Salary &amp; Benefits'!$A:$I,3,FALSE)</f>
        <v>1.18</v>
      </c>
      <c r="K729" s="101">
        <f>VLOOKUP($A729,'2021-22 Salary &amp; Benefits'!$A:$I,4,FALSE)</f>
        <v>1.18</v>
      </c>
      <c r="L729" s="121">
        <f t="shared" si="170"/>
        <v>497.91</v>
      </c>
      <c r="M729" s="29">
        <v>15</v>
      </c>
      <c r="N729" s="31">
        <f t="shared" si="171"/>
        <v>33.194000000000003</v>
      </c>
      <c r="O729" s="29">
        <v>1.1000000000000001</v>
      </c>
      <c r="P729" s="29">
        <v>36</v>
      </c>
      <c r="Q729" s="32">
        <f t="shared" si="172"/>
        <v>1314.4824000000001</v>
      </c>
      <c r="R729" s="122">
        <f t="shared" si="173"/>
        <v>1.4605360000000001</v>
      </c>
      <c r="S729" s="25">
        <f>VLOOKUP($A729,'2021-22 Salary &amp; Benefits'!$A:$I,5,FALSE)</f>
        <v>67585</v>
      </c>
      <c r="T729" s="25">
        <f>VLOOKUP($A729,'2021-22 Salary &amp; Benefits'!$A:$I,6,FALSE)</f>
        <v>68937</v>
      </c>
      <c r="U729" s="26">
        <f t="shared" si="174"/>
        <v>116478.18416080001</v>
      </c>
      <c r="V729" s="26">
        <f t="shared" si="175"/>
        <v>2330.0807129599852</v>
      </c>
      <c r="W729" s="26">
        <f>'2021-22 Salary &amp; Benefits'!G$6</f>
        <v>11848.32</v>
      </c>
      <c r="X729" s="28">
        <f>'2021-22 Salary &amp; Benefits'!H$6</f>
        <v>0.2271</v>
      </c>
      <c r="Y729" s="28">
        <f>'2021-22 Salary &amp; Benefits'!I$6</f>
        <v>0.22070000000000001</v>
      </c>
      <c r="Z729" s="26">
        <f t="shared" si="176"/>
        <v>44271.342335787951</v>
      </c>
      <c r="AA729" s="27">
        <f t="shared" si="180"/>
        <v>1980.1377478959998</v>
      </c>
      <c r="AB729" s="27">
        <f t="shared" si="177"/>
        <v>437.01640096064716</v>
      </c>
      <c r="AC729" s="27">
        <f t="shared" si="178"/>
        <v>2417.1541488566472</v>
      </c>
      <c r="AD729" s="26">
        <f t="shared" si="179"/>
        <v>165496.76135840459</v>
      </c>
    </row>
    <row r="730" spans="1:30" s="23" customFormat="1">
      <c r="A730" s="129" t="s">
        <v>2363</v>
      </c>
      <c r="B730" s="129" t="s">
        <v>705</v>
      </c>
      <c r="C730" s="130">
        <v>3163</v>
      </c>
      <c r="D730" s="129" t="s">
        <v>231</v>
      </c>
      <c r="E730" s="169">
        <f>VLOOKUP($C730,'2020-21 School Level AAFTE'!$C:$Z,11,FALSE)</f>
        <v>0.82820000000000005</v>
      </c>
      <c r="F730" s="169" t="str">
        <f>VLOOKUP($C730,'2020-21 School Level AAFTE'!$C:$Z,8,FALSE)</f>
        <v>Yes</v>
      </c>
      <c r="G730" s="167">
        <f>VLOOKUP($C730,'2020-21 School Level AAFTE'!$C:$I,7,FALSE)</f>
        <v>778.39</v>
      </c>
      <c r="H730" s="145">
        <f>IFERROR(IF(F730= "yes",VLOOKUP(C730,Summary!$B:$I,5,0),0),0)</f>
        <v>0</v>
      </c>
      <c r="I730" s="144">
        <f t="shared" si="169"/>
        <v>778.39</v>
      </c>
      <c r="J730" s="101">
        <f>VLOOKUP($A730,'2021-22 Salary &amp; Benefits'!$A:$I,3,FALSE)</f>
        <v>1.18</v>
      </c>
      <c r="K730" s="101">
        <f>VLOOKUP($A730,'2021-22 Salary &amp; Benefits'!$A:$I,4,FALSE)</f>
        <v>1.18</v>
      </c>
      <c r="L730" s="121">
        <f t="shared" si="170"/>
        <v>778.39</v>
      </c>
      <c r="M730" s="29">
        <v>15</v>
      </c>
      <c r="N730" s="31">
        <f t="shared" si="171"/>
        <v>51.892666666666663</v>
      </c>
      <c r="O730" s="29">
        <v>1.1000000000000001</v>
      </c>
      <c r="P730" s="29">
        <v>36</v>
      </c>
      <c r="Q730" s="32">
        <f t="shared" si="172"/>
        <v>2054.9495999999999</v>
      </c>
      <c r="R730" s="122">
        <f t="shared" si="173"/>
        <v>2.2832773333333334</v>
      </c>
      <c r="S730" s="25">
        <f>VLOOKUP($A730,'2021-22 Salary &amp; Benefits'!$A:$I,5,FALSE)</f>
        <v>67585</v>
      </c>
      <c r="T730" s="25">
        <f>VLOOKUP($A730,'2021-22 Salary &amp; Benefits'!$A:$I,6,FALSE)</f>
        <v>68937</v>
      </c>
      <c r="U730" s="26">
        <f t="shared" si="174"/>
        <v>182092.05231653334</v>
      </c>
      <c r="V730" s="26">
        <f t="shared" si="175"/>
        <v>3642.6493265066238</v>
      </c>
      <c r="W730" s="26">
        <f>'2021-22 Salary &amp; Benefits'!G$6</f>
        <v>11848.32</v>
      </c>
      <c r="X730" s="28">
        <f>'2021-22 Salary &amp; Benefits'!H$6</f>
        <v>0.2271</v>
      </c>
      <c r="Y730" s="28">
        <f>'2021-22 Salary &amp; Benefits'!I$6</f>
        <v>0.22070000000000001</v>
      </c>
      <c r="Z730" s="26">
        <f t="shared" si="176"/>
        <v>69210.038281524729</v>
      </c>
      <c r="AA730" s="27">
        <f t="shared" si="180"/>
        <v>3095.5783607173325</v>
      </c>
      <c r="AB730" s="27">
        <f t="shared" si="177"/>
        <v>683.19414421031536</v>
      </c>
      <c r="AC730" s="27">
        <f t="shared" si="178"/>
        <v>3778.7725049276478</v>
      </c>
      <c r="AD730" s="26">
        <f t="shared" si="179"/>
        <v>258723.51242949234</v>
      </c>
    </row>
    <row r="731" spans="1:30" s="23" customFormat="1">
      <c r="A731" s="129" t="s">
        <v>2363</v>
      </c>
      <c r="B731" s="129" t="s">
        <v>705</v>
      </c>
      <c r="C731" s="130">
        <v>2926</v>
      </c>
      <c r="D731" s="129" t="s">
        <v>717</v>
      </c>
      <c r="E731" s="169">
        <f>VLOOKUP($C731,'2020-21 School Level AAFTE'!$C:$Z,11,FALSE)</f>
        <v>0.7712</v>
      </c>
      <c r="F731" s="169" t="str">
        <f>VLOOKUP($C731,'2020-21 School Level AAFTE'!$C:$Z,8,FALSE)</f>
        <v>Yes</v>
      </c>
      <c r="G731" s="167">
        <f>VLOOKUP($C731,'2020-21 School Level AAFTE'!$C:$I,7,FALSE)</f>
        <v>417.29</v>
      </c>
      <c r="H731" s="145">
        <f>IFERROR(IF(F731= "yes",VLOOKUP(C731,Summary!$B:$I,5,0),0),0)</f>
        <v>0</v>
      </c>
      <c r="I731" s="144">
        <f t="shared" si="169"/>
        <v>417.29</v>
      </c>
      <c r="J731" s="101">
        <f>VLOOKUP($A731,'2021-22 Salary &amp; Benefits'!$A:$I,3,FALSE)</f>
        <v>1.18</v>
      </c>
      <c r="K731" s="101">
        <f>VLOOKUP($A731,'2021-22 Salary &amp; Benefits'!$A:$I,4,FALSE)</f>
        <v>1.18</v>
      </c>
      <c r="L731" s="121">
        <f t="shared" si="170"/>
        <v>417.29</v>
      </c>
      <c r="M731" s="29">
        <v>15</v>
      </c>
      <c r="N731" s="31">
        <f t="shared" si="171"/>
        <v>27.819333333333336</v>
      </c>
      <c r="O731" s="29">
        <v>1.1000000000000001</v>
      </c>
      <c r="P731" s="29">
        <v>36</v>
      </c>
      <c r="Q731" s="32">
        <f t="shared" si="172"/>
        <v>1101.6456000000001</v>
      </c>
      <c r="R731" s="122">
        <f t="shared" si="173"/>
        <v>1.2240506666666668</v>
      </c>
      <c r="S731" s="25">
        <f>VLOOKUP($A731,'2021-22 Salary &amp; Benefits'!$A:$I,5,FALSE)</f>
        <v>67585</v>
      </c>
      <c r="T731" s="25">
        <f>VLOOKUP($A731,'2021-22 Salary &amp; Benefits'!$A:$I,6,FALSE)</f>
        <v>68937</v>
      </c>
      <c r="U731" s="26">
        <f t="shared" si="174"/>
        <v>97618.407881866689</v>
      </c>
      <c r="V731" s="26">
        <f t="shared" si="175"/>
        <v>1952.8014715733152</v>
      </c>
      <c r="W731" s="26">
        <f>'2021-22 Salary &amp; Benefits'!G$6</f>
        <v>11848.32</v>
      </c>
      <c r="X731" s="28">
        <f>'2021-22 Salary &amp; Benefits'!H$6</f>
        <v>0.2271</v>
      </c>
      <c r="Y731" s="28">
        <f>'2021-22 Salary &amp; Benefits'!I$6</f>
        <v>0.22070000000000001</v>
      </c>
      <c r="Z731" s="26">
        <f t="shared" si="176"/>
        <v>37103.067709628158</v>
      </c>
      <c r="AA731" s="27">
        <f t="shared" si="180"/>
        <v>1659.5201558906667</v>
      </c>
      <c r="AB731" s="27">
        <f t="shared" si="177"/>
        <v>366.25609840507013</v>
      </c>
      <c r="AC731" s="27">
        <f t="shared" si="178"/>
        <v>2025.7762542957369</v>
      </c>
      <c r="AD731" s="26">
        <f t="shared" si="179"/>
        <v>138700.05331736393</v>
      </c>
    </row>
    <row r="732" spans="1:30" s="23" customFormat="1">
      <c r="A732" s="132" t="s">
        <v>2363</v>
      </c>
      <c r="B732" s="129" t="s">
        <v>705</v>
      </c>
      <c r="C732" s="130">
        <v>3098</v>
      </c>
      <c r="D732" s="132" t="s">
        <v>59</v>
      </c>
      <c r="E732" s="169">
        <f>VLOOKUP($C732,'2020-21 School Level AAFTE'!$C:$Z,11,FALSE)</f>
        <v>0.79659999999999997</v>
      </c>
      <c r="F732" s="169" t="str">
        <f>VLOOKUP($C732,'2020-21 School Level AAFTE'!$C:$Z,8,FALSE)</f>
        <v>Yes</v>
      </c>
      <c r="G732" s="167">
        <f>VLOOKUP($C732,'2020-21 School Level AAFTE'!$C:$I,7,FALSE)</f>
        <v>715.69</v>
      </c>
      <c r="H732" s="145">
        <f>IFERROR(IF(F732= "yes",VLOOKUP(C732,Summary!$B:$I,5,0),0),0)</f>
        <v>0</v>
      </c>
      <c r="I732" s="144">
        <f t="shared" si="169"/>
        <v>715.69</v>
      </c>
      <c r="J732" s="101">
        <f>VLOOKUP($A732,'2021-22 Salary &amp; Benefits'!$A:$I,3,FALSE)</f>
        <v>1.18</v>
      </c>
      <c r="K732" s="101">
        <f>VLOOKUP($A732,'2021-22 Salary &amp; Benefits'!$A:$I,4,FALSE)</f>
        <v>1.18</v>
      </c>
      <c r="L732" s="121">
        <f t="shared" si="170"/>
        <v>715.69</v>
      </c>
      <c r="M732" s="29">
        <v>15</v>
      </c>
      <c r="N732" s="31">
        <f t="shared" si="171"/>
        <v>47.712666666666671</v>
      </c>
      <c r="O732" s="29">
        <v>1.1000000000000001</v>
      </c>
      <c r="P732" s="29">
        <v>36</v>
      </c>
      <c r="Q732" s="32">
        <f t="shared" si="172"/>
        <v>1889.4216000000001</v>
      </c>
      <c r="R732" s="122">
        <f t="shared" si="173"/>
        <v>2.0993573333333333</v>
      </c>
      <c r="S732" s="25">
        <f>VLOOKUP($A732,'2021-22 Salary &amp; Benefits'!$A:$I,5,FALSE)</f>
        <v>67585</v>
      </c>
      <c r="T732" s="25">
        <f>VLOOKUP($A732,'2021-22 Salary &amp; Benefits'!$A:$I,6,FALSE)</f>
        <v>68937</v>
      </c>
      <c r="U732" s="26">
        <f t="shared" si="174"/>
        <v>167424.37714053332</v>
      </c>
      <c r="V732" s="26">
        <f t="shared" si="175"/>
        <v>3349.2307153066504</v>
      </c>
      <c r="W732" s="26">
        <f>'2021-22 Salary &amp; Benefits'!G$6</f>
        <v>11848.32</v>
      </c>
      <c r="X732" s="28">
        <f>'2021-22 Salary &amp; Benefits'!H$6</f>
        <v>0.2271</v>
      </c>
      <c r="Y732" s="28">
        <f>'2021-22 Salary &amp; Benefits'!I$6</f>
        <v>0.22070000000000001</v>
      </c>
      <c r="Z732" s="26">
        <f t="shared" si="176"/>
        <v>63635.108747163293</v>
      </c>
      <c r="AA732" s="27">
        <f t="shared" si="180"/>
        <v>2846.2267975973327</v>
      </c>
      <c r="AB732" s="27">
        <f t="shared" si="177"/>
        <v>628.16225422973139</v>
      </c>
      <c r="AC732" s="27">
        <f t="shared" si="178"/>
        <v>3474.3890518270641</v>
      </c>
      <c r="AD732" s="26">
        <f t="shared" si="179"/>
        <v>237883.10565483035</v>
      </c>
    </row>
    <row r="733" spans="1:30" s="23" customFormat="1">
      <c r="A733" s="129" t="s">
        <v>2363</v>
      </c>
      <c r="B733" s="129" t="s">
        <v>705</v>
      </c>
      <c r="C733" s="130">
        <v>1539</v>
      </c>
      <c r="D733" s="129" t="s">
        <v>706</v>
      </c>
      <c r="E733" s="169">
        <f>VLOOKUP($C733,'2020-21 School Level AAFTE'!$C:$Z,11,FALSE)</f>
        <v>0.4098</v>
      </c>
      <c r="F733" s="169" t="str">
        <f>VLOOKUP($C733,'2020-21 School Level AAFTE'!$C:$Z,8,FALSE)</f>
        <v>No</v>
      </c>
      <c r="G733" s="167">
        <f>VLOOKUP($C733,'2020-21 School Level AAFTE'!$C:$I,7,FALSE)</f>
        <v>186.33</v>
      </c>
      <c r="H733" s="145">
        <f>IFERROR(IF(F733= "yes",VLOOKUP(C733,Summary!$B:$I,5,0),0),0)</f>
        <v>0</v>
      </c>
      <c r="I733" s="144">
        <f t="shared" si="169"/>
        <v>0</v>
      </c>
      <c r="J733" s="101">
        <f>VLOOKUP($A733,'2021-22 Salary &amp; Benefits'!$A:$I,3,FALSE)</f>
        <v>1.18</v>
      </c>
      <c r="K733" s="101">
        <f>VLOOKUP($A733,'2021-22 Salary &amp; Benefits'!$A:$I,4,FALSE)</f>
        <v>1.18</v>
      </c>
      <c r="L733" s="121">
        <f t="shared" si="170"/>
        <v>0</v>
      </c>
      <c r="M733" s="29">
        <v>15</v>
      </c>
      <c r="N733" s="31">
        <f t="shared" si="171"/>
        <v>0</v>
      </c>
      <c r="O733" s="29">
        <v>1.1000000000000001</v>
      </c>
      <c r="P733" s="29">
        <v>36</v>
      </c>
      <c r="Q733" s="32">
        <f t="shared" si="172"/>
        <v>0</v>
      </c>
      <c r="R733" s="122">
        <f t="shared" si="173"/>
        <v>0</v>
      </c>
      <c r="S733" s="25">
        <f>VLOOKUP($A733,'2021-22 Salary &amp; Benefits'!$A:$I,5,FALSE)</f>
        <v>67585</v>
      </c>
      <c r="T733" s="25">
        <f>VLOOKUP($A733,'2021-22 Salary &amp; Benefits'!$A:$I,6,FALSE)</f>
        <v>68937</v>
      </c>
      <c r="U733" s="26">
        <f t="shared" si="174"/>
        <v>0</v>
      </c>
      <c r="V733" s="26">
        <f t="shared" si="175"/>
        <v>0</v>
      </c>
      <c r="W733" s="26">
        <f>'2021-22 Salary &amp; Benefits'!G$6</f>
        <v>11848.32</v>
      </c>
      <c r="X733" s="28">
        <f>'2021-22 Salary &amp; Benefits'!H$6</f>
        <v>0.2271</v>
      </c>
      <c r="Y733" s="28">
        <f>'2021-22 Salary &amp; Benefits'!I$6</f>
        <v>0.22070000000000001</v>
      </c>
      <c r="Z733" s="26">
        <f t="shared" si="176"/>
        <v>0</v>
      </c>
      <c r="AA733" s="27">
        <f t="shared" si="180"/>
        <v>0</v>
      </c>
      <c r="AB733" s="27">
        <f t="shared" si="177"/>
        <v>0</v>
      </c>
      <c r="AC733" s="27">
        <f t="shared" si="178"/>
        <v>0</v>
      </c>
      <c r="AD733" s="26">
        <f t="shared" si="179"/>
        <v>0</v>
      </c>
    </row>
    <row r="734" spans="1:30" s="23" customFormat="1">
      <c r="A734" s="126" t="s">
        <v>2363</v>
      </c>
      <c r="B734" s="129" t="s">
        <v>705</v>
      </c>
      <c r="C734" s="128">
        <v>2418</v>
      </c>
      <c r="D734" s="126" t="s">
        <v>710</v>
      </c>
      <c r="E734" s="169">
        <f>VLOOKUP($C734,'2020-21 School Level AAFTE'!$C:$Z,11,FALSE)</f>
        <v>0.56040000000000001</v>
      </c>
      <c r="F734" s="169" t="str">
        <f>VLOOKUP($C734,'2020-21 School Level AAFTE'!$C:$Z,8,FALSE)</f>
        <v>Yes</v>
      </c>
      <c r="G734" s="167">
        <f>VLOOKUP($C734,'2020-21 School Level AAFTE'!$C:$I,7,FALSE)</f>
        <v>516.86</v>
      </c>
      <c r="H734" s="145">
        <f>IFERROR(IF(F734= "yes",VLOOKUP(C734,Summary!$B:$I,5,0),0),0)</f>
        <v>0</v>
      </c>
      <c r="I734" s="144">
        <f t="shared" si="169"/>
        <v>516.86</v>
      </c>
      <c r="J734" s="101">
        <f>VLOOKUP($A734,'2021-22 Salary &amp; Benefits'!$A:$I,3,FALSE)</f>
        <v>1.18</v>
      </c>
      <c r="K734" s="101">
        <f>VLOOKUP($A734,'2021-22 Salary &amp; Benefits'!$A:$I,4,FALSE)</f>
        <v>1.18</v>
      </c>
      <c r="L734" s="121">
        <f t="shared" si="170"/>
        <v>516.86</v>
      </c>
      <c r="M734" s="29">
        <v>15</v>
      </c>
      <c r="N734" s="31">
        <f t="shared" si="171"/>
        <v>34.457333333333331</v>
      </c>
      <c r="O734" s="29">
        <v>1.1000000000000001</v>
      </c>
      <c r="P734" s="29">
        <v>36</v>
      </c>
      <c r="Q734" s="32">
        <f t="shared" si="172"/>
        <v>1364.5104000000001</v>
      </c>
      <c r="R734" s="122">
        <f t="shared" si="173"/>
        <v>1.5161226666666667</v>
      </c>
      <c r="S734" s="25">
        <f>VLOOKUP($A734,'2021-22 Salary &amp; Benefits'!$A:$I,5,FALSE)</f>
        <v>67585</v>
      </c>
      <c r="T734" s="25">
        <f>VLOOKUP($A734,'2021-22 Salary &amp; Benefits'!$A:$I,6,FALSE)</f>
        <v>68937</v>
      </c>
      <c r="U734" s="26">
        <f t="shared" si="174"/>
        <v>120911.23750346668</v>
      </c>
      <c r="V734" s="26">
        <f t="shared" si="175"/>
        <v>2418.7614574933104</v>
      </c>
      <c r="W734" s="26">
        <f>'2021-22 Salary &amp; Benefits'!G$6</f>
        <v>11848.32</v>
      </c>
      <c r="X734" s="28">
        <f>'2021-22 Salary &amp; Benefits'!H$6</f>
        <v>0.2271</v>
      </c>
      <c r="Y734" s="28">
        <f>'2021-22 Salary &amp; Benefits'!I$6</f>
        <v>0.22070000000000001</v>
      </c>
      <c r="Z734" s="26">
        <f t="shared" si="176"/>
        <v>45956.269204626056</v>
      </c>
      <c r="AA734" s="27">
        <f t="shared" si="180"/>
        <v>2055.4999826826661</v>
      </c>
      <c r="AB734" s="27">
        <f t="shared" si="177"/>
        <v>453.64884617806445</v>
      </c>
      <c r="AC734" s="27">
        <f t="shared" si="178"/>
        <v>2509.1488288607306</v>
      </c>
      <c r="AD734" s="26">
        <f t="shared" si="179"/>
        <v>171795.41699444677</v>
      </c>
    </row>
    <row r="735" spans="1:30" s="23" customFormat="1">
      <c r="A735" s="129" t="s">
        <v>2363</v>
      </c>
      <c r="B735" s="129" t="s">
        <v>705</v>
      </c>
      <c r="C735" s="130">
        <v>3099</v>
      </c>
      <c r="D735" s="129" t="s">
        <v>223</v>
      </c>
      <c r="E735" s="169">
        <f>VLOOKUP($C735,'2020-21 School Level AAFTE'!$C:$Z,11,FALSE)</f>
        <v>0.77449999999999997</v>
      </c>
      <c r="F735" s="169" t="str">
        <f>VLOOKUP($C735,'2020-21 School Level AAFTE'!$C:$Z,8,FALSE)</f>
        <v>Yes</v>
      </c>
      <c r="G735" s="167">
        <f>VLOOKUP($C735,'2020-21 School Level AAFTE'!$C:$I,7,FALSE)</f>
        <v>989.92000000000007</v>
      </c>
      <c r="H735" s="145">
        <f>IFERROR(IF(F735= "yes",VLOOKUP(C735,Summary!$B:$I,5,0),0),0)</f>
        <v>0</v>
      </c>
      <c r="I735" s="143">
        <f t="shared" si="169"/>
        <v>989.92000000000007</v>
      </c>
      <c r="J735" s="101">
        <f>VLOOKUP($A735,'2021-22 Salary &amp; Benefits'!$A:$I,3,FALSE)</f>
        <v>1.18</v>
      </c>
      <c r="K735" s="101">
        <f>VLOOKUP($A735,'2021-22 Salary &amp; Benefits'!$A:$I,4,FALSE)</f>
        <v>1.18</v>
      </c>
      <c r="L735" s="45">
        <f t="shared" si="170"/>
        <v>989.92000000000007</v>
      </c>
      <c r="M735" s="29">
        <v>15</v>
      </c>
      <c r="N735" s="31">
        <f t="shared" si="171"/>
        <v>65.994666666666674</v>
      </c>
      <c r="O735" s="29">
        <v>1.1000000000000001</v>
      </c>
      <c r="P735" s="29">
        <v>36</v>
      </c>
      <c r="Q735" s="32">
        <f t="shared" si="172"/>
        <v>2613.3888000000006</v>
      </c>
      <c r="R735" s="122">
        <f t="shared" si="173"/>
        <v>2.9037653333333342</v>
      </c>
      <c r="S735" s="25">
        <f>VLOOKUP($A735,'2021-22 Salary &amp; Benefits'!$A:$I,5,FALSE)</f>
        <v>67585</v>
      </c>
      <c r="T735" s="25">
        <f>VLOOKUP($A735,'2021-22 Salary &amp; Benefits'!$A:$I,6,FALSE)</f>
        <v>68937</v>
      </c>
      <c r="U735" s="26">
        <f t="shared" si="174"/>
        <v>231576.1564629334</v>
      </c>
      <c r="V735" s="26">
        <f t="shared" si="175"/>
        <v>4632.551062186627</v>
      </c>
      <c r="W735" s="26">
        <f>'2021-22 Salary &amp; Benefits'!G$6</f>
        <v>11848.32</v>
      </c>
      <c r="X735" s="28">
        <f>'2021-22 Salary &amp; Benefits'!H$6</f>
        <v>0.2271</v>
      </c>
      <c r="Y735" s="28">
        <f>'2021-22 Salary &amp; Benefits'!I$6</f>
        <v>0.22070000000000001</v>
      </c>
      <c r="Z735" s="26">
        <f t="shared" si="176"/>
        <v>88018.090026396763</v>
      </c>
      <c r="AA735" s="27">
        <f t="shared" si="180"/>
        <v>3936.8117920853338</v>
      </c>
      <c r="AB735" s="27">
        <f t="shared" si="177"/>
        <v>868.85436251323324</v>
      </c>
      <c r="AC735" s="27">
        <f t="shared" si="178"/>
        <v>4805.6661545985671</v>
      </c>
      <c r="AD735" s="26">
        <f t="shared" si="179"/>
        <v>329032.46370611538</v>
      </c>
    </row>
    <row r="736" spans="1:30" s="23" customFormat="1">
      <c r="A736" s="129" t="s">
        <v>2363</v>
      </c>
      <c r="B736" s="129" t="s">
        <v>705</v>
      </c>
      <c r="C736" s="130">
        <v>5551</v>
      </c>
      <c r="D736" s="129" t="s">
        <v>1517</v>
      </c>
      <c r="E736" s="169">
        <f>VLOOKUP($C736,'2020-21 School Level AAFTE'!$C:$Z,11,FALSE)</f>
        <v>0.82709999999999995</v>
      </c>
      <c r="F736" s="169" t="str">
        <f>VLOOKUP($C736,'2020-21 School Level AAFTE'!$C:$Z,8,FALSE)</f>
        <v>Yes</v>
      </c>
      <c r="G736" s="167">
        <f>VLOOKUP($C736,'2020-21 School Level AAFTE'!$C:$I,7,FALSE)</f>
        <v>981.4</v>
      </c>
      <c r="H736" s="145">
        <f>IFERROR(IF(F736= "yes",VLOOKUP(C736,Summary!$B:$I,5,0),0),0)</f>
        <v>0</v>
      </c>
      <c r="I736" s="143">
        <f t="shared" si="169"/>
        <v>981.4</v>
      </c>
      <c r="J736" s="101">
        <f>VLOOKUP($A736,'2021-22 Salary &amp; Benefits'!$A:$I,3,FALSE)</f>
        <v>1.18</v>
      </c>
      <c r="K736" s="101">
        <f>VLOOKUP($A736,'2021-22 Salary &amp; Benefits'!$A:$I,4,FALSE)</f>
        <v>1.18</v>
      </c>
      <c r="L736" s="45">
        <f t="shared" si="170"/>
        <v>981.4</v>
      </c>
      <c r="M736" s="29">
        <v>15</v>
      </c>
      <c r="N736" s="31">
        <f t="shared" si="171"/>
        <v>65.426666666666662</v>
      </c>
      <c r="O736" s="29">
        <v>1.1000000000000001</v>
      </c>
      <c r="P736" s="29">
        <v>36</v>
      </c>
      <c r="Q736" s="32">
        <f t="shared" si="172"/>
        <v>2590.8960000000002</v>
      </c>
      <c r="R736" s="122">
        <f t="shared" si="173"/>
        <v>2.8787733333333336</v>
      </c>
      <c r="S736" s="25">
        <f>VLOOKUP($A736,'2021-22 Salary &amp; Benefits'!$A:$I,5,FALSE)</f>
        <v>67585</v>
      </c>
      <c r="T736" s="25">
        <f>VLOOKUP($A736,'2021-22 Salary &amp; Benefits'!$A:$I,6,FALSE)</f>
        <v>68937</v>
      </c>
      <c r="U736" s="26">
        <f t="shared" si="174"/>
        <v>229583.03696533336</v>
      </c>
      <c r="V736" s="26">
        <f t="shared" si="175"/>
        <v>4592.6798250666179</v>
      </c>
      <c r="W736" s="26">
        <f>'2021-22 Salary &amp; Benefits'!G$6</f>
        <v>11848.32</v>
      </c>
      <c r="X736" s="28">
        <f>'2021-22 Salary &amp; Benefits'!H$6</f>
        <v>0.2271</v>
      </c>
      <c r="Y736" s="28">
        <f>'2021-22 Salary &amp; Benefits'!I$6</f>
        <v>0.22070000000000001</v>
      </c>
      <c r="Z736" s="26">
        <f t="shared" si="176"/>
        <v>87260.539793019416</v>
      </c>
      <c r="AA736" s="27">
        <f t="shared" si="180"/>
        <v>3902.9286131733329</v>
      </c>
      <c r="AB736" s="27">
        <f t="shared" si="177"/>
        <v>861.37634492735458</v>
      </c>
      <c r="AC736" s="27">
        <f t="shared" si="178"/>
        <v>4764.3049581006871</v>
      </c>
      <c r="AD736" s="26">
        <f t="shared" si="179"/>
        <v>326200.56154152006</v>
      </c>
    </row>
    <row r="737" spans="1:30" s="23" customFormat="1">
      <c r="A737" s="129" t="s">
        <v>2363</v>
      </c>
      <c r="B737" s="129" t="s">
        <v>705</v>
      </c>
      <c r="C737" s="130">
        <v>2844</v>
      </c>
      <c r="D737" s="129" t="s">
        <v>716</v>
      </c>
      <c r="E737" s="169">
        <f>VLOOKUP($C737,'2020-21 School Level AAFTE'!$C:$Z,11,FALSE)</f>
        <v>0.5131</v>
      </c>
      <c r="F737" s="169" t="str">
        <f>VLOOKUP($C737,'2020-21 School Level AAFTE'!$C:$Z,8,FALSE)</f>
        <v>Yes</v>
      </c>
      <c r="G737" s="167">
        <f>VLOOKUP($C737,'2020-21 School Level AAFTE'!$C:$I,7,FALSE)</f>
        <v>397.14</v>
      </c>
      <c r="H737" s="145">
        <f>IFERROR(IF(F737= "yes",VLOOKUP(C737,Summary!$B:$I,5,0),0),0)</f>
        <v>0</v>
      </c>
      <c r="I737" s="144">
        <f t="shared" si="169"/>
        <v>397.14</v>
      </c>
      <c r="J737" s="101">
        <f>VLOOKUP($A737,'2021-22 Salary &amp; Benefits'!$A:$I,3,FALSE)</f>
        <v>1.18</v>
      </c>
      <c r="K737" s="101">
        <f>VLOOKUP($A737,'2021-22 Salary &amp; Benefits'!$A:$I,4,FALSE)</f>
        <v>1.18</v>
      </c>
      <c r="L737" s="121">
        <f t="shared" si="170"/>
        <v>397.14</v>
      </c>
      <c r="M737" s="29">
        <v>15</v>
      </c>
      <c r="N737" s="31">
        <f t="shared" si="171"/>
        <v>26.475999999999999</v>
      </c>
      <c r="O737" s="29">
        <v>1.1000000000000001</v>
      </c>
      <c r="P737" s="29">
        <v>36</v>
      </c>
      <c r="Q737" s="32">
        <f t="shared" si="172"/>
        <v>1048.4495999999999</v>
      </c>
      <c r="R737" s="122">
        <f t="shared" si="173"/>
        <v>1.164944</v>
      </c>
      <c r="S737" s="25">
        <f>VLOOKUP($A737,'2021-22 Salary &amp; Benefits'!$A:$I,5,FALSE)</f>
        <v>67585</v>
      </c>
      <c r="T737" s="25">
        <f>VLOOKUP($A737,'2021-22 Salary &amp; Benefits'!$A:$I,6,FALSE)</f>
        <v>68937</v>
      </c>
      <c r="U737" s="26">
        <f t="shared" si="174"/>
        <v>92904.633483199999</v>
      </c>
      <c r="V737" s="26">
        <f t="shared" si="175"/>
        <v>1858.505059839983</v>
      </c>
      <c r="W737" s="26">
        <f>'2021-22 Salary &amp; Benefits'!G$6</f>
        <v>11848.32</v>
      </c>
      <c r="X737" s="28">
        <f>'2021-22 Salary &amp; Benefits'!H$6</f>
        <v>0.2271</v>
      </c>
      <c r="Y737" s="28">
        <f>'2021-22 Salary &amp; Benefits'!I$6</f>
        <v>0.22070000000000001</v>
      </c>
      <c r="Z737" s="26">
        <f t="shared" si="176"/>
        <v>35311.443624821404</v>
      </c>
      <c r="AA737" s="27">
        <f t="shared" si="180"/>
        <v>1579.3856423839995</v>
      </c>
      <c r="AB737" s="27">
        <f t="shared" si="177"/>
        <v>348.57041127414868</v>
      </c>
      <c r="AC737" s="27">
        <f t="shared" si="178"/>
        <v>1927.9560536581482</v>
      </c>
      <c r="AD737" s="26">
        <f t="shared" si="179"/>
        <v>132002.53822151953</v>
      </c>
    </row>
    <row r="738" spans="1:30" s="23" customFormat="1">
      <c r="A738" s="129" t="s">
        <v>2363</v>
      </c>
      <c r="B738" s="129" t="s">
        <v>705</v>
      </c>
      <c r="C738" s="130">
        <v>2699</v>
      </c>
      <c r="D738" s="129" t="s">
        <v>712</v>
      </c>
      <c r="E738" s="169">
        <f>VLOOKUP($C738,'2020-21 School Level AAFTE'!$C:$Z,11,FALSE)</f>
        <v>0.74450000000000005</v>
      </c>
      <c r="F738" s="169" t="str">
        <f>VLOOKUP($C738,'2020-21 School Level AAFTE'!$C:$Z,8,FALSE)</f>
        <v>Yes</v>
      </c>
      <c r="G738" s="167">
        <f>VLOOKUP($C738,'2020-21 School Level AAFTE'!$C:$I,7,FALSE)</f>
        <v>446.84</v>
      </c>
      <c r="H738" s="145">
        <f>IFERROR(IF(F738= "yes",VLOOKUP(C738,Summary!$B:$I,5,0),0),0)</f>
        <v>0</v>
      </c>
      <c r="I738" s="143">
        <f t="shared" si="169"/>
        <v>446.84</v>
      </c>
      <c r="J738" s="101">
        <f>VLOOKUP($A738,'2021-22 Salary &amp; Benefits'!$A:$I,3,FALSE)</f>
        <v>1.18</v>
      </c>
      <c r="K738" s="101">
        <f>VLOOKUP($A738,'2021-22 Salary &amp; Benefits'!$A:$I,4,FALSE)</f>
        <v>1.18</v>
      </c>
      <c r="L738" s="45">
        <f t="shared" si="170"/>
        <v>446.84</v>
      </c>
      <c r="M738" s="29">
        <v>15</v>
      </c>
      <c r="N738" s="31">
        <f t="shared" si="171"/>
        <v>29.789333333333332</v>
      </c>
      <c r="O738" s="29">
        <v>1.1000000000000001</v>
      </c>
      <c r="P738" s="29">
        <v>36</v>
      </c>
      <c r="Q738" s="32">
        <f t="shared" si="172"/>
        <v>1179.6576</v>
      </c>
      <c r="R738" s="122">
        <f t="shared" si="173"/>
        <v>1.3107306666666667</v>
      </c>
      <c r="S738" s="25">
        <f>VLOOKUP($A738,'2021-22 Salary &amp; Benefits'!$A:$I,5,FALSE)</f>
        <v>67585</v>
      </c>
      <c r="T738" s="25">
        <f>VLOOKUP($A738,'2021-22 Salary &amp; Benefits'!$A:$I,6,FALSE)</f>
        <v>68937</v>
      </c>
      <c r="U738" s="26">
        <f t="shared" si="174"/>
        <v>104531.16388586667</v>
      </c>
      <c r="V738" s="26">
        <f t="shared" si="175"/>
        <v>2091.0872763733205</v>
      </c>
      <c r="W738" s="26">
        <f>'2021-22 Salary &amp; Benefits'!G$6</f>
        <v>11848.32</v>
      </c>
      <c r="X738" s="28">
        <f>'2021-22 Salary &amp; Benefits'!H$6</f>
        <v>0.2271</v>
      </c>
      <c r="Y738" s="28">
        <f>'2021-22 Salary &amp; Benefits'!I$6</f>
        <v>0.22070000000000001</v>
      </c>
      <c r="Z738" s="26">
        <f t="shared" si="176"/>
        <v>39730.486652855914</v>
      </c>
      <c r="AA738" s="27">
        <f t="shared" si="180"/>
        <v>1777.0375193706664</v>
      </c>
      <c r="AB738" s="27">
        <f t="shared" si="177"/>
        <v>392.1921805251061</v>
      </c>
      <c r="AC738" s="27">
        <f t="shared" si="178"/>
        <v>2169.2296998957727</v>
      </c>
      <c r="AD738" s="26">
        <f t="shared" si="179"/>
        <v>148521.96751499167</v>
      </c>
    </row>
    <row r="739" spans="1:30" s="23" customFormat="1">
      <c r="A739" s="129" t="s">
        <v>2363</v>
      </c>
      <c r="B739" s="129" t="s">
        <v>705</v>
      </c>
      <c r="C739" s="130">
        <v>2325</v>
      </c>
      <c r="D739" s="129" t="s">
        <v>709</v>
      </c>
      <c r="E739" s="169">
        <f>VLOOKUP($C739,'2020-21 School Level AAFTE'!$C:$Z,11,FALSE)</f>
        <v>0.69440000000000002</v>
      </c>
      <c r="F739" s="169" t="str">
        <f>VLOOKUP($C739,'2020-21 School Level AAFTE'!$C:$Z,8,FALSE)</f>
        <v>Yes</v>
      </c>
      <c r="G739" s="167">
        <f>VLOOKUP($C739,'2020-21 School Level AAFTE'!$C:$I,7,FALSE)</f>
        <v>947.4899999999999</v>
      </c>
      <c r="H739" s="145">
        <f>IFERROR(IF(F739= "yes",VLOOKUP(C739,Summary!$B:$I,5,0),0),0)</f>
        <v>0</v>
      </c>
      <c r="I739" s="143">
        <f t="shared" si="169"/>
        <v>947.4899999999999</v>
      </c>
      <c r="J739" s="101">
        <f>VLOOKUP($A739,'2021-22 Salary &amp; Benefits'!$A:$I,3,FALSE)</f>
        <v>1.18</v>
      </c>
      <c r="K739" s="101">
        <f>VLOOKUP($A739,'2021-22 Salary &amp; Benefits'!$A:$I,4,FALSE)</f>
        <v>1.18</v>
      </c>
      <c r="L739" s="45">
        <f t="shared" si="170"/>
        <v>947.4899999999999</v>
      </c>
      <c r="M739" s="29">
        <v>15</v>
      </c>
      <c r="N739" s="31">
        <f t="shared" si="171"/>
        <v>63.16599999999999</v>
      </c>
      <c r="O739" s="29">
        <v>1.1000000000000001</v>
      </c>
      <c r="P739" s="29">
        <v>36</v>
      </c>
      <c r="Q739" s="32">
        <f t="shared" si="172"/>
        <v>2501.3735999999999</v>
      </c>
      <c r="R739" s="122">
        <f t="shared" si="173"/>
        <v>2.7793039999999998</v>
      </c>
      <c r="S739" s="25">
        <f>VLOOKUP($A739,'2021-22 Salary &amp; Benefits'!$A:$I,5,FALSE)</f>
        <v>67585</v>
      </c>
      <c r="T739" s="25">
        <f>VLOOKUP($A739,'2021-22 Salary &amp; Benefits'!$A:$I,6,FALSE)</f>
        <v>68937</v>
      </c>
      <c r="U739" s="26">
        <f t="shared" si="174"/>
        <v>221650.32779119999</v>
      </c>
      <c r="V739" s="26">
        <f t="shared" si="175"/>
        <v>4433.9904294399603</v>
      </c>
      <c r="W739" s="26">
        <f>'2021-22 Salary &amp; Benefits'!G$6</f>
        <v>11848.32</v>
      </c>
      <c r="X739" s="28">
        <f>'2021-22 Salary &amp; Benefits'!H$6</f>
        <v>0.2271</v>
      </c>
      <c r="Y739" s="28">
        <f>'2021-22 Salary &amp; Benefits'!I$6</f>
        <v>0.22070000000000001</v>
      </c>
      <c r="Z739" s="26">
        <f t="shared" si="176"/>
        <v>84245.454298438912</v>
      </c>
      <c r="AA739" s="27">
        <f t="shared" si="180"/>
        <v>3768.0719703439995</v>
      </c>
      <c r="AB739" s="27">
        <f t="shared" si="177"/>
        <v>831.61348385492067</v>
      </c>
      <c r="AC739" s="27">
        <f t="shared" si="178"/>
        <v>4599.6854541989205</v>
      </c>
      <c r="AD739" s="26">
        <f t="shared" si="179"/>
        <v>314929.45797327772</v>
      </c>
    </row>
    <row r="740" spans="1:30" s="23" customFormat="1">
      <c r="A740" s="129" t="s">
        <v>2363</v>
      </c>
      <c r="B740" s="129" t="s">
        <v>705</v>
      </c>
      <c r="C740" s="130">
        <v>5371</v>
      </c>
      <c r="D740" s="129" t="s">
        <v>732</v>
      </c>
      <c r="E740" s="169">
        <f>VLOOKUP($C740,'2020-21 School Level AAFTE'!$C:$Z,11,FALSE)</f>
        <v>0.1143</v>
      </c>
      <c r="F740" s="169" t="str">
        <f>VLOOKUP($C740,'2020-21 School Level AAFTE'!$C:$Z,8,FALSE)</f>
        <v>No</v>
      </c>
      <c r="G740" s="167">
        <f>VLOOKUP($C740,'2020-21 School Level AAFTE'!$C:$I,7,FALSE)</f>
        <v>6.91</v>
      </c>
      <c r="H740" s="145">
        <f>IFERROR(IF(F740= "yes",VLOOKUP(C740,Summary!$B:$I,5,0),0),0)</f>
        <v>0</v>
      </c>
      <c r="I740" s="144">
        <f t="shared" si="169"/>
        <v>0</v>
      </c>
      <c r="J740" s="101">
        <f>VLOOKUP($A740,'2021-22 Salary &amp; Benefits'!$A:$I,3,FALSE)</f>
        <v>1.18</v>
      </c>
      <c r="K740" s="101">
        <f>VLOOKUP($A740,'2021-22 Salary &amp; Benefits'!$A:$I,4,FALSE)</f>
        <v>1.18</v>
      </c>
      <c r="L740" s="121">
        <f t="shared" si="170"/>
        <v>0</v>
      </c>
      <c r="M740" s="29">
        <v>15</v>
      </c>
      <c r="N740" s="31">
        <f t="shared" si="171"/>
        <v>0</v>
      </c>
      <c r="O740" s="29">
        <v>1.1000000000000001</v>
      </c>
      <c r="P740" s="29">
        <v>36</v>
      </c>
      <c r="Q740" s="32">
        <f t="shared" si="172"/>
        <v>0</v>
      </c>
      <c r="R740" s="122">
        <f t="shared" si="173"/>
        <v>0</v>
      </c>
      <c r="S740" s="25">
        <f>VLOOKUP($A740,'2021-22 Salary &amp; Benefits'!$A:$I,5,FALSE)</f>
        <v>67585</v>
      </c>
      <c r="T740" s="25">
        <f>VLOOKUP($A740,'2021-22 Salary &amp; Benefits'!$A:$I,6,FALSE)</f>
        <v>68937</v>
      </c>
      <c r="U740" s="26">
        <f t="shared" si="174"/>
        <v>0</v>
      </c>
      <c r="V740" s="26">
        <f t="shared" si="175"/>
        <v>0</v>
      </c>
      <c r="W740" s="26">
        <f>'2021-22 Salary &amp; Benefits'!G$6</f>
        <v>11848.32</v>
      </c>
      <c r="X740" s="28">
        <f>'2021-22 Salary &amp; Benefits'!H$6</f>
        <v>0.2271</v>
      </c>
      <c r="Y740" s="28">
        <f>'2021-22 Salary &amp; Benefits'!I$6</f>
        <v>0.22070000000000001</v>
      </c>
      <c r="Z740" s="26">
        <f t="shared" si="176"/>
        <v>0</v>
      </c>
      <c r="AA740" s="27">
        <f t="shared" si="180"/>
        <v>0</v>
      </c>
      <c r="AB740" s="27">
        <f t="shared" si="177"/>
        <v>0</v>
      </c>
      <c r="AC740" s="27">
        <f t="shared" si="178"/>
        <v>0</v>
      </c>
      <c r="AD740" s="26">
        <f t="shared" si="179"/>
        <v>0</v>
      </c>
    </row>
    <row r="741" spans="1:30" s="23" customFormat="1">
      <c r="A741" s="129" t="s">
        <v>2363</v>
      </c>
      <c r="B741" s="129" t="s">
        <v>705</v>
      </c>
      <c r="C741" s="130">
        <v>5370</v>
      </c>
      <c r="D741" s="129" t="s">
        <v>731</v>
      </c>
      <c r="E741" s="169">
        <f>VLOOKUP($C741,'2020-21 School Level AAFTE'!$C:$Z,11,FALSE)</f>
        <v>0.36</v>
      </c>
      <c r="F741" s="169" t="str">
        <f>VLOOKUP($C741,'2020-21 School Level AAFTE'!$C:$Z,8,FALSE)</f>
        <v>No</v>
      </c>
      <c r="G741" s="167">
        <f>VLOOKUP($C741,'2020-21 School Level AAFTE'!$C:$I,7,FALSE)</f>
        <v>264.14999999999998</v>
      </c>
      <c r="H741" s="145">
        <f>IFERROR(IF(F741= "yes",VLOOKUP(C741,Summary!$B:$I,5,0),0),0)</f>
        <v>0</v>
      </c>
      <c r="I741" s="143">
        <f t="shared" si="169"/>
        <v>0</v>
      </c>
      <c r="J741" s="101">
        <f>VLOOKUP($A741,'2021-22 Salary &amp; Benefits'!$A:$I,3,FALSE)</f>
        <v>1.18</v>
      </c>
      <c r="K741" s="101">
        <f>VLOOKUP($A741,'2021-22 Salary &amp; Benefits'!$A:$I,4,FALSE)</f>
        <v>1.18</v>
      </c>
      <c r="L741" s="45">
        <f t="shared" si="170"/>
        <v>0</v>
      </c>
      <c r="M741" s="29">
        <v>15</v>
      </c>
      <c r="N741" s="31">
        <f t="shared" si="171"/>
        <v>0</v>
      </c>
      <c r="O741" s="29">
        <v>1.1000000000000001</v>
      </c>
      <c r="P741" s="29">
        <v>36</v>
      </c>
      <c r="Q741" s="32">
        <f t="shared" si="172"/>
        <v>0</v>
      </c>
      <c r="R741" s="122">
        <f t="shared" si="173"/>
        <v>0</v>
      </c>
      <c r="S741" s="25">
        <f>VLOOKUP($A741,'2021-22 Salary &amp; Benefits'!$A:$I,5,FALSE)</f>
        <v>67585</v>
      </c>
      <c r="T741" s="25">
        <f>VLOOKUP($A741,'2021-22 Salary &amp; Benefits'!$A:$I,6,FALSE)</f>
        <v>68937</v>
      </c>
      <c r="U741" s="26">
        <f t="shared" si="174"/>
        <v>0</v>
      </c>
      <c r="V741" s="26">
        <f t="shared" si="175"/>
        <v>0</v>
      </c>
      <c r="W741" s="26">
        <f>'2021-22 Salary &amp; Benefits'!G$6</f>
        <v>11848.32</v>
      </c>
      <c r="X741" s="28">
        <f>'2021-22 Salary &amp; Benefits'!H$6</f>
        <v>0.2271</v>
      </c>
      <c r="Y741" s="28">
        <f>'2021-22 Salary &amp; Benefits'!I$6</f>
        <v>0.22070000000000001</v>
      </c>
      <c r="Z741" s="26">
        <f t="shared" si="176"/>
        <v>0</v>
      </c>
      <c r="AA741" s="27">
        <f t="shared" si="180"/>
        <v>0</v>
      </c>
      <c r="AB741" s="27">
        <f t="shared" si="177"/>
        <v>0</v>
      </c>
      <c r="AC741" s="27">
        <f t="shared" si="178"/>
        <v>0</v>
      </c>
      <c r="AD741" s="26">
        <f t="shared" si="179"/>
        <v>0</v>
      </c>
    </row>
    <row r="742" spans="1:30" s="23" customFormat="1">
      <c r="A742" s="129" t="s">
        <v>2363</v>
      </c>
      <c r="B742" s="129" t="s">
        <v>705</v>
      </c>
      <c r="C742" s="130">
        <v>3165</v>
      </c>
      <c r="D742" s="129" t="s">
        <v>723</v>
      </c>
      <c r="E742" s="169">
        <f>VLOOKUP($C742,'2020-21 School Level AAFTE'!$C:$Z,11,FALSE)</f>
        <v>0.78769999999999996</v>
      </c>
      <c r="F742" s="169" t="str">
        <f>VLOOKUP($C742,'2020-21 School Level AAFTE'!$C:$Z,8,FALSE)</f>
        <v>Yes</v>
      </c>
      <c r="G742" s="167">
        <f>VLOOKUP($C742,'2020-21 School Level AAFTE'!$C:$I,7,FALSE)</f>
        <v>446.8</v>
      </c>
      <c r="H742" s="145">
        <f>IFERROR(IF(F742= "yes",VLOOKUP(C742,Summary!$B:$I,5,0),0),0)</f>
        <v>0</v>
      </c>
      <c r="I742" s="144">
        <f t="shared" si="169"/>
        <v>446.8</v>
      </c>
      <c r="J742" s="101">
        <f>VLOOKUP($A742,'2021-22 Salary &amp; Benefits'!$A:$I,3,FALSE)</f>
        <v>1.18</v>
      </c>
      <c r="K742" s="101">
        <f>VLOOKUP($A742,'2021-22 Salary &amp; Benefits'!$A:$I,4,FALSE)</f>
        <v>1.18</v>
      </c>
      <c r="L742" s="121">
        <f t="shared" si="170"/>
        <v>446.8</v>
      </c>
      <c r="M742" s="29">
        <v>15</v>
      </c>
      <c r="N742" s="31">
        <f t="shared" si="171"/>
        <v>29.786666666666669</v>
      </c>
      <c r="O742" s="29">
        <v>1.1000000000000001</v>
      </c>
      <c r="P742" s="29">
        <v>36</v>
      </c>
      <c r="Q742" s="32">
        <f t="shared" si="172"/>
        <v>1179.5520000000001</v>
      </c>
      <c r="R742" s="122">
        <f t="shared" si="173"/>
        <v>1.3106133333333334</v>
      </c>
      <c r="S742" s="25">
        <f>VLOOKUP($A742,'2021-22 Salary &amp; Benefits'!$A:$I,5,FALSE)</f>
        <v>67585</v>
      </c>
      <c r="T742" s="25">
        <f>VLOOKUP($A742,'2021-22 Salary &amp; Benefits'!$A:$I,6,FALSE)</f>
        <v>68937</v>
      </c>
      <c r="U742" s="26">
        <f t="shared" si="174"/>
        <v>104521.80651733335</v>
      </c>
      <c r="V742" s="26">
        <f t="shared" si="175"/>
        <v>2090.9000874666526</v>
      </c>
      <c r="W742" s="26">
        <f>'2021-22 Salary &amp; Benefits'!G$6</f>
        <v>11848.32</v>
      </c>
      <c r="X742" s="28">
        <f>'2021-22 Salary &amp; Benefits'!H$6</f>
        <v>0.2271</v>
      </c>
      <c r="Y742" s="28">
        <f>'2021-22 Salary &amp; Benefits'!I$6</f>
        <v>0.22070000000000001</v>
      </c>
      <c r="Z742" s="26">
        <f t="shared" si="176"/>
        <v>39726.930078990292</v>
      </c>
      <c r="AA742" s="27">
        <f t="shared" si="180"/>
        <v>1776.8784434133333</v>
      </c>
      <c r="AB742" s="27">
        <f t="shared" si="177"/>
        <v>392.15707246132268</v>
      </c>
      <c r="AC742" s="27">
        <f t="shared" si="178"/>
        <v>2169.0355158746561</v>
      </c>
      <c r="AD742" s="26">
        <f t="shared" si="179"/>
        <v>148508.67219966496</v>
      </c>
    </row>
    <row r="743" spans="1:30" s="23" customFormat="1">
      <c r="A743" s="129" t="s">
        <v>2363</v>
      </c>
      <c r="B743" s="129" t="s">
        <v>705</v>
      </c>
      <c r="C743" s="130">
        <v>3278</v>
      </c>
      <c r="D743" s="129" t="s">
        <v>724</v>
      </c>
      <c r="E743" s="169">
        <f>VLOOKUP($C743,'2020-21 School Level AAFTE'!$C:$Z,11,FALSE)</f>
        <v>0.82699999999999996</v>
      </c>
      <c r="F743" s="169" t="str">
        <f>VLOOKUP($C743,'2020-21 School Level AAFTE'!$C:$Z,8,FALSE)</f>
        <v>Yes</v>
      </c>
      <c r="G743" s="167">
        <f>VLOOKUP($C743,'2020-21 School Level AAFTE'!$C:$I,7,FALSE)</f>
        <v>389.64</v>
      </c>
      <c r="H743" s="145">
        <f>IFERROR(IF(F743= "yes",VLOOKUP(C743,Summary!$B:$I,5,0),0),0)</f>
        <v>0</v>
      </c>
      <c r="I743" s="143">
        <f t="shared" si="169"/>
        <v>389.64</v>
      </c>
      <c r="J743" s="101">
        <f>VLOOKUP($A743,'2021-22 Salary &amp; Benefits'!$A:$I,3,FALSE)</f>
        <v>1.18</v>
      </c>
      <c r="K743" s="101">
        <f>VLOOKUP($A743,'2021-22 Salary &amp; Benefits'!$A:$I,4,FALSE)</f>
        <v>1.18</v>
      </c>
      <c r="L743" s="45">
        <f t="shared" si="170"/>
        <v>389.64</v>
      </c>
      <c r="M743" s="29">
        <v>15</v>
      </c>
      <c r="N743" s="31">
        <f t="shared" si="171"/>
        <v>25.975999999999999</v>
      </c>
      <c r="O743" s="29">
        <v>1.1000000000000001</v>
      </c>
      <c r="P743" s="29">
        <v>36</v>
      </c>
      <c r="Q743" s="32">
        <f t="shared" si="172"/>
        <v>1028.6496000000002</v>
      </c>
      <c r="R743" s="122">
        <f t="shared" si="173"/>
        <v>1.1429440000000002</v>
      </c>
      <c r="S743" s="25">
        <f>VLOOKUP($A743,'2021-22 Salary &amp; Benefits'!$A:$I,5,FALSE)</f>
        <v>67585</v>
      </c>
      <c r="T743" s="25">
        <f>VLOOKUP($A743,'2021-22 Salary &amp; Benefits'!$A:$I,6,FALSE)</f>
        <v>68937</v>
      </c>
      <c r="U743" s="26">
        <f t="shared" si="174"/>
        <v>91150.126883200021</v>
      </c>
      <c r="V743" s="26">
        <f t="shared" si="175"/>
        <v>1823.4071398399828</v>
      </c>
      <c r="W743" s="26">
        <f>'2021-22 Salary &amp; Benefits'!G$6</f>
        <v>11848.32</v>
      </c>
      <c r="X743" s="28">
        <f>'2021-22 Salary &amp; Benefits'!H$6</f>
        <v>0.2271</v>
      </c>
      <c r="Y743" s="28">
        <f>'2021-22 Salary &amp; Benefits'!I$6</f>
        <v>0.22070000000000001</v>
      </c>
      <c r="Z743" s="26">
        <f t="shared" si="176"/>
        <v>34644.586025017408</v>
      </c>
      <c r="AA743" s="27">
        <f t="shared" si="180"/>
        <v>1549.558900384</v>
      </c>
      <c r="AB743" s="27">
        <f t="shared" si="177"/>
        <v>341.98764931474881</v>
      </c>
      <c r="AC743" s="27">
        <f t="shared" si="178"/>
        <v>1891.5465496987488</v>
      </c>
      <c r="AD743" s="26">
        <f t="shared" si="179"/>
        <v>129509.66659775615</v>
      </c>
    </row>
    <row r="744" spans="1:30" s="23" customFormat="1">
      <c r="A744" s="129" t="s">
        <v>2363</v>
      </c>
      <c r="B744" s="129" t="s">
        <v>705</v>
      </c>
      <c r="C744" s="130">
        <v>3097</v>
      </c>
      <c r="D744" s="129" t="s">
        <v>722</v>
      </c>
      <c r="E744" s="169">
        <f>VLOOKUP($C744,'2020-21 School Level AAFTE'!$C:$Z,11,FALSE)</f>
        <v>0.35780000000000001</v>
      </c>
      <c r="F744" s="169" t="str">
        <f>VLOOKUP($C744,'2020-21 School Level AAFTE'!$C:$Z,8,FALSE)</f>
        <v>No</v>
      </c>
      <c r="G744" s="167">
        <f>VLOOKUP($C744,'2020-21 School Level AAFTE'!$C:$I,7,FALSE)</f>
        <v>530.6</v>
      </c>
      <c r="H744" s="145">
        <f>IFERROR(IF(F744= "yes",VLOOKUP(C744,Summary!$B:$I,5,0),0),0)</f>
        <v>0</v>
      </c>
      <c r="I744" s="143">
        <f t="shared" si="169"/>
        <v>0</v>
      </c>
      <c r="J744" s="101">
        <f>VLOOKUP($A744,'2021-22 Salary &amp; Benefits'!$A:$I,3,FALSE)</f>
        <v>1.18</v>
      </c>
      <c r="K744" s="101">
        <f>VLOOKUP($A744,'2021-22 Salary &amp; Benefits'!$A:$I,4,FALSE)</f>
        <v>1.18</v>
      </c>
      <c r="L744" s="45">
        <f t="shared" si="170"/>
        <v>0</v>
      </c>
      <c r="M744" s="29">
        <v>15</v>
      </c>
      <c r="N744" s="31">
        <f t="shared" si="171"/>
        <v>0</v>
      </c>
      <c r="O744" s="29">
        <v>1.1000000000000001</v>
      </c>
      <c r="P744" s="29">
        <v>36</v>
      </c>
      <c r="Q744" s="32">
        <f t="shared" si="172"/>
        <v>0</v>
      </c>
      <c r="R744" s="122">
        <f t="shared" si="173"/>
        <v>0</v>
      </c>
      <c r="S744" s="25">
        <f>VLOOKUP($A744,'2021-22 Salary &amp; Benefits'!$A:$I,5,FALSE)</f>
        <v>67585</v>
      </c>
      <c r="T744" s="25">
        <f>VLOOKUP($A744,'2021-22 Salary &amp; Benefits'!$A:$I,6,FALSE)</f>
        <v>68937</v>
      </c>
      <c r="U744" s="26">
        <f t="shared" si="174"/>
        <v>0</v>
      </c>
      <c r="V744" s="26">
        <f t="shared" si="175"/>
        <v>0</v>
      </c>
      <c r="W744" s="26">
        <f>'2021-22 Salary &amp; Benefits'!G$6</f>
        <v>11848.32</v>
      </c>
      <c r="X744" s="28">
        <f>'2021-22 Salary &amp; Benefits'!H$6</f>
        <v>0.2271</v>
      </c>
      <c r="Y744" s="28">
        <f>'2021-22 Salary &amp; Benefits'!I$6</f>
        <v>0.22070000000000001</v>
      </c>
      <c r="Z744" s="26">
        <f t="shared" si="176"/>
        <v>0</v>
      </c>
      <c r="AA744" s="27">
        <f t="shared" si="180"/>
        <v>0</v>
      </c>
      <c r="AB744" s="27">
        <f t="shared" si="177"/>
        <v>0</v>
      </c>
      <c r="AC744" s="27">
        <f t="shared" si="178"/>
        <v>0</v>
      </c>
      <c r="AD744" s="26">
        <f t="shared" si="179"/>
        <v>0</v>
      </c>
    </row>
    <row r="745" spans="1:30" s="23" customFormat="1">
      <c r="A745" s="129" t="s">
        <v>2363</v>
      </c>
      <c r="B745" s="129" t="s">
        <v>705</v>
      </c>
      <c r="C745" s="130">
        <v>2734</v>
      </c>
      <c r="D745" s="129" t="s">
        <v>713</v>
      </c>
      <c r="E745" s="169">
        <f>VLOOKUP($C745,'2020-21 School Level AAFTE'!$C:$Z,11,FALSE)</f>
        <v>0.79430000000000001</v>
      </c>
      <c r="F745" s="169" t="str">
        <f>VLOOKUP($C745,'2020-21 School Level AAFTE'!$C:$Z,8,FALSE)</f>
        <v>Yes</v>
      </c>
      <c r="G745" s="167">
        <f>VLOOKUP($C745,'2020-21 School Level AAFTE'!$C:$I,7,FALSE)</f>
        <v>500.7</v>
      </c>
      <c r="H745" s="145">
        <f>IFERROR(IF(F745= "yes",VLOOKUP(C745,Summary!$B:$I,5,0),0),0)</f>
        <v>0</v>
      </c>
      <c r="I745" s="143">
        <f t="shared" si="169"/>
        <v>500.7</v>
      </c>
      <c r="J745" s="101">
        <f>VLOOKUP($A745,'2021-22 Salary &amp; Benefits'!$A:$I,3,FALSE)</f>
        <v>1.18</v>
      </c>
      <c r="K745" s="101">
        <f>VLOOKUP($A745,'2021-22 Salary &amp; Benefits'!$A:$I,4,FALSE)</f>
        <v>1.18</v>
      </c>
      <c r="L745" s="45">
        <f t="shared" si="170"/>
        <v>500.7</v>
      </c>
      <c r="M745" s="29">
        <v>15</v>
      </c>
      <c r="N745" s="31">
        <f t="shared" si="171"/>
        <v>33.380000000000003</v>
      </c>
      <c r="O745" s="29">
        <v>1.1000000000000001</v>
      </c>
      <c r="P745" s="29">
        <v>36</v>
      </c>
      <c r="Q745" s="32">
        <f t="shared" si="172"/>
        <v>1321.8480000000002</v>
      </c>
      <c r="R745" s="122">
        <f t="shared" si="173"/>
        <v>1.4687200000000002</v>
      </c>
      <c r="S745" s="25">
        <f>VLOOKUP($A745,'2021-22 Salary &amp; Benefits'!$A:$I,5,FALSE)</f>
        <v>67585</v>
      </c>
      <c r="T745" s="25">
        <f>VLOOKUP($A745,'2021-22 Salary &amp; Benefits'!$A:$I,6,FALSE)</f>
        <v>68937</v>
      </c>
      <c r="U745" s="26">
        <f t="shared" si="174"/>
        <v>117130.86061600002</v>
      </c>
      <c r="V745" s="26">
        <f t="shared" si="175"/>
        <v>2343.1371391999855</v>
      </c>
      <c r="W745" s="26">
        <f>'2021-22 Salary &amp; Benefits'!G$6</f>
        <v>11848.32</v>
      </c>
      <c r="X745" s="28">
        <f>'2021-22 Salary &amp; Benefits'!H$6</f>
        <v>0.2271</v>
      </c>
      <c r="Y745" s="28">
        <f>'2021-22 Salary &amp; Benefits'!I$6</f>
        <v>0.22070000000000001</v>
      </c>
      <c r="Z745" s="26">
        <f t="shared" si="176"/>
        <v>44519.413362915046</v>
      </c>
      <c r="AA745" s="27">
        <f t="shared" si="180"/>
        <v>1991.23329592</v>
      </c>
      <c r="AB745" s="27">
        <f t="shared" si="177"/>
        <v>439.465188409544</v>
      </c>
      <c r="AC745" s="27">
        <f t="shared" si="178"/>
        <v>2430.698484329544</v>
      </c>
      <c r="AD745" s="26">
        <f t="shared" si="179"/>
        <v>166424.1096024446</v>
      </c>
    </row>
    <row r="746" spans="1:30" s="23" customFormat="1">
      <c r="A746" s="129" t="s">
        <v>2363</v>
      </c>
      <c r="B746" s="129" t="s">
        <v>705</v>
      </c>
      <c r="C746" s="130">
        <v>2984</v>
      </c>
      <c r="D746" s="129" t="s">
        <v>443</v>
      </c>
      <c r="E746" s="169">
        <f>VLOOKUP($C746,'2020-21 School Level AAFTE'!$C:$Z,11,FALSE)</f>
        <v>0.78039999999999998</v>
      </c>
      <c r="F746" s="169" t="str">
        <f>VLOOKUP($C746,'2020-21 School Level AAFTE'!$C:$Z,8,FALSE)</f>
        <v>Yes</v>
      </c>
      <c r="G746" s="167">
        <f>VLOOKUP($C746,'2020-21 School Level AAFTE'!$C:$I,7,FALSE)</f>
        <v>574.9</v>
      </c>
      <c r="H746" s="145">
        <f>IFERROR(IF(F746= "yes",VLOOKUP(C746,Summary!$B:$I,5,0),0),0)</f>
        <v>0</v>
      </c>
      <c r="I746" s="144">
        <f t="shared" si="169"/>
        <v>574.9</v>
      </c>
      <c r="J746" s="101">
        <f>VLOOKUP($A746,'2021-22 Salary &amp; Benefits'!$A:$I,3,FALSE)</f>
        <v>1.18</v>
      </c>
      <c r="K746" s="101">
        <f>VLOOKUP($A746,'2021-22 Salary &amp; Benefits'!$A:$I,4,FALSE)</f>
        <v>1.18</v>
      </c>
      <c r="L746" s="121">
        <f t="shared" si="170"/>
        <v>574.9</v>
      </c>
      <c r="M746" s="29">
        <v>15</v>
      </c>
      <c r="N746" s="31">
        <f t="shared" si="171"/>
        <v>38.326666666666668</v>
      </c>
      <c r="O746" s="29">
        <v>1.1000000000000001</v>
      </c>
      <c r="P746" s="29">
        <v>36</v>
      </c>
      <c r="Q746" s="32">
        <f t="shared" si="172"/>
        <v>1517.7360000000001</v>
      </c>
      <c r="R746" s="122">
        <f t="shared" si="173"/>
        <v>1.6863733333333335</v>
      </c>
      <c r="S746" s="25">
        <f>VLOOKUP($A746,'2021-22 Salary &amp; Benefits'!$A:$I,5,FALSE)</f>
        <v>67585</v>
      </c>
      <c r="T746" s="25">
        <f>VLOOKUP($A746,'2021-22 Salary &amp; Benefits'!$A:$I,6,FALSE)</f>
        <v>68937</v>
      </c>
      <c r="U746" s="26">
        <f t="shared" si="174"/>
        <v>134488.77924533334</v>
      </c>
      <c r="V746" s="26">
        <f t="shared" si="175"/>
        <v>2690.3725610666443</v>
      </c>
      <c r="W746" s="26">
        <f>'2021-22 Salary &amp; Benefits'!G$6</f>
        <v>11848.32</v>
      </c>
      <c r="X746" s="28">
        <f>'2021-22 Salary &amp; Benefits'!H$6</f>
        <v>0.2271</v>
      </c>
      <c r="Y746" s="28">
        <f>'2021-22 Salary &amp; Benefits'!I$6</f>
        <v>0.22070000000000001</v>
      </c>
      <c r="Z746" s="26">
        <f t="shared" si="176"/>
        <v>51116.85788364261</v>
      </c>
      <c r="AA746" s="27">
        <f t="shared" si="180"/>
        <v>2286.3191967733328</v>
      </c>
      <c r="AB746" s="27">
        <f t="shared" si="177"/>
        <v>504.59064672787457</v>
      </c>
      <c r="AC746" s="27">
        <f t="shared" si="178"/>
        <v>2790.9098435012074</v>
      </c>
      <c r="AD746" s="26">
        <f t="shared" si="179"/>
        <v>191086.91953354378</v>
      </c>
    </row>
    <row r="747" spans="1:30" s="23" customFormat="1">
      <c r="A747" s="129" t="s">
        <v>2363</v>
      </c>
      <c r="B747" s="129" t="s">
        <v>705</v>
      </c>
      <c r="C747" s="130">
        <v>3279</v>
      </c>
      <c r="D747" s="129" t="s">
        <v>725</v>
      </c>
      <c r="E747" s="169">
        <f>VLOOKUP($C747,'2020-21 School Level AAFTE'!$C:$Z,11,FALSE)</f>
        <v>0.55710000000000004</v>
      </c>
      <c r="F747" s="169" t="str">
        <f>VLOOKUP($C747,'2020-21 School Level AAFTE'!$C:$Z,8,FALSE)</f>
        <v>Yes</v>
      </c>
      <c r="G747" s="167">
        <f>VLOOKUP($C747,'2020-21 School Level AAFTE'!$C:$I,7,FALSE)</f>
        <v>1627.6799999999998</v>
      </c>
      <c r="H747" s="145">
        <f>IFERROR(IF(F747= "yes",VLOOKUP(C747,Summary!$B:$I,5,0),0),0)</f>
        <v>0</v>
      </c>
      <c r="I747" s="144">
        <f t="shared" si="169"/>
        <v>1627.6799999999998</v>
      </c>
      <c r="J747" s="101">
        <f>VLOOKUP($A747,'2021-22 Salary &amp; Benefits'!$A:$I,3,FALSE)</f>
        <v>1.18</v>
      </c>
      <c r="K747" s="101">
        <f>VLOOKUP($A747,'2021-22 Salary &amp; Benefits'!$A:$I,4,FALSE)</f>
        <v>1.18</v>
      </c>
      <c r="L747" s="121">
        <f t="shared" si="170"/>
        <v>1627.6799999999998</v>
      </c>
      <c r="M747" s="29">
        <v>15</v>
      </c>
      <c r="N747" s="31">
        <f t="shared" si="171"/>
        <v>108.51199999999999</v>
      </c>
      <c r="O747" s="29">
        <v>1.1000000000000001</v>
      </c>
      <c r="P747" s="29">
        <v>36</v>
      </c>
      <c r="Q747" s="32">
        <f t="shared" si="172"/>
        <v>4297.0751999999993</v>
      </c>
      <c r="R747" s="122">
        <f t="shared" si="173"/>
        <v>4.7745279999999992</v>
      </c>
      <c r="S747" s="25">
        <f>VLOOKUP($A747,'2021-22 Salary &amp; Benefits'!$A:$I,5,FALSE)</f>
        <v>67585</v>
      </c>
      <c r="T747" s="25">
        <f>VLOOKUP($A747,'2021-22 Salary &amp; Benefits'!$A:$I,6,FALSE)</f>
        <v>68937</v>
      </c>
      <c r="U747" s="26">
        <f t="shared" si="174"/>
        <v>380770.04035839997</v>
      </c>
      <c r="V747" s="26">
        <f t="shared" si="175"/>
        <v>7617.0909900799161</v>
      </c>
      <c r="W747" s="26">
        <f>'2021-22 Salary &amp; Benefits'!G$6</f>
        <v>11848.32</v>
      </c>
      <c r="X747" s="28">
        <f>'2021-22 Salary &amp; Benefits'!H$6</f>
        <v>0.2271</v>
      </c>
      <c r="Y747" s="28">
        <f>'2021-22 Salary &amp; Benefits'!I$6</f>
        <v>0.22070000000000001</v>
      </c>
      <c r="Z747" s="26">
        <f t="shared" si="176"/>
        <v>144724.10373986326</v>
      </c>
      <c r="AA747" s="27">
        <f t="shared" si="180"/>
        <v>6473.1188558079975</v>
      </c>
      <c r="AB747" s="27">
        <f t="shared" si="177"/>
        <v>1428.617331476825</v>
      </c>
      <c r="AC747" s="27">
        <f t="shared" si="178"/>
        <v>7901.7361872848223</v>
      </c>
      <c r="AD747" s="26">
        <f t="shared" si="179"/>
        <v>541012.97127562796</v>
      </c>
    </row>
    <row r="748" spans="1:30" s="23" customFormat="1">
      <c r="A748" s="129" t="s">
        <v>2363</v>
      </c>
      <c r="B748" s="129" t="s">
        <v>705</v>
      </c>
      <c r="C748" s="130">
        <v>2144</v>
      </c>
      <c r="D748" s="129" t="s">
        <v>708</v>
      </c>
      <c r="E748" s="169">
        <f>VLOOKUP($C748,'2020-21 School Level AAFTE'!$C:$Z,11,FALSE)</f>
        <v>0.73719999999999997</v>
      </c>
      <c r="F748" s="169" t="str">
        <f>VLOOKUP($C748,'2020-21 School Level AAFTE'!$C:$Z,8,FALSE)</f>
        <v>Yes</v>
      </c>
      <c r="G748" s="167">
        <f>VLOOKUP($C748,'2020-21 School Level AAFTE'!$C:$I,7,FALSE)</f>
        <v>453.3</v>
      </c>
      <c r="H748" s="145">
        <f>IFERROR(IF(F748= "yes",VLOOKUP(C748,Summary!$B:$I,5,0),0),0)</f>
        <v>0</v>
      </c>
      <c r="I748" s="144">
        <f t="shared" si="169"/>
        <v>453.3</v>
      </c>
      <c r="J748" s="101">
        <f>VLOOKUP($A748,'2021-22 Salary &amp; Benefits'!$A:$I,3,FALSE)</f>
        <v>1.18</v>
      </c>
      <c r="K748" s="101">
        <f>VLOOKUP($A748,'2021-22 Salary &amp; Benefits'!$A:$I,4,FALSE)</f>
        <v>1.18</v>
      </c>
      <c r="L748" s="121">
        <f t="shared" si="170"/>
        <v>453.3</v>
      </c>
      <c r="M748" s="29">
        <v>15</v>
      </c>
      <c r="N748" s="31">
        <f t="shared" si="171"/>
        <v>30.220000000000002</v>
      </c>
      <c r="O748" s="29">
        <v>1.1000000000000001</v>
      </c>
      <c r="P748" s="29">
        <v>36</v>
      </c>
      <c r="Q748" s="32">
        <f t="shared" si="172"/>
        <v>1196.7120000000002</v>
      </c>
      <c r="R748" s="122">
        <f t="shared" si="173"/>
        <v>1.3296800000000002</v>
      </c>
      <c r="S748" s="25">
        <f>VLOOKUP($A748,'2021-22 Salary &amp; Benefits'!$A:$I,5,FALSE)</f>
        <v>67585</v>
      </c>
      <c r="T748" s="25">
        <f>VLOOKUP($A748,'2021-22 Salary &amp; Benefits'!$A:$I,6,FALSE)</f>
        <v>68937</v>
      </c>
      <c r="U748" s="26">
        <f t="shared" si="174"/>
        <v>106042.37890400003</v>
      </c>
      <c r="V748" s="26">
        <f t="shared" si="175"/>
        <v>2121.3182847999706</v>
      </c>
      <c r="W748" s="26">
        <f>'2021-22 Salary &amp; Benefits'!G$6</f>
        <v>11848.32</v>
      </c>
      <c r="X748" s="28">
        <f>'2021-22 Salary &amp; Benefits'!H$6</f>
        <v>0.2271</v>
      </c>
      <c r="Y748" s="28">
        <f>'2021-22 Salary &amp; Benefits'!I$6</f>
        <v>0.22070000000000001</v>
      </c>
      <c r="Z748" s="26">
        <f t="shared" si="176"/>
        <v>40304.873332153758</v>
      </c>
      <c r="AA748" s="27">
        <f t="shared" si="180"/>
        <v>1802.72828648</v>
      </c>
      <c r="AB748" s="27">
        <f t="shared" si="177"/>
        <v>397.86213282613602</v>
      </c>
      <c r="AC748" s="27">
        <f t="shared" si="178"/>
        <v>2200.590419306136</v>
      </c>
      <c r="AD748" s="26">
        <f t="shared" si="179"/>
        <v>150669.16094025987</v>
      </c>
    </row>
    <row r="749" spans="1:30" s="23" customFormat="1">
      <c r="A749" s="129" t="s">
        <v>2363</v>
      </c>
      <c r="B749" s="129" t="s">
        <v>705</v>
      </c>
      <c r="C749" s="130">
        <v>1972</v>
      </c>
      <c r="D749" s="129" t="s">
        <v>707</v>
      </c>
      <c r="E749" s="169">
        <f>VLOOKUP($C749,'2020-21 School Level AAFTE'!$C:$Z,11,FALSE)</f>
        <v>0.77769999999999995</v>
      </c>
      <c r="F749" s="169" t="str">
        <f>VLOOKUP($C749,'2020-21 School Level AAFTE'!$C:$Z,8,FALSE)</f>
        <v>Yes</v>
      </c>
      <c r="G749" s="167">
        <f>VLOOKUP($C749,'2020-21 School Level AAFTE'!$C:$I,7,FALSE)</f>
        <v>167.53</v>
      </c>
      <c r="H749" s="145">
        <f>IFERROR(IF(F749= "yes",VLOOKUP(C749,Summary!$B:$I,5,0),0),0)</f>
        <v>0</v>
      </c>
      <c r="I749" s="143">
        <f t="shared" ref="I749:I811" si="181">IF(F749= "yes", G749,0)</f>
        <v>167.53</v>
      </c>
      <c r="J749" s="101">
        <f>VLOOKUP($A749,'2021-22 Salary &amp; Benefits'!$A:$I,3,FALSE)</f>
        <v>1.18</v>
      </c>
      <c r="K749" s="101">
        <f>VLOOKUP($A749,'2021-22 Salary &amp; Benefits'!$A:$I,4,FALSE)</f>
        <v>1.18</v>
      </c>
      <c r="L749" s="45">
        <f t="shared" ref="L749:L811" si="182">IF(H749&gt;0,H749,I749)</f>
        <v>167.53</v>
      </c>
      <c r="M749" s="29">
        <v>15</v>
      </c>
      <c r="N749" s="31">
        <f t="shared" ref="N749:N811" si="183">IF(L749="no",0,L749/M749)</f>
        <v>11.168666666666667</v>
      </c>
      <c r="O749" s="29">
        <v>1.1000000000000001</v>
      </c>
      <c r="P749" s="29">
        <v>36</v>
      </c>
      <c r="Q749" s="32">
        <f t="shared" ref="Q749:Q811" si="184">IF(L749="no",0,N749*O749*P749)</f>
        <v>442.27920000000006</v>
      </c>
      <c r="R749" s="122">
        <f t="shared" ref="R749:R811" si="185">IF(L749="no",0,Q749/900)</f>
        <v>0.49142133333333338</v>
      </c>
      <c r="S749" s="25">
        <f>VLOOKUP($A749,'2021-22 Salary &amp; Benefits'!$A:$I,5,FALSE)</f>
        <v>67585</v>
      </c>
      <c r="T749" s="25">
        <f>VLOOKUP($A749,'2021-22 Salary &amp; Benefits'!$A:$I,6,FALSE)</f>
        <v>68937</v>
      </c>
      <c r="U749" s="26">
        <f t="shared" ref="U749:U811" si="186">$J749*$S749*$R749</f>
        <v>39190.998759733338</v>
      </c>
      <c r="V749" s="26">
        <f t="shared" ref="V749:V811" si="187">$K749*$T749*$R749-U749</f>
        <v>783.99393834666262</v>
      </c>
      <c r="W749" s="26">
        <f>'2021-22 Salary &amp; Benefits'!G$6</f>
        <v>11848.32</v>
      </c>
      <c r="X749" s="28">
        <f>'2021-22 Salary &amp; Benefits'!H$6</f>
        <v>0.2271</v>
      </c>
      <c r="Y749" s="28">
        <f>'2021-22 Salary &amp; Benefits'!I$6</f>
        <v>0.22070000000000001</v>
      </c>
      <c r="Z749" s="26">
        <f t="shared" ref="Z749:Z811" si="188">U749*X749+V749*Y749+R749*W749</f>
        <v>14895.82049268855</v>
      </c>
      <c r="AA749" s="27">
        <f t="shared" si="180"/>
        <v>666.24987830133341</v>
      </c>
      <c r="AB749" s="27">
        <f t="shared" ref="AB749:AB811" si="189">AA749*Y749</f>
        <v>147.04134814110429</v>
      </c>
      <c r="AC749" s="27">
        <f t="shared" ref="AC749:AC811" si="190">SUM(AA749:AB749)</f>
        <v>813.29122644243773</v>
      </c>
      <c r="AD749" s="26">
        <f t="shared" ref="AD749:AD811" si="191">SUM(Z749,U749:V749,AC749)</f>
        <v>55684.104417210991</v>
      </c>
    </row>
    <row r="750" spans="1:30" s="23" customFormat="1">
      <c r="A750" s="129" t="s">
        <v>2363</v>
      </c>
      <c r="B750" s="129" t="s">
        <v>705</v>
      </c>
      <c r="C750" s="130">
        <v>2983</v>
      </c>
      <c r="D750" s="129" t="s">
        <v>720</v>
      </c>
      <c r="E750" s="169">
        <f>VLOOKUP($C750,'2020-21 School Level AAFTE'!$C:$Z,11,FALSE)</f>
        <v>0.3962</v>
      </c>
      <c r="F750" s="169" t="str">
        <f>VLOOKUP($C750,'2020-21 School Level AAFTE'!$C:$Z,8,FALSE)</f>
        <v>No</v>
      </c>
      <c r="G750" s="167">
        <f>VLOOKUP($C750,'2020-21 School Level AAFTE'!$C:$I,7,FALSE)</f>
        <v>512.6</v>
      </c>
      <c r="H750" s="145">
        <f>IFERROR(IF(F750= "yes",VLOOKUP(C750,Summary!$B:$I,5,0),0),0)</f>
        <v>0</v>
      </c>
      <c r="I750" s="143">
        <f t="shared" si="181"/>
        <v>0</v>
      </c>
      <c r="J750" s="101">
        <f>VLOOKUP($A750,'2021-22 Salary &amp; Benefits'!$A:$I,3,FALSE)</f>
        <v>1.18</v>
      </c>
      <c r="K750" s="101">
        <f>VLOOKUP($A750,'2021-22 Salary &amp; Benefits'!$A:$I,4,FALSE)</f>
        <v>1.18</v>
      </c>
      <c r="L750" s="45">
        <f t="shared" si="182"/>
        <v>0</v>
      </c>
      <c r="M750" s="29">
        <v>15</v>
      </c>
      <c r="N750" s="31">
        <f t="shared" si="183"/>
        <v>0</v>
      </c>
      <c r="O750" s="29">
        <v>1.1000000000000001</v>
      </c>
      <c r="P750" s="29">
        <v>36</v>
      </c>
      <c r="Q750" s="32">
        <f t="shared" si="184"/>
        <v>0</v>
      </c>
      <c r="R750" s="122">
        <f t="shared" si="185"/>
        <v>0</v>
      </c>
      <c r="S750" s="25">
        <f>VLOOKUP($A750,'2021-22 Salary &amp; Benefits'!$A:$I,5,FALSE)</f>
        <v>67585</v>
      </c>
      <c r="T750" s="25">
        <f>VLOOKUP($A750,'2021-22 Salary &amp; Benefits'!$A:$I,6,FALSE)</f>
        <v>68937</v>
      </c>
      <c r="U750" s="26">
        <f t="shared" si="186"/>
        <v>0</v>
      </c>
      <c r="V750" s="26">
        <f t="shared" si="187"/>
        <v>0</v>
      </c>
      <c r="W750" s="26">
        <f>'2021-22 Salary &amp; Benefits'!G$6</f>
        <v>11848.32</v>
      </c>
      <c r="X750" s="28">
        <f>'2021-22 Salary &amp; Benefits'!H$6</f>
        <v>0.2271</v>
      </c>
      <c r="Y750" s="28">
        <f>'2021-22 Salary &amp; Benefits'!I$6</f>
        <v>0.22070000000000001</v>
      </c>
      <c r="Z750" s="26">
        <f t="shared" si="188"/>
        <v>0</v>
      </c>
      <c r="AA750" s="27">
        <f t="shared" si="180"/>
        <v>0</v>
      </c>
      <c r="AB750" s="27">
        <f t="shared" si="189"/>
        <v>0</v>
      </c>
      <c r="AC750" s="27">
        <f t="shared" si="190"/>
        <v>0</v>
      </c>
      <c r="AD750" s="26">
        <f t="shared" si="191"/>
        <v>0</v>
      </c>
    </row>
    <row r="751" spans="1:30" s="23" customFormat="1">
      <c r="A751" s="129" t="s">
        <v>2363</v>
      </c>
      <c r="B751" s="129" t="s">
        <v>705</v>
      </c>
      <c r="C751" s="130">
        <v>3333</v>
      </c>
      <c r="D751" s="129" t="s">
        <v>241</v>
      </c>
      <c r="E751" s="169">
        <f>VLOOKUP($C751,'2020-21 School Level AAFTE'!$C:$Z,11,FALSE)</f>
        <v>0.71020000000000005</v>
      </c>
      <c r="F751" s="169" t="str">
        <f>VLOOKUP($C751,'2020-21 School Level AAFTE'!$C:$Z,8,FALSE)</f>
        <v>Yes</v>
      </c>
      <c r="G751" s="167">
        <f>VLOOKUP($C751,'2020-21 School Level AAFTE'!$C:$I,7,FALSE)</f>
        <v>736.09</v>
      </c>
      <c r="H751" s="145">
        <f>IFERROR(IF(F751= "yes",VLOOKUP(C751,Summary!$B:$I,5,0),0),0)</f>
        <v>0</v>
      </c>
      <c r="I751" s="143">
        <f t="shared" si="181"/>
        <v>736.09</v>
      </c>
      <c r="J751" s="101">
        <f>VLOOKUP($A751,'2021-22 Salary &amp; Benefits'!$A:$I,3,FALSE)</f>
        <v>1.18</v>
      </c>
      <c r="K751" s="101">
        <f>VLOOKUP($A751,'2021-22 Salary &amp; Benefits'!$A:$I,4,FALSE)</f>
        <v>1.18</v>
      </c>
      <c r="L751" s="45">
        <f t="shared" si="182"/>
        <v>736.09</v>
      </c>
      <c r="M751" s="29">
        <v>15</v>
      </c>
      <c r="N751" s="31">
        <f t="shared" si="183"/>
        <v>49.07266666666667</v>
      </c>
      <c r="O751" s="29">
        <v>1.1000000000000001</v>
      </c>
      <c r="P751" s="29">
        <v>36</v>
      </c>
      <c r="Q751" s="32">
        <f t="shared" si="184"/>
        <v>1943.2776000000003</v>
      </c>
      <c r="R751" s="122">
        <f t="shared" si="185"/>
        <v>2.1591973333333336</v>
      </c>
      <c r="S751" s="25">
        <f>VLOOKUP($A751,'2021-22 Salary &amp; Benefits'!$A:$I,5,FALSE)</f>
        <v>67585</v>
      </c>
      <c r="T751" s="25">
        <f>VLOOKUP($A751,'2021-22 Salary &amp; Benefits'!$A:$I,6,FALSE)</f>
        <v>68937</v>
      </c>
      <c r="U751" s="26">
        <f t="shared" si="186"/>
        <v>172196.63509253337</v>
      </c>
      <c r="V751" s="26">
        <f t="shared" si="187"/>
        <v>3444.697057706624</v>
      </c>
      <c r="W751" s="26">
        <f>'2021-22 Salary &amp; Benefits'!G$6</f>
        <v>11848.32</v>
      </c>
      <c r="X751" s="28">
        <f>'2021-22 Salary &amp; Benefits'!H$6</f>
        <v>0.2271</v>
      </c>
      <c r="Y751" s="28">
        <f>'2021-22 Salary &amp; Benefits'!I$6</f>
        <v>0.22070000000000001</v>
      </c>
      <c r="Z751" s="26">
        <f t="shared" si="188"/>
        <v>65448.961418630184</v>
      </c>
      <c r="AA751" s="27">
        <f t="shared" si="180"/>
        <v>2927.3555358373333</v>
      </c>
      <c r="AB751" s="27">
        <f t="shared" si="189"/>
        <v>646.06736675929949</v>
      </c>
      <c r="AC751" s="27">
        <f t="shared" si="190"/>
        <v>3573.4229025966329</v>
      </c>
      <c r="AD751" s="26">
        <f t="shared" si="191"/>
        <v>244663.71647146679</v>
      </c>
    </row>
    <row r="752" spans="1:30" s="23" customFormat="1">
      <c r="A752" s="129" t="s">
        <v>2363</v>
      </c>
      <c r="B752" s="129" t="s">
        <v>705</v>
      </c>
      <c r="C752" s="130">
        <v>3335</v>
      </c>
      <c r="D752" s="129" t="s">
        <v>726</v>
      </c>
      <c r="E752" s="169">
        <f>VLOOKUP($C752,'2020-21 School Level AAFTE'!$C:$Z,11,FALSE)</f>
        <v>0.70920000000000005</v>
      </c>
      <c r="F752" s="169" t="str">
        <f>VLOOKUP($C752,'2020-21 School Level AAFTE'!$C:$Z,8,FALSE)</f>
        <v>Yes</v>
      </c>
      <c r="G752" s="167">
        <f>VLOOKUP($C752,'2020-21 School Level AAFTE'!$C:$I,7,FALSE)</f>
        <v>419.4</v>
      </c>
      <c r="H752" s="145">
        <f>IFERROR(IF(F752= "yes",VLOOKUP(C752,Summary!$B:$I,5,0),0),0)</f>
        <v>0</v>
      </c>
      <c r="I752" s="143">
        <f t="shared" si="181"/>
        <v>419.4</v>
      </c>
      <c r="J752" s="101">
        <f>VLOOKUP($A752,'2021-22 Salary &amp; Benefits'!$A:$I,3,FALSE)</f>
        <v>1.18</v>
      </c>
      <c r="K752" s="101">
        <f>VLOOKUP($A752,'2021-22 Salary &amp; Benefits'!$A:$I,4,FALSE)</f>
        <v>1.18</v>
      </c>
      <c r="L752" s="45">
        <f t="shared" si="182"/>
        <v>419.4</v>
      </c>
      <c r="M752" s="29">
        <v>15</v>
      </c>
      <c r="N752" s="31">
        <f t="shared" si="183"/>
        <v>27.959999999999997</v>
      </c>
      <c r="O752" s="29">
        <v>1.1000000000000001</v>
      </c>
      <c r="P752" s="29">
        <v>36</v>
      </c>
      <c r="Q752" s="32">
        <f t="shared" si="184"/>
        <v>1107.2159999999999</v>
      </c>
      <c r="R752" s="122">
        <f t="shared" si="185"/>
        <v>1.2302399999999998</v>
      </c>
      <c r="S752" s="25">
        <f>VLOOKUP($A752,'2021-22 Salary &amp; Benefits'!$A:$I,5,FALSE)</f>
        <v>67585</v>
      </c>
      <c r="T752" s="25">
        <f>VLOOKUP($A752,'2021-22 Salary &amp; Benefits'!$A:$I,6,FALSE)</f>
        <v>68937</v>
      </c>
      <c r="U752" s="26">
        <f t="shared" si="186"/>
        <v>98112.009071999986</v>
      </c>
      <c r="V752" s="26">
        <f t="shared" si="187"/>
        <v>1962.6756863999763</v>
      </c>
      <c r="W752" s="26">
        <f>'2021-22 Salary &amp; Benefits'!G$6</f>
        <v>11848.32</v>
      </c>
      <c r="X752" s="28">
        <f>'2021-22 Salary &amp; Benefits'!H$6</f>
        <v>0.2271</v>
      </c>
      <c r="Y752" s="28">
        <f>'2021-22 Salary &amp; Benefits'!I$6</f>
        <v>0.22070000000000001</v>
      </c>
      <c r="Z752" s="26">
        <f t="shared" si="188"/>
        <v>37290.676981039665</v>
      </c>
      <c r="AA752" s="27">
        <f t="shared" si="180"/>
        <v>1667.9114126399993</v>
      </c>
      <c r="AB752" s="27">
        <f t="shared" si="189"/>
        <v>368.10804876964784</v>
      </c>
      <c r="AC752" s="27">
        <f t="shared" si="190"/>
        <v>2036.0194614096472</v>
      </c>
      <c r="AD752" s="26">
        <f t="shared" si="191"/>
        <v>139401.38120084928</v>
      </c>
    </row>
    <row r="753" spans="1:30" s="23" customFormat="1">
      <c r="A753" s="129" t="s">
        <v>2363</v>
      </c>
      <c r="B753" s="129" t="s">
        <v>705</v>
      </c>
      <c r="C753" s="130">
        <v>5172</v>
      </c>
      <c r="D753" s="129" t="s">
        <v>730</v>
      </c>
      <c r="E753" s="169">
        <f>VLOOKUP($C753,'2020-21 School Level AAFTE'!$C:$Z,11,FALSE)</f>
        <v>0.71489999999999998</v>
      </c>
      <c r="F753" s="169" t="str">
        <f>VLOOKUP($C753,'2020-21 School Level AAFTE'!$C:$Z,8,FALSE)</f>
        <v>Yes</v>
      </c>
      <c r="G753" s="167">
        <f>VLOOKUP($C753,'2020-21 School Level AAFTE'!$C:$I,7,FALSE)</f>
        <v>50.22</v>
      </c>
      <c r="H753" s="145">
        <f>IFERROR(IF(F753= "yes",VLOOKUP(C753,Summary!$B:$I,5,0),0),0)</f>
        <v>0</v>
      </c>
      <c r="I753" s="143">
        <f t="shared" si="181"/>
        <v>50.22</v>
      </c>
      <c r="J753" s="101">
        <f>VLOOKUP($A753,'2021-22 Salary &amp; Benefits'!$A:$I,3,FALSE)</f>
        <v>1.18</v>
      </c>
      <c r="K753" s="101">
        <f>VLOOKUP($A753,'2021-22 Salary &amp; Benefits'!$A:$I,4,FALSE)</f>
        <v>1.18</v>
      </c>
      <c r="L753" s="45">
        <f t="shared" si="182"/>
        <v>50.22</v>
      </c>
      <c r="M753" s="29">
        <v>15</v>
      </c>
      <c r="N753" s="31">
        <f t="shared" si="183"/>
        <v>3.3479999999999999</v>
      </c>
      <c r="O753" s="29">
        <v>1.1000000000000001</v>
      </c>
      <c r="P753" s="29">
        <v>36</v>
      </c>
      <c r="Q753" s="32">
        <f t="shared" si="184"/>
        <v>132.58080000000001</v>
      </c>
      <c r="R753" s="122">
        <f t="shared" si="185"/>
        <v>0.147312</v>
      </c>
      <c r="S753" s="25">
        <f>VLOOKUP($A753,'2021-22 Salary &amp; Benefits'!$A:$I,5,FALSE)</f>
        <v>67585</v>
      </c>
      <c r="T753" s="25">
        <f>VLOOKUP($A753,'2021-22 Salary &amp; Benefits'!$A:$I,6,FALSE)</f>
        <v>68937</v>
      </c>
      <c r="U753" s="26">
        <f t="shared" si="186"/>
        <v>11748.1761936</v>
      </c>
      <c r="V753" s="26">
        <f t="shared" si="187"/>
        <v>235.01567231999798</v>
      </c>
      <c r="W753" s="26">
        <f>'2021-22 Salary &amp; Benefits'!G$6</f>
        <v>11848.32</v>
      </c>
      <c r="X753" s="28">
        <f>'2021-22 Salary &amp; Benefits'!H$6</f>
        <v>0.2271</v>
      </c>
      <c r="Y753" s="28">
        <f>'2021-22 Salary &amp; Benefits'!I$6</f>
        <v>0.22070000000000001</v>
      </c>
      <c r="Z753" s="26">
        <f t="shared" si="188"/>
        <v>4465.278488287584</v>
      </c>
      <c r="AA753" s="27">
        <f t="shared" si="180"/>
        <v>199.71986443199995</v>
      </c>
      <c r="AB753" s="27">
        <f t="shared" si="189"/>
        <v>44.078174080142389</v>
      </c>
      <c r="AC753" s="27">
        <f t="shared" si="190"/>
        <v>243.79803851214234</v>
      </c>
      <c r="AD753" s="26">
        <f t="shared" si="191"/>
        <v>16692.268392719721</v>
      </c>
    </row>
    <row r="754" spans="1:30" s="23" customFormat="1">
      <c r="A754" s="129" t="s">
        <v>2363</v>
      </c>
      <c r="B754" s="129" t="s">
        <v>705</v>
      </c>
      <c r="C754" s="130">
        <v>2270</v>
      </c>
      <c r="D754" s="129" t="s">
        <v>2906</v>
      </c>
      <c r="E754" s="169">
        <f>VLOOKUP($C754,'2020-21 School Level AAFTE'!$C:$Z,11,FALSE)</f>
        <v>0.19209999999999999</v>
      </c>
      <c r="F754" s="169" t="str">
        <f>VLOOKUP($C754,'2020-21 School Level AAFTE'!$C:$Z,8,FALSE)</f>
        <v>No</v>
      </c>
      <c r="G754" s="167">
        <f>VLOOKUP($C754,'2020-21 School Level AAFTE'!$C:$I,7,FALSE)</f>
        <v>406.3</v>
      </c>
      <c r="H754" s="145">
        <f>IFERROR(IF(F754= "yes",VLOOKUP(C754,Summary!$B:$I,5,0),0),0)</f>
        <v>0</v>
      </c>
      <c r="I754" s="144">
        <f t="shared" si="181"/>
        <v>0</v>
      </c>
      <c r="J754" s="101">
        <f>VLOOKUP($A754,'2021-22 Salary &amp; Benefits'!$A:$I,3,FALSE)</f>
        <v>1.18</v>
      </c>
      <c r="K754" s="101">
        <f>VLOOKUP($A754,'2021-22 Salary &amp; Benefits'!$A:$I,4,FALSE)</f>
        <v>1.18</v>
      </c>
      <c r="L754" s="121">
        <f t="shared" si="182"/>
        <v>0</v>
      </c>
      <c r="M754" s="29">
        <v>15</v>
      </c>
      <c r="N754" s="31">
        <f t="shared" si="183"/>
        <v>0</v>
      </c>
      <c r="O754" s="29">
        <v>1.1000000000000001</v>
      </c>
      <c r="P754" s="29">
        <v>36</v>
      </c>
      <c r="Q754" s="32">
        <f t="shared" si="184"/>
        <v>0</v>
      </c>
      <c r="R754" s="122">
        <f t="shared" si="185"/>
        <v>0</v>
      </c>
      <c r="S754" s="25">
        <f>VLOOKUP($A754,'2021-22 Salary &amp; Benefits'!$A:$I,5,FALSE)</f>
        <v>67585</v>
      </c>
      <c r="T754" s="25">
        <f>VLOOKUP($A754,'2021-22 Salary &amp; Benefits'!$A:$I,6,FALSE)</f>
        <v>68937</v>
      </c>
      <c r="U754" s="26">
        <f t="shared" si="186"/>
        <v>0</v>
      </c>
      <c r="V754" s="26">
        <f t="shared" si="187"/>
        <v>0</v>
      </c>
      <c r="W754" s="26">
        <f>'2021-22 Salary &amp; Benefits'!G$6</f>
        <v>11848.32</v>
      </c>
      <c r="X754" s="28">
        <f>'2021-22 Salary &amp; Benefits'!H$6</f>
        <v>0.2271</v>
      </c>
      <c r="Y754" s="28">
        <f>'2021-22 Salary &amp; Benefits'!I$6</f>
        <v>0.22070000000000001</v>
      </c>
      <c r="Z754" s="26">
        <f t="shared" si="188"/>
        <v>0</v>
      </c>
      <c r="AA754" s="27">
        <f t="shared" si="180"/>
        <v>0</v>
      </c>
      <c r="AB754" s="27">
        <f t="shared" si="189"/>
        <v>0</v>
      </c>
      <c r="AC754" s="27">
        <f t="shared" si="190"/>
        <v>0</v>
      </c>
      <c r="AD754" s="26">
        <f t="shared" si="191"/>
        <v>0</v>
      </c>
    </row>
    <row r="755" spans="1:30" s="23" customFormat="1">
      <c r="A755" s="129" t="s">
        <v>2363</v>
      </c>
      <c r="B755" s="129" t="s">
        <v>705</v>
      </c>
      <c r="C755" s="130">
        <v>3553</v>
      </c>
      <c r="D755" s="129" t="s">
        <v>728</v>
      </c>
      <c r="E755" s="169">
        <f>VLOOKUP($C755,'2020-21 School Level AAFTE'!$C:$Z,11,FALSE)</f>
        <v>0.25940000000000002</v>
      </c>
      <c r="F755" s="169" t="str">
        <f>VLOOKUP($C755,'2020-21 School Level AAFTE'!$C:$Z,8,FALSE)</f>
        <v>No</v>
      </c>
      <c r="G755" s="167">
        <f>VLOOKUP($C755,'2020-21 School Level AAFTE'!$C:$I,7,FALSE)</f>
        <v>406.61</v>
      </c>
      <c r="H755" s="145">
        <f>IFERROR(IF(F755= "yes",VLOOKUP(C755,Summary!$B:$I,5,0),0),0)</f>
        <v>0</v>
      </c>
      <c r="I755" s="143">
        <f t="shared" si="181"/>
        <v>0</v>
      </c>
      <c r="J755" s="101">
        <f>VLOOKUP($A755,'2021-22 Salary &amp; Benefits'!$A:$I,3,FALSE)</f>
        <v>1.18</v>
      </c>
      <c r="K755" s="101">
        <f>VLOOKUP($A755,'2021-22 Salary &amp; Benefits'!$A:$I,4,FALSE)</f>
        <v>1.18</v>
      </c>
      <c r="L755" s="45">
        <f t="shared" si="182"/>
        <v>0</v>
      </c>
      <c r="M755" s="29">
        <v>15</v>
      </c>
      <c r="N755" s="31">
        <f t="shared" si="183"/>
        <v>0</v>
      </c>
      <c r="O755" s="29">
        <v>1.1000000000000001</v>
      </c>
      <c r="P755" s="29">
        <v>36</v>
      </c>
      <c r="Q755" s="32">
        <f t="shared" si="184"/>
        <v>0</v>
      </c>
      <c r="R755" s="122">
        <f t="shared" si="185"/>
        <v>0</v>
      </c>
      <c r="S755" s="25">
        <f>VLOOKUP($A755,'2021-22 Salary &amp; Benefits'!$A:$I,5,FALSE)</f>
        <v>67585</v>
      </c>
      <c r="T755" s="25">
        <f>VLOOKUP($A755,'2021-22 Salary &amp; Benefits'!$A:$I,6,FALSE)</f>
        <v>68937</v>
      </c>
      <c r="U755" s="26">
        <f t="shared" si="186"/>
        <v>0</v>
      </c>
      <c r="V755" s="26">
        <f t="shared" si="187"/>
        <v>0</v>
      </c>
      <c r="W755" s="26">
        <f>'2021-22 Salary &amp; Benefits'!G$6</f>
        <v>11848.32</v>
      </c>
      <c r="X755" s="28">
        <f>'2021-22 Salary &amp; Benefits'!H$6</f>
        <v>0.2271</v>
      </c>
      <c r="Y755" s="28">
        <f>'2021-22 Salary &amp; Benefits'!I$6</f>
        <v>0.22070000000000001</v>
      </c>
      <c r="Z755" s="26">
        <f t="shared" si="188"/>
        <v>0</v>
      </c>
      <c r="AA755" s="27">
        <f t="shared" si="180"/>
        <v>0</v>
      </c>
      <c r="AB755" s="27">
        <f t="shared" si="189"/>
        <v>0</v>
      </c>
      <c r="AC755" s="27">
        <f t="shared" si="190"/>
        <v>0</v>
      </c>
      <c r="AD755" s="26">
        <f t="shared" si="191"/>
        <v>0</v>
      </c>
    </row>
    <row r="756" spans="1:30" s="23" customFormat="1">
      <c r="A756" s="129" t="s">
        <v>2363</v>
      </c>
      <c r="B756" s="129" t="s">
        <v>705</v>
      </c>
      <c r="C756" s="130">
        <v>1973</v>
      </c>
      <c r="D756" s="129" t="s">
        <v>2907</v>
      </c>
      <c r="E756" s="169">
        <f>VLOOKUP($C756,'2020-21 School Level AAFTE'!$C:$Z,11,FALSE)</f>
        <v>0</v>
      </c>
      <c r="F756" s="169" t="str">
        <f>VLOOKUP($C756,'2020-21 School Level AAFTE'!$C:$Z,8,FALSE)</f>
        <v>No</v>
      </c>
      <c r="G756" s="167">
        <f>VLOOKUP($C756,'2020-21 School Level AAFTE'!$C:$I,7,FALSE)</f>
        <v>80.900000000000006</v>
      </c>
      <c r="H756" s="145">
        <f>IFERROR(IF(F756= "yes",VLOOKUP(C756,Summary!$B:$I,5,0),0),0)</f>
        <v>0</v>
      </c>
      <c r="I756" s="144">
        <f t="shared" si="181"/>
        <v>0</v>
      </c>
      <c r="J756" s="101">
        <f>VLOOKUP($A756,'2021-22 Salary &amp; Benefits'!$A:$I,3,FALSE)</f>
        <v>1.18</v>
      </c>
      <c r="K756" s="101">
        <f>VLOOKUP($A756,'2021-22 Salary &amp; Benefits'!$A:$I,4,FALSE)</f>
        <v>1.18</v>
      </c>
      <c r="L756" s="121">
        <f t="shared" si="182"/>
        <v>0</v>
      </c>
      <c r="M756" s="29">
        <v>15</v>
      </c>
      <c r="N756" s="31">
        <f t="shared" si="183"/>
        <v>0</v>
      </c>
      <c r="O756" s="29">
        <v>1.1000000000000001</v>
      </c>
      <c r="P756" s="29">
        <v>36</v>
      </c>
      <c r="Q756" s="32">
        <f t="shared" si="184"/>
        <v>0</v>
      </c>
      <c r="R756" s="122">
        <f t="shared" si="185"/>
        <v>0</v>
      </c>
      <c r="S756" s="25">
        <f>VLOOKUP($A756,'2021-22 Salary &amp; Benefits'!$A:$I,5,FALSE)</f>
        <v>67585</v>
      </c>
      <c r="T756" s="25">
        <f>VLOOKUP($A756,'2021-22 Salary &amp; Benefits'!$A:$I,6,FALSE)</f>
        <v>68937</v>
      </c>
      <c r="U756" s="26">
        <f t="shared" si="186"/>
        <v>0</v>
      </c>
      <c r="V756" s="26">
        <f t="shared" si="187"/>
        <v>0</v>
      </c>
      <c r="W756" s="26">
        <f>'2021-22 Salary &amp; Benefits'!G$6</f>
        <v>11848.32</v>
      </c>
      <c r="X756" s="28">
        <f>'2021-22 Salary &amp; Benefits'!H$6</f>
        <v>0.2271</v>
      </c>
      <c r="Y756" s="28">
        <f>'2021-22 Salary &amp; Benefits'!I$6</f>
        <v>0.22070000000000001</v>
      </c>
      <c r="Z756" s="26">
        <f t="shared" si="188"/>
        <v>0</v>
      </c>
      <c r="AA756" s="27">
        <f t="shared" si="180"/>
        <v>0</v>
      </c>
      <c r="AB756" s="27">
        <f t="shared" si="189"/>
        <v>0</v>
      </c>
      <c r="AC756" s="27">
        <f t="shared" si="190"/>
        <v>0</v>
      </c>
      <c r="AD756" s="26">
        <f t="shared" si="191"/>
        <v>0</v>
      </c>
    </row>
    <row r="757" spans="1:30" s="23" customFormat="1">
      <c r="A757" s="129" t="s">
        <v>2363</v>
      </c>
      <c r="B757" s="129" t="s">
        <v>705</v>
      </c>
      <c r="C757" s="130">
        <v>3382</v>
      </c>
      <c r="D757" s="129" t="s">
        <v>727</v>
      </c>
      <c r="E757" s="169">
        <f>VLOOKUP($C757,'2020-21 School Level AAFTE'!$C:$Z,11,FALSE)</f>
        <v>0.7319</v>
      </c>
      <c r="F757" s="169" t="str">
        <f>VLOOKUP($C757,'2020-21 School Level AAFTE'!$C:$Z,8,FALSE)</f>
        <v>Yes</v>
      </c>
      <c r="G757" s="167">
        <f>VLOOKUP($C757,'2020-21 School Level AAFTE'!$C:$I,7,FALSE)</f>
        <v>354.5</v>
      </c>
      <c r="H757" s="145">
        <f>IFERROR(IF(F757= "yes",VLOOKUP(C757,Summary!$B:$I,5,0),0),0)</f>
        <v>0</v>
      </c>
      <c r="I757" s="143">
        <f t="shared" si="181"/>
        <v>354.5</v>
      </c>
      <c r="J757" s="101">
        <f>VLOOKUP($A757,'2021-22 Salary &amp; Benefits'!$A:$I,3,FALSE)</f>
        <v>1.18</v>
      </c>
      <c r="K757" s="101">
        <f>VLOOKUP($A757,'2021-22 Salary &amp; Benefits'!$A:$I,4,FALSE)</f>
        <v>1.18</v>
      </c>
      <c r="L757" s="45">
        <f t="shared" si="182"/>
        <v>354.5</v>
      </c>
      <c r="M757" s="29">
        <v>15</v>
      </c>
      <c r="N757" s="31">
        <f t="shared" si="183"/>
        <v>23.633333333333333</v>
      </c>
      <c r="O757" s="29">
        <v>1.1000000000000001</v>
      </c>
      <c r="P757" s="29">
        <v>36</v>
      </c>
      <c r="Q757" s="32">
        <f t="shared" si="184"/>
        <v>935.88000000000011</v>
      </c>
      <c r="R757" s="122">
        <f t="shared" si="185"/>
        <v>1.0398666666666667</v>
      </c>
      <c r="S757" s="25">
        <f>VLOOKUP($A757,'2021-22 Salary &amp; Benefits'!$A:$I,5,FALSE)</f>
        <v>67585</v>
      </c>
      <c r="T757" s="25">
        <f>VLOOKUP($A757,'2021-22 Salary &amp; Benefits'!$A:$I,6,FALSE)</f>
        <v>68937</v>
      </c>
      <c r="U757" s="26">
        <f t="shared" si="186"/>
        <v>82929.678626666675</v>
      </c>
      <c r="V757" s="26">
        <f t="shared" si="187"/>
        <v>1658.9616853333137</v>
      </c>
      <c r="W757" s="26">
        <f>'2021-22 Salary &amp; Benefits'!G$6</f>
        <v>11848.32</v>
      </c>
      <c r="X757" s="28">
        <f>'2021-22 Salary &amp; Benefits'!H$6</f>
        <v>0.2271</v>
      </c>
      <c r="Y757" s="28">
        <f>'2021-22 Salary &amp; Benefits'!I$6</f>
        <v>0.22070000000000001</v>
      </c>
      <c r="Z757" s="26">
        <f t="shared" si="188"/>
        <v>31520.135884069063</v>
      </c>
      <c r="AA757" s="27">
        <f t="shared" si="180"/>
        <v>1409.8106718666666</v>
      </c>
      <c r="AB757" s="27">
        <f t="shared" si="189"/>
        <v>311.14521528097333</v>
      </c>
      <c r="AC757" s="27">
        <f t="shared" si="190"/>
        <v>1720.9558871476399</v>
      </c>
      <c r="AD757" s="26">
        <f t="shared" si="191"/>
        <v>117829.73208321669</v>
      </c>
    </row>
    <row r="758" spans="1:30" s="23" customFormat="1">
      <c r="A758" s="129" t="s">
        <v>2363</v>
      </c>
      <c r="B758" s="129" t="s">
        <v>705</v>
      </c>
      <c r="C758" s="130">
        <v>2842</v>
      </c>
      <c r="D758" s="129" t="s">
        <v>715</v>
      </c>
      <c r="E758" s="169">
        <f>VLOOKUP($C758,'2020-21 School Level AAFTE'!$C:$Z,11,FALSE)</f>
        <v>0.55810000000000004</v>
      </c>
      <c r="F758" s="169" t="str">
        <f>VLOOKUP($C758,'2020-21 School Level AAFTE'!$C:$Z,8,FALSE)</f>
        <v>Yes</v>
      </c>
      <c r="G758" s="167">
        <f>VLOOKUP($C758,'2020-21 School Level AAFTE'!$C:$I,7,FALSE)</f>
        <v>514.4</v>
      </c>
      <c r="H758" s="145">
        <f>IFERROR(IF(F758= "yes",VLOOKUP(C758,Summary!$B:$I,5,0),0),0)</f>
        <v>0</v>
      </c>
      <c r="I758" s="143">
        <f t="shared" si="181"/>
        <v>514.4</v>
      </c>
      <c r="J758" s="101">
        <f>VLOOKUP($A758,'2021-22 Salary &amp; Benefits'!$A:$I,3,FALSE)</f>
        <v>1.18</v>
      </c>
      <c r="K758" s="101">
        <f>VLOOKUP($A758,'2021-22 Salary &amp; Benefits'!$A:$I,4,FALSE)</f>
        <v>1.18</v>
      </c>
      <c r="L758" s="45">
        <f t="shared" si="182"/>
        <v>514.4</v>
      </c>
      <c r="M758" s="29">
        <v>15</v>
      </c>
      <c r="N758" s="31">
        <f t="shared" si="183"/>
        <v>34.293333333333329</v>
      </c>
      <c r="O758" s="29">
        <v>1.1000000000000001</v>
      </c>
      <c r="P758" s="29">
        <v>36</v>
      </c>
      <c r="Q758" s="32">
        <f t="shared" si="184"/>
        <v>1358.0160000000001</v>
      </c>
      <c r="R758" s="122">
        <f t="shared" si="185"/>
        <v>1.5089066666666668</v>
      </c>
      <c r="S758" s="25">
        <f>VLOOKUP($A758,'2021-22 Salary &amp; Benefits'!$A:$I,5,FALSE)</f>
        <v>67585</v>
      </c>
      <c r="T758" s="25">
        <f>VLOOKUP($A758,'2021-22 Salary &amp; Benefits'!$A:$I,6,FALSE)</f>
        <v>68937</v>
      </c>
      <c r="U758" s="26">
        <f t="shared" si="186"/>
        <v>120335.75933866668</v>
      </c>
      <c r="V758" s="26">
        <f t="shared" si="187"/>
        <v>2407.2493397333164</v>
      </c>
      <c r="W758" s="26">
        <f>'2021-22 Salary &amp; Benefits'!G$6</f>
        <v>11848.32</v>
      </c>
      <c r="X758" s="28">
        <f>'2021-22 Salary &amp; Benefits'!H$6</f>
        <v>0.2271</v>
      </c>
      <c r="Y758" s="28">
        <f>'2021-22 Salary &amp; Benefits'!I$6</f>
        <v>0.22070000000000001</v>
      </c>
      <c r="Z758" s="26">
        <f t="shared" si="188"/>
        <v>45737.539911890344</v>
      </c>
      <c r="AA758" s="27">
        <f t="shared" si="180"/>
        <v>2045.7168113066668</v>
      </c>
      <c r="AB758" s="27">
        <f t="shared" si="189"/>
        <v>451.48970025538136</v>
      </c>
      <c r="AC758" s="27">
        <f t="shared" si="190"/>
        <v>2497.206511562048</v>
      </c>
      <c r="AD758" s="26">
        <f t="shared" si="191"/>
        <v>170977.75510185241</v>
      </c>
    </row>
    <row r="759" spans="1:30" s="23" customFormat="1">
      <c r="A759" s="151" t="s">
        <v>2363</v>
      </c>
      <c r="B759" s="129" t="s">
        <v>705</v>
      </c>
      <c r="C759" s="133">
        <v>3032</v>
      </c>
      <c r="D759" s="151" t="s">
        <v>721</v>
      </c>
      <c r="E759" s="169">
        <f>VLOOKUP($C759,'2020-21 School Level AAFTE'!$C:$Z,11,FALSE)</f>
        <v>0.74890000000000001</v>
      </c>
      <c r="F759" s="169" t="str">
        <f>VLOOKUP($C759,'2020-21 School Level AAFTE'!$C:$Z,8,FALSE)</f>
        <v>Yes</v>
      </c>
      <c r="G759" s="167">
        <f>VLOOKUP($C759,'2020-21 School Level AAFTE'!$C:$I,7,FALSE)</f>
        <v>240.5</v>
      </c>
      <c r="H759" s="145">
        <f>IFERROR(IF(F759= "yes",VLOOKUP(C759,Summary!$B:$I,5,0),0),0)</f>
        <v>0</v>
      </c>
      <c r="I759" s="143">
        <f t="shared" si="181"/>
        <v>240.5</v>
      </c>
      <c r="J759" s="101">
        <f>VLOOKUP($A759,'2021-22 Salary &amp; Benefits'!$A:$I,3,FALSE)</f>
        <v>1.18</v>
      </c>
      <c r="K759" s="101">
        <f>VLOOKUP($A759,'2021-22 Salary &amp; Benefits'!$A:$I,4,FALSE)</f>
        <v>1.18</v>
      </c>
      <c r="L759" s="45">
        <f t="shared" si="182"/>
        <v>240.5</v>
      </c>
      <c r="M759" s="29">
        <v>15</v>
      </c>
      <c r="N759" s="31">
        <f t="shared" si="183"/>
        <v>16.033333333333335</v>
      </c>
      <c r="O759" s="29">
        <v>1.1000000000000001</v>
      </c>
      <c r="P759" s="29">
        <v>36</v>
      </c>
      <c r="Q759" s="32">
        <f t="shared" si="184"/>
        <v>634.92000000000007</v>
      </c>
      <c r="R759" s="122">
        <f t="shared" si="185"/>
        <v>0.7054666666666668</v>
      </c>
      <c r="S759" s="25">
        <f>VLOOKUP($A759,'2021-22 Salary &amp; Benefits'!$A:$I,5,FALSE)</f>
        <v>67585</v>
      </c>
      <c r="T759" s="25">
        <f>VLOOKUP($A759,'2021-22 Salary &amp; Benefits'!$A:$I,6,FALSE)</f>
        <v>68937</v>
      </c>
      <c r="U759" s="26">
        <f t="shared" si="186"/>
        <v>56261.178306666676</v>
      </c>
      <c r="V759" s="26">
        <f t="shared" si="187"/>
        <v>1125.4733013333243</v>
      </c>
      <c r="W759" s="26">
        <f>'2021-22 Salary &amp; Benefits'!G$6</f>
        <v>11848.32</v>
      </c>
      <c r="X759" s="28">
        <f>'2021-22 Salary &amp; Benefits'!H$6</f>
        <v>0.2271</v>
      </c>
      <c r="Y759" s="28">
        <f>'2021-22 Salary &amp; Benefits'!I$6</f>
        <v>0.22070000000000001</v>
      </c>
      <c r="Z759" s="26">
        <f t="shared" si="188"/>
        <v>21383.900367048267</v>
      </c>
      <c r="AA759" s="27">
        <f t="shared" si="180"/>
        <v>956.44419346666655</v>
      </c>
      <c r="AB759" s="27">
        <f t="shared" si="189"/>
        <v>211.08723349809333</v>
      </c>
      <c r="AC759" s="27">
        <f t="shared" si="190"/>
        <v>1167.5314269647599</v>
      </c>
      <c r="AD759" s="26">
        <f t="shared" si="191"/>
        <v>79938.083402013028</v>
      </c>
    </row>
    <row r="760" spans="1:30" s="23" customFormat="1">
      <c r="A760" s="129" t="s">
        <v>2363</v>
      </c>
      <c r="B760" s="129" t="s">
        <v>705</v>
      </c>
      <c r="C760" s="130">
        <v>2927</v>
      </c>
      <c r="D760" s="129" t="s">
        <v>718</v>
      </c>
      <c r="E760" s="169">
        <f>VLOOKUP($C760,'2020-21 School Level AAFTE'!$C:$Z,11,FALSE)</f>
        <v>0.55720000000000003</v>
      </c>
      <c r="F760" s="169" t="str">
        <f>VLOOKUP($C760,'2020-21 School Level AAFTE'!$C:$Z,8,FALSE)</f>
        <v>Yes</v>
      </c>
      <c r="G760" s="167">
        <f>VLOOKUP($C760,'2020-21 School Level AAFTE'!$C:$I,7,FALSE)</f>
        <v>691.09</v>
      </c>
      <c r="H760" s="145">
        <f>IFERROR(IF(F760= "yes",VLOOKUP(C760,Summary!$B:$I,5,0),0),0)</f>
        <v>0</v>
      </c>
      <c r="I760" s="143">
        <f t="shared" si="181"/>
        <v>691.09</v>
      </c>
      <c r="J760" s="101">
        <f>VLOOKUP($A760,'2021-22 Salary &amp; Benefits'!$A:$I,3,FALSE)</f>
        <v>1.18</v>
      </c>
      <c r="K760" s="101">
        <f>VLOOKUP($A760,'2021-22 Salary &amp; Benefits'!$A:$I,4,FALSE)</f>
        <v>1.18</v>
      </c>
      <c r="L760" s="45">
        <f t="shared" si="182"/>
        <v>691.09</v>
      </c>
      <c r="M760" s="29">
        <v>15</v>
      </c>
      <c r="N760" s="31">
        <f t="shared" si="183"/>
        <v>46.07266666666667</v>
      </c>
      <c r="O760" s="29">
        <v>1.1000000000000001</v>
      </c>
      <c r="P760" s="29">
        <v>36</v>
      </c>
      <c r="Q760" s="32">
        <f t="shared" si="184"/>
        <v>1824.4776000000002</v>
      </c>
      <c r="R760" s="122">
        <f t="shared" si="185"/>
        <v>2.0271973333333335</v>
      </c>
      <c r="S760" s="25">
        <f>VLOOKUP($A760,'2021-22 Salary &amp; Benefits'!$A:$I,5,FALSE)</f>
        <v>67585</v>
      </c>
      <c r="T760" s="25">
        <f>VLOOKUP($A760,'2021-22 Salary &amp; Benefits'!$A:$I,6,FALSE)</f>
        <v>68937</v>
      </c>
      <c r="U760" s="26">
        <f t="shared" si="186"/>
        <v>161669.59549253335</v>
      </c>
      <c r="V760" s="26">
        <f t="shared" si="187"/>
        <v>3234.1095377066522</v>
      </c>
      <c r="W760" s="26">
        <f>'2021-22 Salary &amp; Benefits'!G$6</f>
        <v>11848.32</v>
      </c>
      <c r="X760" s="28">
        <f>'2021-22 Salary &amp; Benefits'!H$6</f>
        <v>0.2271</v>
      </c>
      <c r="Y760" s="28">
        <f>'2021-22 Salary &amp; Benefits'!I$6</f>
        <v>0.22070000000000001</v>
      </c>
      <c r="Z760" s="26">
        <f t="shared" si="188"/>
        <v>61447.815819806186</v>
      </c>
      <c r="AA760" s="27">
        <f t="shared" si="180"/>
        <v>2748.3950838373335</v>
      </c>
      <c r="AB760" s="27">
        <f t="shared" si="189"/>
        <v>606.57079500289956</v>
      </c>
      <c r="AC760" s="27">
        <f t="shared" si="190"/>
        <v>3354.965878840233</v>
      </c>
      <c r="AD760" s="26">
        <f t="shared" si="191"/>
        <v>229706.48672888643</v>
      </c>
    </row>
    <row r="761" spans="1:30" s="23" customFormat="1">
      <c r="A761" s="129" t="s">
        <v>2363</v>
      </c>
      <c r="B761" s="129" t="s">
        <v>705</v>
      </c>
      <c r="C761" s="130">
        <v>3483</v>
      </c>
      <c r="D761" s="129" t="s">
        <v>2746</v>
      </c>
      <c r="E761" s="169">
        <f>VLOOKUP($C761,'2020-21 School Level AAFTE'!$C:$Z,11,FALSE)</f>
        <v>0.82079999999999997</v>
      </c>
      <c r="F761" s="169" t="str">
        <f>VLOOKUP($C761,'2020-21 School Level AAFTE'!$C:$Z,8,FALSE)</f>
        <v>Yes</v>
      </c>
      <c r="G761" s="167">
        <f>VLOOKUP($C761,'2020-21 School Level AAFTE'!$C:$I,7,FALSE)</f>
        <v>789.05</v>
      </c>
      <c r="H761" s="145">
        <f>IFERROR(IF(F761= "yes",VLOOKUP(C761,Summary!$B:$I,5,0),0),0)</f>
        <v>0</v>
      </c>
      <c r="I761" s="143">
        <f t="shared" si="181"/>
        <v>789.05</v>
      </c>
      <c r="J761" s="101">
        <f>VLOOKUP($A761,'2021-22 Salary &amp; Benefits'!$A:$I,3,FALSE)</f>
        <v>1.18</v>
      </c>
      <c r="K761" s="101">
        <f>VLOOKUP($A761,'2021-22 Salary &amp; Benefits'!$A:$I,4,FALSE)</f>
        <v>1.18</v>
      </c>
      <c r="L761" s="45">
        <f t="shared" si="182"/>
        <v>789.05</v>
      </c>
      <c r="M761" s="29">
        <v>15</v>
      </c>
      <c r="N761" s="31">
        <f t="shared" si="183"/>
        <v>52.603333333333332</v>
      </c>
      <c r="O761" s="29">
        <v>1.1000000000000001</v>
      </c>
      <c r="P761" s="29">
        <v>36</v>
      </c>
      <c r="Q761" s="32">
        <f t="shared" si="184"/>
        <v>2083.0920000000001</v>
      </c>
      <c r="R761" s="122">
        <f t="shared" si="185"/>
        <v>2.3145466666666668</v>
      </c>
      <c r="S761" s="25">
        <f>VLOOKUP($A761,'2021-22 Salary &amp; Benefits'!$A:$I,5,FALSE)</f>
        <v>67585</v>
      </c>
      <c r="T761" s="25">
        <f>VLOOKUP($A761,'2021-22 Salary &amp; Benefits'!$A:$I,6,FALSE)</f>
        <v>68937</v>
      </c>
      <c r="U761" s="26">
        <f t="shared" si="186"/>
        <v>184585.79103066667</v>
      </c>
      <c r="V761" s="26">
        <f t="shared" si="187"/>
        <v>3692.5351701333129</v>
      </c>
      <c r="W761" s="26">
        <f>'2021-22 Salary &amp; Benefits'!G$6</f>
        <v>11848.32</v>
      </c>
      <c r="X761" s="28">
        <f>'2021-22 Salary &amp; Benefits'!H$6</f>
        <v>0.2271</v>
      </c>
      <c r="Y761" s="28">
        <f>'2021-22 Salary &amp; Benefits'!I$6</f>
        <v>0.22070000000000001</v>
      </c>
      <c r="Z761" s="26">
        <f t="shared" si="188"/>
        <v>70157.865216712817</v>
      </c>
      <c r="AA761" s="27">
        <f t="shared" si="180"/>
        <v>3137.9721033466667</v>
      </c>
      <c r="AB761" s="27">
        <f t="shared" si="189"/>
        <v>692.55044320860941</v>
      </c>
      <c r="AC761" s="27">
        <f t="shared" si="190"/>
        <v>3830.5225465552762</v>
      </c>
      <c r="AD761" s="26">
        <f t="shared" si="191"/>
        <v>262266.7139640681</v>
      </c>
    </row>
    <row r="762" spans="1:30" s="23" customFormat="1">
      <c r="A762" s="129" t="s">
        <v>2363</v>
      </c>
      <c r="B762" s="129" t="s">
        <v>705</v>
      </c>
      <c r="C762" s="130">
        <v>2639</v>
      </c>
      <c r="D762" s="129" t="s">
        <v>711</v>
      </c>
      <c r="E762" s="169">
        <f>VLOOKUP($C762,'2020-21 School Level AAFTE'!$C:$Z,11,FALSE)</f>
        <v>0.74160000000000004</v>
      </c>
      <c r="F762" s="169" t="str">
        <f>VLOOKUP($C762,'2020-21 School Level AAFTE'!$C:$Z,8,FALSE)</f>
        <v>Yes</v>
      </c>
      <c r="G762" s="167">
        <f>VLOOKUP($C762,'2020-21 School Level AAFTE'!$C:$I,7,FALSE)</f>
        <v>631.79999999999995</v>
      </c>
      <c r="H762" s="145">
        <f>IFERROR(IF(F762= "yes",VLOOKUP(C762,Summary!$B:$I,5,0),0),0)</f>
        <v>0</v>
      </c>
      <c r="I762" s="143">
        <f t="shared" si="181"/>
        <v>631.79999999999995</v>
      </c>
      <c r="J762" s="101">
        <f>VLOOKUP($A762,'2021-22 Salary &amp; Benefits'!$A:$I,3,FALSE)</f>
        <v>1.18</v>
      </c>
      <c r="K762" s="101">
        <f>VLOOKUP($A762,'2021-22 Salary &amp; Benefits'!$A:$I,4,FALSE)</f>
        <v>1.18</v>
      </c>
      <c r="L762" s="45">
        <f t="shared" si="182"/>
        <v>631.79999999999995</v>
      </c>
      <c r="M762" s="29">
        <v>15</v>
      </c>
      <c r="N762" s="31">
        <f t="shared" si="183"/>
        <v>42.12</v>
      </c>
      <c r="O762" s="29">
        <v>1.1000000000000001</v>
      </c>
      <c r="P762" s="29">
        <v>36</v>
      </c>
      <c r="Q762" s="32">
        <f t="shared" si="184"/>
        <v>1667.952</v>
      </c>
      <c r="R762" s="122">
        <f t="shared" si="185"/>
        <v>1.85328</v>
      </c>
      <c r="S762" s="25">
        <f>VLOOKUP($A762,'2021-22 Salary &amp; Benefits'!$A:$I,5,FALSE)</f>
        <v>67585</v>
      </c>
      <c r="T762" s="25">
        <f>VLOOKUP($A762,'2021-22 Salary &amp; Benefits'!$A:$I,6,FALSE)</f>
        <v>68937</v>
      </c>
      <c r="U762" s="26">
        <f t="shared" si="186"/>
        <v>147799.63598400002</v>
      </c>
      <c r="V762" s="26">
        <f t="shared" si="187"/>
        <v>2956.6487807999656</v>
      </c>
      <c r="W762" s="26">
        <f>'2021-22 Salary &amp; Benefits'!G$6</f>
        <v>11848.32</v>
      </c>
      <c r="X762" s="28">
        <f>'2021-22 Salary &amp; Benefits'!H$6</f>
        <v>0.2271</v>
      </c>
      <c r="Y762" s="28">
        <f>'2021-22 Salary &amp; Benefits'!I$6</f>
        <v>0.22070000000000001</v>
      </c>
      <c r="Z762" s="26">
        <f t="shared" si="188"/>
        <v>56176.084207488952</v>
      </c>
      <c r="AA762" s="27">
        <f t="shared" si="180"/>
        <v>2512.6047460799996</v>
      </c>
      <c r="AB762" s="27">
        <f t="shared" si="189"/>
        <v>554.5318674598559</v>
      </c>
      <c r="AC762" s="27">
        <f t="shared" si="190"/>
        <v>3067.1366135398557</v>
      </c>
      <c r="AD762" s="26">
        <f t="shared" si="191"/>
        <v>209999.5055858288</v>
      </c>
    </row>
    <row r="763" spans="1:30" s="23" customFormat="1">
      <c r="A763" s="129" t="s">
        <v>2295</v>
      </c>
      <c r="B763" s="129" t="s">
        <v>202</v>
      </c>
      <c r="C763" s="130">
        <v>5311</v>
      </c>
      <c r="D763" s="129" t="s">
        <v>205</v>
      </c>
      <c r="E763" s="169">
        <f>VLOOKUP($C763,'2020-21 School Level AAFTE'!$C:$Z,11,FALSE)</f>
        <v>0.20860000000000001</v>
      </c>
      <c r="F763" s="169" t="str">
        <f>VLOOKUP($C763,'2020-21 School Level AAFTE'!$C:$Z,8,FALSE)</f>
        <v>No</v>
      </c>
      <c r="G763" s="167">
        <f>VLOOKUP($C763,'2020-21 School Level AAFTE'!$C:$I,7,FALSE)</f>
        <v>732.74</v>
      </c>
      <c r="H763" s="145">
        <f>IFERROR(IF(F763= "yes",VLOOKUP(C763,Summary!$B:$I,5,0),0),0)</f>
        <v>0</v>
      </c>
      <c r="I763" s="143">
        <f t="shared" si="181"/>
        <v>0</v>
      </c>
      <c r="J763" s="101">
        <f>VLOOKUP($A763,'2021-22 Salary &amp; Benefits'!$A:$I,3,FALSE)</f>
        <v>1.06</v>
      </c>
      <c r="K763" s="101">
        <f>VLOOKUP($A763,'2021-22 Salary &amp; Benefits'!$A:$I,4,FALSE)</f>
        <v>1.06</v>
      </c>
      <c r="L763" s="45">
        <f t="shared" si="182"/>
        <v>0</v>
      </c>
      <c r="M763" s="29">
        <v>15</v>
      </c>
      <c r="N763" s="31">
        <f t="shared" si="183"/>
        <v>0</v>
      </c>
      <c r="O763" s="29">
        <v>1.1000000000000001</v>
      </c>
      <c r="P763" s="29">
        <v>36</v>
      </c>
      <c r="Q763" s="32">
        <f t="shared" si="184"/>
        <v>0</v>
      </c>
      <c r="R763" s="122">
        <f t="shared" si="185"/>
        <v>0</v>
      </c>
      <c r="S763" s="25">
        <f>VLOOKUP($A763,'2021-22 Salary &amp; Benefits'!$A:$I,5,FALSE)</f>
        <v>67585</v>
      </c>
      <c r="T763" s="25">
        <f>VLOOKUP($A763,'2021-22 Salary &amp; Benefits'!$A:$I,6,FALSE)</f>
        <v>68937</v>
      </c>
      <c r="U763" s="26">
        <f t="shared" si="186"/>
        <v>0</v>
      </c>
      <c r="V763" s="26">
        <f t="shared" si="187"/>
        <v>0</v>
      </c>
      <c r="W763" s="26">
        <f>'2021-22 Salary &amp; Benefits'!G$6</f>
        <v>11848.32</v>
      </c>
      <c r="X763" s="28">
        <f>'2021-22 Salary &amp; Benefits'!H$6</f>
        <v>0.2271</v>
      </c>
      <c r="Y763" s="28">
        <f>'2021-22 Salary &amp; Benefits'!I$6</f>
        <v>0.22070000000000001</v>
      </c>
      <c r="Z763" s="26">
        <f t="shared" si="188"/>
        <v>0</v>
      </c>
      <c r="AA763" s="27">
        <f t="shared" si="180"/>
        <v>0</v>
      </c>
      <c r="AB763" s="27">
        <f t="shared" si="189"/>
        <v>0</v>
      </c>
      <c r="AC763" s="27">
        <f t="shared" si="190"/>
        <v>0</v>
      </c>
      <c r="AD763" s="26">
        <f t="shared" si="191"/>
        <v>0</v>
      </c>
    </row>
    <row r="764" spans="1:30" s="23" customFormat="1">
      <c r="A764" s="129" t="s">
        <v>2295</v>
      </c>
      <c r="B764" s="129" t="s">
        <v>202</v>
      </c>
      <c r="C764" s="130">
        <v>4568</v>
      </c>
      <c r="D764" s="129" t="s">
        <v>204</v>
      </c>
      <c r="E764" s="169">
        <f>VLOOKUP($C764,'2020-21 School Level AAFTE'!$C:$Z,11,FALSE)</f>
        <v>0.15540000000000001</v>
      </c>
      <c r="F764" s="169" t="str">
        <f>VLOOKUP($C764,'2020-21 School Level AAFTE'!$C:$Z,8,FALSE)</f>
        <v>No</v>
      </c>
      <c r="G764" s="167">
        <f>VLOOKUP($C764,'2020-21 School Level AAFTE'!$C:$I,7,FALSE)</f>
        <v>624.90000000000009</v>
      </c>
      <c r="H764" s="145">
        <f>IFERROR(IF(F764= "yes",VLOOKUP(C764,Summary!$B:$I,5,0),0),0)</f>
        <v>0</v>
      </c>
      <c r="I764" s="143">
        <f t="shared" si="181"/>
        <v>0</v>
      </c>
      <c r="J764" s="101">
        <f>VLOOKUP($A764,'2021-22 Salary &amp; Benefits'!$A:$I,3,FALSE)</f>
        <v>1.06</v>
      </c>
      <c r="K764" s="101">
        <f>VLOOKUP($A764,'2021-22 Salary &amp; Benefits'!$A:$I,4,FALSE)</f>
        <v>1.06</v>
      </c>
      <c r="L764" s="45">
        <f t="shared" si="182"/>
        <v>0</v>
      </c>
      <c r="M764" s="29">
        <v>15</v>
      </c>
      <c r="N764" s="31">
        <f t="shared" si="183"/>
        <v>0</v>
      </c>
      <c r="O764" s="29">
        <v>1.1000000000000001</v>
      </c>
      <c r="P764" s="29">
        <v>36</v>
      </c>
      <c r="Q764" s="32">
        <f t="shared" si="184"/>
        <v>0</v>
      </c>
      <c r="R764" s="122">
        <f t="shared" si="185"/>
        <v>0</v>
      </c>
      <c r="S764" s="25">
        <f>VLOOKUP($A764,'2021-22 Salary &amp; Benefits'!$A:$I,5,FALSE)</f>
        <v>67585</v>
      </c>
      <c r="T764" s="25">
        <f>VLOOKUP($A764,'2021-22 Salary &amp; Benefits'!$A:$I,6,FALSE)</f>
        <v>68937</v>
      </c>
      <c r="U764" s="26">
        <f t="shared" si="186"/>
        <v>0</v>
      </c>
      <c r="V764" s="26">
        <f t="shared" si="187"/>
        <v>0</v>
      </c>
      <c r="W764" s="26">
        <f>'2021-22 Salary &amp; Benefits'!G$6</f>
        <v>11848.32</v>
      </c>
      <c r="X764" s="28">
        <f>'2021-22 Salary &amp; Benefits'!H$6</f>
        <v>0.2271</v>
      </c>
      <c r="Y764" s="28">
        <f>'2021-22 Salary &amp; Benefits'!I$6</f>
        <v>0.22070000000000001</v>
      </c>
      <c r="Z764" s="26">
        <f t="shared" si="188"/>
        <v>0</v>
      </c>
      <c r="AA764" s="27">
        <f t="shared" si="180"/>
        <v>0</v>
      </c>
      <c r="AB764" s="27">
        <f t="shared" si="189"/>
        <v>0</v>
      </c>
      <c r="AC764" s="27">
        <f t="shared" si="190"/>
        <v>0</v>
      </c>
      <c r="AD764" s="26">
        <f t="shared" si="191"/>
        <v>0</v>
      </c>
    </row>
    <row r="765" spans="1:30" s="23" customFormat="1">
      <c r="A765" s="129" t="s">
        <v>2295</v>
      </c>
      <c r="B765" s="129" t="s">
        <v>202</v>
      </c>
      <c r="C765" s="130">
        <v>3319</v>
      </c>
      <c r="D765" s="129" t="s">
        <v>203</v>
      </c>
      <c r="E765" s="169">
        <f>VLOOKUP($C765,'2020-21 School Level AAFTE'!$C:$Z,11,FALSE)</f>
        <v>0.19020000000000001</v>
      </c>
      <c r="F765" s="169" t="str">
        <f>VLOOKUP($C765,'2020-21 School Level AAFTE'!$C:$Z,8,FALSE)</f>
        <v>No</v>
      </c>
      <c r="G765" s="167">
        <f>VLOOKUP($C765,'2020-21 School Level AAFTE'!$C:$I,7,FALSE)</f>
        <v>451.32</v>
      </c>
      <c r="H765" s="145">
        <f>IFERROR(IF(F765= "yes",VLOOKUP(C765,Summary!$B:$I,5,0),0),0)</f>
        <v>0</v>
      </c>
      <c r="I765" s="144">
        <f t="shared" si="181"/>
        <v>0</v>
      </c>
      <c r="J765" s="101">
        <f>VLOOKUP($A765,'2021-22 Salary &amp; Benefits'!$A:$I,3,FALSE)</f>
        <v>1.06</v>
      </c>
      <c r="K765" s="101">
        <f>VLOOKUP($A765,'2021-22 Salary &amp; Benefits'!$A:$I,4,FALSE)</f>
        <v>1.06</v>
      </c>
      <c r="L765" s="121">
        <f t="shared" si="182"/>
        <v>0</v>
      </c>
      <c r="M765" s="29">
        <v>15</v>
      </c>
      <c r="N765" s="31">
        <f t="shared" si="183"/>
        <v>0</v>
      </c>
      <c r="O765" s="29">
        <v>1.1000000000000001</v>
      </c>
      <c r="P765" s="29">
        <v>36</v>
      </c>
      <c r="Q765" s="32">
        <f t="shared" si="184"/>
        <v>0</v>
      </c>
      <c r="R765" s="122">
        <f t="shared" si="185"/>
        <v>0</v>
      </c>
      <c r="S765" s="25">
        <f>VLOOKUP($A765,'2021-22 Salary &amp; Benefits'!$A:$I,5,FALSE)</f>
        <v>67585</v>
      </c>
      <c r="T765" s="25">
        <f>VLOOKUP($A765,'2021-22 Salary &amp; Benefits'!$A:$I,6,FALSE)</f>
        <v>68937</v>
      </c>
      <c r="U765" s="26">
        <f t="shared" si="186"/>
        <v>0</v>
      </c>
      <c r="V765" s="26">
        <f t="shared" si="187"/>
        <v>0</v>
      </c>
      <c r="W765" s="26">
        <f>'2021-22 Salary &amp; Benefits'!G$6</f>
        <v>11848.32</v>
      </c>
      <c r="X765" s="28">
        <f>'2021-22 Salary &amp; Benefits'!H$6</f>
        <v>0.2271</v>
      </c>
      <c r="Y765" s="28">
        <f>'2021-22 Salary &amp; Benefits'!I$6</f>
        <v>0.22070000000000001</v>
      </c>
      <c r="Z765" s="26">
        <f t="shared" si="188"/>
        <v>0</v>
      </c>
      <c r="AA765" s="27">
        <f t="shared" si="180"/>
        <v>0</v>
      </c>
      <c r="AB765" s="27">
        <f t="shared" si="189"/>
        <v>0</v>
      </c>
      <c r="AC765" s="27">
        <f t="shared" si="190"/>
        <v>0</v>
      </c>
      <c r="AD765" s="26">
        <f t="shared" si="191"/>
        <v>0</v>
      </c>
    </row>
    <row r="766" spans="1:30" s="23" customFormat="1">
      <c r="A766" s="129" t="s">
        <v>2431</v>
      </c>
      <c r="B766" s="129" t="s">
        <v>1229</v>
      </c>
      <c r="C766" s="130">
        <v>2310</v>
      </c>
      <c r="D766" s="129" t="s">
        <v>2910</v>
      </c>
      <c r="E766" s="169">
        <f>VLOOKUP($C766,'2020-21 School Level AAFTE'!$C:$Z,11,FALSE)</f>
        <v>0.74729999999999996</v>
      </c>
      <c r="F766" s="169" t="str">
        <f>VLOOKUP($C766,'2020-21 School Level AAFTE'!$C:$Z,8,FALSE)</f>
        <v>Yes</v>
      </c>
      <c r="G766" s="167">
        <f>VLOOKUP($C766,'2020-21 School Level AAFTE'!$C:$I,7,FALSE)</f>
        <v>293.2</v>
      </c>
      <c r="H766" s="145">
        <f>IFERROR(IF(F766= "yes",VLOOKUP(C766,Summary!$B:$I,5,0),0),0)</f>
        <v>0</v>
      </c>
      <c r="I766" s="143">
        <f t="shared" si="181"/>
        <v>293.2</v>
      </c>
      <c r="J766" s="101">
        <f>VLOOKUP($A766,'2021-22 Salary &amp; Benefits'!$A:$I,3,FALSE)</f>
        <v>1</v>
      </c>
      <c r="K766" s="101">
        <f>VLOOKUP($A766,'2021-22 Salary &amp; Benefits'!$A:$I,4,FALSE)</f>
        <v>1</v>
      </c>
      <c r="L766" s="45">
        <f t="shared" si="182"/>
        <v>293.2</v>
      </c>
      <c r="M766" s="29">
        <v>15</v>
      </c>
      <c r="N766" s="31">
        <f t="shared" si="183"/>
        <v>19.546666666666667</v>
      </c>
      <c r="O766" s="29">
        <v>1.1000000000000001</v>
      </c>
      <c r="P766" s="29">
        <v>36</v>
      </c>
      <c r="Q766" s="32">
        <f t="shared" si="184"/>
        <v>774.048</v>
      </c>
      <c r="R766" s="122">
        <f t="shared" si="185"/>
        <v>0.86005333333333334</v>
      </c>
      <c r="S766" s="25">
        <f>VLOOKUP($A766,'2021-22 Salary &amp; Benefits'!$A:$I,5,FALSE)</f>
        <v>67585</v>
      </c>
      <c r="T766" s="25">
        <f>VLOOKUP($A766,'2021-22 Salary &amp; Benefits'!$A:$I,6,FALSE)</f>
        <v>68937</v>
      </c>
      <c r="U766" s="26">
        <f t="shared" si="186"/>
        <v>58126.704533333337</v>
      </c>
      <c r="V766" s="26">
        <f t="shared" si="187"/>
        <v>1162.7921066666604</v>
      </c>
      <c r="W766" s="26">
        <f>'2021-22 Salary &amp; Benefits'!G$6</f>
        <v>11848.32</v>
      </c>
      <c r="X766" s="28">
        <f>'2021-22 Salary &amp; Benefits'!H$6</f>
        <v>0.2271</v>
      </c>
      <c r="Y766" s="28">
        <f>'2021-22 Salary &amp; Benefits'!I$6</f>
        <v>0.22070000000000001</v>
      </c>
      <c r="Z766" s="26">
        <f t="shared" si="188"/>
        <v>23647.389927861332</v>
      </c>
      <c r="AA766" s="27">
        <f t="shared" si="180"/>
        <v>988.15827733333333</v>
      </c>
      <c r="AB766" s="27">
        <f t="shared" si="189"/>
        <v>218.08653180746668</v>
      </c>
      <c r="AC766" s="27">
        <f t="shared" si="190"/>
        <v>1206.2448091408</v>
      </c>
      <c r="AD766" s="26">
        <f t="shared" si="191"/>
        <v>84143.131377002137</v>
      </c>
    </row>
    <row r="767" spans="1:30" s="23" customFormat="1">
      <c r="A767" s="129" t="s">
        <v>2339</v>
      </c>
      <c r="B767" s="129" t="s">
        <v>477</v>
      </c>
      <c r="C767" s="130">
        <v>2972</v>
      </c>
      <c r="D767" s="129" t="s">
        <v>479</v>
      </c>
      <c r="E767" s="169">
        <f>VLOOKUP($C767,'2020-21 School Level AAFTE'!$C:$Z,11,FALSE)</f>
        <v>0.7107</v>
      </c>
      <c r="F767" s="169" t="str">
        <f>VLOOKUP($C767,'2020-21 School Level AAFTE'!$C:$Z,8,FALSE)</f>
        <v>Yes</v>
      </c>
      <c r="G767" s="167">
        <f>VLOOKUP($C767,'2020-21 School Level AAFTE'!$C:$I,7,FALSE)</f>
        <v>219.8</v>
      </c>
      <c r="H767" s="145">
        <f>IFERROR(IF(F767= "yes",VLOOKUP(C767,Summary!$B:$I,5,0),0),0)</f>
        <v>0</v>
      </c>
      <c r="I767" s="144">
        <f t="shared" si="181"/>
        <v>219.8</v>
      </c>
      <c r="J767" s="101">
        <f>VLOOKUP($A767,'2021-22 Salary &amp; Benefits'!$A:$I,3,FALSE)</f>
        <v>1</v>
      </c>
      <c r="K767" s="101">
        <f>VLOOKUP($A767,'2021-22 Salary &amp; Benefits'!$A:$I,4,FALSE)</f>
        <v>1</v>
      </c>
      <c r="L767" s="121">
        <f t="shared" si="182"/>
        <v>219.8</v>
      </c>
      <c r="M767" s="29">
        <v>15</v>
      </c>
      <c r="N767" s="31">
        <f t="shared" si="183"/>
        <v>14.653333333333334</v>
      </c>
      <c r="O767" s="29">
        <v>1.1000000000000001</v>
      </c>
      <c r="P767" s="29">
        <v>36</v>
      </c>
      <c r="Q767" s="32">
        <f t="shared" si="184"/>
        <v>580.27200000000016</v>
      </c>
      <c r="R767" s="122">
        <f t="shared" si="185"/>
        <v>0.6447466666666668</v>
      </c>
      <c r="S767" s="25">
        <f>VLOOKUP($A767,'2021-22 Salary &amp; Benefits'!$A:$I,5,FALSE)</f>
        <v>67585</v>
      </c>
      <c r="T767" s="25">
        <f>VLOOKUP($A767,'2021-22 Salary &amp; Benefits'!$A:$I,6,FALSE)</f>
        <v>68937</v>
      </c>
      <c r="U767" s="26">
        <f t="shared" si="186"/>
        <v>43575.203466666673</v>
      </c>
      <c r="V767" s="26">
        <f t="shared" si="187"/>
        <v>871.69749333333311</v>
      </c>
      <c r="W767" s="26">
        <f>'2021-22 Salary &amp; Benefits'!G$6</f>
        <v>11848.32</v>
      </c>
      <c r="X767" s="28">
        <f>'2021-22 Salary &amp; Benefits'!H$6</f>
        <v>0.2271</v>
      </c>
      <c r="Y767" s="28">
        <f>'2021-22 Salary &amp; Benefits'!I$6</f>
        <v>0.22070000000000001</v>
      </c>
      <c r="Z767" s="26">
        <f t="shared" si="188"/>
        <v>17727.477169658669</v>
      </c>
      <c r="AA767" s="27">
        <f t="shared" si="180"/>
        <v>740.78168266666671</v>
      </c>
      <c r="AB767" s="27">
        <f t="shared" si="189"/>
        <v>163.49051736453336</v>
      </c>
      <c r="AC767" s="27">
        <f t="shared" si="190"/>
        <v>904.2722000312001</v>
      </c>
      <c r="AD767" s="26">
        <f t="shared" si="191"/>
        <v>63078.650329689874</v>
      </c>
    </row>
    <row r="768" spans="1:30" s="23" customFormat="1">
      <c r="A768" s="129" t="s">
        <v>2339</v>
      </c>
      <c r="B768" s="129" t="s">
        <v>477</v>
      </c>
      <c r="C768" s="130">
        <v>2268</v>
      </c>
      <c r="D768" s="129" t="s">
        <v>378</v>
      </c>
      <c r="E768" s="169">
        <f>VLOOKUP($C768,'2020-21 School Level AAFTE'!$C:$Z,11,FALSE)</f>
        <v>0.6996</v>
      </c>
      <c r="F768" s="169" t="str">
        <f>VLOOKUP($C768,'2020-21 School Level AAFTE'!$C:$Z,8,FALSE)</f>
        <v>Yes</v>
      </c>
      <c r="G768" s="167">
        <f>VLOOKUP($C768,'2020-21 School Level AAFTE'!$C:$I,7,FALSE)</f>
        <v>223.6</v>
      </c>
      <c r="H768" s="145">
        <f>IFERROR(IF(F768= "yes",VLOOKUP(C768,Summary!$B:$I,5,0),0),0)</f>
        <v>0</v>
      </c>
      <c r="I768" s="143">
        <f t="shared" si="181"/>
        <v>223.6</v>
      </c>
      <c r="J768" s="101">
        <f>VLOOKUP($A768,'2021-22 Salary &amp; Benefits'!$A:$I,3,FALSE)</f>
        <v>1</v>
      </c>
      <c r="K768" s="101">
        <f>VLOOKUP($A768,'2021-22 Salary &amp; Benefits'!$A:$I,4,FALSE)</f>
        <v>1</v>
      </c>
      <c r="L768" s="45">
        <f t="shared" si="182"/>
        <v>223.6</v>
      </c>
      <c r="M768" s="29">
        <v>15</v>
      </c>
      <c r="N768" s="31">
        <f t="shared" si="183"/>
        <v>14.906666666666666</v>
      </c>
      <c r="O768" s="29">
        <v>1.1000000000000001</v>
      </c>
      <c r="P768" s="29">
        <v>36</v>
      </c>
      <c r="Q768" s="32">
        <f t="shared" si="184"/>
        <v>590.30400000000009</v>
      </c>
      <c r="R768" s="122">
        <f t="shared" si="185"/>
        <v>0.65589333333333344</v>
      </c>
      <c r="S768" s="25">
        <f>VLOOKUP($A768,'2021-22 Salary &amp; Benefits'!$A:$I,5,FALSE)</f>
        <v>67585</v>
      </c>
      <c r="T768" s="25">
        <f>VLOOKUP($A768,'2021-22 Salary &amp; Benefits'!$A:$I,6,FALSE)</f>
        <v>68937</v>
      </c>
      <c r="U768" s="26">
        <f t="shared" si="186"/>
        <v>44328.550933333339</v>
      </c>
      <c r="V768" s="26">
        <f t="shared" si="187"/>
        <v>886.76778666667087</v>
      </c>
      <c r="W768" s="26">
        <f>'2021-22 Salary &amp; Benefits'!G$6</f>
        <v>11848.32</v>
      </c>
      <c r="X768" s="28">
        <f>'2021-22 Salary &amp; Benefits'!H$6</f>
        <v>0.2271</v>
      </c>
      <c r="Y768" s="28">
        <f>'2021-22 Salary &amp; Benefits'!I$6</f>
        <v>0.22070000000000001</v>
      </c>
      <c r="Z768" s="26">
        <f t="shared" si="188"/>
        <v>18033.957666677336</v>
      </c>
      <c r="AA768" s="27">
        <f t="shared" si="180"/>
        <v>753.58864533333349</v>
      </c>
      <c r="AB768" s="27">
        <f t="shared" si="189"/>
        <v>166.3170140250667</v>
      </c>
      <c r="AC768" s="27">
        <f t="shared" si="190"/>
        <v>919.90565935840016</v>
      </c>
      <c r="AD768" s="26">
        <f t="shared" si="191"/>
        <v>64169.182046035748</v>
      </c>
    </row>
    <row r="769" spans="1:30" s="23" customFormat="1">
      <c r="A769" s="129" t="s">
        <v>2339</v>
      </c>
      <c r="B769" s="129" t="s">
        <v>477</v>
      </c>
      <c r="C769" s="130">
        <v>3622</v>
      </c>
      <c r="D769" s="129" t="s">
        <v>481</v>
      </c>
      <c r="E769" s="169">
        <f>VLOOKUP($C769,'2020-21 School Level AAFTE'!$C:$Z,11,FALSE)</f>
        <v>0.66839999999999999</v>
      </c>
      <c r="F769" s="169" t="str">
        <f>VLOOKUP($C769,'2020-21 School Level AAFTE'!$C:$Z,8,FALSE)</f>
        <v>Yes</v>
      </c>
      <c r="G769" s="167">
        <f>VLOOKUP($C769,'2020-21 School Level AAFTE'!$C:$I,7,FALSE)</f>
        <v>474.06</v>
      </c>
      <c r="H769" s="145">
        <f>IFERROR(IF(F769= "yes",VLOOKUP(C769,Summary!$B:$I,5,0),0),0)</f>
        <v>0</v>
      </c>
      <c r="I769" s="144">
        <f t="shared" si="181"/>
        <v>474.06</v>
      </c>
      <c r="J769" s="101">
        <f>VLOOKUP($A769,'2021-22 Salary &amp; Benefits'!$A:$I,3,FALSE)</f>
        <v>1</v>
      </c>
      <c r="K769" s="101">
        <f>VLOOKUP($A769,'2021-22 Salary &amp; Benefits'!$A:$I,4,FALSE)</f>
        <v>1</v>
      </c>
      <c r="L769" s="121">
        <f t="shared" si="182"/>
        <v>474.06</v>
      </c>
      <c r="M769" s="29">
        <v>15</v>
      </c>
      <c r="N769" s="31">
        <f t="shared" si="183"/>
        <v>31.603999999999999</v>
      </c>
      <c r="O769" s="29">
        <v>1.1000000000000001</v>
      </c>
      <c r="P769" s="29">
        <v>36</v>
      </c>
      <c r="Q769" s="32">
        <f t="shared" si="184"/>
        <v>1251.5184000000002</v>
      </c>
      <c r="R769" s="122">
        <f t="shared" si="185"/>
        <v>1.3905760000000003</v>
      </c>
      <c r="S769" s="25">
        <f>VLOOKUP($A769,'2021-22 Salary &amp; Benefits'!$A:$I,5,FALSE)</f>
        <v>67585</v>
      </c>
      <c r="T769" s="25">
        <f>VLOOKUP($A769,'2021-22 Salary &amp; Benefits'!$A:$I,6,FALSE)</f>
        <v>68937</v>
      </c>
      <c r="U769" s="26">
        <f t="shared" si="186"/>
        <v>93982.078960000013</v>
      </c>
      <c r="V769" s="26">
        <f t="shared" si="187"/>
        <v>1880.0587519999972</v>
      </c>
      <c r="W769" s="26">
        <f>'2021-22 Salary &amp; Benefits'!G$6</f>
        <v>11848.32</v>
      </c>
      <c r="X769" s="28">
        <f>'2021-22 Salary &amp; Benefits'!H$6</f>
        <v>0.2271</v>
      </c>
      <c r="Y769" s="28">
        <f>'2021-22 Salary &amp; Benefits'!I$6</f>
        <v>0.22070000000000001</v>
      </c>
      <c r="Z769" s="26">
        <f t="shared" si="188"/>
        <v>38234.248530702404</v>
      </c>
      <c r="AA769" s="27">
        <f t="shared" si="180"/>
        <v>1597.7022952000002</v>
      </c>
      <c r="AB769" s="27">
        <f t="shared" si="189"/>
        <v>352.61289655064007</v>
      </c>
      <c r="AC769" s="27">
        <f t="shared" si="190"/>
        <v>1950.3151917506402</v>
      </c>
      <c r="AD769" s="26">
        <f t="shared" si="191"/>
        <v>136046.70143445308</v>
      </c>
    </row>
    <row r="770" spans="1:30" s="23" customFormat="1">
      <c r="A770" s="129" t="s">
        <v>2339</v>
      </c>
      <c r="B770" s="129" t="s">
        <v>477</v>
      </c>
      <c r="C770" s="130">
        <v>5191</v>
      </c>
      <c r="D770" s="129" t="s">
        <v>482</v>
      </c>
      <c r="E770" s="169">
        <f>VLOOKUP($C770,'2020-21 School Level AAFTE'!$C:$Z,11,FALSE)</f>
        <v>0.66300000000000003</v>
      </c>
      <c r="F770" s="169" t="str">
        <f>VLOOKUP($C770,'2020-21 School Level AAFTE'!$C:$Z,8,FALSE)</f>
        <v>Yes</v>
      </c>
      <c r="G770" s="167">
        <f>VLOOKUP($C770,'2020-21 School Level AAFTE'!$C:$I,7,FALSE)</f>
        <v>143.78</v>
      </c>
      <c r="H770" s="145">
        <f>IFERROR(IF(F770= "yes",VLOOKUP(C770,Summary!$B:$I,5,0),0),0)</f>
        <v>0</v>
      </c>
      <c r="I770" s="143">
        <f t="shared" si="181"/>
        <v>143.78</v>
      </c>
      <c r="J770" s="101">
        <f>VLOOKUP($A770,'2021-22 Salary &amp; Benefits'!$A:$I,3,FALSE)</f>
        <v>1</v>
      </c>
      <c r="K770" s="101">
        <f>VLOOKUP($A770,'2021-22 Salary &amp; Benefits'!$A:$I,4,FALSE)</f>
        <v>1</v>
      </c>
      <c r="L770" s="45">
        <f t="shared" si="182"/>
        <v>143.78</v>
      </c>
      <c r="M770" s="29">
        <v>15</v>
      </c>
      <c r="N770" s="31">
        <f t="shared" si="183"/>
        <v>9.5853333333333328</v>
      </c>
      <c r="O770" s="29">
        <v>1.1000000000000001</v>
      </c>
      <c r="P770" s="29">
        <v>36</v>
      </c>
      <c r="Q770" s="32">
        <f t="shared" si="184"/>
        <v>379.57920000000001</v>
      </c>
      <c r="R770" s="122">
        <f t="shared" si="185"/>
        <v>0.42175466666666667</v>
      </c>
      <c r="S770" s="25">
        <f>VLOOKUP($A770,'2021-22 Salary &amp; Benefits'!$A:$I,5,FALSE)</f>
        <v>67585</v>
      </c>
      <c r="T770" s="25">
        <f>VLOOKUP($A770,'2021-22 Salary &amp; Benefits'!$A:$I,6,FALSE)</f>
        <v>68937</v>
      </c>
      <c r="U770" s="26">
        <f t="shared" si="186"/>
        <v>28504.289146666666</v>
      </c>
      <c r="V770" s="26">
        <f t="shared" si="187"/>
        <v>570.21230933333572</v>
      </c>
      <c r="W770" s="26">
        <f>'2021-22 Salary &amp; Benefits'!G$6</f>
        <v>11848.32</v>
      </c>
      <c r="X770" s="28">
        <f>'2021-22 Salary &amp; Benefits'!H$6</f>
        <v>0.2271</v>
      </c>
      <c r="Y770" s="28">
        <f>'2021-22 Salary &amp; Benefits'!I$6</f>
        <v>0.22070000000000001</v>
      </c>
      <c r="Z770" s="26">
        <f t="shared" si="188"/>
        <v>11596.254174037866</v>
      </c>
      <c r="AA770" s="27">
        <f t="shared" si="180"/>
        <v>484.57502426666673</v>
      </c>
      <c r="AB770" s="27">
        <f t="shared" si="189"/>
        <v>106.94570785565335</v>
      </c>
      <c r="AC770" s="27">
        <f t="shared" si="190"/>
        <v>591.52073212232006</v>
      </c>
      <c r="AD770" s="26">
        <f t="shared" si="191"/>
        <v>41262.276362160184</v>
      </c>
    </row>
    <row r="771" spans="1:30" s="23" customFormat="1">
      <c r="A771" s="129" t="s">
        <v>2339</v>
      </c>
      <c r="B771" s="129" t="s">
        <v>477</v>
      </c>
      <c r="C771" s="130">
        <v>2391</v>
      </c>
      <c r="D771" s="129" t="s">
        <v>478</v>
      </c>
      <c r="E771" s="169">
        <f>VLOOKUP($C771,'2020-21 School Level AAFTE'!$C:$Z,11,FALSE)</f>
        <v>0.66559999999999997</v>
      </c>
      <c r="F771" s="169" t="str">
        <f>VLOOKUP($C771,'2020-21 School Level AAFTE'!$C:$Z,8,FALSE)</f>
        <v>Yes</v>
      </c>
      <c r="G771" s="167">
        <f>VLOOKUP($C771,'2020-21 School Level AAFTE'!$C:$I,7,FALSE)</f>
        <v>324.37</v>
      </c>
      <c r="H771" s="145">
        <f>IFERROR(IF(F771= "yes",VLOOKUP(C771,Summary!$B:$I,5,0),0),0)</f>
        <v>0</v>
      </c>
      <c r="I771" s="144">
        <f t="shared" si="181"/>
        <v>324.37</v>
      </c>
      <c r="J771" s="101">
        <f>VLOOKUP($A771,'2021-22 Salary &amp; Benefits'!$A:$I,3,FALSE)</f>
        <v>1</v>
      </c>
      <c r="K771" s="101">
        <f>VLOOKUP($A771,'2021-22 Salary &amp; Benefits'!$A:$I,4,FALSE)</f>
        <v>1</v>
      </c>
      <c r="L771" s="121">
        <f t="shared" si="182"/>
        <v>324.37</v>
      </c>
      <c r="M771" s="29">
        <v>15</v>
      </c>
      <c r="N771" s="31">
        <f t="shared" si="183"/>
        <v>21.624666666666666</v>
      </c>
      <c r="O771" s="29">
        <v>1.1000000000000001</v>
      </c>
      <c r="P771" s="29">
        <v>36</v>
      </c>
      <c r="Q771" s="32">
        <f t="shared" si="184"/>
        <v>856.33680000000004</v>
      </c>
      <c r="R771" s="122">
        <f t="shared" si="185"/>
        <v>0.95148533333333341</v>
      </c>
      <c r="S771" s="25">
        <f>VLOOKUP($A771,'2021-22 Salary &amp; Benefits'!$A:$I,5,FALSE)</f>
        <v>67585</v>
      </c>
      <c r="T771" s="25">
        <f>VLOOKUP($A771,'2021-22 Salary &amp; Benefits'!$A:$I,6,FALSE)</f>
        <v>68937</v>
      </c>
      <c r="U771" s="26">
        <f t="shared" si="186"/>
        <v>64306.136253333338</v>
      </c>
      <c r="V771" s="26">
        <f t="shared" si="187"/>
        <v>1286.4081706666693</v>
      </c>
      <c r="W771" s="26">
        <f>'2021-22 Salary &amp; Benefits'!G$6</f>
        <v>11848.32</v>
      </c>
      <c r="X771" s="28">
        <f>'2021-22 Salary &amp; Benefits'!H$6</f>
        <v>0.2271</v>
      </c>
      <c r="Y771" s="28">
        <f>'2021-22 Salary &amp; Benefits'!I$6</f>
        <v>0.22070000000000001</v>
      </c>
      <c r="Z771" s="26">
        <f t="shared" si="188"/>
        <v>26161.336531038134</v>
      </c>
      <c r="AA771" s="27">
        <f t="shared" si="180"/>
        <v>1093.2090737333335</v>
      </c>
      <c r="AB771" s="27">
        <f t="shared" si="189"/>
        <v>241.2712425729467</v>
      </c>
      <c r="AC771" s="27">
        <f t="shared" si="190"/>
        <v>1334.4803163062802</v>
      </c>
      <c r="AD771" s="26">
        <f t="shared" si="191"/>
        <v>93088.361271344402</v>
      </c>
    </row>
    <row r="772" spans="1:30" s="23" customFormat="1">
      <c r="A772" s="129" t="s">
        <v>2339</v>
      </c>
      <c r="B772" s="129" t="s">
        <v>477</v>
      </c>
      <c r="C772" s="130">
        <v>3621</v>
      </c>
      <c r="D772" s="129" t="s">
        <v>480</v>
      </c>
      <c r="E772" s="169">
        <f>VLOOKUP($C772,'2020-21 School Level AAFTE'!$C:$Z,11,FALSE)</f>
        <v>0.72550000000000003</v>
      </c>
      <c r="F772" s="169" t="str">
        <f>VLOOKUP($C772,'2020-21 School Level AAFTE'!$C:$Z,8,FALSE)</f>
        <v>Yes</v>
      </c>
      <c r="G772" s="167">
        <f>VLOOKUP($C772,'2020-21 School Level AAFTE'!$C:$I,7,FALSE)</f>
        <v>202.7</v>
      </c>
      <c r="H772" s="145">
        <f>IFERROR(IF(F772= "yes",VLOOKUP(C772,Summary!$B:$I,5,0),0),0)</f>
        <v>0</v>
      </c>
      <c r="I772" s="143">
        <f t="shared" si="181"/>
        <v>202.7</v>
      </c>
      <c r="J772" s="101">
        <f>VLOOKUP($A772,'2021-22 Salary &amp; Benefits'!$A:$I,3,FALSE)</f>
        <v>1</v>
      </c>
      <c r="K772" s="101">
        <f>VLOOKUP($A772,'2021-22 Salary &amp; Benefits'!$A:$I,4,FALSE)</f>
        <v>1</v>
      </c>
      <c r="L772" s="45">
        <f t="shared" si="182"/>
        <v>202.7</v>
      </c>
      <c r="M772" s="29">
        <v>15</v>
      </c>
      <c r="N772" s="31">
        <f t="shared" si="183"/>
        <v>13.513333333333332</v>
      </c>
      <c r="O772" s="29">
        <v>1.1000000000000001</v>
      </c>
      <c r="P772" s="29">
        <v>36</v>
      </c>
      <c r="Q772" s="32">
        <f t="shared" si="184"/>
        <v>535.12800000000004</v>
      </c>
      <c r="R772" s="122">
        <f t="shared" si="185"/>
        <v>0.59458666666666671</v>
      </c>
      <c r="S772" s="25">
        <f>VLOOKUP($A772,'2021-22 Salary &amp; Benefits'!$A:$I,5,FALSE)</f>
        <v>67585</v>
      </c>
      <c r="T772" s="25">
        <f>VLOOKUP($A772,'2021-22 Salary &amp; Benefits'!$A:$I,6,FALSE)</f>
        <v>68937</v>
      </c>
      <c r="U772" s="26">
        <f t="shared" si="186"/>
        <v>40185.139866666672</v>
      </c>
      <c r="V772" s="26">
        <f t="shared" si="187"/>
        <v>803.88117333332775</v>
      </c>
      <c r="W772" s="26">
        <f>'2021-22 Salary &amp; Benefits'!G$6</f>
        <v>11848.32</v>
      </c>
      <c r="X772" s="28">
        <f>'2021-22 Salary &amp; Benefits'!H$6</f>
        <v>0.2271</v>
      </c>
      <c r="Y772" s="28">
        <f>'2021-22 Salary &amp; Benefits'!I$6</f>
        <v>0.22070000000000001</v>
      </c>
      <c r="Z772" s="26">
        <f t="shared" si="188"/>
        <v>16348.314933074667</v>
      </c>
      <c r="AA772" s="27">
        <f t="shared" si="180"/>
        <v>683.15035066666667</v>
      </c>
      <c r="AB772" s="27">
        <f t="shared" si="189"/>
        <v>150.77128239213334</v>
      </c>
      <c r="AC772" s="27">
        <f t="shared" si="190"/>
        <v>833.92163305880001</v>
      </c>
      <c r="AD772" s="26">
        <f t="shared" si="191"/>
        <v>58171.257606133469</v>
      </c>
    </row>
    <row r="773" spans="1:30" s="23" customFormat="1">
      <c r="A773" s="129" t="s">
        <v>2733</v>
      </c>
      <c r="B773" s="110" t="s">
        <v>3230</v>
      </c>
      <c r="C773" s="130">
        <v>5517</v>
      </c>
      <c r="D773" s="129" t="s">
        <v>3230</v>
      </c>
      <c r="E773" s="169">
        <f>VLOOKUP($C773,'2020-21 School Level AAFTE'!$C:$Z,11,FALSE)</f>
        <v>0.64270000000000005</v>
      </c>
      <c r="F773" s="169" t="str">
        <f>VLOOKUP($C773,'2020-21 School Level AAFTE'!$C:$Z,8,FALSE)</f>
        <v>Yes</v>
      </c>
      <c r="G773" s="167">
        <f>VLOOKUP($C773,'2020-21 School Level AAFTE'!$C:$I,7,FALSE)</f>
        <v>407.6</v>
      </c>
      <c r="H773" s="145">
        <f>IFERROR(IF(F773= "yes",VLOOKUP(C773,Summary!$B:$I,5,0),0),0)</f>
        <v>0</v>
      </c>
      <c r="I773" s="144">
        <f t="shared" si="181"/>
        <v>407.6</v>
      </c>
      <c r="J773" s="101">
        <f>VLOOKUP($A773,'2021-22 Salary &amp; Benefits'!$A:$I,3,FALSE)</f>
        <v>1.18</v>
      </c>
      <c r="K773" s="101">
        <f>VLOOKUP($A773,'2021-22 Salary &amp; Benefits'!$A:$I,4,FALSE)</f>
        <v>1.18</v>
      </c>
      <c r="L773" s="121">
        <f t="shared" si="182"/>
        <v>407.6</v>
      </c>
      <c r="M773" s="29">
        <v>15</v>
      </c>
      <c r="N773" s="31">
        <f t="shared" si="183"/>
        <v>27.173333333333336</v>
      </c>
      <c r="O773" s="29">
        <v>1.1000000000000001</v>
      </c>
      <c r="P773" s="29">
        <v>36</v>
      </c>
      <c r="Q773" s="32">
        <f t="shared" si="184"/>
        <v>1076.0640000000001</v>
      </c>
      <c r="R773" s="122">
        <f t="shared" si="185"/>
        <v>1.1956266666666668</v>
      </c>
      <c r="S773" s="25">
        <f>VLOOKUP($A773,'2021-22 Salary &amp; Benefits'!$A:$I,5,FALSE)</f>
        <v>67585</v>
      </c>
      <c r="T773" s="25">
        <f>VLOOKUP($A773,'2021-22 Salary &amp; Benefits'!$A:$I,6,FALSE)</f>
        <v>68937</v>
      </c>
      <c r="U773" s="26">
        <f t="shared" si="186"/>
        <v>95351.585354666677</v>
      </c>
      <c r="V773" s="26">
        <f t="shared" si="187"/>
        <v>1907.4549589333183</v>
      </c>
      <c r="W773" s="26">
        <f>'2021-22 Salary &amp; Benefits'!G$6</f>
        <v>11848.32</v>
      </c>
      <c r="X773" s="28">
        <f>'2021-22 Salary &amp; Benefits'!H$6</f>
        <v>0.2271</v>
      </c>
      <c r="Y773" s="28">
        <f>'2021-22 Salary &amp; Benefits'!I$6</f>
        <v>0.22070000000000001</v>
      </c>
      <c r="Z773" s="26">
        <f t="shared" si="188"/>
        <v>36241.487690681388</v>
      </c>
      <c r="AA773" s="27">
        <f t="shared" si="180"/>
        <v>1620.9840052266668</v>
      </c>
      <c r="AB773" s="27">
        <f t="shared" si="189"/>
        <v>357.75116995352539</v>
      </c>
      <c r="AC773" s="27">
        <f t="shared" si="190"/>
        <v>1978.7351751801921</v>
      </c>
      <c r="AD773" s="26">
        <f t="shared" si="191"/>
        <v>135479.26317946156</v>
      </c>
    </row>
    <row r="774" spans="1:30" s="23" customFormat="1">
      <c r="A774" s="129" t="s">
        <v>3194</v>
      </c>
      <c r="B774" s="129" t="s">
        <v>3232</v>
      </c>
      <c r="C774" s="130">
        <v>5608</v>
      </c>
      <c r="D774" s="129" t="s">
        <v>3232</v>
      </c>
      <c r="E774" s="169">
        <f>VLOOKUP($C774,'2020-21 School Level AAFTE'!$C:$Z,11,FALSE)</f>
        <v>0.40629999999999999</v>
      </c>
      <c r="F774" s="169" t="str">
        <f>VLOOKUP($C774,'2020-21 School Level AAFTE'!$C:$Z,8,FALSE)</f>
        <v>No</v>
      </c>
      <c r="G774" s="167">
        <f>VLOOKUP($C774,'2020-21 School Level AAFTE'!$C:$I,7,FALSE)</f>
        <v>124.2</v>
      </c>
      <c r="H774" s="145">
        <f>IFERROR(IF(F774= "yes",VLOOKUP(C774,Summary!$B:$I,5,0),0),0)</f>
        <v>0</v>
      </c>
      <c r="I774" s="144">
        <f t="shared" si="181"/>
        <v>0</v>
      </c>
      <c r="J774" s="101">
        <f>VLOOKUP($A774,'2021-22 Salary &amp; Benefits'!$A:$I,3,FALSE)</f>
        <v>1.18</v>
      </c>
      <c r="K774" s="101">
        <f>VLOOKUP($A774,'2021-22 Salary &amp; Benefits'!$A:$I,4,FALSE)</f>
        <v>1.18</v>
      </c>
      <c r="L774" s="121">
        <f t="shared" si="182"/>
        <v>0</v>
      </c>
      <c r="M774" s="29">
        <v>15</v>
      </c>
      <c r="N774" s="31">
        <f t="shared" si="183"/>
        <v>0</v>
      </c>
      <c r="O774" s="29">
        <v>1.1000000000000001</v>
      </c>
      <c r="P774" s="29">
        <v>36</v>
      </c>
      <c r="Q774" s="32">
        <f t="shared" si="184"/>
        <v>0</v>
      </c>
      <c r="R774" s="122">
        <f t="shared" si="185"/>
        <v>0</v>
      </c>
      <c r="S774" s="25">
        <f>VLOOKUP($A774,'2021-22 Salary &amp; Benefits'!$A:$I,5,FALSE)</f>
        <v>67585</v>
      </c>
      <c r="T774" s="25">
        <f>VLOOKUP($A774,'2021-22 Salary &amp; Benefits'!$A:$I,6,FALSE)</f>
        <v>68937</v>
      </c>
      <c r="U774" s="26">
        <f t="shared" si="186"/>
        <v>0</v>
      </c>
      <c r="V774" s="26">
        <f t="shared" si="187"/>
        <v>0</v>
      </c>
      <c r="W774" s="26">
        <f>'2021-22 Salary &amp; Benefits'!G$6</f>
        <v>11848.32</v>
      </c>
      <c r="X774" s="28">
        <f>'2021-22 Salary &amp; Benefits'!H$6</f>
        <v>0.2271</v>
      </c>
      <c r="Y774" s="28">
        <f>'2021-22 Salary &amp; Benefits'!I$6</f>
        <v>0.22070000000000001</v>
      </c>
      <c r="Z774" s="26">
        <f t="shared" si="188"/>
        <v>0</v>
      </c>
      <c r="AA774" s="27">
        <f t="shared" si="180"/>
        <v>0</v>
      </c>
      <c r="AB774" s="27">
        <f t="shared" si="189"/>
        <v>0</v>
      </c>
      <c r="AC774" s="27">
        <f t="shared" si="190"/>
        <v>0</v>
      </c>
      <c r="AD774" s="26">
        <f t="shared" si="191"/>
        <v>0</v>
      </c>
    </row>
    <row r="775" spans="1:30" s="23" customFormat="1">
      <c r="A775" s="126" t="s">
        <v>2321</v>
      </c>
      <c r="B775" s="129" t="s">
        <v>366</v>
      </c>
      <c r="C775" s="136">
        <v>4215</v>
      </c>
      <c r="D775" s="137" t="s">
        <v>369</v>
      </c>
      <c r="E775" s="169">
        <f>VLOOKUP($C775,'2020-21 School Level AAFTE'!$C:$Z,11,FALSE)</f>
        <v>0.71489999999999998</v>
      </c>
      <c r="F775" s="169" t="str">
        <f>VLOOKUP($C775,'2020-21 School Level AAFTE'!$C:$Z,8,FALSE)</f>
        <v>Yes</v>
      </c>
      <c r="G775" s="167">
        <f>VLOOKUP($C775,'2020-21 School Level AAFTE'!$C:$I,7,FALSE)</f>
        <v>100.75</v>
      </c>
      <c r="H775" s="145">
        <f>IFERROR(IF(F775= "yes",VLOOKUP(C775,Summary!$B:$I,5,0),0),0)</f>
        <v>0</v>
      </c>
      <c r="I775" s="143">
        <f t="shared" si="181"/>
        <v>100.75</v>
      </c>
      <c r="J775" s="101">
        <f>VLOOKUP($A775,'2021-22 Salary &amp; Benefits'!$A:$I,3,FALSE)</f>
        <v>1</v>
      </c>
      <c r="K775" s="101">
        <f>VLOOKUP($A775,'2021-22 Salary &amp; Benefits'!$A:$I,4,FALSE)</f>
        <v>1</v>
      </c>
      <c r="L775" s="45">
        <f t="shared" si="182"/>
        <v>100.75</v>
      </c>
      <c r="M775" s="29">
        <v>15</v>
      </c>
      <c r="N775" s="31">
        <f t="shared" si="183"/>
        <v>6.7166666666666668</v>
      </c>
      <c r="O775" s="29">
        <v>1.1000000000000001</v>
      </c>
      <c r="P775" s="29">
        <v>36</v>
      </c>
      <c r="Q775" s="32">
        <f t="shared" si="184"/>
        <v>265.98</v>
      </c>
      <c r="R775" s="122">
        <f t="shared" si="185"/>
        <v>0.29553333333333337</v>
      </c>
      <c r="S775" s="25">
        <f>VLOOKUP($A775,'2021-22 Salary &amp; Benefits'!$A:$I,5,FALSE)</f>
        <v>67585</v>
      </c>
      <c r="T775" s="25">
        <f>VLOOKUP($A775,'2021-22 Salary &amp; Benefits'!$A:$I,6,FALSE)</f>
        <v>68937</v>
      </c>
      <c r="U775" s="26">
        <f t="shared" si="186"/>
        <v>19973.620333333336</v>
      </c>
      <c r="V775" s="26">
        <f t="shared" si="187"/>
        <v>399.56106666666528</v>
      </c>
      <c r="W775" s="26">
        <f>'2021-22 Salary &amp; Benefits'!G$6</f>
        <v>11848.32</v>
      </c>
      <c r="X775" s="28">
        <f>'2021-22 Salary &amp; Benefits'!H$6</f>
        <v>0.2271</v>
      </c>
      <c r="Y775" s="28">
        <f>'2021-22 Salary &amp; Benefits'!I$6</f>
        <v>0.22070000000000001</v>
      </c>
      <c r="Z775" s="26">
        <f t="shared" si="188"/>
        <v>8125.7658091133344</v>
      </c>
      <c r="AA775" s="27">
        <f t="shared" si="180"/>
        <v>339.55302333333339</v>
      </c>
      <c r="AB775" s="27">
        <f t="shared" si="189"/>
        <v>74.939352249666683</v>
      </c>
      <c r="AC775" s="27">
        <f t="shared" si="190"/>
        <v>414.49237558300007</v>
      </c>
      <c r="AD775" s="26">
        <f t="shared" si="191"/>
        <v>28913.439584696334</v>
      </c>
    </row>
    <row r="776" spans="1:30" s="23" customFormat="1">
      <c r="A776" s="129" t="s">
        <v>2321</v>
      </c>
      <c r="B776" s="129" t="s">
        <v>366</v>
      </c>
      <c r="C776" s="130">
        <v>2603</v>
      </c>
      <c r="D776" s="129" t="s">
        <v>367</v>
      </c>
      <c r="E776" s="169">
        <f>VLOOKUP($C776,'2020-21 School Level AAFTE'!$C:$Z,11,FALSE)</f>
        <v>0.64839999999999998</v>
      </c>
      <c r="F776" s="169" t="str">
        <f>VLOOKUP($C776,'2020-21 School Level AAFTE'!$C:$Z,8,FALSE)</f>
        <v>Yes</v>
      </c>
      <c r="G776" s="167">
        <f>VLOOKUP($C776,'2020-21 School Level AAFTE'!$C:$I,7,FALSE)</f>
        <v>66.5</v>
      </c>
      <c r="H776" s="145">
        <f>IFERROR(IF(F776= "yes",VLOOKUP(C776,Summary!$B:$I,5,0),0),0)</f>
        <v>0</v>
      </c>
      <c r="I776" s="144">
        <f t="shared" si="181"/>
        <v>66.5</v>
      </c>
      <c r="J776" s="101">
        <f>VLOOKUP($A776,'2021-22 Salary &amp; Benefits'!$A:$I,3,FALSE)</f>
        <v>1</v>
      </c>
      <c r="K776" s="101">
        <f>VLOOKUP($A776,'2021-22 Salary &amp; Benefits'!$A:$I,4,FALSE)</f>
        <v>1</v>
      </c>
      <c r="L776" s="121">
        <f t="shared" si="182"/>
        <v>66.5</v>
      </c>
      <c r="M776" s="29">
        <v>15</v>
      </c>
      <c r="N776" s="31">
        <f t="shared" si="183"/>
        <v>4.4333333333333336</v>
      </c>
      <c r="O776" s="29">
        <v>1.1000000000000001</v>
      </c>
      <c r="P776" s="29">
        <v>36</v>
      </c>
      <c r="Q776" s="32">
        <f t="shared" si="184"/>
        <v>175.56</v>
      </c>
      <c r="R776" s="122">
        <f t="shared" si="185"/>
        <v>0.19506666666666667</v>
      </c>
      <c r="S776" s="25">
        <f>VLOOKUP($A776,'2021-22 Salary &amp; Benefits'!$A:$I,5,FALSE)</f>
        <v>67585</v>
      </c>
      <c r="T776" s="25">
        <f>VLOOKUP($A776,'2021-22 Salary &amp; Benefits'!$A:$I,6,FALSE)</f>
        <v>68937</v>
      </c>
      <c r="U776" s="26">
        <f t="shared" si="186"/>
        <v>13183.580666666667</v>
      </c>
      <c r="V776" s="26">
        <f t="shared" si="187"/>
        <v>263.73013333333256</v>
      </c>
      <c r="W776" s="26">
        <f>'2021-22 Salary &amp; Benefits'!G$6</f>
        <v>11848.32</v>
      </c>
      <c r="X776" s="28">
        <f>'2021-22 Salary &amp; Benefits'!H$6</f>
        <v>0.2271</v>
      </c>
      <c r="Y776" s="28">
        <f>'2021-22 Salary &amp; Benefits'!I$6</f>
        <v>0.22070000000000001</v>
      </c>
      <c r="Z776" s="26">
        <f t="shared" si="188"/>
        <v>5363.408697826666</v>
      </c>
      <c r="AA776" s="27">
        <f t="shared" si="180"/>
        <v>224.12184666666667</v>
      </c>
      <c r="AB776" s="27">
        <f t="shared" si="189"/>
        <v>49.463691559333334</v>
      </c>
      <c r="AC776" s="27">
        <f t="shared" si="190"/>
        <v>273.58553822599998</v>
      </c>
      <c r="AD776" s="26">
        <f t="shared" si="191"/>
        <v>19084.305036052665</v>
      </c>
    </row>
    <row r="777" spans="1:30" s="23" customFormat="1">
      <c r="A777" s="129" t="s">
        <v>2321</v>
      </c>
      <c r="B777" s="129" t="s">
        <v>366</v>
      </c>
      <c r="C777" s="130">
        <v>4214</v>
      </c>
      <c r="D777" s="129" t="s">
        <v>368</v>
      </c>
      <c r="E777" s="169">
        <f>VLOOKUP($C777,'2020-21 School Level AAFTE'!$C:$Z,11,FALSE)</f>
        <v>0.78080000000000005</v>
      </c>
      <c r="F777" s="169" t="str">
        <f>VLOOKUP($C777,'2020-21 School Level AAFTE'!$C:$Z,8,FALSE)</f>
        <v>Yes</v>
      </c>
      <c r="G777" s="167">
        <f>VLOOKUP($C777,'2020-21 School Level AAFTE'!$C:$I,7,FALSE)</f>
        <v>51.9</v>
      </c>
      <c r="H777" s="145">
        <f>IFERROR(IF(F777= "yes",VLOOKUP(C777,Summary!$B:$I,5,0),0),0)</f>
        <v>0</v>
      </c>
      <c r="I777" s="144">
        <f t="shared" si="181"/>
        <v>51.9</v>
      </c>
      <c r="J777" s="101">
        <f>VLOOKUP($A777,'2021-22 Salary &amp; Benefits'!$A:$I,3,FALSE)</f>
        <v>1</v>
      </c>
      <c r="K777" s="101">
        <f>VLOOKUP($A777,'2021-22 Salary &amp; Benefits'!$A:$I,4,FALSE)</f>
        <v>1</v>
      </c>
      <c r="L777" s="121">
        <f t="shared" si="182"/>
        <v>51.9</v>
      </c>
      <c r="M777" s="29">
        <v>15</v>
      </c>
      <c r="N777" s="31">
        <f t="shared" si="183"/>
        <v>3.46</v>
      </c>
      <c r="O777" s="29">
        <v>1.1000000000000001</v>
      </c>
      <c r="P777" s="29">
        <v>36</v>
      </c>
      <c r="Q777" s="32">
        <f t="shared" si="184"/>
        <v>137.01599999999999</v>
      </c>
      <c r="R777" s="122">
        <f t="shared" si="185"/>
        <v>0.15223999999999999</v>
      </c>
      <c r="S777" s="25">
        <f>VLOOKUP($A777,'2021-22 Salary &amp; Benefits'!$A:$I,5,FALSE)</f>
        <v>67585</v>
      </c>
      <c r="T777" s="25">
        <f>VLOOKUP($A777,'2021-22 Salary &amp; Benefits'!$A:$I,6,FALSE)</f>
        <v>68937</v>
      </c>
      <c r="U777" s="26">
        <f t="shared" si="186"/>
        <v>10289.140399999998</v>
      </c>
      <c r="V777" s="26">
        <f t="shared" si="187"/>
        <v>205.82848000000013</v>
      </c>
      <c r="W777" s="26">
        <f>'2021-22 Salary &amp; Benefits'!G$6</f>
        <v>11848.32</v>
      </c>
      <c r="X777" s="28">
        <f>'2021-22 Salary &amp; Benefits'!H$6</f>
        <v>0.2271</v>
      </c>
      <c r="Y777" s="28">
        <f>'2021-22 Salary &amp; Benefits'!I$6</f>
        <v>0.22070000000000001</v>
      </c>
      <c r="Z777" s="26">
        <f t="shared" si="188"/>
        <v>4185.8783671759993</v>
      </c>
      <c r="AA777" s="27">
        <f t="shared" si="180"/>
        <v>174.91614799999996</v>
      </c>
      <c r="AB777" s="27">
        <f t="shared" si="189"/>
        <v>38.603993863599996</v>
      </c>
      <c r="AC777" s="27">
        <f t="shared" si="190"/>
        <v>213.52014186359997</v>
      </c>
      <c r="AD777" s="26">
        <f t="shared" si="191"/>
        <v>14894.367389039598</v>
      </c>
    </row>
    <row r="778" spans="1:30" s="23" customFormat="1">
      <c r="A778" s="126" t="s">
        <v>2489</v>
      </c>
      <c r="B778" s="129" t="s">
        <v>1716</v>
      </c>
      <c r="C778" s="128">
        <v>2948</v>
      </c>
      <c r="D778" s="127" t="s">
        <v>1717</v>
      </c>
      <c r="E778" s="169">
        <f>VLOOKUP($C778,'2020-21 School Level AAFTE'!$C:$Z,11,FALSE)</f>
        <v>0.39250000000000002</v>
      </c>
      <c r="F778" s="169" t="str">
        <f>VLOOKUP($C778,'2020-21 School Level AAFTE'!$C:$Z,8,FALSE)</f>
        <v>No</v>
      </c>
      <c r="G778" s="167">
        <f>VLOOKUP($C778,'2020-21 School Level AAFTE'!$C:$I,7,FALSE)</f>
        <v>24.28</v>
      </c>
      <c r="H778" s="145">
        <f>IFERROR(IF(F778= "yes",VLOOKUP(C778,Summary!$B:$I,5,0),0),0)</f>
        <v>0</v>
      </c>
      <c r="I778" s="144">
        <f t="shared" si="181"/>
        <v>0</v>
      </c>
      <c r="J778" s="101">
        <f>VLOOKUP($A778,'2021-22 Salary &amp; Benefits'!$A:$I,3,FALSE)</f>
        <v>1.1200000000000001</v>
      </c>
      <c r="K778" s="101">
        <f>VLOOKUP($A778,'2021-22 Salary &amp; Benefits'!$A:$I,4,FALSE)</f>
        <v>1.1200000000000001</v>
      </c>
      <c r="L778" s="121">
        <f t="shared" si="182"/>
        <v>0</v>
      </c>
      <c r="M778" s="29">
        <v>15</v>
      </c>
      <c r="N778" s="31">
        <f t="shared" si="183"/>
        <v>0</v>
      </c>
      <c r="O778" s="29">
        <v>1.1000000000000001</v>
      </c>
      <c r="P778" s="29">
        <v>36</v>
      </c>
      <c r="Q778" s="32">
        <f t="shared" si="184"/>
        <v>0</v>
      </c>
      <c r="R778" s="122">
        <f t="shared" si="185"/>
        <v>0</v>
      </c>
      <c r="S778" s="25">
        <f>VLOOKUP($A778,'2021-22 Salary &amp; Benefits'!$A:$I,5,FALSE)</f>
        <v>67585</v>
      </c>
      <c r="T778" s="25">
        <f>VLOOKUP($A778,'2021-22 Salary &amp; Benefits'!$A:$I,6,FALSE)</f>
        <v>68937</v>
      </c>
      <c r="U778" s="26">
        <f t="shared" si="186"/>
        <v>0</v>
      </c>
      <c r="V778" s="26">
        <f t="shared" si="187"/>
        <v>0</v>
      </c>
      <c r="W778" s="26">
        <f>'2021-22 Salary &amp; Benefits'!G$6</f>
        <v>11848.32</v>
      </c>
      <c r="X778" s="28">
        <f>'2021-22 Salary &amp; Benefits'!H$6</f>
        <v>0.2271</v>
      </c>
      <c r="Y778" s="28">
        <f>'2021-22 Salary &amp; Benefits'!I$6</f>
        <v>0.22070000000000001</v>
      </c>
      <c r="Z778" s="26">
        <f t="shared" si="188"/>
        <v>0</v>
      </c>
      <c r="AA778" s="27">
        <f t="shared" si="180"/>
        <v>0</v>
      </c>
      <c r="AB778" s="27">
        <f t="shared" si="189"/>
        <v>0</v>
      </c>
      <c r="AC778" s="27">
        <f t="shared" si="190"/>
        <v>0</v>
      </c>
      <c r="AD778" s="26">
        <f t="shared" si="191"/>
        <v>0</v>
      </c>
    </row>
    <row r="779" spans="1:30" s="23" customFormat="1">
      <c r="A779" s="129" t="s">
        <v>2605</v>
      </c>
      <c r="B779" s="129" t="s">
        <v>3234</v>
      </c>
      <c r="C779" s="130">
        <v>5470</v>
      </c>
      <c r="D779" s="129" t="s">
        <v>3234</v>
      </c>
      <c r="E779" s="169">
        <f>VLOOKUP($C779,'2020-21 School Level AAFTE'!$C:$Z,11,FALSE)</f>
        <v>0.46189999999999998</v>
      </c>
      <c r="F779" s="169" t="str">
        <f>VLOOKUP($C779,'2020-21 School Level AAFTE'!$C:$Z,8,FALSE)</f>
        <v>No</v>
      </c>
      <c r="G779" s="167">
        <f>VLOOKUP($C779,'2020-21 School Level AAFTE'!$C:$I,7,FALSE)</f>
        <v>55.62</v>
      </c>
      <c r="H779" s="145">
        <f>IFERROR(IF(F779= "yes",VLOOKUP(C779,Summary!$B:$I,5,0),0),0)</f>
        <v>0</v>
      </c>
      <c r="I779" s="143">
        <f t="shared" si="181"/>
        <v>0</v>
      </c>
      <c r="J779" s="101">
        <f>VLOOKUP($A779,'2021-22 Salary &amp; Benefits'!$A:$I,3,FALSE)</f>
        <v>1</v>
      </c>
      <c r="K779" s="101">
        <f>VLOOKUP($A779,'2021-22 Salary &amp; Benefits'!$A:$I,4,FALSE)</f>
        <v>1</v>
      </c>
      <c r="L779" s="45">
        <f t="shared" si="182"/>
        <v>0</v>
      </c>
      <c r="M779" s="29">
        <v>15</v>
      </c>
      <c r="N779" s="31">
        <f t="shared" si="183"/>
        <v>0</v>
      </c>
      <c r="O779" s="29">
        <v>1.1000000000000001</v>
      </c>
      <c r="P779" s="29">
        <v>36</v>
      </c>
      <c r="Q779" s="32">
        <f t="shared" si="184"/>
        <v>0</v>
      </c>
      <c r="R779" s="122">
        <f t="shared" si="185"/>
        <v>0</v>
      </c>
      <c r="S779" s="25">
        <f>VLOOKUP($A779,'2021-22 Salary &amp; Benefits'!$A:$I,5,FALSE)</f>
        <v>67585</v>
      </c>
      <c r="T779" s="25">
        <f>VLOOKUP($A779,'2021-22 Salary &amp; Benefits'!$A:$I,6,FALSE)</f>
        <v>68937</v>
      </c>
      <c r="U779" s="26">
        <f t="shared" si="186"/>
        <v>0</v>
      </c>
      <c r="V779" s="26">
        <f t="shared" si="187"/>
        <v>0</v>
      </c>
      <c r="W779" s="26">
        <f>'2021-22 Salary &amp; Benefits'!G$6</f>
        <v>11848.32</v>
      </c>
      <c r="X779" s="28">
        <f>'2021-22 Salary &amp; Benefits'!H$6</f>
        <v>0.2271</v>
      </c>
      <c r="Y779" s="28">
        <f>'2021-22 Salary &amp; Benefits'!I$6</f>
        <v>0.22070000000000001</v>
      </c>
      <c r="Z779" s="26">
        <f t="shared" si="188"/>
        <v>0</v>
      </c>
      <c r="AA779" s="27">
        <f t="shared" si="180"/>
        <v>0</v>
      </c>
      <c r="AB779" s="27">
        <f t="shared" si="189"/>
        <v>0</v>
      </c>
      <c r="AC779" s="27">
        <f t="shared" si="190"/>
        <v>0</v>
      </c>
      <c r="AD779" s="26">
        <f t="shared" si="191"/>
        <v>0</v>
      </c>
    </row>
    <row r="780" spans="1:30" s="23" customFormat="1">
      <c r="A780" s="129" t="s">
        <v>2373</v>
      </c>
      <c r="B780" s="129" t="s">
        <v>849</v>
      </c>
      <c r="C780" s="130">
        <v>3746</v>
      </c>
      <c r="D780" s="129" t="s">
        <v>860</v>
      </c>
      <c r="E780" s="169">
        <f>VLOOKUP($C780,'2020-21 School Level AAFTE'!$C:$Z,11,FALSE)</f>
        <v>0.1386</v>
      </c>
      <c r="F780" s="169" t="str">
        <f>VLOOKUP($C780,'2020-21 School Level AAFTE'!$C:$Z,8,FALSE)</f>
        <v>No</v>
      </c>
      <c r="G780" s="167">
        <f>VLOOKUP($C780,'2020-21 School Level AAFTE'!$C:$I,7,FALSE)</f>
        <v>532.02</v>
      </c>
      <c r="H780" s="145">
        <f>IFERROR(IF(F780= "yes",VLOOKUP(C780,Summary!$B:$I,5,0),0),0)</f>
        <v>0</v>
      </c>
      <c r="I780" s="144">
        <f t="shared" si="181"/>
        <v>0</v>
      </c>
      <c r="J780" s="101">
        <f>VLOOKUP($A780,'2021-22 Salary &amp; Benefits'!$A:$I,3,FALSE)</f>
        <v>1.18</v>
      </c>
      <c r="K780" s="101">
        <f>VLOOKUP($A780,'2021-22 Salary &amp; Benefits'!$A:$I,4,FALSE)</f>
        <v>1.18</v>
      </c>
      <c r="L780" s="121">
        <f t="shared" si="182"/>
        <v>0</v>
      </c>
      <c r="M780" s="29">
        <v>15</v>
      </c>
      <c r="N780" s="31">
        <f t="shared" si="183"/>
        <v>0</v>
      </c>
      <c r="O780" s="29">
        <v>1.1000000000000001</v>
      </c>
      <c r="P780" s="29">
        <v>36</v>
      </c>
      <c r="Q780" s="32">
        <f t="shared" si="184"/>
        <v>0</v>
      </c>
      <c r="R780" s="122">
        <f t="shared" si="185"/>
        <v>0</v>
      </c>
      <c r="S780" s="25">
        <f>VLOOKUP($A780,'2021-22 Salary &amp; Benefits'!$A:$I,5,FALSE)</f>
        <v>67585</v>
      </c>
      <c r="T780" s="25">
        <f>VLOOKUP($A780,'2021-22 Salary &amp; Benefits'!$A:$I,6,FALSE)</f>
        <v>68937</v>
      </c>
      <c r="U780" s="26">
        <f t="shared" si="186"/>
        <v>0</v>
      </c>
      <c r="V780" s="26">
        <f t="shared" si="187"/>
        <v>0</v>
      </c>
      <c r="W780" s="26">
        <f>'2021-22 Salary &amp; Benefits'!G$6</f>
        <v>11848.32</v>
      </c>
      <c r="X780" s="28">
        <f>'2021-22 Salary &amp; Benefits'!H$6</f>
        <v>0.2271</v>
      </c>
      <c r="Y780" s="28">
        <f>'2021-22 Salary &amp; Benefits'!I$6</f>
        <v>0.22070000000000001</v>
      </c>
      <c r="Z780" s="26">
        <f t="shared" si="188"/>
        <v>0</v>
      </c>
      <c r="AA780" s="27">
        <f t="shared" ref="AA780:AA843" si="192">($T780*$K780*$R780/180*3)</f>
        <v>0</v>
      </c>
      <c r="AB780" s="27">
        <f t="shared" si="189"/>
        <v>0</v>
      </c>
      <c r="AC780" s="27">
        <f t="shared" si="190"/>
        <v>0</v>
      </c>
      <c r="AD780" s="26">
        <f t="shared" si="191"/>
        <v>0</v>
      </c>
    </row>
    <row r="781" spans="1:30" s="23" customFormat="1">
      <c r="A781" s="129" t="s">
        <v>2373</v>
      </c>
      <c r="B781" s="129" t="s">
        <v>849</v>
      </c>
      <c r="C781" s="130">
        <v>4460</v>
      </c>
      <c r="D781" s="129" t="s">
        <v>866</v>
      </c>
      <c r="E781" s="169">
        <f>VLOOKUP($C781,'2020-21 School Level AAFTE'!$C:$Z,11,FALSE)</f>
        <v>5.4600000000000003E-2</v>
      </c>
      <c r="F781" s="169" t="str">
        <f>VLOOKUP($C781,'2020-21 School Level AAFTE'!$C:$Z,8,FALSE)</f>
        <v>No</v>
      </c>
      <c r="G781" s="167">
        <f>VLOOKUP($C781,'2020-21 School Level AAFTE'!$C:$I,7,FALSE)</f>
        <v>820.99</v>
      </c>
      <c r="H781" s="145">
        <f>IFERROR(IF(F781= "yes",VLOOKUP(C781,Summary!$B:$I,5,0),0),0)</f>
        <v>0</v>
      </c>
      <c r="I781" s="144">
        <f t="shared" si="181"/>
        <v>0</v>
      </c>
      <c r="J781" s="101">
        <f>VLOOKUP($A781,'2021-22 Salary &amp; Benefits'!$A:$I,3,FALSE)</f>
        <v>1.18</v>
      </c>
      <c r="K781" s="101">
        <f>VLOOKUP($A781,'2021-22 Salary &amp; Benefits'!$A:$I,4,FALSE)</f>
        <v>1.18</v>
      </c>
      <c r="L781" s="121">
        <f t="shared" si="182"/>
        <v>0</v>
      </c>
      <c r="M781" s="29">
        <v>15</v>
      </c>
      <c r="N781" s="31">
        <f t="shared" si="183"/>
        <v>0</v>
      </c>
      <c r="O781" s="29">
        <v>1.1000000000000001</v>
      </c>
      <c r="P781" s="29">
        <v>36</v>
      </c>
      <c r="Q781" s="32">
        <f t="shared" si="184"/>
        <v>0</v>
      </c>
      <c r="R781" s="122">
        <f t="shared" si="185"/>
        <v>0</v>
      </c>
      <c r="S781" s="25">
        <f>VLOOKUP($A781,'2021-22 Salary &amp; Benefits'!$A:$I,5,FALSE)</f>
        <v>67585</v>
      </c>
      <c r="T781" s="25">
        <f>VLOOKUP($A781,'2021-22 Salary &amp; Benefits'!$A:$I,6,FALSE)</f>
        <v>68937</v>
      </c>
      <c r="U781" s="26">
        <f t="shared" si="186"/>
        <v>0</v>
      </c>
      <c r="V781" s="26">
        <f t="shared" si="187"/>
        <v>0</v>
      </c>
      <c r="W781" s="26">
        <f>'2021-22 Salary &amp; Benefits'!G$6</f>
        <v>11848.32</v>
      </c>
      <c r="X781" s="28">
        <f>'2021-22 Salary &amp; Benefits'!H$6</f>
        <v>0.2271</v>
      </c>
      <c r="Y781" s="28">
        <f>'2021-22 Salary &amp; Benefits'!I$6</f>
        <v>0.22070000000000001</v>
      </c>
      <c r="Z781" s="26">
        <f t="shared" si="188"/>
        <v>0</v>
      </c>
      <c r="AA781" s="27">
        <f t="shared" si="192"/>
        <v>0</v>
      </c>
      <c r="AB781" s="27">
        <f t="shared" si="189"/>
        <v>0</v>
      </c>
      <c r="AC781" s="27">
        <f t="shared" si="190"/>
        <v>0</v>
      </c>
      <c r="AD781" s="26">
        <f t="shared" si="191"/>
        <v>0</v>
      </c>
    </row>
    <row r="782" spans="1:30" s="23" customFormat="1">
      <c r="A782" s="129" t="s">
        <v>2373</v>
      </c>
      <c r="B782" s="129" t="s">
        <v>849</v>
      </c>
      <c r="C782" s="130">
        <v>3440</v>
      </c>
      <c r="D782" s="129" t="s">
        <v>856</v>
      </c>
      <c r="E782" s="169">
        <f>VLOOKUP($C782,'2020-21 School Level AAFTE'!$C:$Z,11,FALSE)</f>
        <v>0.1113</v>
      </c>
      <c r="F782" s="169" t="str">
        <f>VLOOKUP($C782,'2020-21 School Level AAFTE'!$C:$Z,8,FALSE)</f>
        <v>No</v>
      </c>
      <c r="G782" s="167">
        <f>VLOOKUP($C782,'2020-21 School Level AAFTE'!$C:$I,7,FALSE)</f>
        <v>625.05999999999995</v>
      </c>
      <c r="H782" s="145">
        <f>IFERROR(IF(F782= "yes",VLOOKUP(C782,Summary!$B:$I,5,0),0),0)</f>
        <v>0</v>
      </c>
      <c r="I782" s="144">
        <f t="shared" si="181"/>
        <v>0</v>
      </c>
      <c r="J782" s="101">
        <f>VLOOKUP($A782,'2021-22 Salary &amp; Benefits'!$A:$I,3,FALSE)</f>
        <v>1.18</v>
      </c>
      <c r="K782" s="101">
        <f>VLOOKUP($A782,'2021-22 Salary &amp; Benefits'!$A:$I,4,FALSE)</f>
        <v>1.18</v>
      </c>
      <c r="L782" s="121">
        <f t="shared" si="182"/>
        <v>0</v>
      </c>
      <c r="M782" s="29">
        <v>15</v>
      </c>
      <c r="N782" s="31">
        <f t="shared" si="183"/>
        <v>0</v>
      </c>
      <c r="O782" s="29">
        <v>1.1000000000000001</v>
      </c>
      <c r="P782" s="29">
        <v>36</v>
      </c>
      <c r="Q782" s="32">
        <f t="shared" si="184"/>
        <v>0</v>
      </c>
      <c r="R782" s="122">
        <f t="shared" si="185"/>
        <v>0</v>
      </c>
      <c r="S782" s="25">
        <f>VLOOKUP($A782,'2021-22 Salary &amp; Benefits'!$A:$I,5,FALSE)</f>
        <v>67585</v>
      </c>
      <c r="T782" s="25">
        <f>VLOOKUP($A782,'2021-22 Salary &amp; Benefits'!$A:$I,6,FALSE)</f>
        <v>68937</v>
      </c>
      <c r="U782" s="26">
        <f t="shared" si="186"/>
        <v>0</v>
      </c>
      <c r="V782" s="26">
        <f t="shared" si="187"/>
        <v>0</v>
      </c>
      <c r="W782" s="26">
        <f>'2021-22 Salary &amp; Benefits'!G$6</f>
        <v>11848.32</v>
      </c>
      <c r="X782" s="28">
        <f>'2021-22 Salary &amp; Benefits'!H$6</f>
        <v>0.2271</v>
      </c>
      <c r="Y782" s="28">
        <f>'2021-22 Salary &amp; Benefits'!I$6</f>
        <v>0.22070000000000001</v>
      </c>
      <c r="Z782" s="26">
        <f t="shared" si="188"/>
        <v>0</v>
      </c>
      <c r="AA782" s="27">
        <f t="shared" si="192"/>
        <v>0</v>
      </c>
      <c r="AB782" s="27">
        <f t="shared" si="189"/>
        <v>0</v>
      </c>
      <c r="AC782" s="27">
        <f t="shared" si="190"/>
        <v>0</v>
      </c>
      <c r="AD782" s="26">
        <f t="shared" si="191"/>
        <v>0</v>
      </c>
    </row>
    <row r="783" spans="1:30" s="23" customFormat="1">
      <c r="A783" s="129" t="s">
        <v>2373</v>
      </c>
      <c r="B783" s="129" t="s">
        <v>849</v>
      </c>
      <c r="C783" s="130">
        <v>4565</v>
      </c>
      <c r="D783" s="129" t="s">
        <v>868</v>
      </c>
      <c r="E783" s="169">
        <f>VLOOKUP($C783,'2020-21 School Level AAFTE'!$C:$Z,11,FALSE)</f>
        <v>8.3000000000000001E-3</v>
      </c>
      <c r="F783" s="169" t="str">
        <f>VLOOKUP($C783,'2020-21 School Level AAFTE'!$C:$Z,8,FALSE)</f>
        <v>No</v>
      </c>
      <c r="G783" s="167">
        <f>VLOOKUP($C783,'2020-21 School Level AAFTE'!$C:$I,7,FALSE)</f>
        <v>444.37</v>
      </c>
      <c r="H783" s="145">
        <f>IFERROR(IF(F783= "yes",VLOOKUP(C783,Summary!$B:$I,5,0),0),0)</f>
        <v>0</v>
      </c>
      <c r="I783" s="144">
        <f t="shared" si="181"/>
        <v>0</v>
      </c>
      <c r="J783" s="101">
        <f>VLOOKUP($A783,'2021-22 Salary &amp; Benefits'!$A:$I,3,FALSE)</f>
        <v>1.18</v>
      </c>
      <c r="K783" s="101">
        <f>VLOOKUP($A783,'2021-22 Salary &amp; Benefits'!$A:$I,4,FALSE)</f>
        <v>1.18</v>
      </c>
      <c r="L783" s="121">
        <f t="shared" si="182"/>
        <v>0</v>
      </c>
      <c r="M783" s="29">
        <v>15</v>
      </c>
      <c r="N783" s="31">
        <f t="shared" si="183"/>
        <v>0</v>
      </c>
      <c r="O783" s="29">
        <v>1.1000000000000001</v>
      </c>
      <c r="P783" s="29">
        <v>36</v>
      </c>
      <c r="Q783" s="32">
        <f t="shared" si="184"/>
        <v>0</v>
      </c>
      <c r="R783" s="122">
        <f t="shared" si="185"/>
        <v>0</v>
      </c>
      <c r="S783" s="25">
        <f>VLOOKUP($A783,'2021-22 Salary &amp; Benefits'!$A:$I,5,FALSE)</f>
        <v>67585</v>
      </c>
      <c r="T783" s="25">
        <f>VLOOKUP($A783,'2021-22 Salary &amp; Benefits'!$A:$I,6,FALSE)</f>
        <v>68937</v>
      </c>
      <c r="U783" s="26">
        <f t="shared" si="186"/>
        <v>0</v>
      </c>
      <c r="V783" s="26">
        <f t="shared" si="187"/>
        <v>0</v>
      </c>
      <c r="W783" s="26">
        <f>'2021-22 Salary &amp; Benefits'!G$6</f>
        <v>11848.32</v>
      </c>
      <c r="X783" s="28">
        <f>'2021-22 Salary &amp; Benefits'!H$6</f>
        <v>0.2271</v>
      </c>
      <c r="Y783" s="28">
        <f>'2021-22 Salary &amp; Benefits'!I$6</f>
        <v>0.22070000000000001</v>
      </c>
      <c r="Z783" s="26">
        <f t="shared" si="188"/>
        <v>0</v>
      </c>
      <c r="AA783" s="27">
        <f t="shared" si="192"/>
        <v>0</v>
      </c>
      <c r="AB783" s="27">
        <f t="shared" si="189"/>
        <v>0</v>
      </c>
      <c r="AC783" s="27">
        <f t="shared" si="190"/>
        <v>0</v>
      </c>
      <c r="AD783" s="26">
        <f t="shared" si="191"/>
        <v>0</v>
      </c>
    </row>
    <row r="784" spans="1:30" s="23" customFormat="1">
      <c r="A784" s="129" t="s">
        <v>2373</v>
      </c>
      <c r="B784" s="129" t="s">
        <v>849</v>
      </c>
      <c r="C784" s="130">
        <v>4300</v>
      </c>
      <c r="D784" s="129" t="s">
        <v>863</v>
      </c>
      <c r="E784" s="169">
        <f>VLOOKUP($C784,'2020-21 School Level AAFTE'!$C:$Z,11,FALSE)</f>
        <v>7.46E-2</v>
      </c>
      <c r="F784" s="169" t="str">
        <f>VLOOKUP($C784,'2020-21 School Level AAFTE'!$C:$Z,8,FALSE)</f>
        <v>No</v>
      </c>
      <c r="G784" s="167">
        <f>VLOOKUP($C784,'2020-21 School Level AAFTE'!$C:$I,7,FALSE)</f>
        <v>512.41999999999996</v>
      </c>
      <c r="H784" s="145">
        <f>IFERROR(IF(F784= "yes",VLOOKUP(C784,Summary!$B:$I,5,0),0),0)</f>
        <v>0</v>
      </c>
      <c r="I784" s="143">
        <f t="shared" si="181"/>
        <v>0</v>
      </c>
      <c r="J784" s="101">
        <f>VLOOKUP($A784,'2021-22 Salary &amp; Benefits'!$A:$I,3,FALSE)</f>
        <v>1.18</v>
      </c>
      <c r="K784" s="101">
        <f>VLOOKUP($A784,'2021-22 Salary &amp; Benefits'!$A:$I,4,FALSE)</f>
        <v>1.18</v>
      </c>
      <c r="L784" s="45">
        <f t="shared" si="182"/>
        <v>0</v>
      </c>
      <c r="M784" s="29">
        <v>15</v>
      </c>
      <c r="N784" s="31">
        <f t="shared" si="183"/>
        <v>0</v>
      </c>
      <c r="O784" s="29">
        <v>1.1000000000000001</v>
      </c>
      <c r="P784" s="29">
        <v>36</v>
      </c>
      <c r="Q784" s="32">
        <f t="shared" si="184"/>
        <v>0</v>
      </c>
      <c r="R784" s="122">
        <f t="shared" si="185"/>
        <v>0</v>
      </c>
      <c r="S784" s="25">
        <f>VLOOKUP($A784,'2021-22 Salary &amp; Benefits'!$A:$I,5,FALSE)</f>
        <v>67585</v>
      </c>
      <c r="T784" s="25">
        <f>VLOOKUP($A784,'2021-22 Salary &amp; Benefits'!$A:$I,6,FALSE)</f>
        <v>68937</v>
      </c>
      <c r="U784" s="26">
        <f t="shared" si="186"/>
        <v>0</v>
      </c>
      <c r="V784" s="26">
        <f t="shared" si="187"/>
        <v>0</v>
      </c>
      <c r="W784" s="26">
        <f>'2021-22 Salary &amp; Benefits'!G$6</f>
        <v>11848.32</v>
      </c>
      <c r="X784" s="28">
        <f>'2021-22 Salary &amp; Benefits'!H$6</f>
        <v>0.2271</v>
      </c>
      <c r="Y784" s="28">
        <f>'2021-22 Salary &amp; Benefits'!I$6</f>
        <v>0.22070000000000001</v>
      </c>
      <c r="Z784" s="26">
        <f t="shared" si="188"/>
        <v>0</v>
      </c>
      <c r="AA784" s="27">
        <f t="shared" si="192"/>
        <v>0</v>
      </c>
      <c r="AB784" s="27">
        <f t="shared" si="189"/>
        <v>0</v>
      </c>
      <c r="AC784" s="27">
        <f t="shared" si="190"/>
        <v>0</v>
      </c>
      <c r="AD784" s="26">
        <f t="shared" si="191"/>
        <v>0</v>
      </c>
    </row>
    <row r="785" spans="1:30" s="23" customFormat="1">
      <c r="A785" s="129" t="s">
        <v>2373</v>
      </c>
      <c r="B785" s="129" t="s">
        <v>849</v>
      </c>
      <c r="C785" s="130">
        <v>2738</v>
      </c>
      <c r="D785" s="129" t="s">
        <v>851</v>
      </c>
      <c r="E785" s="169">
        <f>VLOOKUP($C785,'2020-21 School Level AAFTE'!$C:$Z,11,FALSE)</f>
        <v>0.2011</v>
      </c>
      <c r="F785" s="169" t="str">
        <f>VLOOKUP($C785,'2020-21 School Level AAFTE'!$C:$Z,8,FALSE)</f>
        <v>No</v>
      </c>
      <c r="G785" s="167">
        <f>VLOOKUP($C785,'2020-21 School Level AAFTE'!$C:$I,7,FALSE)</f>
        <v>706.7</v>
      </c>
      <c r="H785" s="145">
        <f>IFERROR(IF(F785= "yes",VLOOKUP(C785,Summary!$B:$I,5,0),0),0)</f>
        <v>0</v>
      </c>
      <c r="I785" s="143">
        <f t="shared" si="181"/>
        <v>0</v>
      </c>
      <c r="J785" s="101">
        <f>VLOOKUP($A785,'2021-22 Salary &amp; Benefits'!$A:$I,3,FALSE)</f>
        <v>1.18</v>
      </c>
      <c r="K785" s="101">
        <f>VLOOKUP($A785,'2021-22 Salary &amp; Benefits'!$A:$I,4,FALSE)</f>
        <v>1.18</v>
      </c>
      <c r="L785" s="45">
        <f t="shared" si="182"/>
        <v>0</v>
      </c>
      <c r="M785" s="29">
        <v>15</v>
      </c>
      <c r="N785" s="31">
        <f t="shared" si="183"/>
        <v>0</v>
      </c>
      <c r="O785" s="29">
        <v>1.1000000000000001</v>
      </c>
      <c r="P785" s="29">
        <v>36</v>
      </c>
      <c r="Q785" s="32">
        <f t="shared" si="184"/>
        <v>0</v>
      </c>
      <c r="R785" s="122">
        <f t="shared" si="185"/>
        <v>0</v>
      </c>
      <c r="S785" s="25">
        <f>VLOOKUP($A785,'2021-22 Salary &amp; Benefits'!$A:$I,5,FALSE)</f>
        <v>67585</v>
      </c>
      <c r="T785" s="25">
        <f>VLOOKUP($A785,'2021-22 Salary &amp; Benefits'!$A:$I,6,FALSE)</f>
        <v>68937</v>
      </c>
      <c r="U785" s="26">
        <f t="shared" si="186"/>
        <v>0</v>
      </c>
      <c r="V785" s="26">
        <f t="shared" si="187"/>
        <v>0</v>
      </c>
      <c r="W785" s="26">
        <f>'2021-22 Salary &amp; Benefits'!G$6</f>
        <v>11848.32</v>
      </c>
      <c r="X785" s="28">
        <f>'2021-22 Salary &amp; Benefits'!H$6</f>
        <v>0.2271</v>
      </c>
      <c r="Y785" s="28">
        <f>'2021-22 Salary &amp; Benefits'!I$6</f>
        <v>0.22070000000000001</v>
      </c>
      <c r="Z785" s="26">
        <f t="shared" si="188"/>
        <v>0</v>
      </c>
      <c r="AA785" s="27">
        <f t="shared" si="192"/>
        <v>0</v>
      </c>
      <c r="AB785" s="27">
        <f t="shared" si="189"/>
        <v>0</v>
      </c>
      <c r="AC785" s="27">
        <f t="shared" si="190"/>
        <v>0</v>
      </c>
      <c r="AD785" s="26">
        <f t="shared" si="191"/>
        <v>0</v>
      </c>
    </row>
    <row r="786" spans="1:30" s="23" customFormat="1">
      <c r="A786" s="129" t="s">
        <v>2373</v>
      </c>
      <c r="B786" s="129" t="s">
        <v>849</v>
      </c>
      <c r="C786" s="130">
        <v>4375</v>
      </c>
      <c r="D786" s="129" t="s">
        <v>864</v>
      </c>
      <c r="E786" s="169">
        <f>VLOOKUP($C786,'2020-21 School Level AAFTE'!$C:$Z,11,FALSE)</f>
        <v>2.8400000000000002E-2</v>
      </c>
      <c r="F786" s="169" t="str">
        <f>VLOOKUP($C786,'2020-21 School Level AAFTE'!$C:$Z,8,FALSE)</f>
        <v>No</v>
      </c>
      <c r="G786" s="167">
        <f>VLOOKUP($C786,'2020-21 School Level AAFTE'!$C:$I,7,FALSE)</f>
        <v>522.17999999999995</v>
      </c>
      <c r="H786" s="145">
        <f>IFERROR(IF(F786= "yes",VLOOKUP(C786,Summary!$B:$I,5,0),0),0)</f>
        <v>0</v>
      </c>
      <c r="I786" s="144">
        <f t="shared" si="181"/>
        <v>0</v>
      </c>
      <c r="J786" s="101">
        <f>VLOOKUP($A786,'2021-22 Salary &amp; Benefits'!$A:$I,3,FALSE)</f>
        <v>1.18</v>
      </c>
      <c r="K786" s="101">
        <f>VLOOKUP($A786,'2021-22 Salary &amp; Benefits'!$A:$I,4,FALSE)</f>
        <v>1.18</v>
      </c>
      <c r="L786" s="121">
        <f t="shared" si="182"/>
        <v>0</v>
      </c>
      <c r="M786" s="29">
        <v>15</v>
      </c>
      <c r="N786" s="31">
        <f t="shared" si="183"/>
        <v>0</v>
      </c>
      <c r="O786" s="29">
        <v>1.1000000000000001</v>
      </c>
      <c r="P786" s="29">
        <v>36</v>
      </c>
      <c r="Q786" s="32">
        <f t="shared" si="184"/>
        <v>0</v>
      </c>
      <c r="R786" s="122">
        <f t="shared" si="185"/>
        <v>0</v>
      </c>
      <c r="S786" s="25">
        <f>VLOOKUP($A786,'2021-22 Salary &amp; Benefits'!$A:$I,5,FALSE)</f>
        <v>67585</v>
      </c>
      <c r="T786" s="25">
        <f>VLOOKUP($A786,'2021-22 Salary &amp; Benefits'!$A:$I,6,FALSE)</f>
        <v>68937</v>
      </c>
      <c r="U786" s="26">
        <f t="shared" si="186"/>
        <v>0</v>
      </c>
      <c r="V786" s="26">
        <f t="shared" si="187"/>
        <v>0</v>
      </c>
      <c r="W786" s="26">
        <f>'2021-22 Salary &amp; Benefits'!G$6</f>
        <v>11848.32</v>
      </c>
      <c r="X786" s="28">
        <f>'2021-22 Salary &amp; Benefits'!H$6</f>
        <v>0.2271</v>
      </c>
      <c r="Y786" s="28">
        <f>'2021-22 Salary &amp; Benefits'!I$6</f>
        <v>0.22070000000000001</v>
      </c>
      <c r="Z786" s="26">
        <f t="shared" si="188"/>
        <v>0</v>
      </c>
      <c r="AA786" s="27">
        <f t="shared" si="192"/>
        <v>0</v>
      </c>
      <c r="AB786" s="27">
        <f t="shared" si="189"/>
        <v>0</v>
      </c>
      <c r="AC786" s="27">
        <f t="shared" si="190"/>
        <v>0</v>
      </c>
      <c r="AD786" s="26">
        <f t="shared" si="191"/>
        <v>0</v>
      </c>
    </row>
    <row r="787" spans="1:30" s="23" customFormat="1">
      <c r="A787" s="129" t="s">
        <v>2373</v>
      </c>
      <c r="B787" s="129" t="s">
        <v>849</v>
      </c>
      <c r="C787" s="130">
        <v>5201</v>
      </c>
      <c r="D787" s="129" t="s">
        <v>872</v>
      </c>
      <c r="E787" s="169">
        <f>VLOOKUP($C787,'2020-21 School Level AAFTE'!$C:$Z,11,FALSE)</f>
        <v>1.3599999999999999E-2</v>
      </c>
      <c r="F787" s="169" t="str">
        <f>VLOOKUP($C787,'2020-21 School Level AAFTE'!$C:$Z,8,FALSE)</f>
        <v>No</v>
      </c>
      <c r="G787" s="167">
        <f>VLOOKUP($C787,'2020-21 School Level AAFTE'!$C:$I,7,FALSE)</f>
        <v>683</v>
      </c>
      <c r="H787" s="145">
        <f>IFERROR(IF(F787= "yes",VLOOKUP(C787,Summary!$B:$I,5,0),0),0)</f>
        <v>0</v>
      </c>
      <c r="I787" s="143">
        <f t="shared" si="181"/>
        <v>0</v>
      </c>
      <c r="J787" s="101">
        <f>VLOOKUP($A787,'2021-22 Salary &amp; Benefits'!$A:$I,3,FALSE)</f>
        <v>1.18</v>
      </c>
      <c r="K787" s="101">
        <f>VLOOKUP($A787,'2021-22 Salary &amp; Benefits'!$A:$I,4,FALSE)</f>
        <v>1.18</v>
      </c>
      <c r="L787" s="45">
        <f t="shared" si="182"/>
        <v>0</v>
      </c>
      <c r="M787" s="29">
        <v>15</v>
      </c>
      <c r="N787" s="31">
        <f t="shared" si="183"/>
        <v>0</v>
      </c>
      <c r="O787" s="29">
        <v>1.1000000000000001</v>
      </c>
      <c r="P787" s="29">
        <v>36</v>
      </c>
      <c r="Q787" s="32">
        <f t="shared" si="184"/>
        <v>0</v>
      </c>
      <c r="R787" s="122">
        <f t="shared" si="185"/>
        <v>0</v>
      </c>
      <c r="S787" s="25">
        <f>VLOOKUP($A787,'2021-22 Salary &amp; Benefits'!$A:$I,5,FALSE)</f>
        <v>67585</v>
      </c>
      <c r="T787" s="25">
        <f>VLOOKUP($A787,'2021-22 Salary &amp; Benefits'!$A:$I,6,FALSE)</f>
        <v>68937</v>
      </c>
      <c r="U787" s="26">
        <f t="shared" si="186"/>
        <v>0</v>
      </c>
      <c r="V787" s="26">
        <f t="shared" si="187"/>
        <v>0</v>
      </c>
      <c r="W787" s="26">
        <f>'2021-22 Salary &amp; Benefits'!G$6</f>
        <v>11848.32</v>
      </c>
      <c r="X787" s="28">
        <f>'2021-22 Salary &amp; Benefits'!H$6</f>
        <v>0.2271</v>
      </c>
      <c r="Y787" s="28">
        <f>'2021-22 Salary &amp; Benefits'!I$6</f>
        <v>0.22070000000000001</v>
      </c>
      <c r="Z787" s="26">
        <f t="shared" si="188"/>
        <v>0</v>
      </c>
      <c r="AA787" s="27">
        <f t="shared" si="192"/>
        <v>0</v>
      </c>
      <c r="AB787" s="27">
        <f t="shared" si="189"/>
        <v>0</v>
      </c>
      <c r="AC787" s="27">
        <f t="shared" si="190"/>
        <v>0</v>
      </c>
      <c r="AD787" s="26">
        <f t="shared" si="191"/>
        <v>0</v>
      </c>
    </row>
    <row r="788" spans="1:30" s="23" customFormat="1">
      <c r="A788" s="129" t="s">
        <v>2373</v>
      </c>
      <c r="B788" s="129" t="s">
        <v>849</v>
      </c>
      <c r="C788" s="130">
        <v>4376</v>
      </c>
      <c r="D788" s="129" t="s">
        <v>865</v>
      </c>
      <c r="E788" s="169">
        <f>VLOOKUP($C788,'2020-21 School Level AAFTE'!$C:$Z,11,FALSE)</f>
        <v>1.7600000000000001E-2</v>
      </c>
      <c r="F788" s="169" t="str">
        <f>VLOOKUP($C788,'2020-21 School Level AAFTE'!$C:$Z,8,FALSE)</f>
        <v>No</v>
      </c>
      <c r="G788" s="167">
        <f>VLOOKUP($C788,'2020-21 School Level AAFTE'!$C:$I,7,FALSE)</f>
        <v>610.51</v>
      </c>
      <c r="H788" s="145">
        <f>IFERROR(IF(F788= "yes",VLOOKUP(C788,Summary!$B:$I,5,0),0),0)</f>
        <v>0</v>
      </c>
      <c r="I788" s="143">
        <f t="shared" si="181"/>
        <v>0</v>
      </c>
      <c r="J788" s="101">
        <f>VLOOKUP($A788,'2021-22 Salary &amp; Benefits'!$A:$I,3,FALSE)</f>
        <v>1.18</v>
      </c>
      <c r="K788" s="101">
        <f>VLOOKUP($A788,'2021-22 Salary &amp; Benefits'!$A:$I,4,FALSE)</f>
        <v>1.18</v>
      </c>
      <c r="L788" s="45">
        <f t="shared" si="182"/>
        <v>0</v>
      </c>
      <c r="M788" s="29">
        <v>15</v>
      </c>
      <c r="N788" s="31">
        <f t="shared" si="183"/>
        <v>0</v>
      </c>
      <c r="O788" s="29">
        <v>1.1000000000000001</v>
      </c>
      <c r="P788" s="29">
        <v>36</v>
      </c>
      <c r="Q788" s="32">
        <f t="shared" si="184"/>
        <v>0</v>
      </c>
      <c r="R788" s="122">
        <f t="shared" si="185"/>
        <v>0</v>
      </c>
      <c r="S788" s="25">
        <f>VLOOKUP($A788,'2021-22 Salary &amp; Benefits'!$A:$I,5,FALSE)</f>
        <v>67585</v>
      </c>
      <c r="T788" s="25">
        <f>VLOOKUP($A788,'2021-22 Salary &amp; Benefits'!$A:$I,6,FALSE)</f>
        <v>68937</v>
      </c>
      <c r="U788" s="26">
        <f t="shared" si="186"/>
        <v>0</v>
      </c>
      <c r="V788" s="26">
        <f t="shared" si="187"/>
        <v>0</v>
      </c>
      <c r="W788" s="26">
        <f>'2021-22 Salary &amp; Benefits'!G$6</f>
        <v>11848.32</v>
      </c>
      <c r="X788" s="28">
        <f>'2021-22 Salary &amp; Benefits'!H$6</f>
        <v>0.2271</v>
      </c>
      <c r="Y788" s="28">
        <f>'2021-22 Salary &amp; Benefits'!I$6</f>
        <v>0.22070000000000001</v>
      </c>
      <c r="Z788" s="26">
        <f t="shared" si="188"/>
        <v>0</v>
      </c>
      <c r="AA788" s="27">
        <f t="shared" si="192"/>
        <v>0</v>
      </c>
      <c r="AB788" s="27">
        <f t="shared" si="189"/>
        <v>0</v>
      </c>
      <c r="AC788" s="27">
        <f t="shared" si="190"/>
        <v>0</v>
      </c>
      <c r="AD788" s="26">
        <f t="shared" si="191"/>
        <v>0</v>
      </c>
    </row>
    <row r="789" spans="1:30" s="23" customFormat="1">
      <c r="A789" s="129" t="s">
        <v>2373</v>
      </c>
      <c r="B789" s="129" t="s">
        <v>849</v>
      </c>
      <c r="C789" s="130">
        <v>4493</v>
      </c>
      <c r="D789" s="129" t="s">
        <v>253</v>
      </c>
      <c r="E789" s="169">
        <f>VLOOKUP($C789,'2020-21 School Level AAFTE'!$C:$Z,11,FALSE)</f>
        <v>5.8900000000000001E-2</v>
      </c>
      <c r="F789" s="169" t="str">
        <f>VLOOKUP($C789,'2020-21 School Level AAFTE'!$C:$Z,8,FALSE)</f>
        <v>No</v>
      </c>
      <c r="G789" s="167">
        <f>VLOOKUP($C789,'2020-21 School Level AAFTE'!$C:$I,7,FALSE)</f>
        <v>504.31</v>
      </c>
      <c r="H789" s="145">
        <f>IFERROR(IF(F789= "yes",VLOOKUP(C789,Summary!$B:$I,5,0),0),0)</f>
        <v>0</v>
      </c>
      <c r="I789" s="143">
        <f t="shared" si="181"/>
        <v>0</v>
      </c>
      <c r="J789" s="101">
        <f>VLOOKUP($A789,'2021-22 Salary &amp; Benefits'!$A:$I,3,FALSE)</f>
        <v>1.18</v>
      </c>
      <c r="K789" s="101">
        <f>VLOOKUP($A789,'2021-22 Salary &amp; Benefits'!$A:$I,4,FALSE)</f>
        <v>1.18</v>
      </c>
      <c r="L789" s="45">
        <f t="shared" si="182"/>
        <v>0</v>
      </c>
      <c r="M789" s="29">
        <v>15</v>
      </c>
      <c r="N789" s="31">
        <f t="shared" si="183"/>
        <v>0</v>
      </c>
      <c r="O789" s="29">
        <v>1.1000000000000001</v>
      </c>
      <c r="P789" s="29">
        <v>36</v>
      </c>
      <c r="Q789" s="32">
        <f t="shared" si="184"/>
        <v>0</v>
      </c>
      <c r="R789" s="122">
        <f t="shared" si="185"/>
        <v>0</v>
      </c>
      <c r="S789" s="25">
        <f>VLOOKUP($A789,'2021-22 Salary &amp; Benefits'!$A:$I,5,FALSE)</f>
        <v>67585</v>
      </c>
      <c r="T789" s="25">
        <f>VLOOKUP($A789,'2021-22 Salary &amp; Benefits'!$A:$I,6,FALSE)</f>
        <v>68937</v>
      </c>
      <c r="U789" s="26">
        <f t="shared" si="186"/>
        <v>0</v>
      </c>
      <c r="V789" s="26">
        <f t="shared" si="187"/>
        <v>0</v>
      </c>
      <c r="W789" s="26">
        <f>'2021-22 Salary &amp; Benefits'!G$6</f>
        <v>11848.32</v>
      </c>
      <c r="X789" s="28">
        <f>'2021-22 Salary &amp; Benefits'!H$6</f>
        <v>0.2271</v>
      </c>
      <c r="Y789" s="28">
        <f>'2021-22 Salary &amp; Benefits'!I$6</f>
        <v>0.22070000000000001</v>
      </c>
      <c r="Z789" s="26">
        <f t="shared" si="188"/>
        <v>0</v>
      </c>
      <c r="AA789" s="27">
        <f t="shared" si="192"/>
        <v>0</v>
      </c>
      <c r="AB789" s="27">
        <f t="shared" si="189"/>
        <v>0</v>
      </c>
      <c r="AC789" s="27">
        <f t="shared" si="190"/>
        <v>0</v>
      </c>
      <c r="AD789" s="26">
        <f t="shared" si="191"/>
        <v>0</v>
      </c>
    </row>
    <row r="790" spans="1:30" s="23" customFormat="1">
      <c r="A790" s="129" t="s">
        <v>2373</v>
      </c>
      <c r="B790" s="129" t="s">
        <v>849</v>
      </c>
      <c r="C790" s="130">
        <v>5437</v>
      </c>
      <c r="D790" s="129" t="s">
        <v>873</v>
      </c>
      <c r="E790" s="169">
        <f>VLOOKUP($C790,'2020-21 School Level AAFTE'!$C:$Z,11,FALSE)</f>
        <v>7.2599999999999998E-2</v>
      </c>
      <c r="F790" s="169" t="str">
        <f>VLOOKUP($C790,'2020-21 School Level AAFTE'!$C:$Z,8,FALSE)</f>
        <v>No</v>
      </c>
      <c r="G790" s="167">
        <f>VLOOKUP($C790,'2020-21 School Level AAFTE'!$C:$I,7,FALSE)</f>
        <v>164.65</v>
      </c>
      <c r="H790" s="145">
        <f>IFERROR(IF(F790= "yes",VLOOKUP(C790,Summary!$B:$I,5,0),0),0)</f>
        <v>0</v>
      </c>
      <c r="I790" s="143">
        <f t="shared" si="181"/>
        <v>0</v>
      </c>
      <c r="J790" s="101">
        <f>VLOOKUP($A790,'2021-22 Salary &amp; Benefits'!$A:$I,3,FALSE)</f>
        <v>1.18</v>
      </c>
      <c r="K790" s="101">
        <f>VLOOKUP($A790,'2021-22 Salary &amp; Benefits'!$A:$I,4,FALSE)</f>
        <v>1.18</v>
      </c>
      <c r="L790" s="45">
        <f t="shared" si="182"/>
        <v>0</v>
      </c>
      <c r="M790" s="29">
        <v>15</v>
      </c>
      <c r="N790" s="31">
        <f t="shared" si="183"/>
        <v>0</v>
      </c>
      <c r="O790" s="29">
        <v>1.1000000000000001</v>
      </c>
      <c r="P790" s="29">
        <v>36</v>
      </c>
      <c r="Q790" s="32">
        <f t="shared" si="184"/>
        <v>0</v>
      </c>
      <c r="R790" s="122">
        <f t="shared" si="185"/>
        <v>0</v>
      </c>
      <c r="S790" s="25">
        <f>VLOOKUP($A790,'2021-22 Salary &amp; Benefits'!$A:$I,5,FALSE)</f>
        <v>67585</v>
      </c>
      <c r="T790" s="25">
        <f>VLOOKUP($A790,'2021-22 Salary &amp; Benefits'!$A:$I,6,FALSE)</f>
        <v>68937</v>
      </c>
      <c r="U790" s="26">
        <f t="shared" si="186"/>
        <v>0</v>
      </c>
      <c r="V790" s="26">
        <f t="shared" si="187"/>
        <v>0</v>
      </c>
      <c r="W790" s="26">
        <f>'2021-22 Salary &amp; Benefits'!G$6</f>
        <v>11848.32</v>
      </c>
      <c r="X790" s="28">
        <f>'2021-22 Salary &amp; Benefits'!H$6</f>
        <v>0.2271</v>
      </c>
      <c r="Y790" s="28">
        <f>'2021-22 Salary &amp; Benefits'!I$6</f>
        <v>0.22070000000000001</v>
      </c>
      <c r="Z790" s="26">
        <f t="shared" si="188"/>
        <v>0</v>
      </c>
      <c r="AA790" s="27">
        <f t="shared" si="192"/>
        <v>0</v>
      </c>
      <c r="AB790" s="27">
        <f t="shared" si="189"/>
        <v>0</v>
      </c>
      <c r="AC790" s="27">
        <f t="shared" si="190"/>
        <v>0</v>
      </c>
      <c r="AD790" s="26">
        <f t="shared" si="191"/>
        <v>0</v>
      </c>
    </row>
    <row r="791" spans="1:30" s="23" customFormat="1">
      <c r="A791" s="129" t="s">
        <v>2373</v>
      </c>
      <c r="B791" s="129" t="s">
        <v>849</v>
      </c>
      <c r="C791" s="130">
        <v>5056</v>
      </c>
      <c r="D791" s="129" t="s">
        <v>870</v>
      </c>
      <c r="E791" s="169">
        <f>VLOOKUP($C791,'2020-21 School Level AAFTE'!$C:$Z,11,FALSE)</f>
        <v>5.6800000000000003E-2</v>
      </c>
      <c r="F791" s="169" t="str">
        <f>VLOOKUP($C791,'2020-21 School Level AAFTE'!$C:$Z,8,FALSE)</f>
        <v>No</v>
      </c>
      <c r="G791" s="167">
        <f>VLOOKUP($C791,'2020-21 School Level AAFTE'!$C:$I,7,FALSE)</f>
        <v>615.5</v>
      </c>
      <c r="H791" s="145">
        <f>IFERROR(IF(F791= "yes",VLOOKUP(C791,Summary!$B:$I,5,0),0),0)</f>
        <v>0</v>
      </c>
      <c r="I791" s="144">
        <f t="shared" si="181"/>
        <v>0</v>
      </c>
      <c r="J791" s="101">
        <f>VLOOKUP($A791,'2021-22 Salary &amp; Benefits'!$A:$I,3,FALSE)</f>
        <v>1.18</v>
      </c>
      <c r="K791" s="101">
        <f>VLOOKUP($A791,'2021-22 Salary &amp; Benefits'!$A:$I,4,FALSE)</f>
        <v>1.18</v>
      </c>
      <c r="L791" s="121">
        <f t="shared" si="182"/>
        <v>0</v>
      </c>
      <c r="M791" s="29">
        <v>15</v>
      </c>
      <c r="N791" s="31">
        <f t="shared" si="183"/>
        <v>0</v>
      </c>
      <c r="O791" s="29">
        <v>1.1000000000000001</v>
      </c>
      <c r="P791" s="29">
        <v>36</v>
      </c>
      <c r="Q791" s="32">
        <f t="shared" si="184"/>
        <v>0</v>
      </c>
      <c r="R791" s="122">
        <f t="shared" si="185"/>
        <v>0</v>
      </c>
      <c r="S791" s="25">
        <f>VLOOKUP($A791,'2021-22 Salary &amp; Benefits'!$A:$I,5,FALSE)</f>
        <v>67585</v>
      </c>
      <c r="T791" s="25">
        <f>VLOOKUP($A791,'2021-22 Salary &amp; Benefits'!$A:$I,6,FALSE)</f>
        <v>68937</v>
      </c>
      <c r="U791" s="26">
        <f t="shared" si="186"/>
        <v>0</v>
      </c>
      <c r="V791" s="26">
        <f t="shared" si="187"/>
        <v>0</v>
      </c>
      <c r="W791" s="26">
        <f>'2021-22 Salary &amp; Benefits'!G$6</f>
        <v>11848.32</v>
      </c>
      <c r="X791" s="28">
        <f>'2021-22 Salary &amp; Benefits'!H$6</f>
        <v>0.2271</v>
      </c>
      <c r="Y791" s="28">
        <f>'2021-22 Salary &amp; Benefits'!I$6</f>
        <v>0.22070000000000001</v>
      </c>
      <c r="Z791" s="26">
        <f t="shared" si="188"/>
        <v>0</v>
      </c>
      <c r="AA791" s="27">
        <f t="shared" si="192"/>
        <v>0</v>
      </c>
      <c r="AB791" s="27">
        <f t="shared" si="189"/>
        <v>0</v>
      </c>
      <c r="AC791" s="27">
        <f t="shared" si="190"/>
        <v>0</v>
      </c>
      <c r="AD791" s="26">
        <f t="shared" si="191"/>
        <v>0</v>
      </c>
    </row>
    <row r="792" spans="1:30" s="23" customFormat="1">
      <c r="A792" s="129" t="s">
        <v>2373</v>
      </c>
      <c r="B792" s="129" t="s">
        <v>849</v>
      </c>
      <c r="C792" s="130">
        <v>3385</v>
      </c>
      <c r="D792" s="129" t="s">
        <v>854</v>
      </c>
      <c r="E792" s="169">
        <f>VLOOKUP($C792,'2020-21 School Level AAFTE'!$C:$Z,11,FALSE)</f>
        <v>8.5099999999999995E-2</v>
      </c>
      <c r="F792" s="169" t="str">
        <f>VLOOKUP($C792,'2020-21 School Level AAFTE'!$C:$Z,8,FALSE)</f>
        <v>No</v>
      </c>
      <c r="G792" s="167">
        <f>VLOOKUP($C792,'2020-21 School Level AAFTE'!$C:$I,7,FALSE)</f>
        <v>2454.56</v>
      </c>
      <c r="H792" s="145">
        <f>IFERROR(IF(F792= "yes",VLOOKUP(C792,Summary!$B:$I,5,0),0),0)</f>
        <v>0</v>
      </c>
      <c r="I792" s="144">
        <f t="shared" si="181"/>
        <v>0</v>
      </c>
      <c r="J792" s="101">
        <f>VLOOKUP($A792,'2021-22 Salary &amp; Benefits'!$A:$I,3,FALSE)</f>
        <v>1.18</v>
      </c>
      <c r="K792" s="101">
        <f>VLOOKUP($A792,'2021-22 Salary &amp; Benefits'!$A:$I,4,FALSE)</f>
        <v>1.18</v>
      </c>
      <c r="L792" s="121">
        <f t="shared" si="182"/>
        <v>0</v>
      </c>
      <c r="M792" s="29">
        <v>15</v>
      </c>
      <c r="N792" s="31">
        <f t="shared" si="183"/>
        <v>0</v>
      </c>
      <c r="O792" s="29">
        <v>1.1000000000000001</v>
      </c>
      <c r="P792" s="29">
        <v>36</v>
      </c>
      <c r="Q792" s="32">
        <f t="shared" si="184"/>
        <v>0</v>
      </c>
      <c r="R792" s="122">
        <f t="shared" si="185"/>
        <v>0</v>
      </c>
      <c r="S792" s="25">
        <f>VLOOKUP($A792,'2021-22 Salary &amp; Benefits'!$A:$I,5,FALSE)</f>
        <v>67585</v>
      </c>
      <c r="T792" s="25">
        <f>VLOOKUP($A792,'2021-22 Salary &amp; Benefits'!$A:$I,6,FALSE)</f>
        <v>68937</v>
      </c>
      <c r="U792" s="26">
        <f t="shared" si="186"/>
        <v>0</v>
      </c>
      <c r="V792" s="26">
        <f t="shared" si="187"/>
        <v>0</v>
      </c>
      <c r="W792" s="26">
        <f>'2021-22 Salary &amp; Benefits'!G$6</f>
        <v>11848.32</v>
      </c>
      <c r="X792" s="28">
        <f>'2021-22 Salary &amp; Benefits'!H$6</f>
        <v>0.2271</v>
      </c>
      <c r="Y792" s="28">
        <f>'2021-22 Salary &amp; Benefits'!I$6</f>
        <v>0.22070000000000001</v>
      </c>
      <c r="Z792" s="26">
        <f t="shared" si="188"/>
        <v>0</v>
      </c>
      <c r="AA792" s="27">
        <f t="shared" si="192"/>
        <v>0</v>
      </c>
      <c r="AB792" s="27">
        <f t="shared" si="189"/>
        <v>0</v>
      </c>
      <c r="AC792" s="27">
        <f t="shared" si="190"/>
        <v>0</v>
      </c>
      <c r="AD792" s="26">
        <f t="shared" si="191"/>
        <v>0</v>
      </c>
    </row>
    <row r="793" spans="1:30" s="23" customFormat="1">
      <c r="A793" s="129" t="s">
        <v>2373</v>
      </c>
      <c r="B793" s="129" t="s">
        <v>849</v>
      </c>
      <c r="C793" s="130">
        <v>3038</v>
      </c>
      <c r="D793" s="129" t="s">
        <v>852</v>
      </c>
      <c r="E793" s="169">
        <f>VLOOKUP($C793,'2020-21 School Level AAFTE'!$C:$Z,11,FALSE)</f>
        <v>0.1472</v>
      </c>
      <c r="F793" s="169" t="str">
        <f>VLOOKUP($C793,'2020-21 School Level AAFTE'!$C:$Z,8,FALSE)</f>
        <v>No</v>
      </c>
      <c r="G793" s="167">
        <f>VLOOKUP($C793,'2020-21 School Level AAFTE'!$C:$I,7,FALSE)</f>
        <v>965.54</v>
      </c>
      <c r="H793" s="145">
        <f>IFERROR(IF(F793= "yes",VLOOKUP(C793,Summary!$B:$I,5,0),0),0)</f>
        <v>0</v>
      </c>
      <c r="I793" s="144">
        <f t="shared" si="181"/>
        <v>0</v>
      </c>
      <c r="J793" s="101">
        <f>VLOOKUP($A793,'2021-22 Salary &amp; Benefits'!$A:$I,3,FALSE)</f>
        <v>1.18</v>
      </c>
      <c r="K793" s="101">
        <f>VLOOKUP($A793,'2021-22 Salary &amp; Benefits'!$A:$I,4,FALSE)</f>
        <v>1.18</v>
      </c>
      <c r="L793" s="121">
        <f t="shared" si="182"/>
        <v>0</v>
      </c>
      <c r="M793" s="29">
        <v>15</v>
      </c>
      <c r="N793" s="31">
        <f t="shared" si="183"/>
        <v>0</v>
      </c>
      <c r="O793" s="29">
        <v>1.1000000000000001</v>
      </c>
      <c r="P793" s="29">
        <v>36</v>
      </c>
      <c r="Q793" s="32">
        <f t="shared" si="184"/>
        <v>0</v>
      </c>
      <c r="R793" s="122">
        <f t="shared" si="185"/>
        <v>0</v>
      </c>
      <c r="S793" s="25">
        <f>VLOOKUP($A793,'2021-22 Salary &amp; Benefits'!$A:$I,5,FALSE)</f>
        <v>67585</v>
      </c>
      <c r="T793" s="25">
        <f>VLOOKUP($A793,'2021-22 Salary &amp; Benefits'!$A:$I,6,FALSE)</f>
        <v>68937</v>
      </c>
      <c r="U793" s="26">
        <f t="shared" si="186"/>
        <v>0</v>
      </c>
      <c r="V793" s="26">
        <f t="shared" si="187"/>
        <v>0</v>
      </c>
      <c r="W793" s="26">
        <f>'2021-22 Salary &amp; Benefits'!G$6</f>
        <v>11848.32</v>
      </c>
      <c r="X793" s="28">
        <f>'2021-22 Salary &amp; Benefits'!H$6</f>
        <v>0.2271</v>
      </c>
      <c r="Y793" s="28">
        <f>'2021-22 Salary &amp; Benefits'!I$6</f>
        <v>0.22070000000000001</v>
      </c>
      <c r="Z793" s="26">
        <f t="shared" si="188"/>
        <v>0</v>
      </c>
      <c r="AA793" s="27">
        <f t="shared" si="192"/>
        <v>0</v>
      </c>
      <c r="AB793" s="27">
        <f t="shared" si="189"/>
        <v>0</v>
      </c>
      <c r="AC793" s="27">
        <f t="shared" si="190"/>
        <v>0</v>
      </c>
      <c r="AD793" s="26">
        <f t="shared" si="191"/>
        <v>0</v>
      </c>
    </row>
    <row r="794" spans="1:30" s="23" customFormat="1">
      <c r="A794" s="129" t="s">
        <v>2373</v>
      </c>
      <c r="B794" s="129" t="s">
        <v>849</v>
      </c>
      <c r="C794" s="130">
        <v>1624</v>
      </c>
      <c r="D794" s="129" t="s">
        <v>850</v>
      </c>
      <c r="E794" s="169">
        <f>VLOOKUP($C794,'2020-21 School Level AAFTE'!$C:$Z,11,FALSE)</f>
        <v>0.2828</v>
      </c>
      <c r="F794" s="169" t="str">
        <f>VLOOKUP($C794,'2020-21 School Level AAFTE'!$C:$Z,8,FALSE)</f>
        <v>No</v>
      </c>
      <c r="G794" s="167">
        <f>VLOOKUP($C794,'2020-21 School Level AAFTE'!$C:$I,7,FALSE)</f>
        <v>37.869999999999997</v>
      </c>
      <c r="H794" s="145">
        <f>IFERROR(IF(F794= "yes",VLOOKUP(C794,Summary!$B:$I,5,0),0),0)</f>
        <v>0</v>
      </c>
      <c r="I794" s="144">
        <f t="shared" si="181"/>
        <v>0</v>
      </c>
      <c r="J794" s="101">
        <f>VLOOKUP($A794,'2021-22 Salary &amp; Benefits'!$A:$I,3,FALSE)</f>
        <v>1.18</v>
      </c>
      <c r="K794" s="101">
        <f>VLOOKUP($A794,'2021-22 Salary &amp; Benefits'!$A:$I,4,FALSE)</f>
        <v>1.18</v>
      </c>
      <c r="L794" s="121">
        <f t="shared" si="182"/>
        <v>0</v>
      </c>
      <c r="M794" s="29">
        <v>15</v>
      </c>
      <c r="N794" s="31">
        <f t="shared" si="183"/>
        <v>0</v>
      </c>
      <c r="O794" s="29">
        <v>1.1000000000000001</v>
      </c>
      <c r="P794" s="29">
        <v>36</v>
      </c>
      <c r="Q794" s="32">
        <f t="shared" si="184"/>
        <v>0</v>
      </c>
      <c r="R794" s="122">
        <f t="shared" si="185"/>
        <v>0</v>
      </c>
      <c r="S794" s="25">
        <f>VLOOKUP($A794,'2021-22 Salary &amp; Benefits'!$A:$I,5,FALSE)</f>
        <v>67585</v>
      </c>
      <c r="T794" s="25">
        <f>VLOOKUP($A794,'2021-22 Salary &amp; Benefits'!$A:$I,6,FALSE)</f>
        <v>68937</v>
      </c>
      <c r="U794" s="26">
        <f t="shared" si="186"/>
        <v>0</v>
      </c>
      <c r="V794" s="26">
        <f t="shared" si="187"/>
        <v>0</v>
      </c>
      <c r="W794" s="26">
        <f>'2021-22 Salary &amp; Benefits'!G$6</f>
        <v>11848.32</v>
      </c>
      <c r="X794" s="28">
        <f>'2021-22 Salary &amp; Benefits'!H$6</f>
        <v>0.2271</v>
      </c>
      <c r="Y794" s="28">
        <f>'2021-22 Salary &amp; Benefits'!I$6</f>
        <v>0.22070000000000001</v>
      </c>
      <c r="Z794" s="26">
        <f t="shared" si="188"/>
        <v>0</v>
      </c>
      <c r="AA794" s="27">
        <f t="shared" si="192"/>
        <v>0</v>
      </c>
      <c r="AB794" s="27">
        <f t="shared" si="189"/>
        <v>0</v>
      </c>
      <c r="AC794" s="27">
        <f t="shared" si="190"/>
        <v>0</v>
      </c>
      <c r="AD794" s="26">
        <f t="shared" si="191"/>
        <v>0</v>
      </c>
    </row>
    <row r="795" spans="1:30" s="23" customFormat="1">
      <c r="A795" s="129" t="s">
        <v>2373</v>
      </c>
      <c r="B795" s="129" t="s">
        <v>849</v>
      </c>
      <c r="C795" s="130">
        <v>3673</v>
      </c>
      <c r="D795" s="129" t="s">
        <v>859</v>
      </c>
      <c r="E795" s="169">
        <f>VLOOKUP($C795,'2020-21 School Level AAFTE'!$C:$Z,11,FALSE)</f>
        <v>0.21299999999999999</v>
      </c>
      <c r="F795" s="169" t="str">
        <f>VLOOKUP($C795,'2020-21 School Level AAFTE'!$C:$Z,8,FALSE)</f>
        <v>No</v>
      </c>
      <c r="G795" s="167">
        <f>VLOOKUP($C795,'2020-21 School Level AAFTE'!$C:$I,7,FALSE)</f>
        <v>557.69000000000005</v>
      </c>
      <c r="H795" s="145">
        <f>IFERROR(IF(F795= "yes",VLOOKUP(C795,Summary!$B:$I,5,0),0),0)</f>
        <v>0</v>
      </c>
      <c r="I795" s="143">
        <f t="shared" si="181"/>
        <v>0</v>
      </c>
      <c r="J795" s="101">
        <f>VLOOKUP($A795,'2021-22 Salary &amp; Benefits'!$A:$I,3,FALSE)</f>
        <v>1.18</v>
      </c>
      <c r="K795" s="101">
        <f>VLOOKUP($A795,'2021-22 Salary &amp; Benefits'!$A:$I,4,FALSE)</f>
        <v>1.18</v>
      </c>
      <c r="L795" s="45">
        <f t="shared" si="182"/>
        <v>0</v>
      </c>
      <c r="M795" s="29">
        <v>15</v>
      </c>
      <c r="N795" s="31">
        <f t="shared" si="183"/>
        <v>0</v>
      </c>
      <c r="O795" s="29">
        <v>1.1000000000000001</v>
      </c>
      <c r="P795" s="29">
        <v>36</v>
      </c>
      <c r="Q795" s="32">
        <f t="shared" si="184"/>
        <v>0</v>
      </c>
      <c r="R795" s="122">
        <f t="shared" si="185"/>
        <v>0</v>
      </c>
      <c r="S795" s="25">
        <f>VLOOKUP($A795,'2021-22 Salary &amp; Benefits'!$A:$I,5,FALSE)</f>
        <v>67585</v>
      </c>
      <c r="T795" s="25">
        <f>VLOOKUP($A795,'2021-22 Salary &amp; Benefits'!$A:$I,6,FALSE)</f>
        <v>68937</v>
      </c>
      <c r="U795" s="26">
        <f t="shared" si="186"/>
        <v>0</v>
      </c>
      <c r="V795" s="26">
        <f t="shared" si="187"/>
        <v>0</v>
      </c>
      <c r="W795" s="26">
        <f>'2021-22 Salary &amp; Benefits'!G$6</f>
        <v>11848.32</v>
      </c>
      <c r="X795" s="28">
        <f>'2021-22 Salary &amp; Benefits'!H$6</f>
        <v>0.2271</v>
      </c>
      <c r="Y795" s="28">
        <f>'2021-22 Salary &amp; Benefits'!I$6</f>
        <v>0.22070000000000001</v>
      </c>
      <c r="Z795" s="26">
        <f t="shared" si="188"/>
        <v>0</v>
      </c>
      <c r="AA795" s="27">
        <f t="shared" si="192"/>
        <v>0</v>
      </c>
      <c r="AB795" s="27">
        <f t="shared" si="189"/>
        <v>0</v>
      </c>
      <c r="AC795" s="27">
        <f t="shared" si="190"/>
        <v>0</v>
      </c>
      <c r="AD795" s="26">
        <f t="shared" si="191"/>
        <v>0</v>
      </c>
    </row>
    <row r="796" spans="1:30" s="23" customFormat="1">
      <c r="A796" s="129" t="s">
        <v>2373</v>
      </c>
      <c r="B796" s="129" t="s">
        <v>849</v>
      </c>
      <c r="C796" s="130">
        <v>3962</v>
      </c>
      <c r="D796" s="129" t="s">
        <v>862</v>
      </c>
      <c r="E796" s="169">
        <f>VLOOKUP($C796,'2020-21 School Level AAFTE'!$C:$Z,11,FALSE)</f>
        <v>0.1137</v>
      </c>
      <c r="F796" s="169" t="str">
        <f>VLOOKUP($C796,'2020-21 School Level AAFTE'!$C:$Z,8,FALSE)</f>
        <v>No</v>
      </c>
      <c r="G796" s="167">
        <f>VLOOKUP($C796,'2020-21 School Level AAFTE'!$C:$I,7,FALSE)</f>
        <v>1480.04</v>
      </c>
      <c r="H796" s="145">
        <f>IFERROR(IF(F796= "yes",VLOOKUP(C796,Summary!$B:$I,5,0),0),0)</f>
        <v>0</v>
      </c>
      <c r="I796" s="143">
        <f t="shared" si="181"/>
        <v>0</v>
      </c>
      <c r="J796" s="101">
        <f>VLOOKUP($A796,'2021-22 Salary &amp; Benefits'!$A:$I,3,FALSE)</f>
        <v>1.18</v>
      </c>
      <c r="K796" s="101">
        <f>VLOOKUP($A796,'2021-22 Salary &amp; Benefits'!$A:$I,4,FALSE)</f>
        <v>1.18</v>
      </c>
      <c r="L796" s="45">
        <f t="shared" si="182"/>
        <v>0</v>
      </c>
      <c r="M796" s="29">
        <v>15</v>
      </c>
      <c r="N796" s="31">
        <f t="shared" si="183"/>
        <v>0</v>
      </c>
      <c r="O796" s="29">
        <v>1.1000000000000001</v>
      </c>
      <c r="P796" s="29">
        <v>36</v>
      </c>
      <c r="Q796" s="32">
        <f t="shared" si="184"/>
        <v>0</v>
      </c>
      <c r="R796" s="122">
        <f t="shared" si="185"/>
        <v>0</v>
      </c>
      <c r="S796" s="25">
        <f>VLOOKUP($A796,'2021-22 Salary &amp; Benefits'!$A:$I,5,FALSE)</f>
        <v>67585</v>
      </c>
      <c r="T796" s="25">
        <f>VLOOKUP($A796,'2021-22 Salary &amp; Benefits'!$A:$I,6,FALSE)</f>
        <v>68937</v>
      </c>
      <c r="U796" s="26">
        <f t="shared" si="186"/>
        <v>0</v>
      </c>
      <c r="V796" s="26">
        <f t="shared" si="187"/>
        <v>0</v>
      </c>
      <c r="W796" s="26">
        <f>'2021-22 Salary &amp; Benefits'!G$6</f>
        <v>11848.32</v>
      </c>
      <c r="X796" s="28">
        <f>'2021-22 Salary &amp; Benefits'!H$6</f>
        <v>0.2271</v>
      </c>
      <c r="Y796" s="28">
        <f>'2021-22 Salary &amp; Benefits'!I$6</f>
        <v>0.22070000000000001</v>
      </c>
      <c r="Z796" s="26">
        <f t="shared" si="188"/>
        <v>0</v>
      </c>
      <c r="AA796" s="27">
        <f t="shared" si="192"/>
        <v>0</v>
      </c>
      <c r="AB796" s="27">
        <f t="shared" si="189"/>
        <v>0</v>
      </c>
      <c r="AC796" s="27">
        <f t="shared" si="190"/>
        <v>0</v>
      </c>
      <c r="AD796" s="26">
        <f t="shared" si="191"/>
        <v>0</v>
      </c>
    </row>
    <row r="797" spans="1:30" s="23" customFormat="1">
      <c r="A797" s="129" t="s">
        <v>2373</v>
      </c>
      <c r="B797" s="129" t="s">
        <v>849</v>
      </c>
      <c r="C797" s="130">
        <v>3637</v>
      </c>
      <c r="D797" s="129" t="s">
        <v>858</v>
      </c>
      <c r="E797" s="169">
        <f>VLOOKUP($C797,'2020-21 School Level AAFTE'!$C:$Z,11,FALSE)</f>
        <v>0.10440000000000001</v>
      </c>
      <c r="F797" s="169" t="str">
        <f>VLOOKUP($C797,'2020-21 School Level AAFTE'!$C:$Z,8,FALSE)</f>
        <v>No</v>
      </c>
      <c r="G797" s="167">
        <f>VLOOKUP($C797,'2020-21 School Level AAFTE'!$C:$I,7,FALSE)</f>
        <v>388.75</v>
      </c>
      <c r="H797" s="145">
        <f>IFERROR(IF(F797= "yes",VLOOKUP(C797,Summary!$B:$I,5,0),0),0)</f>
        <v>0</v>
      </c>
      <c r="I797" s="144">
        <f t="shared" si="181"/>
        <v>0</v>
      </c>
      <c r="J797" s="101">
        <f>VLOOKUP($A797,'2021-22 Salary &amp; Benefits'!$A:$I,3,FALSE)</f>
        <v>1.18</v>
      </c>
      <c r="K797" s="101">
        <f>VLOOKUP($A797,'2021-22 Salary &amp; Benefits'!$A:$I,4,FALSE)</f>
        <v>1.18</v>
      </c>
      <c r="L797" s="121">
        <f t="shared" si="182"/>
        <v>0</v>
      </c>
      <c r="M797" s="29">
        <v>15</v>
      </c>
      <c r="N797" s="31">
        <f t="shared" si="183"/>
        <v>0</v>
      </c>
      <c r="O797" s="29">
        <v>1.1000000000000001</v>
      </c>
      <c r="P797" s="29">
        <v>36</v>
      </c>
      <c r="Q797" s="32">
        <f t="shared" si="184"/>
        <v>0</v>
      </c>
      <c r="R797" s="122">
        <f t="shared" si="185"/>
        <v>0</v>
      </c>
      <c r="S797" s="25">
        <f>VLOOKUP($A797,'2021-22 Salary &amp; Benefits'!$A:$I,5,FALSE)</f>
        <v>67585</v>
      </c>
      <c r="T797" s="25">
        <f>VLOOKUP($A797,'2021-22 Salary &amp; Benefits'!$A:$I,6,FALSE)</f>
        <v>68937</v>
      </c>
      <c r="U797" s="26">
        <f t="shared" si="186"/>
        <v>0</v>
      </c>
      <c r="V797" s="26">
        <f t="shared" si="187"/>
        <v>0</v>
      </c>
      <c r="W797" s="26">
        <f>'2021-22 Salary &amp; Benefits'!G$6</f>
        <v>11848.32</v>
      </c>
      <c r="X797" s="28">
        <f>'2021-22 Salary &amp; Benefits'!H$6</f>
        <v>0.2271</v>
      </c>
      <c r="Y797" s="28">
        <f>'2021-22 Salary &amp; Benefits'!I$6</f>
        <v>0.22070000000000001</v>
      </c>
      <c r="Z797" s="26">
        <f t="shared" si="188"/>
        <v>0</v>
      </c>
      <c r="AA797" s="27">
        <f t="shared" si="192"/>
        <v>0</v>
      </c>
      <c r="AB797" s="27">
        <f t="shared" si="189"/>
        <v>0</v>
      </c>
      <c r="AC797" s="27">
        <f t="shared" si="190"/>
        <v>0</v>
      </c>
      <c r="AD797" s="26">
        <f t="shared" si="191"/>
        <v>0</v>
      </c>
    </row>
    <row r="798" spans="1:30" s="23" customFormat="1">
      <c r="A798" s="129" t="s">
        <v>2373</v>
      </c>
      <c r="B798" s="129" t="s">
        <v>849</v>
      </c>
      <c r="C798" s="130">
        <v>3636</v>
      </c>
      <c r="D798" s="129" t="s">
        <v>857</v>
      </c>
      <c r="E798" s="169">
        <f>VLOOKUP($C798,'2020-21 School Level AAFTE'!$C:$Z,11,FALSE)</f>
        <v>0.1162</v>
      </c>
      <c r="F798" s="169" t="str">
        <f>VLOOKUP($C798,'2020-21 School Level AAFTE'!$C:$Z,8,FALSE)</f>
        <v>No</v>
      </c>
      <c r="G798" s="167">
        <f>VLOOKUP($C798,'2020-21 School Level AAFTE'!$C:$I,7,FALSE)</f>
        <v>1170.8699999999999</v>
      </c>
      <c r="H798" s="145">
        <f>IFERROR(IF(F798= "yes",VLOOKUP(C798,Summary!$B:$I,5,0),0),0)</f>
        <v>0</v>
      </c>
      <c r="I798" s="143">
        <f t="shared" si="181"/>
        <v>0</v>
      </c>
      <c r="J798" s="101">
        <f>VLOOKUP($A798,'2021-22 Salary &amp; Benefits'!$A:$I,3,FALSE)</f>
        <v>1.18</v>
      </c>
      <c r="K798" s="101">
        <f>VLOOKUP($A798,'2021-22 Salary &amp; Benefits'!$A:$I,4,FALSE)</f>
        <v>1.18</v>
      </c>
      <c r="L798" s="45">
        <f t="shared" si="182"/>
        <v>0</v>
      </c>
      <c r="M798" s="29">
        <v>15</v>
      </c>
      <c r="N798" s="31">
        <f t="shared" si="183"/>
        <v>0</v>
      </c>
      <c r="O798" s="29">
        <v>1.1000000000000001</v>
      </c>
      <c r="P798" s="29">
        <v>36</v>
      </c>
      <c r="Q798" s="32">
        <f t="shared" si="184"/>
        <v>0</v>
      </c>
      <c r="R798" s="122">
        <f t="shared" si="185"/>
        <v>0</v>
      </c>
      <c r="S798" s="25">
        <f>VLOOKUP($A798,'2021-22 Salary &amp; Benefits'!$A:$I,5,FALSE)</f>
        <v>67585</v>
      </c>
      <c r="T798" s="25">
        <f>VLOOKUP($A798,'2021-22 Salary &amp; Benefits'!$A:$I,6,FALSE)</f>
        <v>68937</v>
      </c>
      <c r="U798" s="26">
        <f t="shared" si="186"/>
        <v>0</v>
      </c>
      <c r="V798" s="26">
        <f t="shared" si="187"/>
        <v>0</v>
      </c>
      <c r="W798" s="26">
        <f>'2021-22 Salary &amp; Benefits'!G$6</f>
        <v>11848.32</v>
      </c>
      <c r="X798" s="28">
        <f>'2021-22 Salary &amp; Benefits'!H$6</f>
        <v>0.2271</v>
      </c>
      <c r="Y798" s="28">
        <f>'2021-22 Salary &amp; Benefits'!I$6</f>
        <v>0.22070000000000001</v>
      </c>
      <c r="Z798" s="26">
        <f t="shared" si="188"/>
        <v>0</v>
      </c>
      <c r="AA798" s="27">
        <f t="shared" si="192"/>
        <v>0</v>
      </c>
      <c r="AB798" s="27">
        <f t="shared" si="189"/>
        <v>0</v>
      </c>
      <c r="AC798" s="27">
        <f t="shared" si="190"/>
        <v>0</v>
      </c>
      <c r="AD798" s="26">
        <f t="shared" si="191"/>
        <v>0</v>
      </c>
    </row>
    <row r="799" spans="1:30" s="23" customFormat="1">
      <c r="A799" s="129" t="s">
        <v>2373</v>
      </c>
      <c r="B799" s="129" t="s">
        <v>849</v>
      </c>
      <c r="C799" s="130">
        <v>4592</v>
      </c>
      <c r="D799" s="129" t="s">
        <v>869</v>
      </c>
      <c r="E799" s="169">
        <f>VLOOKUP($C799,'2020-21 School Level AAFTE'!$C:$Z,11,FALSE)</f>
        <v>7.5300000000000006E-2</v>
      </c>
      <c r="F799" s="169" t="str">
        <f>VLOOKUP($C799,'2020-21 School Level AAFTE'!$C:$Z,8,FALSE)</f>
        <v>No</v>
      </c>
      <c r="G799" s="167">
        <f>VLOOKUP($C799,'2020-21 School Level AAFTE'!$C:$I,7,FALSE)</f>
        <v>550.04</v>
      </c>
      <c r="H799" s="145">
        <f>IFERROR(IF(F799= "yes",VLOOKUP(C799,Summary!$B:$I,5,0),0),0)</f>
        <v>0</v>
      </c>
      <c r="I799" s="143">
        <f t="shared" si="181"/>
        <v>0</v>
      </c>
      <c r="J799" s="101">
        <f>VLOOKUP($A799,'2021-22 Salary &amp; Benefits'!$A:$I,3,FALSE)</f>
        <v>1.18</v>
      </c>
      <c r="K799" s="101">
        <f>VLOOKUP($A799,'2021-22 Salary &amp; Benefits'!$A:$I,4,FALSE)</f>
        <v>1.18</v>
      </c>
      <c r="L799" s="45">
        <f t="shared" si="182"/>
        <v>0</v>
      </c>
      <c r="M799" s="29">
        <v>15</v>
      </c>
      <c r="N799" s="31">
        <f t="shared" si="183"/>
        <v>0</v>
      </c>
      <c r="O799" s="29">
        <v>1.1000000000000001</v>
      </c>
      <c r="P799" s="29">
        <v>36</v>
      </c>
      <c r="Q799" s="32">
        <f t="shared" si="184"/>
        <v>0</v>
      </c>
      <c r="R799" s="122">
        <f t="shared" si="185"/>
        <v>0</v>
      </c>
      <c r="S799" s="25">
        <f>VLOOKUP($A799,'2021-22 Salary &amp; Benefits'!$A:$I,5,FALSE)</f>
        <v>67585</v>
      </c>
      <c r="T799" s="25">
        <f>VLOOKUP($A799,'2021-22 Salary &amp; Benefits'!$A:$I,6,FALSE)</f>
        <v>68937</v>
      </c>
      <c r="U799" s="26">
        <f t="shared" si="186"/>
        <v>0</v>
      </c>
      <c r="V799" s="26">
        <f t="shared" si="187"/>
        <v>0</v>
      </c>
      <c r="W799" s="26">
        <f>'2021-22 Salary &amp; Benefits'!G$6</f>
        <v>11848.32</v>
      </c>
      <c r="X799" s="28">
        <f>'2021-22 Salary &amp; Benefits'!H$6</f>
        <v>0.2271</v>
      </c>
      <c r="Y799" s="28">
        <f>'2021-22 Salary &amp; Benefits'!I$6</f>
        <v>0.22070000000000001</v>
      </c>
      <c r="Z799" s="26">
        <f t="shared" si="188"/>
        <v>0</v>
      </c>
      <c r="AA799" s="27">
        <f t="shared" si="192"/>
        <v>0</v>
      </c>
      <c r="AB799" s="27">
        <f t="shared" si="189"/>
        <v>0</v>
      </c>
      <c r="AC799" s="27">
        <f t="shared" si="190"/>
        <v>0</v>
      </c>
      <c r="AD799" s="26">
        <f t="shared" si="191"/>
        <v>0</v>
      </c>
    </row>
    <row r="800" spans="1:30" s="23" customFormat="1">
      <c r="A800" s="129" t="s">
        <v>2373</v>
      </c>
      <c r="B800" s="129" t="s">
        <v>849</v>
      </c>
      <c r="C800" s="130">
        <v>5200</v>
      </c>
      <c r="D800" s="129" t="s">
        <v>871</v>
      </c>
      <c r="E800" s="169">
        <f>VLOOKUP($C800,'2020-21 School Level AAFTE'!$C:$Z,11,FALSE)</f>
        <v>5.8700000000000002E-2</v>
      </c>
      <c r="F800" s="169" t="str">
        <f>VLOOKUP($C800,'2020-21 School Level AAFTE'!$C:$Z,8,FALSE)</f>
        <v>No</v>
      </c>
      <c r="G800" s="167">
        <f>VLOOKUP($C800,'2020-21 School Level AAFTE'!$C:$I,7,FALSE)</f>
        <v>1012.93</v>
      </c>
      <c r="H800" s="145">
        <f>IFERROR(IF(F800= "yes",VLOOKUP(C800,Summary!$B:$I,5,0),0),0)</f>
        <v>0</v>
      </c>
      <c r="I800" s="144">
        <f t="shared" si="181"/>
        <v>0</v>
      </c>
      <c r="J800" s="101">
        <f>VLOOKUP($A800,'2021-22 Salary &amp; Benefits'!$A:$I,3,FALSE)</f>
        <v>1.18</v>
      </c>
      <c r="K800" s="101">
        <f>VLOOKUP($A800,'2021-22 Salary &amp; Benefits'!$A:$I,4,FALSE)</f>
        <v>1.18</v>
      </c>
      <c r="L800" s="121">
        <f t="shared" si="182"/>
        <v>0</v>
      </c>
      <c r="M800" s="29">
        <v>15</v>
      </c>
      <c r="N800" s="31">
        <f t="shared" si="183"/>
        <v>0</v>
      </c>
      <c r="O800" s="29">
        <v>1.1000000000000001</v>
      </c>
      <c r="P800" s="29">
        <v>36</v>
      </c>
      <c r="Q800" s="32">
        <f t="shared" si="184"/>
        <v>0</v>
      </c>
      <c r="R800" s="122">
        <f t="shared" si="185"/>
        <v>0</v>
      </c>
      <c r="S800" s="25">
        <f>VLOOKUP($A800,'2021-22 Salary &amp; Benefits'!$A:$I,5,FALSE)</f>
        <v>67585</v>
      </c>
      <c r="T800" s="25">
        <f>VLOOKUP($A800,'2021-22 Salary &amp; Benefits'!$A:$I,6,FALSE)</f>
        <v>68937</v>
      </c>
      <c r="U800" s="26">
        <f t="shared" si="186"/>
        <v>0</v>
      </c>
      <c r="V800" s="26">
        <f t="shared" si="187"/>
        <v>0</v>
      </c>
      <c r="W800" s="26">
        <f>'2021-22 Salary &amp; Benefits'!G$6</f>
        <v>11848.32</v>
      </c>
      <c r="X800" s="28">
        <f>'2021-22 Salary &amp; Benefits'!H$6</f>
        <v>0.2271</v>
      </c>
      <c r="Y800" s="28">
        <f>'2021-22 Salary &amp; Benefits'!I$6</f>
        <v>0.22070000000000001</v>
      </c>
      <c r="Z800" s="26">
        <f t="shared" si="188"/>
        <v>0</v>
      </c>
      <c r="AA800" s="27">
        <f t="shared" si="192"/>
        <v>0</v>
      </c>
      <c r="AB800" s="27">
        <f t="shared" si="189"/>
        <v>0</v>
      </c>
      <c r="AC800" s="27">
        <f t="shared" si="190"/>
        <v>0</v>
      </c>
      <c r="AD800" s="26">
        <f t="shared" si="191"/>
        <v>0</v>
      </c>
    </row>
    <row r="801" spans="1:30" s="23" customFormat="1">
      <c r="A801" s="129" t="s">
        <v>2373</v>
      </c>
      <c r="B801" s="129" t="s">
        <v>849</v>
      </c>
      <c r="C801" s="130">
        <v>3879</v>
      </c>
      <c r="D801" s="129" t="s">
        <v>861</v>
      </c>
      <c r="E801" s="169">
        <f>VLOOKUP($C801,'2020-21 School Level AAFTE'!$C:$Z,11,FALSE)</f>
        <v>3.5299999999999998E-2</v>
      </c>
      <c r="F801" s="169" t="str">
        <f>VLOOKUP($C801,'2020-21 School Level AAFTE'!$C:$Z,8,FALSE)</f>
        <v>No</v>
      </c>
      <c r="G801" s="167">
        <f>VLOOKUP($C801,'2020-21 School Level AAFTE'!$C:$I,7,FALSE)</f>
        <v>953.63</v>
      </c>
      <c r="H801" s="145">
        <f>IFERROR(IF(F801= "yes",VLOOKUP(C801,Summary!$B:$I,5,0),0),0)</f>
        <v>0</v>
      </c>
      <c r="I801" s="143">
        <f t="shared" si="181"/>
        <v>0</v>
      </c>
      <c r="J801" s="101">
        <f>VLOOKUP($A801,'2021-22 Salary &amp; Benefits'!$A:$I,3,FALSE)</f>
        <v>1.18</v>
      </c>
      <c r="K801" s="101">
        <f>VLOOKUP($A801,'2021-22 Salary &amp; Benefits'!$A:$I,4,FALSE)</f>
        <v>1.18</v>
      </c>
      <c r="L801" s="45">
        <f t="shared" si="182"/>
        <v>0</v>
      </c>
      <c r="M801" s="29">
        <v>15</v>
      </c>
      <c r="N801" s="31">
        <f t="shared" si="183"/>
        <v>0</v>
      </c>
      <c r="O801" s="29">
        <v>1.1000000000000001</v>
      </c>
      <c r="P801" s="29">
        <v>36</v>
      </c>
      <c r="Q801" s="32">
        <f t="shared" si="184"/>
        <v>0</v>
      </c>
      <c r="R801" s="122">
        <f t="shared" si="185"/>
        <v>0</v>
      </c>
      <c r="S801" s="25">
        <f>VLOOKUP($A801,'2021-22 Salary &amp; Benefits'!$A:$I,5,FALSE)</f>
        <v>67585</v>
      </c>
      <c r="T801" s="25">
        <f>VLOOKUP($A801,'2021-22 Salary &amp; Benefits'!$A:$I,6,FALSE)</f>
        <v>68937</v>
      </c>
      <c r="U801" s="26">
        <f t="shared" si="186"/>
        <v>0</v>
      </c>
      <c r="V801" s="26">
        <f t="shared" si="187"/>
        <v>0</v>
      </c>
      <c r="W801" s="26">
        <f>'2021-22 Salary &amp; Benefits'!G$6</f>
        <v>11848.32</v>
      </c>
      <c r="X801" s="28">
        <f>'2021-22 Salary &amp; Benefits'!H$6</f>
        <v>0.2271</v>
      </c>
      <c r="Y801" s="28">
        <f>'2021-22 Salary &amp; Benefits'!I$6</f>
        <v>0.22070000000000001</v>
      </c>
      <c r="Z801" s="26">
        <f t="shared" si="188"/>
        <v>0</v>
      </c>
      <c r="AA801" s="27">
        <f t="shared" si="192"/>
        <v>0</v>
      </c>
      <c r="AB801" s="27">
        <f t="shared" si="189"/>
        <v>0</v>
      </c>
      <c r="AC801" s="27">
        <f t="shared" si="190"/>
        <v>0</v>
      </c>
      <c r="AD801" s="26">
        <f t="shared" si="191"/>
        <v>0</v>
      </c>
    </row>
    <row r="802" spans="1:30" s="23" customFormat="1">
      <c r="A802" s="129" t="s">
        <v>2373</v>
      </c>
      <c r="B802" s="129" t="s">
        <v>849</v>
      </c>
      <c r="C802" s="130">
        <v>4495</v>
      </c>
      <c r="D802" s="129" t="s">
        <v>867</v>
      </c>
      <c r="E802" s="169">
        <f>VLOOKUP($C802,'2020-21 School Level AAFTE'!$C:$Z,11,FALSE)</f>
        <v>3.9100000000000003E-2</v>
      </c>
      <c r="F802" s="169" t="str">
        <f>VLOOKUP($C802,'2020-21 School Level AAFTE'!$C:$Z,8,FALSE)</f>
        <v>No</v>
      </c>
      <c r="G802" s="167">
        <f>VLOOKUP($C802,'2020-21 School Level AAFTE'!$C:$I,7,FALSE)</f>
        <v>2169.85</v>
      </c>
      <c r="H802" s="145">
        <f>IFERROR(IF(F802= "yes",VLOOKUP(C802,Summary!$B:$I,5,0),0),0)</f>
        <v>0</v>
      </c>
      <c r="I802" s="143">
        <f t="shared" si="181"/>
        <v>0</v>
      </c>
      <c r="J802" s="101">
        <f>VLOOKUP($A802,'2021-22 Salary &amp; Benefits'!$A:$I,3,FALSE)</f>
        <v>1.18</v>
      </c>
      <c r="K802" s="101">
        <f>VLOOKUP($A802,'2021-22 Salary &amp; Benefits'!$A:$I,4,FALSE)</f>
        <v>1.18</v>
      </c>
      <c r="L802" s="45">
        <f t="shared" si="182"/>
        <v>0</v>
      </c>
      <c r="M802" s="29">
        <v>15</v>
      </c>
      <c r="N802" s="31">
        <f t="shared" si="183"/>
        <v>0</v>
      </c>
      <c r="O802" s="29">
        <v>1.1000000000000001</v>
      </c>
      <c r="P802" s="29">
        <v>36</v>
      </c>
      <c r="Q802" s="32">
        <f t="shared" si="184"/>
        <v>0</v>
      </c>
      <c r="R802" s="122">
        <f t="shared" si="185"/>
        <v>0</v>
      </c>
      <c r="S802" s="25">
        <f>VLOOKUP($A802,'2021-22 Salary &amp; Benefits'!$A:$I,5,FALSE)</f>
        <v>67585</v>
      </c>
      <c r="T802" s="25">
        <f>VLOOKUP($A802,'2021-22 Salary &amp; Benefits'!$A:$I,6,FALSE)</f>
        <v>68937</v>
      </c>
      <c r="U802" s="26">
        <f t="shared" si="186"/>
        <v>0</v>
      </c>
      <c r="V802" s="26">
        <f t="shared" si="187"/>
        <v>0</v>
      </c>
      <c r="W802" s="26">
        <f>'2021-22 Salary &amp; Benefits'!G$6</f>
        <v>11848.32</v>
      </c>
      <c r="X802" s="28">
        <f>'2021-22 Salary &amp; Benefits'!H$6</f>
        <v>0.2271</v>
      </c>
      <c r="Y802" s="28">
        <f>'2021-22 Salary &amp; Benefits'!I$6</f>
        <v>0.22070000000000001</v>
      </c>
      <c r="Z802" s="26">
        <f t="shared" si="188"/>
        <v>0</v>
      </c>
      <c r="AA802" s="27">
        <f t="shared" si="192"/>
        <v>0</v>
      </c>
      <c r="AB802" s="27">
        <f t="shared" si="189"/>
        <v>0</v>
      </c>
      <c r="AC802" s="27">
        <f t="shared" si="190"/>
        <v>0</v>
      </c>
      <c r="AD802" s="26">
        <f t="shared" si="191"/>
        <v>0</v>
      </c>
    </row>
    <row r="803" spans="1:30" s="23" customFormat="1">
      <c r="A803" s="129" t="s">
        <v>2373</v>
      </c>
      <c r="B803" s="129" t="s">
        <v>849</v>
      </c>
      <c r="C803" s="130">
        <v>3386</v>
      </c>
      <c r="D803" s="129" t="s">
        <v>855</v>
      </c>
      <c r="E803" s="169">
        <f>VLOOKUP($C803,'2020-21 School Level AAFTE'!$C:$Z,11,FALSE)</f>
        <v>4.8899999999999999E-2</v>
      </c>
      <c r="F803" s="169" t="str">
        <f>VLOOKUP($C803,'2020-21 School Level AAFTE'!$C:$Z,8,FALSE)</f>
        <v>No</v>
      </c>
      <c r="G803" s="167">
        <f>VLOOKUP($C803,'2020-21 School Level AAFTE'!$C:$I,7,FALSE)</f>
        <v>799.38</v>
      </c>
      <c r="H803" s="145">
        <f>IFERROR(IF(F803= "yes",VLOOKUP(C803,Summary!$B:$I,5,0),0),0)</f>
        <v>0</v>
      </c>
      <c r="I803" s="144">
        <f t="shared" si="181"/>
        <v>0</v>
      </c>
      <c r="J803" s="101">
        <f>VLOOKUP($A803,'2021-22 Salary &amp; Benefits'!$A:$I,3,FALSE)</f>
        <v>1.18</v>
      </c>
      <c r="K803" s="101">
        <f>VLOOKUP($A803,'2021-22 Salary &amp; Benefits'!$A:$I,4,FALSE)</f>
        <v>1.18</v>
      </c>
      <c r="L803" s="121">
        <f t="shared" si="182"/>
        <v>0</v>
      </c>
      <c r="M803" s="29">
        <v>15</v>
      </c>
      <c r="N803" s="31">
        <f t="shared" si="183"/>
        <v>0</v>
      </c>
      <c r="O803" s="29">
        <v>1.1000000000000001</v>
      </c>
      <c r="P803" s="29">
        <v>36</v>
      </c>
      <c r="Q803" s="32">
        <f t="shared" si="184"/>
        <v>0</v>
      </c>
      <c r="R803" s="122">
        <f t="shared" si="185"/>
        <v>0</v>
      </c>
      <c r="S803" s="25">
        <f>VLOOKUP($A803,'2021-22 Salary &amp; Benefits'!$A:$I,5,FALSE)</f>
        <v>67585</v>
      </c>
      <c r="T803" s="25">
        <f>VLOOKUP($A803,'2021-22 Salary &amp; Benefits'!$A:$I,6,FALSE)</f>
        <v>68937</v>
      </c>
      <c r="U803" s="26">
        <f t="shared" si="186"/>
        <v>0</v>
      </c>
      <c r="V803" s="26">
        <f t="shared" si="187"/>
        <v>0</v>
      </c>
      <c r="W803" s="26">
        <f>'2021-22 Salary &amp; Benefits'!G$6</f>
        <v>11848.32</v>
      </c>
      <c r="X803" s="28">
        <f>'2021-22 Salary &amp; Benefits'!H$6</f>
        <v>0.2271</v>
      </c>
      <c r="Y803" s="28">
        <f>'2021-22 Salary &amp; Benefits'!I$6</f>
        <v>0.22070000000000001</v>
      </c>
      <c r="Z803" s="26">
        <f t="shared" si="188"/>
        <v>0</v>
      </c>
      <c r="AA803" s="27">
        <f t="shared" si="192"/>
        <v>0</v>
      </c>
      <c r="AB803" s="27">
        <f t="shared" si="189"/>
        <v>0</v>
      </c>
      <c r="AC803" s="27">
        <f t="shared" si="190"/>
        <v>0</v>
      </c>
      <c r="AD803" s="26">
        <f t="shared" si="191"/>
        <v>0</v>
      </c>
    </row>
    <row r="804" spans="1:30" s="23" customFormat="1">
      <c r="A804" s="151" t="s">
        <v>2373</v>
      </c>
      <c r="B804" s="129" t="s">
        <v>849</v>
      </c>
      <c r="C804" s="133">
        <v>3228</v>
      </c>
      <c r="D804" s="151" t="s">
        <v>853</v>
      </c>
      <c r="E804" s="169">
        <f>VLOOKUP($C804,'2020-21 School Level AAFTE'!$C:$Z,11,FALSE)</f>
        <v>8.6199999999999999E-2</v>
      </c>
      <c r="F804" s="169" t="str">
        <f>VLOOKUP($C804,'2020-21 School Level AAFTE'!$C:$Z,8,FALSE)</f>
        <v>No</v>
      </c>
      <c r="G804" s="167">
        <f>VLOOKUP($C804,'2020-21 School Level AAFTE'!$C:$I,7,FALSE)</f>
        <v>534.97</v>
      </c>
      <c r="H804" s="145">
        <f>IFERROR(IF(F804= "yes",VLOOKUP(C804,Summary!$B:$I,5,0),0),0)</f>
        <v>0</v>
      </c>
      <c r="I804" s="144">
        <f t="shared" si="181"/>
        <v>0</v>
      </c>
      <c r="J804" s="101">
        <f>VLOOKUP($A804,'2021-22 Salary &amp; Benefits'!$A:$I,3,FALSE)</f>
        <v>1.18</v>
      </c>
      <c r="K804" s="101">
        <f>VLOOKUP($A804,'2021-22 Salary &amp; Benefits'!$A:$I,4,FALSE)</f>
        <v>1.18</v>
      </c>
      <c r="L804" s="121">
        <f t="shared" si="182"/>
        <v>0</v>
      </c>
      <c r="M804" s="29">
        <v>15</v>
      </c>
      <c r="N804" s="31">
        <f t="shared" si="183"/>
        <v>0</v>
      </c>
      <c r="O804" s="29">
        <v>1.1000000000000001</v>
      </c>
      <c r="P804" s="29">
        <v>36</v>
      </c>
      <c r="Q804" s="32">
        <f t="shared" si="184"/>
        <v>0</v>
      </c>
      <c r="R804" s="122">
        <f t="shared" si="185"/>
        <v>0</v>
      </c>
      <c r="S804" s="25">
        <f>VLOOKUP($A804,'2021-22 Salary &amp; Benefits'!$A:$I,5,FALSE)</f>
        <v>67585</v>
      </c>
      <c r="T804" s="25">
        <f>VLOOKUP($A804,'2021-22 Salary &amp; Benefits'!$A:$I,6,FALSE)</f>
        <v>68937</v>
      </c>
      <c r="U804" s="26">
        <f t="shared" si="186"/>
        <v>0</v>
      </c>
      <c r="V804" s="26">
        <f t="shared" si="187"/>
        <v>0</v>
      </c>
      <c r="W804" s="26">
        <f>'2021-22 Salary &amp; Benefits'!G$6</f>
        <v>11848.32</v>
      </c>
      <c r="X804" s="28">
        <f>'2021-22 Salary &amp; Benefits'!H$6</f>
        <v>0.2271</v>
      </c>
      <c r="Y804" s="28">
        <f>'2021-22 Salary &amp; Benefits'!I$6</f>
        <v>0.22070000000000001</v>
      </c>
      <c r="Z804" s="26">
        <f t="shared" si="188"/>
        <v>0</v>
      </c>
      <c r="AA804" s="27">
        <f t="shared" si="192"/>
        <v>0</v>
      </c>
      <c r="AB804" s="27">
        <f t="shared" si="189"/>
        <v>0</v>
      </c>
      <c r="AC804" s="27">
        <f t="shared" si="190"/>
        <v>0</v>
      </c>
      <c r="AD804" s="26">
        <f t="shared" si="191"/>
        <v>0</v>
      </c>
    </row>
    <row r="805" spans="1:30" s="23" customFormat="1">
      <c r="A805" s="129" t="s">
        <v>2326</v>
      </c>
      <c r="B805" s="129" t="s">
        <v>406</v>
      </c>
      <c r="C805" s="130">
        <v>3214</v>
      </c>
      <c r="D805" s="129" t="s">
        <v>407</v>
      </c>
      <c r="E805" s="169">
        <f>VLOOKUP($C805,'2020-21 School Level AAFTE'!$C:$Z,11,FALSE)</f>
        <v>0.47870000000000001</v>
      </c>
      <c r="F805" s="169" t="str">
        <f>VLOOKUP($C805,'2020-21 School Level AAFTE'!$C:$Z,8,FALSE)</f>
        <v>Yes</v>
      </c>
      <c r="G805" s="167">
        <f>VLOOKUP($C805,'2020-21 School Level AAFTE'!$C:$I,7,FALSE)</f>
        <v>38.5</v>
      </c>
      <c r="H805" s="145">
        <f>IFERROR(IF(F805= "yes",VLOOKUP(C805,Summary!$B:$I,5,0),0),0)</f>
        <v>0</v>
      </c>
      <c r="I805" s="143">
        <f t="shared" si="181"/>
        <v>38.5</v>
      </c>
      <c r="J805" s="101">
        <f>VLOOKUP($A805,'2021-22 Salary &amp; Benefits'!$A:$I,3,FALSE)</f>
        <v>1</v>
      </c>
      <c r="K805" s="101">
        <f>VLOOKUP($A805,'2021-22 Salary &amp; Benefits'!$A:$I,4,FALSE)</f>
        <v>1.04</v>
      </c>
      <c r="L805" s="45">
        <f t="shared" si="182"/>
        <v>38.5</v>
      </c>
      <c r="M805" s="29">
        <v>15</v>
      </c>
      <c r="N805" s="31">
        <f t="shared" si="183"/>
        <v>2.5666666666666669</v>
      </c>
      <c r="O805" s="29">
        <v>1.1000000000000001</v>
      </c>
      <c r="P805" s="29">
        <v>36</v>
      </c>
      <c r="Q805" s="32">
        <f t="shared" si="184"/>
        <v>101.64000000000001</v>
      </c>
      <c r="R805" s="122">
        <f t="shared" si="185"/>
        <v>0.11293333333333334</v>
      </c>
      <c r="S805" s="25">
        <f>VLOOKUP($A805,'2021-22 Salary &amp; Benefits'!$A:$I,5,FALSE)</f>
        <v>67585</v>
      </c>
      <c r="T805" s="25">
        <f>VLOOKUP($A805,'2021-22 Salary &amp; Benefits'!$A:$I,6,FALSE)</f>
        <v>68937</v>
      </c>
      <c r="U805" s="26">
        <f t="shared" si="186"/>
        <v>7632.5993333333345</v>
      </c>
      <c r="V805" s="26">
        <f t="shared" si="187"/>
        <v>464.09727466666573</v>
      </c>
      <c r="W805" s="26">
        <f>'2021-22 Salary &amp; Benefits'!G$6</f>
        <v>11848.32</v>
      </c>
      <c r="X805" s="28">
        <f>'2021-22 Salary &amp; Benefits'!H$6</f>
        <v>0.2271</v>
      </c>
      <c r="Y805" s="28">
        <f>'2021-22 Salary &amp; Benefits'!I$6</f>
        <v>0.22070000000000001</v>
      </c>
      <c r="Z805" s="26">
        <f t="shared" si="188"/>
        <v>3173.8598491189332</v>
      </c>
      <c r="AA805" s="27">
        <f t="shared" si="192"/>
        <v>134.94494346666667</v>
      </c>
      <c r="AB805" s="27">
        <f t="shared" si="189"/>
        <v>29.782349023093335</v>
      </c>
      <c r="AC805" s="27">
        <f t="shared" si="190"/>
        <v>164.72729248976</v>
      </c>
      <c r="AD805" s="26">
        <f t="shared" si="191"/>
        <v>11435.283749608696</v>
      </c>
    </row>
    <row r="806" spans="1:30" s="23" customFormat="1">
      <c r="A806" s="129" t="s">
        <v>2309</v>
      </c>
      <c r="B806" s="129" t="s">
        <v>318</v>
      </c>
      <c r="C806" s="130">
        <v>2915</v>
      </c>
      <c r="D806" s="129" t="s">
        <v>319</v>
      </c>
      <c r="E806" s="169">
        <f>VLOOKUP($C806,'2020-21 School Level AAFTE'!$C:$Z,11,FALSE)</f>
        <v>0.33379999999999999</v>
      </c>
      <c r="F806" s="169" t="str">
        <f>VLOOKUP($C806,'2020-21 School Level AAFTE'!$C:$Z,8,FALSE)</f>
        <v>No</v>
      </c>
      <c r="G806" s="167">
        <f>VLOOKUP($C806,'2020-21 School Level AAFTE'!$C:$I,7,FALSE)</f>
        <v>471.54</v>
      </c>
      <c r="H806" s="145">
        <f>IFERROR(IF(F806= "yes",VLOOKUP(C806,Summary!$B:$I,5,0),0),0)</f>
        <v>0</v>
      </c>
      <c r="I806" s="143">
        <f t="shared" si="181"/>
        <v>0</v>
      </c>
      <c r="J806" s="101">
        <f>VLOOKUP($A806,'2021-22 Salary &amp; Benefits'!$A:$I,3,FALSE)</f>
        <v>1</v>
      </c>
      <c r="K806" s="101">
        <f>VLOOKUP($A806,'2021-22 Salary &amp; Benefits'!$A:$I,4,FALSE)</f>
        <v>1</v>
      </c>
      <c r="L806" s="45">
        <f t="shared" si="182"/>
        <v>0</v>
      </c>
      <c r="M806" s="29">
        <v>15</v>
      </c>
      <c r="N806" s="31">
        <f t="shared" si="183"/>
        <v>0</v>
      </c>
      <c r="O806" s="29">
        <v>1.1000000000000001</v>
      </c>
      <c r="P806" s="29">
        <v>36</v>
      </c>
      <c r="Q806" s="32">
        <f t="shared" si="184"/>
        <v>0</v>
      </c>
      <c r="R806" s="122">
        <f t="shared" si="185"/>
        <v>0</v>
      </c>
      <c r="S806" s="25">
        <f>VLOOKUP($A806,'2021-22 Salary &amp; Benefits'!$A:$I,5,FALSE)</f>
        <v>67585</v>
      </c>
      <c r="T806" s="25">
        <f>VLOOKUP($A806,'2021-22 Salary &amp; Benefits'!$A:$I,6,FALSE)</f>
        <v>68937</v>
      </c>
      <c r="U806" s="26">
        <f t="shared" si="186"/>
        <v>0</v>
      </c>
      <c r="V806" s="26">
        <f t="shared" si="187"/>
        <v>0</v>
      </c>
      <c r="W806" s="26">
        <f>'2021-22 Salary &amp; Benefits'!G$6</f>
        <v>11848.32</v>
      </c>
      <c r="X806" s="28">
        <f>'2021-22 Salary &amp; Benefits'!H$6</f>
        <v>0.2271</v>
      </c>
      <c r="Y806" s="28">
        <f>'2021-22 Salary &amp; Benefits'!I$6</f>
        <v>0.22070000000000001</v>
      </c>
      <c r="Z806" s="26">
        <f t="shared" si="188"/>
        <v>0</v>
      </c>
      <c r="AA806" s="27">
        <f t="shared" si="192"/>
        <v>0</v>
      </c>
      <c r="AB806" s="27">
        <f t="shared" si="189"/>
        <v>0</v>
      </c>
      <c r="AC806" s="27">
        <f t="shared" si="190"/>
        <v>0</v>
      </c>
      <c r="AD806" s="26">
        <f t="shared" si="191"/>
        <v>0</v>
      </c>
    </row>
    <row r="807" spans="1:30" s="23" customFormat="1">
      <c r="A807" s="129" t="s">
        <v>2309</v>
      </c>
      <c r="B807" s="129" t="s">
        <v>318</v>
      </c>
      <c r="C807" s="130">
        <v>5545</v>
      </c>
      <c r="D807" s="129" t="s">
        <v>3138</v>
      </c>
      <c r="E807" s="169">
        <f>VLOOKUP($C807,'2020-21 School Level AAFTE'!$C:$Z,11,FALSE)</f>
        <v>0.29730000000000001</v>
      </c>
      <c r="F807" s="169" t="str">
        <f>VLOOKUP($C807,'2020-21 School Level AAFTE'!$C:$Z,8,FALSE)</f>
        <v>No</v>
      </c>
      <c r="G807" s="167">
        <f>VLOOKUP($C807,'2020-21 School Level AAFTE'!$C:$I,7,FALSE)</f>
        <v>309.22000000000003</v>
      </c>
      <c r="H807" s="145">
        <f>IFERROR(IF(F807= "yes",VLOOKUP(C807,Summary!$B:$I,5,0),0),0)</f>
        <v>0</v>
      </c>
      <c r="I807" s="144">
        <f t="shared" si="181"/>
        <v>0</v>
      </c>
      <c r="J807" s="101">
        <f>VLOOKUP($A807,'2021-22 Salary &amp; Benefits'!$A:$I,3,FALSE)</f>
        <v>1</v>
      </c>
      <c r="K807" s="101">
        <f>VLOOKUP($A807,'2021-22 Salary &amp; Benefits'!$A:$I,4,FALSE)</f>
        <v>1</v>
      </c>
      <c r="L807" s="121">
        <f t="shared" si="182"/>
        <v>0</v>
      </c>
      <c r="M807" s="29">
        <v>15</v>
      </c>
      <c r="N807" s="31">
        <f t="shared" si="183"/>
        <v>0</v>
      </c>
      <c r="O807" s="29">
        <v>1.1000000000000001</v>
      </c>
      <c r="P807" s="29">
        <v>36</v>
      </c>
      <c r="Q807" s="32">
        <f t="shared" si="184"/>
        <v>0</v>
      </c>
      <c r="R807" s="122">
        <f t="shared" si="185"/>
        <v>0</v>
      </c>
      <c r="S807" s="25">
        <f>VLOOKUP($A807,'2021-22 Salary &amp; Benefits'!$A:$I,5,FALSE)</f>
        <v>67585</v>
      </c>
      <c r="T807" s="25">
        <f>VLOOKUP($A807,'2021-22 Salary &amp; Benefits'!$A:$I,6,FALSE)</f>
        <v>68937</v>
      </c>
      <c r="U807" s="26">
        <f t="shared" si="186"/>
        <v>0</v>
      </c>
      <c r="V807" s="26">
        <f t="shared" si="187"/>
        <v>0</v>
      </c>
      <c r="W807" s="26">
        <f>'2021-22 Salary &amp; Benefits'!G$6</f>
        <v>11848.32</v>
      </c>
      <c r="X807" s="28">
        <f>'2021-22 Salary &amp; Benefits'!H$6</f>
        <v>0.2271</v>
      </c>
      <c r="Y807" s="28">
        <f>'2021-22 Salary &amp; Benefits'!I$6</f>
        <v>0.22070000000000001</v>
      </c>
      <c r="Z807" s="26">
        <f t="shared" si="188"/>
        <v>0</v>
      </c>
      <c r="AA807" s="27">
        <f t="shared" si="192"/>
        <v>0</v>
      </c>
      <c r="AB807" s="27">
        <f t="shared" si="189"/>
        <v>0</v>
      </c>
      <c r="AC807" s="27">
        <f t="shared" si="190"/>
        <v>0</v>
      </c>
      <c r="AD807" s="26">
        <f t="shared" si="191"/>
        <v>0</v>
      </c>
    </row>
    <row r="808" spans="1:30" s="23" customFormat="1">
      <c r="A808" s="129" t="s">
        <v>2309</v>
      </c>
      <c r="B808" s="129" t="s">
        <v>318</v>
      </c>
      <c r="C808" s="130">
        <v>2561</v>
      </c>
      <c r="D808" s="129" t="s">
        <v>2917</v>
      </c>
      <c r="E808" s="169">
        <f>VLOOKUP($C808,'2020-21 School Level AAFTE'!$C:$Z,11,FALSE)</f>
        <v>0.3266</v>
      </c>
      <c r="F808" s="169" t="str">
        <f>VLOOKUP($C808,'2020-21 School Level AAFTE'!$C:$Z,8,FALSE)</f>
        <v>No</v>
      </c>
      <c r="G808" s="167">
        <f>VLOOKUP($C808,'2020-21 School Level AAFTE'!$C:$I,7,FALSE)</f>
        <v>239.53</v>
      </c>
      <c r="H808" s="145">
        <f>IFERROR(IF(F808= "yes",VLOOKUP(C808,Summary!$B:$I,5,0),0),0)</f>
        <v>0</v>
      </c>
      <c r="I808" s="143">
        <f t="shared" si="181"/>
        <v>0</v>
      </c>
      <c r="J808" s="101">
        <f>VLOOKUP($A808,'2021-22 Salary &amp; Benefits'!$A:$I,3,FALSE)</f>
        <v>1</v>
      </c>
      <c r="K808" s="101">
        <f>VLOOKUP($A808,'2021-22 Salary &amp; Benefits'!$A:$I,4,FALSE)</f>
        <v>1</v>
      </c>
      <c r="L808" s="45">
        <f t="shared" si="182"/>
        <v>0</v>
      </c>
      <c r="M808" s="29">
        <v>15</v>
      </c>
      <c r="N808" s="31">
        <f t="shared" si="183"/>
        <v>0</v>
      </c>
      <c r="O808" s="29">
        <v>1.1000000000000001</v>
      </c>
      <c r="P808" s="29">
        <v>36</v>
      </c>
      <c r="Q808" s="32">
        <f t="shared" si="184"/>
        <v>0</v>
      </c>
      <c r="R808" s="122">
        <f t="shared" si="185"/>
        <v>0</v>
      </c>
      <c r="S808" s="25">
        <f>VLOOKUP($A808,'2021-22 Salary &amp; Benefits'!$A:$I,5,FALSE)</f>
        <v>67585</v>
      </c>
      <c r="T808" s="25">
        <f>VLOOKUP($A808,'2021-22 Salary &amp; Benefits'!$A:$I,6,FALSE)</f>
        <v>68937</v>
      </c>
      <c r="U808" s="26">
        <f t="shared" si="186"/>
        <v>0</v>
      </c>
      <c r="V808" s="26">
        <f t="shared" si="187"/>
        <v>0</v>
      </c>
      <c r="W808" s="26">
        <f>'2021-22 Salary &amp; Benefits'!G$6</f>
        <v>11848.32</v>
      </c>
      <c r="X808" s="28">
        <f>'2021-22 Salary &amp; Benefits'!H$6</f>
        <v>0.2271</v>
      </c>
      <c r="Y808" s="28">
        <f>'2021-22 Salary &amp; Benefits'!I$6</f>
        <v>0.22070000000000001</v>
      </c>
      <c r="Z808" s="26">
        <f t="shared" si="188"/>
        <v>0</v>
      </c>
      <c r="AA808" s="27">
        <f t="shared" si="192"/>
        <v>0</v>
      </c>
      <c r="AB808" s="27">
        <f t="shared" si="189"/>
        <v>0</v>
      </c>
      <c r="AC808" s="27">
        <f t="shared" si="190"/>
        <v>0</v>
      </c>
      <c r="AD808" s="26">
        <f t="shared" si="191"/>
        <v>0</v>
      </c>
    </row>
    <row r="809" spans="1:30" s="23" customFormat="1">
      <c r="A809" s="129" t="s">
        <v>2318</v>
      </c>
      <c r="B809" s="129" t="s">
        <v>361</v>
      </c>
      <c r="C809" s="130">
        <v>2602</v>
      </c>
      <c r="D809" s="129" t="s">
        <v>362</v>
      </c>
      <c r="E809" s="169">
        <f>VLOOKUP($C809,'2020-21 School Level AAFTE'!$C:$Z,11,FALSE)</f>
        <v>0.68410000000000004</v>
      </c>
      <c r="F809" s="169" t="str">
        <f>VLOOKUP($C809,'2020-21 School Level AAFTE'!$C:$Z,8,FALSE)</f>
        <v>Yes</v>
      </c>
      <c r="G809" s="167">
        <f>VLOOKUP($C809,'2020-21 School Level AAFTE'!$C:$I,7,FALSE)</f>
        <v>36.1</v>
      </c>
      <c r="H809" s="145">
        <f>IFERROR(IF(F809= "yes",VLOOKUP(C809,Summary!$B:$I,5,0),0),0)</f>
        <v>0</v>
      </c>
      <c r="I809" s="143">
        <f t="shared" si="181"/>
        <v>36.1</v>
      </c>
      <c r="J809" s="101">
        <f>VLOOKUP($A809,'2021-22 Salary &amp; Benefits'!$A:$I,3,FALSE)</f>
        <v>1</v>
      </c>
      <c r="K809" s="101">
        <f>VLOOKUP($A809,'2021-22 Salary &amp; Benefits'!$A:$I,4,FALSE)</f>
        <v>1</v>
      </c>
      <c r="L809" s="45">
        <f t="shared" si="182"/>
        <v>36.1</v>
      </c>
      <c r="M809" s="29">
        <v>15</v>
      </c>
      <c r="N809" s="31">
        <f t="shared" si="183"/>
        <v>2.4066666666666667</v>
      </c>
      <c r="O809" s="29">
        <v>1.1000000000000001</v>
      </c>
      <c r="P809" s="29">
        <v>36</v>
      </c>
      <c r="Q809" s="32">
        <f t="shared" si="184"/>
        <v>95.304000000000002</v>
      </c>
      <c r="R809" s="122">
        <f t="shared" si="185"/>
        <v>0.10589333333333334</v>
      </c>
      <c r="S809" s="25">
        <f>VLOOKUP($A809,'2021-22 Salary &amp; Benefits'!$A:$I,5,FALSE)</f>
        <v>67585</v>
      </c>
      <c r="T809" s="25">
        <f>VLOOKUP($A809,'2021-22 Salary &amp; Benefits'!$A:$I,6,FALSE)</f>
        <v>68937</v>
      </c>
      <c r="U809" s="26">
        <f t="shared" si="186"/>
        <v>7156.8009333333339</v>
      </c>
      <c r="V809" s="26">
        <f t="shared" si="187"/>
        <v>143.16778666666687</v>
      </c>
      <c r="W809" s="26">
        <f>'2021-22 Salary &amp; Benefits'!G$6</f>
        <v>11848.32</v>
      </c>
      <c r="X809" s="28">
        <f>'2021-22 Salary &amp; Benefits'!H$6</f>
        <v>0.2271</v>
      </c>
      <c r="Y809" s="28">
        <f>'2021-22 Salary &amp; Benefits'!I$6</f>
        <v>0.22070000000000001</v>
      </c>
      <c r="Z809" s="26">
        <f t="shared" si="188"/>
        <v>2911.5647216773336</v>
      </c>
      <c r="AA809" s="27">
        <f t="shared" si="192"/>
        <v>121.66614533333335</v>
      </c>
      <c r="AB809" s="27">
        <f t="shared" si="189"/>
        <v>26.85171827506667</v>
      </c>
      <c r="AC809" s="27">
        <f t="shared" si="190"/>
        <v>148.51786360840001</v>
      </c>
      <c r="AD809" s="26">
        <f t="shared" si="191"/>
        <v>10360.051305285735</v>
      </c>
    </row>
    <row r="810" spans="1:30" s="23" customFormat="1">
      <c r="A810" s="129" t="s">
        <v>2311</v>
      </c>
      <c r="B810" s="129" t="s">
        <v>326</v>
      </c>
      <c r="C810" s="130">
        <v>3323</v>
      </c>
      <c r="D810" s="129" t="s">
        <v>336</v>
      </c>
      <c r="E810" s="169">
        <f>VLOOKUP($C810,'2020-21 School Level AAFTE'!$C:$Z,11,FALSE)</f>
        <v>0.8135</v>
      </c>
      <c r="F810" s="169" t="str">
        <f>VLOOKUP($C810,'2020-21 School Level AAFTE'!$C:$Z,8,FALSE)</f>
        <v>Yes</v>
      </c>
      <c r="G810" s="167">
        <f>VLOOKUP($C810,'2020-21 School Level AAFTE'!$C:$I,7,FALSE)</f>
        <v>296.01</v>
      </c>
      <c r="H810" s="145">
        <f>IFERROR(IF(F810= "yes",VLOOKUP(C810,Summary!$B:$I,5,0),0),0)</f>
        <v>0</v>
      </c>
      <c r="I810" s="144">
        <f t="shared" si="181"/>
        <v>296.01</v>
      </c>
      <c r="J810" s="101">
        <f>VLOOKUP($A810,'2021-22 Salary &amp; Benefits'!$A:$I,3,FALSE)</f>
        <v>1</v>
      </c>
      <c r="K810" s="101">
        <f>VLOOKUP($A810,'2021-22 Salary &amp; Benefits'!$A:$I,4,FALSE)</f>
        <v>1</v>
      </c>
      <c r="L810" s="121">
        <f t="shared" si="182"/>
        <v>296.01</v>
      </c>
      <c r="M810" s="29">
        <v>15</v>
      </c>
      <c r="N810" s="31">
        <f t="shared" si="183"/>
        <v>19.733999999999998</v>
      </c>
      <c r="O810" s="29">
        <v>1.1000000000000001</v>
      </c>
      <c r="P810" s="29">
        <v>36</v>
      </c>
      <c r="Q810" s="32">
        <f t="shared" si="184"/>
        <v>781.46640000000002</v>
      </c>
      <c r="R810" s="122">
        <f t="shared" si="185"/>
        <v>0.86829600000000007</v>
      </c>
      <c r="S810" s="25">
        <f>VLOOKUP($A810,'2021-22 Salary &amp; Benefits'!$A:$I,5,FALSE)</f>
        <v>67585</v>
      </c>
      <c r="T810" s="25">
        <f>VLOOKUP($A810,'2021-22 Salary &amp; Benefits'!$A:$I,6,FALSE)</f>
        <v>68937</v>
      </c>
      <c r="U810" s="26">
        <f t="shared" si="186"/>
        <v>58683.785160000007</v>
      </c>
      <c r="V810" s="26">
        <f t="shared" si="187"/>
        <v>1173.936192000001</v>
      </c>
      <c r="W810" s="26">
        <f>'2021-22 Salary &amp; Benefits'!G$6</f>
        <v>11848.32</v>
      </c>
      <c r="X810" s="28">
        <f>'2021-22 Salary &amp; Benefits'!H$6</f>
        <v>0.2271</v>
      </c>
      <c r="Y810" s="28">
        <f>'2021-22 Salary &amp; Benefits'!I$6</f>
        <v>0.22070000000000001</v>
      </c>
      <c r="Z810" s="26">
        <f t="shared" si="188"/>
        <v>23874.024190130403</v>
      </c>
      <c r="AA810" s="27">
        <f t="shared" si="192"/>
        <v>997.62868920000005</v>
      </c>
      <c r="AB810" s="27">
        <f t="shared" si="189"/>
        <v>220.17665170644003</v>
      </c>
      <c r="AC810" s="27">
        <f t="shared" si="190"/>
        <v>1217.8053409064401</v>
      </c>
      <c r="AD810" s="26">
        <f t="shared" si="191"/>
        <v>84949.550883036849</v>
      </c>
    </row>
    <row r="811" spans="1:30" s="23" customFormat="1">
      <c r="A811" s="129" t="s">
        <v>2311</v>
      </c>
      <c r="B811" s="129" t="s">
        <v>326</v>
      </c>
      <c r="C811" s="130">
        <v>3578</v>
      </c>
      <c r="D811" s="129" t="s">
        <v>337</v>
      </c>
      <c r="E811" s="169">
        <f>VLOOKUP($C811,'2020-21 School Level AAFTE'!$C:$Z,11,FALSE)</f>
        <v>0.55779999999999996</v>
      </c>
      <c r="F811" s="169" t="str">
        <f>VLOOKUP($C811,'2020-21 School Level AAFTE'!$C:$Z,8,FALSE)</f>
        <v>Yes</v>
      </c>
      <c r="G811" s="167">
        <f>VLOOKUP($C811,'2020-21 School Level AAFTE'!$C:$I,7,FALSE)</f>
        <v>381.56</v>
      </c>
      <c r="H811" s="145">
        <f>IFERROR(IF(F811= "yes",VLOOKUP(C811,Summary!$B:$I,5,0),0),0)</f>
        <v>0</v>
      </c>
      <c r="I811" s="143">
        <f t="shared" si="181"/>
        <v>381.56</v>
      </c>
      <c r="J811" s="101">
        <f>VLOOKUP($A811,'2021-22 Salary &amp; Benefits'!$A:$I,3,FALSE)</f>
        <v>1</v>
      </c>
      <c r="K811" s="101">
        <f>VLOOKUP($A811,'2021-22 Salary &amp; Benefits'!$A:$I,4,FALSE)</f>
        <v>1</v>
      </c>
      <c r="L811" s="45">
        <f t="shared" si="182"/>
        <v>381.56</v>
      </c>
      <c r="M811" s="29">
        <v>15</v>
      </c>
      <c r="N811" s="31">
        <f t="shared" si="183"/>
        <v>25.437333333333335</v>
      </c>
      <c r="O811" s="29">
        <v>1.1000000000000001</v>
      </c>
      <c r="P811" s="29">
        <v>36</v>
      </c>
      <c r="Q811" s="32">
        <f t="shared" si="184"/>
        <v>1007.3184000000001</v>
      </c>
      <c r="R811" s="122">
        <f t="shared" si="185"/>
        <v>1.1192426666666668</v>
      </c>
      <c r="S811" s="25">
        <f>VLOOKUP($A811,'2021-22 Salary &amp; Benefits'!$A:$I,5,FALSE)</f>
        <v>67585</v>
      </c>
      <c r="T811" s="25">
        <f>VLOOKUP($A811,'2021-22 Salary &amp; Benefits'!$A:$I,6,FALSE)</f>
        <v>68937</v>
      </c>
      <c r="U811" s="26">
        <f t="shared" si="186"/>
        <v>75644.015626666675</v>
      </c>
      <c r="V811" s="26">
        <f t="shared" si="187"/>
        <v>1513.2160853333335</v>
      </c>
      <c r="W811" s="26">
        <f>'2021-22 Salary &amp; Benefits'!G$6</f>
        <v>11848.32</v>
      </c>
      <c r="X811" s="28">
        <f>'2021-22 Salary &amp; Benefits'!H$6</f>
        <v>0.2271</v>
      </c>
      <c r="Y811" s="28">
        <f>'2021-22 Salary &amp; Benefits'!I$6</f>
        <v>0.22070000000000001</v>
      </c>
      <c r="Z811" s="26">
        <f t="shared" si="188"/>
        <v>30773.86801116907</v>
      </c>
      <c r="AA811" s="27">
        <f t="shared" si="192"/>
        <v>1285.9538618666668</v>
      </c>
      <c r="AB811" s="27">
        <f t="shared" si="189"/>
        <v>283.81001731397339</v>
      </c>
      <c r="AC811" s="27">
        <f t="shared" si="190"/>
        <v>1569.7638791806403</v>
      </c>
      <c r="AD811" s="26">
        <f t="shared" si="191"/>
        <v>109500.86360234971</v>
      </c>
    </row>
    <row r="812" spans="1:30" s="23" customFormat="1">
      <c r="A812" s="129" t="s">
        <v>2311</v>
      </c>
      <c r="B812" s="129" t="s">
        <v>326</v>
      </c>
      <c r="C812" s="130">
        <v>3082</v>
      </c>
      <c r="D812" s="129" t="s">
        <v>334</v>
      </c>
      <c r="E812" s="169">
        <f>VLOOKUP($C812,'2020-21 School Level AAFTE'!$C:$Z,11,FALSE)</f>
        <v>0.52349999999999997</v>
      </c>
      <c r="F812" s="169" t="str">
        <f>VLOOKUP($C812,'2020-21 School Level AAFTE'!$C:$Z,8,FALSE)</f>
        <v>Yes</v>
      </c>
      <c r="G812" s="167">
        <f>VLOOKUP($C812,'2020-21 School Level AAFTE'!$C:$I,7,FALSE)</f>
        <v>318.70999999999998</v>
      </c>
      <c r="H812" s="145">
        <f>IFERROR(IF(F812= "yes",VLOOKUP(C812,Summary!$B:$I,5,0),0),0)</f>
        <v>0</v>
      </c>
      <c r="I812" s="143">
        <f t="shared" ref="I812:I872" si="193">IF(F812= "yes", G812,0)</f>
        <v>318.70999999999998</v>
      </c>
      <c r="J812" s="101">
        <f>VLOOKUP($A812,'2021-22 Salary &amp; Benefits'!$A:$I,3,FALSE)</f>
        <v>1</v>
      </c>
      <c r="K812" s="101">
        <f>VLOOKUP($A812,'2021-22 Salary &amp; Benefits'!$A:$I,4,FALSE)</f>
        <v>1</v>
      </c>
      <c r="L812" s="45">
        <f t="shared" ref="L812:L872" si="194">IF(H812&gt;0,H812,I812)</f>
        <v>318.70999999999998</v>
      </c>
      <c r="M812" s="29">
        <v>15</v>
      </c>
      <c r="N812" s="31">
        <f t="shared" ref="N812:N872" si="195">IF(L812="no",0,L812/M812)</f>
        <v>21.247333333333334</v>
      </c>
      <c r="O812" s="29">
        <v>1.1000000000000001</v>
      </c>
      <c r="P812" s="29">
        <v>36</v>
      </c>
      <c r="Q812" s="32">
        <f t="shared" ref="Q812:Q872" si="196">IF(L812="no",0,N812*O812*P812)</f>
        <v>841.39440000000013</v>
      </c>
      <c r="R812" s="122">
        <f t="shared" ref="R812:R872" si="197">IF(L812="no",0,Q812/900)</f>
        <v>0.93488266666666686</v>
      </c>
      <c r="S812" s="25">
        <f>VLOOKUP($A812,'2021-22 Salary &amp; Benefits'!$A:$I,5,FALSE)</f>
        <v>67585</v>
      </c>
      <c r="T812" s="25">
        <f>VLOOKUP($A812,'2021-22 Salary &amp; Benefits'!$A:$I,6,FALSE)</f>
        <v>68937</v>
      </c>
      <c r="U812" s="26">
        <f t="shared" ref="U812:U872" si="198">$J812*$S812*$R812</f>
        <v>63184.045026666681</v>
      </c>
      <c r="V812" s="26">
        <f t="shared" ref="V812:V872" si="199">$K812*$T812*$R812-U812</f>
        <v>1263.961365333329</v>
      </c>
      <c r="W812" s="26">
        <f>'2021-22 Salary &amp; Benefits'!G$6</f>
        <v>11848.32</v>
      </c>
      <c r="X812" s="28">
        <f>'2021-22 Salary &amp; Benefits'!H$6</f>
        <v>0.2271</v>
      </c>
      <c r="Y812" s="28">
        <f>'2021-22 Salary &amp; Benefits'!I$6</f>
        <v>0.22070000000000001</v>
      </c>
      <c r="Z812" s="26">
        <f t="shared" ref="Z812:Z872" si="200">U812*X812+V812*Y812+R812*W812</f>
        <v>25704.841896005069</v>
      </c>
      <c r="AA812" s="27">
        <f t="shared" si="192"/>
        <v>1074.1334398666668</v>
      </c>
      <c r="AB812" s="27">
        <f t="shared" ref="AB812:AB872" si="201">AA812*Y812</f>
        <v>237.06125017857337</v>
      </c>
      <c r="AC812" s="27">
        <f t="shared" ref="AC812:AC872" si="202">SUM(AA812:AB812)</f>
        <v>1311.1946900452401</v>
      </c>
      <c r="AD812" s="26">
        <f t="shared" ref="AD812:AD872" si="203">SUM(Z812,U812:V812,AC812)</f>
        <v>91464.042978050318</v>
      </c>
    </row>
    <row r="813" spans="1:30" s="23" customFormat="1">
      <c r="A813" s="129" t="s">
        <v>2311</v>
      </c>
      <c r="B813" s="129" t="s">
        <v>326</v>
      </c>
      <c r="C813" s="130">
        <v>2913</v>
      </c>
      <c r="D813" s="129" t="s">
        <v>332</v>
      </c>
      <c r="E813" s="169">
        <f>VLOOKUP($C813,'2020-21 School Level AAFTE'!$C:$Z,11,FALSE)</f>
        <v>0.38030000000000003</v>
      </c>
      <c r="F813" s="169" t="str">
        <f>VLOOKUP($C813,'2020-21 School Level AAFTE'!$C:$Z,8,FALSE)</f>
        <v>No</v>
      </c>
      <c r="G813" s="167">
        <f>VLOOKUP($C813,'2020-21 School Level AAFTE'!$C:$I,7,FALSE)</f>
        <v>74.42</v>
      </c>
      <c r="H813" s="145">
        <f>IFERROR(IF(F813= "yes",VLOOKUP(C813,Summary!$B:$I,5,0),0),0)</f>
        <v>0</v>
      </c>
      <c r="I813" s="144">
        <f t="shared" si="193"/>
        <v>0</v>
      </c>
      <c r="J813" s="101">
        <f>VLOOKUP($A813,'2021-22 Salary &amp; Benefits'!$A:$I,3,FALSE)</f>
        <v>1</v>
      </c>
      <c r="K813" s="101">
        <f>VLOOKUP($A813,'2021-22 Salary &amp; Benefits'!$A:$I,4,FALSE)</f>
        <v>1</v>
      </c>
      <c r="L813" s="121">
        <f t="shared" si="194"/>
        <v>0</v>
      </c>
      <c r="M813" s="29">
        <v>15</v>
      </c>
      <c r="N813" s="31">
        <f t="shared" si="195"/>
        <v>0</v>
      </c>
      <c r="O813" s="29">
        <v>1.1000000000000001</v>
      </c>
      <c r="P813" s="29">
        <v>36</v>
      </c>
      <c r="Q813" s="32">
        <f t="shared" si="196"/>
        <v>0</v>
      </c>
      <c r="R813" s="122">
        <f t="shared" si="197"/>
        <v>0</v>
      </c>
      <c r="S813" s="25">
        <f>VLOOKUP($A813,'2021-22 Salary &amp; Benefits'!$A:$I,5,FALSE)</f>
        <v>67585</v>
      </c>
      <c r="T813" s="25">
        <f>VLOOKUP($A813,'2021-22 Salary &amp; Benefits'!$A:$I,6,FALSE)</f>
        <v>68937</v>
      </c>
      <c r="U813" s="26">
        <f t="shared" si="198"/>
        <v>0</v>
      </c>
      <c r="V813" s="26">
        <f t="shared" si="199"/>
        <v>0</v>
      </c>
      <c r="W813" s="26">
        <f>'2021-22 Salary &amp; Benefits'!G$6</f>
        <v>11848.32</v>
      </c>
      <c r="X813" s="28">
        <f>'2021-22 Salary &amp; Benefits'!H$6</f>
        <v>0.2271</v>
      </c>
      <c r="Y813" s="28">
        <f>'2021-22 Salary &amp; Benefits'!I$6</f>
        <v>0.22070000000000001</v>
      </c>
      <c r="Z813" s="26">
        <f t="shared" si="200"/>
        <v>0</v>
      </c>
      <c r="AA813" s="27">
        <f t="shared" si="192"/>
        <v>0</v>
      </c>
      <c r="AB813" s="27">
        <f t="shared" si="201"/>
        <v>0</v>
      </c>
      <c r="AC813" s="27">
        <f t="shared" si="202"/>
        <v>0</v>
      </c>
      <c r="AD813" s="26">
        <f t="shared" si="203"/>
        <v>0</v>
      </c>
    </row>
    <row r="814" spans="1:30" s="23" customFormat="1">
      <c r="A814" s="129" t="s">
        <v>2311</v>
      </c>
      <c r="B814" s="129" t="s">
        <v>326</v>
      </c>
      <c r="C814" s="130">
        <v>2691</v>
      </c>
      <c r="D814" s="129" t="s">
        <v>331</v>
      </c>
      <c r="E814" s="169">
        <f>VLOOKUP($C814,'2020-21 School Level AAFTE'!$C:$Z,11,FALSE)</f>
        <v>0.74429999999999996</v>
      </c>
      <c r="F814" s="169" t="str">
        <f>VLOOKUP($C814,'2020-21 School Level AAFTE'!$C:$Z,8,FALSE)</f>
        <v>Yes</v>
      </c>
      <c r="G814" s="167">
        <f>VLOOKUP($C814,'2020-21 School Level AAFTE'!$C:$I,7,FALSE)</f>
        <v>248.45</v>
      </c>
      <c r="H814" s="145">
        <f>IFERROR(IF(F814= "yes",VLOOKUP(C814,Summary!$B:$I,5,0),0),0)</f>
        <v>0</v>
      </c>
      <c r="I814" s="144">
        <f t="shared" si="193"/>
        <v>248.45</v>
      </c>
      <c r="J814" s="101">
        <f>VLOOKUP($A814,'2021-22 Salary &amp; Benefits'!$A:$I,3,FALSE)</f>
        <v>1</v>
      </c>
      <c r="K814" s="101">
        <f>VLOOKUP($A814,'2021-22 Salary &amp; Benefits'!$A:$I,4,FALSE)</f>
        <v>1</v>
      </c>
      <c r="L814" s="121">
        <f t="shared" si="194"/>
        <v>248.45</v>
      </c>
      <c r="M814" s="29">
        <v>15</v>
      </c>
      <c r="N814" s="31">
        <f t="shared" si="195"/>
        <v>16.563333333333333</v>
      </c>
      <c r="O814" s="29">
        <v>1.1000000000000001</v>
      </c>
      <c r="P814" s="29">
        <v>36</v>
      </c>
      <c r="Q814" s="32">
        <f t="shared" si="196"/>
        <v>655.90800000000013</v>
      </c>
      <c r="R814" s="122">
        <f t="shared" si="197"/>
        <v>0.7287866666666668</v>
      </c>
      <c r="S814" s="25">
        <f>VLOOKUP($A814,'2021-22 Salary &amp; Benefits'!$A:$I,5,FALSE)</f>
        <v>67585</v>
      </c>
      <c r="T814" s="25">
        <f>VLOOKUP($A814,'2021-22 Salary &amp; Benefits'!$A:$I,6,FALSE)</f>
        <v>68937</v>
      </c>
      <c r="U814" s="26">
        <f t="shared" si="198"/>
        <v>49255.046866666678</v>
      </c>
      <c r="V814" s="26">
        <f t="shared" si="199"/>
        <v>985.31957333333412</v>
      </c>
      <c r="W814" s="26">
        <f>'2021-22 Salary &amp; Benefits'!G$6</f>
        <v>11848.32</v>
      </c>
      <c r="X814" s="28">
        <f>'2021-22 Salary &amp; Benefits'!H$6</f>
        <v>0.2271</v>
      </c>
      <c r="Y814" s="28">
        <f>'2021-22 Salary &amp; Benefits'!I$6</f>
        <v>0.22070000000000001</v>
      </c>
      <c r="Z814" s="26">
        <f t="shared" si="200"/>
        <v>20038.17881165467</v>
      </c>
      <c r="AA814" s="27">
        <f t="shared" si="192"/>
        <v>837.33944066666686</v>
      </c>
      <c r="AB814" s="27">
        <f t="shared" si="201"/>
        <v>184.80081455513337</v>
      </c>
      <c r="AC814" s="27">
        <f t="shared" si="202"/>
        <v>1022.1402552218002</v>
      </c>
      <c r="AD814" s="26">
        <f t="shared" si="203"/>
        <v>71300.6855068765</v>
      </c>
    </row>
    <row r="815" spans="1:30" s="23" customFormat="1">
      <c r="A815" s="129" t="s">
        <v>2311</v>
      </c>
      <c r="B815" s="129" t="s">
        <v>326</v>
      </c>
      <c r="C815" s="130">
        <v>3322</v>
      </c>
      <c r="D815" s="129" t="s">
        <v>335</v>
      </c>
      <c r="E815" s="169">
        <f>VLOOKUP($C815,'2020-21 School Level AAFTE'!$C:$Z,11,FALSE)</f>
        <v>0.59499999999999997</v>
      </c>
      <c r="F815" s="169" t="str">
        <f>VLOOKUP($C815,'2020-21 School Level AAFTE'!$C:$Z,8,FALSE)</f>
        <v>Yes</v>
      </c>
      <c r="G815" s="167">
        <f>VLOOKUP($C815,'2020-21 School Level AAFTE'!$C:$I,7,FALSE)</f>
        <v>489.9</v>
      </c>
      <c r="H815" s="145">
        <f>IFERROR(IF(F815= "yes",VLOOKUP(C815,Summary!$B:$I,5,0),0),0)</f>
        <v>0</v>
      </c>
      <c r="I815" s="144">
        <f t="shared" si="193"/>
        <v>489.9</v>
      </c>
      <c r="J815" s="101">
        <f>VLOOKUP($A815,'2021-22 Salary &amp; Benefits'!$A:$I,3,FALSE)</f>
        <v>1</v>
      </c>
      <c r="K815" s="101">
        <f>VLOOKUP($A815,'2021-22 Salary &amp; Benefits'!$A:$I,4,FALSE)</f>
        <v>1</v>
      </c>
      <c r="L815" s="121">
        <f t="shared" si="194"/>
        <v>489.9</v>
      </c>
      <c r="M815" s="29">
        <v>15</v>
      </c>
      <c r="N815" s="31">
        <f t="shared" si="195"/>
        <v>32.659999999999997</v>
      </c>
      <c r="O815" s="29">
        <v>1.1000000000000001</v>
      </c>
      <c r="P815" s="29">
        <v>36</v>
      </c>
      <c r="Q815" s="32">
        <f t="shared" si="196"/>
        <v>1293.336</v>
      </c>
      <c r="R815" s="122">
        <f t="shared" si="197"/>
        <v>1.4370400000000001</v>
      </c>
      <c r="S815" s="25">
        <f>VLOOKUP($A815,'2021-22 Salary &amp; Benefits'!$A:$I,5,FALSE)</f>
        <v>67585</v>
      </c>
      <c r="T815" s="25">
        <f>VLOOKUP($A815,'2021-22 Salary &amp; Benefits'!$A:$I,6,FALSE)</f>
        <v>68937</v>
      </c>
      <c r="U815" s="26">
        <f t="shared" si="198"/>
        <v>97122.348400000003</v>
      </c>
      <c r="V815" s="26">
        <f t="shared" si="199"/>
        <v>1942.8780800000095</v>
      </c>
      <c r="W815" s="26">
        <f>'2021-22 Salary &amp; Benefits'!G$6</f>
        <v>11848.32</v>
      </c>
      <c r="X815" s="28">
        <f>'2021-22 Salary &amp; Benefits'!H$6</f>
        <v>0.2271</v>
      </c>
      <c r="Y815" s="28">
        <f>'2021-22 Salary &amp; Benefits'!I$6</f>
        <v>0.22070000000000001</v>
      </c>
      <c r="Z815" s="26">
        <f t="shared" si="200"/>
        <v>39511.788286695999</v>
      </c>
      <c r="AA815" s="27">
        <f t="shared" si="192"/>
        <v>1651.0871080000002</v>
      </c>
      <c r="AB815" s="27">
        <f t="shared" si="201"/>
        <v>364.39492473560006</v>
      </c>
      <c r="AC815" s="27">
        <f t="shared" si="202"/>
        <v>2015.4820327356001</v>
      </c>
      <c r="AD815" s="26">
        <f t="shared" si="203"/>
        <v>140592.49679943162</v>
      </c>
    </row>
    <row r="816" spans="1:30" s="23" customFormat="1">
      <c r="A816" s="129" t="s">
        <v>2311</v>
      </c>
      <c r="B816" s="129" t="s">
        <v>326</v>
      </c>
      <c r="C816" s="130">
        <v>2916</v>
      </c>
      <c r="D816" s="129" t="s">
        <v>333</v>
      </c>
      <c r="E816" s="169">
        <f>VLOOKUP($C816,'2020-21 School Level AAFTE'!$C:$Z,11,FALSE)</f>
        <v>0.64729999999999999</v>
      </c>
      <c r="F816" s="169" t="str">
        <f>VLOOKUP($C816,'2020-21 School Level AAFTE'!$C:$Z,8,FALSE)</f>
        <v>Yes</v>
      </c>
      <c r="G816" s="167">
        <f>VLOOKUP($C816,'2020-21 School Level AAFTE'!$C:$I,7,FALSE)</f>
        <v>476.72</v>
      </c>
      <c r="H816" s="145">
        <f>IFERROR(IF(F816= "yes",VLOOKUP(C816,Summary!$B:$I,5,0),0),0)</f>
        <v>0</v>
      </c>
      <c r="I816" s="144">
        <f t="shared" si="193"/>
        <v>476.72</v>
      </c>
      <c r="J816" s="101">
        <f>VLOOKUP($A816,'2021-22 Salary &amp; Benefits'!$A:$I,3,FALSE)</f>
        <v>1</v>
      </c>
      <c r="K816" s="101">
        <f>VLOOKUP($A816,'2021-22 Salary &amp; Benefits'!$A:$I,4,FALSE)</f>
        <v>1</v>
      </c>
      <c r="L816" s="121">
        <f t="shared" si="194"/>
        <v>476.72</v>
      </c>
      <c r="M816" s="29">
        <v>15</v>
      </c>
      <c r="N816" s="31">
        <f t="shared" si="195"/>
        <v>31.781333333333336</v>
      </c>
      <c r="O816" s="29">
        <v>1.1000000000000001</v>
      </c>
      <c r="P816" s="29">
        <v>36</v>
      </c>
      <c r="Q816" s="32">
        <f t="shared" si="196"/>
        <v>1258.5408000000002</v>
      </c>
      <c r="R816" s="122">
        <f t="shared" si="197"/>
        <v>1.3983786666666669</v>
      </c>
      <c r="S816" s="25">
        <f>VLOOKUP($A816,'2021-22 Salary &amp; Benefits'!$A:$I,5,FALSE)</f>
        <v>67585</v>
      </c>
      <c r="T816" s="25">
        <f>VLOOKUP($A816,'2021-22 Salary &amp; Benefits'!$A:$I,6,FALSE)</f>
        <v>68937</v>
      </c>
      <c r="U816" s="26">
        <f t="shared" si="198"/>
        <v>94509.422186666678</v>
      </c>
      <c r="V816" s="26">
        <f t="shared" si="199"/>
        <v>1890.6079573333409</v>
      </c>
      <c r="W816" s="26">
        <f>'2021-22 Salary &amp; Benefits'!G$6</f>
        <v>11848.32</v>
      </c>
      <c r="X816" s="28">
        <f>'2021-22 Salary &amp; Benefits'!H$6</f>
        <v>0.2271</v>
      </c>
      <c r="Y816" s="28">
        <f>'2021-22 Salary &amp; Benefits'!I$6</f>
        <v>0.22070000000000001</v>
      </c>
      <c r="Z816" s="26">
        <f t="shared" si="200"/>
        <v>38448.784878615479</v>
      </c>
      <c r="AA816" s="27">
        <f t="shared" si="192"/>
        <v>1606.6671690666669</v>
      </c>
      <c r="AB816" s="27">
        <f t="shared" si="201"/>
        <v>354.5914442130134</v>
      </c>
      <c r="AC816" s="27">
        <f t="shared" si="202"/>
        <v>1961.2586132796803</v>
      </c>
      <c r="AD816" s="26">
        <f t="shared" si="203"/>
        <v>136810.07363589515</v>
      </c>
    </row>
    <row r="817" spans="1:30" s="23" customFormat="1">
      <c r="A817" s="129" t="s">
        <v>2311</v>
      </c>
      <c r="B817" s="129" t="s">
        <v>326</v>
      </c>
      <c r="C817" s="130">
        <v>5547</v>
      </c>
      <c r="D817" s="129" t="s">
        <v>3139</v>
      </c>
      <c r="E817" s="169">
        <f>VLOOKUP($C817,'2020-21 School Level AAFTE'!$C:$Z,11,FALSE)</f>
        <v>0.745</v>
      </c>
      <c r="F817" s="169" t="str">
        <f>VLOOKUP($C817,'2020-21 School Level AAFTE'!$C:$Z,8,FALSE)</f>
        <v>Yes</v>
      </c>
      <c r="G817" s="167">
        <f>VLOOKUP($C817,'2020-21 School Level AAFTE'!$C:$I,7,FALSE)</f>
        <v>23.22</v>
      </c>
      <c r="H817" s="145">
        <f>IFERROR(IF(F817= "yes",VLOOKUP(C817,Summary!$B:$I,5,0),0),0)</f>
        <v>0</v>
      </c>
      <c r="I817" s="143">
        <f t="shared" si="193"/>
        <v>23.22</v>
      </c>
      <c r="J817" s="101">
        <f>VLOOKUP($A817,'2021-22 Salary &amp; Benefits'!$A:$I,3,FALSE)</f>
        <v>1</v>
      </c>
      <c r="K817" s="101">
        <f>VLOOKUP($A817,'2021-22 Salary &amp; Benefits'!$A:$I,4,FALSE)</f>
        <v>1</v>
      </c>
      <c r="L817" s="45">
        <f t="shared" si="194"/>
        <v>23.22</v>
      </c>
      <c r="M817" s="29">
        <v>15</v>
      </c>
      <c r="N817" s="31">
        <f t="shared" si="195"/>
        <v>1.5479999999999998</v>
      </c>
      <c r="O817" s="29">
        <v>1.1000000000000001</v>
      </c>
      <c r="P817" s="29">
        <v>36</v>
      </c>
      <c r="Q817" s="32">
        <f t="shared" si="196"/>
        <v>61.300799999999995</v>
      </c>
      <c r="R817" s="122">
        <f t="shared" si="197"/>
        <v>6.8111999999999992E-2</v>
      </c>
      <c r="S817" s="25">
        <f>VLOOKUP($A817,'2021-22 Salary &amp; Benefits'!$A:$I,5,FALSE)</f>
        <v>67585</v>
      </c>
      <c r="T817" s="25">
        <f>VLOOKUP($A817,'2021-22 Salary &amp; Benefits'!$A:$I,6,FALSE)</f>
        <v>68937</v>
      </c>
      <c r="U817" s="26">
        <f t="shared" si="198"/>
        <v>4603.3495199999998</v>
      </c>
      <c r="V817" s="26">
        <f t="shared" si="199"/>
        <v>92.087423999999373</v>
      </c>
      <c r="W817" s="26">
        <f>'2021-22 Salary &amp; Benefits'!G$6</f>
        <v>11848.32</v>
      </c>
      <c r="X817" s="28">
        <f>'2021-22 Salary &amp; Benefits'!H$6</f>
        <v>0.2271</v>
      </c>
      <c r="Y817" s="28">
        <f>'2021-22 Salary &amp; Benefits'!I$6</f>
        <v>0.22070000000000001</v>
      </c>
      <c r="Z817" s="26">
        <f t="shared" si="200"/>
        <v>1872.7571423087995</v>
      </c>
      <c r="AA817" s="27">
        <f t="shared" si="192"/>
        <v>78.25728239999998</v>
      </c>
      <c r="AB817" s="27">
        <f t="shared" si="201"/>
        <v>17.271382225679996</v>
      </c>
      <c r="AC817" s="27">
        <f t="shared" si="202"/>
        <v>95.52866462567998</v>
      </c>
      <c r="AD817" s="26">
        <f t="shared" si="203"/>
        <v>6663.7227509344784</v>
      </c>
    </row>
    <row r="818" spans="1:30" s="23" customFormat="1">
      <c r="A818" s="126" t="s">
        <v>2311</v>
      </c>
      <c r="B818" s="129" t="s">
        <v>326</v>
      </c>
      <c r="C818" s="128">
        <v>2266</v>
      </c>
      <c r="D818" s="131" t="s">
        <v>328</v>
      </c>
      <c r="E818" s="169">
        <f>VLOOKUP($C818,'2020-21 School Level AAFTE'!$C:$Z,11,FALSE)</f>
        <v>0.52600000000000002</v>
      </c>
      <c r="F818" s="169" t="str">
        <f>VLOOKUP($C818,'2020-21 School Level AAFTE'!$C:$Z,8,FALSE)</f>
        <v>Yes</v>
      </c>
      <c r="G818" s="167">
        <f>VLOOKUP($C818,'2020-21 School Level AAFTE'!$C:$I,7,FALSE)</f>
        <v>1352.6</v>
      </c>
      <c r="H818" s="145">
        <f>IFERROR(IF(F818= "yes",VLOOKUP(C818,Summary!$B:$I,5,0),0),0)</f>
        <v>0</v>
      </c>
      <c r="I818" s="144">
        <f t="shared" si="193"/>
        <v>1352.6</v>
      </c>
      <c r="J818" s="101">
        <f>VLOOKUP($A818,'2021-22 Salary &amp; Benefits'!$A:$I,3,FALSE)</f>
        <v>1</v>
      </c>
      <c r="K818" s="101">
        <f>VLOOKUP($A818,'2021-22 Salary &amp; Benefits'!$A:$I,4,FALSE)</f>
        <v>1</v>
      </c>
      <c r="L818" s="121">
        <f t="shared" si="194"/>
        <v>1352.6</v>
      </c>
      <c r="M818" s="29">
        <v>15</v>
      </c>
      <c r="N818" s="31">
        <f t="shared" si="195"/>
        <v>90.173333333333332</v>
      </c>
      <c r="O818" s="29">
        <v>1.1000000000000001</v>
      </c>
      <c r="P818" s="29">
        <v>36</v>
      </c>
      <c r="Q818" s="32">
        <f t="shared" si="196"/>
        <v>3570.864</v>
      </c>
      <c r="R818" s="122">
        <f t="shared" si="197"/>
        <v>3.9676266666666669</v>
      </c>
      <c r="S818" s="25">
        <f>VLOOKUP($A818,'2021-22 Salary &amp; Benefits'!$A:$I,5,FALSE)</f>
        <v>67585</v>
      </c>
      <c r="T818" s="25">
        <f>VLOOKUP($A818,'2021-22 Salary &amp; Benefits'!$A:$I,6,FALSE)</f>
        <v>68937</v>
      </c>
      <c r="U818" s="26">
        <f t="shared" si="198"/>
        <v>268152.04826666671</v>
      </c>
      <c r="V818" s="26">
        <f t="shared" si="199"/>
        <v>5364.2312533333316</v>
      </c>
      <c r="W818" s="26">
        <f>'2021-22 Salary &amp; Benefits'!G$6</f>
        <v>11848.32</v>
      </c>
      <c r="X818" s="28">
        <f>'2021-22 Salary &amp; Benefits'!H$6</f>
        <v>0.2271</v>
      </c>
      <c r="Y818" s="28">
        <f>'2021-22 Salary &amp; Benefits'!I$6</f>
        <v>0.22070000000000001</v>
      </c>
      <c r="Z818" s="26">
        <f t="shared" si="200"/>
        <v>109090.92638617067</v>
      </c>
      <c r="AA818" s="27">
        <f t="shared" si="192"/>
        <v>4558.6046586666671</v>
      </c>
      <c r="AB818" s="27">
        <f t="shared" si="201"/>
        <v>1006.0840481677335</v>
      </c>
      <c r="AC818" s="27">
        <f t="shared" si="202"/>
        <v>5564.6887068344004</v>
      </c>
      <c r="AD818" s="26">
        <f t="shared" si="203"/>
        <v>388171.8946130051</v>
      </c>
    </row>
    <row r="819" spans="1:30" s="23" customFormat="1">
      <c r="A819" s="129" t="s">
        <v>2311</v>
      </c>
      <c r="B819" s="129" t="s">
        <v>326</v>
      </c>
      <c r="C819" s="130">
        <v>5194</v>
      </c>
      <c r="D819" s="129" t="s">
        <v>338</v>
      </c>
      <c r="E819" s="169">
        <f>VLOOKUP($C819,'2020-21 School Level AAFTE'!$C:$Z,11,FALSE)</f>
        <v>0.54849999999999999</v>
      </c>
      <c r="F819" s="169" t="str">
        <f>VLOOKUP($C819,'2020-21 School Level AAFTE'!$C:$Z,8,FALSE)</f>
        <v>Yes</v>
      </c>
      <c r="G819" s="167">
        <f>VLOOKUP($C819,'2020-21 School Level AAFTE'!$C:$I,7,FALSE)</f>
        <v>644.25</v>
      </c>
      <c r="H819" s="145">
        <f>IFERROR(IF(F819= "yes",VLOOKUP(C819,Summary!$B:$I,5,0),0),0)</f>
        <v>0</v>
      </c>
      <c r="I819" s="143">
        <f t="shared" si="193"/>
        <v>644.25</v>
      </c>
      <c r="J819" s="101">
        <f>VLOOKUP($A819,'2021-22 Salary &amp; Benefits'!$A:$I,3,FALSE)</f>
        <v>1</v>
      </c>
      <c r="K819" s="101">
        <f>VLOOKUP($A819,'2021-22 Salary &amp; Benefits'!$A:$I,4,FALSE)</f>
        <v>1</v>
      </c>
      <c r="L819" s="45">
        <f t="shared" si="194"/>
        <v>644.25</v>
      </c>
      <c r="M819" s="29">
        <v>15</v>
      </c>
      <c r="N819" s="31">
        <f t="shared" si="195"/>
        <v>42.95</v>
      </c>
      <c r="O819" s="29">
        <v>1.1000000000000001</v>
      </c>
      <c r="P819" s="29">
        <v>36</v>
      </c>
      <c r="Q819" s="32">
        <f t="shared" si="196"/>
        <v>1700.8200000000002</v>
      </c>
      <c r="R819" s="122">
        <f t="shared" si="197"/>
        <v>1.8898000000000001</v>
      </c>
      <c r="S819" s="25">
        <f>VLOOKUP($A819,'2021-22 Salary &amp; Benefits'!$A:$I,5,FALSE)</f>
        <v>67585</v>
      </c>
      <c r="T819" s="25">
        <f>VLOOKUP($A819,'2021-22 Salary &amp; Benefits'!$A:$I,6,FALSE)</f>
        <v>68937</v>
      </c>
      <c r="U819" s="26">
        <f t="shared" si="198"/>
        <v>127722.13300000002</v>
      </c>
      <c r="V819" s="26">
        <f t="shared" si="199"/>
        <v>2555.0095999999903</v>
      </c>
      <c r="W819" s="26">
        <f>'2021-22 Salary &amp; Benefits'!G$6</f>
        <v>11848.32</v>
      </c>
      <c r="X819" s="28">
        <f>'2021-22 Salary &amp; Benefits'!H$6</f>
        <v>0.2271</v>
      </c>
      <c r="Y819" s="28">
        <f>'2021-22 Salary &amp; Benefits'!I$6</f>
        <v>0.22070000000000001</v>
      </c>
      <c r="Z819" s="26">
        <f t="shared" si="200"/>
        <v>51960.542159019999</v>
      </c>
      <c r="AA819" s="27">
        <f t="shared" si="192"/>
        <v>2171.2857100000001</v>
      </c>
      <c r="AB819" s="27">
        <f t="shared" si="201"/>
        <v>479.20275619700004</v>
      </c>
      <c r="AC819" s="27">
        <f t="shared" si="202"/>
        <v>2650.488466197</v>
      </c>
      <c r="AD819" s="26">
        <f t="shared" si="203"/>
        <v>184888.173225217</v>
      </c>
    </row>
    <row r="820" spans="1:30" s="23" customFormat="1">
      <c r="A820" s="129" t="s">
        <v>2311</v>
      </c>
      <c r="B820" s="129" t="s">
        <v>326</v>
      </c>
      <c r="C820" s="130">
        <v>1934</v>
      </c>
      <c r="D820" s="129" t="s">
        <v>327</v>
      </c>
      <c r="E820" s="169">
        <f>VLOOKUP($C820,'2020-21 School Level AAFTE'!$C:$Z,11,FALSE)</f>
        <v>0.69369999999999998</v>
      </c>
      <c r="F820" s="169" t="str">
        <f>VLOOKUP($C820,'2020-21 School Level AAFTE'!$C:$Z,8,FALSE)</f>
        <v>Yes</v>
      </c>
      <c r="G820" s="167">
        <f>VLOOKUP($C820,'2020-21 School Level AAFTE'!$C:$I,7,FALSE)</f>
        <v>6.5</v>
      </c>
      <c r="H820" s="145">
        <f>IFERROR(IF(F820= "yes",VLOOKUP(C820,Summary!$B:$I,5,0),0),0)</f>
        <v>0</v>
      </c>
      <c r="I820" s="143">
        <f t="shared" si="193"/>
        <v>6.5</v>
      </c>
      <c r="J820" s="101">
        <f>VLOOKUP($A820,'2021-22 Salary &amp; Benefits'!$A:$I,3,FALSE)</f>
        <v>1</v>
      </c>
      <c r="K820" s="101">
        <f>VLOOKUP($A820,'2021-22 Salary &amp; Benefits'!$A:$I,4,FALSE)</f>
        <v>1</v>
      </c>
      <c r="L820" s="45">
        <f t="shared" si="194"/>
        <v>6.5</v>
      </c>
      <c r="M820" s="29">
        <v>15</v>
      </c>
      <c r="N820" s="31">
        <f t="shared" si="195"/>
        <v>0.43333333333333335</v>
      </c>
      <c r="O820" s="29">
        <v>1.1000000000000001</v>
      </c>
      <c r="P820" s="29">
        <v>36</v>
      </c>
      <c r="Q820" s="32">
        <f t="shared" si="196"/>
        <v>17.160000000000004</v>
      </c>
      <c r="R820" s="122">
        <f t="shared" si="197"/>
        <v>1.9066666666666669E-2</v>
      </c>
      <c r="S820" s="25">
        <f>VLOOKUP($A820,'2021-22 Salary &amp; Benefits'!$A:$I,5,FALSE)</f>
        <v>67585</v>
      </c>
      <c r="T820" s="25">
        <f>VLOOKUP($A820,'2021-22 Salary &amp; Benefits'!$A:$I,6,FALSE)</f>
        <v>68937</v>
      </c>
      <c r="U820" s="26">
        <f t="shared" si="198"/>
        <v>1288.6206666666669</v>
      </c>
      <c r="V820" s="26">
        <f t="shared" si="199"/>
        <v>25.778133333333244</v>
      </c>
      <c r="W820" s="26">
        <f>'2021-22 Salary &amp; Benefits'!G$6</f>
        <v>11848.32</v>
      </c>
      <c r="X820" s="28">
        <f>'2021-22 Salary &amp; Benefits'!H$6</f>
        <v>0.2271</v>
      </c>
      <c r="Y820" s="28">
        <f>'2021-22 Salary &amp; Benefits'!I$6</f>
        <v>0.22070000000000001</v>
      </c>
      <c r="Z820" s="26">
        <f t="shared" si="200"/>
        <v>524.24295542666675</v>
      </c>
      <c r="AA820" s="27">
        <f t="shared" si="192"/>
        <v>21.906646666666671</v>
      </c>
      <c r="AB820" s="27">
        <f t="shared" si="201"/>
        <v>4.8347969193333347</v>
      </c>
      <c r="AC820" s="27">
        <f t="shared" si="202"/>
        <v>26.741443586000006</v>
      </c>
      <c r="AD820" s="26">
        <f t="shared" si="203"/>
        <v>1865.3831990126669</v>
      </c>
    </row>
    <row r="821" spans="1:30" s="23" customFormat="1">
      <c r="A821" s="129" t="s">
        <v>2311</v>
      </c>
      <c r="B821" s="129" t="s">
        <v>326</v>
      </c>
      <c r="C821" s="130">
        <v>2596</v>
      </c>
      <c r="D821" s="129" t="s">
        <v>329</v>
      </c>
      <c r="E821" s="169">
        <f>VLOOKUP($C821,'2020-21 School Level AAFTE'!$C:$Z,11,FALSE)</f>
        <v>0.29830000000000001</v>
      </c>
      <c r="F821" s="169" t="str">
        <f>VLOOKUP($C821,'2020-21 School Level AAFTE'!$C:$Z,8,FALSE)</f>
        <v>No</v>
      </c>
      <c r="G821" s="167">
        <f>VLOOKUP($C821,'2020-21 School Level AAFTE'!$C:$I,7,FALSE)</f>
        <v>130.28</v>
      </c>
      <c r="H821" s="145">
        <f>IFERROR(IF(F821= "yes",VLOOKUP(C821,Summary!$B:$I,5,0),0),0)</f>
        <v>0</v>
      </c>
      <c r="I821" s="143">
        <f t="shared" si="193"/>
        <v>0</v>
      </c>
      <c r="J821" s="101">
        <f>VLOOKUP($A821,'2021-22 Salary &amp; Benefits'!$A:$I,3,FALSE)</f>
        <v>1</v>
      </c>
      <c r="K821" s="101">
        <f>VLOOKUP($A821,'2021-22 Salary &amp; Benefits'!$A:$I,4,FALSE)</f>
        <v>1</v>
      </c>
      <c r="L821" s="45">
        <f t="shared" si="194"/>
        <v>0</v>
      </c>
      <c r="M821" s="29">
        <v>15</v>
      </c>
      <c r="N821" s="31">
        <f t="shared" si="195"/>
        <v>0</v>
      </c>
      <c r="O821" s="29">
        <v>1.1000000000000001</v>
      </c>
      <c r="P821" s="29">
        <v>36</v>
      </c>
      <c r="Q821" s="32">
        <f t="shared" si="196"/>
        <v>0</v>
      </c>
      <c r="R821" s="122">
        <f t="shared" si="197"/>
        <v>0</v>
      </c>
      <c r="S821" s="25">
        <f>VLOOKUP($A821,'2021-22 Salary &amp; Benefits'!$A:$I,5,FALSE)</f>
        <v>67585</v>
      </c>
      <c r="T821" s="25">
        <f>VLOOKUP($A821,'2021-22 Salary &amp; Benefits'!$A:$I,6,FALSE)</f>
        <v>68937</v>
      </c>
      <c r="U821" s="26">
        <f t="shared" si="198"/>
        <v>0</v>
      </c>
      <c r="V821" s="26">
        <f t="shared" si="199"/>
        <v>0</v>
      </c>
      <c r="W821" s="26">
        <f>'2021-22 Salary &amp; Benefits'!G$6</f>
        <v>11848.32</v>
      </c>
      <c r="X821" s="28">
        <f>'2021-22 Salary &amp; Benefits'!H$6</f>
        <v>0.2271</v>
      </c>
      <c r="Y821" s="28">
        <f>'2021-22 Salary &amp; Benefits'!I$6</f>
        <v>0.22070000000000001</v>
      </c>
      <c r="Z821" s="26">
        <f t="shared" si="200"/>
        <v>0</v>
      </c>
      <c r="AA821" s="27">
        <f t="shared" si="192"/>
        <v>0</v>
      </c>
      <c r="AB821" s="27">
        <f t="shared" si="201"/>
        <v>0</v>
      </c>
      <c r="AC821" s="27">
        <f t="shared" si="202"/>
        <v>0</v>
      </c>
      <c r="AD821" s="26">
        <f t="shared" si="203"/>
        <v>0</v>
      </c>
    </row>
    <row r="822" spans="1:30" s="23" customFormat="1">
      <c r="A822" s="129" t="s">
        <v>2311</v>
      </c>
      <c r="B822" s="129" t="s">
        <v>326</v>
      </c>
      <c r="C822" s="130">
        <v>2624</v>
      </c>
      <c r="D822" s="129" t="s">
        <v>330</v>
      </c>
      <c r="E822" s="169">
        <f>VLOOKUP($C822,'2020-21 School Level AAFTE'!$C:$Z,11,FALSE)</f>
        <v>0.82310000000000005</v>
      </c>
      <c r="F822" s="169" t="str">
        <f>VLOOKUP($C822,'2020-21 School Level AAFTE'!$C:$Z,8,FALSE)</f>
        <v>Yes</v>
      </c>
      <c r="G822" s="167">
        <f>VLOOKUP($C822,'2020-21 School Level AAFTE'!$C:$I,7,FALSE)</f>
        <v>304.55</v>
      </c>
      <c r="H822" s="145">
        <f>IFERROR(IF(F822= "yes",VLOOKUP(C822,Summary!$B:$I,5,0),0),0)</f>
        <v>0</v>
      </c>
      <c r="I822" s="144">
        <f t="shared" si="193"/>
        <v>304.55</v>
      </c>
      <c r="J822" s="101">
        <f>VLOOKUP($A822,'2021-22 Salary &amp; Benefits'!$A:$I,3,FALSE)</f>
        <v>1</v>
      </c>
      <c r="K822" s="101">
        <f>VLOOKUP($A822,'2021-22 Salary &amp; Benefits'!$A:$I,4,FALSE)</f>
        <v>1</v>
      </c>
      <c r="L822" s="121">
        <f t="shared" si="194"/>
        <v>304.55</v>
      </c>
      <c r="M822" s="29">
        <v>15</v>
      </c>
      <c r="N822" s="31">
        <f t="shared" si="195"/>
        <v>20.303333333333335</v>
      </c>
      <c r="O822" s="29">
        <v>1.1000000000000001</v>
      </c>
      <c r="P822" s="29">
        <v>36</v>
      </c>
      <c r="Q822" s="32">
        <f t="shared" si="196"/>
        <v>804.01200000000006</v>
      </c>
      <c r="R822" s="122">
        <f t="shared" si="197"/>
        <v>0.89334666666666673</v>
      </c>
      <c r="S822" s="25">
        <f>VLOOKUP($A822,'2021-22 Salary &amp; Benefits'!$A:$I,5,FALSE)</f>
        <v>67585</v>
      </c>
      <c r="T822" s="25">
        <f>VLOOKUP($A822,'2021-22 Salary &amp; Benefits'!$A:$I,6,FALSE)</f>
        <v>68937</v>
      </c>
      <c r="U822" s="26">
        <f t="shared" si="198"/>
        <v>60376.834466666674</v>
      </c>
      <c r="V822" s="26">
        <f t="shared" si="199"/>
        <v>1207.8046933333317</v>
      </c>
      <c r="W822" s="26">
        <f>'2021-22 Salary &amp; Benefits'!G$6</f>
        <v>11848.32</v>
      </c>
      <c r="X822" s="28">
        <f>'2021-22 Salary &amp; Benefits'!H$6</f>
        <v>0.2271</v>
      </c>
      <c r="Y822" s="28">
        <f>'2021-22 Salary &amp; Benefits'!I$6</f>
        <v>0.22070000000000001</v>
      </c>
      <c r="Z822" s="26">
        <f t="shared" si="200"/>
        <v>24562.798780798665</v>
      </c>
      <c r="AA822" s="27">
        <f t="shared" si="192"/>
        <v>1026.4106526666667</v>
      </c>
      <c r="AB822" s="27">
        <f t="shared" si="201"/>
        <v>226.52883104353336</v>
      </c>
      <c r="AC822" s="27">
        <f t="shared" si="202"/>
        <v>1252.9394837102</v>
      </c>
      <c r="AD822" s="26">
        <f t="shared" si="203"/>
        <v>87400.377424508872</v>
      </c>
    </row>
    <row r="823" spans="1:30" s="23" customFormat="1">
      <c r="A823" s="129" t="s">
        <v>2275</v>
      </c>
      <c r="B823" s="129" t="s">
        <v>33</v>
      </c>
      <c r="C823" s="130">
        <v>4418</v>
      </c>
      <c r="D823" s="129" t="s">
        <v>52</v>
      </c>
      <c r="E823" s="169">
        <f>VLOOKUP($C823,'2020-21 School Level AAFTE'!$C:$Z,11,FALSE)</f>
        <v>0.9073</v>
      </c>
      <c r="F823" s="169" t="str">
        <f>VLOOKUP($C823,'2020-21 School Level AAFTE'!$C:$Z,8,FALSE)</f>
        <v>Yes</v>
      </c>
      <c r="G823" s="167">
        <f>VLOOKUP($C823,'2020-21 School Level AAFTE'!$C:$I,7,FALSE)</f>
        <v>692.7</v>
      </c>
      <c r="H823" s="145">
        <f>IFERROR(IF(F823= "yes",VLOOKUP(C823,Summary!$B:$I,5,0),0),0)</f>
        <v>0</v>
      </c>
      <c r="I823" s="144">
        <f t="shared" si="193"/>
        <v>692.7</v>
      </c>
      <c r="J823" s="101">
        <f>VLOOKUP($A823,'2021-22 Salary &amp; Benefits'!$A:$I,3,FALSE)</f>
        <v>1</v>
      </c>
      <c r="K823" s="101">
        <f>VLOOKUP($A823,'2021-22 Salary &amp; Benefits'!$A:$I,4,FALSE)</f>
        <v>1</v>
      </c>
      <c r="L823" s="121">
        <f t="shared" si="194"/>
        <v>692.7</v>
      </c>
      <c r="M823" s="29">
        <v>15</v>
      </c>
      <c r="N823" s="31">
        <f t="shared" si="195"/>
        <v>46.18</v>
      </c>
      <c r="O823" s="29">
        <v>1.1000000000000001</v>
      </c>
      <c r="P823" s="29">
        <v>36</v>
      </c>
      <c r="Q823" s="32">
        <f t="shared" si="196"/>
        <v>1828.7280000000001</v>
      </c>
      <c r="R823" s="122">
        <f t="shared" si="197"/>
        <v>2.0319199999999999</v>
      </c>
      <c r="S823" s="25">
        <f>VLOOKUP($A823,'2021-22 Salary &amp; Benefits'!$A:$I,5,FALSE)</f>
        <v>67585</v>
      </c>
      <c r="T823" s="25">
        <f>VLOOKUP($A823,'2021-22 Salary &amp; Benefits'!$A:$I,6,FALSE)</f>
        <v>68937</v>
      </c>
      <c r="U823" s="26">
        <f t="shared" si="198"/>
        <v>137327.3132</v>
      </c>
      <c r="V823" s="26">
        <f t="shared" si="199"/>
        <v>2747.1558399999922</v>
      </c>
      <c r="W823" s="26">
        <f>'2021-22 Salary &amp; Benefits'!G$6</f>
        <v>11848.32</v>
      </c>
      <c r="X823" s="28">
        <f>'2021-22 Salary &amp; Benefits'!H$6</f>
        <v>0.2271</v>
      </c>
      <c r="Y823" s="28">
        <f>'2021-22 Salary &amp; Benefits'!I$6</f>
        <v>0.22070000000000001</v>
      </c>
      <c r="Z823" s="26">
        <f t="shared" si="200"/>
        <v>55868.168496007995</v>
      </c>
      <c r="AA823" s="27">
        <f t="shared" si="192"/>
        <v>2334.5744840000002</v>
      </c>
      <c r="AB823" s="27">
        <f t="shared" si="201"/>
        <v>515.24058861880007</v>
      </c>
      <c r="AC823" s="27">
        <f t="shared" si="202"/>
        <v>2849.8150726188005</v>
      </c>
      <c r="AD823" s="26">
        <f t="shared" si="203"/>
        <v>198792.4526086268</v>
      </c>
    </row>
    <row r="824" spans="1:30" s="23" customFormat="1">
      <c r="A824" s="129" t="s">
        <v>2275</v>
      </c>
      <c r="B824" s="129" t="s">
        <v>33</v>
      </c>
      <c r="C824" s="130">
        <v>5520</v>
      </c>
      <c r="D824" s="129" t="s">
        <v>3129</v>
      </c>
      <c r="E824" s="169">
        <f>VLOOKUP($C824,'2020-21 School Level AAFTE'!$C:$Z,11,FALSE)</f>
        <v>0.23139999999999999</v>
      </c>
      <c r="F824" s="169" t="str">
        <f>VLOOKUP($C824,'2020-21 School Level AAFTE'!$C:$Z,8,FALSE)</f>
        <v>No</v>
      </c>
      <c r="G824" s="167">
        <f>VLOOKUP($C824,'2020-21 School Level AAFTE'!$C:$I,7,FALSE)</f>
        <v>656.34</v>
      </c>
      <c r="H824" s="145">
        <f>IFERROR(IF(F824= "yes",VLOOKUP(C824,Summary!$B:$I,5,0),0),0)</f>
        <v>0</v>
      </c>
      <c r="I824" s="144">
        <f t="shared" si="193"/>
        <v>0</v>
      </c>
      <c r="J824" s="101">
        <f>VLOOKUP($A824,'2021-22 Salary &amp; Benefits'!$A:$I,3,FALSE)</f>
        <v>1</v>
      </c>
      <c r="K824" s="101">
        <f>VLOOKUP($A824,'2021-22 Salary &amp; Benefits'!$A:$I,4,FALSE)</f>
        <v>1</v>
      </c>
      <c r="L824" s="121">
        <f t="shared" si="194"/>
        <v>0</v>
      </c>
      <c r="M824" s="29">
        <v>15</v>
      </c>
      <c r="N824" s="31">
        <f t="shared" si="195"/>
        <v>0</v>
      </c>
      <c r="O824" s="29">
        <v>1.1000000000000001</v>
      </c>
      <c r="P824" s="29">
        <v>36</v>
      </c>
      <c r="Q824" s="32">
        <f t="shared" si="196"/>
        <v>0</v>
      </c>
      <c r="R824" s="122">
        <f t="shared" si="197"/>
        <v>0</v>
      </c>
      <c r="S824" s="25">
        <f>VLOOKUP($A824,'2021-22 Salary &amp; Benefits'!$A:$I,5,FALSE)</f>
        <v>67585</v>
      </c>
      <c r="T824" s="25">
        <f>VLOOKUP($A824,'2021-22 Salary &amp; Benefits'!$A:$I,6,FALSE)</f>
        <v>68937</v>
      </c>
      <c r="U824" s="26">
        <f t="shared" si="198"/>
        <v>0</v>
      </c>
      <c r="V824" s="26">
        <f t="shared" si="199"/>
        <v>0</v>
      </c>
      <c r="W824" s="26">
        <f>'2021-22 Salary &amp; Benefits'!G$6</f>
        <v>11848.32</v>
      </c>
      <c r="X824" s="28">
        <f>'2021-22 Salary &amp; Benefits'!H$6</f>
        <v>0.2271</v>
      </c>
      <c r="Y824" s="28">
        <f>'2021-22 Salary &amp; Benefits'!I$6</f>
        <v>0.22070000000000001</v>
      </c>
      <c r="Z824" s="26">
        <f t="shared" si="200"/>
        <v>0</v>
      </c>
      <c r="AA824" s="27">
        <f t="shared" si="192"/>
        <v>0</v>
      </c>
      <c r="AB824" s="27">
        <f t="shared" si="201"/>
        <v>0</v>
      </c>
      <c r="AC824" s="27">
        <f t="shared" si="202"/>
        <v>0</v>
      </c>
      <c r="AD824" s="26">
        <f t="shared" si="203"/>
        <v>0</v>
      </c>
    </row>
    <row r="825" spans="1:30" s="23" customFormat="1">
      <c r="A825" s="129" t="s">
        <v>2275</v>
      </c>
      <c r="B825" s="129" t="s">
        <v>33</v>
      </c>
      <c r="C825" s="130">
        <v>4072</v>
      </c>
      <c r="D825" s="129" t="s">
        <v>47</v>
      </c>
      <c r="E825" s="169">
        <f>VLOOKUP($C825,'2020-21 School Level AAFTE'!$C:$Z,11,FALSE)</f>
        <v>0.67069999999999996</v>
      </c>
      <c r="F825" s="169" t="str">
        <f>VLOOKUP($C825,'2020-21 School Level AAFTE'!$C:$Z,8,FALSE)</f>
        <v>Yes</v>
      </c>
      <c r="G825" s="167">
        <f>VLOOKUP($C825,'2020-21 School Level AAFTE'!$C:$I,7,FALSE)</f>
        <v>395.02</v>
      </c>
      <c r="H825" s="145">
        <f>IFERROR(IF(F825= "yes",VLOOKUP(C825,Summary!$B:$I,5,0),0),0)</f>
        <v>0</v>
      </c>
      <c r="I825" s="144">
        <f t="shared" si="193"/>
        <v>395.02</v>
      </c>
      <c r="J825" s="101">
        <f>VLOOKUP($A825,'2021-22 Salary &amp; Benefits'!$A:$I,3,FALSE)</f>
        <v>1</v>
      </c>
      <c r="K825" s="101">
        <f>VLOOKUP($A825,'2021-22 Salary &amp; Benefits'!$A:$I,4,FALSE)</f>
        <v>1</v>
      </c>
      <c r="L825" s="121">
        <f t="shared" si="194"/>
        <v>395.02</v>
      </c>
      <c r="M825" s="29">
        <v>15</v>
      </c>
      <c r="N825" s="31">
        <f t="shared" si="195"/>
        <v>26.334666666666667</v>
      </c>
      <c r="O825" s="29">
        <v>1.1000000000000001</v>
      </c>
      <c r="P825" s="29">
        <v>36</v>
      </c>
      <c r="Q825" s="32">
        <f t="shared" si="196"/>
        <v>1042.8528000000001</v>
      </c>
      <c r="R825" s="122">
        <f t="shared" si="197"/>
        <v>1.1587253333333334</v>
      </c>
      <c r="S825" s="25">
        <f>VLOOKUP($A825,'2021-22 Salary &amp; Benefits'!$A:$I,5,FALSE)</f>
        <v>67585</v>
      </c>
      <c r="T825" s="25">
        <f>VLOOKUP($A825,'2021-22 Salary &amp; Benefits'!$A:$I,6,FALSE)</f>
        <v>68937</v>
      </c>
      <c r="U825" s="26">
        <f t="shared" si="198"/>
        <v>78312.451653333337</v>
      </c>
      <c r="V825" s="26">
        <f t="shared" si="199"/>
        <v>1566.5966506666591</v>
      </c>
      <c r="W825" s="26">
        <f>'2021-22 Salary &amp; Benefits'!G$6</f>
        <v>11848.32</v>
      </c>
      <c r="X825" s="28">
        <f>'2021-22 Salary &amp; Benefits'!H$6</f>
        <v>0.2271</v>
      </c>
      <c r="Y825" s="28">
        <f>'2021-22 Salary &amp; Benefits'!I$6</f>
        <v>0.22070000000000001</v>
      </c>
      <c r="Z825" s="26">
        <f t="shared" si="200"/>
        <v>31859.454192714133</v>
      </c>
      <c r="AA825" s="27">
        <f t="shared" si="192"/>
        <v>1331.3174717333334</v>
      </c>
      <c r="AB825" s="27">
        <f t="shared" si="201"/>
        <v>293.82176601154669</v>
      </c>
      <c r="AC825" s="27">
        <f t="shared" si="202"/>
        <v>1625.1392377448801</v>
      </c>
      <c r="AD825" s="26">
        <f t="shared" si="203"/>
        <v>113363.64173445902</v>
      </c>
    </row>
    <row r="826" spans="1:30" s="23" customFormat="1">
      <c r="A826" s="129" t="s">
        <v>2275</v>
      </c>
      <c r="B826" s="129" t="s">
        <v>33</v>
      </c>
      <c r="C826" s="130">
        <v>4202</v>
      </c>
      <c r="D826" s="129" t="s">
        <v>51</v>
      </c>
      <c r="E826" s="169">
        <f>VLOOKUP($C826,'2020-21 School Level AAFTE'!$C:$Z,11,FALSE)</f>
        <v>0.51900000000000002</v>
      </c>
      <c r="F826" s="169" t="str">
        <f>VLOOKUP($C826,'2020-21 School Level AAFTE'!$C:$Z,8,FALSE)</f>
        <v>Yes</v>
      </c>
      <c r="G826" s="167">
        <f>VLOOKUP($C826,'2020-21 School Level AAFTE'!$C:$I,7,FALSE)</f>
        <v>552.95000000000005</v>
      </c>
      <c r="H826" s="145">
        <f>IFERROR(IF(F826= "yes",VLOOKUP(C826,Summary!$B:$I,5,0),0),0)</f>
        <v>0</v>
      </c>
      <c r="I826" s="144">
        <f t="shared" si="193"/>
        <v>552.95000000000005</v>
      </c>
      <c r="J826" s="101">
        <f>VLOOKUP($A826,'2021-22 Salary &amp; Benefits'!$A:$I,3,FALSE)</f>
        <v>1</v>
      </c>
      <c r="K826" s="101">
        <f>VLOOKUP($A826,'2021-22 Salary &amp; Benefits'!$A:$I,4,FALSE)</f>
        <v>1</v>
      </c>
      <c r="L826" s="121">
        <f t="shared" si="194"/>
        <v>552.95000000000005</v>
      </c>
      <c r="M826" s="29">
        <v>15</v>
      </c>
      <c r="N826" s="31">
        <f t="shared" si="195"/>
        <v>36.863333333333337</v>
      </c>
      <c r="O826" s="29">
        <v>1.1000000000000001</v>
      </c>
      <c r="P826" s="29">
        <v>36</v>
      </c>
      <c r="Q826" s="32">
        <f t="shared" si="196"/>
        <v>1459.7880000000002</v>
      </c>
      <c r="R826" s="122">
        <f t="shared" si="197"/>
        <v>1.6219866666666669</v>
      </c>
      <c r="S826" s="25">
        <f>VLOOKUP($A826,'2021-22 Salary &amp; Benefits'!$A:$I,5,FALSE)</f>
        <v>67585</v>
      </c>
      <c r="T826" s="25">
        <f>VLOOKUP($A826,'2021-22 Salary &amp; Benefits'!$A:$I,6,FALSE)</f>
        <v>68937</v>
      </c>
      <c r="U826" s="26">
        <f t="shared" si="198"/>
        <v>109621.96886666668</v>
      </c>
      <c r="V826" s="26">
        <f t="shared" si="199"/>
        <v>2192.9259733333456</v>
      </c>
      <c r="W826" s="26">
        <f>'2021-22 Salary &amp; Benefits'!G$6</f>
        <v>11848.32</v>
      </c>
      <c r="X826" s="28">
        <f>'2021-22 Salary &amp; Benefits'!H$6</f>
        <v>0.2271</v>
      </c>
      <c r="Y826" s="28">
        <f>'2021-22 Salary &amp; Benefits'!I$6</f>
        <v>0.22070000000000001</v>
      </c>
      <c r="Z826" s="26">
        <f t="shared" si="200"/>
        <v>44596.944954334671</v>
      </c>
      <c r="AA826" s="27">
        <f t="shared" si="192"/>
        <v>1863.5815806666672</v>
      </c>
      <c r="AB826" s="27">
        <f t="shared" si="201"/>
        <v>411.29245485313345</v>
      </c>
      <c r="AC826" s="27">
        <f t="shared" si="202"/>
        <v>2274.8740355198006</v>
      </c>
      <c r="AD826" s="26">
        <f t="shared" si="203"/>
        <v>158686.71382985453</v>
      </c>
    </row>
    <row r="827" spans="1:30" s="23" customFormat="1">
      <c r="A827" s="129" t="s">
        <v>2275</v>
      </c>
      <c r="B827" s="129" t="s">
        <v>33</v>
      </c>
      <c r="C827" s="130">
        <v>5439</v>
      </c>
      <c r="D827" s="129" t="s">
        <v>59</v>
      </c>
      <c r="E827" s="169">
        <f>VLOOKUP($C827,'2020-21 School Level AAFTE'!$C:$Z,11,FALSE)</f>
        <v>0.50570000000000004</v>
      </c>
      <c r="F827" s="169" t="str">
        <f>VLOOKUP($C827,'2020-21 School Level AAFTE'!$C:$Z,8,FALSE)</f>
        <v>Yes</v>
      </c>
      <c r="G827" s="167">
        <f>VLOOKUP($C827,'2020-21 School Level AAFTE'!$C:$I,7,FALSE)</f>
        <v>925.78</v>
      </c>
      <c r="H827" s="145">
        <f>IFERROR(IF(F827= "yes",VLOOKUP(C827,Summary!$B:$I,5,0),0),0)</f>
        <v>0</v>
      </c>
      <c r="I827" s="144">
        <f t="shared" si="193"/>
        <v>925.78</v>
      </c>
      <c r="J827" s="101">
        <f>VLOOKUP($A827,'2021-22 Salary &amp; Benefits'!$A:$I,3,FALSE)</f>
        <v>1</v>
      </c>
      <c r="K827" s="101">
        <f>VLOOKUP($A827,'2021-22 Salary &amp; Benefits'!$A:$I,4,FALSE)</f>
        <v>1</v>
      </c>
      <c r="L827" s="121">
        <f t="shared" si="194"/>
        <v>925.78</v>
      </c>
      <c r="M827" s="29">
        <v>15</v>
      </c>
      <c r="N827" s="31">
        <f t="shared" si="195"/>
        <v>61.718666666666664</v>
      </c>
      <c r="O827" s="29">
        <v>1.1000000000000001</v>
      </c>
      <c r="P827" s="29">
        <v>36</v>
      </c>
      <c r="Q827" s="32">
        <f t="shared" si="196"/>
        <v>2444.0592000000001</v>
      </c>
      <c r="R827" s="122">
        <f t="shared" si="197"/>
        <v>2.7156213333333334</v>
      </c>
      <c r="S827" s="25">
        <f>VLOOKUP($A827,'2021-22 Salary &amp; Benefits'!$A:$I,5,FALSE)</f>
        <v>67585</v>
      </c>
      <c r="T827" s="25">
        <f>VLOOKUP($A827,'2021-22 Salary &amp; Benefits'!$A:$I,6,FALSE)</f>
        <v>68937</v>
      </c>
      <c r="U827" s="26">
        <f t="shared" si="198"/>
        <v>183535.26781333334</v>
      </c>
      <c r="V827" s="26">
        <f t="shared" si="199"/>
        <v>3671.5200426666706</v>
      </c>
      <c r="W827" s="26">
        <f>'2021-22 Salary &amp; Benefits'!G$6</f>
        <v>11848.32</v>
      </c>
      <c r="X827" s="28">
        <f>'2021-22 Salary &amp; Benefits'!H$6</f>
        <v>0.2271</v>
      </c>
      <c r="Y827" s="28">
        <f>'2021-22 Salary &amp; Benefits'!I$6</f>
        <v>0.22070000000000001</v>
      </c>
      <c r="Z827" s="26">
        <f t="shared" si="200"/>
        <v>74666.714349984541</v>
      </c>
      <c r="AA827" s="27">
        <f t="shared" si="192"/>
        <v>3120.1131309333332</v>
      </c>
      <c r="AB827" s="27">
        <f t="shared" si="201"/>
        <v>688.60896799698662</v>
      </c>
      <c r="AC827" s="27">
        <f t="shared" si="202"/>
        <v>3808.7220989303196</v>
      </c>
      <c r="AD827" s="26">
        <f t="shared" si="203"/>
        <v>265682.22430491488</v>
      </c>
    </row>
    <row r="828" spans="1:30" s="23" customFormat="1">
      <c r="A828" s="129" t="s">
        <v>2275</v>
      </c>
      <c r="B828" s="129" t="s">
        <v>33</v>
      </c>
      <c r="C828" s="130">
        <v>5220</v>
      </c>
      <c r="D828" s="129" t="s">
        <v>57</v>
      </c>
      <c r="E828" s="169">
        <f>VLOOKUP($C828,'2020-21 School Level AAFTE'!$C:$Z,11,FALSE)</f>
        <v>0.1608</v>
      </c>
      <c r="F828" s="169" t="str">
        <f>VLOOKUP($C828,'2020-21 School Level AAFTE'!$C:$Z,8,FALSE)</f>
        <v>No</v>
      </c>
      <c r="G828" s="167">
        <f>VLOOKUP($C828,'2020-21 School Level AAFTE'!$C:$I,7,FALSE)</f>
        <v>434.14</v>
      </c>
      <c r="H828" s="145">
        <f>IFERROR(IF(F828= "yes",VLOOKUP(C828,Summary!$B:$I,5,0),0),0)</f>
        <v>0</v>
      </c>
      <c r="I828" s="143">
        <f t="shared" si="193"/>
        <v>0</v>
      </c>
      <c r="J828" s="101">
        <f>VLOOKUP($A828,'2021-22 Salary &amp; Benefits'!$A:$I,3,FALSE)</f>
        <v>1</v>
      </c>
      <c r="K828" s="101">
        <f>VLOOKUP($A828,'2021-22 Salary &amp; Benefits'!$A:$I,4,FALSE)</f>
        <v>1</v>
      </c>
      <c r="L828" s="45">
        <f t="shared" si="194"/>
        <v>0</v>
      </c>
      <c r="M828" s="29">
        <v>15</v>
      </c>
      <c r="N828" s="31">
        <f t="shared" si="195"/>
        <v>0</v>
      </c>
      <c r="O828" s="29">
        <v>1.1000000000000001</v>
      </c>
      <c r="P828" s="29">
        <v>36</v>
      </c>
      <c r="Q828" s="32">
        <f t="shared" si="196"/>
        <v>0</v>
      </c>
      <c r="R828" s="122">
        <f t="shared" si="197"/>
        <v>0</v>
      </c>
      <c r="S828" s="25">
        <f>VLOOKUP($A828,'2021-22 Salary &amp; Benefits'!$A:$I,5,FALSE)</f>
        <v>67585</v>
      </c>
      <c r="T828" s="25">
        <f>VLOOKUP($A828,'2021-22 Salary &amp; Benefits'!$A:$I,6,FALSE)</f>
        <v>68937</v>
      </c>
      <c r="U828" s="26">
        <f t="shared" si="198"/>
        <v>0</v>
      </c>
      <c r="V828" s="26">
        <f t="shared" si="199"/>
        <v>0</v>
      </c>
      <c r="W828" s="26">
        <f>'2021-22 Salary &amp; Benefits'!G$6</f>
        <v>11848.32</v>
      </c>
      <c r="X828" s="28">
        <f>'2021-22 Salary &amp; Benefits'!H$6</f>
        <v>0.2271</v>
      </c>
      <c r="Y828" s="28">
        <f>'2021-22 Salary &amp; Benefits'!I$6</f>
        <v>0.22070000000000001</v>
      </c>
      <c r="Z828" s="26">
        <f t="shared" si="200"/>
        <v>0</v>
      </c>
      <c r="AA828" s="27">
        <f t="shared" si="192"/>
        <v>0</v>
      </c>
      <c r="AB828" s="27">
        <f t="shared" si="201"/>
        <v>0</v>
      </c>
      <c r="AC828" s="27">
        <f t="shared" si="202"/>
        <v>0</v>
      </c>
      <c r="AD828" s="26">
        <f t="shared" si="203"/>
        <v>0</v>
      </c>
    </row>
    <row r="829" spans="1:30" s="23" customFormat="1">
      <c r="A829" s="129" t="s">
        <v>2275</v>
      </c>
      <c r="B829" s="129" t="s">
        <v>33</v>
      </c>
      <c r="C829" s="130">
        <v>4028</v>
      </c>
      <c r="D829" s="129" t="s">
        <v>46</v>
      </c>
      <c r="E829" s="169">
        <f>VLOOKUP($C829,'2020-21 School Level AAFTE'!$C:$Z,11,FALSE)</f>
        <v>0.25690000000000002</v>
      </c>
      <c r="F829" s="169" t="str">
        <f>VLOOKUP($C829,'2020-21 School Level AAFTE'!$C:$Z,8,FALSE)</f>
        <v>No</v>
      </c>
      <c r="G829" s="167">
        <f>VLOOKUP($C829,'2020-21 School Level AAFTE'!$C:$I,7,FALSE)</f>
        <v>853.04</v>
      </c>
      <c r="H829" s="145">
        <f>IFERROR(IF(F829= "yes",VLOOKUP(C829,Summary!$B:$I,5,0),0),0)</f>
        <v>0</v>
      </c>
      <c r="I829" s="144">
        <f t="shared" si="193"/>
        <v>0</v>
      </c>
      <c r="J829" s="101">
        <f>VLOOKUP($A829,'2021-22 Salary &amp; Benefits'!$A:$I,3,FALSE)</f>
        <v>1</v>
      </c>
      <c r="K829" s="101">
        <f>VLOOKUP($A829,'2021-22 Salary &amp; Benefits'!$A:$I,4,FALSE)</f>
        <v>1</v>
      </c>
      <c r="L829" s="121">
        <f t="shared" si="194"/>
        <v>0</v>
      </c>
      <c r="M829" s="29">
        <v>15</v>
      </c>
      <c r="N829" s="31">
        <f t="shared" si="195"/>
        <v>0</v>
      </c>
      <c r="O829" s="29">
        <v>1.1000000000000001</v>
      </c>
      <c r="P829" s="29">
        <v>36</v>
      </c>
      <c r="Q829" s="32">
        <f t="shared" si="196"/>
        <v>0</v>
      </c>
      <c r="R829" s="122">
        <f t="shared" si="197"/>
        <v>0</v>
      </c>
      <c r="S829" s="25">
        <f>VLOOKUP($A829,'2021-22 Salary &amp; Benefits'!$A:$I,5,FALSE)</f>
        <v>67585</v>
      </c>
      <c r="T829" s="25">
        <f>VLOOKUP($A829,'2021-22 Salary &amp; Benefits'!$A:$I,6,FALSE)</f>
        <v>68937</v>
      </c>
      <c r="U829" s="26">
        <f t="shared" si="198"/>
        <v>0</v>
      </c>
      <c r="V829" s="26">
        <f t="shared" si="199"/>
        <v>0</v>
      </c>
      <c r="W829" s="26">
        <f>'2021-22 Salary &amp; Benefits'!G$6</f>
        <v>11848.32</v>
      </c>
      <c r="X829" s="28">
        <f>'2021-22 Salary &amp; Benefits'!H$6</f>
        <v>0.2271</v>
      </c>
      <c r="Y829" s="28">
        <f>'2021-22 Salary &amp; Benefits'!I$6</f>
        <v>0.22070000000000001</v>
      </c>
      <c r="Z829" s="26">
        <f t="shared" si="200"/>
        <v>0</v>
      </c>
      <c r="AA829" s="27">
        <f t="shared" si="192"/>
        <v>0</v>
      </c>
      <c r="AB829" s="27">
        <f t="shared" si="201"/>
        <v>0</v>
      </c>
      <c r="AC829" s="27">
        <f t="shared" si="202"/>
        <v>0</v>
      </c>
      <c r="AD829" s="26">
        <f t="shared" si="203"/>
        <v>0</v>
      </c>
    </row>
    <row r="830" spans="1:30" s="23" customFormat="1">
      <c r="A830" s="129" t="s">
        <v>2275</v>
      </c>
      <c r="B830" s="129" t="s">
        <v>33</v>
      </c>
      <c r="C830" s="130">
        <v>2824</v>
      </c>
      <c r="D830" s="129" t="s">
        <v>36</v>
      </c>
      <c r="E830" s="169">
        <f>VLOOKUP($C830,'2020-21 School Level AAFTE'!$C:$Z,11,FALSE)</f>
        <v>0.86799999999999999</v>
      </c>
      <c r="F830" s="169" t="str">
        <f>VLOOKUP($C830,'2020-21 School Level AAFTE'!$C:$Z,8,FALSE)</f>
        <v>Yes</v>
      </c>
      <c r="G830" s="167">
        <f>VLOOKUP($C830,'2020-21 School Level AAFTE'!$C:$I,7,FALSE)</f>
        <v>494.4</v>
      </c>
      <c r="H830" s="145">
        <f>IFERROR(IF(F830= "yes",VLOOKUP(C830,Summary!$B:$I,5,0),0),0)</f>
        <v>0</v>
      </c>
      <c r="I830" s="143">
        <f t="shared" si="193"/>
        <v>494.4</v>
      </c>
      <c r="J830" s="101">
        <f>VLOOKUP($A830,'2021-22 Salary &amp; Benefits'!$A:$I,3,FALSE)</f>
        <v>1</v>
      </c>
      <c r="K830" s="101">
        <f>VLOOKUP($A830,'2021-22 Salary &amp; Benefits'!$A:$I,4,FALSE)</f>
        <v>1</v>
      </c>
      <c r="L830" s="45">
        <f t="shared" si="194"/>
        <v>494.4</v>
      </c>
      <c r="M830" s="29">
        <v>15</v>
      </c>
      <c r="N830" s="31">
        <f t="shared" si="195"/>
        <v>32.96</v>
      </c>
      <c r="O830" s="29">
        <v>1.1000000000000001</v>
      </c>
      <c r="P830" s="29">
        <v>36</v>
      </c>
      <c r="Q830" s="32">
        <f t="shared" si="196"/>
        <v>1305.2160000000003</v>
      </c>
      <c r="R830" s="122">
        <f t="shared" si="197"/>
        <v>1.4502400000000004</v>
      </c>
      <c r="S830" s="25">
        <f>VLOOKUP($A830,'2021-22 Salary &amp; Benefits'!$A:$I,5,FALSE)</f>
        <v>67585</v>
      </c>
      <c r="T830" s="25">
        <f>VLOOKUP($A830,'2021-22 Salary &amp; Benefits'!$A:$I,6,FALSE)</f>
        <v>68937</v>
      </c>
      <c r="U830" s="26">
        <f t="shared" si="198"/>
        <v>98014.470400000035</v>
      </c>
      <c r="V830" s="26">
        <f t="shared" si="199"/>
        <v>1960.7244799999899</v>
      </c>
      <c r="W830" s="26">
        <f>'2021-22 Salary &amp; Benefits'!G$6</f>
        <v>11848.32</v>
      </c>
      <c r="X830" s="28">
        <f>'2021-22 Salary &amp; Benefits'!H$6</f>
        <v>0.2271</v>
      </c>
      <c r="Y830" s="28">
        <f>'2021-22 Salary &amp; Benefits'!I$6</f>
        <v>0.22070000000000001</v>
      </c>
      <c r="Z830" s="26">
        <f t="shared" si="200"/>
        <v>39874.725717376015</v>
      </c>
      <c r="AA830" s="27">
        <f t="shared" si="192"/>
        <v>1666.2532480000004</v>
      </c>
      <c r="AB830" s="27">
        <f t="shared" si="201"/>
        <v>367.74209183360011</v>
      </c>
      <c r="AC830" s="27">
        <f t="shared" si="202"/>
        <v>2033.9953398336006</v>
      </c>
      <c r="AD830" s="26">
        <f t="shared" si="203"/>
        <v>141883.91593720962</v>
      </c>
    </row>
    <row r="831" spans="1:30" s="23" customFormat="1">
      <c r="A831" s="129" t="s">
        <v>2275</v>
      </c>
      <c r="B831" s="129" t="s">
        <v>33</v>
      </c>
      <c r="C831" s="130">
        <v>3315</v>
      </c>
      <c r="D831" s="129" t="s">
        <v>42</v>
      </c>
      <c r="E831" s="169">
        <f>VLOOKUP($C831,'2020-21 School Level AAFTE'!$C:$Z,11,FALSE)</f>
        <v>0.7974</v>
      </c>
      <c r="F831" s="169" t="str">
        <f>VLOOKUP($C831,'2020-21 School Level AAFTE'!$C:$Z,8,FALSE)</f>
        <v>Yes</v>
      </c>
      <c r="G831" s="167">
        <f>VLOOKUP($C831,'2020-21 School Level AAFTE'!$C:$I,7,FALSE)</f>
        <v>340.04</v>
      </c>
      <c r="H831" s="145">
        <f>IFERROR(IF(F831= "yes",VLOOKUP(C831,Summary!$B:$I,5,0),0),0)</f>
        <v>0</v>
      </c>
      <c r="I831" s="144">
        <f t="shared" si="193"/>
        <v>340.04</v>
      </c>
      <c r="J831" s="101">
        <f>VLOOKUP($A831,'2021-22 Salary &amp; Benefits'!$A:$I,3,FALSE)</f>
        <v>1</v>
      </c>
      <c r="K831" s="101">
        <f>VLOOKUP($A831,'2021-22 Salary &amp; Benefits'!$A:$I,4,FALSE)</f>
        <v>1</v>
      </c>
      <c r="L831" s="121">
        <f t="shared" si="194"/>
        <v>340.04</v>
      </c>
      <c r="M831" s="29">
        <v>15</v>
      </c>
      <c r="N831" s="31">
        <f t="shared" si="195"/>
        <v>22.669333333333334</v>
      </c>
      <c r="O831" s="29">
        <v>1.1000000000000001</v>
      </c>
      <c r="P831" s="29">
        <v>36</v>
      </c>
      <c r="Q831" s="32">
        <f t="shared" si="196"/>
        <v>897.7056</v>
      </c>
      <c r="R831" s="122">
        <f t="shared" si="197"/>
        <v>0.99745066666666671</v>
      </c>
      <c r="S831" s="25">
        <f>VLOOKUP($A831,'2021-22 Salary &amp; Benefits'!$A:$I,5,FALSE)</f>
        <v>67585</v>
      </c>
      <c r="T831" s="25">
        <f>VLOOKUP($A831,'2021-22 Salary &amp; Benefits'!$A:$I,6,FALSE)</f>
        <v>68937</v>
      </c>
      <c r="U831" s="26">
        <f t="shared" si="198"/>
        <v>67412.703306666663</v>
      </c>
      <c r="V831" s="26">
        <f t="shared" si="199"/>
        <v>1348.5533013333334</v>
      </c>
      <c r="W831" s="26">
        <f>'2021-22 Salary &amp; Benefits'!G$6</f>
        <v>11848.32</v>
      </c>
      <c r="X831" s="28">
        <f>'2021-22 Salary &amp; Benefits'!H$6</f>
        <v>0.2271</v>
      </c>
      <c r="Y831" s="28">
        <f>'2021-22 Salary &amp; Benefits'!I$6</f>
        <v>0.22070000000000001</v>
      </c>
      <c r="Z831" s="26">
        <f t="shared" si="200"/>
        <v>27425.165317428266</v>
      </c>
      <c r="AA831" s="27">
        <f t="shared" si="192"/>
        <v>1146.0209434666667</v>
      </c>
      <c r="AB831" s="27">
        <f t="shared" si="201"/>
        <v>252.92682222309335</v>
      </c>
      <c r="AC831" s="27">
        <f t="shared" si="202"/>
        <v>1398.94776568976</v>
      </c>
      <c r="AD831" s="26">
        <f t="shared" si="203"/>
        <v>97585.36969111803</v>
      </c>
    </row>
    <row r="832" spans="1:30" s="23" customFormat="1">
      <c r="A832" s="129" t="s">
        <v>2275</v>
      </c>
      <c r="B832" s="129" t="s">
        <v>33</v>
      </c>
      <c r="C832" s="130">
        <v>5521</v>
      </c>
      <c r="D832" s="129" t="s">
        <v>3130</v>
      </c>
      <c r="E832" s="169">
        <f>VLOOKUP($C832,'2020-21 School Level AAFTE'!$C:$Z,11,FALSE)</f>
        <v>0.65739999999999998</v>
      </c>
      <c r="F832" s="169" t="str">
        <f>VLOOKUP($C832,'2020-21 School Level AAFTE'!$C:$Z,8,FALSE)</f>
        <v>Yes</v>
      </c>
      <c r="G832" s="167">
        <f>VLOOKUP($C832,'2020-21 School Level AAFTE'!$C:$I,7,FALSE)</f>
        <v>597.1</v>
      </c>
      <c r="H832" s="145">
        <f>IFERROR(IF(F832= "yes",VLOOKUP(C832,Summary!$B:$I,5,0),0),0)</f>
        <v>0</v>
      </c>
      <c r="I832" s="143">
        <f t="shared" si="193"/>
        <v>597.1</v>
      </c>
      <c r="J832" s="101">
        <f>VLOOKUP($A832,'2021-22 Salary &amp; Benefits'!$A:$I,3,FALSE)</f>
        <v>1</v>
      </c>
      <c r="K832" s="101">
        <f>VLOOKUP($A832,'2021-22 Salary &amp; Benefits'!$A:$I,4,FALSE)</f>
        <v>1</v>
      </c>
      <c r="L832" s="45">
        <f t="shared" si="194"/>
        <v>597.1</v>
      </c>
      <c r="M832" s="29">
        <v>15</v>
      </c>
      <c r="N832" s="31">
        <f t="shared" si="195"/>
        <v>39.806666666666665</v>
      </c>
      <c r="O832" s="29">
        <v>1.1000000000000001</v>
      </c>
      <c r="P832" s="29">
        <v>36</v>
      </c>
      <c r="Q832" s="32">
        <f t="shared" si="196"/>
        <v>1576.3440000000001</v>
      </c>
      <c r="R832" s="122">
        <f t="shared" si="197"/>
        <v>1.7514933333333333</v>
      </c>
      <c r="S832" s="25">
        <f>VLOOKUP($A832,'2021-22 Salary &amp; Benefits'!$A:$I,5,FALSE)</f>
        <v>67585</v>
      </c>
      <c r="T832" s="25">
        <f>VLOOKUP($A832,'2021-22 Salary &amp; Benefits'!$A:$I,6,FALSE)</f>
        <v>68937</v>
      </c>
      <c r="U832" s="26">
        <f t="shared" si="198"/>
        <v>118374.67693333334</v>
      </c>
      <c r="V832" s="26">
        <f t="shared" si="199"/>
        <v>2368.0189866666624</v>
      </c>
      <c r="W832" s="26">
        <f>'2021-22 Salary &amp; Benefits'!G$6</f>
        <v>11848.32</v>
      </c>
      <c r="X832" s="28">
        <f>'2021-22 Salary &amp; Benefits'!H$6</f>
        <v>0.2271</v>
      </c>
      <c r="Y832" s="28">
        <f>'2021-22 Salary &amp; Benefits'!I$6</f>
        <v>0.22070000000000001</v>
      </c>
      <c r="Z832" s="26">
        <f t="shared" si="200"/>
        <v>48157.764413117329</v>
      </c>
      <c r="AA832" s="27">
        <f t="shared" si="192"/>
        <v>2012.3782653333333</v>
      </c>
      <c r="AB832" s="27">
        <f t="shared" si="201"/>
        <v>444.13188315906666</v>
      </c>
      <c r="AC832" s="27">
        <f t="shared" si="202"/>
        <v>2456.5101484923998</v>
      </c>
      <c r="AD832" s="26">
        <f t="shared" si="203"/>
        <v>171356.97048160972</v>
      </c>
    </row>
    <row r="833" spans="1:30" s="23" customFormat="1">
      <c r="A833" s="129" t="s">
        <v>2275</v>
      </c>
      <c r="B833" s="129" t="s">
        <v>33</v>
      </c>
      <c r="C833" s="130">
        <v>3077</v>
      </c>
      <c r="D833" s="129" t="s">
        <v>39</v>
      </c>
      <c r="E833" s="169">
        <f>VLOOKUP($C833,'2020-21 School Level AAFTE'!$C:$Z,11,FALSE)</f>
        <v>0.77559999999999996</v>
      </c>
      <c r="F833" s="169" t="str">
        <f>VLOOKUP($C833,'2020-21 School Level AAFTE'!$C:$Z,8,FALSE)</f>
        <v>Yes</v>
      </c>
      <c r="G833" s="167">
        <f>VLOOKUP($C833,'2020-21 School Level AAFTE'!$C:$I,7,FALSE)</f>
        <v>385.13</v>
      </c>
      <c r="H833" s="145">
        <f>IFERROR(IF(F833= "yes",VLOOKUP(C833,Summary!$B:$I,5,0),0),0)</f>
        <v>0</v>
      </c>
      <c r="I833" s="144">
        <f t="shared" si="193"/>
        <v>385.13</v>
      </c>
      <c r="J833" s="101">
        <f>VLOOKUP($A833,'2021-22 Salary &amp; Benefits'!$A:$I,3,FALSE)</f>
        <v>1</v>
      </c>
      <c r="K833" s="101">
        <f>VLOOKUP($A833,'2021-22 Salary &amp; Benefits'!$A:$I,4,FALSE)</f>
        <v>1</v>
      </c>
      <c r="L833" s="121">
        <f t="shared" si="194"/>
        <v>385.13</v>
      </c>
      <c r="M833" s="29">
        <v>15</v>
      </c>
      <c r="N833" s="31">
        <f t="shared" si="195"/>
        <v>25.675333333333334</v>
      </c>
      <c r="O833" s="29">
        <v>1.1000000000000001</v>
      </c>
      <c r="P833" s="29">
        <v>36</v>
      </c>
      <c r="Q833" s="32">
        <f t="shared" si="196"/>
        <v>1016.7432000000001</v>
      </c>
      <c r="R833" s="122">
        <f t="shared" si="197"/>
        <v>1.1297146666666669</v>
      </c>
      <c r="S833" s="25">
        <f>VLOOKUP($A833,'2021-22 Salary &amp; Benefits'!$A:$I,5,FALSE)</f>
        <v>67585</v>
      </c>
      <c r="T833" s="25">
        <f>VLOOKUP($A833,'2021-22 Salary &amp; Benefits'!$A:$I,6,FALSE)</f>
        <v>68937</v>
      </c>
      <c r="U833" s="26">
        <f t="shared" si="198"/>
        <v>76351.765746666686</v>
      </c>
      <c r="V833" s="26">
        <f t="shared" si="199"/>
        <v>1527.3742293333344</v>
      </c>
      <c r="W833" s="26">
        <f>'2021-22 Salary &amp; Benefits'!G$6</f>
        <v>11848.32</v>
      </c>
      <c r="X833" s="28">
        <f>'2021-22 Salary &amp; Benefits'!H$6</f>
        <v>0.2271</v>
      </c>
      <c r="Y833" s="28">
        <f>'2021-22 Salary &amp; Benefits'!I$6</f>
        <v>0.22070000000000001</v>
      </c>
      <c r="Z833" s="26">
        <f t="shared" si="200"/>
        <v>31061.798372841877</v>
      </c>
      <c r="AA833" s="27">
        <f t="shared" si="192"/>
        <v>1297.9856662666671</v>
      </c>
      <c r="AB833" s="27">
        <f t="shared" si="201"/>
        <v>286.46543654505342</v>
      </c>
      <c r="AC833" s="27">
        <f t="shared" si="202"/>
        <v>1584.4511028117204</v>
      </c>
      <c r="AD833" s="26">
        <f t="shared" si="203"/>
        <v>110525.38945165362</v>
      </c>
    </row>
    <row r="834" spans="1:30" s="23" customFormat="1">
      <c r="A834" s="129" t="s">
        <v>2275</v>
      </c>
      <c r="B834" s="129" t="s">
        <v>33</v>
      </c>
      <c r="C834" s="130">
        <v>3267</v>
      </c>
      <c r="D834" s="129" t="s">
        <v>41</v>
      </c>
      <c r="E834" s="169">
        <f>VLOOKUP($C834,'2020-21 School Level AAFTE'!$C:$Z,11,FALSE)</f>
        <v>0.80710000000000004</v>
      </c>
      <c r="F834" s="169" t="str">
        <f>VLOOKUP($C834,'2020-21 School Level AAFTE'!$C:$Z,8,FALSE)</f>
        <v>Yes</v>
      </c>
      <c r="G834" s="167">
        <f>VLOOKUP($C834,'2020-21 School Level AAFTE'!$C:$I,7,FALSE)</f>
        <v>818.29</v>
      </c>
      <c r="H834" s="145">
        <f>IFERROR(IF(F834= "yes",VLOOKUP(C834,Summary!$B:$I,5,0),0),0)</f>
        <v>0</v>
      </c>
      <c r="I834" s="143">
        <f t="shared" si="193"/>
        <v>818.29</v>
      </c>
      <c r="J834" s="101">
        <f>VLOOKUP($A834,'2021-22 Salary &amp; Benefits'!$A:$I,3,FALSE)</f>
        <v>1</v>
      </c>
      <c r="K834" s="101">
        <f>VLOOKUP($A834,'2021-22 Salary &amp; Benefits'!$A:$I,4,FALSE)</f>
        <v>1</v>
      </c>
      <c r="L834" s="45">
        <f t="shared" si="194"/>
        <v>818.29</v>
      </c>
      <c r="M834" s="29">
        <v>15</v>
      </c>
      <c r="N834" s="31">
        <f t="shared" si="195"/>
        <v>54.552666666666667</v>
      </c>
      <c r="O834" s="29">
        <v>1.1000000000000001</v>
      </c>
      <c r="P834" s="29">
        <v>36</v>
      </c>
      <c r="Q834" s="32">
        <f t="shared" si="196"/>
        <v>2160.2856000000002</v>
      </c>
      <c r="R834" s="122">
        <f t="shared" si="197"/>
        <v>2.4003173333333336</v>
      </c>
      <c r="S834" s="25">
        <f>VLOOKUP($A834,'2021-22 Salary &amp; Benefits'!$A:$I,5,FALSE)</f>
        <v>67585</v>
      </c>
      <c r="T834" s="25">
        <f>VLOOKUP($A834,'2021-22 Salary &amp; Benefits'!$A:$I,6,FALSE)</f>
        <v>68937</v>
      </c>
      <c r="U834" s="26">
        <f t="shared" si="198"/>
        <v>162225.44697333337</v>
      </c>
      <c r="V834" s="26">
        <f t="shared" si="199"/>
        <v>3245.2290346666414</v>
      </c>
      <c r="W834" s="26">
        <f>'2021-22 Salary &amp; Benefits'!G$6</f>
        <v>11848.32</v>
      </c>
      <c r="X834" s="28">
        <f>'2021-22 Salary &amp; Benefits'!H$6</f>
        <v>0.2271</v>
      </c>
      <c r="Y834" s="28">
        <f>'2021-22 Salary &amp; Benefits'!I$6</f>
        <v>0.22070000000000001</v>
      </c>
      <c r="Z834" s="26">
        <f t="shared" si="200"/>
        <v>65997.348922474936</v>
      </c>
      <c r="AA834" s="27">
        <f t="shared" si="192"/>
        <v>2757.8446001333332</v>
      </c>
      <c r="AB834" s="27">
        <f t="shared" si="201"/>
        <v>608.65630324942663</v>
      </c>
      <c r="AC834" s="27">
        <f t="shared" si="202"/>
        <v>3366.50090338276</v>
      </c>
      <c r="AD834" s="26">
        <f t="shared" si="203"/>
        <v>234834.52583385771</v>
      </c>
    </row>
    <row r="835" spans="1:30" s="23" customFormat="1">
      <c r="A835" s="129" t="s">
        <v>2275</v>
      </c>
      <c r="B835" s="129" t="s">
        <v>33</v>
      </c>
      <c r="C835" s="130">
        <v>4429</v>
      </c>
      <c r="D835" s="129" t="s">
        <v>53</v>
      </c>
      <c r="E835" s="169">
        <f>VLOOKUP($C835,'2020-21 School Level AAFTE'!$C:$Z,11,FALSE)</f>
        <v>0.56379999999999997</v>
      </c>
      <c r="F835" s="169" t="str">
        <f>VLOOKUP($C835,'2020-21 School Level AAFTE'!$C:$Z,8,FALSE)</f>
        <v>Yes</v>
      </c>
      <c r="G835" s="167">
        <f>VLOOKUP($C835,'2020-21 School Level AAFTE'!$C:$I,7,FALSE)</f>
        <v>871.18</v>
      </c>
      <c r="H835" s="145">
        <f>IFERROR(IF(F835= "yes",VLOOKUP(C835,Summary!$B:$I,5,0),0),0)</f>
        <v>0</v>
      </c>
      <c r="I835" s="144">
        <f t="shared" si="193"/>
        <v>871.18</v>
      </c>
      <c r="J835" s="101">
        <f>VLOOKUP($A835,'2021-22 Salary &amp; Benefits'!$A:$I,3,FALSE)</f>
        <v>1</v>
      </c>
      <c r="K835" s="101">
        <f>VLOOKUP($A835,'2021-22 Salary &amp; Benefits'!$A:$I,4,FALSE)</f>
        <v>1</v>
      </c>
      <c r="L835" s="121">
        <f t="shared" si="194"/>
        <v>871.18</v>
      </c>
      <c r="M835" s="29">
        <v>15</v>
      </c>
      <c r="N835" s="31">
        <f t="shared" si="195"/>
        <v>58.078666666666663</v>
      </c>
      <c r="O835" s="29">
        <v>1.1000000000000001</v>
      </c>
      <c r="P835" s="29">
        <v>36</v>
      </c>
      <c r="Q835" s="32">
        <f t="shared" si="196"/>
        <v>2299.9151999999999</v>
      </c>
      <c r="R835" s="122">
        <f t="shared" si="197"/>
        <v>2.5554613333333331</v>
      </c>
      <c r="S835" s="25">
        <f>VLOOKUP($A835,'2021-22 Salary &amp; Benefits'!$A:$I,5,FALSE)</f>
        <v>67585</v>
      </c>
      <c r="T835" s="25">
        <f>VLOOKUP($A835,'2021-22 Salary &amp; Benefits'!$A:$I,6,FALSE)</f>
        <v>68937</v>
      </c>
      <c r="U835" s="26">
        <f t="shared" si="198"/>
        <v>172710.85421333331</v>
      </c>
      <c r="V835" s="26">
        <f t="shared" si="199"/>
        <v>3454.9837226666859</v>
      </c>
      <c r="W835" s="26">
        <f>'2021-22 Salary &amp; Benefits'!G$6</f>
        <v>11848.32</v>
      </c>
      <c r="X835" s="28">
        <f>'2021-22 Salary &amp; Benefits'!H$6</f>
        <v>0.2271</v>
      </c>
      <c r="Y835" s="28">
        <f>'2021-22 Salary &amp; Benefits'!I$6</f>
        <v>0.22070000000000001</v>
      </c>
      <c r="Z835" s="26">
        <f t="shared" si="200"/>
        <v>70263.073524400534</v>
      </c>
      <c r="AA835" s="27">
        <f t="shared" si="192"/>
        <v>2936.0972989333331</v>
      </c>
      <c r="AB835" s="27">
        <f t="shared" si="201"/>
        <v>647.99667387458669</v>
      </c>
      <c r="AC835" s="27">
        <f t="shared" si="202"/>
        <v>3584.0939728079197</v>
      </c>
      <c r="AD835" s="26">
        <f t="shared" si="203"/>
        <v>250013.00543320845</v>
      </c>
    </row>
    <row r="836" spans="1:30" s="23" customFormat="1">
      <c r="A836" s="129" t="s">
        <v>2275</v>
      </c>
      <c r="B836" s="129" t="s">
        <v>33</v>
      </c>
      <c r="C836" s="130">
        <v>3731</v>
      </c>
      <c r="D836" s="129" t="s">
        <v>45</v>
      </c>
      <c r="E836" s="169">
        <f>VLOOKUP($C836,'2020-21 School Level AAFTE'!$C:$Z,11,FALSE)</f>
        <v>0.39939999999999998</v>
      </c>
      <c r="F836" s="169" t="str">
        <f>VLOOKUP($C836,'2020-21 School Level AAFTE'!$C:$Z,8,FALSE)</f>
        <v>No</v>
      </c>
      <c r="G836" s="167">
        <f>VLOOKUP($C836,'2020-21 School Level AAFTE'!$C:$I,7,FALSE)</f>
        <v>1743.33</v>
      </c>
      <c r="H836" s="145">
        <f>IFERROR(IF(F836= "yes",VLOOKUP(C836,Summary!$B:$I,5,0),0),0)</f>
        <v>0</v>
      </c>
      <c r="I836" s="143">
        <f t="shared" si="193"/>
        <v>0</v>
      </c>
      <c r="J836" s="101">
        <f>VLOOKUP($A836,'2021-22 Salary &amp; Benefits'!$A:$I,3,FALSE)</f>
        <v>1</v>
      </c>
      <c r="K836" s="101">
        <f>VLOOKUP($A836,'2021-22 Salary &amp; Benefits'!$A:$I,4,FALSE)</f>
        <v>1</v>
      </c>
      <c r="L836" s="45">
        <f t="shared" si="194"/>
        <v>0</v>
      </c>
      <c r="M836" s="29">
        <v>15</v>
      </c>
      <c r="N836" s="31">
        <f t="shared" si="195"/>
        <v>0</v>
      </c>
      <c r="O836" s="29">
        <v>1.1000000000000001</v>
      </c>
      <c r="P836" s="29">
        <v>36</v>
      </c>
      <c r="Q836" s="32">
        <f t="shared" si="196"/>
        <v>0</v>
      </c>
      <c r="R836" s="122">
        <f t="shared" si="197"/>
        <v>0</v>
      </c>
      <c r="S836" s="25">
        <f>VLOOKUP($A836,'2021-22 Salary &amp; Benefits'!$A:$I,5,FALSE)</f>
        <v>67585</v>
      </c>
      <c r="T836" s="25">
        <f>VLOOKUP($A836,'2021-22 Salary &amp; Benefits'!$A:$I,6,FALSE)</f>
        <v>68937</v>
      </c>
      <c r="U836" s="26">
        <f t="shared" si="198"/>
        <v>0</v>
      </c>
      <c r="V836" s="26">
        <f t="shared" si="199"/>
        <v>0</v>
      </c>
      <c r="W836" s="26">
        <f>'2021-22 Salary &amp; Benefits'!G$6</f>
        <v>11848.32</v>
      </c>
      <c r="X836" s="28">
        <f>'2021-22 Salary &amp; Benefits'!H$6</f>
        <v>0.2271</v>
      </c>
      <c r="Y836" s="28">
        <f>'2021-22 Salary &amp; Benefits'!I$6</f>
        <v>0.22070000000000001</v>
      </c>
      <c r="Z836" s="26">
        <f t="shared" si="200"/>
        <v>0</v>
      </c>
      <c r="AA836" s="27">
        <f t="shared" si="192"/>
        <v>0</v>
      </c>
      <c r="AB836" s="27">
        <f t="shared" si="201"/>
        <v>0</v>
      </c>
      <c r="AC836" s="27">
        <f t="shared" si="202"/>
        <v>0</v>
      </c>
      <c r="AD836" s="26">
        <f t="shared" si="203"/>
        <v>0</v>
      </c>
    </row>
    <row r="837" spans="1:30" s="23" customFormat="1">
      <c r="A837" s="129" t="s">
        <v>2275</v>
      </c>
      <c r="B837" s="129" t="s">
        <v>33</v>
      </c>
      <c r="C837" s="130">
        <v>2000</v>
      </c>
      <c r="D837" s="129" t="s">
        <v>3235</v>
      </c>
      <c r="E837" s="169">
        <f>VLOOKUP($C837,'2020-21 School Level AAFTE'!$C:$Z,11,FALSE)</f>
        <v>0</v>
      </c>
      <c r="F837" s="169" t="str">
        <f>VLOOKUP($C837,'2020-21 School Level AAFTE'!$C:$Z,8,FALSE)</f>
        <v>No</v>
      </c>
      <c r="G837" s="167">
        <f>VLOOKUP($C837,'2020-21 School Level AAFTE'!$C:$I,7,FALSE)</f>
        <v>0</v>
      </c>
      <c r="H837" s="145">
        <f>IFERROR(IF(F837= "yes",VLOOKUP(C837,Summary!$B:$I,5,0),0),0)</f>
        <v>0</v>
      </c>
      <c r="I837" s="144">
        <f t="shared" si="193"/>
        <v>0</v>
      </c>
      <c r="J837" s="101">
        <f>VLOOKUP($A837,'2021-22 Salary &amp; Benefits'!$A:$I,3,FALSE)</f>
        <v>1</v>
      </c>
      <c r="K837" s="101">
        <f>VLOOKUP($A837,'2021-22 Salary &amp; Benefits'!$A:$I,4,FALSE)</f>
        <v>1</v>
      </c>
      <c r="L837" s="121">
        <f t="shared" si="194"/>
        <v>0</v>
      </c>
      <c r="M837" s="29">
        <v>15</v>
      </c>
      <c r="N837" s="31">
        <f t="shared" si="195"/>
        <v>0</v>
      </c>
      <c r="O837" s="29">
        <v>1.1000000000000001</v>
      </c>
      <c r="P837" s="29">
        <v>36</v>
      </c>
      <c r="Q837" s="32">
        <f t="shared" si="196"/>
        <v>0</v>
      </c>
      <c r="R837" s="122">
        <f t="shared" si="197"/>
        <v>0</v>
      </c>
      <c r="S837" s="25">
        <f>VLOOKUP($A837,'2021-22 Salary &amp; Benefits'!$A:$I,5,FALSE)</f>
        <v>67585</v>
      </c>
      <c r="T837" s="25">
        <f>VLOOKUP($A837,'2021-22 Salary &amp; Benefits'!$A:$I,6,FALSE)</f>
        <v>68937</v>
      </c>
      <c r="U837" s="26">
        <f t="shared" si="198"/>
        <v>0</v>
      </c>
      <c r="V837" s="26">
        <f t="shared" si="199"/>
        <v>0</v>
      </c>
      <c r="W837" s="26">
        <f>'2021-22 Salary &amp; Benefits'!G$6</f>
        <v>11848.32</v>
      </c>
      <c r="X837" s="28">
        <f>'2021-22 Salary &amp; Benefits'!H$6</f>
        <v>0.2271</v>
      </c>
      <c r="Y837" s="28">
        <f>'2021-22 Salary &amp; Benefits'!I$6</f>
        <v>0.22070000000000001</v>
      </c>
      <c r="Z837" s="26">
        <f t="shared" si="200"/>
        <v>0</v>
      </c>
      <c r="AA837" s="27">
        <f t="shared" si="192"/>
        <v>0</v>
      </c>
      <c r="AB837" s="27">
        <f t="shared" si="201"/>
        <v>0</v>
      </c>
      <c r="AC837" s="27">
        <f t="shared" si="202"/>
        <v>0</v>
      </c>
      <c r="AD837" s="26">
        <f t="shared" si="203"/>
        <v>0</v>
      </c>
    </row>
    <row r="838" spans="1:30" s="23" customFormat="1">
      <c r="A838" s="129" t="s">
        <v>2275</v>
      </c>
      <c r="B838" s="129" t="s">
        <v>33</v>
      </c>
      <c r="C838" s="130">
        <v>2826</v>
      </c>
      <c r="D838" s="129" t="s">
        <v>38</v>
      </c>
      <c r="E838" s="169">
        <f>VLOOKUP($C838,'2020-21 School Level AAFTE'!$C:$Z,11,FALSE)</f>
        <v>0.6915</v>
      </c>
      <c r="F838" s="169" t="str">
        <f>VLOOKUP($C838,'2020-21 School Level AAFTE'!$C:$Z,8,FALSE)</f>
        <v>Yes</v>
      </c>
      <c r="G838" s="167">
        <f>VLOOKUP($C838,'2020-21 School Level AAFTE'!$C:$I,7,FALSE)</f>
        <v>1569.82</v>
      </c>
      <c r="H838" s="145">
        <f>IFERROR(IF(F838= "yes",VLOOKUP(C838,Summary!$B:$I,5,0),0),0)</f>
        <v>0</v>
      </c>
      <c r="I838" s="144">
        <f t="shared" si="193"/>
        <v>1569.82</v>
      </c>
      <c r="J838" s="101">
        <f>VLOOKUP($A838,'2021-22 Salary &amp; Benefits'!$A:$I,3,FALSE)</f>
        <v>1</v>
      </c>
      <c r="K838" s="101">
        <f>VLOOKUP($A838,'2021-22 Salary &amp; Benefits'!$A:$I,4,FALSE)</f>
        <v>1</v>
      </c>
      <c r="L838" s="121">
        <f t="shared" si="194"/>
        <v>1569.82</v>
      </c>
      <c r="M838" s="29">
        <v>15</v>
      </c>
      <c r="N838" s="31">
        <f t="shared" si="195"/>
        <v>104.65466666666666</v>
      </c>
      <c r="O838" s="29">
        <v>1.1000000000000001</v>
      </c>
      <c r="P838" s="29">
        <v>36</v>
      </c>
      <c r="Q838" s="32">
        <f t="shared" si="196"/>
        <v>4144.3247999999994</v>
      </c>
      <c r="R838" s="122">
        <f t="shared" si="197"/>
        <v>4.6048053333333323</v>
      </c>
      <c r="S838" s="25">
        <f>VLOOKUP($A838,'2021-22 Salary &amp; Benefits'!$A:$I,5,FALSE)</f>
        <v>67585</v>
      </c>
      <c r="T838" s="25">
        <f>VLOOKUP($A838,'2021-22 Salary &amp; Benefits'!$A:$I,6,FALSE)</f>
        <v>68937</v>
      </c>
      <c r="U838" s="26">
        <f t="shared" si="198"/>
        <v>311215.76845333324</v>
      </c>
      <c r="V838" s="26">
        <f t="shared" si="199"/>
        <v>6225.6968106667046</v>
      </c>
      <c r="W838" s="26">
        <f>'2021-22 Salary &amp; Benefits'!G$6</f>
        <v>11848.32</v>
      </c>
      <c r="X838" s="28">
        <f>'2021-22 Salary &amp; Benefits'!H$6</f>
        <v>0.2271</v>
      </c>
      <c r="Y838" s="28">
        <f>'2021-22 Salary &amp; Benefits'!I$6</f>
        <v>0.22070000000000001</v>
      </c>
      <c r="Z838" s="26">
        <f t="shared" si="200"/>
        <v>126610.31942890611</v>
      </c>
      <c r="AA838" s="27">
        <f t="shared" si="192"/>
        <v>5290.6910877333321</v>
      </c>
      <c r="AB838" s="27">
        <f t="shared" si="201"/>
        <v>1167.6555230627464</v>
      </c>
      <c r="AC838" s="27">
        <f t="shared" si="202"/>
        <v>6458.3466107960785</v>
      </c>
      <c r="AD838" s="26">
        <f t="shared" si="203"/>
        <v>450510.13130370213</v>
      </c>
    </row>
    <row r="839" spans="1:30" s="23" customFormat="1">
      <c r="A839" s="129" t="s">
        <v>2275</v>
      </c>
      <c r="B839" s="129" t="s">
        <v>33</v>
      </c>
      <c r="C839" s="130">
        <v>1884</v>
      </c>
      <c r="D839" s="129" t="s">
        <v>34</v>
      </c>
      <c r="E839" s="169">
        <f>VLOOKUP($C839,'2020-21 School Level AAFTE'!$C:$Z,11,FALSE)</f>
        <v>0.68210000000000004</v>
      </c>
      <c r="F839" s="169" t="str">
        <f>VLOOKUP($C839,'2020-21 School Level AAFTE'!$C:$Z,8,FALSE)</f>
        <v>Yes</v>
      </c>
      <c r="G839" s="167">
        <f>VLOOKUP($C839,'2020-21 School Level AAFTE'!$C:$I,7,FALSE)</f>
        <v>192.5</v>
      </c>
      <c r="H839" s="145">
        <f>IFERROR(IF(F839= "yes",VLOOKUP(C839,Summary!$B:$I,5,0),0),0)</f>
        <v>0</v>
      </c>
      <c r="I839" s="144">
        <f t="shared" si="193"/>
        <v>192.5</v>
      </c>
      <c r="J839" s="101">
        <f>VLOOKUP($A839,'2021-22 Salary &amp; Benefits'!$A:$I,3,FALSE)</f>
        <v>1</v>
      </c>
      <c r="K839" s="101">
        <f>VLOOKUP($A839,'2021-22 Salary &amp; Benefits'!$A:$I,4,FALSE)</f>
        <v>1</v>
      </c>
      <c r="L839" s="121">
        <f t="shared" si="194"/>
        <v>192.5</v>
      </c>
      <c r="M839" s="29">
        <v>15</v>
      </c>
      <c r="N839" s="31">
        <f t="shared" si="195"/>
        <v>12.833333333333334</v>
      </c>
      <c r="O839" s="29">
        <v>1.1000000000000001</v>
      </c>
      <c r="P839" s="29">
        <v>36</v>
      </c>
      <c r="Q839" s="32">
        <f t="shared" si="196"/>
        <v>508.2000000000001</v>
      </c>
      <c r="R839" s="122">
        <f t="shared" si="197"/>
        <v>0.56466666666666676</v>
      </c>
      <c r="S839" s="25">
        <f>VLOOKUP($A839,'2021-22 Salary &amp; Benefits'!$A:$I,5,FALSE)</f>
        <v>67585</v>
      </c>
      <c r="T839" s="25">
        <f>VLOOKUP($A839,'2021-22 Salary &amp; Benefits'!$A:$I,6,FALSE)</f>
        <v>68937</v>
      </c>
      <c r="U839" s="26">
        <f t="shared" si="198"/>
        <v>38162.996666666673</v>
      </c>
      <c r="V839" s="26">
        <f t="shared" si="199"/>
        <v>763.42933333333349</v>
      </c>
      <c r="W839" s="26">
        <f>'2021-22 Salary &amp; Benefits'!G$6</f>
        <v>11848.32</v>
      </c>
      <c r="X839" s="28">
        <f>'2021-22 Salary &amp; Benefits'!H$6</f>
        <v>0.2271</v>
      </c>
      <c r="Y839" s="28">
        <f>'2021-22 Salary &amp; Benefits'!I$6</f>
        <v>0.22070000000000001</v>
      </c>
      <c r="Z839" s="26">
        <f t="shared" si="200"/>
        <v>15525.656756866669</v>
      </c>
      <c r="AA839" s="27">
        <f t="shared" si="192"/>
        <v>648.77376666666669</v>
      </c>
      <c r="AB839" s="27">
        <f t="shared" si="201"/>
        <v>143.18437030333334</v>
      </c>
      <c r="AC839" s="27">
        <f t="shared" si="202"/>
        <v>791.95813697000006</v>
      </c>
      <c r="AD839" s="26">
        <f t="shared" si="203"/>
        <v>55244.040893836675</v>
      </c>
    </row>
    <row r="840" spans="1:30" s="23" customFormat="1">
      <c r="A840" s="129" t="s">
        <v>2275</v>
      </c>
      <c r="B840" s="129" t="s">
        <v>33</v>
      </c>
      <c r="C840" s="130">
        <v>4181</v>
      </c>
      <c r="D840" s="129" t="s">
        <v>50</v>
      </c>
      <c r="E840" s="169">
        <f>VLOOKUP($C840,'2020-21 School Level AAFTE'!$C:$Z,11,FALSE)</f>
        <v>0.5948</v>
      </c>
      <c r="F840" s="169" t="str">
        <f>VLOOKUP($C840,'2020-21 School Level AAFTE'!$C:$Z,8,FALSE)</f>
        <v>Yes</v>
      </c>
      <c r="G840" s="167">
        <f>VLOOKUP($C840,'2020-21 School Level AAFTE'!$C:$I,7,FALSE)</f>
        <v>448.99</v>
      </c>
      <c r="H840" s="145">
        <f>IFERROR(IF(F840= "yes",VLOOKUP(C840,Summary!$B:$I,5,0),0),0)</f>
        <v>0</v>
      </c>
      <c r="I840" s="143">
        <f t="shared" si="193"/>
        <v>448.99</v>
      </c>
      <c r="J840" s="101">
        <f>VLOOKUP($A840,'2021-22 Salary &amp; Benefits'!$A:$I,3,FALSE)</f>
        <v>1</v>
      </c>
      <c r="K840" s="101">
        <f>VLOOKUP($A840,'2021-22 Salary &amp; Benefits'!$A:$I,4,FALSE)</f>
        <v>1</v>
      </c>
      <c r="L840" s="45">
        <f t="shared" si="194"/>
        <v>448.99</v>
      </c>
      <c r="M840" s="29">
        <v>15</v>
      </c>
      <c r="N840" s="31">
        <f t="shared" si="195"/>
        <v>29.932666666666666</v>
      </c>
      <c r="O840" s="29">
        <v>1.1000000000000001</v>
      </c>
      <c r="P840" s="29">
        <v>36</v>
      </c>
      <c r="Q840" s="32">
        <f t="shared" si="196"/>
        <v>1185.3335999999999</v>
      </c>
      <c r="R840" s="122">
        <f t="shared" si="197"/>
        <v>1.3170373333333332</v>
      </c>
      <c r="S840" s="25">
        <f>VLOOKUP($A840,'2021-22 Salary &amp; Benefits'!$A:$I,5,FALSE)</f>
        <v>67585</v>
      </c>
      <c r="T840" s="25">
        <f>VLOOKUP($A840,'2021-22 Salary &amp; Benefits'!$A:$I,6,FALSE)</f>
        <v>68937</v>
      </c>
      <c r="U840" s="26">
        <f t="shared" si="198"/>
        <v>89011.968173333327</v>
      </c>
      <c r="V840" s="26">
        <f t="shared" si="199"/>
        <v>1780.6344746666582</v>
      </c>
      <c r="W840" s="26">
        <f>'2021-22 Salary &amp; Benefits'!G$6</f>
        <v>11848.32</v>
      </c>
      <c r="X840" s="28">
        <f>'2021-22 Salary &amp; Benefits'!H$6</f>
        <v>0.2271</v>
      </c>
      <c r="Y840" s="28">
        <f>'2021-22 Salary &amp; Benefits'!I$6</f>
        <v>0.22070000000000001</v>
      </c>
      <c r="Z840" s="26">
        <f t="shared" si="200"/>
        <v>36212.283778002929</v>
      </c>
      <c r="AA840" s="27">
        <f t="shared" si="192"/>
        <v>1513.2100441333332</v>
      </c>
      <c r="AB840" s="27">
        <f t="shared" si="201"/>
        <v>333.96545674022667</v>
      </c>
      <c r="AC840" s="27">
        <f t="shared" si="202"/>
        <v>1847.1755008735599</v>
      </c>
      <c r="AD840" s="26">
        <f t="shared" si="203"/>
        <v>128852.06192687647</v>
      </c>
    </row>
    <row r="841" spans="1:30" s="23" customFormat="1">
      <c r="A841" s="129" t="s">
        <v>2275</v>
      </c>
      <c r="B841" s="129" t="s">
        <v>33</v>
      </c>
      <c r="C841" s="130">
        <v>1941</v>
      </c>
      <c r="D841" s="129" t="s">
        <v>35</v>
      </c>
      <c r="E841" s="169">
        <f>VLOOKUP($C841,'2020-21 School Level AAFTE'!$C:$Z,11,FALSE)</f>
        <v>0.23680000000000001</v>
      </c>
      <c r="F841" s="169" t="str">
        <f>VLOOKUP($C841,'2020-21 School Level AAFTE'!$C:$Z,8,FALSE)</f>
        <v>No</v>
      </c>
      <c r="G841" s="167">
        <f>VLOOKUP($C841,'2020-21 School Level AAFTE'!$C:$I,7,FALSE)</f>
        <v>431.64</v>
      </c>
      <c r="H841" s="145">
        <f>IFERROR(IF(F841= "yes",VLOOKUP(C841,Summary!$B:$I,5,0),0),0)</f>
        <v>0</v>
      </c>
      <c r="I841" s="143">
        <f t="shared" si="193"/>
        <v>0</v>
      </c>
      <c r="J841" s="101">
        <f>VLOOKUP($A841,'2021-22 Salary &amp; Benefits'!$A:$I,3,FALSE)</f>
        <v>1</v>
      </c>
      <c r="K841" s="101">
        <f>VLOOKUP($A841,'2021-22 Salary &amp; Benefits'!$A:$I,4,FALSE)</f>
        <v>1</v>
      </c>
      <c r="L841" s="45">
        <f t="shared" si="194"/>
        <v>0</v>
      </c>
      <c r="M841" s="29">
        <v>15</v>
      </c>
      <c r="N841" s="31">
        <f t="shared" si="195"/>
        <v>0</v>
      </c>
      <c r="O841" s="29">
        <v>1.1000000000000001</v>
      </c>
      <c r="P841" s="29">
        <v>36</v>
      </c>
      <c r="Q841" s="32">
        <f t="shared" si="196"/>
        <v>0</v>
      </c>
      <c r="R841" s="122">
        <f t="shared" si="197"/>
        <v>0</v>
      </c>
      <c r="S841" s="25">
        <f>VLOOKUP($A841,'2021-22 Salary &amp; Benefits'!$A:$I,5,FALSE)</f>
        <v>67585</v>
      </c>
      <c r="T841" s="25">
        <f>VLOOKUP($A841,'2021-22 Salary &amp; Benefits'!$A:$I,6,FALSE)</f>
        <v>68937</v>
      </c>
      <c r="U841" s="26">
        <f t="shared" si="198"/>
        <v>0</v>
      </c>
      <c r="V841" s="26">
        <f t="shared" si="199"/>
        <v>0</v>
      </c>
      <c r="W841" s="26">
        <f>'2021-22 Salary &amp; Benefits'!G$6</f>
        <v>11848.32</v>
      </c>
      <c r="X841" s="28">
        <f>'2021-22 Salary &amp; Benefits'!H$6</f>
        <v>0.2271</v>
      </c>
      <c r="Y841" s="28">
        <f>'2021-22 Salary &amp; Benefits'!I$6</f>
        <v>0.22070000000000001</v>
      </c>
      <c r="Z841" s="26">
        <f t="shared" si="200"/>
        <v>0</v>
      </c>
      <c r="AA841" s="27">
        <f t="shared" si="192"/>
        <v>0</v>
      </c>
      <c r="AB841" s="27">
        <f t="shared" si="201"/>
        <v>0</v>
      </c>
      <c r="AC841" s="27">
        <f t="shared" si="202"/>
        <v>0</v>
      </c>
      <c r="AD841" s="26">
        <f t="shared" si="203"/>
        <v>0</v>
      </c>
    </row>
    <row r="842" spans="1:30" s="23" customFormat="1">
      <c r="A842" s="129" t="s">
        <v>2275</v>
      </c>
      <c r="B842" s="129" t="s">
        <v>33</v>
      </c>
      <c r="C842" s="130">
        <v>3472</v>
      </c>
      <c r="D842" s="129" t="s">
        <v>44</v>
      </c>
      <c r="E842" s="169">
        <f>VLOOKUP($C842,'2020-21 School Level AAFTE'!$C:$Z,11,FALSE)</f>
        <v>0.89810000000000001</v>
      </c>
      <c r="F842" s="169" t="str">
        <f>VLOOKUP($C842,'2020-21 School Level AAFTE'!$C:$Z,8,FALSE)</f>
        <v>Yes</v>
      </c>
      <c r="G842" s="167">
        <f>VLOOKUP($C842,'2020-21 School Level AAFTE'!$C:$I,7,FALSE)</f>
        <v>716.12</v>
      </c>
      <c r="H842" s="145">
        <f>IFERROR(IF(F842= "yes",VLOOKUP(C842,Summary!$B:$I,5,0),0),0)</f>
        <v>0</v>
      </c>
      <c r="I842" s="144">
        <f t="shared" si="193"/>
        <v>716.12</v>
      </c>
      <c r="J842" s="101">
        <f>VLOOKUP($A842,'2021-22 Salary &amp; Benefits'!$A:$I,3,FALSE)</f>
        <v>1</v>
      </c>
      <c r="K842" s="101">
        <f>VLOOKUP($A842,'2021-22 Salary &amp; Benefits'!$A:$I,4,FALSE)</f>
        <v>1</v>
      </c>
      <c r="L842" s="121">
        <f t="shared" si="194"/>
        <v>716.12</v>
      </c>
      <c r="M842" s="29">
        <v>15</v>
      </c>
      <c r="N842" s="31">
        <f t="shared" si="195"/>
        <v>47.741333333333337</v>
      </c>
      <c r="O842" s="29">
        <v>1.1000000000000001</v>
      </c>
      <c r="P842" s="29">
        <v>36</v>
      </c>
      <c r="Q842" s="32">
        <f t="shared" si="196"/>
        <v>1890.5568000000003</v>
      </c>
      <c r="R842" s="122">
        <f t="shared" si="197"/>
        <v>2.1006186666666671</v>
      </c>
      <c r="S842" s="25">
        <f>VLOOKUP($A842,'2021-22 Salary &amp; Benefits'!$A:$I,5,FALSE)</f>
        <v>67585</v>
      </c>
      <c r="T842" s="25">
        <f>VLOOKUP($A842,'2021-22 Salary &amp; Benefits'!$A:$I,6,FALSE)</f>
        <v>68937</v>
      </c>
      <c r="U842" s="26">
        <f t="shared" si="198"/>
        <v>141970.3125866667</v>
      </c>
      <c r="V842" s="26">
        <f t="shared" si="199"/>
        <v>2840.0364373333286</v>
      </c>
      <c r="W842" s="26">
        <f>'2021-22 Salary &amp; Benefits'!G$6</f>
        <v>11848.32</v>
      </c>
      <c r="X842" s="28">
        <f>'2021-22 Salary &amp; Benefits'!H$6</f>
        <v>0.2271</v>
      </c>
      <c r="Y842" s="28">
        <f>'2021-22 Salary &amp; Benefits'!I$6</f>
        <v>0.22070000000000001</v>
      </c>
      <c r="Z842" s="26">
        <f t="shared" si="200"/>
        <v>57757.056190791467</v>
      </c>
      <c r="AA842" s="27">
        <f t="shared" si="192"/>
        <v>2413.5058170666671</v>
      </c>
      <c r="AB842" s="27">
        <f t="shared" si="201"/>
        <v>532.66073382661341</v>
      </c>
      <c r="AC842" s="27">
        <f t="shared" si="202"/>
        <v>2946.1665508932806</v>
      </c>
      <c r="AD842" s="26">
        <f t="shared" si="203"/>
        <v>205513.57176568476</v>
      </c>
    </row>
    <row r="843" spans="1:30" s="23" customFormat="1">
      <c r="A843" s="129" t="s">
        <v>2275</v>
      </c>
      <c r="B843" s="129" t="s">
        <v>33</v>
      </c>
      <c r="C843" s="130">
        <v>5106</v>
      </c>
      <c r="D843" s="129" t="s">
        <v>56</v>
      </c>
      <c r="E843" s="169">
        <f>VLOOKUP($C843,'2020-21 School Level AAFTE'!$C:$Z,11,FALSE)</f>
        <v>0.72199999999999998</v>
      </c>
      <c r="F843" s="169" t="str">
        <f>VLOOKUP($C843,'2020-21 School Level AAFTE'!$C:$Z,8,FALSE)</f>
        <v>Yes</v>
      </c>
      <c r="G843" s="167">
        <f>VLOOKUP($C843,'2020-21 School Level AAFTE'!$C:$I,7,FALSE)</f>
        <v>48.5</v>
      </c>
      <c r="H843" s="145">
        <f>IFERROR(IF(F843= "yes",VLOOKUP(C843,Summary!$B:$I,5,0),0),0)</f>
        <v>0</v>
      </c>
      <c r="I843" s="143">
        <f t="shared" si="193"/>
        <v>48.5</v>
      </c>
      <c r="J843" s="101">
        <f>VLOOKUP($A843,'2021-22 Salary &amp; Benefits'!$A:$I,3,FALSE)</f>
        <v>1</v>
      </c>
      <c r="K843" s="101">
        <f>VLOOKUP($A843,'2021-22 Salary &amp; Benefits'!$A:$I,4,FALSE)</f>
        <v>1</v>
      </c>
      <c r="L843" s="45">
        <f t="shared" si="194"/>
        <v>48.5</v>
      </c>
      <c r="M843" s="29">
        <v>15</v>
      </c>
      <c r="N843" s="31">
        <f t="shared" si="195"/>
        <v>3.2333333333333334</v>
      </c>
      <c r="O843" s="29">
        <v>1.1000000000000001</v>
      </c>
      <c r="P843" s="29">
        <v>36</v>
      </c>
      <c r="Q843" s="32">
        <f t="shared" si="196"/>
        <v>128.04000000000002</v>
      </c>
      <c r="R843" s="122">
        <f t="shared" si="197"/>
        <v>0.14226666666666668</v>
      </c>
      <c r="S843" s="25">
        <f>VLOOKUP($A843,'2021-22 Salary &amp; Benefits'!$A:$I,5,FALSE)</f>
        <v>67585</v>
      </c>
      <c r="T843" s="25">
        <f>VLOOKUP($A843,'2021-22 Salary &amp; Benefits'!$A:$I,6,FALSE)</f>
        <v>68937</v>
      </c>
      <c r="U843" s="26">
        <f t="shared" si="198"/>
        <v>9615.0926666666674</v>
      </c>
      <c r="V843" s="26">
        <f t="shared" si="199"/>
        <v>192.34453333333295</v>
      </c>
      <c r="W843" s="26">
        <f>'2021-22 Salary &amp; Benefits'!G$6</f>
        <v>11848.32</v>
      </c>
      <c r="X843" s="28">
        <f>'2021-22 Salary &amp; Benefits'!H$6</f>
        <v>0.2271</v>
      </c>
      <c r="Y843" s="28">
        <f>'2021-22 Salary &amp; Benefits'!I$6</f>
        <v>0.22070000000000001</v>
      </c>
      <c r="Z843" s="26">
        <f t="shared" si="200"/>
        <v>3911.6589751066667</v>
      </c>
      <c r="AA843" s="27">
        <f t="shared" si="192"/>
        <v>163.45728666666668</v>
      </c>
      <c r="AB843" s="27">
        <f t="shared" si="201"/>
        <v>36.075023167333335</v>
      </c>
      <c r="AC843" s="27">
        <f t="shared" si="202"/>
        <v>199.53230983400002</v>
      </c>
      <c r="AD843" s="26">
        <f t="shared" si="203"/>
        <v>13918.628484940667</v>
      </c>
    </row>
    <row r="844" spans="1:30" s="23" customFormat="1">
      <c r="A844" s="129" t="s">
        <v>2275</v>
      </c>
      <c r="B844" s="129" t="s">
        <v>33</v>
      </c>
      <c r="C844" s="130">
        <v>4446</v>
      </c>
      <c r="D844" s="129" t="s">
        <v>54</v>
      </c>
      <c r="E844" s="169">
        <f>VLOOKUP($C844,'2020-21 School Level AAFTE'!$C:$Z,11,FALSE)</f>
        <v>0.31319999999999998</v>
      </c>
      <c r="F844" s="169" t="str">
        <f>VLOOKUP($C844,'2020-21 School Level AAFTE'!$C:$Z,8,FALSE)</f>
        <v>No</v>
      </c>
      <c r="G844" s="167">
        <f>VLOOKUP($C844,'2020-21 School Level AAFTE'!$C:$I,7,FALSE)</f>
        <v>370.11</v>
      </c>
      <c r="H844" s="145">
        <f>IFERROR(IF(F844= "yes",VLOOKUP(C844,Summary!$B:$I,5,0),0),0)</f>
        <v>0</v>
      </c>
      <c r="I844" s="143">
        <f t="shared" si="193"/>
        <v>0</v>
      </c>
      <c r="J844" s="101">
        <f>VLOOKUP($A844,'2021-22 Salary &amp; Benefits'!$A:$I,3,FALSE)</f>
        <v>1</v>
      </c>
      <c r="K844" s="101">
        <f>VLOOKUP($A844,'2021-22 Salary &amp; Benefits'!$A:$I,4,FALSE)</f>
        <v>1</v>
      </c>
      <c r="L844" s="45">
        <f t="shared" si="194"/>
        <v>0</v>
      </c>
      <c r="M844" s="29">
        <v>15</v>
      </c>
      <c r="N844" s="31">
        <f t="shared" si="195"/>
        <v>0</v>
      </c>
      <c r="O844" s="29">
        <v>1.1000000000000001</v>
      </c>
      <c r="P844" s="29">
        <v>36</v>
      </c>
      <c r="Q844" s="32">
        <f t="shared" si="196"/>
        <v>0</v>
      </c>
      <c r="R844" s="122">
        <f t="shared" si="197"/>
        <v>0</v>
      </c>
      <c r="S844" s="25">
        <f>VLOOKUP($A844,'2021-22 Salary &amp; Benefits'!$A:$I,5,FALSE)</f>
        <v>67585</v>
      </c>
      <c r="T844" s="25">
        <f>VLOOKUP($A844,'2021-22 Salary &amp; Benefits'!$A:$I,6,FALSE)</f>
        <v>68937</v>
      </c>
      <c r="U844" s="26">
        <f t="shared" si="198"/>
        <v>0</v>
      </c>
      <c r="V844" s="26">
        <f t="shared" si="199"/>
        <v>0</v>
      </c>
      <c r="W844" s="26">
        <f>'2021-22 Salary &amp; Benefits'!G$6</f>
        <v>11848.32</v>
      </c>
      <c r="X844" s="28">
        <f>'2021-22 Salary &amp; Benefits'!H$6</f>
        <v>0.2271</v>
      </c>
      <c r="Y844" s="28">
        <f>'2021-22 Salary &amp; Benefits'!I$6</f>
        <v>0.22070000000000001</v>
      </c>
      <c r="Z844" s="26">
        <f t="shared" si="200"/>
        <v>0</v>
      </c>
      <c r="AA844" s="27">
        <f t="shared" ref="AA844:AA907" si="204">($T844*$K844*$R844/180*3)</f>
        <v>0</v>
      </c>
      <c r="AB844" s="27">
        <f t="shared" si="201"/>
        <v>0</v>
      </c>
      <c r="AC844" s="27">
        <f t="shared" si="202"/>
        <v>0</v>
      </c>
      <c r="AD844" s="26">
        <f t="shared" si="203"/>
        <v>0</v>
      </c>
    </row>
    <row r="845" spans="1:30" s="23" customFormat="1">
      <c r="A845" s="129" t="s">
        <v>2275</v>
      </c>
      <c r="B845" s="129" t="s">
        <v>33</v>
      </c>
      <c r="C845" s="130">
        <v>5438</v>
      </c>
      <c r="D845" s="129" t="s">
        <v>58</v>
      </c>
      <c r="E845" s="169">
        <f>VLOOKUP($C845,'2020-21 School Level AAFTE'!$C:$Z,11,FALSE)</f>
        <v>0.36749999999999999</v>
      </c>
      <c r="F845" s="169" t="str">
        <f>VLOOKUP($C845,'2020-21 School Level AAFTE'!$C:$Z,8,FALSE)</f>
        <v>No</v>
      </c>
      <c r="G845" s="167">
        <f>VLOOKUP($C845,'2020-21 School Level AAFTE'!$C:$I,7,FALSE)</f>
        <v>568.15</v>
      </c>
      <c r="H845" s="145">
        <f>IFERROR(IF(F845= "yes",VLOOKUP(C845,Summary!$B:$I,5,0),0),0)</f>
        <v>0</v>
      </c>
      <c r="I845" s="143">
        <f t="shared" si="193"/>
        <v>0</v>
      </c>
      <c r="J845" s="101">
        <f>VLOOKUP($A845,'2021-22 Salary &amp; Benefits'!$A:$I,3,FALSE)</f>
        <v>1</v>
      </c>
      <c r="K845" s="101">
        <f>VLOOKUP($A845,'2021-22 Salary &amp; Benefits'!$A:$I,4,FALSE)</f>
        <v>1</v>
      </c>
      <c r="L845" s="45">
        <f t="shared" si="194"/>
        <v>0</v>
      </c>
      <c r="M845" s="29">
        <v>15</v>
      </c>
      <c r="N845" s="31">
        <f t="shared" si="195"/>
        <v>0</v>
      </c>
      <c r="O845" s="29">
        <v>1.1000000000000001</v>
      </c>
      <c r="P845" s="29">
        <v>36</v>
      </c>
      <c r="Q845" s="32">
        <f t="shared" si="196"/>
        <v>0</v>
      </c>
      <c r="R845" s="122">
        <f t="shared" si="197"/>
        <v>0</v>
      </c>
      <c r="S845" s="25">
        <f>VLOOKUP($A845,'2021-22 Salary &amp; Benefits'!$A:$I,5,FALSE)</f>
        <v>67585</v>
      </c>
      <c r="T845" s="25">
        <f>VLOOKUP($A845,'2021-22 Salary &amp; Benefits'!$A:$I,6,FALSE)</f>
        <v>68937</v>
      </c>
      <c r="U845" s="26">
        <f t="shared" si="198"/>
        <v>0</v>
      </c>
      <c r="V845" s="26">
        <f t="shared" si="199"/>
        <v>0</v>
      </c>
      <c r="W845" s="26">
        <f>'2021-22 Salary &amp; Benefits'!G$6</f>
        <v>11848.32</v>
      </c>
      <c r="X845" s="28">
        <f>'2021-22 Salary &amp; Benefits'!H$6</f>
        <v>0.2271</v>
      </c>
      <c r="Y845" s="28">
        <f>'2021-22 Salary &amp; Benefits'!I$6</f>
        <v>0.22070000000000001</v>
      </c>
      <c r="Z845" s="26">
        <f t="shared" si="200"/>
        <v>0</v>
      </c>
      <c r="AA845" s="27">
        <f t="shared" si="204"/>
        <v>0</v>
      </c>
      <c r="AB845" s="27">
        <f t="shared" si="201"/>
        <v>0</v>
      </c>
      <c r="AC845" s="27">
        <f t="shared" si="202"/>
        <v>0</v>
      </c>
      <c r="AD845" s="26">
        <f t="shared" si="203"/>
        <v>0</v>
      </c>
    </row>
    <row r="846" spans="1:30" s="23" customFormat="1">
      <c r="A846" s="129" t="s">
        <v>2275</v>
      </c>
      <c r="B846" s="129" t="s">
        <v>33</v>
      </c>
      <c r="C846" s="130">
        <v>4073</v>
      </c>
      <c r="D846" s="129" t="s">
        <v>48</v>
      </c>
      <c r="E846" s="169">
        <f>VLOOKUP($C846,'2020-21 School Level AAFTE'!$C:$Z,11,FALSE)</f>
        <v>0.61219999999999997</v>
      </c>
      <c r="F846" s="169" t="str">
        <f>VLOOKUP($C846,'2020-21 School Level AAFTE'!$C:$Z,8,FALSE)</f>
        <v>Yes</v>
      </c>
      <c r="G846" s="167">
        <f>VLOOKUP($C846,'2020-21 School Level AAFTE'!$C:$I,7,FALSE)</f>
        <v>426.85</v>
      </c>
      <c r="H846" s="145">
        <f>IFERROR(IF(F846= "yes",VLOOKUP(C846,Summary!$B:$I,5,0),0),0)</f>
        <v>0</v>
      </c>
      <c r="I846" s="144">
        <f t="shared" si="193"/>
        <v>426.85</v>
      </c>
      <c r="J846" s="101">
        <f>VLOOKUP($A846,'2021-22 Salary &amp; Benefits'!$A:$I,3,FALSE)</f>
        <v>1</v>
      </c>
      <c r="K846" s="101">
        <f>VLOOKUP($A846,'2021-22 Salary &amp; Benefits'!$A:$I,4,FALSE)</f>
        <v>1</v>
      </c>
      <c r="L846" s="121">
        <f t="shared" si="194"/>
        <v>426.85</v>
      </c>
      <c r="M846" s="29">
        <v>15</v>
      </c>
      <c r="N846" s="31">
        <f t="shared" si="195"/>
        <v>28.456666666666667</v>
      </c>
      <c r="O846" s="29">
        <v>1.1000000000000001</v>
      </c>
      <c r="P846" s="29">
        <v>36</v>
      </c>
      <c r="Q846" s="32">
        <f t="shared" si="196"/>
        <v>1126.884</v>
      </c>
      <c r="R846" s="122">
        <f t="shared" si="197"/>
        <v>1.2520933333333333</v>
      </c>
      <c r="S846" s="25">
        <f>VLOOKUP($A846,'2021-22 Salary &amp; Benefits'!$A:$I,5,FALSE)</f>
        <v>67585</v>
      </c>
      <c r="T846" s="25">
        <f>VLOOKUP($A846,'2021-22 Salary &amp; Benefits'!$A:$I,6,FALSE)</f>
        <v>68937</v>
      </c>
      <c r="U846" s="26">
        <f t="shared" si="198"/>
        <v>84622.727933333328</v>
      </c>
      <c r="V846" s="26">
        <f t="shared" si="199"/>
        <v>1692.8301866666734</v>
      </c>
      <c r="W846" s="26">
        <f>'2021-22 Salary &amp; Benefits'!G$6</f>
        <v>11848.32</v>
      </c>
      <c r="X846" s="28">
        <f>'2021-22 Salary &amp; Benefits'!H$6</f>
        <v>0.2271</v>
      </c>
      <c r="Y846" s="28">
        <f>'2021-22 Salary &amp; Benefits'!I$6</f>
        <v>0.22070000000000001</v>
      </c>
      <c r="Z846" s="26">
        <f t="shared" si="200"/>
        <v>34426.631619057327</v>
      </c>
      <c r="AA846" s="27">
        <f t="shared" si="204"/>
        <v>1438.5926353333334</v>
      </c>
      <c r="AB846" s="27">
        <f t="shared" si="201"/>
        <v>317.49739461806672</v>
      </c>
      <c r="AC846" s="27">
        <f t="shared" si="202"/>
        <v>1756.0900299514001</v>
      </c>
      <c r="AD846" s="26">
        <f t="shared" si="203"/>
        <v>122498.27976900873</v>
      </c>
    </row>
    <row r="847" spans="1:30" s="23" customFormat="1">
      <c r="A847" s="129" t="s">
        <v>2275</v>
      </c>
      <c r="B847" s="129" t="s">
        <v>33</v>
      </c>
      <c r="C847" s="130">
        <v>4484</v>
      </c>
      <c r="D847" s="129" t="s">
        <v>55</v>
      </c>
      <c r="E847" s="169">
        <f>VLOOKUP($C847,'2020-21 School Level AAFTE'!$C:$Z,11,FALSE)</f>
        <v>0.51849999999999996</v>
      </c>
      <c r="F847" s="169" t="str">
        <f>VLOOKUP($C847,'2020-21 School Level AAFTE'!$C:$Z,8,FALSE)</f>
        <v>Yes</v>
      </c>
      <c r="G847" s="167">
        <f>VLOOKUP($C847,'2020-21 School Level AAFTE'!$C:$I,7,FALSE)</f>
        <v>1662.3</v>
      </c>
      <c r="H847" s="145">
        <f>IFERROR(IF(F847= "yes",VLOOKUP(C847,Summary!$B:$I,5,0),0),0)</f>
        <v>0</v>
      </c>
      <c r="I847" s="144">
        <f t="shared" si="193"/>
        <v>1662.3</v>
      </c>
      <c r="J847" s="101">
        <f>VLOOKUP($A847,'2021-22 Salary &amp; Benefits'!$A:$I,3,FALSE)</f>
        <v>1</v>
      </c>
      <c r="K847" s="101">
        <f>VLOOKUP($A847,'2021-22 Salary &amp; Benefits'!$A:$I,4,FALSE)</f>
        <v>1</v>
      </c>
      <c r="L847" s="121">
        <f t="shared" si="194"/>
        <v>1662.3</v>
      </c>
      <c r="M847" s="29">
        <v>15</v>
      </c>
      <c r="N847" s="31">
        <f t="shared" si="195"/>
        <v>110.82</v>
      </c>
      <c r="O847" s="29">
        <v>1.1000000000000001</v>
      </c>
      <c r="P847" s="29">
        <v>36</v>
      </c>
      <c r="Q847" s="32">
        <f t="shared" si="196"/>
        <v>4388.4719999999998</v>
      </c>
      <c r="R847" s="122">
        <f t="shared" si="197"/>
        <v>4.87608</v>
      </c>
      <c r="S847" s="25">
        <f>VLOOKUP($A847,'2021-22 Salary &amp; Benefits'!$A:$I,5,FALSE)</f>
        <v>67585</v>
      </c>
      <c r="T847" s="25">
        <f>VLOOKUP($A847,'2021-22 Salary &amp; Benefits'!$A:$I,6,FALSE)</f>
        <v>68937</v>
      </c>
      <c r="U847" s="26">
        <f t="shared" si="198"/>
        <v>329549.86680000002</v>
      </c>
      <c r="V847" s="26">
        <f t="shared" si="199"/>
        <v>6592.4601599999587</v>
      </c>
      <c r="W847" s="26">
        <f>'2021-22 Salary &amp; Benefits'!G$6</f>
        <v>11848.32</v>
      </c>
      <c r="X847" s="28">
        <f>'2021-22 Salary &amp; Benefits'!H$6</f>
        <v>0.2271</v>
      </c>
      <c r="Y847" s="28">
        <f>'2021-22 Salary &amp; Benefits'!I$6</f>
        <v>0.22070000000000001</v>
      </c>
      <c r="Z847" s="26">
        <f t="shared" si="200"/>
        <v>134069.086893192</v>
      </c>
      <c r="AA847" s="27">
        <f t="shared" si="204"/>
        <v>5602.3721159999996</v>
      </c>
      <c r="AB847" s="27">
        <f t="shared" si="201"/>
        <v>1236.4435260011999</v>
      </c>
      <c r="AC847" s="27">
        <f t="shared" si="202"/>
        <v>6838.8156420011992</v>
      </c>
      <c r="AD847" s="26">
        <f t="shared" si="203"/>
        <v>477050.22949519317</v>
      </c>
    </row>
    <row r="848" spans="1:30" s="23" customFormat="1">
      <c r="A848" s="129" t="s">
        <v>2275</v>
      </c>
      <c r="B848" s="129" t="s">
        <v>33</v>
      </c>
      <c r="C848" s="130">
        <v>4136</v>
      </c>
      <c r="D848" s="129" t="s">
        <v>49</v>
      </c>
      <c r="E848" s="169">
        <f>VLOOKUP($C848,'2020-21 School Level AAFTE'!$C:$Z,11,FALSE)</f>
        <v>0.50419999999999998</v>
      </c>
      <c r="F848" s="169" t="str">
        <f>VLOOKUP($C848,'2020-21 School Level AAFTE'!$C:$Z,8,FALSE)</f>
        <v>Yes</v>
      </c>
      <c r="G848" s="167">
        <f>VLOOKUP($C848,'2020-21 School Level AAFTE'!$C:$I,7,FALSE)</f>
        <v>359.77</v>
      </c>
      <c r="H848" s="145">
        <f>IFERROR(IF(F848= "yes",VLOOKUP(C848,Summary!$B:$I,5,0),0),0)</f>
        <v>0</v>
      </c>
      <c r="I848" s="144">
        <f t="shared" si="193"/>
        <v>359.77</v>
      </c>
      <c r="J848" s="101">
        <f>VLOOKUP($A848,'2021-22 Salary &amp; Benefits'!$A:$I,3,FALSE)</f>
        <v>1</v>
      </c>
      <c r="K848" s="101">
        <f>VLOOKUP($A848,'2021-22 Salary &amp; Benefits'!$A:$I,4,FALSE)</f>
        <v>1</v>
      </c>
      <c r="L848" s="121">
        <f t="shared" si="194"/>
        <v>359.77</v>
      </c>
      <c r="M848" s="29">
        <v>15</v>
      </c>
      <c r="N848" s="31">
        <f t="shared" si="195"/>
        <v>23.984666666666666</v>
      </c>
      <c r="O848" s="29">
        <v>1.1000000000000001</v>
      </c>
      <c r="P848" s="29">
        <v>36</v>
      </c>
      <c r="Q848" s="32">
        <f t="shared" si="196"/>
        <v>949.79279999999994</v>
      </c>
      <c r="R848" s="122">
        <f t="shared" si="197"/>
        <v>1.0553253333333332</v>
      </c>
      <c r="S848" s="25">
        <f>VLOOKUP($A848,'2021-22 Salary &amp; Benefits'!$A:$I,5,FALSE)</f>
        <v>67585</v>
      </c>
      <c r="T848" s="25">
        <f>VLOOKUP($A848,'2021-22 Salary &amp; Benefits'!$A:$I,6,FALSE)</f>
        <v>68937</v>
      </c>
      <c r="U848" s="26">
        <f t="shared" si="198"/>
        <v>71324.162653333333</v>
      </c>
      <c r="V848" s="26">
        <f t="shared" si="199"/>
        <v>1426.7998506666627</v>
      </c>
      <c r="W848" s="26">
        <f>'2021-22 Salary &amp; Benefits'!G$6</f>
        <v>11848.32</v>
      </c>
      <c r="X848" s="28">
        <f>'2021-22 Salary &amp; Benefits'!H$6</f>
        <v>0.2271</v>
      </c>
      <c r="Y848" s="28">
        <f>'2021-22 Salary &amp; Benefits'!I$6</f>
        <v>0.22070000000000001</v>
      </c>
      <c r="Z848" s="26">
        <f t="shared" si="200"/>
        <v>29016.444319054128</v>
      </c>
      <c r="AA848" s="27">
        <f t="shared" si="204"/>
        <v>1212.5160417333332</v>
      </c>
      <c r="AB848" s="27">
        <f t="shared" si="201"/>
        <v>267.60229041054663</v>
      </c>
      <c r="AC848" s="27">
        <f t="shared" si="202"/>
        <v>1480.1183321438798</v>
      </c>
      <c r="AD848" s="26">
        <f t="shared" si="203"/>
        <v>103247.525155198</v>
      </c>
    </row>
    <row r="849" spans="1:30" s="23" customFormat="1">
      <c r="A849" s="129" t="s">
        <v>2275</v>
      </c>
      <c r="B849" s="129" t="s">
        <v>33</v>
      </c>
      <c r="C849" s="130">
        <v>4118</v>
      </c>
      <c r="D849" s="129" t="s">
        <v>2921</v>
      </c>
      <c r="E849" s="169">
        <f>VLOOKUP($C849,'2020-21 School Level AAFTE'!$C:$Z,11,FALSE)</f>
        <v>0.16220000000000001</v>
      </c>
      <c r="F849" s="169" t="str">
        <f>VLOOKUP($C849,'2020-21 School Level AAFTE'!$C:$Z,8,FALSE)</f>
        <v>No</v>
      </c>
      <c r="G849" s="167">
        <f>VLOOKUP($C849,'2020-21 School Level AAFTE'!$C:$I,7,FALSE)</f>
        <v>497.83</v>
      </c>
      <c r="H849" s="145">
        <f>IFERROR(IF(F849= "yes",VLOOKUP(C849,Summary!$B:$I,5,0),0),0)</f>
        <v>0</v>
      </c>
      <c r="I849" s="143">
        <f t="shared" si="193"/>
        <v>0</v>
      </c>
      <c r="J849" s="101">
        <f>VLOOKUP($A849,'2021-22 Salary &amp; Benefits'!$A:$I,3,FALSE)</f>
        <v>1</v>
      </c>
      <c r="K849" s="101">
        <f>VLOOKUP($A849,'2021-22 Salary &amp; Benefits'!$A:$I,4,FALSE)</f>
        <v>1</v>
      </c>
      <c r="L849" s="45">
        <f t="shared" si="194"/>
        <v>0</v>
      </c>
      <c r="M849" s="29">
        <v>15</v>
      </c>
      <c r="N849" s="31">
        <f t="shared" si="195"/>
        <v>0</v>
      </c>
      <c r="O849" s="29">
        <v>1.1000000000000001</v>
      </c>
      <c r="P849" s="29">
        <v>36</v>
      </c>
      <c r="Q849" s="32">
        <f t="shared" si="196"/>
        <v>0</v>
      </c>
      <c r="R849" s="122">
        <f t="shared" si="197"/>
        <v>0</v>
      </c>
      <c r="S849" s="25">
        <f>VLOOKUP($A849,'2021-22 Salary &amp; Benefits'!$A:$I,5,FALSE)</f>
        <v>67585</v>
      </c>
      <c r="T849" s="25">
        <f>VLOOKUP($A849,'2021-22 Salary &amp; Benefits'!$A:$I,6,FALSE)</f>
        <v>68937</v>
      </c>
      <c r="U849" s="26">
        <f t="shared" si="198"/>
        <v>0</v>
      </c>
      <c r="V849" s="26">
        <f t="shared" si="199"/>
        <v>0</v>
      </c>
      <c r="W849" s="26">
        <f>'2021-22 Salary &amp; Benefits'!G$6</f>
        <v>11848.32</v>
      </c>
      <c r="X849" s="28">
        <f>'2021-22 Salary &amp; Benefits'!H$6</f>
        <v>0.2271</v>
      </c>
      <c r="Y849" s="28">
        <f>'2021-22 Salary &amp; Benefits'!I$6</f>
        <v>0.22070000000000001</v>
      </c>
      <c r="Z849" s="26">
        <f t="shared" si="200"/>
        <v>0</v>
      </c>
      <c r="AA849" s="27">
        <f t="shared" si="204"/>
        <v>0</v>
      </c>
      <c r="AB849" s="27">
        <f t="shared" si="201"/>
        <v>0</v>
      </c>
      <c r="AC849" s="27">
        <f t="shared" si="202"/>
        <v>0</v>
      </c>
      <c r="AD849" s="26">
        <f t="shared" si="203"/>
        <v>0</v>
      </c>
    </row>
    <row r="850" spans="1:30" s="23" customFormat="1">
      <c r="A850" s="129" t="s">
        <v>2275</v>
      </c>
      <c r="B850" s="129" t="s">
        <v>33</v>
      </c>
      <c r="C850" s="130">
        <v>3369</v>
      </c>
      <c r="D850" s="129" t="s">
        <v>43</v>
      </c>
      <c r="E850" s="169">
        <f>VLOOKUP($C850,'2020-21 School Level AAFTE'!$C:$Z,11,FALSE)</f>
        <v>0.68969999999999998</v>
      </c>
      <c r="F850" s="169" t="str">
        <f>VLOOKUP($C850,'2020-21 School Level AAFTE'!$C:$Z,8,FALSE)</f>
        <v>Yes</v>
      </c>
      <c r="G850" s="167">
        <f>VLOOKUP($C850,'2020-21 School Level AAFTE'!$C:$I,7,FALSE)</f>
        <v>364.91</v>
      </c>
      <c r="H850" s="145">
        <f>IFERROR(IF(F850= "yes",VLOOKUP(C850,Summary!$B:$I,5,0),0),0)</f>
        <v>0</v>
      </c>
      <c r="I850" s="144">
        <f t="shared" si="193"/>
        <v>364.91</v>
      </c>
      <c r="J850" s="101">
        <f>VLOOKUP($A850,'2021-22 Salary &amp; Benefits'!$A:$I,3,FALSE)</f>
        <v>1</v>
      </c>
      <c r="K850" s="101">
        <f>VLOOKUP($A850,'2021-22 Salary &amp; Benefits'!$A:$I,4,FALSE)</f>
        <v>1</v>
      </c>
      <c r="L850" s="121">
        <f t="shared" si="194"/>
        <v>364.91</v>
      </c>
      <c r="M850" s="29">
        <v>15</v>
      </c>
      <c r="N850" s="31">
        <f t="shared" si="195"/>
        <v>24.327333333333335</v>
      </c>
      <c r="O850" s="29">
        <v>1.1000000000000001</v>
      </c>
      <c r="P850" s="29">
        <v>36</v>
      </c>
      <c r="Q850" s="32">
        <f t="shared" si="196"/>
        <v>963.36240000000009</v>
      </c>
      <c r="R850" s="122">
        <f t="shared" si="197"/>
        <v>1.0704026666666668</v>
      </c>
      <c r="S850" s="25">
        <f>VLOOKUP($A850,'2021-22 Salary &amp; Benefits'!$A:$I,5,FALSE)</f>
        <v>67585</v>
      </c>
      <c r="T850" s="25">
        <f>VLOOKUP($A850,'2021-22 Salary &amp; Benefits'!$A:$I,6,FALSE)</f>
        <v>68937</v>
      </c>
      <c r="U850" s="26">
        <f t="shared" si="198"/>
        <v>72343.164226666675</v>
      </c>
      <c r="V850" s="26">
        <f t="shared" si="199"/>
        <v>1447.1844053333334</v>
      </c>
      <c r="W850" s="26">
        <f>'2021-22 Salary &amp; Benefits'!G$6</f>
        <v>11848.32</v>
      </c>
      <c r="X850" s="28">
        <f>'2021-22 Salary &amp; Benefits'!H$6</f>
        <v>0.2271</v>
      </c>
      <c r="Y850" s="28">
        <f>'2021-22 Salary &amp; Benefits'!I$6</f>
        <v>0.22070000000000001</v>
      </c>
      <c r="Z850" s="26">
        <f t="shared" si="200"/>
        <v>29430.999517653072</v>
      </c>
      <c r="AA850" s="27">
        <f t="shared" si="204"/>
        <v>1229.8391438666667</v>
      </c>
      <c r="AB850" s="27">
        <f t="shared" si="201"/>
        <v>271.42549905137338</v>
      </c>
      <c r="AC850" s="27">
        <f t="shared" si="202"/>
        <v>1501.2646429180402</v>
      </c>
      <c r="AD850" s="26">
        <f t="shared" si="203"/>
        <v>104722.61279257113</v>
      </c>
    </row>
    <row r="851" spans="1:30" s="23" customFormat="1">
      <c r="A851" s="129" t="s">
        <v>2275</v>
      </c>
      <c r="B851" s="129" t="s">
        <v>33</v>
      </c>
      <c r="C851" s="130">
        <v>3144</v>
      </c>
      <c r="D851" s="129" t="s">
        <v>40</v>
      </c>
      <c r="E851" s="169">
        <f>VLOOKUP($C851,'2020-21 School Level AAFTE'!$C:$Z,11,FALSE)</f>
        <v>0.75700000000000001</v>
      </c>
      <c r="F851" s="169" t="str">
        <f>VLOOKUP($C851,'2020-21 School Level AAFTE'!$C:$Z,8,FALSE)</f>
        <v>Yes</v>
      </c>
      <c r="G851" s="167">
        <f>VLOOKUP($C851,'2020-21 School Level AAFTE'!$C:$I,7,FALSE)</f>
        <v>350.2</v>
      </c>
      <c r="H851" s="145">
        <f>IFERROR(IF(F851= "yes",VLOOKUP(C851,Summary!$B:$I,5,0),0),0)</f>
        <v>0</v>
      </c>
      <c r="I851" s="144">
        <f t="shared" si="193"/>
        <v>350.2</v>
      </c>
      <c r="J851" s="101">
        <f>VLOOKUP($A851,'2021-22 Salary &amp; Benefits'!$A:$I,3,FALSE)</f>
        <v>1</v>
      </c>
      <c r="K851" s="101">
        <f>VLOOKUP($A851,'2021-22 Salary &amp; Benefits'!$A:$I,4,FALSE)</f>
        <v>1</v>
      </c>
      <c r="L851" s="121">
        <f t="shared" si="194"/>
        <v>350.2</v>
      </c>
      <c r="M851" s="29">
        <v>15</v>
      </c>
      <c r="N851" s="31">
        <f t="shared" si="195"/>
        <v>23.346666666666668</v>
      </c>
      <c r="O851" s="29">
        <v>1.1000000000000001</v>
      </c>
      <c r="P851" s="29">
        <v>36</v>
      </c>
      <c r="Q851" s="32">
        <f t="shared" si="196"/>
        <v>924.52800000000002</v>
      </c>
      <c r="R851" s="122">
        <f t="shared" si="197"/>
        <v>1.0272533333333334</v>
      </c>
      <c r="S851" s="25">
        <f>VLOOKUP($A851,'2021-22 Salary &amp; Benefits'!$A:$I,5,FALSE)</f>
        <v>67585</v>
      </c>
      <c r="T851" s="25">
        <f>VLOOKUP($A851,'2021-22 Salary &amp; Benefits'!$A:$I,6,FALSE)</f>
        <v>68937</v>
      </c>
      <c r="U851" s="26">
        <f t="shared" si="198"/>
        <v>69426.916533333337</v>
      </c>
      <c r="V851" s="26">
        <f t="shared" si="199"/>
        <v>1388.8465066666686</v>
      </c>
      <c r="W851" s="26">
        <f>'2021-22 Salary &amp; Benefits'!G$6</f>
        <v>11848.32</v>
      </c>
      <c r="X851" s="28">
        <f>'2021-22 Salary &amp; Benefits'!H$6</f>
        <v>0.2271</v>
      </c>
      <c r="Y851" s="28">
        <f>'2021-22 Salary &amp; Benefits'!I$6</f>
        <v>0.22070000000000001</v>
      </c>
      <c r="Z851" s="26">
        <f t="shared" si="200"/>
        <v>28244.597383141336</v>
      </c>
      <c r="AA851" s="27">
        <f t="shared" si="204"/>
        <v>1180.2627173333335</v>
      </c>
      <c r="AB851" s="27">
        <f t="shared" si="201"/>
        <v>260.48398171546671</v>
      </c>
      <c r="AC851" s="27">
        <f t="shared" si="202"/>
        <v>1440.7466990488001</v>
      </c>
      <c r="AD851" s="26">
        <f t="shared" si="203"/>
        <v>100501.10712219015</v>
      </c>
    </row>
    <row r="852" spans="1:30" s="23" customFormat="1">
      <c r="A852" s="129" t="s">
        <v>2275</v>
      </c>
      <c r="B852" s="129" t="s">
        <v>33</v>
      </c>
      <c r="C852" s="130">
        <v>2825</v>
      </c>
      <c r="D852" s="129" t="s">
        <v>37</v>
      </c>
      <c r="E852" s="169">
        <f>VLOOKUP($C852,'2020-21 School Level AAFTE'!$C:$Z,11,FALSE)</f>
        <v>0.85199999999999998</v>
      </c>
      <c r="F852" s="169" t="str">
        <f>VLOOKUP($C852,'2020-21 School Level AAFTE'!$C:$Z,8,FALSE)</f>
        <v>Yes</v>
      </c>
      <c r="G852" s="167">
        <f>VLOOKUP($C852,'2020-21 School Level AAFTE'!$C:$I,7,FALSE)</f>
        <v>444.4</v>
      </c>
      <c r="H852" s="145">
        <f>IFERROR(IF(F852= "yes",VLOOKUP(C852,Summary!$B:$I,5,0),0),0)</f>
        <v>0</v>
      </c>
      <c r="I852" s="144">
        <f t="shared" si="193"/>
        <v>444.4</v>
      </c>
      <c r="J852" s="101">
        <f>VLOOKUP($A852,'2021-22 Salary &amp; Benefits'!$A:$I,3,FALSE)</f>
        <v>1</v>
      </c>
      <c r="K852" s="101">
        <f>VLOOKUP($A852,'2021-22 Salary &amp; Benefits'!$A:$I,4,FALSE)</f>
        <v>1</v>
      </c>
      <c r="L852" s="121">
        <f t="shared" si="194"/>
        <v>444.4</v>
      </c>
      <c r="M852" s="29">
        <v>15</v>
      </c>
      <c r="N852" s="31">
        <f t="shared" si="195"/>
        <v>29.626666666666665</v>
      </c>
      <c r="O852" s="29">
        <v>1.1000000000000001</v>
      </c>
      <c r="P852" s="29">
        <v>36</v>
      </c>
      <c r="Q852" s="32">
        <f t="shared" si="196"/>
        <v>1173.2160000000001</v>
      </c>
      <c r="R852" s="122">
        <f t="shared" si="197"/>
        <v>1.3035733333333335</v>
      </c>
      <c r="S852" s="25">
        <f>VLOOKUP($A852,'2021-22 Salary &amp; Benefits'!$A:$I,5,FALSE)</f>
        <v>67585</v>
      </c>
      <c r="T852" s="25">
        <f>VLOOKUP($A852,'2021-22 Salary &amp; Benefits'!$A:$I,6,FALSE)</f>
        <v>68937</v>
      </c>
      <c r="U852" s="26">
        <f t="shared" si="198"/>
        <v>88102.003733333346</v>
      </c>
      <c r="V852" s="26">
        <f t="shared" si="199"/>
        <v>1762.4311466666695</v>
      </c>
      <c r="W852" s="26">
        <f>'2021-22 Salary &amp; Benefits'!G$6</f>
        <v>11848.32</v>
      </c>
      <c r="X852" s="28">
        <f>'2021-22 Salary &amp; Benefits'!H$6</f>
        <v>0.2271</v>
      </c>
      <c r="Y852" s="28">
        <f>'2021-22 Salary &amp; Benefits'!I$6</f>
        <v>0.22070000000000001</v>
      </c>
      <c r="Z852" s="26">
        <f t="shared" si="200"/>
        <v>35842.087598709339</v>
      </c>
      <c r="AA852" s="27">
        <f t="shared" si="204"/>
        <v>1497.7405813333335</v>
      </c>
      <c r="AB852" s="27">
        <f t="shared" si="201"/>
        <v>330.55134630026669</v>
      </c>
      <c r="AC852" s="27">
        <f t="shared" si="202"/>
        <v>1828.2919276336002</v>
      </c>
      <c r="AD852" s="26">
        <f t="shared" si="203"/>
        <v>127534.81440634295</v>
      </c>
    </row>
    <row r="853" spans="1:30" s="23" customFormat="1">
      <c r="A853" s="132" t="s">
        <v>2376</v>
      </c>
      <c r="B853" s="129" t="s">
        <v>942</v>
      </c>
      <c r="C853" s="130">
        <v>4353</v>
      </c>
      <c r="D853" s="132" t="s">
        <v>967</v>
      </c>
      <c r="E853" s="169">
        <f>VLOOKUP($C853,'2020-21 School Level AAFTE'!$C:$Z,11,FALSE)</f>
        <v>0.23619999999999999</v>
      </c>
      <c r="F853" s="169" t="str">
        <f>VLOOKUP($C853,'2020-21 School Level AAFTE'!$C:$Z,8,FALSE)</f>
        <v>No</v>
      </c>
      <c r="G853" s="167">
        <f>VLOOKUP($C853,'2020-21 School Level AAFTE'!$C:$I,7,FALSE)</f>
        <v>459.36</v>
      </c>
      <c r="H853" s="145">
        <f>IFERROR(IF(F853= "yes",VLOOKUP(C853,Summary!$B:$I,5,0),0),0)</f>
        <v>0</v>
      </c>
      <c r="I853" s="143">
        <f t="shared" si="193"/>
        <v>0</v>
      </c>
      <c r="J853" s="101">
        <f>VLOOKUP($A853,'2021-22 Salary &amp; Benefits'!$A:$I,3,FALSE)</f>
        <v>1.18</v>
      </c>
      <c r="K853" s="101">
        <f>VLOOKUP($A853,'2021-22 Salary &amp; Benefits'!$A:$I,4,FALSE)</f>
        <v>1.18</v>
      </c>
      <c r="L853" s="45">
        <f t="shared" si="194"/>
        <v>0</v>
      </c>
      <c r="M853" s="29">
        <v>15</v>
      </c>
      <c r="N853" s="31">
        <f t="shared" si="195"/>
        <v>0</v>
      </c>
      <c r="O853" s="29">
        <v>1.1000000000000001</v>
      </c>
      <c r="P853" s="29">
        <v>36</v>
      </c>
      <c r="Q853" s="32">
        <f t="shared" si="196"/>
        <v>0</v>
      </c>
      <c r="R853" s="122">
        <f t="shared" si="197"/>
        <v>0</v>
      </c>
      <c r="S853" s="25">
        <f>VLOOKUP($A853,'2021-22 Salary &amp; Benefits'!$A:$I,5,FALSE)</f>
        <v>67585</v>
      </c>
      <c r="T853" s="25">
        <f>VLOOKUP($A853,'2021-22 Salary &amp; Benefits'!$A:$I,6,FALSE)</f>
        <v>68937</v>
      </c>
      <c r="U853" s="26">
        <f t="shared" si="198"/>
        <v>0</v>
      </c>
      <c r="V853" s="26">
        <f t="shared" si="199"/>
        <v>0</v>
      </c>
      <c r="W853" s="26">
        <f>'2021-22 Salary &amp; Benefits'!G$6</f>
        <v>11848.32</v>
      </c>
      <c r="X853" s="28">
        <f>'2021-22 Salary &amp; Benefits'!H$6</f>
        <v>0.2271</v>
      </c>
      <c r="Y853" s="28">
        <f>'2021-22 Salary &amp; Benefits'!I$6</f>
        <v>0.22070000000000001</v>
      </c>
      <c r="Z853" s="26">
        <f t="shared" si="200"/>
        <v>0</v>
      </c>
      <c r="AA853" s="27">
        <f t="shared" si="204"/>
        <v>0</v>
      </c>
      <c r="AB853" s="27">
        <f t="shared" si="201"/>
        <v>0</v>
      </c>
      <c r="AC853" s="27">
        <f t="shared" si="202"/>
        <v>0</v>
      </c>
      <c r="AD853" s="26">
        <f t="shared" si="203"/>
        <v>0</v>
      </c>
    </row>
    <row r="854" spans="1:30" s="23" customFormat="1">
      <c r="A854" s="129" t="s">
        <v>2376</v>
      </c>
      <c r="B854" s="129" t="s">
        <v>942</v>
      </c>
      <c r="C854" s="130">
        <v>4440</v>
      </c>
      <c r="D854" s="129" t="s">
        <v>971</v>
      </c>
      <c r="E854" s="169">
        <f>VLOOKUP($C854,'2020-21 School Level AAFTE'!$C:$Z,11,FALSE)</f>
        <v>0.47839999999999999</v>
      </c>
      <c r="F854" s="169" t="str">
        <f>VLOOKUP($C854,'2020-21 School Level AAFTE'!$C:$Z,8,FALSE)</f>
        <v>No</v>
      </c>
      <c r="G854" s="167">
        <f>VLOOKUP($C854,'2020-21 School Level AAFTE'!$C:$I,7,FALSE)</f>
        <v>636.54999999999995</v>
      </c>
      <c r="H854" s="145">
        <f>IFERROR(IF(F854= "yes",VLOOKUP(C854,Summary!$B:$I,5,0),0),0)</f>
        <v>0</v>
      </c>
      <c r="I854" s="143">
        <f t="shared" si="193"/>
        <v>0</v>
      </c>
      <c r="J854" s="101">
        <f>VLOOKUP($A854,'2021-22 Salary &amp; Benefits'!$A:$I,3,FALSE)</f>
        <v>1.18</v>
      </c>
      <c r="K854" s="101">
        <f>VLOOKUP($A854,'2021-22 Salary &amp; Benefits'!$A:$I,4,FALSE)</f>
        <v>1.18</v>
      </c>
      <c r="L854" s="45">
        <f t="shared" si="194"/>
        <v>0</v>
      </c>
      <c r="M854" s="29">
        <v>15</v>
      </c>
      <c r="N854" s="31">
        <f t="shared" si="195"/>
        <v>0</v>
      </c>
      <c r="O854" s="29">
        <v>1.1000000000000001</v>
      </c>
      <c r="P854" s="29">
        <v>36</v>
      </c>
      <c r="Q854" s="32">
        <f t="shared" si="196"/>
        <v>0</v>
      </c>
      <c r="R854" s="122">
        <f t="shared" si="197"/>
        <v>0</v>
      </c>
      <c r="S854" s="25">
        <f>VLOOKUP($A854,'2021-22 Salary &amp; Benefits'!$A:$I,5,FALSE)</f>
        <v>67585</v>
      </c>
      <c r="T854" s="25">
        <f>VLOOKUP($A854,'2021-22 Salary &amp; Benefits'!$A:$I,6,FALSE)</f>
        <v>68937</v>
      </c>
      <c r="U854" s="26">
        <f t="shared" si="198"/>
        <v>0</v>
      </c>
      <c r="V854" s="26">
        <f t="shared" si="199"/>
        <v>0</v>
      </c>
      <c r="W854" s="26">
        <f>'2021-22 Salary &amp; Benefits'!G$6</f>
        <v>11848.32</v>
      </c>
      <c r="X854" s="28">
        <f>'2021-22 Salary &amp; Benefits'!H$6</f>
        <v>0.2271</v>
      </c>
      <c r="Y854" s="28">
        <f>'2021-22 Salary &amp; Benefits'!I$6</f>
        <v>0.22070000000000001</v>
      </c>
      <c r="Z854" s="26">
        <f t="shared" si="200"/>
        <v>0</v>
      </c>
      <c r="AA854" s="27">
        <f t="shared" si="204"/>
        <v>0</v>
      </c>
      <c r="AB854" s="27">
        <f t="shared" si="201"/>
        <v>0</v>
      </c>
      <c r="AC854" s="27">
        <f t="shared" si="202"/>
        <v>0</v>
      </c>
      <c r="AD854" s="26">
        <f t="shared" si="203"/>
        <v>0</v>
      </c>
    </row>
    <row r="855" spans="1:30" s="23" customFormat="1">
      <c r="A855" s="129" t="s">
        <v>2376</v>
      </c>
      <c r="B855" s="129" t="s">
        <v>942</v>
      </c>
      <c r="C855" s="130">
        <v>3676</v>
      </c>
      <c r="D855" s="129" t="s">
        <v>954</v>
      </c>
      <c r="E855" s="169">
        <f>VLOOKUP($C855,'2020-21 School Level AAFTE'!$C:$Z,11,FALSE)</f>
        <v>0.49580000000000002</v>
      </c>
      <c r="F855" s="169" t="str">
        <f>VLOOKUP($C855,'2020-21 School Level AAFTE'!$C:$Z,8,FALSE)</f>
        <v>No</v>
      </c>
      <c r="G855" s="167">
        <f>VLOOKUP($C855,'2020-21 School Level AAFTE'!$C:$I,7,FALSE)</f>
        <v>232.2</v>
      </c>
      <c r="H855" s="145">
        <f>IFERROR(IF(F855= "yes",VLOOKUP(C855,Summary!$B:$I,5,0),0),0)</f>
        <v>0</v>
      </c>
      <c r="I855" s="144">
        <f t="shared" si="193"/>
        <v>0</v>
      </c>
      <c r="J855" s="101">
        <f>VLOOKUP($A855,'2021-22 Salary &amp; Benefits'!$A:$I,3,FALSE)</f>
        <v>1.18</v>
      </c>
      <c r="K855" s="101">
        <f>VLOOKUP($A855,'2021-22 Salary &amp; Benefits'!$A:$I,4,FALSE)</f>
        <v>1.18</v>
      </c>
      <c r="L855" s="121">
        <f t="shared" si="194"/>
        <v>0</v>
      </c>
      <c r="M855" s="29">
        <v>15</v>
      </c>
      <c r="N855" s="31">
        <f t="shared" si="195"/>
        <v>0</v>
      </c>
      <c r="O855" s="29">
        <v>1.1000000000000001</v>
      </c>
      <c r="P855" s="29">
        <v>36</v>
      </c>
      <c r="Q855" s="32">
        <f t="shared" si="196"/>
        <v>0</v>
      </c>
      <c r="R855" s="122">
        <f t="shared" si="197"/>
        <v>0</v>
      </c>
      <c r="S855" s="25">
        <f>VLOOKUP($A855,'2021-22 Salary &amp; Benefits'!$A:$I,5,FALSE)</f>
        <v>67585</v>
      </c>
      <c r="T855" s="25">
        <f>VLOOKUP($A855,'2021-22 Salary &amp; Benefits'!$A:$I,6,FALSE)</f>
        <v>68937</v>
      </c>
      <c r="U855" s="26">
        <f t="shared" si="198"/>
        <v>0</v>
      </c>
      <c r="V855" s="26">
        <f t="shared" si="199"/>
        <v>0</v>
      </c>
      <c r="W855" s="26">
        <f>'2021-22 Salary &amp; Benefits'!G$6</f>
        <v>11848.32</v>
      </c>
      <c r="X855" s="28">
        <f>'2021-22 Salary &amp; Benefits'!H$6</f>
        <v>0.2271</v>
      </c>
      <c r="Y855" s="28">
        <f>'2021-22 Salary &amp; Benefits'!I$6</f>
        <v>0.22070000000000001</v>
      </c>
      <c r="Z855" s="26">
        <f t="shared" si="200"/>
        <v>0</v>
      </c>
      <c r="AA855" s="27">
        <f t="shared" si="204"/>
        <v>0</v>
      </c>
      <c r="AB855" s="27">
        <f t="shared" si="201"/>
        <v>0</v>
      </c>
      <c r="AC855" s="27">
        <f t="shared" si="202"/>
        <v>0</v>
      </c>
      <c r="AD855" s="26">
        <f t="shared" si="203"/>
        <v>0</v>
      </c>
    </row>
    <row r="856" spans="1:30" s="23" customFormat="1">
      <c r="A856" s="129" t="s">
        <v>2376</v>
      </c>
      <c r="B856" s="129" t="s">
        <v>942</v>
      </c>
      <c r="C856" s="130">
        <v>3388</v>
      </c>
      <c r="D856" s="129" t="s">
        <v>948</v>
      </c>
      <c r="E856" s="169">
        <f>VLOOKUP($C856,'2020-21 School Level AAFTE'!$C:$Z,11,FALSE)</f>
        <v>0.49340000000000001</v>
      </c>
      <c r="F856" s="169" t="str">
        <f>VLOOKUP($C856,'2020-21 School Level AAFTE'!$C:$Z,8,FALSE)</f>
        <v>No</v>
      </c>
      <c r="G856" s="167">
        <f>VLOOKUP($C856,'2020-21 School Level AAFTE'!$C:$I,7,FALSE)</f>
        <v>592.5</v>
      </c>
      <c r="H856" s="145">
        <f>IFERROR(IF(F856= "yes",VLOOKUP(C856,Summary!$B:$I,5,0),0),0)</f>
        <v>0</v>
      </c>
      <c r="I856" s="144">
        <f t="shared" si="193"/>
        <v>0</v>
      </c>
      <c r="J856" s="101">
        <f>VLOOKUP($A856,'2021-22 Salary &amp; Benefits'!$A:$I,3,FALSE)</f>
        <v>1.18</v>
      </c>
      <c r="K856" s="101">
        <f>VLOOKUP($A856,'2021-22 Salary &amp; Benefits'!$A:$I,4,FALSE)</f>
        <v>1.18</v>
      </c>
      <c r="L856" s="121">
        <f t="shared" si="194"/>
        <v>0</v>
      </c>
      <c r="M856" s="29">
        <v>15</v>
      </c>
      <c r="N856" s="31">
        <f t="shared" si="195"/>
        <v>0</v>
      </c>
      <c r="O856" s="29">
        <v>1.1000000000000001</v>
      </c>
      <c r="P856" s="29">
        <v>36</v>
      </c>
      <c r="Q856" s="32">
        <f t="shared" si="196"/>
        <v>0</v>
      </c>
      <c r="R856" s="122">
        <f t="shared" si="197"/>
        <v>0</v>
      </c>
      <c r="S856" s="25">
        <f>VLOOKUP($A856,'2021-22 Salary &amp; Benefits'!$A:$I,5,FALSE)</f>
        <v>67585</v>
      </c>
      <c r="T856" s="25">
        <f>VLOOKUP($A856,'2021-22 Salary &amp; Benefits'!$A:$I,6,FALSE)</f>
        <v>68937</v>
      </c>
      <c r="U856" s="26">
        <f t="shared" si="198"/>
        <v>0</v>
      </c>
      <c r="V856" s="26">
        <f t="shared" si="199"/>
        <v>0</v>
      </c>
      <c r="W856" s="26">
        <f>'2021-22 Salary &amp; Benefits'!G$6</f>
        <v>11848.32</v>
      </c>
      <c r="X856" s="28">
        <f>'2021-22 Salary &amp; Benefits'!H$6</f>
        <v>0.2271</v>
      </c>
      <c r="Y856" s="28">
        <f>'2021-22 Salary &amp; Benefits'!I$6</f>
        <v>0.22070000000000001</v>
      </c>
      <c r="Z856" s="26">
        <f t="shared" si="200"/>
        <v>0</v>
      </c>
      <c r="AA856" s="27">
        <f t="shared" si="204"/>
        <v>0</v>
      </c>
      <c r="AB856" s="27">
        <f t="shared" si="201"/>
        <v>0</v>
      </c>
      <c r="AC856" s="27">
        <f t="shared" si="202"/>
        <v>0</v>
      </c>
      <c r="AD856" s="26">
        <f t="shared" si="203"/>
        <v>0</v>
      </c>
    </row>
    <row r="857" spans="1:30" s="23" customFormat="1">
      <c r="A857" s="129" t="s">
        <v>2376</v>
      </c>
      <c r="B857" s="129" t="s">
        <v>942</v>
      </c>
      <c r="C857" s="130">
        <v>4126</v>
      </c>
      <c r="D857" s="129" t="s">
        <v>960</v>
      </c>
      <c r="E857" s="169">
        <f>VLOOKUP($C857,'2020-21 School Level AAFTE'!$C:$Z,11,FALSE)</f>
        <v>0.31019999999999998</v>
      </c>
      <c r="F857" s="169" t="str">
        <f>VLOOKUP($C857,'2020-21 School Level AAFTE'!$C:$Z,8,FALSE)</f>
        <v>No</v>
      </c>
      <c r="G857" s="167">
        <f>VLOOKUP($C857,'2020-21 School Level AAFTE'!$C:$I,7,FALSE)</f>
        <v>421.14</v>
      </c>
      <c r="H857" s="145">
        <f>IFERROR(IF(F857= "yes",VLOOKUP(C857,Summary!$B:$I,5,0),0),0)</f>
        <v>0</v>
      </c>
      <c r="I857" s="144">
        <f t="shared" si="193"/>
        <v>0</v>
      </c>
      <c r="J857" s="101">
        <f>VLOOKUP($A857,'2021-22 Salary &amp; Benefits'!$A:$I,3,FALSE)</f>
        <v>1.18</v>
      </c>
      <c r="K857" s="101">
        <f>VLOOKUP($A857,'2021-22 Salary &amp; Benefits'!$A:$I,4,FALSE)</f>
        <v>1.18</v>
      </c>
      <c r="L857" s="121">
        <f t="shared" si="194"/>
        <v>0</v>
      </c>
      <c r="M857" s="29">
        <v>15</v>
      </c>
      <c r="N857" s="31">
        <f t="shared" si="195"/>
        <v>0</v>
      </c>
      <c r="O857" s="29">
        <v>1.1000000000000001</v>
      </c>
      <c r="P857" s="29">
        <v>36</v>
      </c>
      <c r="Q857" s="32">
        <f t="shared" si="196"/>
        <v>0</v>
      </c>
      <c r="R857" s="122">
        <f t="shared" si="197"/>
        <v>0</v>
      </c>
      <c r="S857" s="25">
        <f>VLOOKUP($A857,'2021-22 Salary &amp; Benefits'!$A:$I,5,FALSE)</f>
        <v>67585</v>
      </c>
      <c r="T857" s="25">
        <f>VLOOKUP($A857,'2021-22 Salary &amp; Benefits'!$A:$I,6,FALSE)</f>
        <v>68937</v>
      </c>
      <c r="U857" s="26">
        <f t="shared" si="198"/>
        <v>0</v>
      </c>
      <c r="V857" s="26">
        <f t="shared" si="199"/>
        <v>0</v>
      </c>
      <c r="W857" s="26">
        <f>'2021-22 Salary &amp; Benefits'!G$6</f>
        <v>11848.32</v>
      </c>
      <c r="X857" s="28">
        <f>'2021-22 Salary &amp; Benefits'!H$6</f>
        <v>0.2271</v>
      </c>
      <c r="Y857" s="28">
        <f>'2021-22 Salary &amp; Benefits'!I$6</f>
        <v>0.22070000000000001</v>
      </c>
      <c r="Z857" s="26">
        <f t="shared" si="200"/>
        <v>0</v>
      </c>
      <c r="AA857" s="27">
        <f t="shared" si="204"/>
        <v>0</v>
      </c>
      <c r="AB857" s="27">
        <f t="shared" si="201"/>
        <v>0</v>
      </c>
      <c r="AC857" s="27">
        <f t="shared" si="202"/>
        <v>0</v>
      </c>
      <c r="AD857" s="26">
        <f t="shared" si="203"/>
        <v>0</v>
      </c>
    </row>
    <row r="858" spans="1:30" s="23" customFormat="1">
      <c r="A858" s="129" t="s">
        <v>2376</v>
      </c>
      <c r="B858" s="129" t="s">
        <v>942</v>
      </c>
      <c r="C858" s="130">
        <v>2851</v>
      </c>
      <c r="D858" s="129" t="s">
        <v>945</v>
      </c>
      <c r="E858" s="169">
        <f>VLOOKUP($C858,'2020-21 School Level AAFTE'!$C:$Z,11,FALSE)</f>
        <v>0.73089999999999999</v>
      </c>
      <c r="F858" s="169" t="str">
        <f>VLOOKUP($C858,'2020-21 School Level AAFTE'!$C:$Z,8,FALSE)</f>
        <v>Yes</v>
      </c>
      <c r="G858" s="167">
        <f>VLOOKUP($C858,'2020-21 School Level AAFTE'!$C:$I,7,FALSE)</f>
        <v>462.8</v>
      </c>
      <c r="H858" s="145">
        <f>IFERROR(IF(F858= "yes",VLOOKUP(C858,Summary!$B:$I,5,0),0),0)</f>
        <v>0</v>
      </c>
      <c r="I858" s="144">
        <f t="shared" si="193"/>
        <v>462.8</v>
      </c>
      <c r="J858" s="101">
        <f>VLOOKUP($A858,'2021-22 Salary &amp; Benefits'!$A:$I,3,FALSE)</f>
        <v>1.18</v>
      </c>
      <c r="K858" s="101">
        <f>VLOOKUP($A858,'2021-22 Salary &amp; Benefits'!$A:$I,4,FALSE)</f>
        <v>1.18</v>
      </c>
      <c r="L858" s="121">
        <f t="shared" si="194"/>
        <v>462.8</v>
      </c>
      <c r="M858" s="29">
        <v>15</v>
      </c>
      <c r="N858" s="31">
        <f t="shared" si="195"/>
        <v>30.853333333333335</v>
      </c>
      <c r="O858" s="29">
        <v>1.1000000000000001</v>
      </c>
      <c r="P858" s="29">
        <v>36</v>
      </c>
      <c r="Q858" s="32">
        <f t="shared" si="196"/>
        <v>1221.7920000000001</v>
      </c>
      <c r="R858" s="122">
        <f t="shared" si="197"/>
        <v>1.3575466666666669</v>
      </c>
      <c r="S858" s="25">
        <f>VLOOKUP($A858,'2021-22 Salary &amp; Benefits'!$A:$I,5,FALSE)</f>
        <v>67585</v>
      </c>
      <c r="T858" s="25">
        <f>VLOOKUP($A858,'2021-22 Salary &amp; Benefits'!$A:$I,6,FALSE)</f>
        <v>68937</v>
      </c>
      <c r="U858" s="26">
        <f t="shared" si="198"/>
        <v>108264.75393066669</v>
      </c>
      <c r="V858" s="26">
        <f t="shared" si="199"/>
        <v>2165.7756501333206</v>
      </c>
      <c r="W858" s="26">
        <f>'2021-22 Salary &amp; Benefits'!G$6</f>
        <v>11848.32</v>
      </c>
      <c r="X858" s="28">
        <f>'2021-22 Salary &amp; Benefits'!H$6</f>
        <v>0.2271</v>
      </c>
      <c r="Y858" s="28">
        <f>'2021-22 Salary &amp; Benefits'!I$6</f>
        <v>0.22070000000000001</v>
      </c>
      <c r="Z858" s="26">
        <f t="shared" si="200"/>
        <v>41149.559625238828</v>
      </c>
      <c r="AA858" s="27">
        <f t="shared" si="204"/>
        <v>1840.5088263466669</v>
      </c>
      <c r="AB858" s="27">
        <f t="shared" si="201"/>
        <v>406.20029797470937</v>
      </c>
      <c r="AC858" s="27">
        <f t="shared" si="202"/>
        <v>2246.7091243213763</v>
      </c>
      <c r="AD858" s="26">
        <f t="shared" si="203"/>
        <v>153826.79833036021</v>
      </c>
    </row>
    <row r="859" spans="1:30" s="23" customFormat="1">
      <c r="A859" s="129" t="s">
        <v>2376</v>
      </c>
      <c r="B859" s="129" t="s">
        <v>942</v>
      </c>
      <c r="C859" s="130">
        <v>4545</v>
      </c>
      <c r="D859" s="129" t="s">
        <v>978</v>
      </c>
      <c r="E859" s="169">
        <f>VLOOKUP($C859,'2020-21 School Level AAFTE'!$C:$Z,11,FALSE)</f>
        <v>0.48480000000000001</v>
      </c>
      <c r="F859" s="169" t="str">
        <f>VLOOKUP($C859,'2020-21 School Level AAFTE'!$C:$Z,8,FALSE)</f>
        <v>No</v>
      </c>
      <c r="G859" s="167">
        <f>VLOOKUP($C859,'2020-21 School Level AAFTE'!$C:$I,7,FALSE)</f>
        <v>463.36</v>
      </c>
      <c r="H859" s="145">
        <f>IFERROR(IF(F859= "yes",VLOOKUP(C859,Summary!$B:$I,5,0),0),0)</f>
        <v>0</v>
      </c>
      <c r="I859" s="144">
        <f t="shared" si="193"/>
        <v>0</v>
      </c>
      <c r="J859" s="101">
        <f>VLOOKUP($A859,'2021-22 Salary &amp; Benefits'!$A:$I,3,FALSE)</f>
        <v>1.18</v>
      </c>
      <c r="K859" s="101">
        <f>VLOOKUP($A859,'2021-22 Salary &amp; Benefits'!$A:$I,4,FALSE)</f>
        <v>1.18</v>
      </c>
      <c r="L859" s="121">
        <f t="shared" si="194"/>
        <v>0</v>
      </c>
      <c r="M859" s="29">
        <v>15</v>
      </c>
      <c r="N859" s="31">
        <f t="shared" si="195"/>
        <v>0</v>
      </c>
      <c r="O859" s="29">
        <v>1.1000000000000001</v>
      </c>
      <c r="P859" s="29">
        <v>36</v>
      </c>
      <c r="Q859" s="32">
        <f t="shared" si="196"/>
        <v>0</v>
      </c>
      <c r="R859" s="122">
        <f t="shared" si="197"/>
        <v>0</v>
      </c>
      <c r="S859" s="25">
        <f>VLOOKUP($A859,'2021-22 Salary &amp; Benefits'!$A:$I,5,FALSE)</f>
        <v>67585</v>
      </c>
      <c r="T859" s="25">
        <f>VLOOKUP($A859,'2021-22 Salary &amp; Benefits'!$A:$I,6,FALSE)</f>
        <v>68937</v>
      </c>
      <c r="U859" s="26">
        <f t="shared" si="198"/>
        <v>0</v>
      </c>
      <c r="V859" s="26">
        <f t="shared" si="199"/>
        <v>0</v>
      </c>
      <c r="W859" s="26">
        <f>'2021-22 Salary &amp; Benefits'!G$6</f>
        <v>11848.32</v>
      </c>
      <c r="X859" s="28">
        <f>'2021-22 Salary &amp; Benefits'!H$6</f>
        <v>0.2271</v>
      </c>
      <c r="Y859" s="28">
        <f>'2021-22 Salary &amp; Benefits'!I$6</f>
        <v>0.22070000000000001</v>
      </c>
      <c r="Z859" s="26">
        <f t="shared" si="200"/>
        <v>0</v>
      </c>
      <c r="AA859" s="27">
        <f t="shared" si="204"/>
        <v>0</v>
      </c>
      <c r="AB859" s="27">
        <f t="shared" si="201"/>
        <v>0</v>
      </c>
      <c r="AC859" s="27">
        <f t="shared" si="202"/>
        <v>0</v>
      </c>
      <c r="AD859" s="26">
        <f t="shared" si="203"/>
        <v>0</v>
      </c>
    </row>
    <row r="860" spans="1:30" s="23" customFormat="1">
      <c r="A860" s="129" t="s">
        <v>2376</v>
      </c>
      <c r="B860" s="129" t="s">
        <v>942</v>
      </c>
      <c r="C860" s="130">
        <v>3678</v>
      </c>
      <c r="D860" s="129" t="s">
        <v>956</v>
      </c>
      <c r="E860" s="169">
        <f>VLOOKUP($C860,'2020-21 School Level AAFTE'!$C:$Z,11,FALSE)</f>
        <v>0.31390000000000001</v>
      </c>
      <c r="F860" s="169" t="str">
        <f>VLOOKUP($C860,'2020-21 School Level AAFTE'!$C:$Z,8,FALSE)</f>
        <v>No</v>
      </c>
      <c r="G860" s="167">
        <f>VLOOKUP($C860,'2020-21 School Level AAFTE'!$C:$I,7,FALSE)</f>
        <v>322.3</v>
      </c>
      <c r="H860" s="145">
        <f>IFERROR(IF(F860= "yes",VLOOKUP(C860,Summary!$B:$I,5,0),0),0)</f>
        <v>0</v>
      </c>
      <c r="I860" s="144">
        <f t="shared" si="193"/>
        <v>0</v>
      </c>
      <c r="J860" s="101">
        <f>VLOOKUP($A860,'2021-22 Salary &amp; Benefits'!$A:$I,3,FALSE)</f>
        <v>1.18</v>
      </c>
      <c r="K860" s="101">
        <f>VLOOKUP($A860,'2021-22 Salary &amp; Benefits'!$A:$I,4,FALSE)</f>
        <v>1.18</v>
      </c>
      <c r="L860" s="121">
        <f t="shared" si="194"/>
        <v>0</v>
      </c>
      <c r="M860" s="29">
        <v>15</v>
      </c>
      <c r="N860" s="31">
        <f t="shared" si="195"/>
        <v>0</v>
      </c>
      <c r="O860" s="29">
        <v>1.1000000000000001</v>
      </c>
      <c r="P860" s="29">
        <v>36</v>
      </c>
      <c r="Q860" s="32">
        <f t="shared" si="196"/>
        <v>0</v>
      </c>
      <c r="R860" s="122">
        <f t="shared" si="197"/>
        <v>0</v>
      </c>
      <c r="S860" s="25">
        <f>VLOOKUP($A860,'2021-22 Salary &amp; Benefits'!$A:$I,5,FALSE)</f>
        <v>67585</v>
      </c>
      <c r="T860" s="25">
        <f>VLOOKUP($A860,'2021-22 Salary &amp; Benefits'!$A:$I,6,FALSE)</f>
        <v>68937</v>
      </c>
      <c r="U860" s="26">
        <f t="shared" si="198"/>
        <v>0</v>
      </c>
      <c r="V860" s="26">
        <f t="shared" si="199"/>
        <v>0</v>
      </c>
      <c r="W860" s="26">
        <f>'2021-22 Salary &amp; Benefits'!G$6</f>
        <v>11848.32</v>
      </c>
      <c r="X860" s="28">
        <f>'2021-22 Salary &amp; Benefits'!H$6</f>
        <v>0.2271</v>
      </c>
      <c r="Y860" s="28">
        <f>'2021-22 Salary &amp; Benefits'!I$6</f>
        <v>0.22070000000000001</v>
      </c>
      <c r="Z860" s="26">
        <f t="shared" si="200"/>
        <v>0</v>
      </c>
      <c r="AA860" s="27">
        <f t="shared" si="204"/>
        <v>0</v>
      </c>
      <c r="AB860" s="27">
        <f t="shared" si="201"/>
        <v>0</v>
      </c>
      <c r="AC860" s="27">
        <f t="shared" si="202"/>
        <v>0</v>
      </c>
      <c r="AD860" s="26">
        <f t="shared" si="203"/>
        <v>0</v>
      </c>
    </row>
    <row r="861" spans="1:30" s="23" customFormat="1">
      <c r="A861" s="129" t="s">
        <v>2376</v>
      </c>
      <c r="B861" s="129" t="s">
        <v>942</v>
      </c>
      <c r="C861" s="130">
        <v>4413</v>
      </c>
      <c r="D861" s="129" t="s">
        <v>969</v>
      </c>
      <c r="E861" s="169">
        <f>VLOOKUP($C861,'2020-21 School Level AAFTE'!$C:$Z,11,FALSE)</f>
        <v>0.76900000000000002</v>
      </c>
      <c r="F861" s="169" t="str">
        <f>VLOOKUP($C861,'2020-21 School Level AAFTE'!$C:$Z,8,FALSE)</f>
        <v>Yes</v>
      </c>
      <c r="G861" s="167">
        <f>VLOOKUP($C861,'2020-21 School Level AAFTE'!$C:$I,7,FALSE)</f>
        <v>444.5</v>
      </c>
      <c r="H861" s="145">
        <f>IFERROR(IF(F861= "yes",VLOOKUP(C861,Summary!$B:$I,5,0),0),0)</f>
        <v>0</v>
      </c>
      <c r="I861" s="144">
        <f t="shared" si="193"/>
        <v>444.5</v>
      </c>
      <c r="J861" s="101">
        <f>VLOOKUP($A861,'2021-22 Salary &amp; Benefits'!$A:$I,3,FALSE)</f>
        <v>1.18</v>
      </c>
      <c r="K861" s="101">
        <f>VLOOKUP($A861,'2021-22 Salary &amp; Benefits'!$A:$I,4,FALSE)</f>
        <v>1.18</v>
      </c>
      <c r="L861" s="121">
        <f t="shared" si="194"/>
        <v>444.5</v>
      </c>
      <c r="M861" s="29">
        <v>15</v>
      </c>
      <c r="N861" s="31">
        <f t="shared" si="195"/>
        <v>29.633333333333333</v>
      </c>
      <c r="O861" s="29">
        <v>1.1000000000000001</v>
      </c>
      <c r="P861" s="29">
        <v>36</v>
      </c>
      <c r="Q861" s="32">
        <f t="shared" si="196"/>
        <v>1173.4800000000002</v>
      </c>
      <c r="R861" s="122">
        <f t="shared" si="197"/>
        <v>1.303866666666667</v>
      </c>
      <c r="S861" s="25">
        <f>VLOOKUP($A861,'2021-22 Salary &amp; Benefits'!$A:$I,5,FALSE)</f>
        <v>67585</v>
      </c>
      <c r="T861" s="25">
        <f>VLOOKUP($A861,'2021-22 Salary &amp; Benefits'!$A:$I,6,FALSE)</f>
        <v>68937</v>
      </c>
      <c r="U861" s="26">
        <f t="shared" si="198"/>
        <v>103983.7578266667</v>
      </c>
      <c r="V861" s="26">
        <f t="shared" si="199"/>
        <v>2080.1367253333156</v>
      </c>
      <c r="W861" s="26">
        <f>'2021-22 Salary &amp; Benefits'!G$6</f>
        <v>11848.32</v>
      </c>
      <c r="X861" s="28">
        <f>'2021-22 Salary &amp; Benefits'!H$6</f>
        <v>0.2271</v>
      </c>
      <c r="Y861" s="28">
        <f>'2021-22 Salary &amp; Benefits'!I$6</f>
        <v>0.22070000000000001</v>
      </c>
      <c r="Z861" s="26">
        <f t="shared" si="200"/>
        <v>39522.427081717069</v>
      </c>
      <c r="AA861" s="27">
        <f t="shared" si="204"/>
        <v>1767.7315758666668</v>
      </c>
      <c r="AB861" s="27">
        <f t="shared" si="201"/>
        <v>390.13835879377336</v>
      </c>
      <c r="AC861" s="27">
        <f t="shared" si="202"/>
        <v>2157.8699346604403</v>
      </c>
      <c r="AD861" s="26">
        <f t="shared" si="203"/>
        <v>147744.19156837752</v>
      </c>
    </row>
    <row r="862" spans="1:30" s="23" customFormat="1">
      <c r="A862" s="129" t="s">
        <v>2376</v>
      </c>
      <c r="B862" s="129" t="s">
        <v>942</v>
      </c>
      <c r="C862" s="130">
        <v>4489</v>
      </c>
      <c r="D862" s="129" t="s">
        <v>975</v>
      </c>
      <c r="E862" s="169">
        <f>VLOOKUP($C862,'2020-21 School Level AAFTE'!$C:$Z,11,FALSE)</f>
        <v>0.4894</v>
      </c>
      <c r="F862" s="169" t="str">
        <f>VLOOKUP($C862,'2020-21 School Level AAFTE'!$C:$Z,8,FALSE)</f>
        <v>No</v>
      </c>
      <c r="G862" s="167">
        <f>VLOOKUP($C862,'2020-21 School Level AAFTE'!$C:$I,7,FALSE)</f>
        <v>457.36</v>
      </c>
      <c r="H862" s="145">
        <f>IFERROR(IF(F862= "yes",VLOOKUP(C862,Summary!$B:$I,5,0),0),0)</f>
        <v>0</v>
      </c>
      <c r="I862" s="143">
        <f t="shared" si="193"/>
        <v>0</v>
      </c>
      <c r="J862" s="101">
        <f>VLOOKUP($A862,'2021-22 Salary &amp; Benefits'!$A:$I,3,FALSE)</f>
        <v>1.18</v>
      </c>
      <c r="K862" s="101">
        <f>VLOOKUP($A862,'2021-22 Salary &amp; Benefits'!$A:$I,4,FALSE)</f>
        <v>1.18</v>
      </c>
      <c r="L862" s="45">
        <f t="shared" si="194"/>
        <v>0</v>
      </c>
      <c r="M862" s="29">
        <v>15</v>
      </c>
      <c r="N862" s="31">
        <f t="shared" si="195"/>
        <v>0</v>
      </c>
      <c r="O862" s="29">
        <v>1.1000000000000001</v>
      </c>
      <c r="P862" s="29">
        <v>36</v>
      </c>
      <c r="Q862" s="32">
        <f t="shared" si="196"/>
        <v>0</v>
      </c>
      <c r="R862" s="122">
        <f t="shared" si="197"/>
        <v>0</v>
      </c>
      <c r="S862" s="25">
        <f>VLOOKUP($A862,'2021-22 Salary &amp; Benefits'!$A:$I,5,FALSE)</f>
        <v>67585</v>
      </c>
      <c r="T862" s="25">
        <f>VLOOKUP($A862,'2021-22 Salary &amp; Benefits'!$A:$I,6,FALSE)</f>
        <v>68937</v>
      </c>
      <c r="U862" s="26">
        <f t="shared" si="198"/>
        <v>0</v>
      </c>
      <c r="V862" s="26">
        <f t="shared" si="199"/>
        <v>0</v>
      </c>
      <c r="W862" s="26">
        <f>'2021-22 Salary &amp; Benefits'!G$6</f>
        <v>11848.32</v>
      </c>
      <c r="X862" s="28">
        <f>'2021-22 Salary &amp; Benefits'!H$6</f>
        <v>0.2271</v>
      </c>
      <c r="Y862" s="28">
        <f>'2021-22 Salary &amp; Benefits'!I$6</f>
        <v>0.22070000000000001</v>
      </c>
      <c r="Z862" s="26">
        <f t="shared" si="200"/>
        <v>0</v>
      </c>
      <c r="AA862" s="27">
        <f t="shared" si="204"/>
        <v>0</v>
      </c>
      <c r="AB862" s="27">
        <f t="shared" si="201"/>
        <v>0</v>
      </c>
      <c r="AC862" s="27">
        <f t="shared" si="202"/>
        <v>0</v>
      </c>
      <c r="AD862" s="26">
        <f t="shared" si="203"/>
        <v>0</v>
      </c>
    </row>
    <row r="863" spans="1:30" s="23" customFormat="1">
      <c r="A863" s="129" t="s">
        <v>2376</v>
      </c>
      <c r="B863" s="129" t="s">
        <v>942</v>
      </c>
      <c r="C863" s="130">
        <v>3708</v>
      </c>
      <c r="D863" s="129" t="s">
        <v>958</v>
      </c>
      <c r="E863" s="169">
        <f>VLOOKUP($C863,'2020-21 School Level AAFTE'!$C:$Z,11,FALSE)</f>
        <v>0.2366</v>
      </c>
      <c r="F863" s="169" t="str">
        <f>VLOOKUP($C863,'2020-21 School Level AAFTE'!$C:$Z,8,FALSE)</f>
        <v>No</v>
      </c>
      <c r="G863" s="167">
        <f>VLOOKUP($C863,'2020-21 School Level AAFTE'!$C:$I,7,FALSE)</f>
        <v>365.83</v>
      </c>
      <c r="H863" s="145">
        <f>IFERROR(IF(F863= "yes",VLOOKUP(C863,Summary!$B:$I,5,0),0),0)</f>
        <v>0</v>
      </c>
      <c r="I863" s="143">
        <f t="shared" si="193"/>
        <v>0</v>
      </c>
      <c r="J863" s="101">
        <f>VLOOKUP($A863,'2021-22 Salary &amp; Benefits'!$A:$I,3,FALSE)</f>
        <v>1.18</v>
      </c>
      <c r="K863" s="101">
        <f>VLOOKUP($A863,'2021-22 Salary &amp; Benefits'!$A:$I,4,FALSE)</f>
        <v>1.18</v>
      </c>
      <c r="L863" s="45">
        <f t="shared" si="194"/>
        <v>0</v>
      </c>
      <c r="M863" s="29">
        <v>15</v>
      </c>
      <c r="N863" s="31">
        <f t="shared" si="195"/>
        <v>0</v>
      </c>
      <c r="O863" s="29">
        <v>1.1000000000000001</v>
      </c>
      <c r="P863" s="29">
        <v>36</v>
      </c>
      <c r="Q863" s="32">
        <f t="shared" si="196"/>
        <v>0</v>
      </c>
      <c r="R863" s="122">
        <f t="shared" si="197"/>
        <v>0</v>
      </c>
      <c r="S863" s="25">
        <f>VLOOKUP($A863,'2021-22 Salary &amp; Benefits'!$A:$I,5,FALSE)</f>
        <v>67585</v>
      </c>
      <c r="T863" s="25">
        <f>VLOOKUP($A863,'2021-22 Salary &amp; Benefits'!$A:$I,6,FALSE)</f>
        <v>68937</v>
      </c>
      <c r="U863" s="26">
        <f t="shared" si="198"/>
        <v>0</v>
      </c>
      <c r="V863" s="26">
        <f t="shared" si="199"/>
        <v>0</v>
      </c>
      <c r="W863" s="26">
        <f>'2021-22 Salary &amp; Benefits'!G$6</f>
        <v>11848.32</v>
      </c>
      <c r="X863" s="28">
        <f>'2021-22 Salary &amp; Benefits'!H$6</f>
        <v>0.2271</v>
      </c>
      <c r="Y863" s="28">
        <f>'2021-22 Salary &amp; Benefits'!I$6</f>
        <v>0.22070000000000001</v>
      </c>
      <c r="Z863" s="26">
        <f t="shared" si="200"/>
        <v>0</v>
      </c>
      <c r="AA863" s="27">
        <f t="shared" si="204"/>
        <v>0</v>
      </c>
      <c r="AB863" s="27">
        <f t="shared" si="201"/>
        <v>0</v>
      </c>
      <c r="AC863" s="27">
        <f t="shared" si="202"/>
        <v>0</v>
      </c>
      <c r="AD863" s="26">
        <f t="shared" si="203"/>
        <v>0</v>
      </c>
    </row>
    <row r="864" spans="1:30" s="23" customFormat="1">
      <c r="A864" s="129" t="s">
        <v>2376</v>
      </c>
      <c r="B864" s="129" t="s">
        <v>942</v>
      </c>
      <c r="C864" s="130">
        <v>4345</v>
      </c>
      <c r="D864" s="129" t="s">
        <v>966</v>
      </c>
      <c r="E864" s="169">
        <f>VLOOKUP($C864,'2020-21 School Level AAFTE'!$C:$Z,11,FALSE)</f>
        <v>0.50590000000000002</v>
      </c>
      <c r="F864" s="169" t="str">
        <f>VLOOKUP($C864,'2020-21 School Level AAFTE'!$C:$Z,8,FALSE)</f>
        <v>Yes</v>
      </c>
      <c r="G864" s="167">
        <f>VLOOKUP($C864,'2020-21 School Level AAFTE'!$C:$I,7,FALSE)</f>
        <v>409.62</v>
      </c>
      <c r="H864" s="145">
        <f>IFERROR(IF(F864= "yes",VLOOKUP(C864,Summary!$B:$I,5,0),0),0)</f>
        <v>0</v>
      </c>
      <c r="I864" s="143">
        <f t="shared" si="193"/>
        <v>409.62</v>
      </c>
      <c r="J864" s="101">
        <f>VLOOKUP($A864,'2021-22 Salary &amp; Benefits'!$A:$I,3,FALSE)</f>
        <v>1.18</v>
      </c>
      <c r="K864" s="101">
        <f>VLOOKUP($A864,'2021-22 Salary &amp; Benefits'!$A:$I,4,FALSE)</f>
        <v>1.18</v>
      </c>
      <c r="L864" s="45">
        <f t="shared" si="194"/>
        <v>409.62</v>
      </c>
      <c r="M864" s="29">
        <v>15</v>
      </c>
      <c r="N864" s="31">
        <f t="shared" si="195"/>
        <v>27.308</v>
      </c>
      <c r="O864" s="29">
        <v>1.1000000000000001</v>
      </c>
      <c r="P864" s="29">
        <v>36</v>
      </c>
      <c r="Q864" s="32">
        <f t="shared" si="196"/>
        <v>1081.3968</v>
      </c>
      <c r="R864" s="122">
        <f t="shared" si="197"/>
        <v>1.201552</v>
      </c>
      <c r="S864" s="25">
        <f>VLOOKUP($A864,'2021-22 Salary &amp; Benefits'!$A:$I,5,FALSE)</f>
        <v>67585</v>
      </c>
      <c r="T864" s="25">
        <f>VLOOKUP($A864,'2021-22 Salary &amp; Benefits'!$A:$I,6,FALSE)</f>
        <v>68937</v>
      </c>
      <c r="U864" s="26">
        <f t="shared" si="198"/>
        <v>95824.132465600007</v>
      </c>
      <c r="V864" s="26">
        <f t="shared" si="199"/>
        <v>1916.9079987199802</v>
      </c>
      <c r="W864" s="26">
        <f>'2021-22 Salary &amp; Benefits'!G$6</f>
        <v>11848.32</v>
      </c>
      <c r="X864" s="28">
        <f>'2021-22 Salary &amp; Benefits'!H$6</f>
        <v>0.2271</v>
      </c>
      <c r="Y864" s="28">
        <f>'2021-22 Salary &amp; Benefits'!I$6</f>
        <v>0.22070000000000001</v>
      </c>
      <c r="Z864" s="26">
        <f t="shared" si="200"/>
        <v>36421.094670895262</v>
      </c>
      <c r="AA864" s="27">
        <f t="shared" si="204"/>
        <v>1629.0173410719999</v>
      </c>
      <c r="AB864" s="27">
        <f t="shared" si="201"/>
        <v>359.52412717459038</v>
      </c>
      <c r="AC864" s="27">
        <f t="shared" si="202"/>
        <v>1988.5414682465903</v>
      </c>
      <c r="AD864" s="26">
        <f t="shared" si="203"/>
        <v>136150.67660346182</v>
      </c>
    </row>
    <row r="865" spans="1:30" s="23" customFormat="1">
      <c r="A865" s="129" t="s">
        <v>2376</v>
      </c>
      <c r="B865" s="129" t="s">
        <v>942</v>
      </c>
      <c r="C865" s="130">
        <v>5275</v>
      </c>
      <c r="D865" s="129" t="s">
        <v>982</v>
      </c>
      <c r="E865" s="169">
        <f>VLOOKUP($C865,'2020-21 School Level AAFTE'!$C:$Z,11,FALSE)</f>
        <v>0.52710000000000001</v>
      </c>
      <c r="F865" s="169" t="str">
        <f>VLOOKUP($C865,'2020-21 School Level AAFTE'!$C:$Z,8,FALSE)</f>
        <v>Yes</v>
      </c>
      <c r="G865" s="167">
        <f>VLOOKUP($C865,'2020-21 School Level AAFTE'!$C:$I,7,FALSE)</f>
        <v>199.14999999999998</v>
      </c>
      <c r="H865" s="145">
        <f>IFERROR(IF(F865= "yes",VLOOKUP(C865,Summary!$B:$I,5,0),0),0)</f>
        <v>0</v>
      </c>
      <c r="I865" s="143">
        <f t="shared" si="193"/>
        <v>199.14999999999998</v>
      </c>
      <c r="J865" s="101">
        <f>VLOOKUP($A865,'2021-22 Salary &amp; Benefits'!$A:$I,3,FALSE)</f>
        <v>1.18</v>
      </c>
      <c r="K865" s="101">
        <f>VLOOKUP($A865,'2021-22 Salary &amp; Benefits'!$A:$I,4,FALSE)</f>
        <v>1.18</v>
      </c>
      <c r="L865" s="45">
        <f t="shared" si="194"/>
        <v>199.14999999999998</v>
      </c>
      <c r="M865" s="29">
        <v>15</v>
      </c>
      <c r="N865" s="31">
        <f t="shared" si="195"/>
        <v>13.276666666666666</v>
      </c>
      <c r="O865" s="29">
        <v>1.1000000000000001</v>
      </c>
      <c r="P865" s="29">
        <v>36</v>
      </c>
      <c r="Q865" s="32">
        <f t="shared" si="196"/>
        <v>525.75599999999997</v>
      </c>
      <c r="R865" s="122">
        <f t="shared" si="197"/>
        <v>0.58417333333333332</v>
      </c>
      <c r="S865" s="25">
        <f>VLOOKUP($A865,'2021-22 Salary &amp; Benefits'!$A:$I,5,FALSE)</f>
        <v>67585</v>
      </c>
      <c r="T865" s="25">
        <f>VLOOKUP($A865,'2021-22 Salary &amp; Benefits'!$A:$I,6,FALSE)</f>
        <v>68937</v>
      </c>
      <c r="U865" s="26">
        <f t="shared" si="198"/>
        <v>46587.998585333335</v>
      </c>
      <c r="V865" s="26">
        <f t="shared" si="199"/>
        <v>931.96676906666107</v>
      </c>
      <c r="W865" s="26">
        <f>'2021-22 Salary &amp; Benefits'!G$6</f>
        <v>11848.32</v>
      </c>
      <c r="X865" s="28">
        <f>'2021-22 Salary &amp; Benefits'!H$6</f>
        <v>0.2271</v>
      </c>
      <c r="Y865" s="28">
        <f>'2021-22 Salary &amp; Benefits'!I$6</f>
        <v>0.22070000000000001</v>
      </c>
      <c r="Z865" s="26">
        <f t="shared" si="200"/>
        <v>17707.292133462211</v>
      </c>
      <c r="AA865" s="27">
        <f t="shared" si="204"/>
        <v>791.99942257333328</v>
      </c>
      <c r="AB865" s="27">
        <f t="shared" si="201"/>
        <v>174.79427256193466</v>
      </c>
      <c r="AC865" s="27">
        <f t="shared" si="202"/>
        <v>966.79369513526797</v>
      </c>
      <c r="AD865" s="26">
        <f t="shared" si="203"/>
        <v>66194.051182997471</v>
      </c>
    </row>
    <row r="866" spans="1:30" s="23" customFormat="1">
      <c r="A866" s="129" t="s">
        <v>2376</v>
      </c>
      <c r="B866" s="129" t="s">
        <v>942</v>
      </c>
      <c r="C866" s="130">
        <v>4301</v>
      </c>
      <c r="D866" s="129" t="s">
        <v>965</v>
      </c>
      <c r="E866" s="169">
        <f>VLOOKUP($C866,'2020-21 School Level AAFTE'!$C:$Z,11,FALSE)</f>
        <v>0.3987</v>
      </c>
      <c r="F866" s="169" t="str">
        <f>VLOOKUP($C866,'2020-21 School Level AAFTE'!$C:$Z,8,FALSE)</f>
        <v>No</v>
      </c>
      <c r="G866" s="167">
        <f>VLOOKUP($C866,'2020-21 School Level AAFTE'!$C:$I,7,FALSE)</f>
        <v>382.63</v>
      </c>
      <c r="H866" s="145">
        <f>IFERROR(IF(F866= "yes",VLOOKUP(C866,Summary!$B:$I,5,0),0),0)</f>
        <v>0</v>
      </c>
      <c r="I866" s="143">
        <f t="shared" si="193"/>
        <v>0</v>
      </c>
      <c r="J866" s="101">
        <f>VLOOKUP($A866,'2021-22 Salary &amp; Benefits'!$A:$I,3,FALSE)</f>
        <v>1.18</v>
      </c>
      <c r="K866" s="101">
        <f>VLOOKUP($A866,'2021-22 Salary &amp; Benefits'!$A:$I,4,FALSE)</f>
        <v>1.18</v>
      </c>
      <c r="L866" s="45">
        <f t="shared" si="194"/>
        <v>0</v>
      </c>
      <c r="M866" s="29">
        <v>15</v>
      </c>
      <c r="N866" s="31">
        <f t="shared" si="195"/>
        <v>0</v>
      </c>
      <c r="O866" s="29">
        <v>1.1000000000000001</v>
      </c>
      <c r="P866" s="29">
        <v>36</v>
      </c>
      <c r="Q866" s="32">
        <f t="shared" si="196"/>
        <v>0</v>
      </c>
      <c r="R866" s="122">
        <f t="shared" si="197"/>
        <v>0</v>
      </c>
      <c r="S866" s="25">
        <f>VLOOKUP($A866,'2021-22 Salary &amp; Benefits'!$A:$I,5,FALSE)</f>
        <v>67585</v>
      </c>
      <c r="T866" s="25">
        <f>VLOOKUP($A866,'2021-22 Salary &amp; Benefits'!$A:$I,6,FALSE)</f>
        <v>68937</v>
      </c>
      <c r="U866" s="26">
        <f t="shared" si="198"/>
        <v>0</v>
      </c>
      <c r="V866" s="26">
        <f t="shared" si="199"/>
        <v>0</v>
      </c>
      <c r="W866" s="26">
        <f>'2021-22 Salary &amp; Benefits'!G$6</f>
        <v>11848.32</v>
      </c>
      <c r="X866" s="28">
        <f>'2021-22 Salary &amp; Benefits'!H$6</f>
        <v>0.2271</v>
      </c>
      <c r="Y866" s="28">
        <f>'2021-22 Salary &amp; Benefits'!I$6</f>
        <v>0.22070000000000001</v>
      </c>
      <c r="Z866" s="26">
        <f t="shared" si="200"/>
        <v>0</v>
      </c>
      <c r="AA866" s="27">
        <f t="shared" si="204"/>
        <v>0</v>
      </c>
      <c r="AB866" s="27">
        <f t="shared" si="201"/>
        <v>0</v>
      </c>
      <c r="AC866" s="27">
        <f t="shared" si="202"/>
        <v>0</v>
      </c>
      <c r="AD866" s="26">
        <f t="shared" si="203"/>
        <v>0</v>
      </c>
    </row>
    <row r="867" spans="1:30" s="23" customFormat="1">
      <c r="A867" s="129" t="s">
        <v>2376</v>
      </c>
      <c r="B867" s="129" t="s">
        <v>942</v>
      </c>
      <c r="C867" s="130">
        <v>4520</v>
      </c>
      <c r="D867" s="129" t="s">
        <v>977</v>
      </c>
      <c r="E867" s="169">
        <f>VLOOKUP($C867,'2020-21 School Level AAFTE'!$C:$Z,11,FALSE)</f>
        <v>0.72819999999999996</v>
      </c>
      <c r="F867" s="169" t="str">
        <f>VLOOKUP($C867,'2020-21 School Level AAFTE'!$C:$Z,8,FALSE)</f>
        <v>Yes</v>
      </c>
      <c r="G867" s="167">
        <f>VLOOKUP($C867,'2020-21 School Level AAFTE'!$C:$I,7,FALSE)</f>
        <v>619.79999999999995</v>
      </c>
      <c r="H867" s="145">
        <f>IFERROR(IF(F867= "yes",VLOOKUP(C867,Summary!$B:$I,5,0),0),0)</f>
        <v>0</v>
      </c>
      <c r="I867" s="143">
        <f t="shared" si="193"/>
        <v>619.79999999999995</v>
      </c>
      <c r="J867" s="101">
        <f>VLOOKUP($A867,'2021-22 Salary &amp; Benefits'!$A:$I,3,FALSE)</f>
        <v>1.18</v>
      </c>
      <c r="K867" s="101">
        <f>VLOOKUP($A867,'2021-22 Salary &amp; Benefits'!$A:$I,4,FALSE)</f>
        <v>1.18</v>
      </c>
      <c r="L867" s="45">
        <f t="shared" si="194"/>
        <v>619.79999999999995</v>
      </c>
      <c r="M867" s="29">
        <v>15</v>
      </c>
      <c r="N867" s="31">
        <f t="shared" si="195"/>
        <v>41.32</v>
      </c>
      <c r="O867" s="29">
        <v>1.1000000000000001</v>
      </c>
      <c r="P867" s="29">
        <v>36</v>
      </c>
      <c r="Q867" s="32">
        <f t="shared" si="196"/>
        <v>1636.2720000000002</v>
      </c>
      <c r="R867" s="122">
        <f t="shared" si="197"/>
        <v>1.8180800000000001</v>
      </c>
      <c r="S867" s="25">
        <f>VLOOKUP($A867,'2021-22 Salary &amp; Benefits'!$A:$I,5,FALSE)</f>
        <v>67585</v>
      </c>
      <c r="T867" s="25">
        <f>VLOOKUP($A867,'2021-22 Salary &amp; Benefits'!$A:$I,6,FALSE)</f>
        <v>68937</v>
      </c>
      <c r="U867" s="26">
        <f t="shared" si="198"/>
        <v>144992.42542400002</v>
      </c>
      <c r="V867" s="26">
        <f t="shared" si="199"/>
        <v>2900.4921087999828</v>
      </c>
      <c r="W867" s="26">
        <f>'2021-22 Salary &amp; Benefits'!G$6</f>
        <v>11848.32</v>
      </c>
      <c r="X867" s="28">
        <f>'2021-22 Salary &amp; Benefits'!H$6</f>
        <v>0.2271</v>
      </c>
      <c r="Y867" s="28">
        <f>'2021-22 Salary &amp; Benefits'!I$6</f>
        <v>0.22070000000000001</v>
      </c>
      <c r="Z867" s="26">
        <f t="shared" si="200"/>
        <v>55109.112047802555</v>
      </c>
      <c r="AA867" s="27">
        <f t="shared" si="204"/>
        <v>2464.8819588800002</v>
      </c>
      <c r="AB867" s="27">
        <f t="shared" si="201"/>
        <v>543.99944832481606</v>
      </c>
      <c r="AC867" s="27">
        <f t="shared" si="202"/>
        <v>3008.8814072048162</v>
      </c>
      <c r="AD867" s="26">
        <f t="shared" si="203"/>
        <v>206010.91098780735</v>
      </c>
    </row>
    <row r="868" spans="1:30" s="23" customFormat="1">
      <c r="A868" s="129" t="s">
        <v>2376</v>
      </c>
      <c r="B868" s="129" t="s">
        <v>942</v>
      </c>
      <c r="C868" s="130">
        <v>3014</v>
      </c>
      <c r="D868" s="129" t="s">
        <v>946</v>
      </c>
      <c r="E868" s="169">
        <f>VLOOKUP($C868,'2020-21 School Level AAFTE'!$C:$Z,11,FALSE)</f>
        <v>0.28220000000000001</v>
      </c>
      <c r="F868" s="169" t="str">
        <f>VLOOKUP($C868,'2020-21 School Level AAFTE'!$C:$Z,8,FALSE)</f>
        <v>No</v>
      </c>
      <c r="G868" s="167">
        <f>VLOOKUP($C868,'2020-21 School Level AAFTE'!$C:$I,7,FALSE)</f>
        <v>168.38</v>
      </c>
      <c r="H868" s="145">
        <f>IFERROR(IF(F868= "yes",VLOOKUP(C868,Summary!$B:$I,5,0),0),0)</f>
        <v>0</v>
      </c>
      <c r="I868" s="143">
        <f t="shared" si="193"/>
        <v>0</v>
      </c>
      <c r="J868" s="101">
        <f>VLOOKUP($A868,'2021-22 Salary &amp; Benefits'!$A:$I,3,FALSE)</f>
        <v>1.18</v>
      </c>
      <c r="K868" s="101">
        <f>VLOOKUP($A868,'2021-22 Salary &amp; Benefits'!$A:$I,4,FALSE)</f>
        <v>1.18</v>
      </c>
      <c r="L868" s="45">
        <f t="shared" si="194"/>
        <v>0</v>
      </c>
      <c r="M868" s="29">
        <v>15</v>
      </c>
      <c r="N868" s="31">
        <f t="shared" si="195"/>
        <v>0</v>
      </c>
      <c r="O868" s="29">
        <v>1.1000000000000001</v>
      </c>
      <c r="P868" s="29">
        <v>36</v>
      </c>
      <c r="Q868" s="32">
        <f t="shared" si="196"/>
        <v>0</v>
      </c>
      <c r="R868" s="122">
        <f t="shared" si="197"/>
        <v>0</v>
      </c>
      <c r="S868" s="25">
        <f>VLOOKUP($A868,'2021-22 Salary &amp; Benefits'!$A:$I,5,FALSE)</f>
        <v>67585</v>
      </c>
      <c r="T868" s="25">
        <f>VLOOKUP($A868,'2021-22 Salary &amp; Benefits'!$A:$I,6,FALSE)</f>
        <v>68937</v>
      </c>
      <c r="U868" s="26">
        <f t="shared" si="198"/>
        <v>0</v>
      </c>
      <c r="V868" s="26">
        <f t="shared" si="199"/>
        <v>0</v>
      </c>
      <c r="W868" s="26">
        <f>'2021-22 Salary &amp; Benefits'!G$6</f>
        <v>11848.32</v>
      </c>
      <c r="X868" s="28">
        <f>'2021-22 Salary &amp; Benefits'!H$6</f>
        <v>0.2271</v>
      </c>
      <c r="Y868" s="28">
        <f>'2021-22 Salary &amp; Benefits'!I$6</f>
        <v>0.22070000000000001</v>
      </c>
      <c r="Z868" s="26">
        <f t="shared" si="200"/>
        <v>0</v>
      </c>
      <c r="AA868" s="27">
        <f t="shared" si="204"/>
        <v>0</v>
      </c>
      <c r="AB868" s="27">
        <f t="shared" si="201"/>
        <v>0</v>
      </c>
      <c r="AC868" s="27">
        <f t="shared" si="202"/>
        <v>0</v>
      </c>
      <c r="AD868" s="26">
        <f t="shared" si="203"/>
        <v>0</v>
      </c>
    </row>
    <row r="869" spans="1:30" s="23" customFormat="1">
      <c r="A869" s="129" t="s">
        <v>2376</v>
      </c>
      <c r="B869" s="129" t="s">
        <v>942</v>
      </c>
      <c r="C869" s="130">
        <v>5098</v>
      </c>
      <c r="D869" s="129" t="s">
        <v>981</v>
      </c>
      <c r="E869" s="169">
        <f>VLOOKUP($C869,'2020-21 School Level AAFTE'!$C:$Z,11,FALSE)</f>
        <v>0.51910000000000001</v>
      </c>
      <c r="F869" s="169" t="str">
        <f>VLOOKUP($C869,'2020-21 School Level AAFTE'!$C:$Z,8,FALSE)</f>
        <v>Yes</v>
      </c>
      <c r="G869" s="167">
        <f>VLOOKUP($C869,'2020-21 School Level AAFTE'!$C:$I,7,FALSE)</f>
        <v>216.82000000000002</v>
      </c>
      <c r="H869" s="145">
        <f>IFERROR(IF(F869= "yes",VLOOKUP(C869,Summary!$B:$I,5,0),0),0)</f>
        <v>0</v>
      </c>
      <c r="I869" s="143">
        <f t="shared" si="193"/>
        <v>216.82000000000002</v>
      </c>
      <c r="J869" s="101">
        <f>VLOOKUP($A869,'2021-22 Salary &amp; Benefits'!$A:$I,3,FALSE)</f>
        <v>1.18</v>
      </c>
      <c r="K869" s="101">
        <f>VLOOKUP($A869,'2021-22 Salary &amp; Benefits'!$A:$I,4,FALSE)</f>
        <v>1.18</v>
      </c>
      <c r="L869" s="45">
        <f t="shared" si="194"/>
        <v>216.82000000000002</v>
      </c>
      <c r="M869" s="29">
        <v>15</v>
      </c>
      <c r="N869" s="31">
        <f t="shared" si="195"/>
        <v>14.454666666666668</v>
      </c>
      <c r="O869" s="29">
        <v>1.1000000000000001</v>
      </c>
      <c r="P869" s="29">
        <v>36</v>
      </c>
      <c r="Q869" s="32">
        <f t="shared" si="196"/>
        <v>572.40480000000014</v>
      </c>
      <c r="R869" s="122">
        <f t="shared" si="197"/>
        <v>0.63600533333333353</v>
      </c>
      <c r="S869" s="25">
        <f>VLOOKUP($A869,'2021-22 Salary &amp; Benefits'!$A:$I,5,FALSE)</f>
        <v>67585</v>
      </c>
      <c r="T869" s="25">
        <f>VLOOKUP($A869,'2021-22 Salary &amp; Benefits'!$A:$I,6,FALSE)</f>
        <v>68937</v>
      </c>
      <c r="U869" s="26">
        <f t="shared" si="198"/>
        <v>50721.616134933349</v>
      </c>
      <c r="V869" s="26">
        <f t="shared" si="199"/>
        <v>1014.6574685866581</v>
      </c>
      <c r="W869" s="26">
        <f>'2021-22 Salary &amp; Benefits'!G$6</f>
        <v>11848.32</v>
      </c>
      <c r="X869" s="28">
        <f>'2021-22 Salary &amp; Benefits'!H$6</f>
        <v>0.2271</v>
      </c>
      <c r="Y869" s="28">
        <f>'2021-22 Salary &amp; Benefits'!I$6</f>
        <v>0.22070000000000001</v>
      </c>
      <c r="Z869" s="26">
        <f t="shared" si="200"/>
        <v>19278.408638600438</v>
      </c>
      <c r="AA869" s="27">
        <f t="shared" si="204"/>
        <v>862.27122672533346</v>
      </c>
      <c r="AB869" s="27">
        <f t="shared" si="201"/>
        <v>190.3032597382811</v>
      </c>
      <c r="AC869" s="27">
        <f t="shared" si="202"/>
        <v>1052.5744864636144</v>
      </c>
      <c r="AD869" s="26">
        <f t="shared" si="203"/>
        <v>72067.256728584063</v>
      </c>
    </row>
    <row r="870" spans="1:30" s="23" customFormat="1">
      <c r="A870" s="129" t="s">
        <v>2376</v>
      </c>
      <c r="B870" s="129" t="s">
        <v>942</v>
      </c>
      <c r="C870" s="130">
        <v>4492</v>
      </c>
      <c r="D870" s="129" t="s">
        <v>976</v>
      </c>
      <c r="E870" s="169">
        <f>VLOOKUP($C870,'2020-21 School Level AAFTE'!$C:$Z,11,FALSE)</f>
        <v>0.4093</v>
      </c>
      <c r="F870" s="169" t="str">
        <f>VLOOKUP($C870,'2020-21 School Level AAFTE'!$C:$Z,8,FALSE)</f>
        <v>No</v>
      </c>
      <c r="G870" s="167">
        <f>VLOOKUP($C870,'2020-21 School Level AAFTE'!$C:$I,7,FALSE)</f>
        <v>1471.07</v>
      </c>
      <c r="H870" s="145">
        <f>IFERROR(IF(F870= "yes",VLOOKUP(C870,Summary!$B:$I,5,0),0),0)</f>
        <v>0</v>
      </c>
      <c r="I870" s="143">
        <f t="shared" si="193"/>
        <v>0</v>
      </c>
      <c r="J870" s="101">
        <f>VLOOKUP($A870,'2021-22 Salary &amp; Benefits'!$A:$I,3,FALSE)</f>
        <v>1.18</v>
      </c>
      <c r="K870" s="101">
        <f>VLOOKUP($A870,'2021-22 Salary &amp; Benefits'!$A:$I,4,FALSE)</f>
        <v>1.18</v>
      </c>
      <c r="L870" s="45">
        <f t="shared" si="194"/>
        <v>0</v>
      </c>
      <c r="M870" s="29">
        <v>15</v>
      </c>
      <c r="N870" s="31">
        <f t="shared" si="195"/>
        <v>0</v>
      </c>
      <c r="O870" s="29">
        <v>1.1000000000000001</v>
      </c>
      <c r="P870" s="29">
        <v>36</v>
      </c>
      <c r="Q870" s="32">
        <f t="shared" si="196"/>
        <v>0</v>
      </c>
      <c r="R870" s="122">
        <f t="shared" si="197"/>
        <v>0</v>
      </c>
      <c r="S870" s="25">
        <f>VLOOKUP($A870,'2021-22 Salary &amp; Benefits'!$A:$I,5,FALSE)</f>
        <v>67585</v>
      </c>
      <c r="T870" s="25">
        <f>VLOOKUP($A870,'2021-22 Salary &amp; Benefits'!$A:$I,6,FALSE)</f>
        <v>68937</v>
      </c>
      <c r="U870" s="26">
        <f t="shared" si="198"/>
        <v>0</v>
      </c>
      <c r="V870" s="26">
        <f t="shared" si="199"/>
        <v>0</v>
      </c>
      <c r="W870" s="26">
        <f>'2021-22 Salary &amp; Benefits'!G$6</f>
        <v>11848.32</v>
      </c>
      <c r="X870" s="28">
        <f>'2021-22 Salary &amp; Benefits'!H$6</f>
        <v>0.2271</v>
      </c>
      <c r="Y870" s="28">
        <f>'2021-22 Salary &amp; Benefits'!I$6</f>
        <v>0.22070000000000001</v>
      </c>
      <c r="Z870" s="26">
        <f t="shared" si="200"/>
        <v>0</v>
      </c>
      <c r="AA870" s="27">
        <f t="shared" si="204"/>
        <v>0</v>
      </c>
      <c r="AB870" s="27">
        <f t="shared" si="201"/>
        <v>0</v>
      </c>
      <c r="AC870" s="27">
        <f t="shared" si="202"/>
        <v>0</v>
      </c>
      <c r="AD870" s="26">
        <f t="shared" si="203"/>
        <v>0</v>
      </c>
    </row>
    <row r="871" spans="1:30" s="23" customFormat="1">
      <c r="A871" s="129" t="s">
        <v>2376</v>
      </c>
      <c r="B871" s="129" t="s">
        <v>942</v>
      </c>
      <c r="C871" s="130">
        <v>2797</v>
      </c>
      <c r="D871" s="129" t="s">
        <v>944</v>
      </c>
      <c r="E871" s="169">
        <f>VLOOKUP($C871,'2020-21 School Level AAFTE'!$C:$Z,11,FALSE)</f>
        <v>0.69689999999999996</v>
      </c>
      <c r="F871" s="169" t="str">
        <f>VLOOKUP($C871,'2020-21 School Level AAFTE'!$C:$Z,8,FALSE)</f>
        <v>Yes</v>
      </c>
      <c r="G871" s="167">
        <f>VLOOKUP($C871,'2020-21 School Level AAFTE'!$C:$I,7,FALSE)</f>
        <v>2023.48</v>
      </c>
      <c r="H871" s="145">
        <f>IFERROR(IF(F871= "yes",VLOOKUP(C871,Summary!$B:$I,5,0),0),0)</f>
        <v>0</v>
      </c>
      <c r="I871" s="143">
        <f t="shared" si="193"/>
        <v>2023.48</v>
      </c>
      <c r="J871" s="101">
        <f>VLOOKUP($A871,'2021-22 Salary &amp; Benefits'!$A:$I,3,FALSE)</f>
        <v>1.18</v>
      </c>
      <c r="K871" s="101">
        <f>VLOOKUP($A871,'2021-22 Salary &amp; Benefits'!$A:$I,4,FALSE)</f>
        <v>1.18</v>
      </c>
      <c r="L871" s="45">
        <f t="shared" si="194"/>
        <v>2023.48</v>
      </c>
      <c r="M871" s="29">
        <v>15</v>
      </c>
      <c r="N871" s="31">
        <f t="shared" si="195"/>
        <v>134.89866666666666</v>
      </c>
      <c r="O871" s="29">
        <v>1.1000000000000001</v>
      </c>
      <c r="P871" s="29">
        <v>36</v>
      </c>
      <c r="Q871" s="32">
        <f t="shared" si="196"/>
        <v>5341.9871999999996</v>
      </c>
      <c r="R871" s="122">
        <f t="shared" si="197"/>
        <v>5.9355413333333331</v>
      </c>
      <c r="S871" s="25">
        <f>VLOOKUP($A871,'2021-22 Salary &amp; Benefits'!$A:$I,5,FALSE)</f>
        <v>67585</v>
      </c>
      <c r="T871" s="25">
        <f>VLOOKUP($A871,'2021-22 Salary &amp; Benefits'!$A:$I,6,FALSE)</f>
        <v>68937</v>
      </c>
      <c r="U871" s="26">
        <f t="shared" si="198"/>
        <v>473361.20199573331</v>
      </c>
      <c r="V871" s="26">
        <f t="shared" si="199"/>
        <v>9469.3252215466346</v>
      </c>
      <c r="W871" s="26">
        <f>'2021-22 Salary &amp; Benefits'!G$6</f>
        <v>11848.32</v>
      </c>
      <c r="X871" s="28">
        <f>'2021-22 Salary &amp; Benefits'!H$6</f>
        <v>0.2271</v>
      </c>
      <c r="Y871" s="28">
        <f>'2021-22 Salary &amp; Benefits'!I$6</f>
        <v>0.22070000000000001</v>
      </c>
      <c r="Z871" s="26">
        <f t="shared" si="200"/>
        <v>179916.4021401864</v>
      </c>
      <c r="AA871" s="27">
        <f t="shared" si="204"/>
        <v>8047.175453621333</v>
      </c>
      <c r="AB871" s="27">
        <f t="shared" si="201"/>
        <v>1776.0116226142281</v>
      </c>
      <c r="AC871" s="27">
        <f t="shared" si="202"/>
        <v>9823.1870762355611</v>
      </c>
      <c r="AD871" s="26">
        <f t="shared" si="203"/>
        <v>672570.11643370183</v>
      </c>
    </row>
    <row r="872" spans="1:30" s="23" customFormat="1">
      <c r="A872" s="129" t="s">
        <v>2376</v>
      </c>
      <c r="B872" s="129" t="s">
        <v>942</v>
      </c>
      <c r="C872" s="130">
        <v>3640</v>
      </c>
      <c r="D872" s="129" t="s">
        <v>953</v>
      </c>
      <c r="E872" s="169">
        <f>VLOOKUP($C872,'2020-21 School Level AAFTE'!$C:$Z,11,FALSE)</f>
        <v>0.32540000000000002</v>
      </c>
      <c r="F872" s="169" t="str">
        <f>VLOOKUP($C872,'2020-21 School Level AAFTE'!$C:$Z,8,FALSE)</f>
        <v>No</v>
      </c>
      <c r="G872" s="167">
        <f>VLOOKUP($C872,'2020-21 School Level AAFTE'!$C:$I,7,FALSE)</f>
        <v>1975.21</v>
      </c>
      <c r="H872" s="145">
        <f>IFERROR(IF(F872= "yes",VLOOKUP(C872,Summary!$B:$I,5,0),0),0)</f>
        <v>0</v>
      </c>
      <c r="I872" s="143">
        <f t="shared" si="193"/>
        <v>0</v>
      </c>
      <c r="J872" s="101">
        <f>VLOOKUP($A872,'2021-22 Salary &amp; Benefits'!$A:$I,3,FALSE)</f>
        <v>1.18</v>
      </c>
      <c r="K872" s="101">
        <f>VLOOKUP($A872,'2021-22 Salary &amp; Benefits'!$A:$I,4,FALSE)</f>
        <v>1.18</v>
      </c>
      <c r="L872" s="45">
        <f t="shared" si="194"/>
        <v>0</v>
      </c>
      <c r="M872" s="29">
        <v>15</v>
      </c>
      <c r="N872" s="31">
        <f t="shared" si="195"/>
        <v>0</v>
      </c>
      <c r="O872" s="29">
        <v>1.1000000000000001</v>
      </c>
      <c r="P872" s="29">
        <v>36</v>
      </c>
      <c r="Q872" s="32">
        <f t="shared" si="196"/>
        <v>0</v>
      </c>
      <c r="R872" s="122">
        <f t="shared" si="197"/>
        <v>0</v>
      </c>
      <c r="S872" s="25">
        <f>VLOOKUP($A872,'2021-22 Salary &amp; Benefits'!$A:$I,5,FALSE)</f>
        <v>67585</v>
      </c>
      <c r="T872" s="25">
        <f>VLOOKUP($A872,'2021-22 Salary &amp; Benefits'!$A:$I,6,FALSE)</f>
        <v>68937</v>
      </c>
      <c r="U872" s="26">
        <f t="shared" si="198"/>
        <v>0</v>
      </c>
      <c r="V872" s="26">
        <f t="shared" si="199"/>
        <v>0</v>
      </c>
      <c r="W872" s="26">
        <f>'2021-22 Salary &amp; Benefits'!G$6</f>
        <v>11848.32</v>
      </c>
      <c r="X872" s="28">
        <f>'2021-22 Salary &amp; Benefits'!H$6</f>
        <v>0.2271</v>
      </c>
      <c r="Y872" s="28">
        <f>'2021-22 Salary &amp; Benefits'!I$6</f>
        <v>0.22070000000000001</v>
      </c>
      <c r="Z872" s="26">
        <f t="shared" si="200"/>
        <v>0</v>
      </c>
      <c r="AA872" s="27">
        <f t="shared" si="204"/>
        <v>0</v>
      </c>
      <c r="AB872" s="27">
        <f t="shared" si="201"/>
        <v>0</v>
      </c>
      <c r="AC872" s="27">
        <f t="shared" si="202"/>
        <v>0</v>
      </c>
      <c r="AD872" s="26">
        <f t="shared" si="203"/>
        <v>0</v>
      </c>
    </row>
    <row r="873" spans="1:30" s="23" customFormat="1">
      <c r="A873" s="129" t="s">
        <v>2376</v>
      </c>
      <c r="B873" s="129" t="s">
        <v>942</v>
      </c>
      <c r="C873" s="130">
        <v>4128</v>
      </c>
      <c r="D873" s="129" t="s">
        <v>962</v>
      </c>
      <c r="E873" s="169">
        <f>VLOOKUP($C873,'2020-21 School Level AAFTE'!$C:$Z,11,FALSE)</f>
        <v>0.39439999999999997</v>
      </c>
      <c r="F873" s="169" t="str">
        <f>VLOOKUP($C873,'2020-21 School Level AAFTE'!$C:$Z,8,FALSE)</f>
        <v>No</v>
      </c>
      <c r="G873" s="167">
        <f>VLOOKUP($C873,'2020-21 School Level AAFTE'!$C:$I,7,FALSE)</f>
        <v>1820.52</v>
      </c>
      <c r="H873" s="145">
        <f>IFERROR(IF(F873= "yes",VLOOKUP(C873,Summary!$B:$I,5,0),0),0)</f>
        <v>0</v>
      </c>
      <c r="I873" s="143">
        <f t="shared" ref="I873:I933" si="205">IF(F873= "yes", G873,0)</f>
        <v>0</v>
      </c>
      <c r="J873" s="101">
        <f>VLOOKUP($A873,'2021-22 Salary &amp; Benefits'!$A:$I,3,FALSE)</f>
        <v>1.18</v>
      </c>
      <c r="K873" s="101">
        <f>VLOOKUP($A873,'2021-22 Salary &amp; Benefits'!$A:$I,4,FALSE)</f>
        <v>1.18</v>
      </c>
      <c r="L873" s="45">
        <f t="shared" ref="L873:L933" si="206">IF(H873&gt;0,H873,I873)</f>
        <v>0</v>
      </c>
      <c r="M873" s="29">
        <v>15</v>
      </c>
      <c r="N873" s="31">
        <f t="shared" ref="N873:N933" si="207">IF(L873="no",0,L873/M873)</f>
        <v>0</v>
      </c>
      <c r="O873" s="29">
        <v>1.1000000000000001</v>
      </c>
      <c r="P873" s="29">
        <v>36</v>
      </c>
      <c r="Q873" s="32">
        <f t="shared" ref="Q873:Q933" si="208">IF(L873="no",0,N873*O873*P873)</f>
        <v>0</v>
      </c>
      <c r="R873" s="122">
        <f t="shared" ref="R873:R933" si="209">IF(L873="no",0,Q873/900)</f>
        <v>0</v>
      </c>
      <c r="S873" s="25">
        <f>VLOOKUP($A873,'2021-22 Salary &amp; Benefits'!$A:$I,5,FALSE)</f>
        <v>67585</v>
      </c>
      <c r="T873" s="25">
        <f>VLOOKUP($A873,'2021-22 Salary &amp; Benefits'!$A:$I,6,FALSE)</f>
        <v>68937</v>
      </c>
      <c r="U873" s="26">
        <f t="shared" ref="U873:U933" si="210">$J873*$S873*$R873</f>
        <v>0</v>
      </c>
      <c r="V873" s="26">
        <f t="shared" ref="V873:V933" si="211">$K873*$T873*$R873-U873</f>
        <v>0</v>
      </c>
      <c r="W873" s="26">
        <f>'2021-22 Salary &amp; Benefits'!G$6</f>
        <v>11848.32</v>
      </c>
      <c r="X873" s="28">
        <f>'2021-22 Salary &amp; Benefits'!H$6</f>
        <v>0.2271</v>
      </c>
      <c r="Y873" s="28">
        <f>'2021-22 Salary &amp; Benefits'!I$6</f>
        <v>0.22070000000000001</v>
      </c>
      <c r="Z873" s="26">
        <f t="shared" ref="Z873:Z933" si="212">U873*X873+V873*Y873+R873*W873</f>
        <v>0</v>
      </c>
      <c r="AA873" s="27">
        <f t="shared" si="204"/>
        <v>0</v>
      </c>
      <c r="AB873" s="27">
        <f t="shared" ref="AB873:AB933" si="213">AA873*Y873</f>
        <v>0</v>
      </c>
      <c r="AC873" s="27">
        <f t="shared" ref="AC873:AC933" si="214">SUM(AA873:AB873)</f>
        <v>0</v>
      </c>
      <c r="AD873" s="26">
        <f t="shared" ref="AD873:AD933" si="215">SUM(Z873,U873:V873,AC873)</f>
        <v>0</v>
      </c>
    </row>
    <row r="874" spans="1:30" s="23" customFormat="1">
      <c r="A874" s="129" t="s">
        <v>2376</v>
      </c>
      <c r="B874" s="129" t="s">
        <v>942</v>
      </c>
      <c r="C874" s="130">
        <v>3550</v>
      </c>
      <c r="D874" s="129" t="s">
        <v>951</v>
      </c>
      <c r="E874" s="169">
        <f>VLOOKUP($C874,'2020-21 School Level AAFTE'!$C:$Z,11,FALSE)</f>
        <v>0.28470000000000001</v>
      </c>
      <c r="F874" s="169" t="str">
        <f>VLOOKUP($C874,'2020-21 School Level AAFTE'!$C:$Z,8,FALSE)</f>
        <v>No</v>
      </c>
      <c r="G874" s="167">
        <f>VLOOKUP($C874,'2020-21 School Level AAFTE'!$C:$I,7,FALSE)</f>
        <v>462.73</v>
      </c>
      <c r="H874" s="145">
        <f>IFERROR(IF(F874= "yes",VLOOKUP(C874,Summary!$B:$I,5,0),0),0)</f>
        <v>0</v>
      </c>
      <c r="I874" s="144">
        <f t="shared" si="205"/>
        <v>0</v>
      </c>
      <c r="J874" s="101">
        <f>VLOOKUP($A874,'2021-22 Salary &amp; Benefits'!$A:$I,3,FALSE)</f>
        <v>1.18</v>
      </c>
      <c r="K874" s="101">
        <f>VLOOKUP($A874,'2021-22 Salary &amp; Benefits'!$A:$I,4,FALSE)</f>
        <v>1.18</v>
      </c>
      <c r="L874" s="121">
        <f t="shared" si="206"/>
        <v>0</v>
      </c>
      <c r="M874" s="29">
        <v>15</v>
      </c>
      <c r="N874" s="31">
        <f t="shared" si="207"/>
        <v>0</v>
      </c>
      <c r="O874" s="29">
        <v>1.1000000000000001</v>
      </c>
      <c r="P874" s="29">
        <v>36</v>
      </c>
      <c r="Q874" s="32">
        <f t="shared" si="208"/>
        <v>0</v>
      </c>
      <c r="R874" s="122">
        <f t="shared" si="209"/>
        <v>0</v>
      </c>
      <c r="S874" s="25">
        <f>VLOOKUP($A874,'2021-22 Salary &amp; Benefits'!$A:$I,5,FALSE)</f>
        <v>67585</v>
      </c>
      <c r="T874" s="25">
        <f>VLOOKUP($A874,'2021-22 Salary &amp; Benefits'!$A:$I,6,FALSE)</f>
        <v>68937</v>
      </c>
      <c r="U874" s="26">
        <f t="shared" si="210"/>
        <v>0</v>
      </c>
      <c r="V874" s="26">
        <f t="shared" si="211"/>
        <v>0</v>
      </c>
      <c r="W874" s="26">
        <f>'2021-22 Salary &amp; Benefits'!G$6</f>
        <v>11848.32</v>
      </c>
      <c r="X874" s="28">
        <f>'2021-22 Salary &amp; Benefits'!H$6</f>
        <v>0.2271</v>
      </c>
      <c r="Y874" s="28">
        <f>'2021-22 Salary &amp; Benefits'!I$6</f>
        <v>0.22070000000000001</v>
      </c>
      <c r="Z874" s="26">
        <f t="shared" si="212"/>
        <v>0</v>
      </c>
      <c r="AA874" s="27">
        <f t="shared" si="204"/>
        <v>0</v>
      </c>
      <c r="AB874" s="27">
        <f t="shared" si="213"/>
        <v>0</v>
      </c>
      <c r="AC874" s="27">
        <f t="shared" si="214"/>
        <v>0</v>
      </c>
      <c r="AD874" s="26">
        <f t="shared" si="215"/>
        <v>0</v>
      </c>
    </row>
    <row r="875" spans="1:30" s="23" customFormat="1">
      <c r="A875" s="129" t="s">
        <v>2376</v>
      </c>
      <c r="B875" s="129" t="s">
        <v>942</v>
      </c>
      <c r="C875" s="130">
        <v>4294</v>
      </c>
      <c r="D875" s="129" t="s">
        <v>964</v>
      </c>
      <c r="E875" s="169">
        <f>VLOOKUP($C875,'2020-21 School Level AAFTE'!$C:$Z,11,FALSE)</f>
        <v>0.53969999999999996</v>
      </c>
      <c r="F875" s="169" t="str">
        <f>VLOOKUP($C875,'2020-21 School Level AAFTE'!$C:$Z,8,FALSE)</f>
        <v>Yes</v>
      </c>
      <c r="G875" s="167">
        <f>VLOOKUP($C875,'2020-21 School Level AAFTE'!$C:$I,7,FALSE)</f>
        <v>599.29999999999995</v>
      </c>
      <c r="H875" s="145">
        <f>IFERROR(IF(F875= "yes",VLOOKUP(C875,Summary!$B:$I,5,0),0),0)</f>
        <v>0</v>
      </c>
      <c r="I875" s="144">
        <f t="shared" si="205"/>
        <v>599.29999999999995</v>
      </c>
      <c r="J875" s="101">
        <f>VLOOKUP($A875,'2021-22 Salary &amp; Benefits'!$A:$I,3,FALSE)</f>
        <v>1.18</v>
      </c>
      <c r="K875" s="101">
        <f>VLOOKUP($A875,'2021-22 Salary &amp; Benefits'!$A:$I,4,FALSE)</f>
        <v>1.18</v>
      </c>
      <c r="L875" s="121">
        <f t="shared" si="206"/>
        <v>599.29999999999995</v>
      </c>
      <c r="M875" s="29">
        <v>15</v>
      </c>
      <c r="N875" s="31">
        <f t="shared" si="207"/>
        <v>39.953333333333333</v>
      </c>
      <c r="O875" s="29">
        <v>1.1000000000000001</v>
      </c>
      <c r="P875" s="29">
        <v>36</v>
      </c>
      <c r="Q875" s="32">
        <f t="shared" si="208"/>
        <v>1582.152</v>
      </c>
      <c r="R875" s="122">
        <f t="shared" si="209"/>
        <v>1.7579466666666668</v>
      </c>
      <c r="S875" s="25">
        <f>VLOOKUP($A875,'2021-22 Salary &amp; Benefits'!$A:$I,5,FALSE)</f>
        <v>67585</v>
      </c>
      <c r="T875" s="25">
        <f>VLOOKUP($A875,'2021-22 Salary &amp; Benefits'!$A:$I,6,FALSE)</f>
        <v>68937</v>
      </c>
      <c r="U875" s="26">
        <f t="shared" si="210"/>
        <v>140196.77405066669</v>
      </c>
      <c r="V875" s="26">
        <f t="shared" si="211"/>
        <v>2804.5577941332886</v>
      </c>
      <c r="W875" s="26">
        <f>'2021-22 Salary &amp; Benefits'!G$6</f>
        <v>11848.32</v>
      </c>
      <c r="X875" s="28">
        <f>'2021-22 Salary &amp; Benefits'!H$6</f>
        <v>0.2271</v>
      </c>
      <c r="Y875" s="28">
        <f>'2021-22 Salary &amp; Benefits'!I$6</f>
        <v>0.22070000000000001</v>
      </c>
      <c r="Z875" s="26">
        <f t="shared" si="212"/>
        <v>53286.367941671619</v>
      </c>
      <c r="AA875" s="27">
        <f t="shared" si="204"/>
        <v>2383.3555307466663</v>
      </c>
      <c r="AB875" s="27">
        <f t="shared" si="213"/>
        <v>526.00656563578923</v>
      </c>
      <c r="AC875" s="27">
        <f t="shared" si="214"/>
        <v>2909.3620963824555</v>
      </c>
      <c r="AD875" s="26">
        <f t="shared" si="215"/>
        <v>199197.06188285403</v>
      </c>
    </row>
    <row r="876" spans="1:30" s="23" customFormat="1">
      <c r="A876" s="129" t="s">
        <v>2376</v>
      </c>
      <c r="B876" s="129" t="s">
        <v>942</v>
      </c>
      <c r="C876" s="130">
        <v>4127</v>
      </c>
      <c r="D876" s="129" t="s">
        <v>961</v>
      </c>
      <c r="E876" s="169">
        <f>VLOOKUP($C876,'2020-21 School Level AAFTE'!$C:$Z,11,FALSE)</f>
        <v>0.40179999999999999</v>
      </c>
      <c r="F876" s="169" t="str">
        <f>VLOOKUP($C876,'2020-21 School Level AAFTE'!$C:$Z,8,FALSE)</f>
        <v>No</v>
      </c>
      <c r="G876" s="167">
        <f>VLOOKUP($C876,'2020-21 School Level AAFTE'!$C:$I,7,FALSE)</f>
        <v>636.64</v>
      </c>
      <c r="H876" s="145">
        <f>IFERROR(IF(F876= "yes",VLOOKUP(C876,Summary!$B:$I,5,0),0),0)</f>
        <v>0</v>
      </c>
      <c r="I876" s="144">
        <f t="shared" si="205"/>
        <v>0</v>
      </c>
      <c r="J876" s="101">
        <f>VLOOKUP($A876,'2021-22 Salary &amp; Benefits'!$A:$I,3,FALSE)</f>
        <v>1.18</v>
      </c>
      <c r="K876" s="101">
        <f>VLOOKUP($A876,'2021-22 Salary &amp; Benefits'!$A:$I,4,FALSE)</f>
        <v>1.18</v>
      </c>
      <c r="L876" s="121">
        <f t="shared" si="206"/>
        <v>0</v>
      </c>
      <c r="M876" s="29">
        <v>15</v>
      </c>
      <c r="N876" s="31">
        <f t="shared" si="207"/>
        <v>0</v>
      </c>
      <c r="O876" s="29">
        <v>1.1000000000000001</v>
      </c>
      <c r="P876" s="29">
        <v>36</v>
      </c>
      <c r="Q876" s="32">
        <f t="shared" si="208"/>
        <v>0</v>
      </c>
      <c r="R876" s="122">
        <f t="shared" si="209"/>
        <v>0</v>
      </c>
      <c r="S876" s="25">
        <f>VLOOKUP($A876,'2021-22 Salary &amp; Benefits'!$A:$I,5,FALSE)</f>
        <v>67585</v>
      </c>
      <c r="T876" s="25">
        <f>VLOOKUP($A876,'2021-22 Salary &amp; Benefits'!$A:$I,6,FALSE)</f>
        <v>68937</v>
      </c>
      <c r="U876" s="26">
        <f t="shared" si="210"/>
        <v>0</v>
      </c>
      <c r="V876" s="26">
        <f t="shared" si="211"/>
        <v>0</v>
      </c>
      <c r="W876" s="26">
        <f>'2021-22 Salary &amp; Benefits'!G$6</f>
        <v>11848.32</v>
      </c>
      <c r="X876" s="28">
        <f>'2021-22 Salary &amp; Benefits'!H$6</f>
        <v>0.2271</v>
      </c>
      <c r="Y876" s="28">
        <f>'2021-22 Salary &amp; Benefits'!I$6</f>
        <v>0.22070000000000001</v>
      </c>
      <c r="Z876" s="26">
        <f t="shared" si="212"/>
        <v>0</v>
      </c>
      <c r="AA876" s="27">
        <f t="shared" si="204"/>
        <v>0</v>
      </c>
      <c r="AB876" s="27">
        <f t="shared" si="213"/>
        <v>0</v>
      </c>
      <c r="AC876" s="27">
        <f t="shared" si="214"/>
        <v>0</v>
      </c>
      <c r="AD876" s="26">
        <f t="shared" si="215"/>
        <v>0</v>
      </c>
    </row>
    <row r="877" spans="1:30" s="23" customFormat="1">
      <c r="A877" s="129" t="s">
        <v>2376</v>
      </c>
      <c r="B877" s="129" t="s">
        <v>942</v>
      </c>
      <c r="C877" s="130">
        <v>4465</v>
      </c>
      <c r="D877" s="129" t="s">
        <v>972</v>
      </c>
      <c r="E877" s="169">
        <f>VLOOKUP($C877,'2020-21 School Level AAFTE'!$C:$Z,11,FALSE)</f>
        <v>0.69079999999999997</v>
      </c>
      <c r="F877" s="169" t="str">
        <f>VLOOKUP($C877,'2020-21 School Level AAFTE'!$C:$Z,8,FALSE)</f>
        <v>Yes</v>
      </c>
      <c r="G877" s="167">
        <f>VLOOKUP($C877,'2020-21 School Level AAFTE'!$C:$I,7,FALSE)</f>
        <v>450.47</v>
      </c>
      <c r="H877" s="145">
        <f>IFERROR(IF(F877= "yes",VLOOKUP(C877,Summary!$B:$I,5,0),0),0)</f>
        <v>0</v>
      </c>
      <c r="I877" s="144">
        <f t="shared" si="205"/>
        <v>450.47</v>
      </c>
      <c r="J877" s="101">
        <f>VLOOKUP($A877,'2021-22 Salary &amp; Benefits'!$A:$I,3,FALSE)</f>
        <v>1.18</v>
      </c>
      <c r="K877" s="101">
        <f>VLOOKUP($A877,'2021-22 Salary &amp; Benefits'!$A:$I,4,FALSE)</f>
        <v>1.18</v>
      </c>
      <c r="L877" s="121">
        <f t="shared" si="206"/>
        <v>450.47</v>
      </c>
      <c r="M877" s="29">
        <v>15</v>
      </c>
      <c r="N877" s="31">
        <f t="shared" si="207"/>
        <v>30.031333333333336</v>
      </c>
      <c r="O877" s="29">
        <v>1.1000000000000001</v>
      </c>
      <c r="P877" s="29">
        <v>36</v>
      </c>
      <c r="Q877" s="32">
        <f t="shared" si="208"/>
        <v>1189.2408000000003</v>
      </c>
      <c r="R877" s="122">
        <f t="shared" si="209"/>
        <v>1.3213786666666669</v>
      </c>
      <c r="S877" s="25">
        <f>VLOOKUP($A877,'2021-22 Salary &amp; Benefits'!$A:$I,5,FALSE)</f>
        <v>67585</v>
      </c>
      <c r="T877" s="25">
        <f>VLOOKUP($A877,'2021-22 Salary &amp; Benefits'!$A:$I,6,FALSE)</f>
        <v>68937</v>
      </c>
      <c r="U877" s="26">
        <f t="shared" si="210"/>
        <v>105380.34508026669</v>
      </c>
      <c r="V877" s="26">
        <f t="shared" si="211"/>
        <v>2108.074669653317</v>
      </c>
      <c r="W877" s="26">
        <f>'2021-22 Salary &amp; Benefits'!G$6</f>
        <v>11848.32</v>
      </c>
      <c r="X877" s="28">
        <f>'2021-22 Salary &amp; Benefits'!H$6</f>
        <v>0.2271</v>
      </c>
      <c r="Y877" s="28">
        <f>'2021-22 Salary &amp; Benefits'!I$6</f>
        <v>0.22070000000000001</v>
      </c>
      <c r="Z877" s="26">
        <f t="shared" si="212"/>
        <v>40053.245731161056</v>
      </c>
      <c r="AA877" s="27">
        <f t="shared" si="204"/>
        <v>1791.4736624986667</v>
      </c>
      <c r="AB877" s="27">
        <f t="shared" si="213"/>
        <v>395.37823731345577</v>
      </c>
      <c r="AC877" s="27">
        <f t="shared" si="214"/>
        <v>2186.8518998121226</v>
      </c>
      <c r="AD877" s="26">
        <f t="shared" si="215"/>
        <v>149728.51738089317</v>
      </c>
    </row>
    <row r="878" spans="1:30" s="23" customFormat="1">
      <c r="A878" s="129" t="s">
        <v>2376</v>
      </c>
      <c r="B878" s="129" t="s">
        <v>942</v>
      </c>
      <c r="C878" s="130">
        <v>3764</v>
      </c>
      <c r="D878" s="129" t="s">
        <v>959</v>
      </c>
      <c r="E878" s="169">
        <f>VLOOKUP($C878,'2020-21 School Level AAFTE'!$C:$Z,11,FALSE)</f>
        <v>0.56320000000000003</v>
      </c>
      <c r="F878" s="169" t="str">
        <f>VLOOKUP($C878,'2020-21 School Level AAFTE'!$C:$Z,8,FALSE)</f>
        <v>Yes</v>
      </c>
      <c r="G878" s="167">
        <f>VLOOKUP($C878,'2020-21 School Level AAFTE'!$C:$I,7,FALSE)</f>
        <v>689.9</v>
      </c>
      <c r="H878" s="145">
        <f>IFERROR(IF(F878= "yes",VLOOKUP(C878,Summary!$B:$I,5,0),0),0)</f>
        <v>0</v>
      </c>
      <c r="I878" s="144">
        <f t="shared" si="205"/>
        <v>689.9</v>
      </c>
      <c r="J878" s="101">
        <f>VLOOKUP($A878,'2021-22 Salary &amp; Benefits'!$A:$I,3,FALSE)</f>
        <v>1.18</v>
      </c>
      <c r="K878" s="101">
        <f>VLOOKUP($A878,'2021-22 Salary &amp; Benefits'!$A:$I,4,FALSE)</f>
        <v>1.18</v>
      </c>
      <c r="L878" s="121">
        <f t="shared" si="206"/>
        <v>689.9</v>
      </c>
      <c r="M878" s="29">
        <v>15</v>
      </c>
      <c r="N878" s="31">
        <f t="shared" si="207"/>
        <v>45.993333333333332</v>
      </c>
      <c r="O878" s="29">
        <v>1.1000000000000001</v>
      </c>
      <c r="P878" s="29">
        <v>36</v>
      </c>
      <c r="Q878" s="32">
        <f t="shared" si="208"/>
        <v>1821.336</v>
      </c>
      <c r="R878" s="122">
        <f t="shared" si="209"/>
        <v>2.0237066666666665</v>
      </c>
      <c r="S878" s="25">
        <f>VLOOKUP($A878,'2021-22 Salary &amp; Benefits'!$A:$I,5,FALSE)</f>
        <v>67585</v>
      </c>
      <c r="T878" s="25">
        <f>VLOOKUP($A878,'2021-22 Salary &amp; Benefits'!$A:$I,6,FALSE)</f>
        <v>68937</v>
      </c>
      <c r="U878" s="26">
        <f t="shared" si="210"/>
        <v>161391.21377866666</v>
      </c>
      <c r="V878" s="26">
        <f t="shared" si="211"/>
        <v>3228.5406677333231</v>
      </c>
      <c r="W878" s="26">
        <f>'2021-22 Salary &amp; Benefits'!G$6</f>
        <v>11848.32</v>
      </c>
      <c r="X878" s="28">
        <f>'2021-22 Salary &amp; Benefits'!H$6</f>
        <v>0.2271</v>
      </c>
      <c r="Y878" s="28">
        <f>'2021-22 Salary &amp; Benefits'!I$6</f>
        <v>0.22070000000000001</v>
      </c>
      <c r="Z878" s="26">
        <f t="shared" si="212"/>
        <v>61342.007747303942</v>
      </c>
      <c r="AA878" s="27">
        <f t="shared" si="204"/>
        <v>2743.6625741066664</v>
      </c>
      <c r="AB878" s="27">
        <f t="shared" si="213"/>
        <v>605.52633010534134</v>
      </c>
      <c r="AC878" s="27">
        <f t="shared" si="214"/>
        <v>3349.1889042120079</v>
      </c>
      <c r="AD878" s="26">
        <f t="shared" si="215"/>
        <v>229310.95109791594</v>
      </c>
    </row>
    <row r="879" spans="1:30" s="23" customFormat="1">
      <c r="A879" s="129" t="s">
        <v>2376</v>
      </c>
      <c r="B879" s="129" t="s">
        <v>942</v>
      </c>
      <c r="C879" s="130">
        <v>2565</v>
      </c>
      <c r="D879" s="129" t="s">
        <v>943</v>
      </c>
      <c r="E879" s="169">
        <f>VLOOKUP($C879,'2020-21 School Level AAFTE'!$C:$Z,11,FALSE)</f>
        <v>0.4496</v>
      </c>
      <c r="F879" s="169" t="str">
        <f>VLOOKUP($C879,'2020-21 School Level AAFTE'!$C:$Z,8,FALSE)</f>
        <v>No</v>
      </c>
      <c r="G879" s="167">
        <f>VLOOKUP($C879,'2020-21 School Level AAFTE'!$C:$I,7,FALSE)</f>
        <v>486.3</v>
      </c>
      <c r="H879" s="145">
        <f>IFERROR(IF(F879= "yes",VLOOKUP(C879,Summary!$B:$I,5,0),0),0)</f>
        <v>0</v>
      </c>
      <c r="I879" s="143">
        <f t="shared" si="205"/>
        <v>0</v>
      </c>
      <c r="J879" s="101">
        <f>VLOOKUP($A879,'2021-22 Salary &amp; Benefits'!$A:$I,3,FALSE)</f>
        <v>1.18</v>
      </c>
      <c r="K879" s="101">
        <f>VLOOKUP($A879,'2021-22 Salary &amp; Benefits'!$A:$I,4,FALSE)</f>
        <v>1.18</v>
      </c>
      <c r="L879" s="45">
        <f t="shared" si="206"/>
        <v>0</v>
      </c>
      <c r="M879" s="29">
        <v>15</v>
      </c>
      <c r="N879" s="31">
        <f t="shared" si="207"/>
        <v>0</v>
      </c>
      <c r="O879" s="29">
        <v>1.1000000000000001</v>
      </c>
      <c r="P879" s="29">
        <v>36</v>
      </c>
      <c r="Q879" s="32">
        <f t="shared" si="208"/>
        <v>0</v>
      </c>
      <c r="R879" s="122">
        <f t="shared" si="209"/>
        <v>0</v>
      </c>
      <c r="S879" s="25">
        <f>VLOOKUP($A879,'2021-22 Salary &amp; Benefits'!$A:$I,5,FALSE)</f>
        <v>67585</v>
      </c>
      <c r="T879" s="25">
        <f>VLOOKUP($A879,'2021-22 Salary &amp; Benefits'!$A:$I,6,FALSE)</f>
        <v>68937</v>
      </c>
      <c r="U879" s="26">
        <f t="shared" si="210"/>
        <v>0</v>
      </c>
      <c r="V879" s="26">
        <f t="shared" si="211"/>
        <v>0</v>
      </c>
      <c r="W879" s="26">
        <f>'2021-22 Salary &amp; Benefits'!G$6</f>
        <v>11848.32</v>
      </c>
      <c r="X879" s="28">
        <f>'2021-22 Salary &amp; Benefits'!H$6</f>
        <v>0.2271</v>
      </c>
      <c r="Y879" s="28">
        <f>'2021-22 Salary &amp; Benefits'!I$6</f>
        <v>0.22070000000000001</v>
      </c>
      <c r="Z879" s="26">
        <f t="shared" si="212"/>
        <v>0</v>
      </c>
      <c r="AA879" s="27">
        <f t="shared" si="204"/>
        <v>0</v>
      </c>
      <c r="AB879" s="27">
        <f t="shared" si="213"/>
        <v>0</v>
      </c>
      <c r="AC879" s="27">
        <f t="shared" si="214"/>
        <v>0</v>
      </c>
      <c r="AD879" s="26">
        <f t="shared" si="215"/>
        <v>0</v>
      </c>
    </row>
    <row r="880" spans="1:30" s="23" customFormat="1">
      <c r="A880" s="129" t="s">
        <v>2376</v>
      </c>
      <c r="B880" s="129" t="s">
        <v>942</v>
      </c>
      <c r="C880" s="130">
        <v>3233</v>
      </c>
      <c r="D880" s="129" t="s">
        <v>947</v>
      </c>
      <c r="E880" s="169">
        <f>VLOOKUP($C880,'2020-21 School Level AAFTE'!$C:$Z,11,FALSE)</f>
        <v>0.58560000000000001</v>
      </c>
      <c r="F880" s="169" t="str">
        <f>VLOOKUP($C880,'2020-21 School Level AAFTE'!$C:$Z,8,FALSE)</f>
        <v>Yes</v>
      </c>
      <c r="G880" s="167">
        <f>VLOOKUP($C880,'2020-21 School Level AAFTE'!$C:$I,7,FALSE)</f>
        <v>612.29999999999995</v>
      </c>
      <c r="H880" s="145">
        <f>IFERROR(IF(F880= "yes",VLOOKUP(C880,Summary!$B:$I,5,0),0),0)</f>
        <v>0</v>
      </c>
      <c r="I880" s="143">
        <f t="shared" si="205"/>
        <v>612.29999999999995</v>
      </c>
      <c r="J880" s="101">
        <f>VLOOKUP($A880,'2021-22 Salary &amp; Benefits'!$A:$I,3,FALSE)</f>
        <v>1.18</v>
      </c>
      <c r="K880" s="101">
        <f>VLOOKUP($A880,'2021-22 Salary &amp; Benefits'!$A:$I,4,FALSE)</f>
        <v>1.18</v>
      </c>
      <c r="L880" s="45">
        <f t="shared" si="206"/>
        <v>612.29999999999995</v>
      </c>
      <c r="M880" s="29">
        <v>15</v>
      </c>
      <c r="N880" s="31">
        <f t="shared" si="207"/>
        <v>40.82</v>
      </c>
      <c r="O880" s="29">
        <v>1.1000000000000001</v>
      </c>
      <c r="P880" s="29">
        <v>36</v>
      </c>
      <c r="Q880" s="32">
        <f t="shared" si="208"/>
        <v>1616.472</v>
      </c>
      <c r="R880" s="122">
        <f t="shared" si="209"/>
        <v>1.7960799999999999</v>
      </c>
      <c r="S880" s="25">
        <f>VLOOKUP($A880,'2021-22 Salary &amp; Benefits'!$A:$I,5,FALSE)</f>
        <v>67585</v>
      </c>
      <c r="T880" s="25">
        <f>VLOOKUP($A880,'2021-22 Salary &amp; Benefits'!$A:$I,6,FALSE)</f>
        <v>68937</v>
      </c>
      <c r="U880" s="26">
        <f t="shared" si="210"/>
        <v>143237.91882399999</v>
      </c>
      <c r="V880" s="26">
        <f t="shared" si="211"/>
        <v>2865.3941887999827</v>
      </c>
      <c r="W880" s="26">
        <f>'2021-22 Salary &amp; Benefits'!G$6</f>
        <v>11848.32</v>
      </c>
      <c r="X880" s="28">
        <f>'2021-22 Salary &amp; Benefits'!H$6</f>
        <v>0.2271</v>
      </c>
      <c r="Y880" s="28">
        <f>'2021-22 Salary &amp; Benefits'!I$6</f>
        <v>0.22070000000000001</v>
      </c>
      <c r="Z880" s="26">
        <f t="shared" si="212"/>
        <v>54442.254447998552</v>
      </c>
      <c r="AA880" s="27">
        <f t="shared" si="204"/>
        <v>2435.0552168799995</v>
      </c>
      <c r="AB880" s="27">
        <f t="shared" si="213"/>
        <v>537.4166863654159</v>
      </c>
      <c r="AC880" s="27">
        <f t="shared" si="214"/>
        <v>2972.4719032454154</v>
      </c>
      <c r="AD880" s="26">
        <f t="shared" si="215"/>
        <v>203518.03936404391</v>
      </c>
    </row>
    <row r="881" spans="1:30" s="23" customFormat="1">
      <c r="A881" s="129" t="s">
        <v>2376</v>
      </c>
      <c r="B881" s="129" t="s">
        <v>942</v>
      </c>
      <c r="C881" s="130">
        <v>5016</v>
      </c>
      <c r="D881" s="129" t="s">
        <v>980</v>
      </c>
      <c r="E881" s="169">
        <f>VLOOKUP($C881,'2020-21 School Level AAFTE'!$C:$Z,11,FALSE)</f>
        <v>0.74070000000000003</v>
      </c>
      <c r="F881" s="169" t="str">
        <f>VLOOKUP($C881,'2020-21 School Level AAFTE'!$C:$Z,8,FALSE)</f>
        <v>Yes</v>
      </c>
      <c r="G881" s="167">
        <f>VLOOKUP($C881,'2020-21 School Level AAFTE'!$C:$I,7,FALSE)</f>
        <v>867.42</v>
      </c>
      <c r="H881" s="145">
        <f>IFERROR(IF(F881= "yes",VLOOKUP(C881,Summary!$B:$I,5,0),0),0)</f>
        <v>0</v>
      </c>
      <c r="I881" s="143">
        <f t="shared" si="205"/>
        <v>867.42</v>
      </c>
      <c r="J881" s="101">
        <f>VLOOKUP($A881,'2021-22 Salary &amp; Benefits'!$A:$I,3,FALSE)</f>
        <v>1.18</v>
      </c>
      <c r="K881" s="101">
        <f>VLOOKUP($A881,'2021-22 Salary &amp; Benefits'!$A:$I,4,FALSE)</f>
        <v>1.18</v>
      </c>
      <c r="L881" s="45">
        <f t="shared" si="206"/>
        <v>867.42</v>
      </c>
      <c r="M881" s="29">
        <v>15</v>
      </c>
      <c r="N881" s="31">
        <f t="shared" si="207"/>
        <v>57.827999999999996</v>
      </c>
      <c r="O881" s="29">
        <v>1.1000000000000001</v>
      </c>
      <c r="P881" s="29">
        <v>36</v>
      </c>
      <c r="Q881" s="32">
        <f t="shared" si="208"/>
        <v>2289.9888000000001</v>
      </c>
      <c r="R881" s="122">
        <f t="shared" si="209"/>
        <v>2.544432</v>
      </c>
      <c r="S881" s="25">
        <f>VLOOKUP($A881,'2021-22 Salary &amp; Benefits'!$A:$I,5,FALSE)</f>
        <v>67585</v>
      </c>
      <c r="T881" s="25">
        <f>VLOOKUP($A881,'2021-22 Salary &amp; Benefits'!$A:$I,6,FALSE)</f>
        <v>68937</v>
      </c>
      <c r="U881" s="26">
        <f t="shared" si="210"/>
        <v>202919.2153296</v>
      </c>
      <c r="V881" s="26">
        <f t="shared" si="211"/>
        <v>4059.2850355199771</v>
      </c>
      <c r="W881" s="26">
        <f>'2021-22 Salary &amp; Benefits'!G$6</f>
        <v>11848.32</v>
      </c>
      <c r="X881" s="28">
        <f>'2021-22 Salary &amp; Benefits'!H$6</f>
        <v>0.2271</v>
      </c>
      <c r="Y881" s="28">
        <f>'2021-22 Salary &amp; Benefits'!I$6</f>
        <v>0.22070000000000001</v>
      </c>
      <c r="Z881" s="26">
        <f t="shared" si="212"/>
        <v>77126.08256293142</v>
      </c>
      <c r="AA881" s="27">
        <f t="shared" si="204"/>
        <v>3449.641672752</v>
      </c>
      <c r="AB881" s="27">
        <f t="shared" si="213"/>
        <v>761.33591717636637</v>
      </c>
      <c r="AC881" s="27">
        <f t="shared" si="214"/>
        <v>4210.9775899283668</v>
      </c>
      <c r="AD881" s="26">
        <f t="shared" si="215"/>
        <v>288315.56051797979</v>
      </c>
    </row>
    <row r="882" spans="1:30" s="23" customFormat="1">
      <c r="A882" s="129" t="s">
        <v>2376</v>
      </c>
      <c r="B882" s="129" t="s">
        <v>942</v>
      </c>
      <c r="C882" s="130">
        <v>4581</v>
      </c>
      <c r="D882" s="129" t="s">
        <v>979</v>
      </c>
      <c r="E882" s="169">
        <f>VLOOKUP($C882,'2020-21 School Level AAFTE'!$C:$Z,11,FALSE)</f>
        <v>0.69850000000000001</v>
      </c>
      <c r="F882" s="169" t="str">
        <f>VLOOKUP($C882,'2020-21 School Level AAFTE'!$C:$Z,8,FALSE)</f>
        <v>Yes</v>
      </c>
      <c r="G882" s="167">
        <f>VLOOKUP($C882,'2020-21 School Level AAFTE'!$C:$I,7,FALSE)</f>
        <v>594.1</v>
      </c>
      <c r="H882" s="145">
        <f>IFERROR(IF(F882= "yes",VLOOKUP(C882,Summary!$B:$I,5,0),0),0)</f>
        <v>0</v>
      </c>
      <c r="I882" s="144">
        <f t="shared" si="205"/>
        <v>594.1</v>
      </c>
      <c r="J882" s="101">
        <f>VLOOKUP($A882,'2021-22 Salary &amp; Benefits'!$A:$I,3,FALSE)</f>
        <v>1.18</v>
      </c>
      <c r="K882" s="101">
        <f>VLOOKUP($A882,'2021-22 Salary &amp; Benefits'!$A:$I,4,FALSE)</f>
        <v>1.18</v>
      </c>
      <c r="L882" s="121">
        <f t="shared" si="206"/>
        <v>594.1</v>
      </c>
      <c r="M882" s="29">
        <v>15</v>
      </c>
      <c r="N882" s="31">
        <f t="shared" si="207"/>
        <v>39.606666666666669</v>
      </c>
      <c r="O882" s="29">
        <v>1.1000000000000001</v>
      </c>
      <c r="P882" s="29">
        <v>36</v>
      </c>
      <c r="Q882" s="32">
        <f t="shared" si="208"/>
        <v>1568.4240000000002</v>
      </c>
      <c r="R882" s="122">
        <f t="shared" si="209"/>
        <v>1.7426933333333336</v>
      </c>
      <c r="S882" s="25">
        <f>VLOOKUP($A882,'2021-22 Salary &amp; Benefits'!$A:$I,5,FALSE)</f>
        <v>67585</v>
      </c>
      <c r="T882" s="25">
        <f>VLOOKUP($A882,'2021-22 Salary &amp; Benefits'!$A:$I,6,FALSE)</f>
        <v>68937</v>
      </c>
      <c r="U882" s="26">
        <f t="shared" si="210"/>
        <v>138980.31614133337</v>
      </c>
      <c r="V882" s="26">
        <f t="shared" si="211"/>
        <v>2780.22323626664</v>
      </c>
      <c r="W882" s="26">
        <f>'2021-22 Salary &amp; Benefits'!G$6</f>
        <v>11848.32</v>
      </c>
      <c r="X882" s="28">
        <f>'2021-22 Salary &amp; Benefits'!H$6</f>
        <v>0.2271</v>
      </c>
      <c r="Y882" s="28">
        <f>'2021-22 Salary &amp; Benefits'!I$6</f>
        <v>0.22070000000000001</v>
      </c>
      <c r="Z882" s="26">
        <f t="shared" si="212"/>
        <v>52824.01333914086</v>
      </c>
      <c r="AA882" s="27">
        <f t="shared" si="204"/>
        <v>2362.6756562933333</v>
      </c>
      <c r="AB882" s="27">
        <f t="shared" si="213"/>
        <v>521.44251734393868</v>
      </c>
      <c r="AC882" s="27">
        <f t="shared" si="214"/>
        <v>2884.1181736372719</v>
      </c>
      <c r="AD882" s="26">
        <f t="shared" si="215"/>
        <v>197468.67089037815</v>
      </c>
    </row>
    <row r="883" spans="1:30" s="23" customFormat="1">
      <c r="A883" s="129" t="s">
        <v>2376</v>
      </c>
      <c r="B883" s="129" t="s">
        <v>942</v>
      </c>
      <c r="C883" s="130">
        <v>4356</v>
      </c>
      <c r="D883" s="129" t="s">
        <v>968</v>
      </c>
      <c r="E883" s="169">
        <f>VLOOKUP($C883,'2020-21 School Level AAFTE'!$C:$Z,11,FALSE)</f>
        <v>0.71130000000000004</v>
      </c>
      <c r="F883" s="169" t="str">
        <f>VLOOKUP($C883,'2020-21 School Level AAFTE'!$C:$Z,8,FALSE)</f>
        <v>Yes</v>
      </c>
      <c r="G883" s="167">
        <f>VLOOKUP($C883,'2020-21 School Level AAFTE'!$C:$I,7,FALSE)</f>
        <v>729.62</v>
      </c>
      <c r="H883" s="145">
        <f>IFERROR(IF(F883= "yes",VLOOKUP(C883,Summary!$B:$I,5,0),0),0)</f>
        <v>0</v>
      </c>
      <c r="I883" s="144">
        <f t="shared" si="205"/>
        <v>729.62</v>
      </c>
      <c r="J883" s="101">
        <f>VLOOKUP($A883,'2021-22 Salary &amp; Benefits'!$A:$I,3,FALSE)</f>
        <v>1.18</v>
      </c>
      <c r="K883" s="101">
        <f>VLOOKUP($A883,'2021-22 Salary &amp; Benefits'!$A:$I,4,FALSE)</f>
        <v>1.18</v>
      </c>
      <c r="L883" s="121">
        <f t="shared" si="206"/>
        <v>729.62</v>
      </c>
      <c r="M883" s="29">
        <v>15</v>
      </c>
      <c r="N883" s="31">
        <f t="shared" si="207"/>
        <v>48.641333333333336</v>
      </c>
      <c r="O883" s="29">
        <v>1.1000000000000001</v>
      </c>
      <c r="P883" s="29">
        <v>36</v>
      </c>
      <c r="Q883" s="32">
        <f t="shared" si="208"/>
        <v>1926.1968000000002</v>
      </c>
      <c r="R883" s="122">
        <f t="shared" si="209"/>
        <v>2.1402186666666667</v>
      </c>
      <c r="S883" s="25">
        <f>VLOOKUP($A883,'2021-22 Salary &amp; Benefits'!$A:$I,5,FALSE)</f>
        <v>67585</v>
      </c>
      <c r="T883" s="25">
        <f>VLOOKUP($A883,'2021-22 Salary &amp; Benefits'!$A:$I,6,FALSE)</f>
        <v>68937</v>
      </c>
      <c r="U883" s="26">
        <f t="shared" si="210"/>
        <v>170683.08073226668</v>
      </c>
      <c r="V883" s="26">
        <f t="shared" si="211"/>
        <v>3414.4192520533106</v>
      </c>
      <c r="W883" s="26">
        <f>'2021-22 Salary &amp; Benefits'!G$6</f>
        <v>11848.32</v>
      </c>
      <c r="X883" s="28">
        <f>'2021-22 Salary &amp; Benefits'!H$6</f>
        <v>0.2271</v>
      </c>
      <c r="Y883" s="28">
        <f>'2021-22 Salary &amp; Benefits'!I$6</f>
        <v>0.22070000000000001</v>
      </c>
      <c r="Z883" s="26">
        <f t="shared" si="212"/>
        <v>64873.685595865929</v>
      </c>
      <c r="AA883" s="27">
        <f t="shared" si="204"/>
        <v>2901.6249997386667</v>
      </c>
      <c r="AB883" s="27">
        <f t="shared" si="213"/>
        <v>640.38863744232378</v>
      </c>
      <c r="AC883" s="27">
        <f t="shared" si="214"/>
        <v>3542.0136371809904</v>
      </c>
      <c r="AD883" s="26">
        <f t="shared" si="215"/>
        <v>242513.1992173669</v>
      </c>
    </row>
    <row r="884" spans="1:30" s="23" customFormat="1">
      <c r="A884" s="129" t="s">
        <v>2376</v>
      </c>
      <c r="B884" s="129" t="s">
        <v>942</v>
      </c>
      <c r="C884" s="130">
        <v>4485</v>
      </c>
      <c r="D884" s="129" t="s">
        <v>974</v>
      </c>
      <c r="E884" s="169">
        <f>VLOOKUP($C884,'2020-21 School Level AAFTE'!$C:$Z,11,FALSE)</f>
        <v>0.30220000000000002</v>
      </c>
      <c r="F884" s="169" t="str">
        <f>VLOOKUP($C884,'2020-21 School Level AAFTE'!$C:$Z,8,FALSE)</f>
        <v>No</v>
      </c>
      <c r="G884" s="167">
        <f>VLOOKUP($C884,'2020-21 School Level AAFTE'!$C:$I,7,FALSE)</f>
        <v>590.22</v>
      </c>
      <c r="H884" s="145">
        <f>IFERROR(IF(F884= "yes",VLOOKUP(C884,Summary!$B:$I,5,0),0),0)</f>
        <v>0</v>
      </c>
      <c r="I884" s="143">
        <f t="shared" si="205"/>
        <v>0</v>
      </c>
      <c r="J884" s="101">
        <f>VLOOKUP($A884,'2021-22 Salary &amp; Benefits'!$A:$I,3,FALSE)</f>
        <v>1.18</v>
      </c>
      <c r="K884" s="101">
        <f>VLOOKUP($A884,'2021-22 Salary &amp; Benefits'!$A:$I,4,FALSE)</f>
        <v>1.18</v>
      </c>
      <c r="L884" s="45">
        <f t="shared" si="206"/>
        <v>0</v>
      </c>
      <c r="M884" s="29">
        <v>15</v>
      </c>
      <c r="N884" s="31">
        <f t="shared" si="207"/>
        <v>0</v>
      </c>
      <c r="O884" s="29">
        <v>1.1000000000000001</v>
      </c>
      <c r="P884" s="29">
        <v>36</v>
      </c>
      <c r="Q884" s="32">
        <f t="shared" si="208"/>
        <v>0</v>
      </c>
      <c r="R884" s="122">
        <f t="shared" si="209"/>
        <v>0</v>
      </c>
      <c r="S884" s="25">
        <f>VLOOKUP($A884,'2021-22 Salary &amp; Benefits'!$A:$I,5,FALSE)</f>
        <v>67585</v>
      </c>
      <c r="T884" s="25">
        <f>VLOOKUP($A884,'2021-22 Salary &amp; Benefits'!$A:$I,6,FALSE)</f>
        <v>68937</v>
      </c>
      <c r="U884" s="26">
        <f t="shared" si="210"/>
        <v>0</v>
      </c>
      <c r="V884" s="26">
        <f t="shared" si="211"/>
        <v>0</v>
      </c>
      <c r="W884" s="26">
        <f>'2021-22 Salary &amp; Benefits'!G$6</f>
        <v>11848.32</v>
      </c>
      <c r="X884" s="28">
        <f>'2021-22 Salary &amp; Benefits'!H$6</f>
        <v>0.2271</v>
      </c>
      <c r="Y884" s="28">
        <f>'2021-22 Salary &amp; Benefits'!I$6</f>
        <v>0.22070000000000001</v>
      </c>
      <c r="Z884" s="26">
        <f t="shared" si="212"/>
        <v>0</v>
      </c>
      <c r="AA884" s="27">
        <f t="shared" si="204"/>
        <v>0</v>
      </c>
      <c r="AB884" s="27">
        <f t="shared" si="213"/>
        <v>0</v>
      </c>
      <c r="AC884" s="27">
        <f t="shared" si="214"/>
        <v>0</v>
      </c>
      <c r="AD884" s="26">
        <f t="shared" si="215"/>
        <v>0</v>
      </c>
    </row>
    <row r="885" spans="1:30" s="23" customFormat="1">
      <c r="A885" s="129" t="s">
        <v>2376</v>
      </c>
      <c r="B885" s="129" t="s">
        <v>942</v>
      </c>
      <c r="C885" s="130">
        <v>5178</v>
      </c>
      <c r="D885" s="129" t="s">
        <v>658</v>
      </c>
      <c r="E885" s="169">
        <f>VLOOKUP($C885,'2020-21 School Level AAFTE'!$C:$Z,11,FALSE)</f>
        <v>0.68269999999999997</v>
      </c>
      <c r="F885" s="169" t="str">
        <f>VLOOKUP($C885,'2020-21 School Level AAFTE'!$C:$Z,8,FALSE)</f>
        <v>Yes</v>
      </c>
      <c r="G885" s="167">
        <f>VLOOKUP($C885,'2020-21 School Level AAFTE'!$C:$I,7,FALSE)</f>
        <v>630.23</v>
      </c>
      <c r="H885" s="145">
        <f>IFERROR(IF(F885= "yes",VLOOKUP(C885,Summary!$B:$I,5,0),0),0)</f>
        <v>0</v>
      </c>
      <c r="I885" s="143">
        <f t="shared" si="205"/>
        <v>630.23</v>
      </c>
      <c r="J885" s="101">
        <f>VLOOKUP($A885,'2021-22 Salary &amp; Benefits'!$A:$I,3,FALSE)</f>
        <v>1.18</v>
      </c>
      <c r="K885" s="101">
        <f>VLOOKUP($A885,'2021-22 Salary &amp; Benefits'!$A:$I,4,FALSE)</f>
        <v>1.18</v>
      </c>
      <c r="L885" s="45">
        <f t="shared" si="206"/>
        <v>630.23</v>
      </c>
      <c r="M885" s="29">
        <v>15</v>
      </c>
      <c r="N885" s="31">
        <f t="shared" si="207"/>
        <v>42.015333333333338</v>
      </c>
      <c r="O885" s="29">
        <v>1.1000000000000001</v>
      </c>
      <c r="P885" s="29">
        <v>36</v>
      </c>
      <c r="Q885" s="32">
        <f t="shared" si="208"/>
        <v>1663.8072000000002</v>
      </c>
      <c r="R885" s="122">
        <f t="shared" si="209"/>
        <v>1.8486746666666669</v>
      </c>
      <c r="S885" s="25">
        <f>VLOOKUP($A885,'2021-22 Salary &amp; Benefits'!$A:$I,5,FALSE)</f>
        <v>67585</v>
      </c>
      <c r="T885" s="25">
        <f>VLOOKUP($A885,'2021-22 Salary &amp; Benefits'!$A:$I,6,FALSE)</f>
        <v>68937</v>
      </c>
      <c r="U885" s="26">
        <f t="shared" si="210"/>
        <v>147432.35926906668</v>
      </c>
      <c r="V885" s="26">
        <f t="shared" si="211"/>
        <v>2949.3016162133135</v>
      </c>
      <c r="W885" s="26">
        <f>'2021-22 Salary &amp; Benefits'!G$6</f>
        <v>11848.32</v>
      </c>
      <c r="X885" s="28">
        <f>'2021-22 Salary &amp; Benefits'!H$6</f>
        <v>0.2271</v>
      </c>
      <c r="Y885" s="28">
        <f>'2021-22 Salary &amp; Benefits'!I$6</f>
        <v>0.22070000000000001</v>
      </c>
      <c r="Z885" s="26">
        <f t="shared" si="212"/>
        <v>56036.488683263327</v>
      </c>
      <c r="AA885" s="27">
        <f t="shared" si="204"/>
        <v>2506.3610147546665</v>
      </c>
      <c r="AB885" s="27">
        <f t="shared" si="213"/>
        <v>553.15387595635491</v>
      </c>
      <c r="AC885" s="27">
        <f t="shared" si="214"/>
        <v>3059.5148907110215</v>
      </c>
      <c r="AD885" s="26">
        <f t="shared" si="215"/>
        <v>209477.66445925436</v>
      </c>
    </row>
    <row r="886" spans="1:30" s="23" customFormat="1">
      <c r="A886" s="129" t="s">
        <v>2376</v>
      </c>
      <c r="B886" s="129" t="s">
        <v>942</v>
      </c>
      <c r="C886" s="130">
        <v>3491</v>
      </c>
      <c r="D886" s="129" t="s">
        <v>950</v>
      </c>
      <c r="E886" s="169">
        <f>VLOOKUP($C886,'2020-21 School Level AAFTE'!$C:$Z,11,FALSE)</f>
        <v>0.6915</v>
      </c>
      <c r="F886" s="169" t="str">
        <f>VLOOKUP($C886,'2020-21 School Level AAFTE'!$C:$Z,8,FALSE)</f>
        <v>Yes</v>
      </c>
      <c r="G886" s="167">
        <f>VLOOKUP($C886,'2020-21 School Level AAFTE'!$C:$I,7,FALSE)</f>
        <v>404.61</v>
      </c>
      <c r="H886" s="145">
        <f>IFERROR(IF(F886= "yes",VLOOKUP(C886,Summary!$B:$I,5,0),0),0)</f>
        <v>0</v>
      </c>
      <c r="I886" s="143">
        <f t="shared" si="205"/>
        <v>404.61</v>
      </c>
      <c r="J886" s="101">
        <f>VLOOKUP($A886,'2021-22 Salary &amp; Benefits'!$A:$I,3,FALSE)</f>
        <v>1.18</v>
      </c>
      <c r="K886" s="101">
        <f>VLOOKUP($A886,'2021-22 Salary &amp; Benefits'!$A:$I,4,FALSE)</f>
        <v>1.18</v>
      </c>
      <c r="L886" s="45">
        <f t="shared" si="206"/>
        <v>404.61</v>
      </c>
      <c r="M886" s="29">
        <v>15</v>
      </c>
      <c r="N886" s="31">
        <f t="shared" si="207"/>
        <v>26.974</v>
      </c>
      <c r="O886" s="29">
        <v>1.1000000000000001</v>
      </c>
      <c r="P886" s="29">
        <v>36</v>
      </c>
      <c r="Q886" s="32">
        <f t="shared" si="208"/>
        <v>1068.1704</v>
      </c>
      <c r="R886" s="122">
        <f t="shared" si="209"/>
        <v>1.1868559999999999</v>
      </c>
      <c r="S886" s="25">
        <f>VLOOKUP($A886,'2021-22 Salary &amp; Benefits'!$A:$I,5,FALSE)</f>
        <v>67585</v>
      </c>
      <c r="T886" s="25">
        <f>VLOOKUP($A886,'2021-22 Salary &amp; Benefits'!$A:$I,6,FALSE)</f>
        <v>68937</v>
      </c>
      <c r="U886" s="26">
        <f t="shared" si="210"/>
        <v>94652.122056799999</v>
      </c>
      <c r="V886" s="26">
        <f t="shared" si="211"/>
        <v>1893.4625881599786</v>
      </c>
      <c r="W886" s="26">
        <f>'2021-22 Salary &amp; Benefits'!G$6</f>
        <v>11848.32</v>
      </c>
      <c r="X886" s="28">
        <f>'2021-22 Salary &amp; Benefits'!H$6</f>
        <v>0.2271</v>
      </c>
      <c r="Y886" s="28">
        <f>'2021-22 Salary &amp; Benefits'!I$6</f>
        <v>0.22070000000000001</v>
      </c>
      <c r="Z886" s="26">
        <f t="shared" si="212"/>
        <v>35975.633794226189</v>
      </c>
      <c r="AA886" s="27">
        <f t="shared" si="204"/>
        <v>1609.0930774159995</v>
      </c>
      <c r="AB886" s="27">
        <f t="shared" si="213"/>
        <v>355.1268421857111</v>
      </c>
      <c r="AC886" s="27">
        <f t="shared" si="214"/>
        <v>1964.2199196017104</v>
      </c>
      <c r="AD886" s="26">
        <f t="shared" si="215"/>
        <v>134485.43835878788</v>
      </c>
    </row>
    <row r="887" spans="1:30" s="23" customFormat="1">
      <c r="A887" s="129" t="s">
        <v>2376</v>
      </c>
      <c r="B887" s="129" t="s">
        <v>942</v>
      </c>
      <c r="C887" s="130">
        <v>3593</v>
      </c>
      <c r="D887" s="129" t="s">
        <v>952</v>
      </c>
      <c r="E887" s="169">
        <f>VLOOKUP($C887,'2020-21 School Level AAFTE'!$C:$Z,11,FALSE)</f>
        <v>0.69410000000000005</v>
      </c>
      <c r="F887" s="169" t="str">
        <f>VLOOKUP($C887,'2020-21 School Level AAFTE'!$C:$Z,8,FALSE)</f>
        <v>Yes</v>
      </c>
      <c r="G887" s="167">
        <f>VLOOKUP($C887,'2020-21 School Level AAFTE'!$C:$I,7,FALSE)</f>
        <v>389.3</v>
      </c>
      <c r="H887" s="145">
        <f>IFERROR(IF(F887= "yes",VLOOKUP(C887,Summary!$B:$I,5,0),0),0)</f>
        <v>0</v>
      </c>
      <c r="I887" s="143">
        <f t="shared" si="205"/>
        <v>389.3</v>
      </c>
      <c r="J887" s="101">
        <f>VLOOKUP($A887,'2021-22 Salary &amp; Benefits'!$A:$I,3,FALSE)</f>
        <v>1.18</v>
      </c>
      <c r="K887" s="101">
        <f>VLOOKUP($A887,'2021-22 Salary &amp; Benefits'!$A:$I,4,FALSE)</f>
        <v>1.18</v>
      </c>
      <c r="L887" s="45">
        <f t="shared" si="206"/>
        <v>389.3</v>
      </c>
      <c r="M887" s="29">
        <v>15</v>
      </c>
      <c r="N887" s="31">
        <f t="shared" si="207"/>
        <v>25.953333333333333</v>
      </c>
      <c r="O887" s="29">
        <v>1.1000000000000001</v>
      </c>
      <c r="P887" s="29">
        <v>36</v>
      </c>
      <c r="Q887" s="32">
        <f t="shared" si="208"/>
        <v>1027.7520000000002</v>
      </c>
      <c r="R887" s="122">
        <f t="shared" si="209"/>
        <v>1.1419466666666669</v>
      </c>
      <c r="S887" s="25">
        <f>VLOOKUP($A887,'2021-22 Salary &amp; Benefits'!$A:$I,5,FALSE)</f>
        <v>67585</v>
      </c>
      <c r="T887" s="25">
        <f>VLOOKUP($A887,'2021-22 Salary &amp; Benefits'!$A:$I,6,FALSE)</f>
        <v>68937</v>
      </c>
      <c r="U887" s="26">
        <f t="shared" si="210"/>
        <v>91070.589250666686</v>
      </c>
      <c r="V887" s="26">
        <f t="shared" si="211"/>
        <v>1821.8160341333132</v>
      </c>
      <c r="W887" s="26">
        <f>'2021-22 Salary &amp; Benefits'!G$6</f>
        <v>11848.32</v>
      </c>
      <c r="X887" s="28">
        <f>'2021-22 Salary &amp; Benefits'!H$6</f>
        <v>0.2271</v>
      </c>
      <c r="Y887" s="28">
        <f>'2021-22 Salary &amp; Benefits'!I$6</f>
        <v>0.22070000000000001</v>
      </c>
      <c r="Z887" s="26">
        <f t="shared" si="212"/>
        <v>34614.355147159629</v>
      </c>
      <c r="AA887" s="27">
        <f t="shared" si="204"/>
        <v>1548.2067547466665</v>
      </c>
      <c r="AB887" s="27">
        <f t="shared" si="213"/>
        <v>341.68923077258933</v>
      </c>
      <c r="AC887" s="27">
        <f t="shared" si="214"/>
        <v>1889.8959855192559</v>
      </c>
      <c r="AD887" s="26">
        <f t="shared" si="215"/>
        <v>129396.65641747888</v>
      </c>
    </row>
    <row r="888" spans="1:30" s="23" customFormat="1">
      <c r="A888" s="129" t="s">
        <v>2376</v>
      </c>
      <c r="B888" s="129" t="s">
        <v>942</v>
      </c>
      <c r="C888" s="130">
        <v>1807</v>
      </c>
      <c r="D888" s="129" t="s">
        <v>2923</v>
      </c>
      <c r="E888" s="169">
        <f>VLOOKUP($C888,'2020-21 School Level AAFTE'!$C:$Z,11,FALSE)</f>
        <v>0</v>
      </c>
      <c r="F888" s="169" t="str">
        <f>VLOOKUP($C888,'2020-21 School Level AAFTE'!$C:$Z,8,FALSE)</f>
        <v>No</v>
      </c>
      <c r="G888" s="167">
        <f>VLOOKUP($C888,'2020-21 School Level AAFTE'!$C:$I,7,FALSE)</f>
        <v>7.5</v>
      </c>
      <c r="H888" s="145">
        <f>IFERROR(IF(F888= "yes",VLOOKUP(C888,Summary!$B:$I,5,0),0),0)</f>
        <v>0</v>
      </c>
      <c r="I888" s="143">
        <f t="shared" si="205"/>
        <v>0</v>
      </c>
      <c r="J888" s="101">
        <f>VLOOKUP($A888,'2021-22 Salary &amp; Benefits'!$A:$I,3,FALSE)</f>
        <v>1.18</v>
      </c>
      <c r="K888" s="101">
        <f>VLOOKUP($A888,'2021-22 Salary &amp; Benefits'!$A:$I,4,FALSE)</f>
        <v>1.18</v>
      </c>
      <c r="L888" s="45">
        <f t="shared" si="206"/>
        <v>0</v>
      </c>
      <c r="M888" s="29">
        <v>15</v>
      </c>
      <c r="N888" s="31">
        <f t="shared" si="207"/>
        <v>0</v>
      </c>
      <c r="O888" s="29">
        <v>1.1000000000000001</v>
      </c>
      <c r="P888" s="29">
        <v>36</v>
      </c>
      <c r="Q888" s="32">
        <f t="shared" si="208"/>
        <v>0</v>
      </c>
      <c r="R888" s="122">
        <f t="shared" si="209"/>
        <v>0</v>
      </c>
      <c r="S888" s="25">
        <f>VLOOKUP($A888,'2021-22 Salary &amp; Benefits'!$A:$I,5,FALSE)</f>
        <v>67585</v>
      </c>
      <c r="T888" s="25">
        <f>VLOOKUP($A888,'2021-22 Salary &amp; Benefits'!$A:$I,6,FALSE)</f>
        <v>68937</v>
      </c>
      <c r="U888" s="26">
        <f t="shared" si="210"/>
        <v>0</v>
      </c>
      <c r="V888" s="26">
        <f t="shared" si="211"/>
        <v>0</v>
      </c>
      <c r="W888" s="26">
        <f>'2021-22 Salary &amp; Benefits'!G$6</f>
        <v>11848.32</v>
      </c>
      <c r="X888" s="28">
        <f>'2021-22 Salary &amp; Benefits'!H$6</f>
        <v>0.2271</v>
      </c>
      <c r="Y888" s="28">
        <f>'2021-22 Salary &amp; Benefits'!I$6</f>
        <v>0.22070000000000001</v>
      </c>
      <c r="Z888" s="26">
        <f t="shared" si="212"/>
        <v>0</v>
      </c>
      <c r="AA888" s="27">
        <f t="shared" si="204"/>
        <v>0</v>
      </c>
      <c r="AB888" s="27">
        <f t="shared" si="213"/>
        <v>0</v>
      </c>
      <c r="AC888" s="27">
        <f t="shared" si="214"/>
        <v>0</v>
      </c>
      <c r="AD888" s="26">
        <f t="shared" si="215"/>
        <v>0</v>
      </c>
    </row>
    <row r="889" spans="1:30" s="23" customFormat="1">
      <c r="A889" s="129" t="s">
        <v>2376</v>
      </c>
      <c r="B889" s="129" t="s">
        <v>942</v>
      </c>
      <c r="C889" s="130">
        <v>4293</v>
      </c>
      <c r="D889" s="129" t="s">
        <v>963</v>
      </c>
      <c r="E889" s="169">
        <f>VLOOKUP($C889,'2020-21 School Level AAFTE'!$C:$Z,11,FALSE)</f>
        <v>0.1537</v>
      </c>
      <c r="F889" s="169" t="str">
        <f>VLOOKUP($C889,'2020-21 School Level AAFTE'!$C:$Z,8,FALSE)</f>
        <v>No</v>
      </c>
      <c r="G889" s="167">
        <f>VLOOKUP($C889,'2020-21 School Level AAFTE'!$C:$I,7,FALSE)</f>
        <v>477.99</v>
      </c>
      <c r="H889" s="145">
        <f>IFERROR(IF(F889= "yes",VLOOKUP(C889,Summary!$B:$I,5,0),0),0)</f>
        <v>0</v>
      </c>
      <c r="I889" s="143">
        <f t="shared" si="205"/>
        <v>0</v>
      </c>
      <c r="J889" s="101">
        <f>VLOOKUP($A889,'2021-22 Salary &amp; Benefits'!$A:$I,3,FALSE)</f>
        <v>1.18</v>
      </c>
      <c r="K889" s="101">
        <f>VLOOKUP($A889,'2021-22 Salary &amp; Benefits'!$A:$I,4,FALSE)</f>
        <v>1.18</v>
      </c>
      <c r="L889" s="45">
        <f t="shared" si="206"/>
        <v>0</v>
      </c>
      <c r="M889" s="29">
        <v>15</v>
      </c>
      <c r="N889" s="31">
        <f t="shared" si="207"/>
        <v>0</v>
      </c>
      <c r="O889" s="29">
        <v>1.1000000000000001</v>
      </c>
      <c r="P889" s="29">
        <v>36</v>
      </c>
      <c r="Q889" s="32">
        <f t="shared" si="208"/>
        <v>0</v>
      </c>
      <c r="R889" s="122">
        <f t="shared" si="209"/>
        <v>0</v>
      </c>
      <c r="S889" s="25">
        <f>VLOOKUP($A889,'2021-22 Salary &amp; Benefits'!$A:$I,5,FALSE)</f>
        <v>67585</v>
      </c>
      <c r="T889" s="25">
        <f>VLOOKUP($A889,'2021-22 Salary &amp; Benefits'!$A:$I,6,FALSE)</f>
        <v>68937</v>
      </c>
      <c r="U889" s="26">
        <f t="shared" si="210"/>
        <v>0</v>
      </c>
      <c r="V889" s="26">
        <f t="shared" si="211"/>
        <v>0</v>
      </c>
      <c r="W889" s="26">
        <f>'2021-22 Salary &amp; Benefits'!G$6</f>
        <v>11848.32</v>
      </c>
      <c r="X889" s="28">
        <f>'2021-22 Salary &amp; Benefits'!H$6</f>
        <v>0.2271</v>
      </c>
      <c r="Y889" s="28">
        <f>'2021-22 Salary &amp; Benefits'!I$6</f>
        <v>0.22070000000000001</v>
      </c>
      <c r="Z889" s="26">
        <f t="shared" si="212"/>
        <v>0</v>
      </c>
      <c r="AA889" s="27">
        <f t="shared" si="204"/>
        <v>0</v>
      </c>
      <c r="AB889" s="27">
        <f t="shared" si="213"/>
        <v>0</v>
      </c>
      <c r="AC889" s="27">
        <f t="shared" si="214"/>
        <v>0</v>
      </c>
      <c r="AD889" s="26">
        <f t="shared" si="215"/>
        <v>0</v>
      </c>
    </row>
    <row r="890" spans="1:30" s="23" customFormat="1">
      <c r="A890" s="129" t="s">
        <v>2376</v>
      </c>
      <c r="B890" s="129" t="s">
        <v>942</v>
      </c>
      <c r="C890" s="130">
        <v>4466</v>
      </c>
      <c r="D890" s="129" t="s">
        <v>973</v>
      </c>
      <c r="E890" s="169">
        <f>VLOOKUP($C890,'2020-21 School Level AAFTE'!$C:$Z,11,FALSE)</f>
        <v>0.2079</v>
      </c>
      <c r="F890" s="169" t="str">
        <f>VLOOKUP($C890,'2020-21 School Level AAFTE'!$C:$Z,8,FALSE)</f>
        <v>No</v>
      </c>
      <c r="G890" s="167">
        <f>VLOOKUP($C890,'2020-21 School Level AAFTE'!$C:$I,7,FALSE)</f>
        <v>414.73</v>
      </c>
      <c r="H890" s="145">
        <f>IFERROR(IF(F890= "yes",VLOOKUP(C890,Summary!$B:$I,5,0),0),0)</f>
        <v>0</v>
      </c>
      <c r="I890" s="144">
        <f t="shared" si="205"/>
        <v>0</v>
      </c>
      <c r="J890" s="101">
        <f>VLOOKUP($A890,'2021-22 Salary &amp; Benefits'!$A:$I,3,FALSE)</f>
        <v>1.18</v>
      </c>
      <c r="K890" s="101">
        <f>VLOOKUP($A890,'2021-22 Salary &amp; Benefits'!$A:$I,4,FALSE)</f>
        <v>1.18</v>
      </c>
      <c r="L890" s="121">
        <f t="shared" si="206"/>
        <v>0</v>
      </c>
      <c r="M890" s="29">
        <v>15</v>
      </c>
      <c r="N890" s="31">
        <f t="shared" si="207"/>
        <v>0</v>
      </c>
      <c r="O890" s="29">
        <v>1.1000000000000001</v>
      </c>
      <c r="P890" s="29">
        <v>36</v>
      </c>
      <c r="Q890" s="32">
        <f t="shared" si="208"/>
        <v>0</v>
      </c>
      <c r="R890" s="122">
        <f t="shared" si="209"/>
        <v>0</v>
      </c>
      <c r="S890" s="25">
        <f>VLOOKUP($A890,'2021-22 Salary &amp; Benefits'!$A:$I,5,FALSE)</f>
        <v>67585</v>
      </c>
      <c r="T890" s="25">
        <f>VLOOKUP($A890,'2021-22 Salary &amp; Benefits'!$A:$I,6,FALSE)</f>
        <v>68937</v>
      </c>
      <c r="U890" s="26">
        <f t="shared" si="210"/>
        <v>0</v>
      </c>
      <c r="V890" s="26">
        <f t="shared" si="211"/>
        <v>0</v>
      </c>
      <c r="W890" s="26">
        <f>'2021-22 Salary &amp; Benefits'!G$6</f>
        <v>11848.32</v>
      </c>
      <c r="X890" s="28">
        <f>'2021-22 Salary &amp; Benefits'!H$6</f>
        <v>0.2271</v>
      </c>
      <c r="Y890" s="28">
        <f>'2021-22 Salary &amp; Benefits'!I$6</f>
        <v>0.22070000000000001</v>
      </c>
      <c r="Z890" s="26">
        <f t="shared" si="212"/>
        <v>0</v>
      </c>
      <c r="AA890" s="27">
        <f t="shared" si="204"/>
        <v>0</v>
      </c>
      <c r="AB890" s="27">
        <f t="shared" si="213"/>
        <v>0</v>
      </c>
      <c r="AC890" s="27">
        <f t="shared" si="214"/>
        <v>0</v>
      </c>
      <c r="AD890" s="26">
        <f t="shared" si="215"/>
        <v>0</v>
      </c>
    </row>
    <row r="891" spans="1:30" s="23" customFormat="1">
      <c r="A891" s="129" t="s">
        <v>2376</v>
      </c>
      <c r="B891" s="129" t="s">
        <v>942</v>
      </c>
      <c r="C891" s="130">
        <v>3389</v>
      </c>
      <c r="D891" s="129" t="s">
        <v>949</v>
      </c>
      <c r="E891" s="169">
        <f>VLOOKUP($C891,'2020-21 School Level AAFTE'!$C:$Z,11,FALSE)</f>
        <v>0.76880000000000004</v>
      </c>
      <c r="F891" s="169" t="str">
        <f>VLOOKUP($C891,'2020-21 School Level AAFTE'!$C:$Z,8,FALSE)</f>
        <v>Yes</v>
      </c>
      <c r="G891" s="167">
        <f>VLOOKUP($C891,'2020-21 School Level AAFTE'!$C:$I,7,FALSE)</f>
        <v>560.76</v>
      </c>
      <c r="H891" s="145">
        <f>IFERROR(IF(F891= "yes",VLOOKUP(C891,Summary!$B:$I,5,0),0),0)</f>
        <v>0</v>
      </c>
      <c r="I891" s="144">
        <f t="shared" si="205"/>
        <v>560.76</v>
      </c>
      <c r="J891" s="101">
        <f>VLOOKUP($A891,'2021-22 Salary &amp; Benefits'!$A:$I,3,FALSE)</f>
        <v>1.18</v>
      </c>
      <c r="K891" s="101">
        <f>VLOOKUP($A891,'2021-22 Salary &amp; Benefits'!$A:$I,4,FALSE)</f>
        <v>1.18</v>
      </c>
      <c r="L891" s="121">
        <f t="shared" si="206"/>
        <v>560.76</v>
      </c>
      <c r="M891" s="29">
        <v>15</v>
      </c>
      <c r="N891" s="31">
        <f t="shared" si="207"/>
        <v>37.384</v>
      </c>
      <c r="O891" s="29">
        <v>1.1000000000000001</v>
      </c>
      <c r="P891" s="29">
        <v>36</v>
      </c>
      <c r="Q891" s="32">
        <f t="shared" si="208"/>
        <v>1480.4064000000003</v>
      </c>
      <c r="R891" s="122">
        <f t="shared" si="209"/>
        <v>1.6448960000000004</v>
      </c>
      <c r="S891" s="25">
        <f>VLOOKUP($A891,'2021-22 Salary &amp; Benefits'!$A:$I,5,FALSE)</f>
        <v>67585</v>
      </c>
      <c r="T891" s="25">
        <f>VLOOKUP($A891,'2021-22 Salary &amp; Benefits'!$A:$I,6,FALSE)</f>
        <v>68937</v>
      </c>
      <c r="U891" s="26">
        <f t="shared" si="210"/>
        <v>131180.94946880004</v>
      </c>
      <c r="V891" s="26">
        <f t="shared" si="211"/>
        <v>2624.2012825599813</v>
      </c>
      <c r="W891" s="26">
        <f>'2021-22 Salary &amp; Benefits'!G$6</f>
        <v>11848.32</v>
      </c>
      <c r="X891" s="28">
        <f>'2021-22 Salary &amp; Benefits'!H$6</f>
        <v>0.2271</v>
      </c>
      <c r="Y891" s="28">
        <f>'2021-22 Salary &amp; Benefits'!I$6</f>
        <v>0.22070000000000001</v>
      </c>
      <c r="Z891" s="26">
        <f t="shared" si="212"/>
        <v>49859.60902214548</v>
      </c>
      <c r="AA891" s="27">
        <f t="shared" si="204"/>
        <v>2230.0858458560006</v>
      </c>
      <c r="AB891" s="27">
        <f t="shared" si="213"/>
        <v>492.17994618041934</v>
      </c>
      <c r="AC891" s="27">
        <f t="shared" si="214"/>
        <v>2722.26579203642</v>
      </c>
      <c r="AD891" s="26">
        <f t="shared" si="215"/>
        <v>186387.02556554193</v>
      </c>
    </row>
    <row r="892" spans="1:30" s="23" customFormat="1">
      <c r="A892" s="129" t="s">
        <v>2376</v>
      </c>
      <c r="B892" s="129" t="s">
        <v>942</v>
      </c>
      <c r="C892" s="130">
        <v>3707</v>
      </c>
      <c r="D892" s="129" t="s">
        <v>957</v>
      </c>
      <c r="E892" s="169">
        <f>VLOOKUP($C892,'2020-21 School Level AAFTE'!$C:$Z,11,FALSE)</f>
        <v>0.46179999999999999</v>
      </c>
      <c r="F892" s="169" t="str">
        <f>VLOOKUP($C892,'2020-21 School Level AAFTE'!$C:$Z,8,FALSE)</f>
        <v>No</v>
      </c>
      <c r="G892" s="167">
        <f>VLOOKUP($C892,'2020-21 School Level AAFTE'!$C:$I,7,FALSE)</f>
        <v>352.66</v>
      </c>
      <c r="H892" s="145">
        <f>IFERROR(IF(F892= "yes",VLOOKUP(C892,Summary!$B:$I,5,0),0),0)</f>
        <v>0</v>
      </c>
      <c r="I892" s="144">
        <f t="shared" si="205"/>
        <v>0</v>
      </c>
      <c r="J892" s="101">
        <f>VLOOKUP($A892,'2021-22 Salary &amp; Benefits'!$A:$I,3,FALSE)</f>
        <v>1.18</v>
      </c>
      <c r="K892" s="101">
        <f>VLOOKUP($A892,'2021-22 Salary &amp; Benefits'!$A:$I,4,FALSE)</f>
        <v>1.18</v>
      </c>
      <c r="L892" s="121">
        <f t="shared" si="206"/>
        <v>0</v>
      </c>
      <c r="M892" s="29">
        <v>15</v>
      </c>
      <c r="N892" s="31">
        <f t="shared" si="207"/>
        <v>0</v>
      </c>
      <c r="O892" s="29">
        <v>1.1000000000000001</v>
      </c>
      <c r="P892" s="29">
        <v>36</v>
      </c>
      <c r="Q892" s="32">
        <f t="shared" si="208"/>
        <v>0</v>
      </c>
      <c r="R892" s="122">
        <f t="shared" si="209"/>
        <v>0</v>
      </c>
      <c r="S892" s="25">
        <f>VLOOKUP($A892,'2021-22 Salary &amp; Benefits'!$A:$I,5,FALSE)</f>
        <v>67585</v>
      </c>
      <c r="T892" s="25">
        <f>VLOOKUP($A892,'2021-22 Salary &amp; Benefits'!$A:$I,6,FALSE)</f>
        <v>68937</v>
      </c>
      <c r="U892" s="26">
        <f t="shared" si="210"/>
        <v>0</v>
      </c>
      <c r="V892" s="26">
        <f t="shared" si="211"/>
        <v>0</v>
      </c>
      <c r="W892" s="26">
        <f>'2021-22 Salary &amp; Benefits'!G$6</f>
        <v>11848.32</v>
      </c>
      <c r="X892" s="28">
        <f>'2021-22 Salary &amp; Benefits'!H$6</f>
        <v>0.2271</v>
      </c>
      <c r="Y892" s="28">
        <f>'2021-22 Salary &amp; Benefits'!I$6</f>
        <v>0.22070000000000001</v>
      </c>
      <c r="Z892" s="26">
        <f t="shared" si="212"/>
        <v>0</v>
      </c>
      <c r="AA892" s="27">
        <f t="shared" si="204"/>
        <v>0</v>
      </c>
      <c r="AB892" s="27">
        <f t="shared" si="213"/>
        <v>0</v>
      </c>
      <c r="AC892" s="27">
        <f t="shared" si="214"/>
        <v>0</v>
      </c>
      <c r="AD892" s="26">
        <f t="shared" si="215"/>
        <v>0</v>
      </c>
    </row>
    <row r="893" spans="1:30" s="23" customFormat="1">
      <c r="A893" s="129" t="s">
        <v>2376</v>
      </c>
      <c r="B893" s="129" t="s">
        <v>942</v>
      </c>
      <c r="C893" s="130">
        <v>3677</v>
      </c>
      <c r="D893" s="129" t="s">
        <v>955</v>
      </c>
      <c r="E893" s="169">
        <f>VLOOKUP($C893,'2020-21 School Level AAFTE'!$C:$Z,11,FALSE)</f>
        <v>0.70479999999999998</v>
      </c>
      <c r="F893" s="169" t="str">
        <f>VLOOKUP($C893,'2020-21 School Level AAFTE'!$C:$Z,8,FALSE)</f>
        <v>Yes</v>
      </c>
      <c r="G893" s="167">
        <f>VLOOKUP($C893,'2020-21 School Level AAFTE'!$C:$I,7,FALSE)</f>
        <v>512</v>
      </c>
      <c r="H893" s="145">
        <f>IFERROR(IF(F893= "yes",VLOOKUP(C893,Summary!$B:$I,5,0),0),0)</f>
        <v>0</v>
      </c>
      <c r="I893" s="144">
        <f t="shared" si="205"/>
        <v>512</v>
      </c>
      <c r="J893" s="101">
        <f>VLOOKUP($A893,'2021-22 Salary &amp; Benefits'!$A:$I,3,FALSE)</f>
        <v>1.18</v>
      </c>
      <c r="K893" s="101">
        <f>VLOOKUP($A893,'2021-22 Salary &amp; Benefits'!$A:$I,4,FALSE)</f>
        <v>1.18</v>
      </c>
      <c r="L893" s="121">
        <f t="shared" si="206"/>
        <v>512</v>
      </c>
      <c r="M893" s="29">
        <v>15</v>
      </c>
      <c r="N893" s="31">
        <f t="shared" si="207"/>
        <v>34.133333333333333</v>
      </c>
      <c r="O893" s="29">
        <v>1.1000000000000001</v>
      </c>
      <c r="P893" s="29">
        <v>36</v>
      </c>
      <c r="Q893" s="32">
        <f t="shared" si="208"/>
        <v>1351.68</v>
      </c>
      <c r="R893" s="122">
        <f t="shared" si="209"/>
        <v>1.5018666666666667</v>
      </c>
      <c r="S893" s="25">
        <f>VLOOKUP($A893,'2021-22 Salary &amp; Benefits'!$A:$I,5,FALSE)</f>
        <v>67585</v>
      </c>
      <c r="T893" s="25">
        <f>VLOOKUP($A893,'2021-22 Salary &amp; Benefits'!$A:$I,6,FALSE)</f>
        <v>68937</v>
      </c>
      <c r="U893" s="26">
        <f t="shared" si="210"/>
        <v>119774.31722666667</v>
      </c>
      <c r="V893" s="26">
        <f t="shared" si="211"/>
        <v>2396.018005333317</v>
      </c>
      <c r="W893" s="26">
        <f>'2021-22 Salary &amp; Benefits'!G$6</f>
        <v>11848.32</v>
      </c>
      <c r="X893" s="28">
        <f>'2021-22 Salary &amp; Benefits'!H$6</f>
        <v>0.2271</v>
      </c>
      <c r="Y893" s="28">
        <f>'2021-22 Salary &amp; Benefits'!I$6</f>
        <v>0.22070000000000001</v>
      </c>
      <c r="Z893" s="26">
        <f t="shared" si="212"/>
        <v>45524.145479953062</v>
      </c>
      <c r="AA893" s="27">
        <f t="shared" si="204"/>
        <v>2036.1722538666663</v>
      </c>
      <c r="AB893" s="27">
        <f t="shared" si="213"/>
        <v>449.38321642837326</v>
      </c>
      <c r="AC893" s="27">
        <f t="shared" si="214"/>
        <v>2485.5554702950394</v>
      </c>
      <c r="AD893" s="26">
        <f t="shared" si="215"/>
        <v>170180.03618224809</v>
      </c>
    </row>
    <row r="894" spans="1:30" s="23" customFormat="1">
      <c r="A894" s="129" t="s">
        <v>2376</v>
      </c>
      <c r="B894" s="129" t="s">
        <v>942</v>
      </c>
      <c r="C894" s="130">
        <v>4420</v>
      </c>
      <c r="D894" s="129" t="s">
        <v>970</v>
      </c>
      <c r="E894" s="169">
        <f>VLOOKUP($C894,'2020-21 School Level AAFTE'!$C:$Z,11,FALSE)</f>
        <v>0.34839999999999999</v>
      </c>
      <c r="F894" s="169" t="str">
        <f>VLOOKUP($C894,'2020-21 School Level AAFTE'!$C:$Z,8,FALSE)</f>
        <v>No</v>
      </c>
      <c r="G894" s="167">
        <f>VLOOKUP($C894,'2020-21 School Level AAFTE'!$C:$I,7,FALSE)</f>
        <v>631.36</v>
      </c>
      <c r="H894" s="145">
        <f>IFERROR(IF(F894= "yes",VLOOKUP(C894,Summary!$B:$I,5,0),0),0)</f>
        <v>0</v>
      </c>
      <c r="I894" s="144">
        <f t="shared" si="205"/>
        <v>0</v>
      </c>
      <c r="J894" s="101">
        <f>VLOOKUP($A894,'2021-22 Salary &amp; Benefits'!$A:$I,3,FALSE)</f>
        <v>1.18</v>
      </c>
      <c r="K894" s="101">
        <f>VLOOKUP($A894,'2021-22 Salary &amp; Benefits'!$A:$I,4,FALSE)</f>
        <v>1.18</v>
      </c>
      <c r="L894" s="121">
        <f t="shared" si="206"/>
        <v>0</v>
      </c>
      <c r="M894" s="29">
        <v>15</v>
      </c>
      <c r="N894" s="31">
        <f t="shared" si="207"/>
        <v>0</v>
      </c>
      <c r="O894" s="29">
        <v>1.1000000000000001</v>
      </c>
      <c r="P894" s="29">
        <v>36</v>
      </c>
      <c r="Q894" s="32">
        <f t="shared" si="208"/>
        <v>0</v>
      </c>
      <c r="R894" s="122">
        <f t="shared" si="209"/>
        <v>0</v>
      </c>
      <c r="S894" s="25">
        <f>VLOOKUP($A894,'2021-22 Salary &amp; Benefits'!$A:$I,5,FALSE)</f>
        <v>67585</v>
      </c>
      <c r="T894" s="25">
        <f>VLOOKUP($A894,'2021-22 Salary &amp; Benefits'!$A:$I,6,FALSE)</f>
        <v>68937</v>
      </c>
      <c r="U894" s="26">
        <f t="shared" si="210"/>
        <v>0</v>
      </c>
      <c r="V894" s="26">
        <f t="shared" si="211"/>
        <v>0</v>
      </c>
      <c r="W894" s="26">
        <f>'2021-22 Salary &amp; Benefits'!G$6</f>
        <v>11848.32</v>
      </c>
      <c r="X894" s="28">
        <f>'2021-22 Salary &amp; Benefits'!H$6</f>
        <v>0.2271</v>
      </c>
      <c r="Y894" s="28">
        <f>'2021-22 Salary &amp; Benefits'!I$6</f>
        <v>0.22070000000000001</v>
      </c>
      <c r="Z894" s="26">
        <f t="shared" si="212"/>
        <v>0</v>
      </c>
      <c r="AA894" s="27">
        <f t="shared" si="204"/>
        <v>0</v>
      </c>
      <c r="AB894" s="27">
        <f t="shared" si="213"/>
        <v>0</v>
      </c>
      <c r="AC894" s="27">
        <f t="shared" si="214"/>
        <v>0</v>
      </c>
      <c r="AD894" s="26">
        <f t="shared" si="215"/>
        <v>0</v>
      </c>
    </row>
    <row r="895" spans="1:30" s="23" customFormat="1">
      <c r="A895" s="129" t="s">
        <v>2376</v>
      </c>
      <c r="B895" s="129" t="s">
        <v>942</v>
      </c>
      <c r="C895" s="130">
        <v>5440</v>
      </c>
      <c r="D895" s="129" t="s">
        <v>983</v>
      </c>
      <c r="E895" s="169">
        <f>VLOOKUP($C895,'2020-21 School Level AAFTE'!$C:$Z,11,FALSE)</f>
        <v>0.64390000000000003</v>
      </c>
      <c r="F895" s="169" t="str">
        <f>VLOOKUP($C895,'2020-21 School Level AAFTE'!$C:$Z,8,FALSE)</f>
        <v>Yes</v>
      </c>
      <c r="G895" s="167">
        <f>VLOOKUP($C895,'2020-21 School Level AAFTE'!$C:$I,7,FALSE)</f>
        <v>78.44</v>
      </c>
      <c r="H895" s="145">
        <f>IFERROR(IF(F895= "yes",VLOOKUP(C895,Summary!$B:$I,5,0),0),0)</f>
        <v>0</v>
      </c>
      <c r="I895" s="144">
        <f t="shared" si="205"/>
        <v>78.44</v>
      </c>
      <c r="J895" s="101">
        <f>VLOOKUP($A895,'2021-22 Salary &amp; Benefits'!$A:$I,3,FALSE)</f>
        <v>1.18</v>
      </c>
      <c r="K895" s="101">
        <f>VLOOKUP($A895,'2021-22 Salary &amp; Benefits'!$A:$I,4,FALSE)</f>
        <v>1.18</v>
      </c>
      <c r="L895" s="121">
        <f t="shared" si="206"/>
        <v>78.44</v>
      </c>
      <c r="M895" s="29">
        <v>15</v>
      </c>
      <c r="N895" s="31">
        <f t="shared" si="207"/>
        <v>5.2293333333333329</v>
      </c>
      <c r="O895" s="29">
        <v>1.1000000000000001</v>
      </c>
      <c r="P895" s="29">
        <v>36</v>
      </c>
      <c r="Q895" s="32">
        <f t="shared" si="208"/>
        <v>207.08159999999998</v>
      </c>
      <c r="R895" s="122">
        <f t="shared" si="209"/>
        <v>0.23009066666666664</v>
      </c>
      <c r="S895" s="25">
        <f>VLOOKUP($A895,'2021-22 Salary &amp; Benefits'!$A:$I,5,FALSE)</f>
        <v>67585</v>
      </c>
      <c r="T895" s="25">
        <f>VLOOKUP($A895,'2021-22 Salary &amp; Benefits'!$A:$I,6,FALSE)</f>
        <v>68937</v>
      </c>
      <c r="U895" s="26">
        <f t="shared" si="210"/>
        <v>18349.799693866666</v>
      </c>
      <c r="V895" s="26">
        <f t="shared" si="211"/>
        <v>367.0774459733293</v>
      </c>
      <c r="W895" s="26">
        <f>'2021-22 Salary &amp; Benefits'!G$6</f>
        <v>11848.32</v>
      </c>
      <c r="X895" s="28">
        <f>'2021-22 Salary &amp; Benefits'!H$6</f>
        <v>0.2271</v>
      </c>
      <c r="Y895" s="28">
        <f>'2021-22 Salary &amp; Benefits'!I$6</f>
        <v>0.22070000000000001</v>
      </c>
      <c r="Z895" s="26">
        <f t="shared" si="212"/>
        <v>6974.4413504834338</v>
      </c>
      <c r="AA895" s="27">
        <f t="shared" si="204"/>
        <v>311.94795233066657</v>
      </c>
      <c r="AB895" s="27">
        <f t="shared" si="213"/>
        <v>68.846913079378112</v>
      </c>
      <c r="AC895" s="27">
        <f t="shared" si="214"/>
        <v>380.79486541004468</v>
      </c>
      <c r="AD895" s="26">
        <f t="shared" si="215"/>
        <v>26072.113355733472</v>
      </c>
    </row>
    <row r="896" spans="1:30" s="23" customFormat="1">
      <c r="A896" s="129" t="s">
        <v>2525</v>
      </c>
      <c r="B896" s="129" t="s">
        <v>1967</v>
      </c>
      <c r="C896" s="130">
        <v>5180</v>
      </c>
      <c r="D896" s="129" t="s">
        <v>1971</v>
      </c>
      <c r="E896" s="169">
        <f>VLOOKUP($C896,'2020-21 School Level AAFTE'!$C:$Z,11,FALSE)</f>
        <v>0.20380000000000001</v>
      </c>
      <c r="F896" s="169" t="str">
        <f>VLOOKUP($C896,'2020-21 School Level AAFTE'!$C:$Z,8,FALSE)</f>
        <v>No</v>
      </c>
      <c r="G896" s="167">
        <f>VLOOKUP($C896,'2020-21 School Level AAFTE'!$C:$I,7,FALSE)</f>
        <v>319.5</v>
      </c>
      <c r="H896" s="145">
        <f>IFERROR(IF(F896= "yes",VLOOKUP(C896,Summary!$B:$I,5,0),0),0)</f>
        <v>0</v>
      </c>
      <c r="I896" s="144">
        <f t="shared" si="205"/>
        <v>0</v>
      </c>
      <c r="J896" s="101">
        <f>VLOOKUP($A896,'2021-22 Salary &amp; Benefits'!$A:$I,3,FALSE)</f>
        <v>1</v>
      </c>
      <c r="K896" s="101">
        <f>VLOOKUP($A896,'2021-22 Salary &amp; Benefits'!$A:$I,4,FALSE)</f>
        <v>1.04</v>
      </c>
      <c r="L896" s="121">
        <f t="shared" si="206"/>
        <v>0</v>
      </c>
      <c r="M896" s="29">
        <v>15</v>
      </c>
      <c r="N896" s="31">
        <f t="shared" si="207"/>
        <v>0</v>
      </c>
      <c r="O896" s="29">
        <v>1.1000000000000001</v>
      </c>
      <c r="P896" s="29">
        <v>36</v>
      </c>
      <c r="Q896" s="32">
        <f t="shared" si="208"/>
        <v>0</v>
      </c>
      <c r="R896" s="122">
        <f t="shared" si="209"/>
        <v>0</v>
      </c>
      <c r="S896" s="25">
        <f>VLOOKUP($A896,'2021-22 Salary &amp; Benefits'!$A:$I,5,FALSE)</f>
        <v>67585</v>
      </c>
      <c r="T896" s="25">
        <f>VLOOKUP($A896,'2021-22 Salary &amp; Benefits'!$A:$I,6,FALSE)</f>
        <v>68937</v>
      </c>
      <c r="U896" s="26">
        <f t="shared" si="210"/>
        <v>0</v>
      </c>
      <c r="V896" s="26">
        <f t="shared" si="211"/>
        <v>0</v>
      </c>
      <c r="W896" s="26">
        <f>'2021-22 Salary &amp; Benefits'!G$6</f>
        <v>11848.32</v>
      </c>
      <c r="X896" s="28">
        <f>'2021-22 Salary &amp; Benefits'!H$6</f>
        <v>0.2271</v>
      </c>
      <c r="Y896" s="28">
        <f>'2021-22 Salary &amp; Benefits'!I$6</f>
        <v>0.22070000000000001</v>
      </c>
      <c r="Z896" s="26">
        <f t="shared" si="212"/>
        <v>0</v>
      </c>
      <c r="AA896" s="27">
        <f t="shared" si="204"/>
        <v>0</v>
      </c>
      <c r="AB896" s="27">
        <f t="shared" si="213"/>
        <v>0</v>
      </c>
      <c r="AC896" s="27">
        <f t="shared" si="214"/>
        <v>0</v>
      </c>
      <c r="AD896" s="26">
        <f t="shared" si="215"/>
        <v>0</v>
      </c>
    </row>
    <row r="897" spans="1:30" s="23" customFormat="1">
      <c r="A897" s="129" t="s">
        <v>2525</v>
      </c>
      <c r="B897" s="129" t="s">
        <v>1967</v>
      </c>
      <c r="C897" s="130">
        <v>2385</v>
      </c>
      <c r="D897" s="129" t="s">
        <v>1968</v>
      </c>
      <c r="E897" s="169">
        <f>VLOOKUP($C897,'2020-21 School Level AAFTE'!$C:$Z,11,FALSE)</f>
        <v>0.57479999999999998</v>
      </c>
      <c r="F897" s="169" t="str">
        <f>VLOOKUP($C897,'2020-21 School Level AAFTE'!$C:$Z,8,FALSE)</f>
        <v>Yes</v>
      </c>
      <c r="G897" s="167">
        <f>VLOOKUP($C897,'2020-21 School Level AAFTE'!$C:$I,7,FALSE)</f>
        <v>255.4</v>
      </c>
      <c r="H897" s="145">
        <f>IFERROR(IF(F897= "yes",VLOOKUP(C897,Summary!$B:$I,5,0),0),0)</f>
        <v>0</v>
      </c>
      <c r="I897" s="144">
        <f t="shared" si="205"/>
        <v>255.4</v>
      </c>
      <c r="J897" s="101">
        <f>VLOOKUP($A897,'2021-22 Salary &amp; Benefits'!$A:$I,3,FALSE)</f>
        <v>1</v>
      </c>
      <c r="K897" s="101">
        <f>VLOOKUP($A897,'2021-22 Salary &amp; Benefits'!$A:$I,4,FALSE)</f>
        <v>1.04</v>
      </c>
      <c r="L897" s="121">
        <f t="shared" si="206"/>
        <v>255.4</v>
      </c>
      <c r="M897" s="29">
        <v>15</v>
      </c>
      <c r="N897" s="31">
        <f t="shared" si="207"/>
        <v>17.026666666666667</v>
      </c>
      <c r="O897" s="29">
        <v>1.1000000000000001</v>
      </c>
      <c r="P897" s="29">
        <v>36</v>
      </c>
      <c r="Q897" s="32">
        <f t="shared" si="208"/>
        <v>674.25600000000009</v>
      </c>
      <c r="R897" s="122">
        <f t="shared" si="209"/>
        <v>0.74917333333333347</v>
      </c>
      <c r="S897" s="25">
        <f>VLOOKUP($A897,'2021-22 Salary &amp; Benefits'!$A:$I,5,FALSE)</f>
        <v>67585</v>
      </c>
      <c r="T897" s="25">
        <f>VLOOKUP($A897,'2021-22 Salary &amp; Benefits'!$A:$I,6,FALSE)</f>
        <v>68937</v>
      </c>
      <c r="U897" s="26">
        <f t="shared" si="210"/>
        <v>50632.879733333342</v>
      </c>
      <c r="V897" s="26">
        <f t="shared" si="211"/>
        <v>3078.7128298666648</v>
      </c>
      <c r="W897" s="26">
        <f>'2021-22 Salary &amp; Benefits'!G$6</f>
        <v>11848.32</v>
      </c>
      <c r="X897" s="28">
        <f>'2021-22 Salary &amp; Benefits'!H$6</f>
        <v>0.2271</v>
      </c>
      <c r="Y897" s="28">
        <f>'2021-22 Salary &amp; Benefits'!I$6</f>
        <v>0.22070000000000001</v>
      </c>
      <c r="Z897" s="26">
        <f t="shared" si="212"/>
        <v>21054.644297791576</v>
      </c>
      <c r="AA897" s="27">
        <f t="shared" si="204"/>
        <v>895.19320938666681</v>
      </c>
      <c r="AB897" s="27">
        <f t="shared" si="213"/>
        <v>197.56914131163737</v>
      </c>
      <c r="AC897" s="27">
        <f t="shared" si="214"/>
        <v>1092.7623506983041</v>
      </c>
      <c r="AD897" s="26">
        <f t="shared" si="215"/>
        <v>75858.999211689894</v>
      </c>
    </row>
    <row r="898" spans="1:30" s="23" customFormat="1">
      <c r="A898" s="129" t="s">
        <v>2525</v>
      </c>
      <c r="B898" s="129" t="s">
        <v>1967</v>
      </c>
      <c r="C898" s="130">
        <v>4206</v>
      </c>
      <c r="D898" s="129" t="s">
        <v>1970</v>
      </c>
      <c r="E898" s="169">
        <f>VLOOKUP($C898,'2020-21 School Level AAFTE'!$C:$Z,11,FALSE)</f>
        <v>0.52929999999999999</v>
      </c>
      <c r="F898" s="169" t="str">
        <f>VLOOKUP($C898,'2020-21 School Level AAFTE'!$C:$Z,8,FALSE)</f>
        <v>Yes</v>
      </c>
      <c r="G898" s="167">
        <f>VLOOKUP($C898,'2020-21 School Level AAFTE'!$C:$I,7,FALSE)</f>
        <v>254.09</v>
      </c>
      <c r="H898" s="145">
        <f>IFERROR(IF(F898= "yes",VLOOKUP(C898,Summary!$B:$I,5,0),0),0)</f>
        <v>0</v>
      </c>
      <c r="I898" s="144">
        <f t="shared" si="205"/>
        <v>254.09</v>
      </c>
      <c r="J898" s="101">
        <f>VLOOKUP($A898,'2021-22 Salary &amp; Benefits'!$A:$I,3,FALSE)</f>
        <v>1</v>
      </c>
      <c r="K898" s="101">
        <f>VLOOKUP($A898,'2021-22 Salary &amp; Benefits'!$A:$I,4,FALSE)</f>
        <v>1.04</v>
      </c>
      <c r="L898" s="121">
        <f t="shared" si="206"/>
        <v>254.09</v>
      </c>
      <c r="M898" s="29">
        <v>15</v>
      </c>
      <c r="N898" s="31">
        <f t="shared" si="207"/>
        <v>16.939333333333334</v>
      </c>
      <c r="O898" s="29">
        <v>1.1000000000000001</v>
      </c>
      <c r="P898" s="29">
        <v>36</v>
      </c>
      <c r="Q898" s="32">
        <f t="shared" si="208"/>
        <v>670.79759999999999</v>
      </c>
      <c r="R898" s="122">
        <f t="shared" si="209"/>
        <v>0.7453306666666667</v>
      </c>
      <c r="S898" s="25">
        <f>VLOOKUP($A898,'2021-22 Salary &amp; Benefits'!$A:$I,5,FALSE)</f>
        <v>67585</v>
      </c>
      <c r="T898" s="25">
        <f>VLOOKUP($A898,'2021-22 Salary &amp; Benefits'!$A:$I,6,FALSE)</f>
        <v>68937</v>
      </c>
      <c r="U898" s="26">
        <f t="shared" si="210"/>
        <v>50373.173106666669</v>
      </c>
      <c r="V898" s="26">
        <f t="shared" si="211"/>
        <v>3062.9214680533332</v>
      </c>
      <c r="W898" s="26">
        <f>'2021-22 Salary &amp; Benefits'!G$6</f>
        <v>11848.32</v>
      </c>
      <c r="X898" s="28">
        <f>'2021-22 Salary &amp; Benefits'!H$6</f>
        <v>0.2271</v>
      </c>
      <c r="Y898" s="28">
        <f>'2021-22 Salary &amp; Benefits'!I$6</f>
        <v>0.22070000000000001</v>
      </c>
      <c r="Z898" s="26">
        <f t="shared" si="212"/>
        <v>20946.650625003371</v>
      </c>
      <c r="AA898" s="27">
        <f t="shared" si="204"/>
        <v>890.60157624533326</v>
      </c>
      <c r="AB898" s="27">
        <f t="shared" si="213"/>
        <v>196.55576787734506</v>
      </c>
      <c r="AC898" s="27">
        <f t="shared" si="214"/>
        <v>1087.1573441226783</v>
      </c>
      <c r="AD898" s="26">
        <f t="shared" si="215"/>
        <v>75469.902543846052</v>
      </c>
    </row>
    <row r="899" spans="1:30" s="23" customFormat="1">
      <c r="A899" s="129" t="s">
        <v>2525</v>
      </c>
      <c r="B899" s="129" t="s">
        <v>1967</v>
      </c>
      <c r="C899" s="130">
        <v>3198</v>
      </c>
      <c r="D899" s="129" t="s">
        <v>1969</v>
      </c>
      <c r="E899" s="169">
        <f>VLOOKUP($C899,'2020-21 School Level AAFTE'!$C:$Z,11,FALSE)</f>
        <v>0.59609999999999996</v>
      </c>
      <c r="F899" s="169" t="str">
        <f>VLOOKUP($C899,'2020-21 School Level AAFTE'!$C:$Z,8,FALSE)</f>
        <v>Yes</v>
      </c>
      <c r="G899" s="167">
        <f>VLOOKUP($C899,'2020-21 School Level AAFTE'!$C:$I,7,FALSE)</f>
        <v>224.4</v>
      </c>
      <c r="H899" s="145">
        <f>IFERROR(IF(F899= "yes",VLOOKUP(C899,Summary!$B:$I,5,0),0),0)</f>
        <v>0</v>
      </c>
      <c r="I899" s="144">
        <f t="shared" si="205"/>
        <v>224.4</v>
      </c>
      <c r="J899" s="101">
        <f>VLOOKUP($A899,'2021-22 Salary &amp; Benefits'!$A:$I,3,FALSE)</f>
        <v>1</v>
      </c>
      <c r="K899" s="101">
        <f>VLOOKUP($A899,'2021-22 Salary &amp; Benefits'!$A:$I,4,FALSE)</f>
        <v>1.04</v>
      </c>
      <c r="L899" s="121">
        <f t="shared" si="206"/>
        <v>224.4</v>
      </c>
      <c r="M899" s="29">
        <v>15</v>
      </c>
      <c r="N899" s="31">
        <f t="shared" si="207"/>
        <v>14.96</v>
      </c>
      <c r="O899" s="29">
        <v>1.1000000000000001</v>
      </c>
      <c r="P899" s="29">
        <v>36</v>
      </c>
      <c r="Q899" s="32">
        <f t="shared" si="208"/>
        <v>592.41600000000017</v>
      </c>
      <c r="R899" s="122">
        <f t="shared" si="209"/>
        <v>0.65824000000000016</v>
      </c>
      <c r="S899" s="25">
        <f>VLOOKUP($A899,'2021-22 Salary &amp; Benefits'!$A:$I,5,FALSE)</f>
        <v>67585</v>
      </c>
      <c r="T899" s="25">
        <f>VLOOKUP($A899,'2021-22 Salary &amp; Benefits'!$A:$I,6,FALSE)</f>
        <v>68937</v>
      </c>
      <c r="U899" s="26">
        <f t="shared" si="210"/>
        <v>44487.150400000013</v>
      </c>
      <c r="V899" s="26">
        <f t="shared" si="211"/>
        <v>2705.0241151999944</v>
      </c>
      <c r="W899" s="26">
        <f>'2021-22 Salary &amp; Benefits'!G$6</f>
        <v>11848.32</v>
      </c>
      <c r="X899" s="28">
        <f>'2021-22 Salary &amp; Benefits'!H$6</f>
        <v>0.2271</v>
      </c>
      <c r="Y899" s="28">
        <f>'2021-22 Salary &amp; Benefits'!I$6</f>
        <v>0.22070000000000001</v>
      </c>
      <c r="Z899" s="26">
        <f t="shared" si="212"/>
        <v>18499.068834864644</v>
      </c>
      <c r="AA899" s="27">
        <f t="shared" si="204"/>
        <v>786.53624192000007</v>
      </c>
      <c r="AB899" s="27">
        <f t="shared" si="213"/>
        <v>173.58854859174403</v>
      </c>
      <c r="AC899" s="27">
        <f t="shared" si="214"/>
        <v>960.1247905117441</v>
      </c>
      <c r="AD899" s="26">
        <f t="shared" si="215"/>
        <v>66651.368140576393</v>
      </c>
    </row>
    <row r="900" spans="1:30" s="23" customFormat="1">
      <c r="A900" s="129" t="s">
        <v>2277</v>
      </c>
      <c r="B900" s="129" t="s">
        <v>62</v>
      </c>
      <c r="C900" s="130">
        <v>2904</v>
      </c>
      <c r="D900" s="129" t="s">
        <v>64</v>
      </c>
      <c r="E900" s="169">
        <f>VLOOKUP($C900,'2020-21 School Level AAFTE'!$C:$Z,11,FALSE)</f>
        <v>0.64880000000000004</v>
      </c>
      <c r="F900" s="169" t="str">
        <f>VLOOKUP($C900,'2020-21 School Level AAFTE'!$C:$Z,8,FALSE)</f>
        <v>Yes</v>
      </c>
      <c r="G900" s="167">
        <f>VLOOKUP($C900,'2020-21 School Level AAFTE'!$C:$I,7,FALSE)</f>
        <v>396.57</v>
      </c>
      <c r="H900" s="145">
        <f>IFERROR(IF(F900= "yes",VLOOKUP(C900,Summary!$B:$I,5,0),0),0)</f>
        <v>0</v>
      </c>
      <c r="I900" s="144">
        <f t="shared" si="205"/>
        <v>396.57</v>
      </c>
      <c r="J900" s="101">
        <f>VLOOKUP($A900,'2021-22 Salary &amp; Benefits'!$A:$I,3,FALSE)</f>
        <v>1</v>
      </c>
      <c r="K900" s="101">
        <f>VLOOKUP($A900,'2021-22 Salary &amp; Benefits'!$A:$I,4,FALSE)</f>
        <v>1</v>
      </c>
      <c r="L900" s="121">
        <f t="shared" si="206"/>
        <v>396.57</v>
      </c>
      <c r="M900" s="29">
        <v>15</v>
      </c>
      <c r="N900" s="31">
        <f t="shared" si="207"/>
        <v>26.437999999999999</v>
      </c>
      <c r="O900" s="29">
        <v>1.1000000000000001</v>
      </c>
      <c r="P900" s="29">
        <v>36</v>
      </c>
      <c r="Q900" s="32">
        <f t="shared" si="208"/>
        <v>1046.9448</v>
      </c>
      <c r="R900" s="122">
        <f t="shared" si="209"/>
        <v>1.1632720000000001</v>
      </c>
      <c r="S900" s="25">
        <f>VLOOKUP($A900,'2021-22 Salary &amp; Benefits'!$A:$I,5,FALSE)</f>
        <v>67585</v>
      </c>
      <c r="T900" s="25">
        <f>VLOOKUP($A900,'2021-22 Salary &amp; Benefits'!$A:$I,6,FALSE)</f>
        <v>68937</v>
      </c>
      <c r="U900" s="26">
        <f t="shared" si="210"/>
        <v>78619.738120000009</v>
      </c>
      <c r="V900" s="26">
        <f t="shared" si="211"/>
        <v>1572.7437439999921</v>
      </c>
      <c r="W900" s="26">
        <f>'2021-22 Salary &amp; Benefits'!G$6</f>
        <v>11848.32</v>
      </c>
      <c r="X900" s="28">
        <f>'2021-22 Salary &amp; Benefits'!H$6</f>
        <v>0.2271</v>
      </c>
      <c r="Y900" s="28">
        <f>'2021-22 Salary &amp; Benefits'!I$6</f>
        <v>0.22070000000000001</v>
      </c>
      <c r="Z900" s="26">
        <f t="shared" si="212"/>
        <v>31984.465974392799</v>
      </c>
      <c r="AA900" s="27">
        <f t="shared" si="204"/>
        <v>1336.5413644</v>
      </c>
      <c r="AB900" s="27">
        <f t="shared" si="213"/>
        <v>294.97467912308002</v>
      </c>
      <c r="AC900" s="27">
        <f t="shared" si="214"/>
        <v>1631.51604352308</v>
      </c>
      <c r="AD900" s="26">
        <f t="shared" si="215"/>
        <v>113808.46388191587</v>
      </c>
    </row>
    <row r="901" spans="1:30" s="23" customFormat="1">
      <c r="A901" s="129" t="s">
        <v>2277</v>
      </c>
      <c r="B901" s="129" t="s">
        <v>62</v>
      </c>
      <c r="C901" s="130">
        <v>3961</v>
      </c>
      <c r="D901" s="129" t="s">
        <v>65</v>
      </c>
      <c r="E901" s="169">
        <f>VLOOKUP($C901,'2020-21 School Level AAFTE'!$C:$Z,11,FALSE)</f>
        <v>0.74660000000000004</v>
      </c>
      <c r="F901" s="169" t="str">
        <f>VLOOKUP($C901,'2020-21 School Level AAFTE'!$C:$Z,8,FALSE)</f>
        <v>Yes</v>
      </c>
      <c r="G901" s="167">
        <f>VLOOKUP($C901,'2020-21 School Level AAFTE'!$C:$I,7,FALSE)</f>
        <v>334.44</v>
      </c>
      <c r="H901" s="145">
        <f>IFERROR(IF(F901= "yes",VLOOKUP(C901,Summary!$B:$I,5,0),0),0)</f>
        <v>0</v>
      </c>
      <c r="I901" s="144">
        <f t="shared" si="205"/>
        <v>334.44</v>
      </c>
      <c r="J901" s="101">
        <f>VLOOKUP($A901,'2021-22 Salary &amp; Benefits'!$A:$I,3,FALSE)</f>
        <v>1</v>
      </c>
      <c r="K901" s="101">
        <f>VLOOKUP($A901,'2021-22 Salary &amp; Benefits'!$A:$I,4,FALSE)</f>
        <v>1</v>
      </c>
      <c r="L901" s="121">
        <f t="shared" si="206"/>
        <v>334.44</v>
      </c>
      <c r="M901" s="29">
        <v>15</v>
      </c>
      <c r="N901" s="31">
        <f t="shared" si="207"/>
        <v>22.295999999999999</v>
      </c>
      <c r="O901" s="29">
        <v>1.1000000000000001</v>
      </c>
      <c r="P901" s="29">
        <v>36</v>
      </c>
      <c r="Q901" s="32">
        <f t="shared" si="208"/>
        <v>882.92160000000001</v>
      </c>
      <c r="R901" s="122">
        <f t="shared" si="209"/>
        <v>0.98102400000000001</v>
      </c>
      <c r="S901" s="25">
        <f>VLOOKUP($A901,'2021-22 Salary &amp; Benefits'!$A:$I,5,FALSE)</f>
        <v>67585</v>
      </c>
      <c r="T901" s="25">
        <f>VLOOKUP($A901,'2021-22 Salary &amp; Benefits'!$A:$I,6,FALSE)</f>
        <v>68937</v>
      </c>
      <c r="U901" s="26">
        <f t="shared" si="210"/>
        <v>66302.507039999997</v>
      </c>
      <c r="V901" s="26">
        <f t="shared" si="211"/>
        <v>1326.3444480000035</v>
      </c>
      <c r="W901" s="26">
        <f>'2021-22 Salary &amp; Benefits'!G$6</f>
        <v>11848.32</v>
      </c>
      <c r="X901" s="28">
        <f>'2021-22 Salary &amp; Benefits'!H$6</f>
        <v>0.2271</v>
      </c>
      <c r="Y901" s="28">
        <f>'2021-22 Salary &amp; Benefits'!I$6</f>
        <v>0.22070000000000001</v>
      </c>
      <c r="Z901" s="26">
        <f t="shared" si="212"/>
        <v>26973.509848137597</v>
      </c>
      <c r="AA901" s="27">
        <f t="shared" si="204"/>
        <v>1127.1475247999999</v>
      </c>
      <c r="AB901" s="27">
        <f t="shared" si="213"/>
        <v>248.76145872335999</v>
      </c>
      <c r="AC901" s="27">
        <f t="shared" si="214"/>
        <v>1375.9089835233599</v>
      </c>
      <c r="AD901" s="26">
        <f t="shared" si="215"/>
        <v>95978.270319660951</v>
      </c>
    </row>
    <row r="902" spans="1:30" s="23" customFormat="1">
      <c r="A902" s="129" t="s">
        <v>2277</v>
      </c>
      <c r="B902" s="129" t="s">
        <v>62</v>
      </c>
      <c r="C902" s="130">
        <v>2759</v>
      </c>
      <c r="D902" s="129" t="s">
        <v>63</v>
      </c>
      <c r="E902" s="169">
        <f>VLOOKUP($C902,'2020-21 School Level AAFTE'!$C:$Z,11,FALSE)</f>
        <v>0.67369999999999997</v>
      </c>
      <c r="F902" s="169" t="str">
        <f>VLOOKUP($C902,'2020-21 School Level AAFTE'!$C:$Z,8,FALSE)</f>
        <v>Yes</v>
      </c>
      <c r="G902" s="167">
        <f>VLOOKUP($C902,'2020-21 School Level AAFTE'!$C:$I,7,FALSE)</f>
        <v>303.7</v>
      </c>
      <c r="H902" s="145">
        <f>IFERROR(IF(F902= "yes",VLOOKUP(C902,Summary!$B:$I,5,0),0),0)</f>
        <v>0</v>
      </c>
      <c r="I902" s="143">
        <f t="shared" si="205"/>
        <v>303.7</v>
      </c>
      <c r="J902" s="101">
        <f>VLOOKUP($A902,'2021-22 Salary &amp; Benefits'!$A:$I,3,FALSE)</f>
        <v>1</v>
      </c>
      <c r="K902" s="101">
        <f>VLOOKUP($A902,'2021-22 Salary &amp; Benefits'!$A:$I,4,FALSE)</f>
        <v>1</v>
      </c>
      <c r="L902" s="45">
        <f t="shared" si="206"/>
        <v>303.7</v>
      </c>
      <c r="M902" s="29">
        <v>15</v>
      </c>
      <c r="N902" s="31">
        <f t="shared" si="207"/>
        <v>20.246666666666666</v>
      </c>
      <c r="O902" s="29">
        <v>1.1000000000000001</v>
      </c>
      <c r="P902" s="29">
        <v>36</v>
      </c>
      <c r="Q902" s="32">
        <f t="shared" si="208"/>
        <v>801.76800000000003</v>
      </c>
      <c r="R902" s="122">
        <f t="shared" si="209"/>
        <v>0.89085333333333339</v>
      </c>
      <c r="S902" s="25">
        <f>VLOOKUP($A902,'2021-22 Salary &amp; Benefits'!$A:$I,5,FALSE)</f>
        <v>67585</v>
      </c>
      <c r="T902" s="25">
        <f>VLOOKUP($A902,'2021-22 Salary &amp; Benefits'!$A:$I,6,FALSE)</f>
        <v>68937</v>
      </c>
      <c r="U902" s="26">
        <f t="shared" si="210"/>
        <v>60208.322533333339</v>
      </c>
      <c r="V902" s="26">
        <f t="shared" si="211"/>
        <v>1204.4337066666631</v>
      </c>
      <c r="W902" s="26">
        <f>'2021-22 Salary &amp; Benefits'!G$6</f>
        <v>11848.32</v>
      </c>
      <c r="X902" s="28">
        <f>'2021-22 Salary &amp; Benefits'!H$6</f>
        <v>0.2271</v>
      </c>
      <c r="Y902" s="28">
        <f>'2021-22 Salary &amp; Benefits'!I$6</f>
        <v>0.22070000000000001</v>
      </c>
      <c r="Z902" s="26">
        <f t="shared" si="212"/>
        <v>24494.243932781334</v>
      </c>
      <c r="AA902" s="27">
        <f t="shared" si="204"/>
        <v>1023.5459373333333</v>
      </c>
      <c r="AB902" s="27">
        <f t="shared" si="213"/>
        <v>225.89658836946666</v>
      </c>
      <c r="AC902" s="27">
        <f t="shared" si="214"/>
        <v>1249.4425257027999</v>
      </c>
      <c r="AD902" s="26">
        <f t="shared" si="215"/>
        <v>87156.442698484141</v>
      </c>
    </row>
    <row r="903" spans="1:30" s="23" customFormat="1">
      <c r="A903" s="129" t="s">
        <v>2277</v>
      </c>
      <c r="B903" s="129" t="s">
        <v>62</v>
      </c>
      <c r="C903" s="130">
        <v>4217</v>
      </c>
      <c r="D903" s="129" t="s">
        <v>66</v>
      </c>
      <c r="E903" s="169">
        <f>VLOOKUP($C903,'2020-21 School Level AAFTE'!$C:$Z,11,FALSE)</f>
        <v>0.76319999999999999</v>
      </c>
      <c r="F903" s="169" t="str">
        <f>VLOOKUP($C903,'2020-21 School Level AAFTE'!$C:$Z,8,FALSE)</f>
        <v>Yes</v>
      </c>
      <c r="G903" s="167">
        <f>VLOOKUP($C903,'2020-21 School Level AAFTE'!$C:$I,7,FALSE)</f>
        <v>316.39999999999998</v>
      </c>
      <c r="H903" s="145">
        <f>IFERROR(IF(F903= "yes",VLOOKUP(C903,Summary!$B:$I,5,0),0),0)</f>
        <v>0</v>
      </c>
      <c r="I903" s="143">
        <f t="shared" si="205"/>
        <v>316.39999999999998</v>
      </c>
      <c r="J903" s="101">
        <f>VLOOKUP($A903,'2021-22 Salary &amp; Benefits'!$A:$I,3,FALSE)</f>
        <v>1</v>
      </c>
      <c r="K903" s="101">
        <f>VLOOKUP($A903,'2021-22 Salary &amp; Benefits'!$A:$I,4,FALSE)</f>
        <v>1</v>
      </c>
      <c r="L903" s="45">
        <f t="shared" si="206"/>
        <v>316.39999999999998</v>
      </c>
      <c r="M903" s="29">
        <v>15</v>
      </c>
      <c r="N903" s="31">
        <f t="shared" si="207"/>
        <v>21.09333333333333</v>
      </c>
      <c r="O903" s="29">
        <v>1.1000000000000001</v>
      </c>
      <c r="P903" s="29">
        <v>36</v>
      </c>
      <c r="Q903" s="32">
        <f t="shared" si="208"/>
        <v>835.29599999999994</v>
      </c>
      <c r="R903" s="122">
        <f t="shared" si="209"/>
        <v>0.92810666666666664</v>
      </c>
      <c r="S903" s="25">
        <f>VLOOKUP($A903,'2021-22 Salary &amp; Benefits'!$A:$I,5,FALSE)</f>
        <v>67585</v>
      </c>
      <c r="T903" s="25">
        <f>VLOOKUP($A903,'2021-22 Salary &amp; Benefits'!$A:$I,6,FALSE)</f>
        <v>68937</v>
      </c>
      <c r="U903" s="26">
        <f t="shared" si="210"/>
        <v>62726.089066666667</v>
      </c>
      <c r="V903" s="26">
        <f t="shared" si="211"/>
        <v>1254.8002133333284</v>
      </c>
      <c r="W903" s="26">
        <f>'2021-22 Salary &amp; Benefits'!G$6</f>
        <v>11848.32</v>
      </c>
      <c r="X903" s="28">
        <f>'2021-22 Salary &amp; Benefits'!H$6</f>
        <v>0.2271</v>
      </c>
      <c r="Y903" s="28">
        <f>'2021-22 Salary &amp; Benefits'!I$6</f>
        <v>0.22070000000000001</v>
      </c>
      <c r="Z903" s="26">
        <f t="shared" si="212"/>
        <v>25518.534014922669</v>
      </c>
      <c r="AA903" s="27">
        <f t="shared" si="204"/>
        <v>1066.3481546666667</v>
      </c>
      <c r="AB903" s="27">
        <f t="shared" si="213"/>
        <v>235.34303773493335</v>
      </c>
      <c r="AC903" s="27">
        <f t="shared" si="214"/>
        <v>1301.6911924016001</v>
      </c>
      <c r="AD903" s="26">
        <f t="shared" si="215"/>
        <v>90801.114487324259</v>
      </c>
    </row>
    <row r="904" spans="1:30" s="23" customFormat="1">
      <c r="A904" s="129" t="s">
        <v>2392</v>
      </c>
      <c r="B904" s="129" t="s">
        <v>1100</v>
      </c>
      <c r="C904" s="130">
        <v>5086</v>
      </c>
      <c r="D904" s="129" t="s">
        <v>1103</v>
      </c>
      <c r="E904" s="169">
        <f>VLOOKUP($C904,'2020-21 School Level AAFTE'!$C:$Z,11,FALSE)</f>
        <v>0</v>
      </c>
      <c r="F904" s="169" t="str">
        <f>VLOOKUP($C904,'2020-21 School Level AAFTE'!$C:$Z,8,FALSE)</f>
        <v>No</v>
      </c>
      <c r="G904" s="167">
        <f>VLOOKUP($C904,'2020-21 School Level AAFTE'!$C:$I,7,FALSE)</f>
        <v>0</v>
      </c>
      <c r="H904" s="145">
        <f>IFERROR(IF(F904= "yes",VLOOKUP(C904,Summary!$B:$I,5,0),0),0)</f>
        <v>0</v>
      </c>
      <c r="I904" s="143">
        <f t="shared" si="205"/>
        <v>0</v>
      </c>
      <c r="J904" s="101">
        <f>VLOOKUP($A904,'2021-22 Salary &amp; Benefits'!$A:$I,3,FALSE)</f>
        <v>1</v>
      </c>
      <c r="K904" s="101">
        <f>VLOOKUP($A904,'2021-22 Salary &amp; Benefits'!$A:$I,4,FALSE)</f>
        <v>1</v>
      </c>
      <c r="L904" s="45">
        <f t="shared" si="206"/>
        <v>0</v>
      </c>
      <c r="M904" s="29">
        <v>15</v>
      </c>
      <c r="N904" s="31">
        <f t="shared" si="207"/>
        <v>0</v>
      </c>
      <c r="O904" s="29">
        <v>1.1000000000000001</v>
      </c>
      <c r="P904" s="29">
        <v>36</v>
      </c>
      <c r="Q904" s="32">
        <f t="shared" si="208"/>
        <v>0</v>
      </c>
      <c r="R904" s="122">
        <f t="shared" si="209"/>
        <v>0</v>
      </c>
      <c r="S904" s="25">
        <f>VLOOKUP($A904,'2021-22 Salary &amp; Benefits'!$A:$I,5,FALSE)</f>
        <v>67585</v>
      </c>
      <c r="T904" s="25">
        <f>VLOOKUP($A904,'2021-22 Salary &amp; Benefits'!$A:$I,6,FALSE)</f>
        <v>68937</v>
      </c>
      <c r="U904" s="26">
        <f t="shared" si="210"/>
        <v>0</v>
      </c>
      <c r="V904" s="26">
        <f t="shared" si="211"/>
        <v>0</v>
      </c>
      <c r="W904" s="26">
        <f>'2021-22 Salary &amp; Benefits'!G$6</f>
        <v>11848.32</v>
      </c>
      <c r="X904" s="28">
        <f>'2021-22 Salary &amp; Benefits'!H$6</f>
        <v>0.2271</v>
      </c>
      <c r="Y904" s="28">
        <f>'2021-22 Salary &amp; Benefits'!I$6</f>
        <v>0.22070000000000001</v>
      </c>
      <c r="Z904" s="26">
        <f t="shared" si="212"/>
        <v>0</v>
      </c>
      <c r="AA904" s="27">
        <f t="shared" si="204"/>
        <v>0</v>
      </c>
      <c r="AB904" s="27">
        <f t="shared" si="213"/>
        <v>0</v>
      </c>
      <c r="AC904" s="27">
        <f t="shared" si="214"/>
        <v>0</v>
      </c>
      <c r="AD904" s="26">
        <f t="shared" si="215"/>
        <v>0</v>
      </c>
    </row>
    <row r="905" spans="1:30" s="23" customFormat="1">
      <c r="A905" s="129" t="s">
        <v>2392</v>
      </c>
      <c r="B905" s="129" t="s">
        <v>1100</v>
      </c>
      <c r="C905" s="130">
        <v>2569</v>
      </c>
      <c r="D905" s="129" t="s">
        <v>1101</v>
      </c>
      <c r="E905" s="169">
        <f>VLOOKUP($C905,'2020-21 School Level AAFTE'!$C:$Z,11,FALSE)</f>
        <v>0.46910000000000002</v>
      </c>
      <c r="F905" s="169" t="str">
        <f>VLOOKUP($C905,'2020-21 School Level AAFTE'!$C:$Z,8,FALSE)</f>
        <v>No</v>
      </c>
      <c r="G905" s="167">
        <f>VLOOKUP($C905,'2020-21 School Level AAFTE'!$C:$I,7,FALSE)</f>
        <v>238.4</v>
      </c>
      <c r="H905" s="145">
        <f>IFERROR(IF(F905= "yes",VLOOKUP(C905,Summary!$B:$I,5,0),0),0)</f>
        <v>0</v>
      </c>
      <c r="I905" s="143">
        <f t="shared" si="205"/>
        <v>0</v>
      </c>
      <c r="J905" s="101">
        <f>VLOOKUP($A905,'2021-22 Salary &amp; Benefits'!$A:$I,3,FALSE)</f>
        <v>1</v>
      </c>
      <c r="K905" s="101">
        <f>VLOOKUP($A905,'2021-22 Salary &amp; Benefits'!$A:$I,4,FALSE)</f>
        <v>1</v>
      </c>
      <c r="L905" s="45">
        <f t="shared" si="206"/>
        <v>0</v>
      </c>
      <c r="M905" s="29">
        <v>15</v>
      </c>
      <c r="N905" s="31">
        <f t="shared" si="207"/>
        <v>0</v>
      </c>
      <c r="O905" s="29">
        <v>1.1000000000000001</v>
      </c>
      <c r="P905" s="29">
        <v>36</v>
      </c>
      <c r="Q905" s="32">
        <f t="shared" si="208"/>
        <v>0</v>
      </c>
      <c r="R905" s="122">
        <f t="shared" si="209"/>
        <v>0</v>
      </c>
      <c r="S905" s="25">
        <f>VLOOKUP($A905,'2021-22 Salary &amp; Benefits'!$A:$I,5,FALSE)</f>
        <v>67585</v>
      </c>
      <c r="T905" s="25">
        <f>VLOOKUP($A905,'2021-22 Salary &amp; Benefits'!$A:$I,6,FALSE)</f>
        <v>68937</v>
      </c>
      <c r="U905" s="26">
        <f t="shared" si="210"/>
        <v>0</v>
      </c>
      <c r="V905" s="26">
        <f t="shared" si="211"/>
        <v>0</v>
      </c>
      <c r="W905" s="26">
        <f>'2021-22 Salary &amp; Benefits'!G$6</f>
        <v>11848.32</v>
      </c>
      <c r="X905" s="28">
        <f>'2021-22 Salary &amp; Benefits'!H$6</f>
        <v>0.2271</v>
      </c>
      <c r="Y905" s="28">
        <f>'2021-22 Salary &amp; Benefits'!I$6</f>
        <v>0.22070000000000001</v>
      </c>
      <c r="Z905" s="26">
        <f t="shared" si="212"/>
        <v>0</v>
      </c>
      <c r="AA905" s="27">
        <f t="shared" si="204"/>
        <v>0</v>
      </c>
      <c r="AB905" s="27">
        <f t="shared" si="213"/>
        <v>0</v>
      </c>
      <c r="AC905" s="27">
        <f t="shared" si="214"/>
        <v>0</v>
      </c>
      <c r="AD905" s="26">
        <f t="shared" si="215"/>
        <v>0</v>
      </c>
    </row>
    <row r="906" spans="1:30" s="23" customFormat="1">
      <c r="A906" s="129" t="s">
        <v>2392</v>
      </c>
      <c r="B906" s="129" t="s">
        <v>1100</v>
      </c>
      <c r="C906" s="130">
        <v>2766</v>
      </c>
      <c r="D906" s="129" t="s">
        <v>1102</v>
      </c>
      <c r="E906" s="169">
        <f>VLOOKUP($C906,'2020-21 School Level AAFTE'!$C:$Z,11,FALSE)</f>
        <v>0.43919999999999998</v>
      </c>
      <c r="F906" s="169" t="str">
        <f>VLOOKUP($C906,'2020-21 School Level AAFTE'!$C:$Z,8,FALSE)</f>
        <v>No</v>
      </c>
      <c r="G906" s="167">
        <f>VLOOKUP($C906,'2020-21 School Level AAFTE'!$C:$I,7,FALSE)</f>
        <v>358.14</v>
      </c>
      <c r="H906" s="145">
        <f>IFERROR(IF(F906= "yes",VLOOKUP(C906,Summary!$B:$I,5,0),0),0)</f>
        <v>0</v>
      </c>
      <c r="I906" s="143">
        <f t="shared" si="205"/>
        <v>0</v>
      </c>
      <c r="J906" s="101">
        <f>VLOOKUP($A906,'2021-22 Salary &amp; Benefits'!$A:$I,3,FALSE)</f>
        <v>1</v>
      </c>
      <c r="K906" s="101">
        <f>VLOOKUP($A906,'2021-22 Salary &amp; Benefits'!$A:$I,4,FALSE)</f>
        <v>1</v>
      </c>
      <c r="L906" s="45">
        <f t="shared" si="206"/>
        <v>0</v>
      </c>
      <c r="M906" s="29">
        <v>15</v>
      </c>
      <c r="N906" s="31">
        <f t="shared" si="207"/>
        <v>0</v>
      </c>
      <c r="O906" s="29">
        <v>1.1000000000000001</v>
      </c>
      <c r="P906" s="29">
        <v>36</v>
      </c>
      <c r="Q906" s="32">
        <f t="shared" si="208"/>
        <v>0</v>
      </c>
      <c r="R906" s="122">
        <f t="shared" si="209"/>
        <v>0</v>
      </c>
      <c r="S906" s="25">
        <f>VLOOKUP($A906,'2021-22 Salary &amp; Benefits'!$A:$I,5,FALSE)</f>
        <v>67585</v>
      </c>
      <c r="T906" s="25">
        <f>VLOOKUP($A906,'2021-22 Salary &amp; Benefits'!$A:$I,6,FALSE)</f>
        <v>68937</v>
      </c>
      <c r="U906" s="26">
        <f t="shared" si="210"/>
        <v>0</v>
      </c>
      <c r="V906" s="26">
        <f t="shared" si="211"/>
        <v>0</v>
      </c>
      <c r="W906" s="26">
        <f>'2021-22 Salary &amp; Benefits'!G$6</f>
        <v>11848.32</v>
      </c>
      <c r="X906" s="28">
        <f>'2021-22 Salary &amp; Benefits'!H$6</f>
        <v>0.2271</v>
      </c>
      <c r="Y906" s="28">
        <f>'2021-22 Salary &amp; Benefits'!I$6</f>
        <v>0.22070000000000001</v>
      </c>
      <c r="Z906" s="26">
        <f t="shared" si="212"/>
        <v>0</v>
      </c>
      <c r="AA906" s="27">
        <f t="shared" si="204"/>
        <v>0</v>
      </c>
      <c r="AB906" s="27">
        <f t="shared" si="213"/>
        <v>0</v>
      </c>
      <c r="AC906" s="27">
        <f t="shared" si="214"/>
        <v>0</v>
      </c>
      <c r="AD906" s="26">
        <f t="shared" si="215"/>
        <v>0</v>
      </c>
    </row>
    <row r="907" spans="1:30" s="23" customFormat="1">
      <c r="A907" s="129" t="s">
        <v>2399</v>
      </c>
      <c r="B907" s="129" t="s">
        <v>1121</v>
      </c>
      <c r="C907" s="130">
        <v>3494</v>
      </c>
      <c r="D907" s="129" t="s">
        <v>1122</v>
      </c>
      <c r="E907" s="169">
        <f>VLOOKUP($C907,'2020-21 School Level AAFTE'!$C:$Z,11,FALSE)</f>
        <v>0.53839999999999999</v>
      </c>
      <c r="F907" s="169" t="str">
        <f>VLOOKUP($C907,'2020-21 School Level AAFTE'!$C:$Z,8,FALSE)</f>
        <v>Yes</v>
      </c>
      <c r="G907" s="167">
        <f>VLOOKUP($C907,'2020-21 School Level AAFTE'!$C:$I,7,FALSE)</f>
        <v>74.05</v>
      </c>
      <c r="H907" s="145">
        <f>IFERROR(IF(F907= "yes",VLOOKUP(C907,Summary!$B:$I,5,0),0),0)</f>
        <v>0</v>
      </c>
      <c r="I907" s="143">
        <f t="shared" si="205"/>
        <v>74.05</v>
      </c>
      <c r="J907" s="101">
        <f>VLOOKUP($A907,'2021-22 Salary &amp; Benefits'!$A:$I,3,FALSE)</f>
        <v>1</v>
      </c>
      <c r="K907" s="101">
        <f>VLOOKUP($A907,'2021-22 Salary &amp; Benefits'!$A:$I,4,FALSE)</f>
        <v>1.04</v>
      </c>
      <c r="L907" s="45">
        <f t="shared" si="206"/>
        <v>74.05</v>
      </c>
      <c r="M907" s="29">
        <v>15</v>
      </c>
      <c r="N907" s="31">
        <f t="shared" si="207"/>
        <v>4.9366666666666665</v>
      </c>
      <c r="O907" s="29">
        <v>1.1000000000000001</v>
      </c>
      <c r="P907" s="29">
        <v>36</v>
      </c>
      <c r="Q907" s="32">
        <f t="shared" si="208"/>
        <v>195.49200000000002</v>
      </c>
      <c r="R907" s="122">
        <f t="shared" si="209"/>
        <v>0.21721333333333334</v>
      </c>
      <c r="S907" s="25">
        <f>VLOOKUP($A907,'2021-22 Salary &amp; Benefits'!$A:$I,5,FALSE)</f>
        <v>67585</v>
      </c>
      <c r="T907" s="25">
        <f>VLOOKUP($A907,'2021-22 Salary &amp; Benefits'!$A:$I,6,FALSE)</f>
        <v>68937</v>
      </c>
      <c r="U907" s="26">
        <f t="shared" si="210"/>
        <v>14680.363133333334</v>
      </c>
      <c r="V907" s="26">
        <f t="shared" si="211"/>
        <v>892.63384906666579</v>
      </c>
      <c r="W907" s="26">
        <f>'2021-22 Salary &amp; Benefits'!G$6</f>
        <v>11848.32</v>
      </c>
      <c r="X907" s="28">
        <f>'2021-22 Salary &amp; Benefits'!H$6</f>
        <v>0.2271</v>
      </c>
      <c r="Y907" s="28">
        <f>'2021-22 Salary &amp; Benefits'!I$6</f>
        <v>0.22070000000000001</v>
      </c>
      <c r="Z907" s="26">
        <f t="shared" si="212"/>
        <v>6104.5278396690137</v>
      </c>
      <c r="AA907" s="27">
        <f t="shared" si="204"/>
        <v>259.54994970666667</v>
      </c>
      <c r="AB907" s="27">
        <f t="shared" si="213"/>
        <v>57.282673900261337</v>
      </c>
      <c r="AC907" s="27">
        <f t="shared" si="214"/>
        <v>316.832623606928</v>
      </c>
      <c r="AD907" s="26">
        <f t="shared" si="215"/>
        <v>21994.357445675942</v>
      </c>
    </row>
    <row r="908" spans="1:30" s="23" customFormat="1">
      <c r="A908" s="129" t="s">
        <v>2475</v>
      </c>
      <c r="B908" s="129" t="s">
        <v>1577</v>
      </c>
      <c r="C908" s="130">
        <v>2522</v>
      </c>
      <c r="D908" s="129" t="s">
        <v>1579</v>
      </c>
      <c r="E908" s="169">
        <f>VLOOKUP($C908,'2020-21 School Level AAFTE'!$C:$Z,11,FALSE)</f>
        <v>0.58979999999999999</v>
      </c>
      <c r="F908" s="169" t="str">
        <f>VLOOKUP($C908,'2020-21 School Level AAFTE'!$C:$Z,8,FALSE)</f>
        <v>Yes</v>
      </c>
      <c r="G908" s="167">
        <f>VLOOKUP($C908,'2020-21 School Level AAFTE'!$C:$I,7,FALSE)</f>
        <v>238.9</v>
      </c>
      <c r="H908" s="145">
        <f>IFERROR(IF(F908= "yes",VLOOKUP(C908,Summary!$B:$I,5,0),0),0)</f>
        <v>0</v>
      </c>
      <c r="I908" s="143">
        <f t="shared" si="205"/>
        <v>238.9</v>
      </c>
      <c r="J908" s="101">
        <f>VLOOKUP($A908,'2021-22 Salary &amp; Benefits'!$A:$I,3,FALSE)</f>
        <v>1.1200000000000001</v>
      </c>
      <c r="K908" s="101">
        <f>VLOOKUP($A908,'2021-22 Salary &amp; Benefits'!$A:$I,4,FALSE)</f>
        <v>1.1600000000000001</v>
      </c>
      <c r="L908" s="45">
        <f t="shared" si="206"/>
        <v>238.9</v>
      </c>
      <c r="M908" s="29">
        <v>15</v>
      </c>
      <c r="N908" s="31">
        <f t="shared" si="207"/>
        <v>15.926666666666668</v>
      </c>
      <c r="O908" s="29">
        <v>1.1000000000000001</v>
      </c>
      <c r="P908" s="29">
        <v>36</v>
      </c>
      <c r="Q908" s="32">
        <f t="shared" si="208"/>
        <v>630.69600000000014</v>
      </c>
      <c r="R908" s="122">
        <f t="shared" si="209"/>
        <v>0.70077333333333347</v>
      </c>
      <c r="S908" s="25">
        <f>VLOOKUP($A908,'2021-22 Salary &amp; Benefits'!$A:$I,5,FALSE)</f>
        <v>67585</v>
      </c>
      <c r="T908" s="25">
        <f>VLOOKUP($A908,'2021-22 Salary &amp; Benefits'!$A:$I,6,FALSE)</f>
        <v>68937</v>
      </c>
      <c r="U908" s="26">
        <f t="shared" si="210"/>
        <v>53045.177621333351</v>
      </c>
      <c r="V908" s="26">
        <f t="shared" si="211"/>
        <v>2993.5074634666671</v>
      </c>
      <c r="W908" s="26">
        <f>'2021-22 Salary &amp; Benefits'!G$6</f>
        <v>11848.32</v>
      </c>
      <c r="X908" s="28">
        <f>'2021-22 Salary &amp; Benefits'!H$6</f>
        <v>0.2271</v>
      </c>
      <c r="Y908" s="28">
        <f>'2021-22 Salary &amp; Benefits'!I$6</f>
        <v>0.22070000000000001</v>
      </c>
      <c r="Z908" s="26">
        <f t="shared" si="212"/>
        <v>21010.213635791901</v>
      </c>
      <c r="AA908" s="27">
        <f t="shared" ref="AA908:AA971" si="216">($T908*$K908*$R908/180*3)</f>
        <v>933.97808474666692</v>
      </c>
      <c r="AB908" s="27">
        <f t="shared" si="213"/>
        <v>206.12896330358939</v>
      </c>
      <c r="AC908" s="27">
        <f t="shared" si="214"/>
        <v>1140.1070480502563</v>
      </c>
      <c r="AD908" s="26">
        <f t="shared" si="215"/>
        <v>78189.005768642164</v>
      </c>
    </row>
    <row r="909" spans="1:30" s="23" customFormat="1">
      <c r="A909" s="129" t="s">
        <v>2475</v>
      </c>
      <c r="B909" s="129" t="s">
        <v>1577</v>
      </c>
      <c r="C909" s="130">
        <v>2276</v>
      </c>
      <c r="D909" s="129" t="s">
        <v>1578</v>
      </c>
      <c r="E909" s="169">
        <f>VLOOKUP($C909,'2020-21 School Level AAFTE'!$C:$Z,11,FALSE)</f>
        <v>0.49159999999999998</v>
      </c>
      <c r="F909" s="169" t="str">
        <f>VLOOKUP($C909,'2020-21 School Level AAFTE'!$C:$Z,8,FALSE)</f>
        <v>No</v>
      </c>
      <c r="G909" s="167">
        <f>VLOOKUP($C909,'2020-21 School Level AAFTE'!$C:$I,7,FALSE)</f>
        <v>227.71</v>
      </c>
      <c r="H909" s="145">
        <f>IFERROR(IF(F909= "yes",VLOOKUP(C909,Summary!$B:$I,5,0),0),0)</f>
        <v>0</v>
      </c>
      <c r="I909" s="143">
        <f t="shared" si="205"/>
        <v>0</v>
      </c>
      <c r="J909" s="101">
        <f>VLOOKUP($A909,'2021-22 Salary &amp; Benefits'!$A:$I,3,FALSE)</f>
        <v>1.1200000000000001</v>
      </c>
      <c r="K909" s="101">
        <f>VLOOKUP($A909,'2021-22 Salary &amp; Benefits'!$A:$I,4,FALSE)</f>
        <v>1.1600000000000001</v>
      </c>
      <c r="L909" s="45">
        <f t="shared" si="206"/>
        <v>0</v>
      </c>
      <c r="M909" s="29">
        <v>15</v>
      </c>
      <c r="N909" s="31">
        <f t="shared" si="207"/>
        <v>0</v>
      </c>
      <c r="O909" s="29">
        <v>1.1000000000000001</v>
      </c>
      <c r="P909" s="29">
        <v>36</v>
      </c>
      <c r="Q909" s="32">
        <f t="shared" si="208"/>
        <v>0</v>
      </c>
      <c r="R909" s="122">
        <f t="shared" si="209"/>
        <v>0</v>
      </c>
      <c r="S909" s="25">
        <f>VLOOKUP($A909,'2021-22 Salary &amp; Benefits'!$A:$I,5,FALSE)</f>
        <v>67585</v>
      </c>
      <c r="T909" s="25">
        <f>VLOOKUP($A909,'2021-22 Salary &amp; Benefits'!$A:$I,6,FALSE)</f>
        <v>68937</v>
      </c>
      <c r="U909" s="26">
        <f t="shared" si="210"/>
        <v>0</v>
      </c>
      <c r="V909" s="26">
        <f t="shared" si="211"/>
        <v>0</v>
      </c>
      <c r="W909" s="26">
        <f>'2021-22 Salary &amp; Benefits'!G$6</f>
        <v>11848.32</v>
      </c>
      <c r="X909" s="28">
        <f>'2021-22 Salary &amp; Benefits'!H$6</f>
        <v>0.2271</v>
      </c>
      <c r="Y909" s="28">
        <f>'2021-22 Salary &amp; Benefits'!I$6</f>
        <v>0.22070000000000001</v>
      </c>
      <c r="Z909" s="26">
        <f t="shared" si="212"/>
        <v>0</v>
      </c>
      <c r="AA909" s="27">
        <f t="shared" si="216"/>
        <v>0</v>
      </c>
      <c r="AB909" s="27">
        <f t="shared" si="213"/>
        <v>0</v>
      </c>
      <c r="AC909" s="27">
        <f t="shared" si="214"/>
        <v>0</v>
      </c>
      <c r="AD909" s="26">
        <f t="shared" si="215"/>
        <v>0</v>
      </c>
    </row>
    <row r="910" spans="1:30" s="23" customFormat="1">
      <c r="A910" s="129" t="s">
        <v>2475</v>
      </c>
      <c r="B910" s="129" t="s">
        <v>1577</v>
      </c>
      <c r="C910" s="130">
        <v>3900</v>
      </c>
      <c r="D910" s="129" t="s">
        <v>1580</v>
      </c>
      <c r="E910" s="169">
        <f>VLOOKUP($C910,'2020-21 School Level AAFTE'!$C:$Z,11,FALSE)</f>
        <v>0.62519999999999998</v>
      </c>
      <c r="F910" s="169" t="str">
        <f>VLOOKUP($C910,'2020-21 School Level AAFTE'!$C:$Z,8,FALSE)</f>
        <v>Yes</v>
      </c>
      <c r="G910" s="167">
        <f>VLOOKUP($C910,'2020-21 School Level AAFTE'!$C:$I,7,FALSE)</f>
        <v>136.96</v>
      </c>
      <c r="H910" s="145">
        <f>IFERROR(IF(F910= "yes",VLOOKUP(C910,Summary!$B:$I,5,0),0),0)</f>
        <v>0</v>
      </c>
      <c r="I910" s="143">
        <f t="shared" si="205"/>
        <v>136.96</v>
      </c>
      <c r="J910" s="101">
        <f>VLOOKUP($A910,'2021-22 Salary &amp; Benefits'!$A:$I,3,FALSE)</f>
        <v>1.1200000000000001</v>
      </c>
      <c r="K910" s="101">
        <f>VLOOKUP($A910,'2021-22 Salary &amp; Benefits'!$A:$I,4,FALSE)</f>
        <v>1.1600000000000001</v>
      </c>
      <c r="L910" s="45">
        <f t="shared" si="206"/>
        <v>136.96</v>
      </c>
      <c r="M910" s="29">
        <v>15</v>
      </c>
      <c r="N910" s="31">
        <f t="shared" si="207"/>
        <v>9.1306666666666665</v>
      </c>
      <c r="O910" s="29">
        <v>1.1000000000000001</v>
      </c>
      <c r="P910" s="29">
        <v>36</v>
      </c>
      <c r="Q910" s="32">
        <f t="shared" si="208"/>
        <v>361.57440000000003</v>
      </c>
      <c r="R910" s="122">
        <f t="shared" si="209"/>
        <v>0.40174933333333335</v>
      </c>
      <c r="S910" s="25">
        <f>VLOOKUP($A910,'2021-22 Salary &amp; Benefits'!$A:$I,5,FALSE)</f>
        <v>67585</v>
      </c>
      <c r="T910" s="25">
        <f>VLOOKUP($A910,'2021-22 Salary &amp; Benefits'!$A:$I,6,FALSE)</f>
        <v>68937</v>
      </c>
      <c r="U910" s="26">
        <f t="shared" si="210"/>
        <v>30410.49613653334</v>
      </c>
      <c r="V910" s="26">
        <f t="shared" si="211"/>
        <v>1716.1606621866667</v>
      </c>
      <c r="W910" s="26">
        <f>'2021-22 Salary &amp; Benefits'!G$6</f>
        <v>11848.32</v>
      </c>
      <c r="X910" s="28">
        <f>'2021-22 Salary &amp; Benefits'!H$6</f>
        <v>0.2271</v>
      </c>
      <c r="Y910" s="28">
        <f>'2021-22 Salary &amp; Benefits'!I$6</f>
        <v>0.22070000000000001</v>
      </c>
      <c r="Z910" s="26">
        <f t="shared" si="212"/>
        <v>12045.034991871318</v>
      </c>
      <c r="AA910" s="27">
        <f t="shared" si="216"/>
        <v>535.44427997866671</v>
      </c>
      <c r="AB910" s="27">
        <f t="shared" si="213"/>
        <v>118.17255259129175</v>
      </c>
      <c r="AC910" s="27">
        <f t="shared" si="214"/>
        <v>653.61683256995843</v>
      </c>
      <c r="AD910" s="26">
        <f t="shared" si="215"/>
        <v>44825.308623161291</v>
      </c>
    </row>
    <row r="911" spans="1:30" s="23" customFormat="1">
      <c r="A911" s="129" t="s">
        <v>2296</v>
      </c>
      <c r="B911" s="129" t="s">
        <v>206</v>
      </c>
      <c r="C911" s="130">
        <v>2558</v>
      </c>
      <c r="D911" s="129" t="s">
        <v>207</v>
      </c>
      <c r="E911" s="169">
        <f>VLOOKUP($C911,'2020-21 School Level AAFTE'!$C:$Z,11,FALSE)</f>
        <v>0.24210000000000001</v>
      </c>
      <c r="F911" s="169" t="str">
        <f>VLOOKUP($C911,'2020-21 School Level AAFTE'!$C:$Z,8,FALSE)</f>
        <v>No</v>
      </c>
      <c r="G911" s="167">
        <f>VLOOKUP($C911,'2020-21 School Level AAFTE'!$C:$I,7,FALSE)</f>
        <v>618.76</v>
      </c>
      <c r="H911" s="145">
        <f>IFERROR(IF(F911= "yes",VLOOKUP(C911,Summary!$B:$I,5,0),0),0)</f>
        <v>0</v>
      </c>
      <c r="I911" s="143">
        <f t="shared" si="205"/>
        <v>0</v>
      </c>
      <c r="J911" s="101">
        <f>VLOOKUP($A911,'2021-22 Salary &amp; Benefits'!$A:$I,3,FALSE)</f>
        <v>1.06</v>
      </c>
      <c r="K911" s="101">
        <f>VLOOKUP($A911,'2021-22 Salary &amp; Benefits'!$A:$I,4,FALSE)</f>
        <v>1.1000000000000001</v>
      </c>
      <c r="L911" s="45">
        <f t="shared" si="206"/>
        <v>0</v>
      </c>
      <c r="M911" s="29">
        <v>15</v>
      </c>
      <c r="N911" s="31">
        <f t="shared" si="207"/>
        <v>0</v>
      </c>
      <c r="O911" s="29">
        <v>1.1000000000000001</v>
      </c>
      <c r="P911" s="29">
        <v>36</v>
      </c>
      <c r="Q911" s="32">
        <f t="shared" si="208"/>
        <v>0</v>
      </c>
      <c r="R911" s="122">
        <f t="shared" si="209"/>
        <v>0</v>
      </c>
      <c r="S911" s="25">
        <f>VLOOKUP($A911,'2021-22 Salary &amp; Benefits'!$A:$I,5,FALSE)</f>
        <v>67585</v>
      </c>
      <c r="T911" s="25">
        <f>VLOOKUP($A911,'2021-22 Salary &amp; Benefits'!$A:$I,6,FALSE)</f>
        <v>68937</v>
      </c>
      <c r="U911" s="26">
        <f t="shared" si="210"/>
        <v>0</v>
      </c>
      <c r="V911" s="26">
        <f t="shared" si="211"/>
        <v>0</v>
      </c>
      <c r="W911" s="26">
        <f>'2021-22 Salary &amp; Benefits'!G$6</f>
        <v>11848.32</v>
      </c>
      <c r="X911" s="28">
        <f>'2021-22 Salary &amp; Benefits'!H$6</f>
        <v>0.2271</v>
      </c>
      <c r="Y911" s="28">
        <f>'2021-22 Salary &amp; Benefits'!I$6</f>
        <v>0.22070000000000001</v>
      </c>
      <c r="Z911" s="26">
        <f t="shared" si="212"/>
        <v>0</v>
      </c>
      <c r="AA911" s="27">
        <f t="shared" si="216"/>
        <v>0</v>
      </c>
      <c r="AB911" s="27">
        <f t="shared" si="213"/>
        <v>0</v>
      </c>
      <c r="AC911" s="27">
        <f t="shared" si="214"/>
        <v>0</v>
      </c>
      <c r="AD911" s="26">
        <f t="shared" si="215"/>
        <v>0</v>
      </c>
    </row>
    <row r="912" spans="1:30" s="23" customFormat="1">
      <c r="A912" s="129" t="s">
        <v>2296</v>
      </c>
      <c r="B912" s="129" t="s">
        <v>206</v>
      </c>
      <c r="C912" s="130">
        <v>4431</v>
      </c>
      <c r="D912" s="129" t="s">
        <v>209</v>
      </c>
      <c r="E912" s="169">
        <f>VLOOKUP($C912,'2020-21 School Level AAFTE'!$C:$Z,11,FALSE)</f>
        <v>0.19339999999999999</v>
      </c>
      <c r="F912" s="169" t="str">
        <f>VLOOKUP($C912,'2020-21 School Level AAFTE'!$C:$Z,8,FALSE)</f>
        <v>No</v>
      </c>
      <c r="G912" s="167">
        <f>VLOOKUP($C912,'2020-21 School Level AAFTE'!$C:$I,7,FALSE)</f>
        <v>451.71</v>
      </c>
      <c r="H912" s="145">
        <f>IFERROR(IF(F912= "yes",VLOOKUP(C912,Summary!$B:$I,5,0),0),0)</f>
        <v>0</v>
      </c>
      <c r="I912" s="143">
        <f t="shared" si="205"/>
        <v>0</v>
      </c>
      <c r="J912" s="101">
        <f>VLOOKUP($A912,'2021-22 Salary &amp; Benefits'!$A:$I,3,FALSE)</f>
        <v>1.06</v>
      </c>
      <c r="K912" s="101">
        <f>VLOOKUP($A912,'2021-22 Salary &amp; Benefits'!$A:$I,4,FALSE)</f>
        <v>1.1000000000000001</v>
      </c>
      <c r="L912" s="45">
        <f t="shared" si="206"/>
        <v>0</v>
      </c>
      <c r="M912" s="29">
        <v>15</v>
      </c>
      <c r="N912" s="31">
        <f t="shared" si="207"/>
        <v>0</v>
      </c>
      <c r="O912" s="29">
        <v>1.1000000000000001</v>
      </c>
      <c r="P912" s="29">
        <v>36</v>
      </c>
      <c r="Q912" s="32">
        <f t="shared" si="208"/>
        <v>0</v>
      </c>
      <c r="R912" s="122">
        <f t="shared" si="209"/>
        <v>0</v>
      </c>
      <c r="S912" s="25">
        <f>VLOOKUP($A912,'2021-22 Salary &amp; Benefits'!$A:$I,5,FALSE)</f>
        <v>67585</v>
      </c>
      <c r="T912" s="25">
        <f>VLOOKUP($A912,'2021-22 Salary &amp; Benefits'!$A:$I,6,FALSE)</f>
        <v>68937</v>
      </c>
      <c r="U912" s="26">
        <f t="shared" si="210"/>
        <v>0</v>
      </c>
      <c r="V912" s="26">
        <f t="shared" si="211"/>
        <v>0</v>
      </c>
      <c r="W912" s="26">
        <f>'2021-22 Salary &amp; Benefits'!G$6</f>
        <v>11848.32</v>
      </c>
      <c r="X912" s="28">
        <f>'2021-22 Salary &amp; Benefits'!H$6</f>
        <v>0.2271</v>
      </c>
      <c r="Y912" s="28">
        <f>'2021-22 Salary &amp; Benefits'!I$6</f>
        <v>0.22070000000000001</v>
      </c>
      <c r="Z912" s="26">
        <f t="shared" si="212"/>
        <v>0</v>
      </c>
      <c r="AA912" s="27">
        <f t="shared" si="216"/>
        <v>0</v>
      </c>
      <c r="AB912" s="27">
        <f t="shared" si="213"/>
        <v>0</v>
      </c>
      <c r="AC912" s="27">
        <f t="shared" si="214"/>
        <v>0</v>
      </c>
      <c r="AD912" s="26">
        <f t="shared" si="215"/>
        <v>0</v>
      </c>
    </row>
    <row r="913" spans="1:30" s="23" customFormat="1">
      <c r="A913" s="129" t="s">
        <v>2296</v>
      </c>
      <c r="B913" s="129" t="s">
        <v>206</v>
      </c>
      <c r="C913" s="130">
        <v>5326</v>
      </c>
      <c r="D913" s="129" t="s">
        <v>210</v>
      </c>
      <c r="E913" s="169">
        <f>VLOOKUP($C913,'2020-21 School Level AAFTE'!$C:$Z,11,FALSE)</f>
        <v>0.1328</v>
      </c>
      <c r="F913" s="169" t="str">
        <f>VLOOKUP($C913,'2020-21 School Level AAFTE'!$C:$Z,8,FALSE)</f>
        <v>No</v>
      </c>
      <c r="G913" s="167">
        <f>VLOOKUP($C913,'2020-21 School Level AAFTE'!$C:$I,7,FALSE)</f>
        <v>119.93</v>
      </c>
      <c r="H913" s="145">
        <f>IFERROR(IF(F913= "yes",VLOOKUP(C913,Summary!$B:$I,5,0),0),0)</f>
        <v>0</v>
      </c>
      <c r="I913" s="143">
        <f t="shared" si="205"/>
        <v>0</v>
      </c>
      <c r="J913" s="101">
        <f>VLOOKUP($A913,'2021-22 Salary &amp; Benefits'!$A:$I,3,FALSE)</f>
        <v>1.06</v>
      </c>
      <c r="K913" s="101">
        <f>VLOOKUP($A913,'2021-22 Salary &amp; Benefits'!$A:$I,4,FALSE)</f>
        <v>1.1000000000000001</v>
      </c>
      <c r="L913" s="45">
        <f t="shared" si="206"/>
        <v>0</v>
      </c>
      <c r="M913" s="29">
        <v>15</v>
      </c>
      <c r="N913" s="31">
        <f t="shared" si="207"/>
        <v>0</v>
      </c>
      <c r="O913" s="29">
        <v>1.1000000000000001</v>
      </c>
      <c r="P913" s="29">
        <v>36</v>
      </c>
      <c r="Q913" s="32">
        <f t="shared" si="208"/>
        <v>0</v>
      </c>
      <c r="R913" s="122">
        <f t="shared" si="209"/>
        <v>0</v>
      </c>
      <c r="S913" s="25">
        <f>VLOOKUP($A913,'2021-22 Salary &amp; Benefits'!$A:$I,5,FALSE)</f>
        <v>67585</v>
      </c>
      <c r="T913" s="25">
        <f>VLOOKUP($A913,'2021-22 Salary &amp; Benefits'!$A:$I,6,FALSE)</f>
        <v>68937</v>
      </c>
      <c r="U913" s="26">
        <f t="shared" si="210"/>
        <v>0</v>
      </c>
      <c r="V913" s="26">
        <f t="shared" si="211"/>
        <v>0</v>
      </c>
      <c r="W913" s="26">
        <f>'2021-22 Salary &amp; Benefits'!G$6</f>
        <v>11848.32</v>
      </c>
      <c r="X913" s="28">
        <f>'2021-22 Salary &amp; Benefits'!H$6</f>
        <v>0.2271</v>
      </c>
      <c r="Y913" s="28">
        <f>'2021-22 Salary &amp; Benefits'!I$6</f>
        <v>0.22070000000000001</v>
      </c>
      <c r="Z913" s="26">
        <f t="shared" si="212"/>
        <v>0</v>
      </c>
      <c r="AA913" s="27">
        <f t="shared" si="216"/>
        <v>0</v>
      </c>
      <c r="AB913" s="27">
        <f t="shared" si="213"/>
        <v>0</v>
      </c>
      <c r="AC913" s="27">
        <f t="shared" si="214"/>
        <v>0</v>
      </c>
      <c r="AD913" s="26">
        <f t="shared" si="215"/>
        <v>0</v>
      </c>
    </row>
    <row r="914" spans="1:30" s="23" customFormat="1">
      <c r="A914" s="129" t="s">
        <v>2296</v>
      </c>
      <c r="B914" s="129" t="s">
        <v>206</v>
      </c>
      <c r="C914" s="130">
        <v>3371</v>
      </c>
      <c r="D914" s="129" t="s">
        <v>208</v>
      </c>
      <c r="E914" s="169">
        <f>VLOOKUP($C914,'2020-21 School Level AAFTE'!$C:$Z,11,FALSE)</f>
        <v>0.23669999999999999</v>
      </c>
      <c r="F914" s="169" t="str">
        <f>VLOOKUP($C914,'2020-21 School Level AAFTE'!$C:$Z,8,FALSE)</f>
        <v>No</v>
      </c>
      <c r="G914" s="167">
        <f>VLOOKUP($C914,'2020-21 School Level AAFTE'!$C:$I,7,FALSE)</f>
        <v>369.98</v>
      </c>
      <c r="H914" s="145">
        <f>IFERROR(IF(F914= "yes",VLOOKUP(C914,Summary!$B:$I,5,0),0),0)</f>
        <v>0</v>
      </c>
      <c r="I914" s="143">
        <f t="shared" si="205"/>
        <v>0</v>
      </c>
      <c r="J914" s="101">
        <f>VLOOKUP($A914,'2021-22 Salary &amp; Benefits'!$A:$I,3,FALSE)</f>
        <v>1.06</v>
      </c>
      <c r="K914" s="101">
        <f>VLOOKUP($A914,'2021-22 Salary &amp; Benefits'!$A:$I,4,FALSE)</f>
        <v>1.1000000000000001</v>
      </c>
      <c r="L914" s="45">
        <f t="shared" si="206"/>
        <v>0</v>
      </c>
      <c r="M914" s="29">
        <v>15</v>
      </c>
      <c r="N914" s="31">
        <f t="shared" si="207"/>
        <v>0</v>
      </c>
      <c r="O914" s="29">
        <v>1.1000000000000001</v>
      </c>
      <c r="P914" s="29">
        <v>36</v>
      </c>
      <c r="Q914" s="32">
        <f t="shared" si="208"/>
        <v>0</v>
      </c>
      <c r="R914" s="122">
        <f t="shared" si="209"/>
        <v>0</v>
      </c>
      <c r="S914" s="25">
        <f>VLOOKUP($A914,'2021-22 Salary &amp; Benefits'!$A:$I,5,FALSE)</f>
        <v>67585</v>
      </c>
      <c r="T914" s="25">
        <f>VLOOKUP($A914,'2021-22 Salary &amp; Benefits'!$A:$I,6,FALSE)</f>
        <v>68937</v>
      </c>
      <c r="U914" s="26">
        <f t="shared" si="210"/>
        <v>0</v>
      </c>
      <c r="V914" s="26">
        <f t="shared" si="211"/>
        <v>0</v>
      </c>
      <c r="W914" s="26">
        <f>'2021-22 Salary &amp; Benefits'!G$6</f>
        <v>11848.32</v>
      </c>
      <c r="X914" s="28">
        <f>'2021-22 Salary &amp; Benefits'!H$6</f>
        <v>0.2271</v>
      </c>
      <c r="Y914" s="28">
        <f>'2021-22 Salary &amp; Benefits'!I$6</f>
        <v>0.22070000000000001</v>
      </c>
      <c r="Z914" s="26">
        <f t="shared" si="212"/>
        <v>0</v>
      </c>
      <c r="AA914" s="27">
        <f t="shared" si="216"/>
        <v>0</v>
      </c>
      <c r="AB914" s="27">
        <f t="shared" si="213"/>
        <v>0</v>
      </c>
      <c r="AC914" s="27">
        <f t="shared" si="214"/>
        <v>0</v>
      </c>
      <c r="AD914" s="26">
        <f t="shared" si="215"/>
        <v>0</v>
      </c>
    </row>
    <row r="915" spans="1:30" s="23" customFormat="1">
      <c r="A915" s="129" t="s">
        <v>2551</v>
      </c>
      <c r="B915" s="129" t="s">
        <v>2140</v>
      </c>
      <c r="C915" s="130">
        <v>2087</v>
      </c>
      <c r="D915" s="129" t="s">
        <v>2141</v>
      </c>
      <c r="E915" s="169">
        <f>VLOOKUP($C915,'2020-21 School Level AAFTE'!$C:$Z,11,FALSE)</f>
        <v>0.40439999999999998</v>
      </c>
      <c r="F915" s="169" t="str">
        <f>VLOOKUP($C915,'2020-21 School Level AAFTE'!$C:$Z,8,FALSE)</f>
        <v>No</v>
      </c>
      <c r="G915" s="167">
        <f>VLOOKUP($C915,'2020-21 School Level AAFTE'!$C:$I,7,FALSE)</f>
        <v>40.299999999999997</v>
      </c>
      <c r="H915" s="145">
        <f>IFERROR(IF(F915= "yes",VLOOKUP(C915,Summary!$B:$I,5,0),0),0)</f>
        <v>0</v>
      </c>
      <c r="I915" s="143">
        <f t="shared" si="205"/>
        <v>0</v>
      </c>
      <c r="J915" s="101">
        <f>VLOOKUP($A915,'2021-22 Salary &amp; Benefits'!$A:$I,3,FALSE)</f>
        <v>1</v>
      </c>
      <c r="K915" s="101">
        <f>VLOOKUP($A915,'2021-22 Salary &amp; Benefits'!$A:$I,4,FALSE)</f>
        <v>1.04</v>
      </c>
      <c r="L915" s="45">
        <f t="shared" si="206"/>
        <v>0</v>
      </c>
      <c r="M915" s="29">
        <v>15</v>
      </c>
      <c r="N915" s="31">
        <f t="shared" si="207"/>
        <v>0</v>
      </c>
      <c r="O915" s="29">
        <v>1.1000000000000001</v>
      </c>
      <c r="P915" s="29">
        <v>36</v>
      </c>
      <c r="Q915" s="32">
        <f t="shared" si="208"/>
        <v>0</v>
      </c>
      <c r="R915" s="122">
        <f t="shared" si="209"/>
        <v>0</v>
      </c>
      <c r="S915" s="25">
        <f>VLOOKUP($A915,'2021-22 Salary &amp; Benefits'!$A:$I,5,FALSE)</f>
        <v>67585</v>
      </c>
      <c r="T915" s="25">
        <f>VLOOKUP($A915,'2021-22 Salary &amp; Benefits'!$A:$I,6,FALSE)</f>
        <v>68937</v>
      </c>
      <c r="U915" s="26">
        <f t="shared" si="210"/>
        <v>0</v>
      </c>
      <c r="V915" s="26">
        <f t="shared" si="211"/>
        <v>0</v>
      </c>
      <c r="W915" s="26">
        <f>'2021-22 Salary &amp; Benefits'!G$6</f>
        <v>11848.32</v>
      </c>
      <c r="X915" s="28">
        <f>'2021-22 Salary &amp; Benefits'!H$6</f>
        <v>0.2271</v>
      </c>
      <c r="Y915" s="28">
        <f>'2021-22 Salary &amp; Benefits'!I$6</f>
        <v>0.22070000000000001</v>
      </c>
      <c r="Z915" s="26">
        <f t="shared" si="212"/>
        <v>0</v>
      </c>
      <c r="AA915" s="27">
        <f t="shared" si="216"/>
        <v>0</v>
      </c>
      <c r="AB915" s="27">
        <f t="shared" si="213"/>
        <v>0</v>
      </c>
      <c r="AC915" s="27">
        <f t="shared" si="214"/>
        <v>0</v>
      </c>
      <c r="AD915" s="26">
        <f t="shared" si="215"/>
        <v>0</v>
      </c>
    </row>
    <row r="916" spans="1:30" s="23" customFormat="1">
      <c r="A916" s="129" t="s">
        <v>2551</v>
      </c>
      <c r="B916" s="129" t="s">
        <v>2140</v>
      </c>
      <c r="C916" s="130">
        <v>2088</v>
      </c>
      <c r="D916" s="129" t="s">
        <v>2142</v>
      </c>
      <c r="E916" s="169">
        <f>VLOOKUP($C916,'2020-21 School Level AAFTE'!$C:$Z,11,FALSE)</f>
        <v>0.32890000000000003</v>
      </c>
      <c r="F916" s="169" t="str">
        <f>VLOOKUP($C916,'2020-21 School Level AAFTE'!$C:$Z,8,FALSE)</f>
        <v>No</v>
      </c>
      <c r="G916" s="167">
        <f>VLOOKUP($C916,'2020-21 School Level AAFTE'!$C:$I,7,FALSE)</f>
        <v>43.47</v>
      </c>
      <c r="H916" s="145">
        <f>IFERROR(IF(F916= "yes",VLOOKUP(C916,Summary!$B:$I,5,0),0),0)</f>
        <v>0</v>
      </c>
      <c r="I916" s="143">
        <f t="shared" si="205"/>
        <v>0</v>
      </c>
      <c r="J916" s="101">
        <f>VLOOKUP($A916,'2021-22 Salary &amp; Benefits'!$A:$I,3,FALSE)</f>
        <v>1</v>
      </c>
      <c r="K916" s="101">
        <f>VLOOKUP($A916,'2021-22 Salary &amp; Benefits'!$A:$I,4,FALSE)</f>
        <v>1.04</v>
      </c>
      <c r="L916" s="45">
        <f t="shared" si="206"/>
        <v>0</v>
      </c>
      <c r="M916" s="29">
        <v>15</v>
      </c>
      <c r="N916" s="31">
        <f t="shared" si="207"/>
        <v>0</v>
      </c>
      <c r="O916" s="29">
        <v>1.1000000000000001</v>
      </c>
      <c r="P916" s="29">
        <v>36</v>
      </c>
      <c r="Q916" s="32">
        <f t="shared" si="208"/>
        <v>0</v>
      </c>
      <c r="R916" s="122">
        <f t="shared" si="209"/>
        <v>0</v>
      </c>
      <c r="S916" s="25">
        <f>VLOOKUP($A916,'2021-22 Salary &amp; Benefits'!$A:$I,5,FALSE)</f>
        <v>67585</v>
      </c>
      <c r="T916" s="25">
        <f>VLOOKUP($A916,'2021-22 Salary &amp; Benefits'!$A:$I,6,FALSE)</f>
        <v>68937</v>
      </c>
      <c r="U916" s="26">
        <f t="shared" si="210"/>
        <v>0</v>
      </c>
      <c r="V916" s="26">
        <f t="shared" si="211"/>
        <v>0</v>
      </c>
      <c r="W916" s="26">
        <f>'2021-22 Salary &amp; Benefits'!G$6</f>
        <v>11848.32</v>
      </c>
      <c r="X916" s="28">
        <f>'2021-22 Salary &amp; Benefits'!H$6</f>
        <v>0.2271</v>
      </c>
      <c r="Y916" s="28">
        <f>'2021-22 Salary &amp; Benefits'!I$6</f>
        <v>0.22070000000000001</v>
      </c>
      <c r="Z916" s="26">
        <f t="shared" si="212"/>
        <v>0</v>
      </c>
      <c r="AA916" s="27">
        <f t="shared" si="216"/>
        <v>0</v>
      </c>
      <c r="AB916" s="27">
        <f t="shared" si="213"/>
        <v>0</v>
      </c>
      <c r="AC916" s="27">
        <f t="shared" si="214"/>
        <v>0</v>
      </c>
      <c r="AD916" s="26">
        <f t="shared" si="215"/>
        <v>0</v>
      </c>
    </row>
    <row r="917" spans="1:30" s="33" customFormat="1">
      <c r="A917" s="129" t="s">
        <v>2284</v>
      </c>
      <c r="B917" s="129" t="s">
        <v>105</v>
      </c>
      <c r="C917" s="130">
        <v>4260</v>
      </c>
      <c r="D917" s="129" t="s">
        <v>110</v>
      </c>
      <c r="E917" s="169">
        <f>VLOOKUP($C917,'2020-21 School Level AAFTE'!$C:$Z,11,FALSE)</f>
        <v>0.55079999999999996</v>
      </c>
      <c r="F917" s="169" t="str">
        <f>VLOOKUP($C917,'2020-21 School Level AAFTE'!$C:$Z,8,FALSE)</f>
        <v>Yes</v>
      </c>
      <c r="G917" s="167">
        <f>VLOOKUP($C917,'2020-21 School Level AAFTE'!$C:$I,7,FALSE)</f>
        <v>428.85</v>
      </c>
      <c r="H917" s="145">
        <f>IFERROR(IF(F917= "yes",VLOOKUP(C917,Summary!$B:$I,5,0),0),0)</f>
        <v>0</v>
      </c>
      <c r="I917" s="143">
        <f t="shared" si="205"/>
        <v>428.85</v>
      </c>
      <c r="J917" s="101">
        <f>VLOOKUP($A917,'2021-22 Salary &amp; Benefits'!$A:$I,3,FALSE)</f>
        <v>1</v>
      </c>
      <c r="K917" s="101">
        <f>VLOOKUP($A917,'2021-22 Salary &amp; Benefits'!$A:$I,4,FALSE)</f>
        <v>1</v>
      </c>
      <c r="L917" s="45">
        <f t="shared" si="206"/>
        <v>428.85</v>
      </c>
      <c r="M917" s="29">
        <v>15</v>
      </c>
      <c r="N917" s="31">
        <f t="shared" si="207"/>
        <v>28.59</v>
      </c>
      <c r="O917" s="29">
        <v>1.1000000000000001</v>
      </c>
      <c r="P917" s="29">
        <v>36</v>
      </c>
      <c r="Q917" s="32">
        <f t="shared" si="208"/>
        <v>1132.164</v>
      </c>
      <c r="R917" s="122">
        <f t="shared" si="209"/>
        <v>1.25796</v>
      </c>
      <c r="S917" s="25">
        <f>VLOOKUP($A917,'2021-22 Salary &amp; Benefits'!$A:$I,5,FALSE)</f>
        <v>67585</v>
      </c>
      <c r="T917" s="25">
        <f>VLOOKUP($A917,'2021-22 Salary &amp; Benefits'!$A:$I,6,FALSE)</f>
        <v>68937</v>
      </c>
      <c r="U917" s="26">
        <f t="shared" si="210"/>
        <v>85019.226599999995</v>
      </c>
      <c r="V917" s="26">
        <f t="shared" si="211"/>
        <v>1700.7619200000045</v>
      </c>
      <c r="W917" s="26">
        <f>'2021-22 Salary &amp; Benefits'!G$6</f>
        <v>11848.32</v>
      </c>
      <c r="X917" s="28">
        <f>'2021-22 Salary &amp; Benefits'!H$6</f>
        <v>0.2271</v>
      </c>
      <c r="Y917" s="28">
        <f>'2021-22 Salary &amp; Benefits'!I$6</f>
        <v>0.22070000000000001</v>
      </c>
      <c r="Z917" s="26">
        <f t="shared" si="212"/>
        <v>34587.937143803996</v>
      </c>
      <c r="AA917" s="27">
        <f t="shared" si="216"/>
        <v>1445.333142</v>
      </c>
      <c r="AB917" s="27">
        <f t="shared" si="213"/>
        <v>318.98502443939998</v>
      </c>
      <c r="AC917" s="27">
        <f t="shared" si="214"/>
        <v>1764.3181664393999</v>
      </c>
      <c r="AD917" s="26">
        <f t="shared" si="215"/>
        <v>123072.2438302434</v>
      </c>
    </row>
    <row r="918" spans="1:30" s="23" customFormat="1">
      <c r="A918" s="129" t="s">
        <v>2284</v>
      </c>
      <c r="B918" s="129" t="s">
        <v>105</v>
      </c>
      <c r="C918" s="130">
        <v>2317</v>
      </c>
      <c r="D918" s="129" t="s">
        <v>107</v>
      </c>
      <c r="E918" s="169">
        <f>VLOOKUP($C918,'2020-21 School Level AAFTE'!$C:$Z,11,FALSE)</f>
        <v>0.63029999999999997</v>
      </c>
      <c r="F918" s="169" t="str">
        <f>VLOOKUP($C918,'2020-21 School Level AAFTE'!$C:$Z,8,FALSE)</f>
        <v>Yes</v>
      </c>
      <c r="G918" s="167">
        <f>VLOOKUP($C918,'2020-21 School Level AAFTE'!$C:$I,7,FALSE)</f>
        <v>296.68</v>
      </c>
      <c r="H918" s="145">
        <f>IFERROR(IF(F918= "yes",VLOOKUP(C918,Summary!$B:$I,5,0),0),0)</f>
        <v>0</v>
      </c>
      <c r="I918" s="143">
        <f t="shared" si="205"/>
        <v>296.68</v>
      </c>
      <c r="J918" s="101">
        <f>VLOOKUP($A918,'2021-22 Salary &amp; Benefits'!$A:$I,3,FALSE)</f>
        <v>1</v>
      </c>
      <c r="K918" s="101">
        <f>VLOOKUP($A918,'2021-22 Salary &amp; Benefits'!$A:$I,4,FALSE)</f>
        <v>1</v>
      </c>
      <c r="L918" s="45">
        <f t="shared" si="206"/>
        <v>296.68</v>
      </c>
      <c r="M918" s="29">
        <v>15</v>
      </c>
      <c r="N918" s="31">
        <f t="shared" si="207"/>
        <v>19.778666666666666</v>
      </c>
      <c r="O918" s="29">
        <v>1.1000000000000001</v>
      </c>
      <c r="P918" s="29">
        <v>36</v>
      </c>
      <c r="Q918" s="32">
        <f t="shared" si="208"/>
        <v>783.23519999999996</v>
      </c>
      <c r="R918" s="122">
        <f t="shared" si="209"/>
        <v>0.87026133333333333</v>
      </c>
      <c r="S918" s="25">
        <f>VLOOKUP($A918,'2021-22 Salary &amp; Benefits'!$A:$I,5,FALSE)</f>
        <v>67585</v>
      </c>
      <c r="T918" s="25">
        <f>VLOOKUP($A918,'2021-22 Salary &amp; Benefits'!$A:$I,6,FALSE)</f>
        <v>68937</v>
      </c>
      <c r="U918" s="26">
        <f t="shared" si="210"/>
        <v>58816.612213333334</v>
      </c>
      <c r="V918" s="26">
        <f t="shared" si="211"/>
        <v>1176.5933226666675</v>
      </c>
      <c r="W918" s="26">
        <f>'2021-22 Salary &amp; Benefits'!G$6</f>
        <v>11848.32</v>
      </c>
      <c r="X918" s="28">
        <f>'2021-22 Salary &amp; Benefits'!H$6</f>
        <v>0.2271</v>
      </c>
      <c r="Y918" s="28">
        <f>'2021-22 Salary &amp; Benefits'!I$6</f>
        <v>0.22070000000000001</v>
      </c>
      <c r="Z918" s="26">
        <f t="shared" si="212"/>
        <v>23928.061540920535</v>
      </c>
      <c r="AA918" s="27">
        <f t="shared" si="216"/>
        <v>999.88675893333334</v>
      </c>
      <c r="AB918" s="27">
        <f t="shared" si="213"/>
        <v>220.67500769658668</v>
      </c>
      <c r="AC918" s="27">
        <f t="shared" si="214"/>
        <v>1220.5617666299199</v>
      </c>
      <c r="AD918" s="26">
        <f t="shared" si="215"/>
        <v>85141.828843550451</v>
      </c>
    </row>
    <row r="919" spans="1:30" s="23" customFormat="1">
      <c r="A919" s="129" t="s">
        <v>2284</v>
      </c>
      <c r="B919" s="129" t="s">
        <v>105</v>
      </c>
      <c r="C919" s="130">
        <v>1940</v>
      </c>
      <c r="D919" s="129" t="s">
        <v>106</v>
      </c>
      <c r="E919" s="169">
        <f>VLOOKUP($C919,'2020-21 School Level AAFTE'!$C:$Z,11,FALSE)</f>
        <v>0.75990000000000002</v>
      </c>
      <c r="F919" s="169" t="str">
        <f>VLOOKUP($C919,'2020-21 School Level AAFTE'!$C:$Z,8,FALSE)</f>
        <v>Yes</v>
      </c>
      <c r="G919" s="167">
        <f>VLOOKUP($C919,'2020-21 School Level AAFTE'!$C:$I,7,FALSE)</f>
        <v>27.2</v>
      </c>
      <c r="H919" s="145">
        <f>IFERROR(IF(F919= "yes",VLOOKUP(C919,Summary!$B:$I,5,0),0),0)</f>
        <v>0</v>
      </c>
      <c r="I919" s="143">
        <f t="shared" si="205"/>
        <v>27.2</v>
      </c>
      <c r="J919" s="101">
        <f>VLOOKUP($A919,'2021-22 Salary &amp; Benefits'!$A:$I,3,FALSE)</f>
        <v>1</v>
      </c>
      <c r="K919" s="101">
        <f>VLOOKUP($A919,'2021-22 Salary &amp; Benefits'!$A:$I,4,FALSE)</f>
        <v>1</v>
      </c>
      <c r="L919" s="45">
        <f t="shared" si="206"/>
        <v>27.2</v>
      </c>
      <c r="M919" s="29">
        <v>15</v>
      </c>
      <c r="N919" s="31">
        <f t="shared" si="207"/>
        <v>1.8133333333333332</v>
      </c>
      <c r="O919" s="29">
        <v>1.1000000000000001</v>
      </c>
      <c r="P919" s="29">
        <v>36</v>
      </c>
      <c r="Q919" s="32">
        <f t="shared" si="208"/>
        <v>71.808000000000007</v>
      </c>
      <c r="R919" s="122">
        <f t="shared" si="209"/>
        <v>7.9786666666666672E-2</v>
      </c>
      <c r="S919" s="25">
        <f>VLOOKUP($A919,'2021-22 Salary &amp; Benefits'!$A:$I,5,FALSE)</f>
        <v>67585</v>
      </c>
      <c r="T919" s="25">
        <f>VLOOKUP($A919,'2021-22 Salary &amp; Benefits'!$A:$I,6,FALSE)</f>
        <v>68937</v>
      </c>
      <c r="U919" s="26">
        <f t="shared" si="210"/>
        <v>5392.3818666666666</v>
      </c>
      <c r="V919" s="26">
        <f t="shared" si="211"/>
        <v>107.8715733333338</v>
      </c>
      <c r="W919" s="26">
        <f>'2021-22 Salary &amp; Benefits'!G$6</f>
        <v>11848.32</v>
      </c>
      <c r="X919" s="28">
        <f>'2021-22 Salary &amp; Benefits'!H$6</f>
        <v>0.2271</v>
      </c>
      <c r="Y919" s="28">
        <f>'2021-22 Salary &amp; Benefits'!I$6</f>
        <v>0.22070000000000001</v>
      </c>
      <c r="Z919" s="26">
        <f t="shared" si="212"/>
        <v>2193.7551365546669</v>
      </c>
      <c r="AA919" s="27">
        <f t="shared" si="216"/>
        <v>91.670890666666679</v>
      </c>
      <c r="AB919" s="27">
        <f t="shared" si="213"/>
        <v>20.231765570133337</v>
      </c>
      <c r="AC919" s="27">
        <f t="shared" si="214"/>
        <v>111.90265623680001</v>
      </c>
      <c r="AD919" s="26">
        <f t="shared" si="215"/>
        <v>7805.9112327914672</v>
      </c>
    </row>
    <row r="920" spans="1:30" s="23" customFormat="1">
      <c r="A920" s="129" t="s">
        <v>2284</v>
      </c>
      <c r="B920" s="129" t="s">
        <v>105</v>
      </c>
      <c r="C920" s="130">
        <v>3861</v>
      </c>
      <c r="D920" s="129" t="s">
        <v>109</v>
      </c>
      <c r="E920" s="169">
        <f>VLOOKUP($C920,'2020-21 School Level AAFTE'!$C:$Z,11,FALSE)</f>
        <v>0</v>
      </c>
      <c r="F920" s="169" t="str">
        <f>VLOOKUP($C920,'2020-21 School Level AAFTE'!$C:$Z,8,FALSE)</f>
        <v>No</v>
      </c>
      <c r="G920" s="167">
        <f>VLOOKUP($C920,'2020-21 School Level AAFTE'!$C:$I,7,FALSE)</f>
        <v>1.1000000000000001</v>
      </c>
      <c r="H920" s="145">
        <f>IFERROR(IF(F920= "yes",VLOOKUP(C920,Summary!$B:$I,5,0),0),0)</f>
        <v>0</v>
      </c>
      <c r="I920" s="143">
        <f t="shared" si="205"/>
        <v>0</v>
      </c>
      <c r="J920" s="101">
        <f>VLOOKUP($A920,'2021-22 Salary &amp; Benefits'!$A:$I,3,FALSE)</f>
        <v>1</v>
      </c>
      <c r="K920" s="101">
        <f>VLOOKUP($A920,'2021-22 Salary &amp; Benefits'!$A:$I,4,FALSE)</f>
        <v>1</v>
      </c>
      <c r="L920" s="45">
        <f t="shared" si="206"/>
        <v>0</v>
      </c>
      <c r="M920" s="29">
        <v>15</v>
      </c>
      <c r="N920" s="31">
        <f t="shared" si="207"/>
        <v>0</v>
      </c>
      <c r="O920" s="29">
        <v>1.1000000000000001</v>
      </c>
      <c r="P920" s="29">
        <v>36</v>
      </c>
      <c r="Q920" s="32">
        <f t="shared" si="208"/>
        <v>0</v>
      </c>
      <c r="R920" s="122">
        <f t="shared" si="209"/>
        <v>0</v>
      </c>
      <c r="S920" s="25">
        <f>VLOOKUP($A920,'2021-22 Salary &amp; Benefits'!$A:$I,5,FALSE)</f>
        <v>67585</v>
      </c>
      <c r="T920" s="25">
        <f>VLOOKUP($A920,'2021-22 Salary &amp; Benefits'!$A:$I,6,FALSE)</f>
        <v>68937</v>
      </c>
      <c r="U920" s="26">
        <f t="shared" si="210"/>
        <v>0</v>
      </c>
      <c r="V920" s="26">
        <f t="shared" si="211"/>
        <v>0</v>
      </c>
      <c r="W920" s="26">
        <f>'2021-22 Salary &amp; Benefits'!G$6</f>
        <v>11848.32</v>
      </c>
      <c r="X920" s="28">
        <f>'2021-22 Salary &amp; Benefits'!H$6</f>
        <v>0.2271</v>
      </c>
      <c r="Y920" s="28">
        <f>'2021-22 Salary &amp; Benefits'!I$6</f>
        <v>0.22070000000000001</v>
      </c>
      <c r="Z920" s="26">
        <f t="shared" si="212"/>
        <v>0</v>
      </c>
      <c r="AA920" s="27">
        <f t="shared" si="216"/>
        <v>0</v>
      </c>
      <c r="AB920" s="27">
        <f t="shared" si="213"/>
        <v>0</v>
      </c>
      <c r="AC920" s="27">
        <f t="shared" si="214"/>
        <v>0</v>
      </c>
      <c r="AD920" s="26">
        <f t="shared" si="215"/>
        <v>0</v>
      </c>
    </row>
    <row r="921" spans="1:30" s="23" customFormat="1">
      <c r="A921" s="129" t="s">
        <v>2284</v>
      </c>
      <c r="B921" s="129" t="s">
        <v>105</v>
      </c>
      <c r="C921" s="130">
        <v>1675</v>
      </c>
      <c r="D921" s="129" t="s">
        <v>3236</v>
      </c>
      <c r="E921" s="169">
        <f>VLOOKUP($C921,'2020-21 School Level AAFTE'!$C:$Z,11,FALSE)</f>
        <v>0</v>
      </c>
      <c r="F921" s="169" t="str">
        <f>VLOOKUP($C921,'2020-21 School Level AAFTE'!$C:$Z,8,FALSE)</f>
        <v>No</v>
      </c>
      <c r="G921" s="167">
        <f>VLOOKUP($C921,'2020-21 School Level AAFTE'!$C:$I,7,FALSE)</f>
        <v>0</v>
      </c>
      <c r="H921" s="145">
        <f>IFERROR(IF(F921= "yes",VLOOKUP(C921,Summary!$B:$I,5,0),0),0)</f>
        <v>0</v>
      </c>
      <c r="I921" s="143">
        <f t="shared" si="205"/>
        <v>0</v>
      </c>
      <c r="J921" s="101">
        <f>VLOOKUP($A921,'2021-22 Salary &amp; Benefits'!$A:$I,3,FALSE)</f>
        <v>1</v>
      </c>
      <c r="K921" s="101">
        <f>VLOOKUP($A921,'2021-22 Salary &amp; Benefits'!$A:$I,4,FALSE)</f>
        <v>1</v>
      </c>
      <c r="L921" s="45">
        <f t="shared" si="206"/>
        <v>0</v>
      </c>
      <c r="M921" s="29">
        <v>15</v>
      </c>
      <c r="N921" s="31">
        <f t="shared" si="207"/>
        <v>0</v>
      </c>
      <c r="O921" s="29">
        <v>1.1000000000000001</v>
      </c>
      <c r="P921" s="29">
        <v>36</v>
      </c>
      <c r="Q921" s="32">
        <f t="shared" si="208"/>
        <v>0</v>
      </c>
      <c r="R921" s="122">
        <f t="shared" si="209"/>
        <v>0</v>
      </c>
      <c r="S921" s="25">
        <f>VLOOKUP($A921,'2021-22 Salary &amp; Benefits'!$A:$I,5,FALSE)</f>
        <v>67585</v>
      </c>
      <c r="T921" s="25">
        <f>VLOOKUP($A921,'2021-22 Salary &amp; Benefits'!$A:$I,6,FALSE)</f>
        <v>68937</v>
      </c>
      <c r="U921" s="26">
        <f t="shared" si="210"/>
        <v>0</v>
      </c>
      <c r="V921" s="26">
        <f t="shared" si="211"/>
        <v>0</v>
      </c>
      <c r="W921" s="26">
        <f>'2021-22 Salary &amp; Benefits'!G$6</f>
        <v>11848.32</v>
      </c>
      <c r="X921" s="28">
        <f>'2021-22 Salary &amp; Benefits'!H$6</f>
        <v>0.2271</v>
      </c>
      <c r="Y921" s="28">
        <f>'2021-22 Salary &amp; Benefits'!I$6</f>
        <v>0.22070000000000001</v>
      </c>
      <c r="Z921" s="26">
        <f t="shared" si="212"/>
        <v>0</v>
      </c>
      <c r="AA921" s="27">
        <f t="shared" si="216"/>
        <v>0</v>
      </c>
      <c r="AB921" s="27">
        <f t="shared" si="213"/>
        <v>0</v>
      </c>
      <c r="AC921" s="27">
        <f t="shared" si="214"/>
        <v>0</v>
      </c>
      <c r="AD921" s="26">
        <f t="shared" si="215"/>
        <v>0</v>
      </c>
    </row>
    <row r="922" spans="1:30" s="23" customFormat="1">
      <c r="A922" s="129" t="s">
        <v>2284</v>
      </c>
      <c r="B922" s="129" t="s">
        <v>105</v>
      </c>
      <c r="C922" s="130">
        <v>2689</v>
      </c>
      <c r="D922" s="129" t="s">
        <v>108</v>
      </c>
      <c r="E922" s="169">
        <f>VLOOKUP($C922,'2020-21 School Level AAFTE'!$C:$Z,11,FALSE)</f>
        <v>0.64559999999999995</v>
      </c>
      <c r="F922" s="169" t="str">
        <f>VLOOKUP($C922,'2020-21 School Level AAFTE'!$C:$Z,8,FALSE)</f>
        <v>Yes</v>
      </c>
      <c r="G922" s="167">
        <f>VLOOKUP($C922,'2020-21 School Level AAFTE'!$C:$I,7,FALSE)</f>
        <v>523.6</v>
      </c>
      <c r="H922" s="145">
        <f>IFERROR(IF(F922= "yes",VLOOKUP(C922,Summary!$B:$I,5,0),0),0)</f>
        <v>0</v>
      </c>
      <c r="I922" s="143">
        <f t="shared" si="205"/>
        <v>523.6</v>
      </c>
      <c r="J922" s="101">
        <f>VLOOKUP($A922,'2021-22 Salary &amp; Benefits'!$A:$I,3,FALSE)</f>
        <v>1</v>
      </c>
      <c r="K922" s="101">
        <f>VLOOKUP($A922,'2021-22 Salary &amp; Benefits'!$A:$I,4,FALSE)</f>
        <v>1</v>
      </c>
      <c r="L922" s="45">
        <f t="shared" si="206"/>
        <v>523.6</v>
      </c>
      <c r="M922" s="29">
        <v>15</v>
      </c>
      <c r="N922" s="31">
        <f t="shared" si="207"/>
        <v>34.906666666666666</v>
      </c>
      <c r="O922" s="29">
        <v>1.1000000000000001</v>
      </c>
      <c r="P922" s="29">
        <v>36</v>
      </c>
      <c r="Q922" s="32">
        <f t="shared" si="208"/>
        <v>1382.3040000000001</v>
      </c>
      <c r="R922" s="122">
        <f t="shared" si="209"/>
        <v>1.5358933333333333</v>
      </c>
      <c r="S922" s="25">
        <f>VLOOKUP($A922,'2021-22 Salary &amp; Benefits'!$A:$I,5,FALSE)</f>
        <v>67585</v>
      </c>
      <c r="T922" s="25">
        <f>VLOOKUP($A922,'2021-22 Salary &amp; Benefits'!$A:$I,6,FALSE)</f>
        <v>68937</v>
      </c>
      <c r="U922" s="26">
        <f t="shared" si="210"/>
        <v>103803.35093333333</v>
      </c>
      <c r="V922" s="26">
        <f t="shared" si="211"/>
        <v>2076.5277866666584</v>
      </c>
      <c r="W922" s="26">
        <f>'2021-22 Salary &amp; Benefits'!G$6</f>
        <v>11848.32</v>
      </c>
      <c r="X922" s="28">
        <f>'2021-22 Salary &amp; Benefits'!H$6</f>
        <v>0.2271</v>
      </c>
      <c r="Y922" s="28">
        <f>'2021-22 Salary &amp; Benefits'!I$6</f>
        <v>0.22070000000000001</v>
      </c>
      <c r="Z922" s="26">
        <f t="shared" si="212"/>
        <v>42229.786378677331</v>
      </c>
      <c r="AA922" s="27">
        <f t="shared" si="216"/>
        <v>1764.6646453333331</v>
      </c>
      <c r="AB922" s="27">
        <f t="shared" si="213"/>
        <v>389.46148722506661</v>
      </c>
      <c r="AC922" s="27">
        <f t="shared" si="214"/>
        <v>2154.1261325583996</v>
      </c>
      <c r="AD922" s="26">
        <f t="shared" si="215"/>
        <v>150263.79123123572</v>
      </c>
    </row>
    <row r="923" spans="1:30" s="23" customFormat="1">
      <c r="A923" s="129" t="s">
        <v>2484</v>
      </c>
      <c r="B923" s="129" t="s">
        <v>1626</v>
      </c>
      <c r="C923" s="130">
        <v>5099</v>
      </c>
      <c r="D923" s="129" t="s">
        <v>1634</v>
      </c>
      <c r="E923" s="169">
        <f>VLOOKUP($C923,'2020-21 School Level AAFTE'!$C:$Z,11,FALSE)</f>
        <v>0.26469999999999999</v>
      </c>
      <c r="F923" s="169" t="str">
        <f>VLOOKUP($C923,'2020-21 School Level AAFTE'!$C:$Z,8,FALSE)</f>
        <v>No</v>
      </c>
      <c r="G923" s="167">
        <f>VLOOKUP($C923,'2020-21 School Level AAFTE'!$C:$I,7,FALSE)</f>
        <v>1451.65</v>
      </c>
      <c r="H923" s="145">
        <f>IFERROR(IF(F923= "yes",VLOOKUP(C923,Summary!$B:$I,5,0),0),0)</f>
        <v>0</v>
      </c>
      <c r="I923" s="143">
        <f t="shared" si="205"/>
        <v>0</v>
      </c>
      <c r="J923" s="101">
        <f>VLOOKUP($A923,'2021-22 Salary &amp; Benefits'!$A:$I,3,FALSE)</f>
        <v>1.2</v>
      </c>
      <c r="K923" s="101">
        <f>VLOOKUP($A923,'2021-22 Salary &amp; Benefits'!$A:$I,4,FALSE)</f>
        <v>1.2</v>
      </c>
      <c r="L923" s="45">
        <f t="shared" si="206"/>
        <v>0</v>
      </c>
      <c r="M923" s="29">
        <v>15</v>
      </c>
      <c r="N923" s="31">
        <f t="shared" si="207"/>
        <v>0</v>
      </c>
      <c r="O923" s="29">
        <v>1.1000000000000001</v>
      </c>
      <c r="P923" s="29">
        <v>36</v>
      </c>
      <c r="Q923" s="32">
        <f t="shared" si="208"/>
        <v>0</v>
      </c>
      <c r="R923" s="122">
        <f t="shared" si="209"/>
        <v>0</v>
      </c>
      <c r="S923" s="25">
        <f>VLOOKUP($A923,'2021-22 Salary &amp; Benefits'!$A:$I,5,FALSE)</f>
        <v>67585</v>
      </c>
      <c r="T923" s="25">
        <f>VLOOKUP($A923,'2021-22 Salary &amp; Benefits'!$A:$I,6,FALSE)</f>
        <v>68937</v>
      </c>
      <c r="U923" s="26">
        <f t="shared" si="210"/>
        <v>0</v>
      </c>
      <c r="V923" s="26">
        <f t="shared" si="211"/>
        <v>0</v>
      </c>
      <c r="W923" s="26">
        <f>'2021-22 Salary &amp; Benefits'!G$6</f>
        <v>11848.32</v>
      </c>
      <c r="X923" s="28">
        <f>'2021-22 Salary &amp; Benefits'!H$6</f>
        <v>0.2271</v>
      </c>
      <c r="Y923" s="28">
        <f>'2021-22 Salary &amp; Benefits'!I$6</f>
        <v>0.22070000000000001</v>
      </c>
      <c r="Z923" s="26">
        <f t="shared" si="212"/>
        <v>0</v>
      </c>
      <c r="AA923" s="27">
        <f t="shared" si="216"/>
        <v>0</v>
      </c>
      <c r="AB923" s="27">
        <f t="shared" si="213"/>
        <v>0</v>
      </c>
      <c r="AC923" s="27">
        <f t="shared" si="214"/>
        <v>0</v>
      </c>
      <c r="AD923" s="26">
        <f t="shared" si="215"/>
        <v>0</v>
      </c>
    </row>
    <row r="924" spans="1:30" s="23" customFormat="1">
      <c r="A924" s="129" t="s">
        <v>2484</v>
      </c>
      <c r="B924" s="129" t="s">
        <v>1626</v>
      </c>
      <c r="C924" s="130">
        <v>4391</v>
      </c>
      <c r="D924" s="129" t="s">
        <v>1119</v>
      </c>
      <c r="E924" s="169">
        <f>VLOOKUP($C924,'2020-21 School Level AAFTE'!$C:$Z,11,FALSE)</f>
        <v>0.1993</v>
      </c>
      <c r="F924" s="169" t="str">
        <f>VLOOKUP($C924,'2020-21 School Level AAFTE'!$C:$Z,8,FALSE)</f>
        <v>No</v>
      </c>
      <c r="G924" s="167">
        <f>VLOOKUP($C924,'2020-21 School Level AAFTE'!$C:$I,7,FALSE)</f>
        <v>546.77</v>
      </c>
      <c r="H924" s="145">
        <f>IFERROR(IF(F924= "yes",VLOOKUP(C924,Summary!$B:$I,5,0),0),0)</f>
        <v>0</v>
      </c>
      <c r="I924" s="143">
        <f t="shared" si="205"/>
        <v>0</v>
      </c>
      <c r="J924" s="101">
        <f>VLOOKUP($A924,'2021-22 Salary &amp; Benefits'!$A:$I,3,FALSE)</f>
        <v>1.2</v>
      </c>
      <c r="K924" s="101">
        <f>VLOOKUP($A924,'2021-22 Salary &amp; Benefits'!$A:$I,4,FALSE)</f>
        <v>1.2</v>
      </c>
      <c r="L924" s="45">
        <f t="shared" si="206"/>
        <v>0</v>
      </c>
      <c r="M924" s="29">
        <v>15</v>
      </c>
      <c r="N924" s="31">
        <f t="shared" si="207"/>
        <v>0</v>
      </c>
      <c r="O924" s="29">
        <v>1.1000000000000001</v>
      </c>
      <c r="P924" s="29">
        <v>36</v>
      </c>
      <c r="Q924" s="32">
        <f t="shared" si="208"/>
        <v>0</v>
      </c>
      <c r="R924" s="122">
        <f t="shared" si="209"/>
        <v>0</v>
      </c>
      <c r="S924" s="25">
        <f>VLOOKUP($A924,'2021-22 Salary &amp; Benefits'!$A:$I,5,FALSE)</f>
        <v>67585</v>
      </c>
      <c r="T924" s="25">
        <f>VLOOKUP($A924,'2021-22 Salary &amp; Benefits'!$A:$I,6,FALSE)</f>
        <v>68937</v>
      </c>
      <c r="U924" s="26">
        <f t="shared" si="210"/>
        <v>0</v>
      </c>
      <c r="V924" s="26">
        <f t="shared" si="211"/>
        <v>0</v>
      </c>
      <c r="W924" s="26">
        <f>'2021-22 Salary &amp; Benefits'!G$6</f>
        <v>11848.32</v>
      </c>
      <c r="X924" s="28">
        <f>'2021-22 Salary &amp; Benefits'!H$6</f>
        <v>0.2271</v>
      </c>
      <c r="Y924" s="28">
        <f>'2021-22 Salary &amp; Benefits'!I$6</f>
        <v>0.22070000000000001</v>
      </c>
      <c r="Z924" s="26">
        <f t="shared" si="212"/>
        <v>0</v>
      </c>
      <c r="AA924" s="27">
        <f t="shared" si="216"/>
        <v>0</v>
      </c>
      <c r="AB924" s="27">
        <f t="shared" si="213"/>
        <v>0</v>
      </c>
      <c r="AC924" s="27">
        <f t="shared" si="214"/>
        <v>0</v>
      </c>
      <c r="AD924" s="26">
        <f t="shared" si="215"/>
        <v>0</v>
      </c>
    </row>
    <row r="925" spans="1:30" s="23" customFormat="1">
      <c r="A925" s="126" t="s">
        <v>2484</v>
      </c>
      <c r="B925" s="129" t="s">
        <v>1626</v>
      </c>
      <c r="C925" s="128">
        <v>4534</v>
      </c>
      <c r="D925" s="126" t="s">
        <v>26</v>
      </c>
      <c r="E925" s="169">
        <f>VLOOKUP($C925,'2020-21 School Level AAFTE'!$C:$Z,11,FALSE)</f>
        <v>0.21110000000000001</v>
      </c>
      <c r="F925" s="169" t="str">
        <f>VLOOKUP($C925,'2020-21 School Level AAFTE'!$C:$Z,8,FALSE)</f>
        <v>No</v>
      </c>
      <c r="G925" s="167">
        <f>VLOOKUP($C925,'2020-21 School Level AAFTE'!$C:$I,7,FALSE)</f>
        <v>508.42</v>
      </c>
      <c r="H925" s="145">
        <f>IFERROR(IF(F925= "yes",VLOOKUP(C925,Summary!$B:$I,5,0),0),0)</f>
        <v>0</v>
      </c>
      <c r="I925" s="143">
        <f t="shared" si="205"/>
        <v>0</v>
      </c>
      <c r="J925" s="101">
        <f>VLOOKUP($A925,'2021-22 Salary &amp; Benefits'!$A:$I,3,FALSE)</f>
        <v>1.2</v>
      </c>
      <c r="K925" s="101">
        <f>VLOOKUP($A925,'2021-22 Salary &amp; Benefits'!$A:$I,4,FALSE)</f>
        <v>1.2</v>
      </c>
      <c r="L925" s="45">
        <f t="shared" si="206"/>
        <v>0</v>
      </c>
      <c r="M925" s="29">
        <v>15</v>
      </c>
      <c r="N925" s="31">
        <f t="shared" si="207"/>
        <v>0</v>
      </c>
      <c r="O925" s="29">
        <v>1.1000000000000001</v>
      </c>
      <c r="P925" s="29">
        <v>36</v>
      </c>
      <c r="Q925" s="32">
        <f t="shared" si="208"/>
        <v>0</v>
      </c>
      <c r="R925" s="122">
        <f t="shared" si="209"/>
        <v>0</v>
      </c>
      <c r="S925" s="25">
        <f>VLOOKUP($A925,'2021-22 Salary &amp; Benefits'!$A:$I,5,FALSE)</f>
        <v>67585</v>
      </c>
      <c r="T925" s="25">
        <f>VLOOKUP($A925,'2021-22 Salary &amp; Benefits'!$A:$I,6,FALSE)</f>
        <v>68937</v>
      </c>
      <c r="U925" s="26">
        <f t="shared" si="210"/>
        <v>0</v>
      </c>
      <c r="V925" s="26">
        <f t="shared" si="211"/>
        <v>0</v>
      </c>
      <c r="W925" s="26">
        <f>'2021-22 Salary &amp; Benefits'!G$6</f>
        <v>11848.32</v>
      </c>
      <c r="X925" s="28">
        <f>'2021-22 Salary &amp; Benefits'!H$6</f>
        <v>0.2271</v>
      </c>
      <c r="Y925" s="28">
        <f>'2021-22 Salary &amp; Benefits'!I$6</f>
        <v>0.22070000000000001</v>
      </c>
      <c r="Z925" s="26">
        <f t="shared" si="212"/>
        <v>0</v>
      </c>
      <c r="AA925" s="27">
        <f t="shared" si="216"/>
        <v>0</v>
      </c>
      <c r="AB925" s="27">
        <f t="shared" si="213"/>
        <v>0</v>
      </c>
      <c r="AC925" s="27">
        <f t="shared" si="214"/>
        <v>0</v>
      </c>
      <c r="AD925" s="26">
        <f t="shared" si="215"/>
        <v>0</v>
      </c>
    </row>
    <row r="926" spans="1:30" s="23" customFormat="1">
      <c r="A926" s="129" t="s">
        <v>2484</v>
      </c>
      <c r="B926" s="129" t="s">
        <v>1626</v>
      </c>
      <c r="C926" s="130">
        <v>2885</v>
      </c>
      <c r="D926" s="129" t="s">
        <v>1630</v>
      </c>
      <c r="E926" s="169">
        <f>VLOOKUP($C926,'2020-21 School Level AAFTE'!$C:$Z,11,FALSE)</f>
        <v>0.2266</v>
      </c>
      <c r="F926" s="169" t="str">
        <f>VLOOKUP($C926,'2020-21 School Level AAFTE'!$C:$Z,8,FALSE)</f>
        <v>No</v>
      </c>
      <c r="G926" s="167">
        <f>VLOOKUP($C926,'2020-21 School Level AAFTE'!$C:$I,7,FALSE)</f>
        <v>738.88</v>
      </c>
      <c r="H926" s="145">
        <f>IFERROR(IF(F926= "yes",VLOOKUP(C926,Summary!$B:$I,5,0),0),0)</f>
        <v>0</v>
      </c>
      <c r="I926" s="144">
        <f t="shared" si="205"/>
        <v>0</v>
      </c>
      <c r="J926" s="101">
        <f>VLOOKUP($A926,'2021-22 Salary &amp; Benefits'!$A:$I,3,FALSE)</f>
        <v>1.2</v>
      </c>
      <c r="K926" s="101">
        <f>VLOOKUP($A926,'2021-22 Salary &amp; Benefits'!$A:$I,4,FALSE)</f>
        <v>1.2</v>
      </c>
      <c r="L926" s="121">
        <f t="shared" si="206"/>
        <v>0</v>
      </c>
      <c r="M926" s="29">
        <v>15</v>
      </c>
      <c r="N926" s="31">
        <f t="shared" si="207"/>
        <v>0</v>
      </c>
      <c r="O926" s="29">
        <v>1.1000000000000001</v>
      </c>
      <c r="P926" s="29">
        <v>36</v>
      </c>
      <c r="Q926" s="32">
        <f t="shared" si="208"/>
        <v>0</v>
      </c>
      <c r="R926" s="122">
        <f t="shared" si="209"/>
        <v>0</v>
      </c>
      <c r="S926" s="25">
        <f>VLOOKUP($A926,'2021-22 Salary &amp; Benefits'!$A:$I,5,FALSE)</f>
        <v>67585</v>
      </c>
      <c r="T926" s="25">
        <f>VLOOKUP($A926,'2021-22 Salary &amp; Benefits'!$A:$I,6,FALSE)</f>
        <v>68937</v>
      </c>
      <c r="U926" s="26">
        <f t="shared" si="210"/>
        <v>0</v>
      </c>
      <c r="V926" s="26">
        <f t="shared" si="211"/>
        <v>0</v>
      </c>
      <c r="W926" s="26">
        <f>'2021-22 Salary &amp; Benefits'!G$6</f>
        <v>11848.32</v>
      </c>
      <c r="X926" s="28">
        <f>'2021-22 Salary &amp; Benefits'!H$6</f>
        <v>0.2271</v>
      </c>
      <c r="Y926" s="28">
        <f>'2021-22 Salary &amp; Benefits'!I$6</f>
        <v>0.22070000000000001</v>
      </c>
      <c r="Z926" s="26">
        <f t="shared" si="212"/>
        <v>0</v>
      </c>
      <c r="AA926" s="27">
        <f t="shared" si="216"/>
        <v>0</v>
      </c>
      <c r="AB926" s="27">
        <f t="shared" si="213"/>
        <v>0</v>
      </c>
      <c r="AC926" s="27">
        <f t="shared" si="214"/>
        <v>0</v>
      </c>
      <c r="AD926" s="26">
        <f t="shared" si="215"/>
        <v>0</v>
      </c>
    </row>
    <row r="927" spans="1:30" s="23" customFormat="1">
      <c r="A927" s="129" t="s">
        <v>2484</v>
      </c>
      <c r="B927" s="129" t="s">
        <v>1626</v>
      </c>
      <c r="C927" s="130">
        <v>1753</v>
      </c>
      <c r="D927" s="129" t="s">
        <v>1627</v>
      </c>
      <c r="E927" s="169">
        <f>VLOOKUP($C927,'2020-21 School Level AAFTE'!$C:$Z,11,FALSE)</f>
        <v>0.1615</v>
      </c>
      <c r="F927" s="169" t="str">
        <f>VLOOKUP($C927,'2020-21 School Level AAFTE'!$C:$Z,8,FALSE)</f>
        <v>No</v>
      </c>
      <c r="G927" s="167">
        <f>VLOOKUP($C927,'2020-21 School Level AAFTE'!$C:$I,7,FALSE)</f>
        <v>37.959999999999994</v>
      </c>
      <c r="H927" s="145">
        <f>IFERROR(IF(F927= "yes",VLOOKUP(C927,Summary!$B:$I,5,0),0),0)</f>
        <v>0</v>
      </c>
      <c r="I927" s="143">
        <f t="shared" si="205"/>
        <v>0</v>
      </c>
      <c r="J927" s="101">
        <f>VLOOKUP($A927,'2021-22 Salary &amp; Benefits'!$A:$I,3,FALSE)</f>
        <v>1.2</v>
      </c>
      <c r="K927" s="101">
        <f>VLOOKUP($A927,'2021-22 Salary &amp; Benefits'!$A:$I,4,FALSE)</f>
        <v>1.2</v>
      </c>
      <c r="L927" s="45">
        <f t="shared" si="206"/>
        <v>0</v>
      </c>
      <c r="M927" s="29">
        <v>15</v>
      </c>
      <c r="N927" s="31">
        <f t="shared" si="207"/>
        <v>0</v>
      </c>
      <c r="O927" s="29">
        <v>1.1000000000000001</v>
      </c>
      <c r="P927" s="29">
        <v>36</v>
      </c>
      <c r="Q927" s="32">
        <f t="shared" si="208"/>
        <v>0</v>
      </c>
      <c r="R927" s="122">
        <f t="shared" si="209"/>
        <v>0</v>
      </c>
      <c r="S927" s="25">
        <f>VLOOKUP($A927,'2021-22 Salary &amp; Benefits'!$A:$I,5,FALSE)</f>
        <v>67585</v>
      </c>
      <c r="T927" s="25">
        <f>VLOOKUP($A927,'2021-22 Salary &amp; Benefits'!$A:$I,6,FALSE)</f>
        <v>68937</v>
      </c>
      <c r="U927" s="26">
        <f t="shared" si="210"/>
        <v>0</v>
      </c>
      <c r="V927" s="26">
        <f t="shared" si="211"/>
        <v>0</v>
      </c>
      <c r="W927" s="26">
        <f>'2021-22 Salary &amp; Benefits'!G$6</f>
        <v>11848.32</v>
      </c>
      <c r="X927" s="28">
        <f>'2021-22 Salary &amp; Benefits'!H$6</f>
        <v>0.2271</v>
      </c>
      <c r="Y927" s="28">
        <f>'2021-22 Salary &amp; Benefits'!I$6</f>
        <v>0.22070000000000001</v>
      </c>
      <c r="Z927" s="26">
        <f t="shared" si="212"/>
        <v>0</v>
      </c>
      <c r="AA927" s="27">
        <f t="shared" si="216"/>
        <v>0</v>
      </c>
      <c r="AB927" s="27">
        <f t="shared" si="213"/>
        <v>0</v>
      </c>
      <c r="AC927" s="27">
        <f t="shared" si="214"/>
        <v>0</v>
      </c>
      <c r="AD927" s="26">
        <f t="shared" si="215"/>
        <v>0</v>
      </c>
    </row>
    <row r="928" spans="1:30" s="23" customFormat="1">
      <c r="A928" s="129" t="s">
        <v>2484</v>
      </c>
      <c r="B928" s="129" t="s">
        <v>1626</v>
      </c>
      <c r="C928" s="130">
        <v>3408</v>
      </c>
      <c r="D928" s="129" t="s">
        <v>1631</v>
      </c>
      <c r="E928" s="169">
        <f>VLOOKUP($C928,'2020-21 School Level AAFTE'!$C:$Z,11,FALSE)</f>
        <v>0.28000000000000003</v>
      </c>
      <c r="F928" s="169" t="str">
        <f>VLOOKUP($C928,'2020-21 School Level AAFTE'!$C:$Z,8,FALSE)</f>
        <v>No</v>
      </c>
      <c r="G928" s="167">
        <f>VLOOKUP($C928,'2020-21 School Level AAFTE'!$C:$I,7,FALSE)</f>
        <v>677.79</v>
      </c>
      <c r="H928" s="145">
        <f>IFERROR(IF(F928= "yes",VLOOKUP(C928,Summary!$B:$I,5,0),0),0)</f>
        <v>0</v>
      </c>
      <c r="I928" s="143">
        <f t="shared" si="205"/>
        <v>0</v>
      </c>
      <c r="J928" s="101">
        <f>VLOOKUP($A928,'2021-22 Salary &amp; Benefits'!$A:$I,3,FALSE)</f>
        <v>1.2</v>
      </c>
      <c r="K928" s="101">
        <f>VLOOKUP($A928,'2021-22 Salary &amp; Benefits'!$A:$I,4,FALSE)</f>
        <v>1.2</v>
      </c>
      <c r="L928" s="45">
        <f t="shared" si="206"/>
        <v>0</v>
      </c>
      <c r="M928" s="29">
        <v>15</v>
      </c>
      <c r="N928" s="31">
        <f t="shared" si="207"/>
        <v>0</v>
      </c>
      <c r="O928" s="29">
        <v>1.1000000000000001</v>
      </c>
      <c r="P928" s="29">
        <v>36</v>
      </c>
      <c r="Q928" s="32">
        <f t="shared" si="208"/>
        <v>0</v>
      </c>
      <c r="R928" s="122">
        <f t="shared" si="209"/>
        <v>0</v>
      </c>
      <c r="S928" s="25">
        <f>VLOOKUP($A928,'2021-22 Salary &amp; Benefits'!$A:$I,5,FALSE)</f>
        <v>67585</v>
      </c>
      <c r="T928" s="25">
        <f>VLOOKUP($A928,'2021-22 Salary &amp; Benefits'!$A:$I,6,FALSE)</f>
        <v>68937</v>
      </c>
      <c r="U928" s="26">
        <f t="shared" si="210"/>
        <v>0</v>
      </c>
      <c r="V928" s="26">
        <f t="shared" si="211"/>
        <v>0</v>
      </c>
      <c r="W928" s="26">
        <f>'2021-22 Salary &amp; Benefits'!G$6</f>
        <v>11848.32</v>
      </c>
      <c r="X928" s="28">
        <f>'2021-22 Salary &amp; Benefits'!H$6</f>
        <v>0.2271</v>
      </c>
      <c r="Y928" s="28">
        <f>'2021-22 Salary &amp; Benefits'!I$6</f>
        <v>0.22070000000000001</v>
      </c>
      <c r="Z928" s="26">
        <f t="shared" si="212"/>
        <v>0</v>
      </c>
      <c r="AA928" s="27">
        <f t="shared" si="216"/>
        <v>0</v>
      </c>
      <c r="AB928" s="27">
        <f t="shared" si="213"/>
        <v>0</v>
      </c>
      <c r="AC928" s="27">
        <f t="shared" si="214"/>
        <v>0</v>
      </c>
      <c r="AD928" s="26">
        <f t="shared" si="215"/>
        <v>0</v>
      </c>
    </row>
    <row r="929" spans="1:30" s="23" customFormat="1">
      <c r="A929" s="129" t="s">
        <v>2484</v>
      </c>
      <c r="B929" s="129" t="s">
        <v>1626</v>
      </c>
      <c r="C929" s="130">
        <v>2426</v>
      </c>
      <c r="D929" s="129" t="s">
        <v>1628</v>
      </c>
      <c r="E929" s="169">
        <f>VLOOKUP($C929,'2020-21 School Level AAFTE'!$C:$Z,11,FALSE)</f>
        <v>0.22739999999999999</v>
      </c>
      <c r="F929" s="169" t="str">
        <f>VLOOKUP($C929,'2020-21 School Level AAFTE'!$C:$Z,8,FALSE)</f>
        <v>No</v>
      </c>
      <c r="G929" s="167">
        <f>VLOOKUP($C929,'2020-21 School Level AAFTE'!$C:$I,7,FALSE)</f>
        <v>1925.2600000000002</v>
      </c>
      <c r="H929" s="145">
        <f>IFERROR(IF(F929= "yes",VLOOKUP(C929,Summary!$B:$I,5,0),0),0)</f>
        <v>0</v>
      </c>
      <c r="I929" s="144">
        <f t="shared" si="205"/>
        <v>0</v>
      </c>
      <c r="J929" s="101">
        <f>VLOOKUP($A929,'2021-22 Salary &amp; Benefits'!$A:$I,3,FALSE)</f>
        <v>1.2</v>
      </c>
      <c r="K929" s="101">
        <f>VLOOKUP($A929,'2021-22 Salary &amp; Benefits'!$A:$I,4,FALSE)</f>
        <v>1.2</v>
      </c>
      <c r="L929" s="121">
        <f t="shared" si="206"/>
        <v>0</v>
      </c>
      <c r="M929" s="29">
        <v>15</v>
      </c>
      <c r="N929" s="31">
        <f t="shared" si="207"/>
        <v>0</v>
      </c>
      <c r="O929" s="29">
        <v>1.1000000000000001</v>
      </c>
      <c r="P929" s="29">
        <v>36</v>
      </c>
      <c r="Q929" s="32">
        <f t="shared" si="208"/>
        <v>0</v>
      </c>
      <c r="R929" s="122">
        <f t="shared" si="209"/>
        <v>0</v>
      </c>
      <c r="S929" s="25">
        <f>VLOOKUP($A929,'2021-22 Salary &amp; Benefits'!$A:$I,5,FALSE)</f>
        <v>67585</v>
      </c>
      <c r="T929" s="25">
        <f>VLOOKUP($A929,'2021-22 Salary &amp; Benefits'!$A:$I,6,FALSE)</f>
        <v>68937</v>
      </c>
      <c r="U929" s="26">
        <f t="shared" si="210"/>
        <v>0</v>
      </c>
      <c r="V929" s="26">
        <f t="shared" si="211"/>
        <v>0</v>
      </c>
      <c r="W929" s="26">
        <f>'2021-22 Salary &amp; Benefits'!G$6</f>
        <v>11848.32</v>
      </c>
      <c r="X929" s="28">
        <f>'2021-22 Salary &amp; Benefits'!H$6</f>
        <v>0.2271</v>
      </c>
      <c r="Y929" s="28">
        <f>'2021-22 Salary &amp; Benefits'!I$6</f>
        <v>0.22070000000000001</v>
      </c>
      <c r="Z929" s="26">
        <f t="shared" si="212"/>
        <v>0</v>
      </c>
      <c r="AA929" s="27">
        <f t="shared" si="216"/>
        <v>0</v>
      </c>
      <c r="AB929" s="27">
        <f t="shared" si="213"/>
        <v>0</v>
      </c>
      <c r="AC929" s="27">
        <f t="shared" si="214"/>
        <v>0</v>
      </c>
      <c r="AD929" s="26">
        <f t="shared" si="215"/>
        <v>0</v>
      </c>
    </row>
    <row r="930" spans="1:30" s="23" customFormat="1">
      <c r="A930" s="129" t="s">
        <v>2484</v>
      </c>
      <c r="B930" s="129" t="s">
        <v>1626</v>
      </c>
      <c r="C930" s="130">
        <v>2884</v>
      </c>
      <c r="D930" s="129" t="s">
        <v>1629</v>
      </c>
      <c r="E930" s="169">
        <f>VLOOKUP($C930,'2020-21 School Level AAFTE'!$C:$Z,11,FALSE)</f>
        <v>0.27760000000000001</v>
      </c>
      <c r="F930" s="169" t="str">
        <f>VLOOKUP($C930,'2020-21 School Level AAFTE'!$C:$Z,8,FALSE)</f>
        <v>No</v>
      </c>
      <c r="G930" s="167">
        <f>VLOOKUP($C930,'2020-21 School Level AAFTE'!$C:$I,7,FALSE)</f>
        <v>454.08</v>
      </c>
      <c r="H930" s="145">
        <f>IFERROR(IF(F930= "yes",VLOOKUP(C930,Summary!$B:$I,5,0),0),0)</f>
        <v>0</v>
      </c>
      <c r="I930" s="143">
        <f t="shared" si="205"/>
        <v>0</v>
      </c>
      <c r="J930" s="101">
        <f>VLOOKUP($A930,'2021-22 Salary &amp; Benefits'!$A:$I,3,FALSE)</f>
        <v>1.2</v>
      </c>
      <c r="K930" s="101">
        <f>VLOOKUP($A930,'2021-22 Salary &amp; Benefits'!$A:$I,4,FALSE)</f>
        <v>1.2</v>
      </c>
      <c r="L930" s="45">
        <f t="shared" si="206"/>
        <v>0</v>
      </c>
      <c r="M930" s="29">
        <v>15</v>
      </c>
      <c r="N930" s="31">
        <f t="shared" si="207"/>
        <v>0</v>
      </c>
      <c r="O930" s="29">
        <v>1.1000000000000001</v>
      </c>
      <c r="P930" s="29">
        <v>36</v>
      </c>
      <c r="Q930" s="32">
        <f t="shared" si="208"/>
        <v>0</v>
      </c>
      <c r="R930" s="122">
        <f t="shared" si="209"/>
        <v>0</v>
      </c>
      <c r="S930" s="25">
        <f>VLOOKUP($A930,'2021-22 Salary &amp; Benefits'!$A:$I,5,FALSE)</f>
        <v>67585</v>
      </c>
      <c r="T930" s="25">
        <f>VLOOKUP($A930,'2021-22 Salary &amp; Benefits'!$A:$I,6,FALSE)</f>
        <v>68937</v>
      </c>
      <c r="U930" s="26">
        <f t="shared" si="210"/>
        <v>0</v>
      </c>
      <c r="V930" s="26">
        <f t="shared" si="211"/>
        <v>0</v>
      </c>
      <c r="W930" s="26">
        <f>'2021-22 Salary &amp; Benefits'!G$6</f>
        <v>11848.32</v>
      </c>
      <c r="X930" s="28">
        <f>'2021-22 Salary &amp; Benefits'!H$6</f>
        <v>0.2271</v>
      </c>
      <c r="Y930" s="28">
        <f>'2021-22 Salary &amp; Benefits'!I$6</f>
        <v>0.22070000000000001</v>
      </c>
      <c r="Z930" s="26">
        <f t="shared" si="212"/>
        <v>0</v>
      </c>
      <c r="AA930" s="27">
        <f t="shared" si="216"/>
        <v>0</v>
      </c>
      <c r="AB930" s="27">
        <f t="shared" si="213"/>
        <v>0</v>
      </c>
      <c r="AC930" s="27">
        <f t="shared" si="214"/>
        <v>0</v>
      </c>
      <c r="AD930" s="26">
        <f t="shared" si="215"/>
        <v>0</v>
      </c>
    </row>
    <row r="931" spans="1:30" s="23" customFormat="1">
      <c r="A931" s="129" t="s">
        <v>2484</v>
      </c>
      <c r="B931" s="129" t="s">
        <v>1626</v>
      </c>
      <c r="C931" s="130">
        <v>4139</v>
      </c>
      <c r="D931" s="129" t="s">
        <v>1632</v>
      </c>
      <c r="E931" s="169">
        <f>VLOOKUP($C931,'2020-21 School Level AAFTE'!$C:$Z,11,FALSE)</f>
        <v>0.27179999999999999</v>
      </c>
      <c r="F931" s="169" t="str">
        <f>VLOOKUP($C931,'2020-21 School Level AAFTE'!$C:$Z,8,FALSE)</f>
        <v>No</v>
      </c>
      <c r="G931" s="167">
        <f>VLOOKUP($C931,'2020-21 School Level AAFTE'!$C:$I,7,FALSE)</f>
        <v>778.2</v>
      </c>
      <c r="H931" s="145">
        <f>IFERROR(IF(F931= "yes",VLOOKUP(C931,Summary!$B:$I,5,0),0),0)</f>
        <v>0</v>
      </c>
      <c r="I931" s="143">
        <f t="shared" si="205"/>
        <v>0</v>
      </c>
      <c r="J931" s="101">
        <f>VLOOKUP($A931,'2021-22 Salary &amp; Benefits'!$A:$I,3,FALSE)</f>
        <v>1.2</v>
      </c>
      <c r="K931" s="101">
        <f>VLOOKUP($A931,'2021-22 Salary &amp; Benefits'!$A:$I,4,FALSE)</f>
        <v>1.2</v>
      </c>
      <c r="L931" s="45">
        <f t="shared" si="206"/>
        <v>0</v>
      </c>
      <c r="M931" s="29">
        <v>15</v>
      </c>
      <c r="N931" s="31">
        <f t="shared" si="207"/>
        <v>0</v>
      </c>
      <c r="O931" s="29">
        <v>1.1000000000000001</v>
      </c>
      <c r="P931" s="29">
        <v>36</v>
      </c>
      <c r="Q931" s="32">
        <f t="shared" si="208"/>
        <v>0</v>
      </c>
      <c r="R931" s="122">
        <f t="shared" si="209"/>
        <v>0</v>
      </c>
      <c r="S931" s="25">
        <f>VLOOKUP($A931,'2021-22 Salary &amp; Benefits'!$A:$I,5,FALSE)</f>
        <v>67585</v>
      </c>
      <c r="T931" s="25">
        <f>VLOOKUP($A931,'2021-22 Salary &amp; Benefits'!$A:$I,6,FALSE)</f>
        <v>68937</v>
      </c>
      <c r="U931" s="26">
        <f t="shared" si="210"/>
        <v>0</v>
      </c>
      <c r="V931" s="26">
        <f t="shared" si="211"/>
        <v>0</v>
      </c>
      <c r="W931" s="26">
        <f>'2021-22 Salary &amp; Benefits'!G$6</f>
        <v>11848.32</v>
      </c>
      <c r="X931" s="28">
        <f>'2021-22 Salary &amp; Benefits'!H$6</f>
        <v>0.2271</v>
      </c>
      <c r="Y931" s="28">
        <f>'2021-22 Salary &amp; Benefits'!I$6</f>
        <v>0.22070000000000001</v>
      </c>
      <c r="Z931" s="26">
        <f t="shared" si="212"/>
        <v>0</v>
      </c>
      <c r="AA931" s="27">
        <f t="shared" si="216"/>
        <v>0</v>
      </c>
      <c r="AB931" s="27">
        <f t="shared" si="213"/>
        <v>0</v>
      </c>
      <c r="AC931" s="27">
        <f t="shared" si="214"/>
        <v>0</v>
      </c>
      <c r="AD931" s="26">
        <f t="shared" si="215"/>
        <v>0</v>
      </c>
    </row>
    <row r="932" spans="1:30" s="23" customFormat="1">
      <c r="A932" s="129" t="s">
        <v>2484</v>
      </c>
      <c r="B932" s="129" t="s">
        <v>1626</v>
      </c>
      <c r="C932" s="130">
        <v>5442</v>
      </c>
      <c r="D932" s="129" t="s">
        <v>2933</v>
      </c>
      <c r="E932" s="169">
        <f>VLOOKUP($C932,'2020-21 School Level AAFTE'!$C:$Z,11,FALSE)</f>
        <v>0</v>
      </c>
      <c r="F932" s="169" t="str">
        <f>VLOOKUP($C932,'2020-21 School Level AAFTE'!$C:$Z,8,FALSE)</f>
        <v>No</v>
      </c>
      <c r="G932" s="167">
        <f>VLOOKUP($C932,'2020-21 School Level AAFTE'!$C:$I,7,FALSE)</f>
        <v>8.43</v>
      </c>
      <c r="H932" s="145">
        <f>IFERROR(IF(F932= "yes",VLOOKUP(C932,Summary!$B:$I,5,0),0),0)</f>
        <v>0</v>
      </c>
      <c r="I932" s="143">
        <f t="shared" si="205"/>
        <v>0</v>
      </c>
      <c r="J932" s="101">
        <f>VLOOKUP($A932,'2021-22 Salary &amp; Benefits'!$A:$I,3,FALSE)</f>
        <v>1.2</v>
      </c>
      <c r="K932" s="101">
        <f>VLOOKUP($A932,'2021-22 Salary &amp; Benefits'!$A:$I,4,FALSE)</f>
        <v>1.2</v>
      </c>
      <c r="L932" s="45">
        <f t="shared" si="206"/>
        <v>0</v>
      </c>
      <c r="M932" s="29">
        <v>15</v>
      </c>
      <c r="N932" s="31">
        <f t="shared" si="207"/>
        <v>0</v>
      </c>
      <c r="O932" s="29">
        <v>1.1000000000000001</v>
      </c>
      <c r="P932" s="29">
        <v>36</v>
      </c>
      <c r="Q932" s="32">
        <f t="shared" si="208"/>
        <v>0</v>
      </c>
      <c r="R932" s="122">
        <f t="shared" si="209"/>
        <v>0</v>
      </c>
      <c r="S932" s="25">
        <f>VLOOKUP($A932,'2021-22 Salary &amp; Benefits'!$A:$I,5,FALSE)</f>
        <v>67585</v>
      </c>
      <c r="T932" s="25">
        <f>VLOOKUP($A932,'2021-22 Salary &amp; Benefits'!$A:$I,6,FALSE)</f>
        <v>68937</v>
      </c>
      <c r="U932" s="26">
        <f t="shared" si="210"/>
        <v>0</v>
      </c>
      <c r="V932" s="26">
        <f t="shared" si="211"/>
        <v>0</v>
      </c>
      <c r="W932" s="26">
        <f>'2021-22 Salary &amp; Benefits'!G$6</f>
        <v>11848.32</v>
      </c>
      <c r="X932" s="28">
        <f>'2021-22 Salary &amp; Benefits'!H$6</f>
        <v>0.2271</v>
      </c>
      <c r="Y932" s="28">
        <f>'2021-22 Salary &amp; Benefits'!I$6</f>
        <v>0.22070000000000001</v>
      </c>
      <c r="Z932" s="26">
        <f t="shared" si="212"/>
        <v>0</v>
      </c>
      <c r="AA932" s="27">
        <f t="shared" si="216"/>
        <v>0</v>
      </c>
      <c r="AB932" s="27">
        <f t="shared" si="213"/>
        <v>0</v>
      </c>
      <c r="AC932" s="27">
        <f t="shared" si="214"/>
        <v>0</v>
      </c>
      <c r="AD932" s="26">
        <f t="shared" si="215"/>
        <v>0</v>
      </c>
    </row>
    <row r="933" spans="1:30" s="23" customFormat="1">
      <c r="A933" s="129" t="s">
        <v>2484</v>
      </c>
      <c r="B933" s="129" t="s">
        <v>1626</v>
      </c>
      <c r="C933" s="130">
        <v>4392</v>
      </c>
      <c r="D933" s="129" t="s">
        <v>1633</v>
      </c>
      <c r="E933" s="169">
        <f>VLOOKUP($C933,'2020-21 School Level AAFTE'!$C:$Z,11,FALSE)</f>
        <v>0.27650000000000002</v>
      </c>
      <c r="F933" s="169" t="str">
        <f>VLOOKUP($C933,'2020-21 School Level AAFTE'!$C:$Z,8,FALSE)</f>
        <v>No</v>
      </c>
      <c r="G933" s="167">
        <f>VLOOKUP($C933,'2020-21 School Level AAFTE'!$C:$I,7,FALSE)</f>
        <v>526.9</v>
      </c>
      <c r="H933" s="145">
        <f>IFERROR(IF(F933= "yes",VLOOKUP(C933,Summary!$B:$I,5,0),0),0)</f>
        <v>0</v>
      </c>
      <c r="I933" s="143">
        <f t="shared" si="205"/>
        <v>0</v>
      </c>
      <c r="J933" s="101">
        <f>VLOOKUP($A933,'2021-22 Salary &amp; Benefits'!$A:$I,3,FALSE)</f>
        <v>1.2</v>
      </c>
      <c r="K933" s="101">
        <f>VLOOKUP($A933,'2021-22 Salary &amp; Benefits'!$A:$I,4,FALSE)</f>
        <v>1.2</v>
      </c>
      <c r="L933" s="45">
        <f t="shared" si="206"/>
        <v>0</v>
      </c>
      <c r="M933" s="29">
        <v>15</v>
      </c>
      <c r="N933" s="31">
        <f t="shared" si="207"/>
        <v>0</v>
      </c>
      <c r="O933" s="29">
        <v>1.1000000000000001</v>
      </c>
      <c r="P933" s="29">
        <v>36</v>
      </c>
      <c r="Q933" s="32">
        <f t="shared" si="208"/>
        <v>0</v>
      </c>
      <c r="R933" s="122">
        <f t="shared" si="209"/>
        <v>0</v>
      </c>
      <c r="S933" s="25">
        <f>VLOOKUP($A933,'2021-22 Salary &amp; Benefits'!$A:$I,5,FALSE)</f>
        <v>67585</v>
      </c>
      <c r="T933" s="25">
        <f>VLOOKUP($A933,'2021-22 Salary &amp; Benefits'!$A:$I,6,FALSE)</f>
        <v>68937</v>
      </c>
      <c r="U933" s="26">
        <f t="shared" si="210"/>
        <v>0</v>
      </c>
      <c r="V933" s="26">
        <f t="shared" si="211"/>
        <v>0</v>
      </c>
      <c r="W933" s="26">
        <f>'2021-22 Salary &amp; Benefits'!G$6</f>
        <v>11848.32</v>
      </c>
      <c r="X933" s="28">
        <f>'2021-22 Salary &amp; Benefits'!H$6</f>
        <v>0.2271</v>
      </c>
      <c r="Y933" s="28">
        <f>'2021-22 Salary &amp; Benefits'!I$6</f>
        <v>0.22070000000000001</v>
      </c>
      <c r="Z933" s="26">
        <f t="shared" si="212"/>
        <v>0</v>
      </c>
      <c r="AA933" s="27">
        <f t="shared" si="216"/>
        <v>0</v>
      </c>
      <c r="AB933" s="27">
        <f t="shared" si="213"/>
        <v>0</v>
      </c>
      <c r="AC933" s="27">
        <f t="shared" si="214"/>
        <v>0</v>
      </c>
      <c r="AD933" s="26">
        <f t="shared" si="215"/>
        <v>0</v>
      </c>
    </row>
    <row r="934" spans="1:30" s="23" customFormat="1">
      <c r="A934" s="129" t="s">
        <v>2484</v>
      </c>
      <c r="B934" s="129" t="s">
        <v>1626</v>
      </c>
      <c r="C934" s="130">
        <v>5477</v>
      </c>
      <c r="D934" s="129" t="s">
        <v>3140</v>
      </c>
      <c r="E934" s="169">
        <f>VLOOKUP($C934,'2020-21 School Level AAFTE'!$C:$Z,11,FALSE)</f>
        <v>0.24859999999999999</v>
      </c>
      <c r="F934" s="169" t="str">
        <f>VLOOKUP($C934,'2020-21 School Level AAFTE'!$C:$Z,8,FALSE)</f>
        <v>No</v>
      </c>
      <c r="G934" s="167">
        <f>VLOOKUP($C934,'2020-21 School Level AAFTE'!$C:$I,7,FALSE)</f>
        <v>533.35</v>
      </c>
      <c r="H934" s="145">
        <f>IFERROR(IF(F934= "yes",VLOOKUP(C934,Summary!$B:$I,5,0),0),0)</f>
        <v>0</v>
      </c>
      <c r="I934" s="143">
        <f t="shared" ref="I934:I996" si="217">IF(F934= "yes", G934,0)</f>
        <v>0</v>
      </c>
      <c r="J934" s="101">
        <f>VLOOKUP($A934,'2021-22 Salary &amp; Benefits'!$A:$I,3,FALSE)</f>
        <v>1.2</v>
      </c>
      <c r="K934" s="101">
        <f>VLOOKUP($A934,'2021-22 Salary &amp; Benefits'!$A:$I,4,FALSE)</f>
        <v>1.2</v>
      </c>
      <c r="L934" s="45">
        <f t="shared" ref="L934:L996" si="218">IF(H934&gt;0,H934,I934)</f>
        <v>0</v>
      </c>
      <c r="M934" s="29">
        <v>15</v>
      </c>
      <c r="N934" s="31">
        <f t="shared" ref="N934:N996" si="219">IF(L934="no",0,L934/M934)</f>
        <v>0</v>
      </c>
      <c r="O934" s="29">
        <v>1.1000000000000001</v>
      </c>
      <c r="P934" s="29">
        <v>36</v>
      </c>
      <c r="Q934" s="32">
        <f t="shared" ref="Q934:Q996" si="220">IF(L934="no",0,N934*O934*P934)</f>
        <v>0</v>
      </c>
      <c r="R934" s="122">
        <f t="shared" ref="R934:R996" si="221">IF(L934="no",0,Q934/900)</f>
        <v>0</v>
      </c>
      <c r="S934" s="25">
        <f>VLOOKUP($A934,'2021-22 Salary &amp; Benefits'!$A:$I,5,FALSE)</f>
        <v>67585</v>
      </c>
      <c r="T934" s="25">
        <f>VLOOKUP($A934,'2021-22 Salary &amp; Benefits'!$A:$I,6,FALSE)</f>
        <v>68937</v>
      </c>
      <c r="U934" s="26">
        <f t="shared" ref="U934:U996" si="222">$J934*$S934*$R934</f>
        <v>0</v>
      </c>
      <c r="V934" s="26">
        <f t="shared" ref="V934:V996" si="223">$K934*$T934*$R934-U934</f>
        <v>0</v>
      </c>
      <c r="W934" s="26">
        <f>'2021-22 Salary &amp; Benefits'!G$6</f>
        <v>11848.32</v>
      </c>
      <c r="X934" s="28">
        <f>'2021-22 Salary &amp; Benefits'!H$6</f>
        <v>0.2271</v>
      </c>
      <c r="Y934" s="28">
        <f>'2021-22 Salary &amp; Benefits'!I$6</f>
        <v>0.22070000000000001</v>
      </c>
      <c r="Z934" s="26">
        <f t="shared" ref="Z934:Z996" si="224">U934*X934+V934*Y934+R934*W934</f>
        <v>0</v>
      </c>
      <c r="AA934" s="27">
        <f t="shared" si="216"/>
        <v>0</v>
      </c>
      <c r="AB934" s="27">
        <f t="shared" ref="AB934:AB996" si="225">AA934*Y934</f>
        <v>0</v>
      </c>
      <c r="AC934" s="27">
        <f t="shared" ref="AC934:AC996" si="226">SUM(AA934:AB934)</f>
        <v>0</v>
      </c>
      <c r="AD934" s="26">
        <f t="shared" ref="AD934:AD996" si="227">SUM(Z934,U934:V934,AC934)</f>
        <v>0</v>
      </c>
    </row>
    <row r="935" spans="1:30" s="23" customFormat="1">
      <c r="A935" s="129" t="s">
        <v>2484</v>
      </c>
      <c r="B935" s="129" t="s">
        <v>1626</v>
      </c>
      <c r="C935" s="130">
        <v>3753</v>
      </c>
      <c r="D935" s="129" t="s">
        <v>663</v>
      </c>
      <c r="E935" s="169">
        <f>VLOOKUP($C935,'2020-21 School Level AAFTE'!$C:$Z,11,FALSE)</f>
        <v>0.21629999999999999</v>
      </c>
      <c r="F935" s="169" t="str">
        <f>VLOOKUP($C935,'2020-21 School Level AAFTE'!$C:$Z,8,FALSE)</f>
        <v>No</v>
      </c>
      <c r="G935" s="167">
        <f>VLOOKUP($C935,'2020-21 School Level AAFTE'!$C:$I,7,FALSE)</f>
        <v>613.91999999999996</v>
      </c>
      <c r="H935" s="145">
        <f>IFERROR(IF(F935= "yes",VLOOKUP(C935,Summary!$B:$I,5,0),0),0)</f>
        <v>0</v>
      </c>
      <c r="I935" s="143">
        <f t="shared" si="217"/>
        <v>0</v>
      </c>
      <c r="J935" s="101">
        <f>VLOOKUP($A935,'2021-22 Salary &amp; Benefits'!$A:$I,3,FALSE)</f>
        <v>1.2</v>
      </c>
      <c r="K935" s="101">
        <f>VLOOKUP($A935,'2021-22 Salary &amp; Benefits'!$A:$I,4,FALSE)</f>
        <v>1.2</v>
      </c>
      <c r="L935" s="45">
        <f t="shared" si="218"/>
        <v>0</v>
      </c>
      <c r="M935" s="29">
        <v>15</v>
      </c>
      <c r="N935" s="31">
        <f t="shared" si="219"/>
        <v>0</v>
      </c>
      <c r="O935" s="29">
        <v>1.1000000000000001</v>
      </c>
      <c r="P935" s="29">
        <v>36</v>
      </c>
      <c r="Q935" s="32">
        <f t="shared" si="220"/>
        <v>0</v>
      </c>
      <c r="R935" s="122">
        <f t="shared" si="221"/>
        <v>0</v>
      </c>
      <c r="S935" s="25">
        <f>VLOOKUP($A935,'2021-22 Salary &amp; Benefits'!$A:$I,5,FALSE)</f>
        <v>67585</v>
      </c>
      <c r="T935" s="25">
        <f>VLOOKUP($A935,'2021-22 Salary &amp; Benefits'!$A:$I,6,FALSE)</f>
        <v>68937</v>
      </c>
      <c r="U935" s="26">
        <f t="shared" si="222"/>
        <v>0</v>
      </c>
      <c r="V935" s="26">
        <f t="shared" si="223"/>
        <v>0</v>
      </c>
      <c r="W935" s="26">
        <f>'2021-22 Salary &amp; Benefits'!G$6</f>
        <v>11848.32</v>
      </c>
      <c r="X935" s="28">
        <f>'2021-22 Salary &amp; Benefits'!H$6</f>
        <v>0.2271</v>
      </c>
      <c r="Y935" s="28">
        <f>'2021-22 Salary &amp; Benefits'!I$6</f>
        <v>0.22070000000000001</v>
      </c>
      <c r="Z935" s="26">
        <f t="shared" si="224"/>
        <v>0</v>
      </c>
      <c r="AA935" s="27">
        <f t="shared" si="216"/>
        <v>0</v>
      </c>
      <c r="AB935" s="27">
        <f t="shared" si="225"/>
        <v>0</v>
      </c>
      <c r="AC935" s="27">
        <f t="shared" si="226"/>
        <v>0</v>
      </c>
      <c r="AD935" s="26">
        <f t="shared" si="227"/>
        <v>0</v>
      </c>
    </row>
    <row r="936" spans="1:30" s="23" customFormat="1">
      <c r="A936" s="129" t="s">
        <v>2375</v>
      </c>
      <c r="B936" s="129" t="s">
        <v>891</v>
      </c>
      <c r="C936" s="130">
        <v>4256</v>
      </c>
      <c r="D936" s="129" t="s">
        <v>930</v>
      </c>
      <c r="E936" s="169">
        <f>VLOOKUP($C936,'2020-21 School Level AAFTE'!$C:$Z,11,FALSE)</f>
        <v>3.4099999999999998E-2</v>
      </c>
      <c r="F936" s="169" t="str">
        <f>VLOOKUP($C936,'2020-21 School Level AAFTE'!$C:$Z,8,FALSE)</f>
        <v>No</v>
      </c>
      <c r="G936" s="167">
        <f>VLOOKUP($C936,'2020-21 School Level AAFTE'!$C:$I,7,FALSE)</f>
        <v>688.6</v>
      </c>
      <c r="H936" s="145">
        <f>IFERROR(IF(F936= "yes",VLOOKUP(C936,Summary!$B:$I,5,0),0),0)</f>
        <v>0</v>
      </c>
      <c r="I936" s="143">
        <f t="shared" si="217"/>
        <v>0</v>
      </c>
      <c r="J936" s="101">
        <f>VLOOKUP($A936,'2021-22 Salary &amp; Benefits'!$A:$I,3,FALSE)</f>
        <v>1.18</v>
      </c>
      <c r="K936" s="101">
        <f>VLOOKUP($A936,'2021-22 Salary &amp; Benefits'!$A:$I,4,FALSE)</f>
        <v>1.18</v>
      </c>
      <c r="L936" s="45">
        <f t="shared" si="218"/>
        <v>0</v>
      </c>
      <c r="M936" s="29">
        <v>15</v>
      </c>
      <c r="N936" s="31">
        <f t="shared" si="219"/>
        <v>0</v>
      </c>
      <c r="O936" s="29">
        <v>1.1000000000000001</v>
      </c>
      <c r="P936" s="29">
        <v>36</v>
      </c>
      <c r="Q936" s="32">
        <f t="shared" si="220"/>
        <v>0</v>
      </c>
      <c r="R936" s="122">
        <f t="shared" si="221"/>
        <v>0</v>
      </c>
      <c r="S936" s="25">
        <f>VLOOKUP($A936,'2021-22 Salary &amp; Benefits'!$A:$I,5,FALSE)</f>
        <v>67585</v>
      </c>
      <c r="T936" s="25">
        <f>VLOOKUP($A936,'2021-22 Salary &amp; Benefits'!$A:$I,6,FALSE)</f>
        <v>68937</v>
      </c>
      <c r="U936" s="26">
        <f t="shared" si="222"/>
        <v>0</v>
      </c>
      <c r="V936" s="26">
        <f t="shared" si="223"/>
        <v>0</v>
      </c>
      <c r="W936" s="26">
        <f>'2021-22 Salary &amp; Benefits'!G$6</f>
        <v>11848.32</v>
      </c>
      <c r="X936" s="28">
        <f>'2021-22 Salary &amp; Benefits'!H$6</f>
        <v>0.2271</v>
      </c>
      <c r="Y936" s="28">
        <f>'2021-22 Salary &amp; Benefits'!I$6</f>
        <v>0.22070000000000001</v>
      </c>
      <c r="Z936" s="26">
        <f t="shared" si="224"/>
        <v>0</v>
      </c>
      <c r="AA936" s="27">
        <f t="shared" si="216"/>
        <v>0</v>
      </c>
      <c r="AB936" s="27">
        <f t="shared" si="225"/>
        <v>0</v>
      </c>
      <c r="AC936" s="27">
        <f t="shared" si="226"/>
        <v>0</v>
      </c>
      <c r="AD936" s="26">
        <f t="shared" si="227"/>
        <v>0</v>
      </c>
    </row>
    <row r="937" spans="1:30" s="23" customFormat="1">
      <c r="A937" s="129" t="s">
        <v>2375</v>
      </c>
      <c r="B937" s="129" t="s">
        <v>891</v>
      </c>
      <c r="C937" s="130">
        <v>3548</v>
      </c>
      <c r="D937" s="129" t="s">
        <v>911</v>
      </c>
      <c r="E937" s="169">
        <f>VLOOKUP($C937,'2020-21 School Level AAFTE'!$C:$Z,11,FALSE)</f>
        <v>3.2899999999999999E-2</v>
      </c>
      <c r="F937" s="169" t="str">
        <f>VLOOKUP($C937,'2020-21 School Level AAFTE'!$C:$Z,8,FALSE)</f>
        <v>No</v>
      </c>
      <c r="G937" s="167">
        <f>VLOOKUP($C937,'2020-21 School Level AAFTE'!$C:$I,7,FALSE)</f>
        <v>511.72</v>
      </c>
      <c r="H937" s="145">
        <f>IFERROR(IF(F937= "yes",VLOOKUP(C937,Summary!$B:$I,5,0),0),0)</f>
        <v>0</v>
      </c>
      <c r="I937" s="143">
        <f t="shared" si="217"/>
        <v>0</v>
      </c>
      <c r="J937" s="101">
        <f>VLOOKUP($A937,'2021-22 Salary &amp; Benefits'!$A:$I,3,FALSE)</f>
        <v>1.18</v>
      </c>
      <c r="K937" s="101">
        <f>VLOOKUP($A937,'2021-22 Salary &amp; Benefits'!$A:$I,4,FALSE)</f>
        <v>1.18</v>
      </c>
      <c r="L937" s="45">
        <f t="shared" si="218"/>
        <v>0</v>
      </c>
      <c r="M937" s="29">
        <v>15</v>
      </c>
      <c r="N937" s="31">
        <f t="shared" si="219"/>
        <v>0</v>
      </c>
      <c r="O937" s="29">
        <v>1.1000000000000001</v>
      </c>
      <c r="P937" s="29">
        <v>36</v>
      </c>
      <c r="Q937" s="32">
        <f t="shared" si="220"/>
        <v>0</v>
      </c>
      <c r="R937" s="122">
        <f t="shared" si="221"/>
        <v>0</v>
      </c>
      <c r="S937" s="25">
        <f>VLOOKUP($A937,'2021-22 Salary &amp; Benefits'!$A:$I,5,FALSE)</f>
        <v>67585</v>
      </c>
      <c r="T937" s="25">
        <f>VLOOKUP($A937,'2021-22 Salary &amp; Benefits'!$A:$I,6,FALSE)</f>
        <v>68937</v>
      </c>
      <c r="U937" s="26">
        <f t="shared" si="222"/>
        <v>0</v>
      </c>
      <c r="V937" s="26">
        <f t="shared" si="223"/>
        <v>0</v>
      </c>
      <c r="W937" s="26">
        <f>'2021-22 Salary &amp; Benefits'!G$6</f>
        <v>11848.32</v>
      </c>
      <c r="X937" s="28">
        <f>'2021-22 Salary &amp; Benefits'!H$6</f>
        <v>0.2271</v>
      </c>
      <c r="Y937" s="28">
        <f>'2021-22 Salary &amp; Benefits'!I$6</f>
        <v>0.22070000000000001</v>
      </c>
      <c r="Z937" s="26">
        <f t="shared" si="224"/>
        <v>0</v>
      </c>
      <c r="AA937" s="27">
        <f t="shared" si="216"/>
        <v>0</v>
      </c>
      <c r="AB937" s="27">
        <f t="shared" si="225"/>
        <v>0</v>
      </c>
      <c r="AC937" s="27">
        <f t="shared" si="226"/>
        <v>0</v>
      </c>
      <c r="AD937" s="26">
        <f t="shared" si="227"/>
        <v>0</v>
      </c>
    </row>
    <row r="938" spans="1:30" s="23" customFormat="1">
      <c r="A938" s="129" t="s">
        <v>2375</v>
      </c>
      <c r="B938" s="129" t="s">
        <v>891</v>
      </c>
      <c r="C938" s="130">
        <v>3592</v>
      </c>
      <c r="D938" s="129" t="s">
        <v>913</v>
      </c>
      <c r="E938" s="169">
        <f>VLOOKUP($C938,'2020-21 School Level AAFTE'!$C:$Z,11,FALSE)</f>
        <v>0.18970000000000001</v>
      </c>
      <c r="F938" s="169" t="str">
        <f>VLOOKUP($C938,'2020-21 School Level AAFTE'!$C:$Z,8,FALSE)</f>
        <v>No</v>
      </c>
      <c r="G938" s="167">
        <f>VLOOKUP($C938,'2020-21 School Level AAFTE'!$C:$I,7,FALSE)</f>
        <v>429.5</v>
      </c>
      <c r="H938" s="145">
        <f>IFERROR(IF(F938= "yes",VLOOKUP(C938,Summary!$B:$I,5,0),0),0)</f>
        <v>0</v>
      </c>
      <c r="I938" s="144">
        <f t="shared" si="217"/>
        <v>0</v>
      </c>
      <c r="J938" s="101">
        <f>VLOOKUP($A938,'2021-22 Salary &amp; Benefits'!$A:$I,3,FALSE)</f>
        <v>1.18</v>
      </c>
      <c r="K938" s="101">
        <f>VLOOKUP($A938,'2021-22 Salary &amp; Benefits'!$A:$I,4,FALSE)</f>
        <v>1.18</v>
      </c>
      <c r="L938" s="121">
        <f t="shared" si="218"/>
        <v>0</v>
      </c>
      <c r="M938" s="29">
        <v>15</v>
      </c>
      <c r="N938" s="31">
        <f t="shared" si="219"/>
        <v>0</v>
      </c>
      <c r="O938" s="29">
        <v>1.1000000000000001</v>
      </c>
      <c r="P938" s="29">
        <v>36</v>
      </c>
      <c r="Q938" s="32">
        <f t="shared" si="220"/>
        <v>0</v>
      </c>
      <c r="R938" s="122">
        <f t="shared" si="221"/>
        <v>0</v>
      </c>
      <c r="S938" s="25">
        <f>VLOOKUP($A938,'2021-22 Salary &amp; Benefits'!$A:$I,5,FALSE)</f>
        <v>67585</v>
      </c>
      <c r="T938" s="25">
        <f>VLOOKUP($A938,'2021-22 Salary &amp; Benefits'!$A:$I,6,FALSE)</f>
        <v>68937</v>
      </c>
      <c r="U938" s="26">
        <f t="shared" si="222"/>
        <v>0</v>
      </c>
      <c r="V938" s="26">
        <f t="shared" si="223"/>
        <v>0</v>
      </c>
      <c r="W938" s="26">
        <f>'2021-22 Salary &amp; Benefits'!G$6</f>
        <v>11848.32</v>
      </c>
      <c r="X938" s="28">
        <f>'2021-22 Salary &amp; Benefits'!H$6</f>
        <v>0.2271</v>
      </c>
      <c r="Y938" s="28">
        <f>'2021-22 Salary &amp; Benefits'!I$6</f>
        <v>0.22070000000000001</v>
      </c>
      <c r="Z938" s="26">
        <f t="shared" si="224"/>
        <v>0</v>
      </c>
      <c r="AA938" s="27">
        <f t="shared" si="216"/>
        <v>0</v>
      </c>
      <c r="AB938" s="27">
        <f t="shared" si="225"/>
        <v>0</v>
      </c>
      <c r="AC938" s="27">
        <f t="shared" si="226"/>
        <v>0</v>
      </c>
      <c r="AD938" s="26">
        <f t="shared" si="227"/>
        <v>0</v>
      </c>
    </row>
    <row r="939" spans="1:30" s="23" customFormat="1">
      <c r="A939" s="129" t="s">
        <v>2375</v>
      </c>
      <c r="B939" s="129" t="s">
        <v>891</v>
      </c>
      <c r="C939" s="130">
        <v>4532</v>
      </c>
      <c r="D939" s="129" t="s">
        <v>937</v>
      </c>
      <c r="E939" s="169">
        <f>VLOOKUP($C939,'2020-21 School Level AAFTE'!$C:$Z,11,FALSE)</f>
        <v>1.24E-2</v>
      </c>
      <c r="F939" s="169" t="str">
        <f>VLOOKUP($C939,'2020-21 School Level AAFTE'!$C:$Z,8,FALSE)</f>
        <v>No</v>
      </c>
      <c r="G939" s="167">
        <f>VLOOKUP($C939,'2020-21 School Level AAFTE'!$C:$I,7,FALSE)</f>
        <v>525.65</v>
      </c>
      <c r="H939" s="145">
        <f>IFERROR(IF(F939= "yes",VLOOKUP(C939,Summary!$B:$I,5,0),0),0)</f>
        <v>0</v>
      </c>
      <c r="I939" s="143">
        <f t="shared" si="217"/>
        <v>0</v>
      </c>
      <c r="J939" s="101">
        <f>VLOOKUP($A939,'2021-22 Salary &amp; Benefits'!$A:$I,3,FALSE)</f>
        <v>1.18</v>
      </c>
      <c r="K939" s="101">
        <f>VLOOKUP($A939,'2021-22 Salary &amp; Benefits'!$A:$I,4,FALSE)</f>
        <v>1.18</v>
      </c>
      <c r="L939" s="45">
        <f t="shared" si="218"/>
        <v>0</v>
      </c>
      <c r="M939" s="29">
        <v>15</v>
      </c>
      <c r="N939" s="31">
        <f t="shared" si="219"/>
        <v>0</v>
      </c>
      <c r="O939" s="29">
        <v>1.1000000000000001</v>
      </c>
      <c r="P939" s="29">
        <v>36</v>
      </c>
      <c r="Q939" s="32">
        <f t="shared" si="220"/>
        <v>0</v>
      </c>
      <c r="R939" s="122">
        <f t="shared" si="221"/>
        <v>0</v>
      </c>
      <c r="S939" s="25">
        <f>VLOOKUP($A939,'2021-22 Salary &amp; Benefits'!$A:$I,5,FALSE)</f>
        <v>67585</v>
      </c>
      <c r="T939" s="25">
        <f>VLOOKUP($A939,'2021-22 Salary &amp; Benefits'!$A:$I,6,FALSE)</f>
        <v>68937</v>
      </c>
      <c r="U939" s="26">
        <f t="shared" si="222"/>
        <v>0</v>
      </c>
      <c r="V939" s="26">
        <f t="shared" si="223"/>
        <v>0</v>
      </c>
      <c r="W939" s="26">
        <f>'2021-22 Salary &amp; Benefits'!G$6</f>
        <v>11848.32</v>
      </c>
      <c r="X939" s="28">
        <f>'2021-22 Salary &amp; Benefits'!H$6</f>
        <v>0.2271</v>
      </c>
      <c r="Y939" s="28">
        <f>'2021-22 Salary &amp; Benefits'!I$6</f>
        <v>0.22070000000000001</v>
      </c>
      <c r="Z939" s="26">
        <f t="shared" si="224"/>
        <v>0</v>
      </c>
      <c r="AA939" s="27">
        <f t="shared" si="216"/>
        <v>0</v>
      </c>
      <c r="AB939" s="27">
        <f t="shared" si="225"/>
        <v>0</v>
      </c>
      <c r="AC939" s="27">
        <f t="shared" si="226"/>
        <v>0</v>
      </c>
      <c r="AD939" s="26">
        <f t="shared" si="227"/>
        <v>0</v>
      </c>
    </row>
    <row r="940" spans="1:30" s="23" customFormat="1">
      <c r="A940" s="129" t="s">
        <v>2375</v>
      </c>
      <c r="B940" s="129" t="s">
        <v>891</v>
      </c>
      <c r="C940" s="130">
        <v>5139</v>
      </c>
      <c r="D940" s="129" t="s">
        <v>940</v>
      </c>
      <c r="E940" s="169">
        <f>VLOOKUP($C940,'2020-21 School Level AAFTE'!$C:$Z,11,FALSE)</f>
        <v>2.4500000000000001E-2</v>
      </c>
      <c r="F940" s="169" t="str">
        <f>VLOOKUP($C940,'2020-21 School Level AAFTE'!$C:$Z,8,FALSE)</f>
        <v>No</v>
      </c>
      <c r="G940" s="167">
        <f>VLOOKUP($C940,'2020-21 School Level AAFTE'!$C:$I,7,FALSE)</f>
        <v>463.34</v>
      </c>
      <c r="H940" s="145">
        <f>IFERROR(IF(F940= "yes",VLOOKUP(C940,Summary!$B:$I,5,0),0),0)</f>
        <v>0</v>
      </c>
      <c r="I940" s="143">
        <f t="shared" si="217"/>
        <v>0</v>
      </c>
      <c r="J940" s="101">
        <f>VLOOKUP($A940,'2021-22 Salary &amp; Benefits'!$A:$I,3,FALSE)</f>
        <v>1.18</v>
      </c>
      <c r="K940" s="101">
        <f>VLOOKUP($A940,'2021-22 Salary &amp; Benefits'!$A:$I,4,FALSE)</f>
        <v>1.18</v>
      </c>
      <c r="L940" s="45">
        <f t="shared" si="218"/>
        <v>0</v>
      </c>
      <c r="M940" s="29">
        <v>15</v>
      </c>
      <c r="N940" s="31">
        <f t="shared" si="219"/>
        <v>0</v>
      </c>
      <c r="O940" s="29">
        <v>1.1000000000000001</v>
      </c>
      <c r="P940" s="29">
        <v>36</v>
      </c>
      <c r="Q940" s="32">
        <f t="shared" si="220"/>
        <v>0</v>
      </c>
      <c r="R940" s="122">
        <f t="shared" si="221"/>
        <v>0</v>
      </c>
      <c r="S940" s="25">
        <f>VLOOKUP($A940,'2021-22 Salary &amp; Benefits'!$A:$I,5,FALSE)</f>
        <v>67585</v>
      </c>
      <c r="T940" s="25">
        <f>VLOOKUP($A940,'2021-22 Salary &amp; Benefits'!$A:$I,6,FALSE)</f>
        <v>68937</v>
      </c>
      <c r="U940" s="26">
        <f t="shared" si="222"/>
        <v>0</v>
      </c>
      <c r="V940" s="26">
        <f t="shared" si="223"/>
        <v>0</v>
      </c>
      <c r="W940" s="26">
        <f>'2021-22 Salary &amp; Benefits'!G$6</f>
        <v>11848.32</v>
      </c>
      <c r="X940" s="28">
        <f>'2021-22 Salary &amp; Benefits'!H$6</f>
        <v>0.2271</v>
      </c>
      <c r="Y940" s="28">
        <f>'2021-22 Salary &amp; Benefits'!I$6</f>
        <v>0.22070000000000001</v>
      </c>
      <c r="Z940" s="26">
        <f t="shared" si="224"/>
        <v>0</v>
      </c>
      <c r="AA940" s="27">
        <f t="shared" si="216"/>
        <v>0</v>
      </c>
      <c r="AB940" s="27">
        <f t="shared" si="225"/>
        <v>0</v>
      </c>
      <c r="AC940" s="27">
        <f t="shared" si="226"/>
        <v>0</v>
      </c>
      <c r="AD940" s="26">
        <f t="shared" si="227"/>
        <v>0</v>
      </c>
    </row>
    <row r="941" spans="1:30" s="23" customFormat="1">
      <c r="A941" s="129" t="s">
        <v>2375</v>
      </c>
      <c r="B941" s="129" t="s">
        <v>891</v>
      </c>
      <c r="C941" s="130">
        <v>5511</v>
      </c>
      <c r="D941" s="129" t="s">
        <v>3141</v>
      </c>
      <c r="E941" s="169">
        <f>VLOOKUP($C941,'2020-21 School Level AAFTE'!$C:$Z,11,FALSE)</f>
        <v>0.1583</v>
      </c>
      <c r="F941" s="169" t="str">
        <f>VLOOKUP($C941,'2020-21 School Level AAFTE'!$C:$Z,8,FALSE)</f>
        <v>No</v>
      </c>
      <c r="G941" s="167">
        <f>VLOOKUP($C941,'2020-21 School Level AAFTE'!$C:$I,7,FALSE)</f>
        <v>590.26</v>
      </c>
      <c r="H941" s="145">
        <f>IFERROR(IF(F941= "yes",VLOOKUP(C941,Summary!$B:$I,5,0),0),0)</f>
        <v>0</v>
      </c>
      <c r="I941" s="143">
        <f t="shared" si="217"/>
        <v>0</v>
      </c>
      <c r="J941" s="101">
        <f>VLOOKUP($A941,'2021-22 Salary &amp; Benefits'!$A:$I,3,FALSE)</f>
        <v>1.18</v>
      </c>
      <c r="K941" s="101">
        <f>VLOOKUP($A941,'2021-22 Salary &amp; Benefits'!$A:$I,4,FALSE)</f>
        <v>1.18</v>
      </c>
      <c r="L941" s="45">
        <f t="shared" si="218"/>
        <v>0</v>
      </c>
      <c r="M941" s="29">
        <v>15</v>
      </c>
      <c r="N941" s="31">
        <f t="shared" si="219"/>
        <v>0</v>
      </c>
      <c r="O941" s="29">
        <v>1.1000000000000001</v>
      </c>
      <c r="P941" s="29">
        <v>36</v>
      </c>
      <c r="Q941" s="32">
        <f t="shared" si="220"/>
        <v>0</v>
      </c>
      <c r="R941" s="122">
        <f t="shared" si="221"/>
        <v>0</v>
      </c>
      <c r="S941" s="25">
        <f>VLOOKUP($A941,'2021-22 Salary &amp; Benefits'!$A:$I,5,FALSE)</f>
        <v>67585</v>
      </c>
      <c r="T941" s="25">
        <f>VLOOKUP($A941,'2021-22 Salary &amp; Benefits'!$A:$I,6,FALSE)</f>
        <v>68937</v>
      </c>
      <c r="U941" s="26">
        <f t="shared" si="222"/>
        <v>0</v>
      </c>
      <c r="V941" s="26">
        <f t="shared" si="223"/>
        <v>0</v>
      </c>
      <c r="W941" s="26">
        <f>'2021-22 Salary &amp; Benefits'!G$6</f>
        <v>11848.32</v>
      </c>
      <c r="X941" s="28">
        <f>'2021-22 Salary &amp; Benefits'!H$6</f>
        <v>0.2271</v>
      </c>
      <c r="Y941" s="28">
        <f>'2021-22 Salary &amp; Benefits'!I$6</f>
        <v>0.22070000000000001</v>
      </c>
      <c r="Z941" s="26">
        <f t="shared" si="224"/>
        <v>0</v>
      </c>
      <c r="AA941" s="27">
        <f t="shared" si="216"/>
        <v>0</v>
      </c>
      <c r="AB941" s="27">
        <f t="shared" si="225"/>
        <v>0</v>
      </c>
      <c r="AC941" s="27">
        <f t="shared" si="226"/>
        <v>0</v>
      </c>
      <c r="AD941" s="26">
        <f t="shared" si="227"/>
        <v>0</v>
      </c>
    </row>
    <row r="942" spans="1:30" s="23" customFormat="1">
      <c r="A942" s="129" t="s">
        <v>2375</v>
      </c>
      <c r="B942" s="129" t="s">
        <v>891</v>
      </c>
      <c r="C942" s="130">
        <v>3856</v>
      </c>
      <c r="D942" s="129" t="s">
        <v>922</v>
      </c>
      <c r="E942" s="169">
        <f>VLOOKUP($C942,'2020-21 School Level AAFTE'!$C:$Z,11,FALSE)</f>
        <v>1.9199999999999998E-2</v>
      </c>
      <c r="F942" s="169" t="str">
        <f>VLOOKUP($C942,'2020-21 School Level AAFTE'!$C:$Z,8,FALSE)</f>
        <v>No</v>
      </c>
      <c r="G942" s="167">
        <f>VLOOKUP($C942,'2020-21 School Level AAFTE'!$C:$I,7,FALSE)</f>
        <v>63.1</v>
      </c>
      <c r="H942" s="145">
        <f>IFERROR(IF(F942= "yes",VLOOKUP(C942,Summary!$B:$I,5,0),0),0)</f>
        <v>0</v>
      </c>
      <c r="I942" s="144">
        <f t="shared" si="217"/>
        <v>0</v>
      </c>
      <c r="J942" s="101">
        <f>VLOOKUP($A942,'2021-22 Salary &amp; Benefits'!$A:$I,3,FALSE)</f>
        <v>1.18</v>
      </c>
      <c r="K942" s="101">
        <f>VLOOKUP($A942,'2021-22 Salary &amp; Benefits'!$A:$I,4,FALSE)</f>
        <v>1.18</v>
      </c>
      <c r="L942" s="121">
        <f t="shared" si="218"/>
        <v>0</v>
      </c>
      <c r="M942" s="29">
        <v>15</v>
      </c>
      <c r="N942" s="31">
        <f t="shared" si="219"/>
        <v>0</v>
      </c>
      <c r="O942" s="29">
        <v>1.1000000000000001</v>
      </c>
      <c r="P942" s="29">
        <v>36</v>
      </c>
      <c r="Q942" s="32">
        <f t="shared" si="220"/>
        <v>0</v>
      </c>
      <c r="R942" s="122">
        <f t="shared" si="221"/>
        <v>0</v>
      </c>
      <c r="S942" s="25">
        <f>VLOOKUP($A942,'2021-22 Salary &amp; Benefits'!$A:$I,5,FALSE)</f>
        <v>67585</v>
      </c>
      <c r="T942" s="25">
        <f>VLOOKUP($A942,'2021-22 Salary &amp; Benefits'!$A:$I,6,FALSE)</f>
        <v>68937</v>
      </c>
      <c r="U942" s="26">
        <f t="shared" si="222"/>
        <v>0</v>
      </c>
      <c r="V942" s="26">
        <f t="shared" si="223"/>
        <v>0</v>
      </c>
      <c r="W942" s="26">
        <f>'2021-22 Salary &amp; Benefits'!G$6</f>
        <v>11848.32</v>
      </c>
      <c r="X942" s="28">
        <f>'2021-22 Salary &amp; Benefits'!H$6</f>
        <v>0.2271</v>
      </c>
      <c r="Y942" s="28">
        <f>'2021-22 Salary &amp; Benefits'!I$6</f>
        <v>0.22070000000000001</v>
      </c>
      <c r="Z942" s="26">
        <f t="shared" si="224"/>
        <v>0</v>
      </c>
      <c r="AA942" s="27">
        <f t="shared" si="216"/>
        <v>0</v>
      </c>
      <c r="AB942" s="27">
        <f t="shared" si="225"/>
        <v>0</v>
      </c>
      <c r="AC942" s="27">
        <f t="shared" si="226"/>
        <v>0</v>
      </c>
      <c r="AD942" s="26">
        <f t="shared" si="227"/>
        <v>0</v>
      </c>
    </row>
    <row r="943" spans="1:30" s="23" customFormat="1">
      <c r="A943" s="129" t="s">
        <v>2375</v>
      </c>
      <c r="B943" s="129" t="s">
        <v>891</v>
      </c>
      <c r="C943" s="130">
        <v>1649</v>
      </c>
      <c r="D943" s="129" t="s">
        <v>892</v>
      </c>
      <c r="E943" s="169">
        <f>VLOOKUP($C943,'2020-21 School Level AAFTE'!$C:$Z,11,FALSE)</f>
        <v>0.1358</v>
      </c>
      <c r="F943" s="169" t="str">
        <f>VLOOKUP($C943,'2020-21 School Level AAFTE'!$C:$Z,8,FALSE)</f>
        <v>No</v>
      </c>
      <c r="G943" s="167">
        <f>VLOOKUP($C943,'2020-21 School Level AAFTE'!$C:$I,7,FALSE)</f>
        <v>47.38</v>
      </c>
      <c r="H943" s="145">
        <f>IFERROR(IF(F943= "yes",VLOOKUP(C943,Summary!$B:$I,5,0),0),0)</f>
        <v>0</v>
      </c>
      <c r="I943" s="144">
        <f t="shared" si="217"/>
        <v>0</v>
      </c>
      <c r="J943" s="101">
        <f>VLOOKUP($A943,'2021-22 Salary &amp; Benefits'!$A:$I,3,FALSE)</f>
        <v>1.18</v>
      </c>
      <c r="K943" s="101">
        <f>VLOOKUP($A943,'2021-22 Salary &amp; Benefits'!$A:$I,4,FALSE)</f>
        <v>1.18</v>
      </c>
      <c r="L943" s="121">
        <f t="shared" si="218"/>
        <v>0</v>
      </c>
      <c r="M943" s="29">
        <v>15</v>
      </c>
      <c r="N943" s="31">
        <f t="shared" si="219"/>
        <v>0</v>
      </c>
      <c r="O943" s="29">
        <v>1.1000000000000001</v>
      </c>
      <c r="P943" s="29">
        <v>36</v>
      </c>
      <c r="Q943" s="32">
        <f t="shared" si="220"/>
        <v>0</v>
      </c>
      <c r="R943" s="122">
        <f t="shared" si="221"/>
        <v>0</v>
      </c>
      <c r="S943" s="25">
        <f>VLOOKUP($A943,'2021-22 Salary &amp; Benefits'!$A:$I,5,FALSE)</f>
        <v>67585</v>
      </c>
      <c r="T943" s="25">
        <f>VLOOKUP($A943,'2021-22 Salary &amp; Benefits'!$A:$I,6,FALSE)</f>
        <v>68937</v>
      </c>
      <c r="U943" s="26">
        <f t="shared" si="222"/>
        <v>0</v>
      </c>
      <c r="V943" s="26">
        <f t="shared" si="223"/>
        <v>0</v>
      </c>
      <c r="W943" s="26">
        <f>'2021-22 Salary &amp; Benefits'!G$6</f>
        <v>11848.32</v>
      </c>
      <c r="X943" s="28">
        <f>'2021-22 Salary &amp; Benefits'!H$6</f>
        <v>0.2271</v>
      </c>
      <c r="Y943" s="28">
        <f>'2021-22 Salary &amp; Benefits'!I$6</f>
        <v>0.22070000000000001</v>
      </c>
      <c r="Z943" s="26">
        <f t="shared" si="224"/>
        <v>0</v>
      </c>
      <c r="AA943" s="27">
        <f t="shared" si="216"/>
        <v>0</v>
      </c>
      <c r="AB943" s="27">
        <f t="shared" si="225"/>
        <v>0</v>
      </c>
      <c r="AC943" s="27">
        <f t="shared" si="226"/>
        <v>0</v>
      </c>
      <c r="AD943" s="26">
        <f t="shared" si="227"/>
        <v>0</v>
      </c>
    </row>
    <row r="944" spans="1:30" s="23" customFormat="1">
      <c r="A944" s="129" t="s">
        <v>2375</v>
      </c>
      <c r="B944" s="129" t="s">
        <v>891</v>
      </c>
      <c r="C944" s="130">
        <v>4018</v>
      </c>
      <c r="D944" s="129" t="s">
        <v>925</v>
      </c>
      <c r="E944" s="169">
        <f>VLOOKUP($C944,'2020-21 School Level AAFTE'!$C:$Z,11,FALSE)</f>
        <v>7.8399999999999997E-2</v>
      </c>
      <c r="F944" s="169" t="str">
        <f>VLOOKUP($C944,'2020-21 School Level AAFTE'!$C:$Z,8,FALSE)</f>
        <v>No</v>
      </c>
      <c r="G944" s="167">
        <f>VLOOKUP($C944,'2020-21 School Level AAFTE'!$C:$I,7,FALSE)</f>
        <v>331.48</v>
      </c>
      <c r="H944" s="145">
        <f>IFERROR(IF(F944= "yes",VLOOKUP(C944,Summary!$B:$I,5,0),0),0)</f>
        <v>0</v>
      </c>
      <c r="I944" s="143">
        <f t="shared" si="217"/>
        <v>0</v>
      </c>
      <c r="J944" s="101">
        <f>VLOOKUP($A944,'2021-22 Salary &amp; Benefits'!$A:$I,3,FALSE)</f>
        <v>1.18</v>
      </c>
      <c r="K944" s="101">
        <f>VLOOKUP($A944,'2021-22 Salary &amp; Benefits'!$A:$I,4,FALSE)</f>
        <v>1.18</v>
      </c>
      <c r="L944" s="45">
        <f t="shared" si="218"/>
        <v>0</v>
      </c>
      <c r="M944" s="29">
        <v>15</v>
      </c>
      <c r="N944" s="31">
        <f t="shared" si="219"/>
        <v>0</v>
      </c>
      <c r="O944" s="29">
        <v>1.1000000000000001</v>
      </c>
      <c r="P944" s="29">
        <v>36</v>
      </c>
      <c r="Q944" s="32">
        <f t="shared" si="220"/>
        <v>0</v>
      </c>
      <c r="R944" s="122">
        <f t="shared" si="221"/>
        <v>0</v>
      </c>
      <c r="S944" s="25">
        <f>VLOOKUP($A944,'2021-22 Salary &amp; Benefits'!$A:$I,5,FALSE)</f>
        <v>67585</v>
      </c>
      <c r="T944" s="25">
        <f>VLOOKUP($A944,'2021-22 Salary &amp; Benefits'!$A:$I,6,FALSE)</f>
        <v>68937</v>
      </c>
      <c r="U944" s="26">
        <f t="shared" si="222"/>
        <v>0</v>
      </c>
      <c r="V944" s="26">
        <f t="shared" si="223"/>
        <v>0</v>
      </c>
      <c r="W944" s="26">
        <f>'2021-22 Salary &amp; Benefits'!G$6</f>
        <v>11848.32</v>
      </c>
      <c r="X944" s="28">
        <f>'2021-22 Salary &amp; Benefits'!H$6</f>
        <v>0.2271</v>
      </c>
      <c r="Y944" s="28">
        <f>'2021-22 Salary &amp; Benefits'!I$6</f>
        <v>0.22070000000000001</v>
      </c>
      <c r="Z944" s="26">
        <f t="shared" si="224"/>
        <v>0</v>
      </c>
      <c r="AA944" s="27">
        <f t="shared" si="216"/>
        <v>0</v>
      </c>
      <c r="AB944" s="27">
        <f t="shared" si="225"/>
        <v>0</v>
      </c>
      <c r="AC944" s="27">
        <f t="shared" si="226"/>
        <v>0</v>
      </c>
      <c r="AD944" s="26">
        <f t="shared" si="227"/>
        <v>0</v>
      </c>
    </row>
    <row r="945" spans="1:30" s="23" customFormat="1">
      <c r="A945" s="129" t="s">
        <v>2375</v>
      </c>
      <c r="B945" s="129" t="s">
        <v>891</v>
      </c>
      <c r="C945" s="130">
        <v>1658</v>
      </c>
      <c r="D945" s="129" t="s">
        <v>893</v>
      </c>
      <c r="E945" s="169">
        <f>VLOOKUP($C945,'2020-21 School Level AAFTE'!$C:$Z,11,FALSE)</f>
        <v>3.2599999999999997E-2</v>
      </c>
      <c r="F945" s="169" t="str">
        <f>VLOOKUP($C945,'2020-21 School Level AAFTE'!$C:$Z,8,FALSE)</f>
        <v>No</v>
      </c>
      <c r="G945" s="167">
        <f>VLOOKUP($C945,'2020-21 School Level AAFTE'!$C:$I,7,FALSE)</f>
        <v>69.8</v>
      </c>
      <c r="H945" s="145">
        <f>IFERROR(IF(F945= "yes",VLOOKUP(C945,Summary!$B:$I,5,0),0),0)</f>
        <v>0</v>
      </c>
      <c r="I945" s="143">
        <f t="shared" si="217"/>
        <v>0</v>
      </c>
      <c r="J945" s="101">
        <f>VLOOKUP($A945,'2021-22 Salary &amp; Benefits'!$A:$I,3,FALSE)</f>
        <v>1.18</v>
      </c>
      <c r="K945" s="101">
        <f>VLOOKUP($A945,'2021-22 Salary &amp; Benefits'!$A:$I,4,FALSE)</f>
        <v>1.18</v>
      </c>
      <c r="L945" s="45">
        <f t="shared" si="218"/>
        <v>0</v>
      </c>
      <c r="M945" s="29">
        <v>15</v>
      </c>
      <c r="N945" s="31">
        <f t="shared" si="219"/>
        <v>0</v>
      </c>
      <c r="O945" s="29">
        <v>1.1000000000000001</v>
      </c>
      <c r="P945" s="29">
        <v>36</v>
      </c>
      <c r="Q945" s="32">
        <f t="shared" si="220"/>
        <v>0</v>
      </c>
      <c r="R945" s="122">
        <f t="shared" si="221"/>
        <v>0</v>
      </c>
      <c r="S945" s="25">
        <f>VLOOKUP($A945,'2021-22 Salary &amp; Benefits'!$A:$I,5,FALSE)</f>
        <v>67585</v>
      </c>
      <c r="T945" s="25">
        <f>VLOOKUP($A945,'2021-22 Salary &amp; Benefits'!$A:$I,6,FALSE)</f>
        <v>68937</v>
      </c>
      <c r="U945" s="26">
        <f t="shared" si="222"/>
        <v>0</v>
      </c>
      <c r="V945" s="26">
        <f t="shared" si="223"/>
        <v>0</v>
      </c>
      <c r="W945" s="26">
        <f>'2021-22 Salary &amp; Benefits'!G$6</f>
        <v>11848.32</v>
      </c>
      <c r="X945" s="28">
        <f>'2021-22 Salary &amp; Benefits'!H$6</f>
        <v>0.2271</v>
      </c>
      <c r="Y945" s="28">
        <f>'2021-22 Salary &amp; Benefits'!I$6</f>
        <v>0.22070000000000001</v>
      </c>
      <c r="Z945" s="26">
        <f t="shared" si="224"/>
        <v>0</v>
      </c>
      <c r="AA945" s="27">
        <f t="shared" si="216"/>
        <v>0</v>
      </c>
      <c r="AB945" s="27">
        <f t="shared" si="225"/>
        <v>0</v>
      </c>
      <c r="AC945" s="27">
        <f t="shared" si="226"/>
        <v>0</v>
      </c>
      <c r="AD945" s="26">
        <f t="shared" si="227"/>
        <v>0</v>
      </c>
    </row>
    <row r="946" spans="1:30" s="23" customFormat="1">
      <c r="A946" s="129" t="s">
        <v>2375</v>
      </c>
      <c r="B946" s="129" t="s">
        <v>891</v>
      </c>
      <c r="C946" s="130">
        <v>4439</v>
      </c>
      <c r="D946" s="129" t="s">
        <v>936</v>
      </c>
      <c r="E946" s="169">
        <f>VLOOKUP($C946,'2020-21 School Level AAFTE'!$C:$Z,11,FALSE)</f>
        <v>3.4500000000000003E-2</v>
      </c>
      <c r="F946" s="169" t="str">
        <f>VLOOKUP($C946,'2020-21 School Level AAFTE'!$C:$Z,8,FALSE)</f>
        <v>No</v>
      </c>
      <c r="G946" s="167">
        <f>VLOOKUP($C946,'2020-21 School Level AAFTE'!$C:$I,7,FALSE)</f>
        <v>2156.33</v>
      </c>
      <c r="H946" s="145">
        <f>IFERROR(IF(F946= "yes",VLOOKUP(C946,Summary!$B:$I,5,0),0),0)</f>
        <v>0</v>
      </c>
      <c r="I946" s="143">
        <f t="shared" si="217"/>
        <v>0</v>
      </c>
      <c r="J946" s="101">
        <f>VLOOKUP($A946,'2021-22 Salary &amp; Benefits'!$A:$I,3,FALSE)</f>
        <v>1.18</v>
      </c>
      <c r="K946" s="101">
        <f>VLOOKUP($A946,'2021-22 Salary &amp; Benefits'!$A:$I,4,FALSE)</f>
        <v>1.18</v>
      </c>
      <c r="L946" s="45">
        <f t="shared" si="218"/>
        <v>0</v>
      </c>
      <c r="M946" s="29">
        <v>15</v>
      </c>
      <c r="N946" s="31">
        <f t="shared" si="219"/>
        <v>0</v>
      </c>
      <c r="O946" s="29">
        <v>1.1000000000000001</v>
      </c>
      <c r="P946" s="29">
        <v>36</v>
      </c>
      <c r="Q946" s="32">
        <f t="shared" si="220"/>
        <v>0</v>
      </c>
      <c r="R946" s="122">
        <f t="shared" si="221"/>
        <v>0</v>
      </c>
      <c r="S946" s="25">
        <f>VLOOKUP($A946,'2021-22 Salary &amp; Benefits'!$A:$I,5,FALSE)</f>
        <v>67585</v>
      </c>
      <c r="T946" s="25">
        <f>VLOOKUP($A946,'2021-22 Salary &amp; Benefits'!$A:$I,6,FALSE)</f>
        <v>68937</v>
      </c>
      <c r="U946" s="26">
        <f t="shared" si="222"/>
        <v>0</v>
      </c>
      <c r="V946" s="26">
        <f t="shared" si="223"/>
        <v>0</v>
      </c>
      <c r="W946" s="26">
        <f>'2021-22 Salary &amp; Benefits'!G$6</f>
        <v>11848.32</v>
      </c>
      <c r="X946" s="28">
        <f>'2021-22 Salary &amp; Benefits'!H$6</f>
        <v>0.2271</v>
      </c>
      <c r="Y946" s="28">
        <f>'2021-22 Salary &amp; Benefits'!I$6</f>
        <v>0.22070000000000001</v>
      </c>
      <c r="Z946" s="26">
        <f t="shared" si="224"/>
        <v>0</v>
      </c>
      <c r="AA946" s="27">
        <f t="shared" si="216"/>
        <v>0</v>
      </c>
      <c r="AB946" s="27">
        <f t="shared" si="225"/>
        <v>0</v>
      </c>
      <c r="AC946" s="27">
        <f t="shared" si="226"/>
        <v>0</v>
      </c>
      <c r="AD946" s="26">
        <f t="shared" si="227"/>
        <v>0</v>
      </c>
    </row>
    <row r="947" spans="1:30" s="23" customFormat="1">
      <c r="A947" s="129" t="s">
        <v>2375</v>
      </c>
      <c r="B947" s="129" t="s">
        <v>891</v>
      </c>
      <c r="C947" s="130">
        <v>4424</v>
      </c>
      <c r="D947" s="129" t="s">
        <v>935</v>
      </c>
      <c r="E947" s="169">
        <f>VLOOKUP($C947,'2020-21 School Level AAFTE'!$C:$Z,11,FALSE)</f>
        <v>0.16289999999999999</v>
      </c>
      <c r="F947" s="169" t="str">
        <f>VLOOKUP($C947,'2020-21 School Level AAFTE'!$C:$Z,8,FALSE)</f>
        <v>No</v>
      </c>
      <c r="G947" s="167">
        <f>VLOOKUP($C947,'2020-21 School Level AAFTE'!$C:$I,7,FALSE)</f>
        <v>442.59</v>
      </c>
      <c r="H947" s="145">
        <f>IFERROR(IF(F947= "yes",VLOOKUP(C947,Summary!$B:$I,5,0),0),0)</f>
        <v>0</v>
      </c>
      <c r="I947" s="143">
        <f t="shared" si="217"/>
        <v>0</v>
      </c>
      <c r="J947" s="101">
        <f>VLOOKUP($A947,'2021-22 Salary &amp; Benefits'!$A:$I,3,FALSE)</f>
        <v>1.18</v>
      </c>
      <c r="K947" s="101">
        <f>VLOOKUP($A947,'2021-22 Salary &amp; Benefits'!$A:$I,4,FALSE)</f>
        <v>1.18</v>
      </c>
      <c r="L947" s="45">
        <f t="shared" si="218"/>
        <v>0</v>
      </c>
      <c r="M947" s="29">
        <v>15</v>
      </c>
      <c r="N947" s="31">
        <f t="shared" si="219"/>
        <v>0</v>
      </c>
      <c r="O947" s="29">
        <v>1.1000000000000001</v>
      </c>
      <c r="P947" s="29">
        <v>36</v>
      </c>
      <c r="Q947" s="32">
        <f t="shared" si="220"/>
        <v>0</v>
      </c>
      <c r="R947" s="122">
        <f t="shared" si="221"/>
        <v>0</v>
      </c>
      <c r="S947" s="25">
        <f>VLOOKUP($A947,'2021-22 Salary &amp; Benefits'!$A:$I,5,FALSE)</f>
        <v>67585</v>
      </c>
      <c r="T947" s="25">
        <f>VLOOKUP($A947,'2021-22 Salary &amp; Benefits'!$A:$I,6,FALSE)</f>
        <v>68937</v>
      </c>
      <c r="U947" s="26">
        <f t="shared" si="222"/>
        <v>0</v>
      </c>
      <c r="V947" s="26">
        <f t="shared" si="223"/>
        <v>0</v>
      </c>
      <c r="W947" s="26">
        <f>'2021-22 Salary &amp; Benefits'!G$6</f>
        <v>11848.32</v>
      </c>
      <c r="X947" s="28">
        <f>'2021-22 Salary &amp; Benefits'!H$6</f>
        <v>0.2271</v>
      </c>
      <c r="Y947" s="28">
        <f>'2021-22 Salary &amp; Benefits'!I$6</f>
        <v>0.22070000000000001</v>
      </c>
      <c r="Z947" s="26">
        <f t="shared" si="224"/>
        <v>0</v>
      </c>
      <c r="AA947" s="27">
        <f t="shared" si="216"/>
        <v>0</v>
      </c>
      <c r="AB947" s="27">
        <f t="shared" si="225"/>
        <v>0</v>
      </c>
      <c r="AC947" s="27">
        <f t="shared" si="226"/>
        <v>0</v>
      </c>
      <c r="AD947" s="26">
        <f t="shared" si="227"/>
        <v>0</v>
      </c>
    </row>
    <row r="948" spans="1:30" s="23" customFormat="1">
      <c r="A948" s="129" t="s">
        <v>2375</v>
      </c>
      <c r="B948" s="129" t="s">
        <v>891</v>
      </c>
      <c r="C948" s="130">
        <v>5512</v>
      </c>
      <c r="D948" s="129" t="s">
        <v>3142</v>
      </c>
      <c r="E948" s="169">
        <f>VLOOKUP($C948,'2020-21 School Level AAFTE'!$C:$Z,11,FALSE)</f>
        <v>7.2999999999999995E-2</v>
      </c>
      <c r="F948" s="169" t="str">
        <f>VLOOKUP($C948,'2020-21 School Level AAFTE'!$C:$Z,8,FALSE)</f>
        <v>No</v>
      </c>
      <c r="G948" s="167">
        <f>VLOOKUP($C948,'2020-21 School Level AAFTE'!$C:$I,7,FALSE)</f>
        <v>510.72</v>
      </c>
      <c r="H948" s="145">
        <f>IFERROR(IF(F948= "yes",VLOOKUP(C948,Summary!$B:$I,5,0),0),0)</f>
        <v>0</v>
      </c>
      <c r="I948" s="143">
        <f t="shared" si="217"/>
        <v>0</v>
      </c>
      <c r="J948" s="101">
        <f>VLOOKUP($A948,'2021-22 Salary &amp; Benefits'!$A:$I,3,FALSE)</f>
        <v>1.18</v>
      </c>
      <c r="K948" s="101">
        <f>VLOOKUP($A948,'2021-22 Salary &amp; Benefits'!$A:$I,4,FALSE)</f>
        <v>1.18</v>
      </c>
      <c r="L948" s="45">
        <f t="shared" si="218"/>
        <v>0</v>
      </c>
      <c r="M948" s="29">
        <v>15</v>
      </c>
      <c r="N948" s="31">
        <f t="shared" si="219"/>
        <v>0</v>
      </c>
      <c r="O948" s="29">
        <v>1.1000000000000001</v>
      </c>
      <c r="P948" s="29">
        <v>36</v>
      </c>
      <c r="Q948" s="32">
        <f t="shared" si="220"/>
        <v>0</v>
      </c>
      <c r="R948" s="122">
        <f t="shared" si="221"/>
        <v>0</v>
      </c>
      <c r="S948" s="25">
        <f>VLOOKUP($A948,'2021-22 Salary &amp; Benefits'!$A:$I,5,FALSE)</f>
        <v>67585</v>
      </c>
      <c r="T948" s="25">
        <f>VLOOKUP($A948,'2021-22 Salary &amp; Benefits'!$A:$I,6,FALSE)</f>
        <v>68937</v>
      </c>
      <c r="U948" s="26">
        <f t="shared" si="222"/>
        <v>0</v>
      </c>
      <c r="V948" s="26">
        <f t="shared" si="223"/>
        <v>0</v>
      </c>
      <c r="W948" s="26">
        <f>'2021-22 Salary &amp; Benefits'!G$6</f>
        <v>11848.32</v>
      </c>
      <c r="X948" s="28">
        <f>'2021-22 Salary &amp; Benefits'!H$6</f>
        <v>0.2271</v>
      </c>
      <c r="Y948" s="28">
        <f>'2021-22 Salary &amp; Benefits'!I$6</f>
        <v>0.22070000000000001</v>
      </c>
      <c r="Z948" s="26">
        <f t="shared" si="224"/>
        <v>0</v>
      </c>
      <c r="AA948" s="27">
        <f t="shared" si="216"/>
        <v>0</v>
      </c>
      <c r="AB948" s="27">
        <f t="shared" si="225"/>
        <v>0</v>
      </c>
      <c r="AC948" s="27">
        <f t="shared" si="226"/>
        <v>0</v>
      </c>
      <c r="AD948" s="26">
        <f t="shared" si="227"/>
        <v>0</v>
      </c>
    </row>
    <row r="949" spans="1:30" s="23" customFormat="1">
      <c r="A949" s="129" t="s">
        <v>2375</v>
      </c>
      <c r="B949" s="129" t="s">
        <v>891</v>
      </c>
      <c r="C949" s="130">
        <v>3855</v>
      </c>
      <c r="D949" s="129" t="s">
        <v>921</v>
      </c>
      <c r="E949" s="169">
        <f>VLOOKUP($C949,'2020-21 School Level AAFTE'!$C:$Z,11,FALSE)</f>
        <v>0.19040000000000001</v>
      </c>
      <c r="F949" s="169" t="str">
        <f>VLOOKUP($C949,'2020-21 School Level AAFTE'!$C:$Z,8,FALSE)</f>
        <v>No</v>
      </c>
      <c r="G949" s="167">
        <f>VLOOKUP($C949,'2020-21 School Level AAFTE'!$C:$I,7,FALSE)</f>
        <v>38.129999999999995</v>
      </c>
      <c r="H949" s="145">
        <f>IFERROR(IF(F949= "yes",VLOOKUP(C949,Summary!$B:$I,5,0),0),0)</f>
        <v>0</v>
      </c>
      <c r="I949" s="144">
        <f t="shared" si="217"/>
        <v>0</v>
      </c>
      <c r="J949" s="101">
        <f>VLOOKUP($A949,'2021-22 Salary &amp; Benefits'!$A:$I,3,FALSE)</f>
        <v>1.18</v>
      </c>
      <c r="K949" s="101">
        <f>VLOOKUP($A949,'2021-22 Salary &amp; Benefits'!$A:$I,4,FALSE)</f>
        <v>1.18</v>
      </c>
      <c r="L949" s="121">
        <f t="shared" si="218"/>
        <v>0</v>
      </c>
      <c r="M949" s="29">
        <v>15</v>
      </c>
      <c r="N949" s="31">
        <f t="shared" si="219"/>
        <v>0</v>
      </c>
      <c r="O949" s="29">
        <v>1.1000000000000001</v>
      </c>
      <c r="P949" s="29">
        <v>36</v>
      </c>
      <c r="Q949" s="32">
        <f t="shared" si="220"/>
        <v>0</v>
      </c>
      <c r="R949" s="122">
        <f t="shared" si="221"/>
        <v>0</v>
      </c>
      <c r="S949" s="25">
        <f>VLOOKUP($A949,'2021-22 Salary &amp; Benefits'!$A:$I,5,FALSE)</f>
        <v>67585</v>
      </c>
      <c r="T949" s="25">
        <f>VLOOKUP($A949,'2021-22 Salary &amp; Benefits'!$A:$I,6,FALSE)</f>
        <v>68937</v>
      </c>
      <c r="U949" s="26">
        <f t="shared" si="222"/>
        <v>0</v>
      </c>
      <c r="V949" s="26">
        <f t="shared" si="223"/>
        <v>0</v>
      </c>
      <c r="W949" s="26">
        <f>'2021-22 Salary &amp; Benefits'!G$6</f>
        <v>11848.32</v>
      </c>
      <c r="X949" s="28">
        <f>'2021-22 Salary &amp; Benefits'!H$6</f>
        <v>0.2271</v>
      </c>
      <c r="Y949" s="28">
        <f>'2021-22 Salary &amp; Benefits'!I$6</f>
        <v>0.22070000000000001</v>
      </c>
      <c r="Z949" s="26">
        <f t="shared" si="224"/>
        <v>0</v>
      </c>
      <c r="AA949" s="27">
        <f t="shared" si="216"/>
        <v>0</v>
      </c>
      <c r="AB949" s="27">
        <f t="shared" si="225"/>
        <v>0</v>
      </c>
      <c r="AC949" s="27">
        <f t="shared" si="226"/>
        <v>0</v>
      </c>
      <c r="AD949" s="26">
        <f t="shared" si="227"/>
        <v>0</v>
      </c>
    </row>
    <row r="950" spans="1:30" s="23" customFormat="1">
      <c r="A950" s="126" t="s">
        <v>2375</v>
      </c>
      <c r="B950" s="129" t="s">
        <v>891</v>
      </c>
      <c r="C950" s="128">
        <v>1688</v>
      </c>
      <c r="D950" s="126" t="s">
        <v>895</v>
      </c>
      <c r="E950" s="169">
        <f>VLOOKUP($C950,'2020-21 School Level AAFTE'!$C:$Z,11,FALSE)</f>
        <v>5.4100000000000002E-2</v>
      </c>
      <c r="F950" s="169" t="str">
        <f>VLOOKUP($C950,'2020-21 School Level AAFTE'!$C:$Z,8,FALSE)</f>
        <v>No</v>
      </c>
      <c r="G950" s="167">
        <f>VLOOKUP($C950,'2020-21 School Level AAFTE'!$C:$I,7,FALSE)</f>
        <v>49.45</v>
      </c>
      <c r="H950" s="145">
        <f>IFERROR(IF(F950= "yes",VLOOKUP(C950,Summary!$B:$I,5,0),0),0)</f>
        <v>0</v>
      </c>
      <c r="I950" s="144">
        <f t="shared" si="217"/>
        <v>0</v>
      </c>
      <c r="J950" s="101">
        <f>VLOOKUP($A950,'2021-22 Salary &amp; Benefits'!$A:$I,3,FALSE)</f>
        <v>1.18</v>
      </c>
      <c r="K950" s="101">
        <f>VLOOKUP($A950,'2021-22 Salary &amp; Benefits'!$A:$I,4,FALSE)</f>
        <v>1.18</v>
      </c>
      <c r="L950" s="121">
        <f t="shared" si="218"/>
        <v>0</v>
      </c>
      <c r="M950" s="29">
        <v>15</v>
      </c>
      <c r="N950" s="31">
        <f t="shared" si="219"/>
        <v>0</v>
      </c>
      <c r="O950" s="29">
        <v>1.1000000000000001</v>
      </c>
      <c r="P950" s="29">
        <v>36</v>
      </c>
      <c r="Q950" s="32">
        <f t="shared" si="220"/>
        <v>0</v>
      </c>
      <c r="R950" s="122">
        <f t="shared" si="221"/>
        <v>0</v>
      </c>
      <c r="S950" s="25">
        <f>VLOOKUP($A950,'2021-22 Salary &amp; Benefits'!$A:$I,5,FALSE)</f>
        <v>67585</v>
      </c>
      <c r="T950" s="25">
        <f>VLOOKUP($A950,'2021-22 Salary &amp; Benefits'!$A:$I,6,FALSE)</f>
        <v>68937</v>
      </c>
      <c r="U950" s="26">
        <f t="shared" si="222"/>
        <v>0</v>
      </c>
      <c r="V950" s="26">
        <f t="shared" si="223"/>
        <v>0</v>
      </c>
      <c r="W950" s="26">
        <f>'2021-22 Salary &amp; Benefits'!G$6</f>
        <v>11848.32</v>
      </c>
      <c r="X950" s="28">
        <f>'2021-22 Salary &amp; Benefits'!H$6</f>
        <v>0.2271</v>
      </c>
      <c r="Y950" s="28">
        <f>'2021-22 Salary &amp; Benefits'!I$6</f>
        <v>0.22070000000000001</v>
      </c>
      <c r="Z950" s="26">
        <f t="shared" si="224"/>
        <v>0</v>
      </c>
      <c r="AA950" s="27">
        <f t="shared" si="216"/>
        <v>0</v>
      </c>
      <c r="AB950" s="27">
        <f t="shared" si="225"/>
        <v>0</v>
      </c>
      <c r="AC950" s="27">
        <f t="shared" si="226"/>
        <v>0</v>
      </c>
      <c r="AD950" s="26">
        <f t="shared" si="227"/>
        <v>0</v>
      </c>
    </row>
    <row r="951" spans="1:30" s="23" customFormat="1">
      <c r="A951" s="129" t="s">
        <v>2375</v>
      </c>
      <c r="B951" s="129" t="s">
        <v>891</v>
      </c>
      <c r="C951" s="130">
        <v>1800</v>
      </c>
      <c r="D951" s="129" t="s">
        <v>897</v>
      </c>
      <c r="E951" s="169">
        <f>VLOOKUP($C951,'2020-21 School Level AAFTE'!$C:$Z,11,FALSE)</f>
        <v>3.8199999999999998E-2</v>
      </c>
      <c r="F951" s="169" t="str">
        <f>VLOOKUP($C951,'2020-21 School Level AAFTE'!$C:$Z,8,FALSE)</f>
        <v>No</v>
      </c>
      <c r="G951" s="167">
        <f>VLOOKUP($C951,'2020-21 School Level AAFTE'!$C:$I,7,FALSE)</f>
        <v>139</v>
      </c>
      <c r="H951" s="145">
        <f>IFERROR(IF(F951= "yes",VLOOKUP(C951,Summary!$B:$I,5,0),0),0)</f>
        <v>0</v>
      </c>
      <c r="I951" s="143">
        <f t="shared" si="217"/>
        <v>0</v>
      </c>
      <c r="J951" s="101">
        <f>VLOOKUP($A951,'2021-22 Salary &amp; Benefits'!$A:$I,3,FALSE)</f>
        <v>1.18</v>
      </c>
      <c r="K951" s="101">
        <f>VLOOKUP($A951,'2021-22 Salary &amp; Benefits'!$A:$I,4,FALSE)</f>
        <v>1.18</v>
      </c>
      <c r="L951" s="45">
        <f t="shared" si="218"/>
        <v>0</v>
      </c>
      <c r="M951" s="29">
        <v>15</v>
      </c>
      <c r="N951" s="31">
        <f t="shared" si="219"/>
        <v>0</v>
      </c>
      <c r="O951" s="29">
        <v>1.1000000000000001</v>
      </c>
      <c r="P951" s="29">
        <v>36</v>
      </c>
      <c r="Q951" s="32">
        <f t="shared" si="220"/>
        <v>0</v>
      </c>
      <c r="R951" s="122">
        <f t="shared" si="221"/>
        <v>0</v>
      </c>
      <c r="S951" s="25">
        <f>VLOOKUP($A951,'2021-22 Salary &amp; Benefits'!$A:$I,5,FALSE)</f>
        <v>67585</v>
      </c>
      <c r="T951" s="25">
        <f>VLOOKUP($A951,'2021-22 Salary &amp; Benefits'!$A:$I,6,FALSE)</f>
        <v>68937</v>
      </c>
      <c r="U951" s="26">
        <f t="shared" si="222"/>
        <v>0</v>
      </c>
      <c r="V951" s="26">
        <f t="shared" si="223"/>
        <v>0</v>
      </c>
      <c r="W951" s="26">
        <f>'2021-22 Salary &amp; Benefits'!G$6</f>
        <v>11848.32</v>
      </c>
      <c r="X951" s="28">
        <f>'2021-22 Salary &amp; Benefits'!H$6</f>
        <v>0.2271</v>
      </c>
      <c r="Y951" s="28">
        <f>'2021-22 Salary &amp; Benefits'!I$6</f>
        <v>0.22070000000000001</v>
      </c>
      <c r="Z951" s="26">
        <f t="shared" si="224"/>
        <v>0</v>
      </c>
      <c r="AA951" s="27">
        <f t="shared" si="216"/>
        <v>0</v>
      </c>
      <c r="AB951" s="27">
        <f t="shared" si="225"/>
        <v>0</v>
      </c>
      <c r="AC951" s="27">
        <f t="shared" si="226"/>
        <v>0</v>
      </c>
      <c r="AD951" s="26">
        <f t="shared" si="227"/>
        <v>0</v>
      </c>
    </row>
    <row r="952" spans="1:30" s="23" customFormat="1">
      <c r="A952" s="129" t="s">
        <v>2375</v>
      </c>
      <c r="B952" s="129" t="s">
        <v>891</v>
      </c>
      <c r="C952" s="130">
        <v>4148</v>
      </c>
      <c r="D952" s="129" t="s">
        <v>928</v>
      </c>
      <c r="E952" s="169">
        <f>VLOOKUP($C952,'2020-21 School Level AAFTE'!$C:$Z,11,FALSE)</f>
        <v>7.0800000000000002E-2</v>
      </c>
      <c r="F952" s="169" t="str">
        <f>VLOOKUP($C952,'2020-21 School Level AAFTE'!$C:$Z,8,FALSE)</f>
        <v>No</v>
      </c>
      <c r="G952" s="167">
        <f>VLOOKUP($C952,'2020-21 School Level AAFTE'!$C:$I,7,FALSE)</f>
        <v>723.23</v>
      </c>
      <c r="H952" s="145">
        <f>IFERROR(IF(F952= "yes",VLOOKUP(C952,Summary!$B:$I,5,0),0),0)</f>
        <v>0</v>
      </c>
      <c r="I952" s="143">
        <f t="shared" si="217"/>
        <v>0</v>
      </c>
      <c r="J952" s="101">
        <f>VLOOKUP($A952,'2021-22 Salary &amp; Benefits'!$A:$I,3,FALSE)</f>
        <v>1.18</v>
      </c>
      <c r="K952" s="101">
        <f>VLOOKUP($A952,'2021-22 Salary &amp; Benefits'!$A:$I,4,FALSE)</f>
        <v>1.18</v>
      </c>
      <c r="L952" s="45">
        <f t="shared" si="218"/>
        <v>0</v>
      </c>
      <c r="M952" s="29">
        <v>15</v>
      </c>
      <c r="N952" s="31">
        <f t="shared" si="219"/>
        <v>0</v>
      </c>
      <c r="O952" s="29">
        <v>1.1000000000000001</v>
      </c>
      <c r="P952" s="29">
        <v>36</v>
      </c>
      <c r="Q952" s="32">
        <f t="shared" si="220"/>
        <v>0</v>
      </c>
      <c r="R952" s="122">
        <f t="shared" si="221"/>
        <v>0</v>
      </c>
      <c r="S952" s="25">
        <f>VLOOKUP($A952,'2021-22 Salary &amp; Benefits'!$A:$I,5,FALSE)</f>
        <v>67585</v>
      </c>
      <c r="T952" s="25">
        <f>VLOOKUP($A952,'2021-22 Salary &amp; Benefits'!$A:$I,6,FALSE)</f>
        <v>68937</v>
      </c>
      <c r="U952" s="26">
        <f t="shared" si="222"/>
        <v>0</v>
      </c>
      <c r="V952" s="26">
        <f t="shared" si="223"/>
        <v>0</v>
      </c>
      <c r="W952" s="26">
        <f>'2021-22 Salary &amp; Benefits'!G$6</f>
        <v>11848.32</v>
      </c>
      <c r="X952" s="28">
        <f>'2021-22 Salary &amp; Benefits'!H$6</f>
        <v>0.2271</v>
      </c>
      <c r="Y952" s="28">
        <f>'2021-22 Salary &amp; Benefits'!I$6</f>
        <v>0.22070000000000001</v>
      </c>
      <c r="Z952" s="26">
        <f t="shared" si="224"/>
        <v>0</v>
      </c>
      <c r="AA952" s="27">
        <f t="shared" si="216"/>
        <v>0</v>
      </c>
      <c r="AB952" s="27">
        <f t="shared" si="225"/>
        <v>0</v>
      </c>
      <c r="AC952" s="27">
        <f t="shared" si="226"/>
        <v>0</v>
      </c>
      <c r="AD952" s="26">
        <f t="shared" si="227"/>
        <v>0</v>
      </c>
    </row>
    <row r="953" spans="1:30" s="23" customFormat="1">
      <c r="A953" s="129" t="s">
        <v>2375</v>
      </c>
      <c r="B953" s="129" t="s">
        <v>891</v>
      </c>
      <c r="C953" s="130">
        <v>1687</v>
      </c>
      <c r="D953" s="129" t="s">
        <v>894</v>
      </c>
      <c r="E953" s="169">
        <f>VLOOKUP($C953,'2020-21 School Level AAFTE'!$C:$Z,11,FALSE)</f>
        <v>1.44E-2</v>
      </c>
      <c r="F953" s="169" t="str">
        <f>VLOOKUP($C953,'2020-21 School Level AAFTE'!$C:$Z,8,FALSE)</f>
        <v>No</v>
      </c>
      <c r="G953" s="167">
        <f>VLOOKUP($C953,'2020-21 School Level AAFTE'!$C:$I,7,FALSE)</f>
        <v>64.400000000000006</v>
      </c>
      <c r="H953" s="145">
        <f>IFERROR(IF(F953= "yes",VLOOKUP(C953,Summary!$B:$I,5,0),0),0)</f>
        <v>0</v>
      </c>
      <c r="I953" s="143">
        <f t="shared" si="217"/>
        <v>0</v>
      </c>
      <c r="J953" s="101">
        <f>VLOOKUP($A953,'2021-22 Salary &amp; Benefits'!$A:$I,3,FALSE)</f>
        <v>1.18</v>
      </c>
      <c r="K953" s="101">
        <f>VLOOKUP($A953,'2021-22 Salary &amp; Benefits'!$A:$I,4,FALSE)</f>
        <v>1.18</v>
      </c>
      <c r="L953" s="45">
        <f t="shared" si="218"/>
        <v>0</v>
      </c>
      <c r="M953" s="29">
        <v>15</v>
      </c>
      <c r="N953" s="31">
        <f t="shared" si="219"/>
        <v>0</v>
      </c>
      <c r="O953" s="29">
        <v>1.1000000000000001</v>
      </c>
      <c r="P953" s="29">
        <v>36</v>
      </c>
      <c r="Q953" s="32">
        <f t="shared" si="220"/>
        <v>0</v>
      </c>
      <c r="R953" s="122">
        <f t="shared" si="221"/>
        <v>0</v>
      </c>
      <c r="S953" s="25">
        <f>VLOOKUP($A953,'2021-22 Salary &amp; Benefits'!$A:$I,5,FALSE)</f>
        <v>67585</v>
      </c>
      <c r="T953" s="25">
        <f>VLOOKUP($A953,'2021-22 Salary &amp; Benefits'!$A:$I,6,FALSE)</f>
        <v>68937</v>
      </c>
      <c r="U953" s="26">
        <f t="shared" si="222"/>
        <v>0</v>
      </c>
      <c r="V953" s="26">
        <f t="shared" si="223"/>
        <v>0</v>
      </c>
      <c r="W953" s="26">
        <f>'2021-22 Salary &amp; Benefits'!G$6</f>
        <v>11848.32</v>
      </c>
      <c r="X953" s="28">
        <f>'2021-22 Salary &amp; Benefits'!H$6</f>
        <v>0.2271</v>
      </c>
      <c r="Y953" s="28">
        <f>'2021-22 Salary &amp; Benefits'!I$6</f>
        <v>0.22070000000000001</v>
      </c>
      <c r="Z953" s="26">
        <f t="shared" si="224"/>
        <v>0</v>
      </c>
      <c r="AA953" s="27">
        <f t="shared" si="216"/>
        <v>0</v>
      </c>
      <c r="AB953" s="27">
        <f t="shared" si="225"/>
        <v>0</v>
      </c>
      <c r="AC953" s="27">
        <f t="shared" si="226"/>
        <v>0</v>
      </c>
      <c r="AD953" s="26">
        <f t="shared" si="227"/>
        <v>0</v>
      </c>
    </row>
    <row r="954" spans="1:30" s="23" customFormat="1">
      <c r="A954" s="129" t="s">
        <v>2375</v>
      </c>
      <c r="B954" s="129" t="s">
        <v>891</v>
      </c>
      <c r="C954" s="130">
        <v>3590</v>
      </c>
      <c r="D954" s="129" t="s">
        <v>912</v>
      </c>
      <c r="E954" s="169">
        <f>VLOOKUP($C954,'2020-21 School Level AAFTE'!$C:$Z,11,FALSE)</f>
        <v>0.17460000000000001</v>
      </c>
      <c r="F954" s="169" t="str">
        <f>VLOOKUP($C954,'2020-21 School Level AAFTE'!$C:$Z,8,FALSE)</f>
        <v>No</v>
      </c>
      <c r="G954" s="167">
        <f>VLOOKUP($C954,'2020-21 School Level AAFTE'!$C:$I,7,FALSE)</f>
        <v>686.38</v>
      </c>
      <c r="H954" s="145">
        <f>IFERROR(IF(F954= "yes",VLOOKUP(C954,Summary!$B:$I,5,0),0),0)</f>
        <v>0</v>
      </c>
      <c r="I954" s="143">
        <f t="shared" si="217"/>
        <v>0</v>
      </c>
      <c r="J954" s="101">
        <f>VLOOKUP($A954,'2021-22 Salary &amp; Benefits'!$A:$I,3,FALSE)</f>
        <v>1.18</v>
      </c>
      <c r="K954" s="101">
        <f>VLOOKUP($A954,'2021-22 Salary &amp; Benefits'!$A:$I,4,FALSE)</f>
        <v>1.18</v>
      </c>
      <c r="L954" s="45">
        <f t="shared" si="218"/>
        <v>0</v>
      </c>
      <c r="M954" s="29">
        <v>15</v>
      </c>
      <c r="N954" s="31">
        <f t="shared" si="219"/>
        <v>0</v>
      </c>
      <c r="O954" s="29">
        <v>1.1000000000000001</v>
      </c>
      <c r="P954" s="29">
        <v>36</v>
      </c>
      <c r="Q954" s="32">
        <f t="shared" si="220"/>
        <v>0</v>
      </c>
      <c r="R954" s="122">
        <f t="shared" si="221"/>
        <v>0</v>
      </c>
      <c r="S954" s="25">
        <f>VLOOKUP($A954,'2021-22 Salary &amp; Benefits'!$A:$I,5,FALSE)</f>
        <v>67585</v>
      </c>
      <c r="T954" s="25">
        <f>VLOOKUP($A954,'2021-22 Salary &amp; Benefits'!$A:$I,6,FALSE)</f>
        <v>68937</v>
      </c>
      <c r="U954" s="26">
        <f t="shared" si="222"/>
        <v>0</v>
      </c>
      <c r="V954" s="26">
        <f t="shared" si="223"/>
        <v>0</v>
      </c>
      <c r="W954" s="26">
        <f>'2021-22 Salary &amp; Benefits'!G$6</f>
        <v>11848.32</v>
      </c>
      <c r="X954" s="28">
        <f>'2021-22 Salary &amp; Benefits'!H$6</f>
        <v>0.2271</v>
      </c>
      <c r="Y954" s="28">
        <f>'2021-22 Salary &amp; Benefits'!I$6</f>
        <v>0.22070000000000001</v>
      </c>
      <c r="Z954" s="26">
        <f t="shared" si="224"/>
        <v>0</v>
      </c>
      <c r="AA954" s="27">
        <f t="shared" si="216"/>
        <v>0</v>
      </c>
      <c r="AB954" s="27">
        <f t="shared" si="225"/>
        <v>0</v>
      </c>
      <c r="AC954" s="27">
        <f t="shared" si="226"/>
        <v>0</v>
      </c>
      <c r="AD954" s="26">
        <f t="shared" si="227"/>
        <v>0</v>
      </c>
    </row>
    <row r="955" spans="1:30" s="23" customFormat="1">
      <c r="A955" s="129" t="s">
        <v>2375</v>
      </c>
      <c r="B955" s="129" t="s">
        <v>891</v>
      </c>
      <c r="C955" s="130">
        <v>3591</v>
      </c>
      <c r="D955" s="129" t="s">
        <v>139</v>
      </c>
      <c r="E955" s="169">
        <f>VLOOKUP($C955,'2020-21 School Level AAFTE'!$C:$Z,11,FALSE)</f>
        <v>5.28E-2</v>
      </c>
      <c r="F955" s="169" t="str">
        <f>VLOOKUP($C955,'2020-21 School Level AAFTE'!$C:$Z,8,FALSE)</f>
        <v>No</v>
      </c>
      <c r="G955" s="167">
        <f>VLOOKUP($C955,'2020-21 School Level AAFTE'!$C:$I,7,FALSE)</f>
        <v>433.2</v>
      </c>
      <c r="H955" s="145">
        <f>IFERROR(IF(F955= "yes",VLOOKUP(C955,Summary!$B:$I,5,0),0),0)</f>
        <v>0</v>
      </c>
      <c r="I955" s="143">
        <f t="shared" si="217"/>
        <v>0</v>
      </c>
      <c r="J955" s="101">
        <f>VLOOKUP($A955,'2021-22 Salary &amp; Benefits'!$A:$I,3,FALSE)</f>
        <v>1.18</v>
      </c>
      <c r="K955" s="101">
        <f>VLOOKUP($A955,'2021-22 Salary &amp; Benefits'!$A:$I,4,FALSE)</f>
        <v>1.18</v>
      </c>
      <c r="L955" s="45">
        <f t="shared" si="218"/>
        <v>0</v>
      </c>
      <c r="M955" s="29">
        <v>15</v>
      </c>
      <c r="N955" s="31">
        <f t="shared" si="219"/>
        <v>0</v>
      </c>
      <c r="O955" s="29">
        <v>1.1000000000000001</v>
      </c>
      <c r="P955" s="29">
        <v>36</v>
      </c>
      <c r="Q955" s="32">
        <f t="shared" si="220"/>
        <v>0</v>
      </c>
      <c r="R955" s="122">
        <f t="shared" si="221"/>
        <v>0</v>
      </c>
      <c r="S955" s="25">
        <f>VLOOKUP($A955,'2021-22 Salary &amp; Benefits'!$A:$I,5,FALSE)</f>
        <v>67585</v>
      </c>
      <c r="T955" s="25">
        <f>VLOOKUP($A955,'2021-22 Salary &amp; Benefits'!$A:$I,6,FALSE)</f>
        <v>68937</v>
      </c>
      <c r="U955" s="26">
        <f t="shared" si="222"/>
        <v>0</v>
      </c>
      <c r="V955" s="26">
        <f t="shared" si="223"/>
        <v>0</v>
      </c>
      <c r="W955" s="26">
        <f>'2021-22 Salary &amp; Benefits'!G$6</f>
        <v>11848.32</v>
      </c>
      <c r="X955" s="28">
        <f>'2021-22 Salary &amp; Benefits'!H$6</f>
        <v>0.2271</v>
      </c>
      <c r="Y955" s="28">
        <f>'2021-22 Salary &amp; Benefits'!I$6</f>
        <v>0.22070000000000001</v>
      </c>
      <c r="Z955" s="26">
        <f t="shared" si="224"/>
        <v>0</v>
      </c>
      <c r="AA955" s="27">
        <f t="shared" si="216"/>
        <v>0</v>
      </c>
      <c r="AB955" s="27">
        <f t="shared" si="225"/>
        <v>0</v>
      </c>
      <c r="AC955" s="27">
        <f t="shared" si="226"/>
        <v>0</v>
      </c>
      <c r="AD955" s="26">
        <f t="shared" si="227"/>
        <v>0</v>
      </c>
    </row>
    <row r="956" spans="1:30" s="23" customFormat="1">
      <c r="A956" s="129" t="s">
        <v>2375</v>
      </c>
      <c r="B956" s="129" t="s">
        <v>891</v>
      </c>
      <c r="C956" s="130">
        <v>3675</v>
      </c>
      <c r="D956" s="129" t="s">
        <v>914</v>
      </c>
      <c r="E956" s="169">
        <f>VLOOKUP($C956,'2020-21 School Level AAFTE'!$C:$Z,11,FALSE)</f>
        <v>0.31280000000000002</v>
      </c>
      <c r="F956" s="169" t="str">
        <f>VLOOKUP($C956,'2020-21 School Level AAFTE'!$C:$Z,8,FALSE)</f>
        <v>No</v>
      </c>
      <c r="G956" s="167">
        <f>VLOOKUP($C956,'2020-21 School Level AAFTE'!$C:$I,7,FALSE)</f>
        <v>403.97</v>
      </c>
      <c r="H956" s="145">
        <f>IFERROR(IF(F956= "yes",VLOOKUP(C956,Summary!$B:$I,5,0),0),0)</f>
        <v>0</v>
      </c>
      <c r="I956" s="143">
        <f t="shared" si="217"/>
        <v>0</v>
      </c>
      <c r="J956" s="101">
        <f>VLOOKUP($A956,'2021-22 Salary &amp; Benefits'!$A:$I,3,FALSE)</f>
        <v>1.18</v>
      </c>
      <c r="K956" s="101">
        <f>VLOOKUP($A956,'2021-22 Salary &amp; Benefits'!$A:$I,4,FALSE)</f>
        <v>1.18</v>
      </c>
      <c r="L956" s="45">
        <f t="shared" si="218"/>
        <v>0</v>
      </c>
      <c r="M956" s="29">
        <v>15</v>
      </c>
      <c r="N956" s="31">
        <f t="shared" si="219"/>
        <v>0</v>
      </c>
      <c r="O956" s="29">
        <v>1.1000000000000001</v>
      </c>
      <c r="P956" s="29">
        <v>36</v>
      </c>
      <c r="Q956" s="32">
        <f t="shared" si="220"/>
        <v>0</v>
      </c>
      <c r="R956" s="122">
        <f t="shared" si="221"/>
        <v>0</v>
      </c>
      <c r="S956" s="25">
        <f>VLOOKUP($A956,'2021-22 Salary &amp; Benefits'!$A:$I,5,FALSE)</f>
        <v>67585</v>
      </c>
      <c r="T956" s="25">
        <f>VLOOKUP($A956,'2021-22 Salary &amp; Benefits'!$A:$I,6,FALSE)</f>
        <v>68937</v>
      </c>
      <c r="U956" s="26">
        <f t="shared" si="222"/>
        <v>0</v>
      </c>
      <c r="V956" s="26">
        <f t="shared" si="223"/>
        <v>0</v>
      </c>
      <c r="W956" s="26">
        <f>'2021-22 Salary &amp; Benefits'!G$6</f>
        <v>11848.32</v>
      </c>
      <c r="X956" s="28">
        <f>'2021-22 Salary &amp; Benefits'!H$6</f>
        <v>0.2271</v>
      </c>
      <c r="Y956" s="28">
        <f>'2021-22 Salary &amp; Benefits'!I$6</f>
        <v>0.22070000000000001</v>
      </c>
      <c r="Z956" s="26">
        <f t="shared" si="224"/>
        <v>0</v>
      </c>
      <c r="AA956" s="27">
        <f t="shared" si="216"/>
        <v>0</v>
      </c>
      <c r="AB956" s="27">
        <f t="shared" si="225"/>
        <v>0</v>
      </c>
      <c r="AC956" s="27">
        <f t="shared" si="226"/>
        <v>0</v>
      </c>
      <c r="AD956" s="26">
        <f t="shared" si="227"/>
        <v>0</v>
      </c>
    </row>
    <row r="957" spans="1:30" s="23" customFormat="1">
      <c r="A957" s="129" t="s">
        <v>2375</v>
      </c>
      <c r="B957" s="129" t="s">
        <v>891</v>
      </c>
      <c r="C957" s="130">
        <v>1804</v>
      </c>
      <c r="D957" s="129" t="s">
        <v>898</v>
      </c>
      <c r="E957" s="169">
        <f>VLOOKUP($C957,'2020-21 School Level AAFTE'!$C:$Z,11,FALSE)</f>
        <v>0.29480000000000001</v>
      </c>
      <c r="F957" s="169" t="str">
        <f>VLOOKUP($C957,'2020-21 School Level AAFTE'!$C:$Z,8,FALSE)</f>
        <v>No</v>
      </c>
      <c r="G957" s="167">
        <f>VLOOKUP($C957,'2020-21 School Level AAFTE'!$C:$I,7,FALSE)</f>
        <v>24.79</v>
      </c>
      <c r="H957" s="145">
        <f>IFERROR(IF(F957= "yes",VLOOKUP(C957,Summary!$B:$I,5,0),0),0)</f>
        <v>0</v>
      </c>
      <c r="I957" s="143">
        <f t="shared" si="217"/>
        <v>0</v>
      </c>
      <c r="J957" s="101">
        <f>VLOOKUP($A957,'2021-22 Salary &amp; Benefits'!$A:$I,3,FALSE)</f>
        <v>1.18</v>
      </c>
      <c r="K957" s="101">
        <f>VLOOKUP($A957,'2021-22 Salary &amp; Benefits'!$A:$I,4,FALSE)</f>
        <v>1.18</v>
      </c>
      <c r="L957" s="45">
        <f t="shared" si="218"/>
        <v>0</v>
      </c>
      <c r="M957" s="29">
        <v>15</v>
      </c>
      <c r="N957" s="31">
        <f t="shared" si="219"/>
        <v>0</v>
      </c>
      <c r="O957" s="29">
        <v>1.1000000000000001</v>
      </c>
      <c r="P957" s="29">
        <v>36</v>
      </c>
      <c r="Q957" s="32">
        <f t="shared" si="220"/>
        <v>0</v>
      </c>
      <c r="R957" s="122">
        <f t="shared" si="221"/>
        <v>0</v>
      </c>
      <c r="S957" s="25">
        <f>VLOOKUP($A957,'2021-22 Salary &amp; Benefits'!$A:$I,5,FALSE)</f>
        <v>67585</v>
      </c>
      <c r="T957" s="25">
        <f>VLOOKUP($A957,'2021-22 Salary &amp; Benefits'!$A:$I,6,FALSE)</f>
        <v>68937</v>
      </c>
      <c r="U957" s="26">
        <f t="shared" si="222"/>
        <v>0</v>
      </c>
      <c r="V957" s="26">
        <f t="shared" si="223"/>
        <v>0</v>
      </c>
      <c r="W957" s="26">
        <f>'2021-22 Salary &amp; Benefits'!G$6</f>
        <v>11848.32</v>
      </c>
      <c r="X957" s="28">
        <f>'2021-22 Salary &amp; Benefits'!H$6</f>
        <v>0.2271</v>
      </c>
      <c r="Y957" s="28">
        <f>'2021-22 Salary &amp; Benefits'!I$6</f>
        <v>0.22070000000000001</v>
      </c>
      <c r="Z957" s="26">
        <f t="shared" si="224"/>
        <v>0</v>
      </c>
      <c r="AA957" s="27">
        <f t="shared" si="216"/>
        <v>0</v>
      </c>
      <c r="AB957" s="27">
        <f t="shared" si="225"/>
        <v>0</v>
      </c>
      <c r="AC957" s="27">
        <f t="shared" si="226"/>
        <v>0</v>
      </c>
      <c r="AD957" s="26">
        <f t="shared" si="227"/>
        <v>0</v>
      </c>
    </row>
    <row r="958" spans="1:30" s="23" customFormat="1">
      <c r="A958" s="129" t="s">
        <v>2375</v>
      </c>
      <c r="B958" s="129" t="s">
        <v>891</v>
      </c>
      <c r="C958" s="130">
        <v>4386</v>
      </c>
      <c r="D958" s="129" t="s">
        <v>934</v>
      </c>
      <c r="E958" s="169">
        <f>VLOOKUP($C958,'2020-21 School Level AAFTE'!$C:$Z,11,FALSE)</f>
        <v>3.2800000000000003E-2</v>
      </c>
      <c r="F958" s="169" t="str">
        <f>VLOOKUP($C958,'2020-21 School Level AAFTE'!$C:$Z,8,FALSE)</f>
        <v>No</v>
      </c>
      <c r="G958" s="167">
        <f>VLOOKUP($C958,'2020-21 School Level AAFTE'!$C:$I,7,FALSE)</f>
        <v>1233.8599999999999</v>
      </c>
      <c r="H958" s="145">
        <f>IFERROR(IF(F958= "yes",VLOOKUP(C958,Summary!$B:$I,5,0),0),0)</f>
        <v>0</v>
      </c>
      <c r="I958" s="143">
        <f t="shared" si="217"/>
        <v>0</v>
      </c>
      <c r="J958" s="101">
        <f>VLOOKUP($A958,'2021-22 Salary &amp; Benefits'!$A:$I,3,FALSE)</f>
        <v>1.18</v>
      </c>
      <c r="K958" s="101">
        <f>VLOOKUP($A958,'2021-22 Salary &amp; Benefits'!$A:$I,4,FALSE)</f>
        <v>1.18</v>
      </c>
      <c r="L958" s="45">
        <f t="shared" si="218"/>
        <v>0</v>
      </c>
      <c r="M958" s="29">
        <v>15</v>
      </c>
      <c r="N958" s="31">
        <f t="shared" si="219"/>
        <v>0</v>
      </c>
      <c r="O958" s="29">
        <v>1.1000000000000001</v>
      </c>
      <c r="P958" s="29">
        <v>36</v>
      </c>
      <c r="Q958" s="32">
        <f t="shared" si="220"/>
        <v>0</v>
      </c>
      <c r="R958" s="122">
        <f t="shared" si="221"/>
        <v>0</v>
      </c>
      <c r="S958" s="25">
        <f>VLOOKUP($A958,'2021-22 Salary &amp; Benefits'!$A:$I,5,FALSE)</f>
        <v>67585</v>
      </c>
      <c r="T958" s="25">
        <f>VLOOKUP($A958,'2021-22 Salary &amp; Benefits'!$A:$I,6,FALSE)</f>
        <v>68937</v>
      </c>
      <c r="U958" s="26">
        <f t="shared" si="222"/>
        <v>0</v>
      </c>
      <c r="V958" s="26">
        <f t="shared" si="223"/>
        <v>0</v>
      </c>
      <c r="W958" s="26">
        <f>'2021-22 Salary &amp; Benefits'!G$6</f>
        <v>11848.32</v>
      </c>
      <c r="X958" s="28">
        <f>'2021-22 Salary &amp; Benefits'!H$6</f>
        <v>0.2271</v>
      </c>
      <c r="Y958" s="28">
        <f>'2021-22 Salary &amp; Benefits'!I$6</f>
        <v>0.22070000000000001</v>
      </c>
      <c r="Z958" s="26">
        <f t="shared" si="224"/>
        <v>0</v>
      </c>
      <c r="AA958" s="27">
        <f t="shared" si="216"/>
        <v>0</v>
      </c>
      <c r="AB958" s="27">
        <f t="shared" si="225"/>
        <v>0</v>
      </c>
      <c r="AC958" s="27">
        <f t="shared" si="226"/>
        <v>0</v>
      </c>
      <c r="AD958" s="26">
        <f t="shared" si="227"/>
        <v>0</v>
      </c>
    </row>
    <row r="959" spans="1:30" s="23" customFormat="1">
      <c r="A959" s="129" t="s">
        <v>2375</v>
      </c>
      <c r="B959" s="129" t="s">
        <v>891</v>
      </c>
      <c r="C959" s="130">
        <v>1706</v>
      </c>
      <c r="D959" s="129" t="s">
        <v>896</v>
      </c>
      <c r="E959" s="169">
        <f>VLOOKUP($C959,'2020-21 School Level AAFTE'!$C:$Z,11,FALSE)</f>
        <v>2.0500000000000001E-2</v>
      </c>
      <c r="F959" s="169" t="str">
        <f>VLOOKUP($C959,'2020-21 School Level AAFTE'!$C:$Z,8,FALSE)</f>
        <v>No</v>
      </c>
      <c r="G959" s="167">
        <f>VLOOKUP($C959,'2020-21 School Level AAFTE'!$C:$I,7,FALSE)</f>
        <v>411.06</v>
      </c>
      <c r="H959" s="145">
        <f>IFERROR(IF(F959= "yes",VLOOKUP(C959,Summary!$B:$I,5,0),0),0)</f>
        <v>0</v>
      </c>
      <c r="I959" s="143">
        <f t="shared" si="217"/>
        <v>0</v>
      </c>
      <c r="J959" s="101">
        <f>VLOOKUP($A959,'2021-22 Salary &amp; Benefits'!$A:$I,3,FALSE)</f>
        <v>1.18</v>
      </c>
      <c r="K959" s="101">
        <f>VLOOKUP($A959,'2021-22 Salary &amp; Benefits'!$A:$I,4,FALSE)</f>
        <v>1.18</v>
      </c>
      <c r="L959" s="45">
        <f t="shared" si="218"/>
        <v>0</v>
      </c>
      <c r="M959" s="29">
        <v>15</v>
      </c>
      <c r="N959" s="31">
        <f t="shared" si="219"/>
        <v>0</v>
      </c>
      <c r="O959" s="29">
        <v>1.1000000000000001</v>
      </c>
      <c r="P959" s="29">
        <v>36</v>
      </c>
      <c r="Q959" s="32">
        <f t="shared" si="220"/>
        <v>0</v>
      </c>
      <c r="R959" s="122">
        <f t="shared" si="221"/>
        <v>0</v>
      </c>
      <c r="S959" s="25">
        <f>VLOOKUP($A959,'2021-22 Salary &amp; Benefits'!$A:$I,5,FALSE)</f>
        <v>67585</v>
      </c>
      <c r="T959" s="25">
        <f>VLOOKUP($A959,'2021-22 Salary &amp; Benefits'!$A:$I,6,FALSE)</f>
        <v>68937</v>
      </c>
      <c r="U959" s="26">
        <f t="shared" si="222"/>
        <v>0</v>
      </c>
      <c r="V959" s="26">
        <f t="shared" si="223"/>
        <v>0</v>
      </c>
      <c r="W959" s="26">
        <f>'2021-22 Salary &amp; Benefits'!G$6</f>
        <v>11848.32</v>
      </c>
      <c r="X959" s="28">
        <f>'2021-22 Salary &amp; Benefits'!H$6</f>
        <v>0.2271</v>
      </c>
      <c r="Y959" s="28">
        <f>'2021-22 Salary &amp; Benefits'!I$6</f>
        <v>0.22070000000000001</v>
      </c>
      <c r="Z959" s="26">
        <f t="shared" si="224"/>
        <v>0</v>
      </c>
      <c r="AA959" s="27">
        <f t="shared" si="216"/>
        <v>0</v>
      </c>
      <c r="AB959" s="27">
        <f t="shared" si="225"/>
        <v>0</v>
      </c>
      <c r="AC959" s="27">
        <f t="shared" si="226"/>
        <v>0</v>
      </c>
      <c r="AD959" s="26">
        <f t="shared" si="227"/>
        <v>0</v>
      </c>
    </row>
    <row r="960" spans="1:30" s="23" customFormat="1">
      <c r="A960" s="153" t="s">
        <v>2375</v>
      </c>
      <c r="B960" s="129" t="s">
        <v>891</v>
      </c>
      <c r="C960" s="139">
        <v>2796</v>
      </c>
      <c r="D960" s="132" t="s">
        <v>903</v>
      </c>
      <c r="E960" s="169">
        <f>VLOOKUP($C960,'2020-21 School Level AAFTE'!$C:$Z,11,FALSE)</f>
        <v>0.1976</v>
      </c>
      <c r="F960" s="169" t="str">
        <f>VLOOKUP($C960,'2020-21 School Level AAFTE'!$C:$Z,8,FALSE)</f>
        <v>No</v>
      </c>
      <c r="G960" s="167">
        <f>VLOOKUP($C960,'2020-21 School Level AAFTE'!$C:$I,7,FALSE)</f>
        <v>306.19</v>
      </c>
      <c r="H960" s="145">
        <f>IFERROR(IF(F960= "yes",VLOOKUP(C960,Summary!$B:$I,5,0),0),0)</f>
        <v>0</v>
      </c>
      <c r="I960" s="143">
        <f t="shared" si="217"/>
        <v>0</v>
      </c>
      <c r="J960" s="101">
        <f>VLOOKUP($A960,'2021-22 Salary &amp; Benefits'!$A:$I,3,FALSE)</f>
        <v>1.18</v>
      </c>
      <c r="K960" s="101">
        <f>VLOOKUP($A960,'2021-22 Salary &amp; Benefits'!$A:$I,4,FALSE)</f>
        <v>1.18</v>
      </c>
      <c r="L960" s="45">
        <f t="shared" si="218"/>
        <v>0</v>
      </c>
      <c r="M960" s="29">
        <v>15</v>
      </c>
      <c r="N960" s="31">
        <f t="shared" si="219"/>
        <v>0</v>
      </c>
      <c r="O960" s="29">
        <v>1.1000000000000001</v>
      </c>
      <c r="P960" s="29">
        <v>36</v>
      </c>
      <c r="Q960" s="32">
        <f t="shared" si="220"/>
        <v>0</v>
      </c>
      <c r="R960" s="122">
        <f t="shared" si="221"/>
        <v>0</v>
      </c>
      <c r="S960" s="25">
        <f>VLOOKUP($A960,'2021-22 Salary &amp; Benefits'!$A:$I,5,FALSE)</f>
        <v>67585</v>
      </c>
      <c r="T960" s="25">
        <f>VLOOKUP($A960,'2021-22 Salary &amp; Benefits'!$A:$I,6,FALSE)</f>
        <v>68937</v>
      </c>
      <c r="U960" s="26">
        <f t="shared" si="222"/>
        <v>0</v>
      </c>
      <c r="V960" s="26">
        <f t="shared" si="223"/>
        <v>0</v>
      </c>
      <c r="W960" s="26">
        <f>'2021-22 Salary &amp; Benefits'!G$6</f>
        <v>11848.32</v>
      </c>
      <c r="X960" s="28">
        <f>'2021-22 Salary &amp; Benefits'!H$6</f>
        <v>0.2271</v>
      </c>
      <c r="Y960" s="28">
        <f>'2021-22 Salary &amp; Benefits'!I$6</f>
        <v>0.22070000000000001</v>
      </c>
      <c r="Z960" s="26">
        <f t="shared" si="224"/>
        <v>0</v>
      </c>
      <c r="AA960" s="27">
        <f t="shared" si="216"/>
        <v>0</v>
      </c>
      <c r="AB960" s="27">
        <f t="shared" si="225"/>
        <v>0</v>
      </c>
      <c r="AC960" s="27">
        <f t="shared" si="226"/>
        <v>0</v>
      </c>
      <c r="AD960" s="26">
        <f t="shared" si="227"/>
        <v>0</v>
      </c>
    </row>
    <row r="961" spans="1:30" s="23" customFormat="1">
      <c r="A961" s="129" t="s">
        <v>2375</v>
      </c>
      <c r="B961" s="129" t="s">
        <v>891</v>
      </c>
      <c r="C961" s="130">
        <v>3771</v>
      </c>
      <c r="D961" s="129" t="s">
        <v>920</v>
      </c>
      <c r="E961" s="169">
        <f>VLOOKUP($C961,'2020-21 School Level AAFTE'!$C:$Z,11,FALSE)</f>
        <v>0.21079999999999999</v>
      </c>
      <c r="F961" s="169" t="str">
        <f>VLOOKUP($C961,'2020-21 School Level AAFTE'!$C:$Z,8,FALSE)</f>
        <v>No</v>
      </c>
      <c r="G961" s="167">
        <f>VLOOKUP($C961,'2020-21 School Level AAFTE'!$C:$I,7,FALSE)</f>
        <v>1508.23</v>
      </c>
      <c r="H961" s="145">
        <f>IFERROR(IF(F961= "yes",VLOOKUP(C961,Summary!$B:$I,5,0),0),0)</f>
        <v>0</v>
      </c>
      <c r="I961" s="144">
        <f t="shared" si="217"/>
        <v>0</v>
      </c>
      <c r="J961" s="101">
        <f>VLOOKUP($A961,'2021-22 Salary &amp; Benefits'!$A:$I,3,FALSE)</f>
        <v>1.18</v>
      </c>
      <c r="K961" s="101">
        <f>VLOOKUP($A961,'2021-22 Salary &amp; Benefits'!$A:$I,4,FALSE)</f>
        <v>1.18</v>
      </c>
      <c r="L961" s="121">
        <f t="shared" si="218"/>
        <v>0</v>
      </c>
      <c r="M961" s="29">
        <v>15</v>
      </c>
      <c r="N961" s="31">
        <f t="shared" si="219"/>
        <v>0</v>
      </c>
      <c r="O961" s="29">
        <v>1.1000000000000001</v>
      </c>
      <c r="P961" s="29">
        <v>36</v>
      </c>
      <c r="Q961" s="32">
        <f t="shared" si="220"/>
        <v>0</v>
      </c>
      <c r="R961" s="122">
        <f t="shared" si="221"/>
        <v>0</v>
      </c>
      <c r="S961" s="25">
        <f>VLOOKUP($A961,'2021-22 Salary &amp; Benefits'!$A:$I,5,FALSE)</f>
        <v>67585</v>
      </c>
      <c r="T961" s="25">
        <f>VLOOKUP($A961,'2021-22 Salary &amp; Benefits'!$A:$I,6,FALSE)</f>
        <v>68937</v>
      </c>
      <c r="U961" s="26">
        <f t="shared" si="222"/>
        <v>0</v>
      </c>
      <c r="V961" s="26">
        <f t="shared" si="223"/>
        <v>0</v>
      </c>
      <c r="W961" s="26">
        <f>'2021-22 Salary &amp; Benefits'!G$6</f>
        <v>11848.32</v>
      </c>
      <c r="X961" s="28">
        <f>'2021-22 Salary &amp; Benefits'!H$6</f>
        <v>0.2271</v>
      </c>
      <c r="Y961" s="28">
        <f>'2021-22 Salary &amp; Benefits'!I$6</f>
        <v>0.22070000000000001</v>
      </c>
      <c r="Z961" s="26">
        <f t="shared" si="224"/>
        <v>0</v>
      </c>
      <c r="AA961" s="27">
        <f t="shared" si="216"/>
        <v>0</v>
      </c>
      <c r="AB961" s="27">
        <f t="shared" si="225"/>
        <v>0</v>
      </c>
      <c r="AC961" s="27">
        <f t="shared" si="226"/>
        <v>0</v>
      </c>
      <c r="AD961" s="26">
        <f t="shared" si="227"/>
        <v>0</v>
      </c>
    </row>
    <row r="962" spans="1:30" s="23" customFormat="1">
      <c r="A962" s="129" t="s">
        <v>2375</v>
      </c>
      <c r="B962" s="129" t="s">
        <v>891</v>
      </c>
      <c r="C962" s="130">
        <v>3922</v>
      </c>
      <c r="D962" s="129" t="s">
        <v>923</v>
      </c>
      <c r="E962" s="169">
        <f>VLOOKUP($C962,'2020-21 School Level AAFTE'!$C:$Z,11,FALSE)</f>
        <v>0.29620000000000002</v>
      </c>
      <c r="F962" s="169" t="str">
        <f>VLOOKUP($C962,'2020-21 School Level AAFTE'!$C:$Z,8,FALSE)</f>
        <v>No</v>
      </c>
      <c r="G962" s="167">
        <f>VLOOKUP($C962,'2020-21 School Level AAFTE'!$C:$I,7,FALSE)</f>
        <v>619.64</v>
      </c>
      <c r="H962" s="145">
        <f>IFERROR(IF(F962= "yes",VLOOKUP(C962,Summary!$B:$I,5,0),0),0)</f>
        <v>0</v>
      </c>
      <c r="I962" s="144">
        <f t="shared" si="217"/>
        <v>0</v>
      </c>
      <c r="J962" s="101">
        <f>VLOOKUP($A962,'2021-22 Salary &amp; Benefits'!$A:$I,3,FALSE)</f>
        <v>1.18</v>
      </c>
      <c r="K962" s="101">
        <f>VLOOKUP($A962,'2021-22 Salary &amp; Benefits'!$A:$I,4,FALSE)</f>
        <v>1.18</v>
      </c>
      <c r="L962" s="121">
        <f t="shared" si="218"/>
        <v>0</v>
      </c>
      <c r="M962" s="29">
        <v>15</v>
      </c>
      <c r="N962" s="31">
        <f t="shared" si="219"/>
        <v>0</v>
      </c>
      <c r="O962" s="29">
        <v>1.1000000000000001</v>
      </c>
      <c r="P962" s="29">
        <v>36</v>
      </c>
      <c r="Q962" s="32">
        <f t="shared" si="220"/>
        <v>0</v>
      </c>
      <c r="R962" s="122">
        <f t="shared" si="221"/>
        <v>0</v>
      </c>
      <c r="S962" s="25">
        <f>VLOOKUP($A962,'2021-22 Salary &amp; Benefits'!$A:$I,5,FALSE)</f>
        <v>67585</v>
      </c>
      <c r="T962" s="25">
        <f>VLOOKUP($A962,'2021-22 Salary &amp; Benefits'!$A:$I,6,FALSE)</f>
        <v>68937</v>
      </c>
      <c r="U962" s="26">
        <f t="shared" si="222"/>
        <v>0</v>
      </c>
      <c r="V962" s="26">
        <f t="shared" si="223"/>
        <v>0</v>
      </c>
      <c r="W962" s="26">
        <f>'2021-22 Salary &amp; Benefits'!G$6</f>
        <v>11848.32</v>
      </c>
      <c r="X962" s="28">
        <f>'2021-22 Salary &amp; Benefits'!H$6</f>
        <v>0.2271</v>
      </c>
      <c r="Y962" s="28">
        <f>'2021-22 Salary &amp; Benefits'!I$6</f>
        <v>0.22070000000000001</v>
      </c>
      <c r="Z962" s="26">
        <f t="shared" si="224"/>
        <v>0</v>
      </c>
      <c r="AA962" s="27">
        <f t="shared" si="216"/>
        <v>0</v>
      </c>
      <c r="AB962" s="27">
        <f t="shared" si="225"/>
        <v>0</v>
      </c>
      <c r="AC962" s="27">
        <f t="shared" si="226"/>
        <v>0</v>
      </c>
      <c r="AD962" s="26">
        <f t="shared" si="227"/>
        <v>0</v>
      </c>
    </row>
    <row r="963" spans="1:30" s="23" customFormat="1">
      <c r="A963" s="129" t="s">
        <v>2375</v>
      </c>
      <c r="B963" s="129" t="s">
        <v>891</v>
      </c>
      <c r="C963" s="130">
        <v>3704</v>
      </c>
      <c r="D963" s="129" t="s">
        <v>916</v>
      </c>
      <c r="E963" s="169">
        <f>VLOOKUP($C963,'2020-21 School Level AAFTE'!$C:$Z,11,FALSE)</f>
        <v>0.20749999999999999</v>
      </c>
      <c r="F963" s="169" t="str">
        <f>VLOOKUP($C963,'2020-21 School Level AAFTE'!$C:$Z,8,FALSE)</f>
        <v>No</v>
      </c>
      <c r="G963" s="167">
        <f>VLOOKUP($C963,'2020-21 School Level AAFTE'!$C:$I,7,FALSE)</f>
        <v>301.66000000000003</v>
      </c>
      <c r="H963" s="145">
        <f>IFERROR(IF(F963= "yes",VLOOKUP(C963,Summary!$B:$I,5,0),0),0)</f>
        <v>0</v>
      </c>
      <c r="I963" s="144">
        <f t="shared" si="217"/>
        <v>0</v>
      </c>
      <c r="J963" s="101">
        <f>VLOOKUP($A963,'2021-22 Salary &amp; Benefits'!$A:$I,3,FALSE)</f>
        <v>1.18</v>
      </c>
      <c r="K963" s="101">
        <f>VLOOKUP($A963,'2021-22 Salary &amp; Benefits'!$A:$I,4,FALSE)</f>
        <v>1.18</v>
      </c>
      <c r="L963" s="121">
        <f t="shared" si="218"/>
        <v>0</v>
      </c>
      <c r="M963" s="29">
        <v>15</v>
      </c>
      <c r="N963" s="31">
        <f t="shared" si="219"/>
        <v>0</v>
      </c>
      <c r="O963" s="29">
        <v>1.1000000000000001</v>
      </c>
      <c r="P963" s="29">
        <v>36</v>
      </c>
      <c r="Q963" s="32">
        <f t="shared" si="220"/>
        <v>0</v>
      </c>
      <c r="R963" s="122">
        <f t="shared" si="221"/>
        <v>0</v>
      </c>
      <c r="S963" s="25">
        <f>VLOOKUP($A963,'2021-22 Salary &amp; Benefits'!$A:$I,5,FALSE)</f>
        <v>67585</v>
      </c>
      <c r="T963" s="25">
        <f>VLOOKUP($A963,'2021-22 Salary &amp; Benefits'!$A:$I,6,FALSE)</f>
        <v>68937</v>
      </c>
      <c r="U963" s="26">
        <f t="shared" si="222"/>
        <v>0</v>
      </c>
      <c r="V963" s="26">
        <f t="shared" si="223"/>
        <v>0</v>
      </c>
      <c r="W963" s="26">
        <f>'2021-22 Salary &amp; Benefits'!G$6</f>
        <v>11848.32</v>
      </c>
      <c r="X963" s="28">
        <f>'2021-22 Salary &amp; Benefits'!H$6</f>
        <v>0.2271</v>
      </c>
      <c r="Y963" s="28">
        <f>'2021-22 Salary &amp; Benefits'!I$6</f>
        <v>0.22070000000000001</v>
      </c>
      <c r="Z963" s="26">
        <f t="shared" si="224"/>
        <v>0</v>
      </c>
      <c r="AA963" s="27">
        <f t="shared" si="216"/>
        <v>0</v>
      </c>
      <c r="AB963" s="27">
        <f t="shared" si="225"/>
        <v>0</v>
      </c>
      <c r="AC963" s="27">
        <f t="shared" si="226"/>
        <v>0</v>
      </c>
      <c r="AD963" s="26">
        <f t="shared" si="227"/>
        <v>0</v>
      </c>
    </row>
    <row r="964" spans="1:30" s="23" customFormat="1">
      <c r="A964" s="129" t="s">
        <v>2375</v>
      </c>
      <c r="B964" s="129" t="s">
        <v>891</v>
      </c>
      <c r="C964" s="130">
        <v>3941</v>
      </c>
      <c r="D964" s="129" t="s">
        <v>924</v>
      </c>
      <c r="E964" s="169">
        <f>VLOOKUP($C964,'2020-21 School Level AAFTE'!$C:$Z,11,FALSE)</f>
        <v>4.3499999999999997E-2</v>
      </c>
      <c r="F964" s="169" t="str">
        <f>VLOOKUP($C964,'2020-21 School Level AAFTE'!$C:$Z,8,FALSE)</f>
        <v>No</v>
      </c>
      <c r="G964" s="167">
        <f>VLOOKUP($C964,'2020-21 School Level AAFTE'!$C:$I,7,FALSE)</f>
        <v>618.53</v>
      </c>
      <c r="H964" s="145">
        <f>IFERROR(IF(F964= "yes",VLOOKUP(C964,Summary!$B:$I,5,0),0),0)</f>
        <v>0</v>
      </c>
      <c r="I964" s="143">
        <f t="shared" si="217"/>
        <v>0</v>
      </c>
      <c r="J964" s="101">
        <f>VLOOKUP($A964,'2021-22 Salary &amp; Benefits'!$A:$I,3,FALSE)</f>
        <v>1.18</v>
      </c>
      <c r="K964" s="101">
        <f>VLOOKUP($A964,'2021-22 Salary &amp; Benefits'!$A:$I,4,FALSE)</f>
        <v>1.18</v>
      </c>
      <c r="L964" s="45">
        <f t="shared" si="218"/>
        <v>0</v>
      </c>
      <c r="M964" s="29">
        <v>15</v>
      </c>
      <c r="N964" s="31">
        <f t="shared" si="219"/>
        <v>0</v>
      </c>
      <c r="O964" s="29">
        <v>1.1000000000000001</v>
      </c>
      <c r="P964" s="29">
        <v>36</v>
      </c>
      <c r="Q964" s="32">
        <f t="shared" si="220"/>
        <v>0</v>
      </c>
      <c r="R964" s="122">
        <f t="shared" si="221"/>
        <v>0</v>
      </c>
      <c r="S964" s="25">
        <f>VLOOKUP($A964,'2021-22 Salary &amp; Benefits'!$A:$I,5,FALSE)</f>
        <v>67585</v>
      </c>
      <c r="T964" s="25">
        <f>VLOOKUP($A964,'2021-22 Salary &amp; Benefits'!$A:$I,6,FALSE)</f>
        <v>68937</v>
      </c>
      <c r="U964" s="26">
        <f t="shared" si="222"/>
        <v>0</v>
      </c>
      <c r="V964" s="26">
        <f t="shared" si="223"/>
        <v>0</v>
      </c>
      <c r="W964" s="26">
        <f>'2021-22 Salary &amp; Benefits'!G$6</f>
        <v>11848.32</v>
      </c>
      <c r="X964" s="28">
        <f>'2021-22 Salary &amp; Benefits'!H$6</f>
        <v>0.2271</v>
      </c>
      <c r="Y964" s="28">
        <f>'2021-22 Salary &amp; Benefits'!I$6</f>
        <v>0.22070000000000001</v>
      </c>
      <c r="Z964" s="26">
        <f t="shared" si="224"/>
        <v>0</v>
      </c>
      <c r="AA964" s="27">
        <f t="shared" si="216"/>
        <v>0</v>
      </c>
      <c r="AB964" s="27">
        <f t="shared" si="225"/>
        <v>0</v>
      </c>
      <c r="AC964" s="27">
        <f t="shared" si="226"/>
        <v>0</v>
      </c>
      <c r="AD964" s="26">
        <f t="shared" si="227"/>
        <v>0</v>
      </c>
    </row>
    <row r="965" spans="1:30" s="23" customFormat="1">
      <c r="A965" s="129" t="s">
        <v>2375</v>
      </c>
      <c r="B965" s="129" t="s">
        <v>891</v>
      </c>
      <c r="C965" s="130">
        <v>2308</v>
      </c>
      <c r="D965" s="129" t="s">
        <v>901</v>
      </c>
      <c r="E965" s="169">
        <f>VLOOKUP($C965,'2020-21 School Level AAFTE'!$C:$Z,11,FALSE)</f>
        <v>0.1009</v>
      </c>
      <c r="F965" s="169" t="str">
        <f>VLOOKUP($C965,'2020-21 School Level AAFTE'!$C:$Z,8,FALSE)</f>
        <v>No</v>
      </c>
      <c r="G965" s="167">
        <f>VLOOKUP($C965,'2020-21 School Level AAFTE'!$C:$I,7,FALSE)</f>
        <v>545.02</v>
      </c>
      <c r="H965" s="145">
        <f>IFERROR(IF(F965= "yes",VLOOKUP(C965,Summary!$B:$I,5,0),0),0)</f>
        <v>0</v>
      </c>
      <c r="I965" s="143">
        <f t="shared" si="217"/>
        <v>0</v>
      </c>
      <c r="J965" s="101">
        <f>VLOOKUP($A965,'2021-22 Salary &amp; Benefits'!$A:$I,3,FALSE)</f>
        <v>1.18</v>
      </c>
      <c r="K965" s="101">
        <f>VLOOKUP($A965,'2021-22 Salary &amp; Benefits'!$A:$I,4,FALSE)</f>
        <v>1.18</v>
      </c>
      <c r="L965" s="45">
        <f t="shared" si="218"/>
        <v>0</v>
      </c>
      <c r="M965" s="29">
        <v>15</v>
      </c>
      <c r="N965" s="31">
        <f t="shared" si="219"/>
        <v>0</v>
      </c>
      <c r="O965" s="29">
        <v>1.1000000000000001</v>
      </c>
      <c r="P965" s="29">
        <v>36</v>
      </c>
      <c r="Q965" s="32">
        <f t="shared" si="220"/>
        <v>0</v>
      </c>
      <c r="R965" s="122">
        <f t="shared" si="221"/>
        <v>0</v>
      </c>
      <c r="S965" s="25">
        <f>VLOOKUP($A965,'2021-22 Salary &amp; Benefits'!$A:$I,5,FALSE)</f>
        <v>67585</v>
      </c>
      <c r="T965" s="25">
        <f>VLOOKUP($A965,'2021-22 Salary &amp; Benefits'!$A:$I,6,FALSE)</f>
        <v>68937</v>
      </c>
      <c r="U965" s="26">
        <f t="shared" si="222"/>
        <v>0</v>
      </c>
      <c r="V965" s="26">
        <f t="shared" si="223"/>
        <v>0</v>
      </c>
      <c r="W965" s="26">
        <f>'2021-22 Salary &amp; Benefits'!G$6</f>
        <v>11848.32</v>
      </c>
      <c r="X965" s="28">
        <f>'2021-22 Salary &amp; Benefits'!H$6</f>
        <v>0.2271</v>
      </c>
      <c r="Y965" s="28">
        <f>'2021-22 Salary &amp; Benefits'!I$6</f>
        <v>0.22070000000000001</v>
      </c>
      <c r="Z965" s="26">
        <f t="shared" si="224"/>
        <v>0</v>
      </c>
      <c r="AA965" s="27">
        <f t="shared" si="216"/>
        <v>0</v>
      </c>
      <c r="AB965" s="27">
        <f t="shared" si="225"/>
        <v>0</v>
      </c>
      <c r="AC965" s="27">
        <f t="shared" si="226"/>
        <v>0</v>
      </c>
      <c r="AD965" s="26">
        <f t="shared" si="227"/>
        <v>0</v>
      </c>
    </row>
    <row r="966" spans="1:30" s="23" customFormat="1">
      <c r="A966" s="129" t="s">
        <v>2375</v>
      </c>
      <c r="B966" s="129" t="s">
        <v>891</v>
      </c>
      <c r="C966" s="130">
        <v>2739</v>
      </c>
      <c r="D966" s="129" t="s">
        <v>902</v>
      </c>
      <c r="E966" s="169">
        <f>VLOOKUP($C966,'2020-21 School Level AAFTE'!$C:$Z,11,FALSE)</f>
        <v>0.1235</v>
      </c>
      <c r="F966" s="169" t="str">
        <f>VLOOKUP($C966,'2020-21 School Level AAFTE'!$C:$Z,8,FALSE)</f>
        <v>No</v>
      </c>
      <c r="G966" s="167">
        <f>VLOOKUP($C966,'2020-21 School Level AAFTE'!$C:$I,7,FALSE)</f>
        <v>1849.95</v>
      </c>
      <c r="H966" s="145">
        <f>IFERROR(IF(F966= "yes",VLOOKUP(C966,Summary!$B:$I,5,0),0),0)</f>
        <v>0</v>
      </c>
      <c r="I966" s="143">
        <f t="shared" si="217"/>
        <v>0</v>
      </c>
      <c r="J966" s="101">
        <f>VLOOKUP($A966,'2021-22 Salary &amp; Benefits'!$A:$I,3,FALSE)</f>
        <v>1.18</v>
      </c>
      <c r="K966" s="101">
        <f>VLOOKUP($A966,'2021-22 Salary &amp; Benefits'!$A:$I,4,FALSE)</f>
        <v>1.18</v>
      </c>
      <c r="L966" s="45">
        <f t="shared" si="218"/>
        <v>0</v>
      </c>
      <c r="M966" s="29">
        <v>15</v>
      </c>
      <c r="N966" s="31">
        <f t="shared" si="219"/>
        <v>0</v>
      </c>
      <c r="O966" s="29">
        <v>1.1000000000000001</v>
      </c>
      <c r="P966" s="29">
        <v>36</v>
      </c>
      <c r="Q966" s="32">
        <f t="shared" si="220"/>
        <v>0</v>
      </c>
      <c r="R966" s="122">
        <f t="shared" si="221"/>
        <v>0</v>
      </c>
      <c r="S966" s="25">
        <f>VLOOKUP($A966,'2021-22 Salary &amp; Benefits'!$A:$I,5,FALSE)</f>
        <v>67585</v>
      </c>
      <c r="T966" s="25">
        <f>VLOOKUP($A966,'2021-22 Salary &amp; Benefits'!$A:$I,6,FALSE)</f>
        <v>68937</v>
      </c>
      <c r="U966" s="26">
        <f t="shared" si="222"/>
        <v>0</v>
      </c>
      <c r="V966" s="26">
        <f t="shared" si="223"/>
        <v>0</v>
      </c>
      <c r="W966" s="26">
        <f>'2021-22 Salary &amp; Benefits'!G$6</f>
        <v>11848.32</v>
      </c>
      <c r="X966" s="28">
        <f>'2021-22 Salary &amp; Benefits'!H$6</f>
        <v>0.2271</v>
      </c>
      <c r="Y966" s="28">
        <f>'2021-22 Salary &amp; Benefits'!I$6</f>
        <v>0.22070000000000001</v>
      </c>
      <c r="Z966" s="26">
        <f t="shared" si="224"/>
        <v>0</v>
      </c>
      <c r="AA966" s="27">
        <f t="shared" si="216"/>
        <v>0</v>
      </c>
      <c r="AB966" s="27">
        <f t="shared" si="225"/>
        <v>0</v>
      </c>
      <c r="AC966" s="27">
        <f t="shared" si="226"/>
        <v>0</v>
      </c>
      <c r="AD966" s="26">
        <f t="shared" si="227"/>
        <v>0</v>
      </c>
    </row>
    <row r="967" spans="1:30" s="23" customFormat="1">
      <c r="A967" s="129" t="s">
        <v>2375</v>
      </c>
      <c r="B967" s="129" t="s">
        <v>891</v>
      </c>
      <c r="C967" s="130">
        <v>3041</v>
      </c>
      <c r="D967" s="129" t="s">
        <v>905</v>
      </c>
      <c r="E967" s="169">
        <f>VLOOKUP($C967,'2020-21 School Level AAFTE'!$C:$Z,11,FALSE)</f>
        <v>0.1174</v>
      </c>
      <c r="F967" s="169" t="str">
        <f>VLOOKUP($C967,'2020-21 School Level AAFTE'!$C:$Z,8,FALSE)</f>
        <v>No</v>
      </c>
      <c r="G967" s="167">
        <f>VLOOKUP($C967,'2020-21 School Level AAFTE'!$C:$I,7,FALSE)</f>
        <v>476.06</v>
      </c>
      <c r="H967" s="145">
        <f>IFERROR(IF(F967= "yes",VLOOKUP(C967,Summary!$B:$I,5,0),0),0)</f>
        <v>0</v>
      </c>
      <c r="I967" s="144">
        <f t="shared" si="217"/>
        <v>0</v>
      </c>
      <c r="J967" s="101">
        <f>VLOOKUP($A967,'2021-22 Salary &amp; Benefits'!$A:$I,3,FALSE)</f>
        <v>1.18</v>
      </c>
      <c r="K967" s="101">
        <f>VLOOKUP($A967,'2021-22 Salary &amp; Benefits'!$A:$I,4,FALSE)</f>
        <v>1.18</v>
      </c>
      <c r="L967" s="121">
        <f t="shared" si="218"/>
        <v>0</v>
      </c>
      <c r="M967" s="29">
        <v>15</v>
      </c>
      <c r="N967" s="31">
        <f t="shared" si="219"/>
        <v>0</v>
      </c>
      <c r="O967" s="29">
        <v>1.1000000000000001</v>
      </c>
      <c r="P967" s="29">
        <v>36</v>
      </c>
      <c r="Q967" s="32">
        <f t="shared" si="220"/>
        <v>0</v>
      </c>
      <c r="R967" s="122">
        <f t="shared" si="221"/>
        <v>0</v>
      </c>
      <c r="S967" s="25">
        <f>VLOOKUP($A967,'2021-22 Salary &amp; Benefits'!$A:$I,5,FALSE)</f>
        <v>67585</v>
      </c>
      <c r="T967" s="25">
        <f>VLOOKUP($A967,'2021-22 Salary &amp; Benefits'!$A:$I,6,FALSE)</f>
        <v>68937</v>
      </c>
      <c r="U967" s="26">
        <f t="shared" si="222"/>
        <v>0</v>
      </c>
      <c r="V967" s="26">
        <f t="shared" si="223"/>
        <v>0</v>
      </c>
      <c r="W967" s="26">
        <f>'2021-22 Salary &amp; Benefits'!G$6</f>
        <v>11848.32</v>
      </c>
      <c r="X967" s="28">
        <f>'2021-22 Salary &amp; Benefits'!H$6</f>
        <v>0.2271</v>
      </c>
      <c r="Y967" s="28">
        <f>'2021-22 Salary &amp; Benefits'!I$6</f>
        <v>0.22070000000000001</v>
      </c>
      <c r="Z967" s="26">
        <f t="shared" si="224"/>
        <v>0</v>
      </c>
      <c r="AA967" s="27">
        <f t="shared" si="216"/>
        <v>0</v>
      </c>
      <c r="AB967" s="27">
        <f t="shared" si="225"/>
        <v>0</v>
      </c>
      <c r="AC967" s="27">
        <f t="shared" si="226"/>
        <v>0</v>
      </c>
      <c r="AD967" s="26">
        <f t="shared" si="227"/>
        <v>0</v>
      </c>
    </row>
    <row r="968" spans="1:30" s="23" customFormat="1">
      <c r="A968" s="129" t="s">
        <v>2375</v>
      </c>
      <c r="B968" s="129" t="s">
        <v>891</v>
      </c>
      <c r="C968" s="130">
        <v>3529</v>
      </c>
      <c r="D968" s="129" t="s">
        <v>910</v>
      </c>
      <c r="E968" s="169">
        <f>VLOOKUP($C968,'2020-21 School Level AAFTE'!$C:$Z,11,FALSE)</f>
        <v>2.86E-2</v>
      </c>
      <c r="F968" s="169" t="str">
        <f>VLOOKUP($C968,'2020-21 School Level AAFTE'!$C:$Z,8,FALSE)</f>
        <v>No</v>
      </c>
      <c r="G968" s="167">
        <f>VLOOKUP($C968,'2020-21 School Level AAFTE'!$C:$I,7,FALSE)</f>
        <v>343.99</v>
      </c>
      <c r="H968" s="145">
        <f>IFERROR(IF(F968= "yes",VLOOKUP(C968,Summary!$B:$I,5,0),0),0)</f>
        <v>0</v>
      </c>
      <c r="I968" s="144">
        <f t="shared" si="217"/>
        <v>0</v>
      </c>
      <c r="J968" s="101">
        <f>VLOOKUP($A968,'2021-22 Salary &amp; Benefits'!$A:$I,3,FALSE)</f>
        <v>1.18</v>
      </c>
      <c r="K968" s="101">
        <f>VLOOKUP($A968,'2021-22 Salary &amp; Benefits'!$A:$I,4,FALSE)</f>
        <v>1.18</v>
      </c>
      <c r="L968" s="121">
        <f t="shared" si="218"/>
        <v>0</v>
      </c>
      <c r="M968" s="29">
        <v>15</v>
      </c>
      <c r="N968" s="31">
        <f t="shared" si="219"/>
        <v>0</v>
      </c>
      <c r="O968" s="29">
        <v>1.1000000000000001</v>
      </c>
      <c r="P968" s="29">
        <v>36</v>
      </c>
      <c r="Q968" s="32">
        <f t="shared" si="220"/>
        <v>0</v>
      </c>
      <c r="R968" s="122">
        <f t="shared" si="221"/>
        <v>0</v>
      </c>
      <c r="S968" s="25">
        <f>VLOOKUP($A968,'2021-22 Salary &amp; Benefits'!$A:$I,5,FALSE)</f>
        <v>67585</v>
      </c>
      <c r="T968" s="25">
        <f>VLOOKUP($A968,'2021-22 Salary &amp; Benefits'!$A:$I,6,FALSE)</f>
        <v>68937</v>
      </c>
      <c r="U968" s="26">
        <f t="shared" si="222"/>
        <v>0</v>
      </c>
      <c r="V968" s="26">
        <f t="shared" si="223"/>
        <v>0</v>
      </c>
      <c r="W968" s="26">
        <f>'2021-22 Salary &amp; Benefits'!G$6</f>
        <v>11848.32</v>
      </c>
      <c r="X968" s="28">
        <f>'2021-22 Salary &amp; Benefits'!H$6</f>
        <v>0.2271</v>
      </c>
      <c r="Y968" s="28">
        <f>'2021-22 Salary &amp; Benefits'!I$6</f>
        <v>0.22070000000000001</v>
      </c>
      <c r="Z968" s="26">
        <f t="shared" si="224"/>
        <v>0</v>
      </c>
      <c r="AA968" s="27">
        <f t="shared" si="216"/>
        <v>0</v>
      </c>
      <c r="AB968" s="27">
        <f t="shared" si="225"/>
        <v>0</v>
      </c>
      <c r="AC968" s="27">
        <f t="shared" si="226"/>
        <v>0</v>
      </c>
      <c r="AD968" s="26">
        <f t="shared" si="227"/>
        <v>0</v>
      </c>
    </row>
    <row r="969" spans="1:30" s="23" customFormat="1">
      <c r="A969" s="129" t="s">
        <v>2375</v>
      </c>
      <c r="B969" s="129" t="s">
        <v>891</v>
      </c>
      <c r="C969" s="130">
        <v>4354</v>
      </c>
      <c r="D969" s="129" t="s">
        <v>933</v>
      </c>
      <c r="E969" s="169">
        <f>VLOOKUP($C969,'2020-21 School Level AAFTE'!$C:$Z,11,FALSE)</f>
        <v>1.95E-2</v>
      </c>
      <c r="F969" s="169" t="str">
        <f>VLOOKUP($C969,'2020-21 School Level AAFTE'!$C:$Z,8,FALSE)</f>
        <v>No</v>
      </c>
      <c r="G969" s="167">
        <f>VLOOKUP($C969,'2020-21 School Level AAFTE'!$C:$I,7,FALSE)</f>
        <v>587.52</v>
      </c>
      <c r="H969" s="145">
        <f>IFERROR(IF(F969= "yes",VLOOKUP(C969,Summary!$B:$I,5,0),0),0)</f>
        <v>0</v>
      </c>
      <c r="I969" s="144">
        <f t="shared" si="217"/>
        <v>0</v>
      </c>
      <c r="J969" s="101">
        <f>VLOOKUP($A969,'2021-22 Salary &amp; Benefits'!$A:$I,3,FALSE)</f>
        <v>1.18</v>
      </c>
      <c r="K969" s="101">
        <f>VLOOKUP($A969,'2021-22 Salary &amp; Benefits'!$A:$I,4,FALSE)</f>
        <v>1.18</v>
      </c>
      <c r="L969" s="121">
        <f t="shared" si="218"/>
        <v>0</v>
      </c>
      <c r="M969" s="29">
        <v>15</v>
      </c>
      <c r="N969" s="31">
        <f t="shared" si="219"/>
        <v>0</v>
      </c>
      <c r="O969" s="29">
        <v>1.1000000000000001</v>
      </c>
      <c r="P969" s="29">
        <v>36</v>
      </c>
      <c r="Q969" s="32">
        <f t="shared" si="220"/>
        <v>0</v>
      </c>
      <c r="R969" s="122">
        <f t="shared" si="221"/>
        <v>0</v>
      </c>
      <c r="S969" s="25">
        <f>VLOOKUP($A969,'2021-22 Salary &amp; Benefits'!$A:$I,5,FALSE)</f>
        <v>67585</v>
      </c>
      <c r="T969" s="25">
        <f>VLOOKUP($A969,'2021-22 Salary &amp; Benefits'!$A:$I,6,FALSE)</f>
        <v>68937</v>
      </c>
      <c r="U969" s="26">
        <f t="shared" si="222"/>
        <v>0</v>
      </c>
      <c r="V969" s="26">
        <f t="shared" si="223"/>
        <v>0</v>
      </c>
      <c r="W969" s="26">
        <f>'2021-22 Salary &amp; Benefits'!G$6</f>
        <v>11848.32</v>
      </c>
      <c r="X969" s="28">
        <f>'2021-22 Salary &amp; Benefits'!H$6</f>
        <v>0.2271</v>
      </c>
      <c r="Y969" s="28">
        <f>'2021-22 Salary &amp; Benefits'!I$6</f>
        <v>0.22070000000000001</v>
      </c>
      <c r="Z969" s="26">
        <f t="shared" si="224"/>
        <v>0</v>
      </c>
      <c r="AA969" s="27">
        <f t="shared" si="216"/>
        <v>0</v>
      </c>
      <c r="AB969" s="27">
        <f t="shared" si="225"/>
        <v>0</v>
      </c>
      <c r="AC969" s="27">
        <f t="shared" si="226"/>
        <v>0</v>
      </c>
      <c r="AD969" s="26">
        <f t="shared" si="227"/>
        <v>0</v>
      </c>
    </row>
    <row r="970" spans="1:30" s="23" customFormat="1">
      <c r="A970" s="129" t="s">
        <v>2375</v>
      </c>
      <c r="B970" s="129" t="s">
        <v>891</v>
      </c>
      <c r="C970" s="130">
        <v>4096</v>
      </c>
      <c r="D970" s="129" t="s">
        <v>926</v>
      </c>
      <c r="E970" s="169">
        <f>VLOOKUP($C970,'2020-21 School Level AAFTE'!$C:$Z,11,FALSE)</f>
        <v>3.1899999999999998E-2</v>
      </c>
      <c r="F970" s="169" t="str">
        <f>VLOOKUP($C970,'2020-21 School Level AAFTE'!$C:$Z,8,FALSE)</f>
        <v>No</v>
      </c>
      <c r="G970" s="167">
        <f>VLOOKUP($C970,'2020-21 School Level AAFTE'!$C:$I,7,FALSE)</f>
        <v>666.12</v>
      </c>
      <c r="H970" s="145">
        <f>IFERROR(IF(F970= "yes",VLOOKUP(C970,Summary!$B:$I,5,0),0),0)</f>
        <v>0</v>
      </c>
      <c r="I970" s="144">
        <f t="shared" si="217"/>
        <v>0</v>
      </c>
      <c r="J970" s="101">
        <f>VLOOKUP($A970,'2021-22 Salary &amp; Benefits'!$A:$I,3,FALSE)</f>
        <v>1.18</v>
      </c>
      <c r="K970" s="101">
        <f>VLOOKUP($A970,'2021-22 Salary &amp; Benefits'!$A:$I,4,FALSE)</f>
        <v>1.18</v>
      </c>
      <c r="L970" s="121">
        <f t="shared" si="218"/>
        <v>0</v>
      </c>
      <c r="M970" s="29">
        <v>15</v>
      </c>
      <c r="N970" s="31">
        <f t="shared" si="219"/>
        <v>0</v>
      </c>
      <c r="O970" s="29">
        <v>1.1000000000000001</v>
      </c>
      <c r="P970" s="29">
        <v>36</v>
      </c>
      <c r="Q970" s="32">
        <f t="shared" si="220"/>
        <v>0</v>
      </c>
      <c r="R970" s="122">
        <f t="shared" si="221"/>
        <v>0</v>
      </c>
      <c r="S970" s="25">
        <f>VLOOKUP($A970,'2021-22 Salary &amp; Benefits'!$A:$I,5,FALSE)</f>
        <v>67585</v>
      </c>
      <c r="T970" s="25">
        <f>VLOOKUP($A970,'2021-22 Salary &amp; Benefits'!$A:$I,6,FALSE)</f>
        <v>68937</v>
      </c>
      <c r="U970" s="26">
        <f t="shared" si="222"/>
        <v>0</v>
      </c>
      <c r="V970" s="26">
        <f t="shared" si="223"/>
        <v>0</v>
      </c>
      <c r="W970" s="26">
        <f>'2021-22 Salary &amp; Benefits'!G$6</f>
        <v>11848.32</v>
      </c>
      <c r="X970" s="28">
        <f>'2021-22 Salary &amp; Benefits'!H$6</f>
        <v>0.2271</v>
      </c>
      <c r="Y970" s="28">
        <f>'2021-22 Salary &amp; Benefits'!I$6</f>
        <v>0.22070000000000001</v>
      </c>
      <c r="Z970" s="26">
        <f t="shared" si="224"/>
        <v>0</v>
      </c>
      <c r="AA970" s="27">
        <f t="shared" si="216"/>
        <v>0</v>
      </c>
      <c r="AB970" s="27">
        <f t="shared" si="225"/>
        <v>0</v>
      </c>
      <c r="AC970" s="27">
        <f t="shared" si="226"/>
        <v>0</v>
      </c>
      <c r="AD970" s="26">
        <f t="shared" si="227"/>
        <v>0</v>
      </c>
    </row>
    <row r="971" spans="1:30" s="23" customFormat="1">
      <c r="A971" s="129" t="s">
        <v>2375</v>
      </c>
      <c r="B971" s="129" t="s">
        <v>891</v>
      </c>
      <c r="C971" s="130">
        <v>3748</v>
      </c>
      <c r="D971" s="129" t="s">
        <v>919</v>
      </c>
      <c r="E971" s="169">
        <f>VLOOKUP($C971,'2020-21 School Level AAFTE'!$C:$Z,11,FALSE)</f>
        <v>0.29949999999999999</v>
      </c>
      <c r="F971" s="169" t="str">
        <f>VLOOKUP($C971,'2020-21 School Level AAFTE'!$C:$Z,8,FALSE)</f>
        <v>No</v>
      </c>
      <c r="G971" s="167">
        <f>VLOOKUP($C971,'2020-21 School Level AAFTE'!$C:$I,7,FALSE)</f>
        <v>365.33</v>
      </c>
      <c r="H971" s="145">
        <f>IFERROR(IF(F971= "yes",VLOOKUP(C971,Summary!$B:$I,5,0),0),0)</f>
        <v>0</v>
      </c>
      <c r="I971" s="143">
        <f t="shared" si="217"/>
        <v>0</v>
      </c>
      <c r="J971" s="101">
        <f>VLOOKUP($A971,'2021-22 Salary &amp; Benefits'!$A:$I,3,FALSE)</f>
        <v>1.18</v>
      </c>
      <c r="K971" s="101">
        <f>VLOOKUP($A971,'2021-22 Salary &amp; Benefits'!$A:$I,4,FALSE)</f>
        <v>1.18</v>
      </c>
      <c r="L971" s="45">
        <f t="shared" si="218"/>
        <v>0</v>
      </c>
      <c r="M971" s="29">
        <v>15</v>
      </c>
      <c r="N971" s="31">
        <f t="shared" si="219"/>
        <v>0</v>
      </c>
      <c r="O971" s="29">
        <v>1.1000000000000001</v>
      </c>
      <c r="P971" s="29">
        <v>36</v>
      </c>
      <c r="Q971" s="32">
        <f t="shared" si="220"/>
        <v>0</v>
      </c>
      <c r="R971" s="122">
        <f t="shared" si="221"/>
        <v>0</v>
      </c>
      <c r="S971" s="25">
        <f>VLOOKUP($A971,'2021-22 Salary &amp; Benefits'!$A:$I,5,FALSE)</f>
        <v>67585</v>
      </c>
      <c r="T971" s="25">
        <f>VLOOKUP($A971,'2021-22 Salary &amp; Benefits'!$A:$I,6,FALSE)</f>
        <v>68937</v>
      </c>
      <c r="U971" s="26">
        <f t="shared" si="222"/>
        <v>0</v>
      </c>
      <c r="V971" s="26">
        <f t="shared" si="223"/>
        <v>0</v>
      </c>
      <c r="W971" s="26">
        <f>'2021-22 Salary &amp; Benefits'!G$6</f>
        <v>11848.32</v>
      </c>
      <c r="X971" s="28">
        <f>'2021-22 Salary &amp; Benefits'!H$6</f>
        <v>0.2271</v>
      </c>
      <c r="Y971" s="28">
        <f>'2021-22 Salary &amp; Benefits'!I$6</f>
        <v>0.22070000000000001</v>
      </c>
      <c r="Z971" s="26">
        <f t="shared" si="224"/>
        <v>0</v>
      </c>
      <c r="AA971" s="27">
        <f t="shared" si="216"/>
        <v>0</v>
      </c>
      <c r="AB971" s="27">
        <f t="shared" si="225"/>
        <v>0</v>
      </c>
      <c r="AC971" s="27">
        <f t="shared" si="226"/>
        <v>0</v>
      </c>
      <c r="AD971" s="26">
        <f t="shared" si="227"/>
        <v>0</v>
      </c>
    </row>
    <row r="972" spans="1:30" s="23" customFormat="1">
      <c r="A972" s="129" t="s">
        <v>2375</v>
      </c>
      <c r="B972" s="129" t="s">
        <v>891</v>
      </c>
      <c r="C972" s="130">
        <v>4167</v>
      </c>
      <c r="D972" s="129" t="s">
        <v>929</v>
      </c>
      <c r="E972" s="169">
        <f>VLOOKUP($C972,'2020-21 School Level AAFTE'!$C:$Z,11,FALSE)</f>
        <v>7.4000000000000003E-3</v>
      </c>
      <c r="F972" s="169" t="str">
        <f>VLOOKUP($C972,'2020-21 School Level AAFTE'!$C:$Z,8,FALSE)</f>
        <v>No</v>
      </c>
      <c r="G972" s="167">
        <f>VLOOKUP($C972,'2020-21 School Level AAFTE'!$C:$I,7,FALSE)</f>
        <v>87.86</v>
      </c>
      <c r="H972" s="145">
        <f>IFERROR(IF(F972= "yes",VLOOKUP(C972,Summary!$B:$I,5,0),0),0)</f>
        <v>0</v>
      </c>
      <c r="I972" s="144">
        <f t="shared" si="217"/>
        <v>0</v>
      </c>
      <c r="J972" s="101">
        <f>VLOOKUP($A972,'2021-22 Salary &amp; Benefits'!$A:$I,3,FALSE)</f>
        <v>1.18</v>
      </c>
      <c r="K972" s="101">
        <f>VLOOKUP($A972,'2021-22 Salary &amp; Benefits'!$A:$I,4,FALSE)</f>
        <v>1.18</v>
      </c>
      <c r="L972" s="121">
        <f t="shared" si="218"/>
        <v>0</v>
      </c>
      <c r="M972" s="29">
        <v>15</v>
      </c>
      <c r="N972" s="31">
        <f t="shared" si="219"/>
        <v>0</v>
      </c>
      <c r="O972" s="29">
        <v>1.1000000000000001</v>
      </c>
      <c r="P972" s="29">
        <v>36</v>
      </c>
      <c r="Q972" s="32">
        <f t="shared" si="220"/>
        <v>0</v>
      </c>
      <c r="R972" s="122">
        <f t="shared" si="221"/>
        <v>0</v>
      </c>
      <c r="S972" s="25">
        <f>VLOOKUP($A972,'2021-22 Salary &amp; Benefits'!$A:$I,5,FALSE)</f>
        <v>67585</v>
      </c>
      <c r="T972" s="25">
        <f>VLOOKUP($A972,'2021-22 Salary &amp; Benefits'!$A:$I,6,FALSE)</f>
        <v>68937</v>
      </c>
      <c r="U972" s="26">
        <f t="shared" si="222"/>
        <v>0</v>
      </c>
      <c r="V972" s="26">
        <f t="shared" si="223"/>
        <v>0</v>
      </c>
      <c r="W972" s="26">
        <f>'2021-22 Salary &amp; Benefits'!G$6</f>
        <v>11848.32</v>
      </c>
      <c r="X972" s="28">
        <f>'2021-22 Salary &amp; Benefits'!H$6</f>
        <v>0.2271</v>
      </c>
      <c r="Y972" s="28">
        <f>'2021-22 Salary &amp; Benefits'!I$6</f>
        <v>0.22070000000000001</v>
      </c>
      <c r="Z972" s="26">
        <f t="shared" si="224"/>
        <v>0</v>
      </c>
      <c r="AA972" s="27">
        <f t="shared" ref="AA972:AA1035" si="228">($T972*$K972*$R972/180*3)</f>
        <v>0</v>
      </c>
      <c r="AB972" s="27">
        <f t="shared" si="225"/>
        <v>0</v>
      </c>
      <c r="AC972" s="27">
        <f t="shared" si="226"/>
        <v>0</v>
      </c>
      <c r="AD972" s="26">
        <f t="shared" si="227"/>
        <v>0</v>
      </c>
    </row>
    <row r="973" spans="1:30" s="23" customFormat="1">
      <c r="A973" s="129" t="s">
        <v>2375</v>
      </c>
      <c r="B973" s="129" t="s">
        <v>891</v>
      </c>
      <c r="C973" s="130">
        <v>2289</v>
      </c>
      <c r="D973" s="129" t="s">
        <v>900</v>
      </c>
      <c r="E973" s="169">
        <f>VLOOKUP($C973,'2020-21 School Level AAFTE'!$C:$Z,11,FALSE)</f>
        <v>0.18149999999999999</v>
      </c>
      <c r="F973" s="169" t="str">
        <f>VLOOKUP($C973,'2020-21 School Level AAFTE'!$C:$Z,8,FALSE)</f>
        <v>No</v>
      </c>
      <c r="G973" s="167">
        <f>VLOOKUP($C973,'2020-21 School Level AAFTE'!$C:$I,7,FALSE)</f>
        <v>648.05999999999995</v>
      </c>
      <c r="H973" s="145">
        <f>IFERROR(IF(F973= "yes",VLOOKUP(C973,Summary!$B:$I,5,0),0),0)</f>
        <v>0</v>
      </c>
      <c r="I973" s="143">
        <f t="shared" si="217"/>
        <v>0</v>
      </c>
      <c r="J973" s="101">
        <f>VLOOKUP($A973,'2021-22 Salary &amp; Benefits'!$A:$I,3,FALSE)</f>
        <v>1.18</v>
      </c>
      <c r="K973" s="101">
        <f>VLOOKUP($A973,'2021-22 Salary &amp; Benefits'!$A:$I,4,FALSE)</f>
        <v>1.18</v>
      </c>
      <c r="L973" s="45">
        <f t="shared" si="218"/>
        <v>0</v>
      </c>
      <c r="M973" s="29">
        <v>15</v>
      </c>
      <c r="N973" s="31">
        <f t="shared" si="219"/>
        <v>0</v>
      </c>
      <c r="O973" s="29">
        <v>1.1000000000000001</v>
      </c>
      <c r="P973" s="29">
        <v>36</v>
      </c>
      <c r="Q973" s="32">
        <f t="shared" si="220"/>
        <v>0</v>
      </c>
      <c r="R973" s="122">
        <f t="shared" si="221"/>
        <v>0</v>
      </c>
      <c r="S973" s="25">
        <f>VLOOKUP($A973,'2021-22 Salary &amp; Benefits'!$A:$I,5,FALSE)</f>
        <v>67585</v>
      </c>
      <c r="T973" s="25">
        <f>VLOOKUP($A973,'2021-22 Salary &amp; Benefits'!$A:$I,6,FALSE)</f>
        <v>68937</v>
      </c>
      <c r="U973" s="26">
        <f t="shared" si="222"/>
        <v>0</v>
      </c>
      <c r="V973" s="26">
        <f t="shared" si="223"/>
        <v>0</v>
      </c>
      <c r="W973" s="26">
        <f>'2021-22 Salary &amp; Benefits'!G$6</f>
        <v>11848.32</v>
      </c>
      <c r="X973" s="28">
        <f>'2021-22 Salary &amp; Benefits'!H$6</f>
        <v>0.2271</v>
      </c>
      <c r="Y973" s="28">
        <f>'2021-22 Salary &amp; Benefits'!I$6</f>
        <v>0.22070000000000001</v>
      </c>
      <c r="Z973" s="26">
        <f t="shared" si="224"/>
        <v>0</v>
      </c>
      <c r="AA973" s="27">
        <f t="shared" si="228"/>
        <v>0</v>
      </c>
      <c r="AB973" s="27">
        <f t="shared" si="225"/>
        <v>0</v>
      </c>
      <c r="AC973" s="27">
        <f t="shared" si="226"/>
        <v>0</v>
      </c>
      <c r="AD973" s="26">
        <f t="shared" si="227"/>
        <v>0</v>
      </c>
    </row>
    <row r="974" spans="1:30" s="23" customFormat="1">
      <c r="A974" s="129" t="s">
        <v>2375</v>
      </c>
      <c r="B974" s="129" t="s">
        <v>891</v>
      </c>
      <c r="C974" s="130">
        <v>3528</v>
      </c>
      <c r="D974" s="129" t="s">
        <v>909</v>
      </c>
      <c r="E974" s="169">
        <f>VLOOKUP($C974,'2020-21 School Level AAFTE'!$C:$Z,11,FALSE)</f>
        <v>0.1205</v>
      </c>
      <c r="F974" s="169" t="str">
        <f>VLOOKUP($C974,'2020-21 School Level AAFTE'!$C:$Z,8,FALSE)</f>
        <v>No</v>
      </c>
      <c r="G974" s="167">
        <f>VLOOKUP($C974,'2020-21 School Level AAFTE'!$C:$I,7,FALSE)</f>
        <v>2061.31</v>
      </c>
      <c r="H974" s="145">
        <f>IFERROR(IF(F974= "yes",VLOOKUP(C974,Summary!$B:$I,5,0),0),0)</f>
        <v>0</v>
      </c>
      <c r="I974" s="144">
        <f t="shared" si="217"/>
        <v>0</v>
      </c>
      <c r="J974" s="101">
        <f>VLOOKUP($A974,'2021-22 Salary &amp; Benefits'!$A:$I,3,FALSE)</f>
        <v>1.18</v>
      </c>
      <c r="K974" s="101">
        <f>VLOOKUP($A974,'2021-22 Salary &amp; Benefits'!$A:$I,4,FALSE)</f>
        <v>1.18</v>
      </c>
      <c r="L974" s="121">
        <f t="shared" si="218"/>
        <v>0</v>
      </c>
      <c r="M974" s="29">
        <v>15</v>
      </c>
      <c r="N974" s="31">
        <f t="shared" si="219"/>
        <v>0</v>
      </c>
      <c r="O974" s="29">
        <v>1.1000000000000001</v>
      </c>
      <c r="P974" s="29">
        <v>36</v>
      </c>
      <c r="Q974" s="32">
        <f t="shared" si="220"/>
        <v>0</v>
      </c>
      <c r="R974" s="122">
        <f t="shared" si="221"/>
        <v>0</v>
      </c>
      <c r="S974" s="25">
        <f>VLOOKUP($A974,'2021-22 Salary &amp; Benefits'!$A:$I,5,FALSE)</f>
        <v>67585</v>
      </c>
      <c r="T974" s="25">
        <f>VLOOKUP($A974,'2021-22 Salary &amp; Benefits'!$A:$I,6,FALSE)</f>
        <v>68937</v>
      </c>
      <c r="U974" s="26">
        <f t="shared" si="222"/>
        <v>0</v>
      </c>
      <c r="V974" s="26">
        <f t="shared" si="223"/>
        <v>0</v>
      </c>
      <c r="W974" s="26">
        <f>'2021-22 Salary &amp; Benefits'!G$6</f>
        <v>11848.32</v>
      </c>
      <c r="X974" s="28">
        <f>'2021-22 Salary &amp; Benefits'!H$6</f>
        <v>0.2271</v>
      </c>
      <c r="Y974" s="28">
        <f>'2021-22 Salary &amp; Benefits'!I$6</f>
        <v>0.22070000000000001</v>
      </c>
      <c r="Z974" s="26">
        <f t="shared" si="224"/>
        <v>0</v>
      </c>
      <c r="AA974" s="27">
        <f t="shared" si="228"/>
        <v>0</v>
      </c>
      <c r="AB974" s="27">
        <f t="shared" si="225"/>
        <v>0</v>
      </c>
      <c r="AC974" s="27">
        <f t="shared" si="226"/>
        <v>0</v>
      </c>
      <c r="AD974" s="26">
        <f t="shared" si="227"/>
        <v>0</v>
      </c>
    </row>
    <row r="975" spans="1:30" s="23" customFormat="1">
      <c r="A975" s="129" t="s">
        <v>2375</v>
      </c>
      <c r="B975" s="129" t="s">
        <v>891</v>
      </c>
      <c r="C975" s="130">
        <v>3232</v>
      </c>
      <c r="D975" s="129" t="s">
        <v>906</v>
      </c>
      <c r="E975" s="169">
        <f>VLOOKUP($C975,'2020-21 School Level AAFTE'!$C:$Z,11,FALSE)</f>
        <v>0.13159999999999999</v>
      </c>
      <c r="F975" s="169" t="str">
        <f>VLOOKUP($C975,'2020-21 School Level AAFTE'!$C:$Z,8,FALSE)</f>
        <v>No</v>
      </c>
      <c r="G975" s="167">
        <f>VLOOKUP($C975,'2020-21 School Level AAFTE'!$C:$I,7,FALSE)</f>
        <v>984.14</v>
      </c>
      <c r="H975" s="145">
        <f>IFERROR(IF(F975= "yes",VLOOKUP(C975,Summary!$B:$I,5,0),0),0)</f>
        <v>0</v>
      </c>
      <c r="I975" s="144">
        <f t="shared" si="217"/>
        <v>0</v>
      </c>
      <c r="J975" s="101">
        <f>VLOOKUP($A975,'2021-22 Salary &amp; Benefits'!$A:$I,3,FALSE)</f>
        <v>1.18</v>
      </c>
      <c r="K975" s="101">
        <f>VLOOKUP($A975,'2021-22 Salary &amp; Benefits'!$A:$I,4,FALSE)</f>
        <v>1.18</v>
      </c>
      <c r="L975" s="121">
        <f t="shared" si="218"/>
        <v>0</v>
      </c>
      <c r="M975" s="29">
        <v>15</v>
      </c>
      <c r="N975" s="31">
        <f t="shared" si="219"/>
        <v>0</v>
      </c>
      <c r="O975" s="29">
        <v>1.1000000000000001</v>
      </c>
      <c r="P975" s="29">
        <v>36</v>
      </c>
      <c r="Q975" s="32">
        <f t="shared" si="220"/>
        <v>0</v>
      </c>
      <c r="R975" s="122">
        <f t="shared" si="221"/>
        <v>0</v>
      </c>
      <c r="S975" s="25">
        <f>VLOOKUP($A975,'2021-22 Salary &amp; Benefits'!$A:$I,5,FALSE)</f>
        <v>67585</v>
      </c>
      <c r="T975" s="25">
        <f>VLOOKUP($A975,'2021-22 Salary &amp; Benefits'!$A:$I,6,FALSE)</f>
        <v>68937</v>
      </c>
      <c r="U975" s="26">
        <f t="shared" si="222"/>
        <v>0</v>
      </c>
      <c r="V975" s="26">
        <f t="shared" si="223"/>
        <v>0</v>
      </c>
      <c r="W975" s="26">
        <f>'2021-22 Salary &amp; Benefits'!G$6</f>
        <v>11848.32</v>
      </c>
      <c r="X975" s="28">
        <f>'2021-22 Salary &amp; Benefits'!H$6</f>
        <v>0.2271</v>
      </c>
      <c r="Y975" s="28">
        <f>'2021-22 Salary &amp; Benefits'!I$6</f>
        <v>0.22070000000000001</v>
      </c>
      <c r="Z975" s="26">
        <f t="shared" si="224"/>
        <v>0</v>
      </c>
      <c r="AA975" s="27">
        <f t="shared" si="228"/>
        <v>0</v>
      </c>
      <c r="AB975" s="27">
        <f t="shared" si="225"/>
        <v>0</v>
      </c>
      <c r="AC975" s="27">
        <f t="shared" si="226"/>
        <v>0</v>
      </c>
      <c r="AD975" s="26">
        <f t="shared" si="227"/>
        <v>0</v>
      </c>
    </row>
    <row r="976" spans="1:30" s="23" customFormat="1">
      <c r="A976" s="129" t="s">
        <v>2375</v>
      </c>
      <c r="B976" s="129" t="s">
        <v>891</v>
      </c>
      <c r="C976" s="130">
        <v>5057</v>
      </c>
      <c r="D976" s="129" t="s">
        <v>939</v>
      </c>
      <c r="E976" s="169">
        <f>VLOOKUP($C976,'2020-21 School Level AAFTE'!$C:$Z,11,FALSE)</f>
        <v>5.1299999999999998E-2</v>
      </c>
      <c r="F976" s="169" t="str">
        <f>VLOOKUP($C976,'2020-21 School Level AAFTE'!$C:$Z,8,FALSE)</f>
        <v>No</v>
      </c>
      <c r="G976" s="167">
        <f>VLOOKUP($C976,'2020-21 School Level AAFTE'!$C:$I,7,FALSE)</f>
        <v>86.92</v>
      </c>
      <c r="H976" s="145">
        <f>IFERROR(IF(F976= "yes",VLOOKUP(C976,Summary!$B:$I,5,0),0),0)</f>
        <v>0</v>
      </c>
      <c r="I976" s="143">
        <f t="shared" si="217"/>
        <v>0</v>
      </c>
      <c r="J976" s="101">
        <f>VLOOKUP($A976,'2021-22 Salary &amp; Benefits'!$A:$I,3,FALSE)</f>
        <v>1.18</v>
      </c>
      <c r="K976" s="101">
        <f>VLOOKUP($A976,'2021-22 Salary &amp; Benefits'!$A:$I,4,FALSE)</f>
        <v>1.18</v>
      </c>
      <c r="L976" s="45">
        <f t="shared" si="218"/>
        <v>0</v>
      </c>
      <c r="M976" s="29">
        <v>15</v>
      </c>
      <c r="N976" s="31">
        <f t="shared" si="219"/>
        <v>0</v>
      </c>
      <c r="O976" s="29">
        <v>1.1000000000000001</v>
      </c>
      <c r="P976" s="29">
        <v>36</v>
      </c>
      <c r="Q976" s="32">
        <f t="shared" si="220"/>
        <v>0</v>
      </c>
      <c r="R976" s="122">
        <f t="shared" si="221"/>
        <v>0</v>
      </c>
      <c r="S976" s="25">
        <f>VLOOKUP($A976,'2021-22 Salary &amp; Benefits'!$A:$I,5,FALSE)</f>
        <v>67585</v>
      </c>
      <c r="T976" s="25">
        <f>VLOOKUP($A976,'2021-22 Salary &amp; Benefits'!$A:$I,6,FALSE)</f>
        <v>68937</v>
      </c>
      <c r="U976" s="26">
        <f t="shared" si="222"/>
        <v>0</v>
      </c>
      <c r="V976" s="26">
        <f t="shared" si="223"/>
        <v>0</v>
      </c>
      <c r="W976" s="26">
        <f>'2021-22 Salary &amp; Benefits'!G$6</f>
        <v>11848.32</v>
      </c>
      <c r="X976" s="28">
        <f>'2021-22 Salary &amp; Benefits'!H$6</f>
        <v>0.2271</v>
      </c>
      <c r="Y976" s="28">
        <f>'2021-22 Salary &amp; Benefits'!I$6</f>
        <v>0.22070000000000001</v>
      </c>
      <c r="Z976" s="26">
        <f t="shared" si="224"/>
        <v>0</v>
      </c>
      <c r="AA976" s="27">
        <f t="shared" si="228"/>
        <v>0</v>
      </c>
      <c r="AB976" s="27">
        <f t="shared" si="225"/>
        <v>0</v>
      </c>
      <c r="AC976" s="27">
        <f t="shared" si="226"/>
        <v>0</v>
      </c>
      <c r="AD976" s="26">
        <f t="shared" si="227"/>
        <v>0</v>
      </c>
    </row>
    <row r="977" spans="1:30" s="23" customFormat="1">
      <c r="A977" s="129" t="s">
        <v>2375</v>
      </c>
      <c r="B977" s="129" t="s">
        <v>891</v>
      </c>
      <c r="C977" s="130">
        <v>4147</v>
      </c>
      <c r="D977" s="129" t="s">
        <v>927</v>
      </c>
      <c r="E977" s="169">
        <f>VLOOKUP($C977,'2020-21 School Level AAFTE'!$C:$Z,11,FALSE)</f>
        <v>4.6800000000000001E-2</v>
      </c>
      <c r="F977" s="169" t="str">
        <f>VLOOKUP($C977,'2020-21 School Level AAFTE'!$C:$Z,8,FALSE)</f>
        <v>No</v>
      </c>
      <c r="G977" s="167">
        <f>VLOOKUP($C977,'2020-21 School Level AAFTE'!$C:$I,7,FALSE)</f>
        <v>513.04999999999995</v>
      </c>
      <c r="H977" s="145">
        <f>IFERROR(IF(F977= "yes",VLOOKUP(C977,Summary!$B:$I,5,0),0),0)</f>
        <v>0</v>
      </c>
      <c r="I977" s="143">
        <f t="shared" si="217"/>
        <v>0</v>
      </c>
      <c r="J977" s="101">
        <f>VLOOKUP($A977,'2021-22 Salary &amp; Benefits'!$A:$I,3,FALSE)</f>
        <v>1.18</v>
      </c>
      <c r="K977" s="101">
        <f>VLOOKUP($A977,'2021-22 Salary &amp; Benefits'!$A:$I,4,FALSE)</f>
        <v>1.18</v>
      </c>
      <c r="L977" s="45">
        <f t="shared" si="218"/>
        <v>0</v>
      </c>
      <c r="M977" s="29">
        <v>15</v>
      </c>
      <c r="N977" s="31">
        <f t="shared" si="219"/>
        <v>0</v>
      </c>
      <c r="O977" s="29">
        <v>1.1000000000000001</v>
      </c>
      <c r="P977" s="29">
        <v>36</v>
      </c>
      <c r="Q977" s="32">
        <f t="shared" si="220"/>
        <v>0</v>
      </c>
      <c r="R977" s="122">
        <f t="shared" si="221"/>
        <v>0</v>
      </c>
      <c r="S977" s="25">
        <f>VLOOKUP($A977,'2021-22 Salary &amp; Benefits'!$A:$I,5,FALSE)</f>
        <v>67585</v>
      </c>
      <c r="T977" s="25">
        <f>VLOOKUP($A977,'2021-22 Salary &amp; Benefits'!$A:$I,6,FALSE)</f>
        <v>68937</v>
      </c>
      <c r="U977" s="26">
        <f t="shared" si="222"/>
        <v>0</v>
      </c>
      <c r="V977" s="26">
        <f t="shared" si="223"/>
        <v>0</v>
      </c>
      <c r="W977" s="26">
        <f>'2021-22 Salary &amp; Benefits'!G$6</f>
        <v>11848.32</v>
      </c>
      <c r="X977" s="28">
        <f>'2021-22 Salary &amp; Benefits'!H$6</f>
        <v>0.2271</v>
      </c>
      <c r="Y977" s="28">
        <f>'2021-22 Salary &amp; Benefits'!I$6</f>
        <v>0.22070000000000001</v>
      </c>
      <c r="Z977" s="26">
        <f t="shared" si="224"/>
        <v>0</v>
      </c>
      <c r="AA977" s="27">
        <f t="shared" si="228"/>
        <v>0</v>
      </c>
      <c r="AB977" s="27">
        <f t="shared" si="225"/>
        <v>0</v>
      </c>
      <c r="AC977" s="27">
        <f t="shared" si="226"/>
        <v>0</v>
      </c>
      <c r="AD977" s="26">
        <f t="shared" si="227"/>
        <v>0</v>
      </c>
    </row>
    <row r="978" spans="1:30" s="23" customFormat="1">
      <c r="A978" s="129" t="s">
        <v>2375</v>
      </c>
      <c r="B978" s="129" t="s">
        <v>891</v>
      </c>
      <c r="C978" s="130">
        <v>5053</v>
      </c>
      <c r="D978" s="129" t="s">
        <v>938</v>
      </c>
      <c r="E978" s="169">
        <f>VLOOKUP($C978,'2020-21 School Level AAFTE'!$C:$Z,11,FALSE)</f>
        <v>1.72E-2</v>
      </c>
      <c r="F978" s="169" t="str">
        <f>VLOOKUP($C978,'2020-21 School Level AAFTE'!$C:$Z,8,FALSE)</f>
        <v>No</v>
      </c>
      <c r="G978" s="167">
        <f>VLOOKUP($C978,'2020-21 School Level AAFTE'!$C:$I,7,FALSE)</f>
        <v>603.25</v>
      </c>
      <c r="H978" s="145">
        <f>IFERROR(IF(F978= "yes",VLOOKUP(C978,Summary!$B:$I,5,0),0),0)</f>
        <v>0</v>
      </c>
      <c r="I978" s="144">
        <f t="shared" si="217"/>
        <v>0</v>
      </c>
      <c r="J978" s="101">
        <f>VLOOKUP($A978,'2021-22 Salary &amp; Benefits'!$A:$I,3,FALSE)</f>
        <v>1.18</v>
      </c>
      <c r="K978" s="101">
        <f>VLOOKUP($A978,'2021-22 Salary &amp; Benefits'!$A:$I,4,FALSE)</f>
        <v>1.18</v>
      </c>
      <c r="L978" s="121">
        <f t="shared" si="218"/>
        <v>0</v>
      </c>
      <c r="M978" s="29">
        <v>15</v>
      </c>
      <c r="N978" s="31">
        <f t="shared" si="219"/>
        <v>0</v>
      </c>
      <c r="O978" s="29">
        <v>1.1000000000000001</v>
      </c>
      <c r="P978" s="29">
        <v>36</v>
      </c>
      <c r="Q978" s="32">
        <f t="shared" si="220"/>
        <v>0</v>
      </c>
      <c r="R978" s="122">
        <f t="shared" si="221"/>
        <v>0</v>
      </c>
      <c r="S978" s="25">
        <f>VLOOKUP($A978,'2021-22 Salary &amp; Benefits'!$A:$I,5,FALSE)</f>
        <v>67585</v>
      </c>
      <c r="T978" s="25">
        <f>VLOOKUP($A978,'2021-22 Salary &amp; Benefits'!$A:$I,6,FALSE)</f>
        <v>68937</v>
      </c>
      <c r="U978" s="26">
        <f t="shared" si="222"/>
        <v>0</v>
      </c>
      <c r="V978" s="26">
        <f t="shared" si="223"/>
        <v>0</v>
      </c>
      <c r="W978" s="26">
        <f>'2021-22 Salary &amp; Benefits'!G$6</f>
        <v>11848.32</v>
      </c>
      <c r="X978" s="28">
        <f>'2021-22 Salary &amp; Benefits'!H$6</f>
        <v>0.2271</v>
      </c>
      <c r="Y978" s="28">
        <f>'2021-22 Salary &amp; Benefits'!I$6</f>
        <v>0.22070000000000001</v>
      </c>
      <c r="Z978" s="26">
        <f t="shared" si="224"/>
        <v>0</v>
      </c>
      <c r="AA978" s="27">
        <f t="shared" si="228"/>
        <v>0</v>
      </c>
      <c r="AB978" s="27">
        <f t="shared" si="225"/>
        <v>0</v>
      </c>
      <c r="AC978" s="27">
        <f t="shared" si="226"/>
        <v>0</v>
      </c>
      <c r="AD978" s="26">
        <f t="shared" si="227"/>
        <v>0</v>
      </c>
    </row>
    <row r="979" spans="1:30" s="23" customFormat="1">
      <c r="A979" s="129" t="s">
        <v>2375</v>
      </c>
      <c r="B979" s="129" t="s">
        <v>891</v>
      </c>
      <c r="C979" s="130">
        <v>2992</v>
      </c>
      <c r="D979" s="129" t="s">
        <v>904</v>
      </c>
      <c r="E979" s="169">
        <f>VLOOKUP($C979,'2020-21 School Level AAFTE'!$C:$Z,11,FALSE)</f>
        <v>0.18179999999999999</v>
      </c>
      <c r="F979" s="169" t="str">
        <f>VLOOKUP($C979,'2020-21 School Level AAFTE'!$C:$Z,8,FALSE)</f>
        <v>No</v>
      </c>
      <c r="G979" s="167">
        <f>VLOOKUP($C979,'2020-21 School Level AAFTE'!$C:$I,7,FALSE)</f>
        <v>475.06</v>
      </c>
      <c r="H979" s="145">
        <f>IFERROR(IF(F979= "yes",VLOOKUP(C979,Summary!$B:$I,5,0),0),0)</f>
        <v>0</v>
      </c>
      <c r="I979" s="144">
        <f t="shared" si="217"/>
        <v>0</v>
      </c>
      <c r="J979" s="101">
        <f>VLOOKUP($A979,'2021-22 Salary &amp; Benefits'!$A:$I,3,FALSE)</f>
        <v>1.18</v>
      </c>
      <c r="K979" s="101">
        <f>VLOOKUP($A979,'2021-22 Salary &amp; Benefits'!$A:$I,4,FALSE)</f>
        <v>1.18</v>
      </c>
      <c r="L979" s="121">
        <f t="shared" si="218"/>
        <v>0</v>
      </c>
      <c r="M979" s="29">
        <v>15</v>
      </c>
      <c r="N979" s="31">
        <f t="shared" si="219"/>
        <v>0</v>
      </c>
      <c r="O979" s="29">
        <v>1.1000000000000001</v>
      </c>
      <c r="P979" s="29">
        <v>36</v>
      </c>
      <c r="Q979" s="32">
        <f t="shared" si="220"/>
        <v>0</v>
      </c>
      <c r="R979" s="122">
        <f t="shared" si="221"/>
        <v>0</v>
      </c>
      <c r="S979" s="25">
        <f>VLOOKUP($A979,'2021-22 Salary &amp; Benefits'!$A:$I,5,FALSE)</f>
        <v>67585</v>
      </c>
      <c r="T979" s="25">
        <f>VLOOKUP($A979,'2021-22 Salary &amp; Benefits'!$A:$I,6,FALSE)</f>
        <v>68937</v>
      </c>
      <c r="U979" s="26">
        <f t="shared" si="222"/>
        <v>0</v>
      </c>
      <c r="V979" s="26">
        <f t="shared" si="223"/>
        <v>0</v>
      </c>
      <c r="W979" s="26">
        <f>'2021-22 Salary &amp; Benefits'!G$6</f>
        <v>11848.32</v>
      </c>
      <c r="X979" s="28">
        <f>'2021-22 Salary &amp; Benefits'!H$6</f>
        <v>0.2271</v>
      </c>
      <c r="Y979" s="28">
        <f>'2021-22 Salary &amp; Benefits'!I$6</f>
        <v>0.22070000000000001</v>
      </c>
      <c r="Z979" s="26">
        <f t="shared" si="224"/>
        <v>0</v>
      </c>
      <c r="AA979" s="27">
        <f t="shared" si="228"/>
        <v>0</v>
      </c>
      <c r="AB979" s="27">
        <f t="shared" si="225"/>
        <v>0</v>
      </c>
      <c r="AC979" s="27">
        <f t="shared" si="226"/>
        <v>0</v>
      </c>
      <c r="AD979" s="26">
        <f t="shared" si="227"/>
        <v>0</v>
      </c>
    </row>
    <row r="980" spans="1:30" s="23" customFormat="1">
      <c r="A980" s="129" t="s">
        <v>2375</v>
      </c>
      <c r="B980" s="129" t="s">
        <v>891</v>
      </c>
      <c r="C980" s="130">
        <v>3706</v>
      </c>
      <c r="D980" s="129" t="s">
        <v>917</v>
      </c>
      <c r="E980" s="169">
        <f>VLOOKUP($C980,'2020-21 School Level AAFTE'!$C:$Z,11,FALSE)</f>
        <v>0.1434</v>
      </c>
      <c r="F980" s="169" t="str">
        <f>VLOOKUP($C980,'2020-21 School Level AAFTE'!$C:$Z,8,FALSE)</f>
        <v>No</v>
      </c>
      <c r="G980" s="167">
        <f>VLOOKUP($C980,'2020-21 School Level AAFTE'!$C:$I,7,FALSE)</f>
        <v>950.09</v>
      </c>
      <c r="H980" s="145">
        <f>IFERROR(IF(F980= "yes",VLOOKUP(C980,Summary!$B:$I,5,0),0),0)</f>
        <v>0</v>
      </c>
      <c r="I980" s="144">
        <f t="shared" si="217"/>
        <v>0</v>
      </c>
      <c r="J980" s="101">
        <f>VLOOKUP($A980,'2021-22 Salary &amp; Benefits'!$A:$I,3,FALSE)</f>
        <v>1.18</v>
      </c>
      <c r="K980" s="101">
        <f>VLOOKUP($A980,'2021-22 Salary &amp; Benefits'!$A:$I,4,FALSE)</f>
        <v>1.18</v>
      </c>
      <c r="L980" s="121">
        <f t="shared" si="218"/>
        <v>0</v>
      </c>
      <c r="M980" s="29">
        <v>15</v>
      </c>
      <c r="N980" s="31">
        <f t="shared" si="219"/>
        <v>0</v>
      </c>
      <c r="O980" s="29">
        <v>1.1000000000000001</v>
      </c>
      <c r="P980" s="29">
        <v>36</v>
      </c>
      <c r="Q980" s="32">
        <f t="shared" si="220"/>
        <v>0</v>
      </c>
      <c r="R980" s="122">
        <f t="shared" si="221"/>
        <v>0</v>
      </c>
      <c r="S980" s="25">
        <f>VLOOKUP($A980,'2021-22 Salary &amp; Benefits'!$A:$I,5,FALSE)</f>
        <v>67585</v>
      </c>
      <c r="T980" s="25">
        <f>VLOOKUP($A980,'2021-22 Salary &amp; Benefits'!$A:$I,6,FALSE)</f>
        <v>68937</v>
      </c>
      <c r="U980" s="26">
        <f t="shared" si="222"/>
        <v>0</v>
      </c>
      <c r="V980" s="26">
        <f t="shared" si="223"/>
        <v>0</v>
      </c>
      <c r="W980" s="26">
        <f>'2021-22 Salary &amp; Benefits'!G$6</f>
        <v>11848.32</v>
      </c>
      <c r="X980" s="28">
        <f>'2021-22 Salary &amp; Benefits'!H$6</f>
        <v>0.2271</v>
      </c>
      <c r="Y980" s="28">
        <f>'2021-22 Salary &amp; Benefits'!I$6</f>
        <v>0.22070000000000001</v>
      </c>
      <c r="Z980" s="26">
        <f t="shared" si="224"/>
        <v>0</v>
      </c>
      <c r="AA980" s="27">
        <f t="shared" si="228"/>
        <v>0</v>
      </c>
      <c r="AB980" s="27">
        <f t="shared" si="225"/>
        <v>0</v>
      </c>
      <c r="AC980" s="27">
        <f t="shared" si="226"/>
        <v>0</v>
      </c>
      <c r="AD980" s="26">
        <f t="shared" si="227"/>
        <v>0</v>
      </c>
    </row>
    <row r="981" spans="1:30" s="23" customFormat="1">
      <c r="A981" s="129" t="s">
        <v>2375</v>
      </c>
      <c r="B981" s="129" t="s">
        <v>891</v>
      </c>
      <c r="C981" s="130">
        <v>3703</v>
      </c>
      <c r="D981" s="129" t="s">
        <v>915</v>
      </c>
      <c r="E981" s="169">
        <f>VLOOKUP($C981,'2020-21 School Level AAFTE'!$C:$Z,11,FALSE)</f>
        <v>4.4699999999999997E-2</v>
      </c>
      <c r="F981" s="169" t="str">
        <f>VLOOKUP($C981,'2020-21 School Level AAFTE'!$C:$Z,8,FALSE)</f>
        <v>No</v>
      </c>
      <c r="G981" s="167">
        <f>VLOOKUP($C981,'2020-21 School Level AAFTE'!$C:$I,7,FALSE)</f>
        <v>659.69</v>
      </c>
      <c r="H981" s="145">
        <f>IFERROR(IF(F981= "yes",VLOOKUP(C981,Summary!$B:$I,5,0),0),0)</f>
        <v>0</v>
      </c>
      <c r="I981" s="144">
        <f t="shared" si="217"/>
        <v>0</v>
      </c>
      <c r="J981" s="101">
        <f>VLOOKUP($A981,'2021-22 Salary &amp; Benefits'!$A:$I,3,FALSE)</f>
        <v>1.18</v>
      </c>
      <c r="K981" s="101">
        <f>VLOOKUP($A981,'2021-22 Salary &amp; Benefits'!$A:$I,4,FALSE)</f>
        <v>1.18</v>
      </c>
      <c r="L981" s="121">
        <f t="shared" si="218"/>
        <v>0</v>
      </c>
      <c r="M981" s="29">
        <v>15</v>
      </c>
      <c r="N981" s="31">
        <f t="shared" si="219"/>
        <v>0</v>
      </c>
      <c r="O981" s="29">
        <v>1.1000000000000001</v>
      </c>
      <c r="P981" s="29">
        <v>36</v>
      </c>
      <c r="Q981" s="32">
        <f t="shared" si="220"/>
        <v>0</v>
      </c>
      <c r="R981" s="122">
        <f t="shared" si="221"/>
        <v>0</v>
      </c>
      <c r="S981" s="25">
        <f>VLOOKUP($A981,'2021-22 Salary &amp; Benefits'!$A:$I,5,FALSE)</f>
        <v>67585</v>
      </c>
      <c r="T981" s="25">
        <f>VLOOKUP($A981,'2021-22 Salary &amp; Benefits'!$A:$I,6,FALSE)</f>
        <v>68937</v>
      </c>
      <c r="U981" s="26">
        <f t="shared" si="222"/>
        <v>0</v>
      </c>
      <c r="V981" s="26">
        <f t="shared" si="223"/>
        <v>0</v>
      </c>
      <c r="W981" s="26">
        <f>'2021-22 Salary &amp; Benefits'!G$6</f>
        <v>11848.32</v>
      </c>
      <c r="X981" s="28">
        <f>'2021-22 Salary &amp; Benefits'!H$6</f>
        <v>0.2271</v>
      </c>
      <c r="Y981" s="28">
        <f>'2021-22 Salary &amp; Benefits'!I$6</f>
        <v>0.22070000000000001</v>
      </c>
      <c r="Z981" s="26">
        <f t="shared" si="224"/>
        <v>0</v>
      </c>
      <c r="AA981" s="27">
        <f t="shared" si="228"/>
        <v>0</v>
      </c>
      <c r="AB981" s="27">
        <f t="shared" si="225"/>
        <v>0</v>
      </c>
      <c r="AC981" s="27">
        <f t="shared" si="226"/>
        <v>0</v>
      </c>
      <c r="AD981" s="26">
        <f t="shared" si="227"/>
        <v>0</v>
      </c>
    </row>
    <row r="982" spans="1:30" s="23" customFormat="1">
      <c r="A982" s="129" t="s">
        <v>2375</v>
      </c>
      <c r="B982" s="129" t="s">
        <v>891</v>
      </c>
      <c r="C982" s="130">
        <v>3747</v>
      </c>
      <c r="D982" s="129" t="s">
        <v>918</v>
      </c>
      <c r="E982" s="169">
        <f>VLOOKUP($C982,'2020-21 School Level AAFTE'!$C:$Z,11,FALSE)</f>
        <v>6.1699999999999998E-2</v>
      </c>
      <c r="F982" s="169" t="str">
        <f>VLOOKUP($C982,'2020-21 School Level AAFTE'!$C:$Z,8,FALSE)</f>
        <v>No</v>
      </c>
      <c r="G982" s="167">
        <f>VLOOKUP($C982,'2020-21 School Level AAFTE'!$C:$I,7,FALSE)</f>
        <v>401.7</v>
      </c>
      <c r="H982" s="145">
        <f>IFERROR(IF(F982= "yes",VLOOKUP(C982,Summary!$B:$I,5,0),0),0)</f>
        <v>0</v>
      </c>
      <c r="I982" s="143">
        <f t="shared" si="217"/>
        <v>0</v>
      </c>
      <c r="J982" s="101">
        <f>VLOOKUP($A982,'2021-22 Salary &amp; Benefits'!$A:$I,3,FALSE)</f>
        <v>1.18</v>
      </c>
      <c r="K982" s="101">
        <f>VLOOKUP($A982,'2021-22 Salary &amp; Benefits'!$A:$I,4,FALSE)</f>
        <v>1.18</v>
      </c>
      <c r="L982" s="45">
        <f t="shared" si="218"/>
        <v>0</v>
      </c>
      <c r="M982" s="29">
        <v>15</v>
      </c>
      <c r="N982" s="31">
        <f t="shared" si="219"/>
        <v>0</v>
      </c>
      <c r="O982" s="29">
        <v>1.1000000000000001</v>
      </c>
      <c r="P982" s="29">
        <v>36</v>
      </c>
      <c r="Q982" s="32">
        <f t="shared" si="220"/>
        <v>0</v>
      </c>
      <c r="R982" s="122">
        <f t="shared" si="221"/>
        <v>0</v>
      </c>
      <c r="S982" s="25">
        <f>VLOOKUP($A982,'2021-22 Salary &amp; Benefits'!$A:$I,5,FALSE)</f>
        <v>67585</v>
      </c>
      <c r="T982" s="25">
        <f>VLOOKUP($A982,'2021-22 Salary &amp; Benefits'!$A:$I,6,FALSE)</f>
        <v>68937</v>
      </c>
      <c r="U982" s="26">
        <f t="shared" si="222"/>
        <v>0</v>
      </c>
      <c r="V982" s="26">
        <f t="shared" si="223"/>
        <v>0</v>
      </c>
      <c r="W982" s="26">
        <f>'2021-22 Salary &amp; Benefits'!G$6</f>
        <v>11848.32</v>
      </c>
      <c r="X982" s="28">
        <f>'2021-22 Salary &amp; Benefits'!H$6</f>
        <v>0.2271</v>
      </c>
      <c r="Y982" s="28">
        <f>'2021-22 Salary &amp; Benefits'!I$6</f>
        <v>0.22070000000000001</v>
      </c>
      <c r="Z982" s="26">
        <f t="shared" si="224"/>
        <v>0</v>
      </c>
      <c r="AA982" s="27">
        <f t="shared" si="228"/>
        <v>0</v>
      </c>
      <c r="AB982" s="27">
        <f t="shared" si="225"/>
        <v>0</v>
      </c>
      <c r="AC982" s="27">
        <f t="shared" si="226"/>
        <v>0</v>
      </c>
      <c r="AD982" s="26">
        <f t="shared" si="227"/>
        <v>0</v>
      </c>
    </row>
    <row r="983" spans="1:30" s="23" customFormat="1">
      <c r="A983" s="129" t="s">
        <v>2375</v>
      </c>
      <c r="B983" s="129" t="s">
        <v>891</v>
      </c>
      <c r="C983" s="130">
        <v>4302</v>
      </c>
      <c r="D983" s="129" t="s">
        <v>931</v>
      </c>
      <c r="E983" s="169">
        <f>VLOOKUP($C983,'2020-21 School Level AAFTE'!$C:$Z,11,FALSE)</f>
        <v>1.0699999999999999E-2</v>
      </c>
      <c r="F983" s="169" t="str">
        <f>VLOOKUP($C983,'2020-21 School Level AAFTE'!$C:$Z,8,FALSE)</f>
        <v>No</v>
      </c>
      <c r="G983" s="167">
        <f>VLOOKUP($C983,'2020-21 School Level AAFTE'!$C:$I,7,FALSE)</f>
        <v>644.12</v>
      </c>
      <c r="H983" s="145">
        <f>IFERROR(IF(F983= "yes",VLOOKUP(C983,Summary!$B:$I,5,0),0),0)</f>
        <v>0</v>
      </c>
      <c r="I983" s="143">
        <f t="shared" si="217"/>
        <v>0</v>
      </c>
      <c r="J983" s="101">
        <f>VLOOKUP($A983,'2021-22 Salary &amp; Benefits'!$A:$I,3,FALSE)</f>
        <v>1.18</v>
      </c>
      <c r="K983" s="101">
        <f>VLOOKUP($A983,'2021-22 Salary &amp; Benefits'!$A:$I,4,FALSE)</f>
        <v>1.18</v>
      </c>
      <c r="L983" s="45">
        <f t="shared" si="218"/>
        <v>0</v>
      </c>
      <c r="M983" s="29">
        <v>15</v>
      </c>
      <c r="N983" s="31">
        <f t="shared" si="219"/>
        <v>0</v>
      </c>
      <c r="O983" s="29">
        <v>1.1000000000000001</v>
      </c>
      <c r="P983" s="29">
        <v>36</v>
      </c>
      <c r="Q983" s="32">
        <f t="shared" si="220"/>
        <v>0</v>
      </c>
      <c r="R983" s="122">
        <f t="shared" si="221"/>
        <v>0</v>
      </c>
      <c r="S983" s="25">
        <f>VLOOKUP($A983,'2021-22 Salary &amp; Benefits'!$A:$I,5,FALSE)</f>
        <v>67585</v>
      </c>
      <c r="T983" s="25">
        <f>VLOOKUP($A983,'2021-22 Salary &amp; Benefits'!$A:$I,6,FALSE)</f>
        <v>68937</v>
      </c>
      <c r="U983" s="26">
        <f t="shared" si="222"/>
        <v>0</v>
      </c>
      <c r="V983" s="26">
        <f t="shared" si="223"/>
        <v>0</v>
      </c>
      <c r="W983" s="26">
        <f>'2021-22 Salary &amp; Benefits'!G$6</f>
        <v>11848.32</v>
      </c>
      <c r="X983" s="28">
        <f>'2021-22 Salary &amp; Benefits'!H$6</f>
        <v>0.2271</v>
      </c>
      <c r="Y983" s="28">
        <f>'2021-22 Salary &amp; Benefits'!I$6</f>
        <v>0.22070000000000001</v>
      </c>
      <c r="Z983" s="26">
        <f t="shared" si="224"/>
        <v>0</v>
      </c>
      <c r="AA983" s="27">
        <f t="shared" si="228"/>
        <v>0</v>
      </c>
      <c r="AB983" s="27">
        <f t="shared" si="225"/>
        <v>0</v>
      </c>
      <c r="AC983" s="27">
        <f t="shared" si="226"/>
        <v>0</v>
      </c>
      <c r="AD983" s="26">
        <f t="shared" si="227"/>
        <v>0</v>
      </c>
    </row>
    <row r="984" spans="1:30" s="23" customFormat="1">
      <c r="A984" s="129" t="s">
        <v>2375</v>
      </c>
      <c r="B984" s="129" t="s">
        <v>891</v>
      </c>
      <c r="C984" s="130">
        <v>1975</v>
      </c>
      <c r="D984" s="129" t="s">
        <v>899</v>
      </c>
      <c r="E984" s="169">
        <f>VLOOKUP($C984,'2020-21 School Level AAFTE'!$C:$Z,11,FALSE)</f>
        <v>3.3500000000000002E-2</v>
      </c>
      <c r="F984" s="169" t="str">
        <f>VLOOKUP($C984,'2020-21 School Level AAFTE'!$C:$Z,8,FALSE)</f>
        <v>No</v>
      </c>
      <c r="G984" s="167">
        <f>VLOOKUP($C984,'2020-21 School Level AAFTE'!$C:$I,7,FALSE)</f>
        <v>89.9</v>
      </c>
      <c r="H984" s="145">
        <f>IFERROR(IF(F984= "yes",VLOOKUP(C984,Summary!$B:$I,5,0),0),0)</f>
        <v>0</v>
      </c>
      <c r="I984" s="144">
        <f t="shared" si="217"/>
        <v>0</v>
      </c>
      <c r="J984" s="101">
        <f>VLOOKUP($A984,'2021-22 Salary &amp; Benefits'!$A:$I,3,FALSE)</f>
        <v>1.18</v>
      </c>
      <c r="K984" s="101">
        <f>VLOOKUP($A984,'2021-22 Salary &amp; Benefits'!$A:$I,4,FALSE)</f>
        <v>1.18</v>
      </c>
      <c r="L984" s="121">
        <f t="shared" si="218"/>
        <v>0</v>
      </c>
      <c r="M984" s="29">
        <v>15</v>
      </c>
      <c r="N984" s="31">
        <f t="shared" si="219"/>
        <v>0</v>
      </c>
      <c r="O984" s="29">
        <v>1.1000000000000001</v>
      </c>
      <c r="P984" s="29">
        <v>36</v>
      </c>
      <c r="Q984" s="32">
        <f t="shared" si="220"/>
        <v>0</v>
      </c>
      <c r="R984" s="122">
        <f t="shared" si="221"/>
        <v>0</v>
      </c>
      <c r="S984" s="25">
        <f>VLOOKUP($A984,'2021-22 Salary &amp; Benefits'!$A:$I,5,FALSE)</f>
        <v>67585</v>
      </c>
      <c r="T984" s="25">
        <f>VLOOKUP($A984,'2021-22 Salary &amp; Benefits'!$A:$I,6,FALSE)</f>
        <v>68937</v>
      </c>
      <c r="U984" s="26">
        <f t="shared" si="222"/>
        <v>0</v>
      </c>
      <c r="V984" s="26">
        <f t="shared" si="223"/>
        <v>0</v>
      </c>
      <c r="W984" s="26">
        <f>'2021-22 Salary &amp; Benefits'!G$6</f>
        <v>11848.32</v>
      </c>
      <c r="X984" s="28">
        <f>'2021-22 Salary &amp; Benefits'!H$6</f>
        <v>0.2271</v>
      </c>
      <c r="Y984" s="28">
        <f>'2021-22 Salary &amp; Benefits'!I$6</f>
        <v>0.22070000000000001</v>
      </c>
      <c r="Z984" s="26">
        <f t="shared" si="224"/>
        <v>0</v>
      </c>
      <c r="AA984" s="27">
        <f t="shared" si="228"/>
        <v>0</v>
      </c>
      <c r="AB984" s="27">
        <f t="shared" si="225"/>
        <v>0</v>
      </c>
      <c r="AC984" s="27">
        <f t="shared" si="226"/>
        <v>0</v>
      </c>
      <c r="AD984" s="26">
        <f t="shared" si="227"/>
        <v>0</v>
      </c>
    </row>
    <row r="985" spans="1:30" s="23" customFormat="1">
      <c r="A985" s="126" t="s">
        <v>2375</v>
      </c>
      <c r="B985" s="129" t="s">
        <v>891</v>
      </c>
      <c r="C985" s="128">
        <v>5265</v>
      </c>
      <c r="D985" s="126" t="s">
        <v>941</v>
      </c>
      <c r="E985" s="169">
        <f>VLOOKUP($C985,'2020-21 School Level AAFTE'!$C:$Z,11,FALSE)</f>
        <v>2.1000000000000001E-2</v>
      </c>
      <c r="F985" s="169" t="str">
        <f>VLOOKUP($C985,'2020-21 School Level AAFTE'!$C:$Z,8,FALSE)</f>
        <v>No</v>
      </c>
      <c r="G985" s="167">
        <f>VLOOKUP($C985,'2020-21 School Level AAFTE'!$C:$I,7,FALSE)</f>
        <v>605.01</v>
      </c>
      <c r="H985" s="145">
        <f>IFERROR(IF(F985= "yes",VLOOKUP(C985,Summary!$B:$I,5,0),0),0)</f>
        <v>0</v>
      </c>
      <c r="I985" s="143">
        <f t="shared" si="217"/>
        <v>0</v>
      </c>
      <c r="J985" s="101">
        <f>VLOOKUP($A985,'2021-22 Salary &amp; Benefits'!$A:$I,3,FALSE)</f>
        <v>1.18</v>
      </c>
      <c r="K985" s="101">
        <f>VLOOKUP($A985,'2021-22 Salary &amp; Benefits'!$A:$I,4,FALSE)</f>
        <v>1.18</v>
      </c>
      <c r="L985" s="45">
        <f t="shared" si="218"/>
        <v>0</v>
      </c>
      <c r="M985" s="29">
        <v>15</v>
      </c>
      <c r="N985" s="31">
        <f t="shared" si="219"/>
        <v>0</v>
      </c>
      <c r="O985" s="29">
        <v>1.1000000000000001</v>
      </c>
      <c r="P985" s="29">
        <v>36</v>
      </c>
      <c r="Q985" s="32">
        <f t="shared" si="220"/>
        <v>0</v>
      </c>
      <c r="R985" s="122">
        <f t="shared" si="221"/>
        <v>0</v>
      </c>
      <c r="S985" s="25">
        <f>VLOOKUP($A985,'2021-22 Salary &amp; Benefits'!$A:$I,5,FALSE)</f>
        <v>67585</v>
      </c>
      <c r="T985" s="25">
        <f>VLOOKUP($A985,'2021-22 Salary &amp; Benefits'!$A:$I,6,FALSE)</f>
        <v>68937</v>
      </c>
      <c r="U985" s="26">
        <f t="shared" si="222"/>
        <v>0</v>
      </c>
      <c r="V985" s="26">
        <f t="shared" si="223"/>
        <v>0</v>
      </c>
      <c r="W985" s="26">
        <f>'2021-22 Salary &amp; Benefits'!G$6</f>
        <v>11848.32</v>
      </c>
      <c r="X985" s="28">
        <f>'2021-22 Salary &amp; Benefits'!H$6</f>
        <v>0.2271</v>
      </c>
      <c r="Y985" s="28">
        <f>'2021-22 Salary &amp; Benefits'!I$6</f>
        <v>0.22070000000000001</v>
      </c>
      <c r="Z985" s="26">
        <f t="shared" si="224"/>
        <v>0</v>
      </c>
      <c r="AA985" s="27">
        <f t="shared" si="228"/>
        <v>0</v>
      </c>
      <c r="AB985" s="27">
        <f t="shared" si="225"/>
        <v>0</v>
      </c>
      <c r="AC985" s="27">
        <f t="shared" si="226"/>
        <v>0</v>
      </c>
      <c r="AD985" s="26">
        <f t="shared" si="227"/>
        <v>0</v>
      </c>
    </row>
    <row r="986" spans="1:30" s="23" customFormat="1">
      <c r="A986" s="129" t="s">
        <v>2375</v>
      </c>
      <c r="B986" s="129" t="s">
        <v>891</v>
      </c>
      <c r="C986" s="130">
        <v>3490</v>
      </c>
      <c r="D986" s="129" t="s">
        <v>908</v>
      </c>
      <c r="E986" s="169">
        <f>VLOOKUP($C986,'2020-21 School Level AAFTE'!$C:$Z,11,FALSE)</f>
        <v>0.1172</v>
      </c>
      <c r="F986" s="169" t="str">
        <f>VLOOKUP($C986,'2020-21 School Level AAFTE'!$C:$Z,8,FALSE)</f>
        <v>No</v>
      </c>
      <c r="G986" s="167">
        <f>VLOOKUP($C986,'2020-21 School Level AAFTE'!$C:$I,7,FALSE)</f>
        <v>440.01</v>
      </c>
      <c r="H986" s="145">
        <f>IFERROR(IF(F986= "yes",VLOOKUP(C986,Summary!$B:$I,5,0),0),0)</f>
        <v>0</v>
      </c>
      <c r="I986" s="143">
        <f t="shared" si="217"/>
        <v>0</v>
      </c>
      <c r="J986" s="101">
        <f>VLOOKUP($A986,'2021-22 Salary &amp; Benefits'!$A:$I,3,FALSE)</f>
        <v>1.18</v>
      </c>
      <c r="K986" s="101">
        <f>VLOOKUP($A986,'2021-22 Salary &amp; Benefits'!$A:$I,4,FALSE)</f>
        <v>1.18</v>
      </c>
      <c r="L986" s="45">
        <f t="shared" si="218"/>
        <v>0</v>
      </c>
      <c r="M986" s="29">
        <v>15</v>
      </c>
      <c r="N986" s="31">
        <f t="shared" si="219"/>
        <v>0</v>
      </c>
      <c r="O986" s="29">
        <v>1.1000000000000001</v>
      </c>
      <c r="P986" s="29">
        <v>36</v>
      </c>
      <c r="Q986" s="32">
        <f t="shared" si="220"/>
        <v>0</v>
      </c>
      <c r="R986" s="122">
        <f t="shared" si="221"/>
        <v>0</v>
      </c>
      <c r="S986" s="25">
        <f>VLOOKUP($A986,'2021-22 Salary &amp; Benefits'!$A:$I,5,FALSE)</f>
        <v>67585</v>
      </c>
      <c r="T986" s="25">
        <f>VLOOKUP($A986,'2021-22 Salary &amp; Benefits'!$A:$I,6,FALSE)</f>
        <v>68937</v>
      </c>
      <c r="U986" s="26">
        <f t="shared" si="222"/>
        <v>0</v>
      </c>
      <c r="V986" s="26">
        <f t="shared" si="223"/>
        <v>0</v>
      </c>
      <c r="W986" s="26">
        <f>'2021-22 Salary &amp; Benefits'!G$6</f>
        <v>11848.32</v>
      </c>
      <c r="X986" s="28">
        <f>'2021-22 Salary &amp; Benefits'!H$6</f>
        <v>0.2271</v>
      </c>
      <c r="Y986" s="28">
        <f>'2021-22 Salary &amp; Benefits'!I$6</f>
        <v>0.22070000000000001</v>
      </c>
      <c r="Z986" s="26">
        <f t="shared" si="224"/>
        <v>0</v>
      </c>
      <c r="AA986" s="27">
        <f t="shared" si="228"/>
        <v>0</v>
      </c>
      <c r="AB986" s="27">
        <f t="shared" si="225"/>
        <v>0</v>
      </c>
      <c r="AC986" s="27">
        <f t="shared" si="226"/>
        <v>0</v>
      </c>
      <c r="AD986" s="26">
        <f t="shared" si="227"/>
        <v>0</v>
      </c>
    </row>
    <row r="987" spans="1:30" s="23" customFormat="1">
      <c r="A987" s="129" t="s">
        <v>2375</v>
      </c>
      <c r="B987" s="129" t="s">
        <v>891</v>
      </c>
      <c r="C987" s="130">
        <v>5597</v>
      </c>
      <c r="D987" s="129" t="s">
        <v>3166</v>
      </c>
      <c r="E987" s="169">
        <f>VLOOKUP($C987,'2020-21 School Level AAFTE'!$C:$Z,11,FALSE)</f>
        <v>7.0099999999999996E-2</v>
      </c>
      <c r="F987" s="169" t="str">
        <f>VLOOKUP($C987,'2020-21 School Level AAFTE'!$C:$Z,8,FALSE)</f>
        <v>No</v>
      </c>
      <c r="G987" s="167">
        <f>VLOOKUP($C987,'2020-21 School Level AAFTE'!$C:$I,7,FALSE)</f>
        <v>804.09</v>
      </c>
      <c r="H987" s="145">
        <f>IFERROR(IF(F987= "yes",VLOOKUP(C987,Summary!$B:$I,5,0),0),0)</f>
        <v>0</v>
      </c>
      <c r="I987" s="144">
        <f t="shared" si="217"/>
        <v>0</v>
      </c>
      <c r="J987" s="101">
        <f>VLOOKUP($A987,'2021-22 Salary &amp; Benefits'!$A:$I,3,FALSE)</f>
        <v>1.18</v>
      </c>
      <c r="K987" s="101">
        <f>VLOOKUP($A987,'2021-22 Salary &amp; Benefits'!$A:$I,4,FALSE)</f>
        <v>1.18</v>
      </c>
      <c r="L987" s="121">
        <f t="shared" si="218"/>
        <v>0</v>
      </c>
      <c r="M987" s="29">
        <v>15</v>
      </c>
      <c r="N987" s="31">
        <f t="shared" si="219"/>
        <v>0</v>
      </c>
      <c r="O987" s="29">
        <v>1.1000000000000001</v>
      </c>
      <c r="P987" s="29">
        <v>36</v>
      </c>
      <c r="Q987" s="32">
        <f t="shared" si="220"/>
        <v>0</v>
      </c>
      <c r="R987" s="122">
        <f t="shared" si="221"/>
        <v>0</v>
      </c>
      <c r="S987" s="25">
        <f>VLOOKUP($A987,'2021-22 Salary &amp; Benefits'!$A:$I,5,FALSE)</f>
        <v>67585</v>
      </c>
      <c r="T987" s="25">
        <f>VLOOKUP($A987,'2021-22 Salary &amp; Benefits'!$A:$I,6,FALSE)</f>
        <v>68937</v>
      </c>
      <c r="U987" s="26">
        <f t="shared" si="222"/>
        <v>0</v>
      </c>
      <c r="V987" s="26">
        <f t="shared" si="223"/>
        <v>0</v>
      </c>
      <c r="W987" s="26">
        <f>'2021-22 Salary &amp; Benefits'!G$6</f>
        <v>11848.32</v>
      </c>
      <c r="X987" s="28">
        <f>'2021-22 Salary &amp; Benefits'!H$6</f>
        <v>0.2271</v>
      </c>
      <c r="Y987" s="28">
        <f>'2021-22 Salary &amp; Benefits'!I$6</f>
        <v>0.22070000000000001</v>
      </c>
      <c r="Z987" s="26">
        <f t="shared" si="224"/>
        <v>0</v>
      </c>
      <c r="AA987" s="27">
        <f t="shared" si="228"/>
        <v>0</v>
      </c>
      <c r="AB987" s="27">
        <f t="shared" si="225"/>
        <v>0</v>
      </c>
      <c r="AC987" s="27">
        <f t="shared" si="226"/>
        <v>0</v>
      </c>
      <c r="AD987" s="26">
        <f t="shared" si="227"/>
        <v>0</v>
      </c>
    </row>
    <row r="988" spans="1:30" s="23" customFormat="1">
      <c r="A988" s="129" t="s">
        <v>2375</v>
      </c>
      <c r="B988" s="129" t="s">
        <v>891</v>
      </c>
      <c r="C988" s="130">
        <v>3441</v>
      </c>
      <c r="D988" s="129" t="s">
        <v>907</v>
      </c>
      <c r="E988" s="169">
        <f>VLOOKUP($C988,'2020-21 School Level AAFTE'!$C:$Z,11,FALSE)</f>
        <v>0.13389999999999999</v>
      </c>
      <c r="F988" s="169" t="str">
        <f>VLOOKUP($C988,'2020-21 School Level AAFTE'!$C:$Z,8,FALSE)</f>
        <v>No</v>
      </c>
      <c r="G988" s="167">
        <f>VLOOKUP($C988,'2020-21 School Level AAFTE'!$C:$I,7,FALSE)</f>
        <v>633.46</v>
      </c>
      <c r="H988" s="145">
        <f>IFERROR(IF(F988= "yes",VLOOKUP(C988,Summary!$B:$I,5,0),0),0)</f>
        <v>0</v>
      </c>
      <c r="I988" s="144">
        <f t="shared" si="217"/>
        <v>0</v>
      </c>
      <c r="J988" s="101">
        <f>VLOOKUP($A988,'2021-22 Salary &amp; Benefits'!$A:$I,3,FALSE)</f>
        <v>1.18</v>
      </c>
      <c r="K988" s="101">
        <f>VLOOKUP($A988,'2021-22 Salary &amp; Benefits'!$A:$I,4,FALSE)</f>
        <v>1.18</v>
      </c>
      <c r="L988" s="121">
        <f t="shared" si="218"/>
        <v>0</v>
      </c>
      <c r="M988" s="29">
        <v>15</v>
      </c>
      <c r="N988" s="31">
        <f t="shared" si="219"/>
        <v>0</v>
      </c>
      <c r="O988" s="29">
        <v>1.1000000000000001</v>
      </c>
      <c r="P988" s="29">
        <v>36</v>
      </c>
      <c r="Q988" s="32">
        <f t="shared" si="220"/>
        <v>0</v>
      </c>
      <c r="R988" s="122">
        <f t="shared" si="221"/>
        <v>0</v>
      </c>
      <c r="S988" s="25">
        <f>VLOOKUP($A988,'2021-22 Salary &amp; Benefits'!$A:$I,5,FALSE)</f>
        <v>67585</v>
      </c>
      <c r="T988" s="25">
        <f>VLOOKUP($A988,'2021-22 Salary &amp; Benefits'!$A:$I,6,FALSE)</f>
        <v>68937</v>
      </c>
      <c r="U988" s="26">
        <f t="shared" si="222"/>
        <v>0</v>
      </c>
      <c r="V988" s="26">
        <f t="shared" si="223"/>
        <v>0</v>
      </c>
      <c r="W988" s="26">
        <f>'2021-22 Salary &amp; Benefits'!G$6</f>
        <v>11848.32</v>
      </c>
      <c r="X988" s="28">
        <f>'2021-22 Salary &amp; Benefits'!H$6</f>
        <v>0.2271</v>
      </c>
      <c r="Y988" s="28">
        <f>'2021-22 Salary &amp; Benefits'!I$6</f>
        <v>0.22070000000000001</v>
      </c>
      <c r="Z988" s="26">
        <f t="shared" si="224"/>
        <v>0</v>
      </c>
      <c r="AA988" s="27">
        <f t="shared" si="228"/>
        <v>0</v>
      </c>
      <c r="AB988" s="27">
        <f t="shared" si="225"/>
        <v>0</v>
      </c>
      <c r="AC988" s="27">
        <f t="shared" si="226"/>
        <v>0</v>
      </c>
      <c r="AD988" s="26">
        <f t="shared" si="227"/>
        <v>0</v>
      </c>
    </row>
    <row r="989" spans="1:30" s="23" customFormat="1">
      <c r="A989" s="129" t="s">
        <v>2375</v>
      </c>
      <c r="B989" s="129" t="s">
        <v>891</v>
      </c>
      <c r="C989" s="130">
        <v>5958</v>
      </c>
      <c r="D989" s="129" t="s">
        <v>2747</v>
      </c>
      <c r="E989" s="169">
        <f>VLOOKUP($C989,'2020-21 School Level AAFTE'!$C:$Z,11,FALSE)</f>
        <v>2.92E-2</v>
      </c>
      <c r="F989" s="169" t="str">
        <f>VLOOKUP($C989,'2020-21 School Level AAFTE'!$C:$Z,8,FALSE)</f>
        <v>No</v>
      </c>
      <c r="G989" s="167">
        <f>VLOOKUP($C989,'2020-21 School Level AAFTE'!$C:$I,7,FALSE)</f>
        <v>401.6</v>
      </c>
      <c r="H989" s="145">
        <f>IFERROR(IF(F989= "yes",VLOOKUP(C989,Summary!$B:$I,5,0),0),0)</f>
        <v>0</v>
      </c>
      <c r="I989" s="144">
        <f t="shared" si="217"/>
        <v>0</v>
      </c>
      <c r="J989" s="101">
        <f>VLOOKUP($A989,'2021-22 Salary &amp; Benefits'!$A:$I,3,FALSE)</f>
        <v>1.18</v>
      </c>
      <c r="K989" s="101">
        <f>VLOOKUP($A989,'2021-22 Salary &amp; Benefits'!$A:$I,4,FALSE)</f>
        <v>1.18</v>
      </c>
      <c r="L989" s="121">
        <f t="shared" si="218"/>
        <v>0</v>
      </c>
      <c r="M989" s="29">
        <v>15</v>
      </c>
      <c r="N989" s="31">
        <f t="shared" si="219"/>
        <v>0</v>
      </c>
      <c r="O989" s="29">
        <v>1.1000000000000001</v>
      </c>
      <c r="P989" s="29">
        <v>36</v>
      </c>
      <c r="Q989" s="32">
        <f t="shared" si="220"/>
        <v>0</v>
      </c>
      <c r="R989" s="122">
        <f t="shared" si="221"/>
        <v>0</v>
      </c>
      <c r="S989" s="25">
        <f>VLOOKUP($A989,'2021-22 Salary &amp; Benefits'!$A:$I,5,FALSE)</f>
        <v>67585</v>
      </c>
      <c r="T989" s="25">
        <f>VLOOKUP($A989,'2021-22 Salary &amp; Benefits'!$A:$I,6,FALSE)</f>
        <v>68937</v>
      </c>
      <c r="U989" s="26">
        <f t="shared" si="222"/>
        <v>0</v>
      </c>
      <c r="V989" s="26">
        <f t="shared" si="223"/>
        <v>0</v>
      </c>
      <c r="W989" s="26">
        <f>'2021-22 Salary &amp; Benefits'!G$6</f>
        <v>11848.32</v>
      </c>
      <c r="X989" s="28">
        <f>'2021-22 Salary &amp; Benefits'!H$6</f>
        <v>0.2271</v>
      </c>
      <c r="Y989" s="28">
        <f>'2021-22 Salary &amp; Benefits'!I$6</f>
        <v>0.22070000000000001</v>
      </c>
      <c r="Z989" s="26">
        <f t="shared" si="224"/>
        <v>0</v>
      </c>
      <c r="AA989" s="27">
        <f t="shared" si="228"/>
        <v>0</v>
      </c>
      <c r="AB989" s="27">
        <f t="shared" si="225"/>
        <v>0</v>
      </c>
      <c r="AC989" s="27">
        <f t="shared" si="226"/>
        <v>0</v>
      </c>
      <c r="AD989" s="26">
        <f t="shared" si="227"/>
        <v>0</v>
      </c>
    </row>
    <row r="990" spans="1:30" s="23" customFormat="1">
      <c r="A990" s="129" t="s">
        <v>2375</v>
      </c>
      <c r="B990" s="129" t="s">
        <v>891</v>
      </c>
      <c r="C990" s="130">
        <v>4336</v>
      </c>
      <c r="D990" s="129" t="s">
        <v>932</v>
      </c>
      <c r="E990" s="169">
        <f>VLOOKUP($C990,'2020-21 School Level AAFTE'!$C:$Z,11,FALSE)</f>
        <v>2.7400000000000001E-2</v>
      </c>
      <c r="F990" s="169" t="str">
        <f>VLOOKUP($C990,'2020-21 School Level AAFTE'!$C:$Z,8,FALSE)</f>
        <v>No</v>
      </c>
      <c r="G990" s="167">
        <f>VLOOKUP($C990,'2020-21 School Level AAFTE'!$C:$I,7,FALSE)</f>
        <v>341.97</v>
      </c>
      <c r="H990" s="145">
        <f>IFERROR(IF(F990= "yes",VLOOKUP(C990,Summary!$B:$I,5,0),0),0)</f>
        <v>0</v>
      </c>
      <c r="I990" s="144">
        <f t="shared" si="217"/>
        <v>0</v>
      </c>
      <c r="J990" s="101">
        <f>VLOOKUP($A990,'2021-22 Salary &amp; Benefits'!$A:$I,3,FALSE)</f>
        <v>1.18</v>
      </c>
      <c r="K990" s="101">
        <f>VLOOKUP($A990,'2021-22 Salary &amp; Benefits'!$A:$I,4,FALSE)</f>
        <v>1.18</v>
      </c>
      <c r="L990" s="121">
        <f t="shared" si="218"/>
        <v>0</v>
      </c>
      <c r="M990" s="29">
        <v>15</v>
      </c>
      <c r="N990" s="31">
        <f t="shared" si="219"/>
        <v>0</v>
      </c>
      <c r="O990" s="29">
        <v>1.1000000000000001</v>
      </c>
      <c r="P990" s="29">
        <v>36</v>
      </c>
      <c r="Q990" s="32">
        <f t="shared" si="220"/>
        <v>0</v>
      </c>
      <c r="R990" s="122">
        <f t="shared" si="221"/>
        <v>0</v>
      </c>
      <c r="S990" s="25">
        <f>VLOOKUP($A990,'2021-22 Salary &amp; Benefits'!$A:$I,5,FALSE)</f>
        <v>67585</v>
      </c>
      <c r="T990" s="25">
        <f>VLOOKUP($A990,'2021-22 Salary &amp; Benefits'!$A:$I,6,FALSE)</f>
        <v>68937</v>
      </c>
      <c r="U990" s="26">
        <f t="shared" si="222"/>
        <v>0</v>
      </c>
      <c r="V990" s="26">
        <f t="shared" si="223"/>
        <v>0</v>
      </c>
      <c r="W990" s="26">
        <f>'2021-22 Salary &amp; Benefits'!G$6</f>
        <v>11848.32</v>
      </c>
      <c r="X990" s="28">
        <f>'2021-22 Salary &amp; Benefits'!H$6</f>
        <v>0.2271</v>
      </c>
      <c r="Y990" s="28">
        <f>'2021-22 Salary &amp; Benefits'!I$6</f>
        <v>0.22070000000000001</v>
      </c>
      <c r="Z990" s="26">
        <f t="shared" si="224"/>
        <v>0</v>
      </c>
      <c r="AA990" s="27">
        <f t="shared" si="228"/>
        <v>0</v>
      </c>
      <c r="AB990" s="27">
        <f t="shared" si="225"/>
        <v>0</v>
      </c>
      <c r="AC990" s="27">
        <f t="shared" si="226"/>
        <v>0</v>
      </c>
      <c r="AD990" s="26">
        <f t="shared" si="227"/>
        <v>0</v>
      </c>
    </row>
    <row r="991" spans="1:30" s="23" customFormat="1">
      <c r="A991" s="129" t="s">
        <v>2492</v>
      </c>
      <c r="B991" s="129" t="s">
        <v>1748</v>
      </c>
      <c r="C991" s="130">
        <v>4576</v>
      </c>
      <c r="D991" s="129" t="s">
        <v>1753</v>
      </c>
      <c r="E991" s="169">
        <f>VLOOKUP($C991,'2020-21 School Level AAFTE'!$C:$Z,11,FALSE)</f>
        <v>0.36409999999999998</v>
      </c>
      <c r="F991" s="169" t="str">
        <f>VLOOKUP($C991,'2020-21 School Level AAFTE'!$C:$Z,8,FALSE)</f>
        <v>No</v>
      </c>
      <c r="G991" s="167">
        <f>VLOOKUP($C991,'2020-21 School Level AAFTE'!$C:$I,7,FALSE)</f>
        <v>373.86</v>
      </c>
      <c r="H991" s="145">
        <f>IFERROR(IF(F991= "yes",VLOOKUP(C991,Summary!$B:$I,5,0),0),0)</f>
        <v>0</v>
      </c>
      <c r="I991" s="144">
        <f t="shared" si="217"/>
        <v>0</v>
      </c>
      <c r="J991" s="101">
        <f>VLOOKUP($A991,'2021-22 Salary &amp; Benefits'!$A:$I,3,FALSE)</f>
        <v>1.1600000000000001</v>
      </c>
      <c r="K991" s="101">
        <f>VLOOKUP($A991,'2021-22 Salary &amp; Benefits'!$A:$I,4,FALSE)</f>
        <v>1.1600000000000001</v>
      </c>
      <c r="L991" s="121">
        <f t="shared" si="218"/>
        <v>0</v>
      </c>
      <c r="M991" s="29">
        <v>15</v>
      </c>
      <c r="N991" s="31">
        <f t="shared" si="219"/>
        <v>0</v>
      </c>
      <c r="O991" s="29">
        <v>1.1000000000000001</v>
      </c>
      <c r="P991" s="29">
        <v>36</v>
      </c>
      <c r="Q991" s="32">
        <f t="shared" si="220"/>
        <v>0</v>
      </c>
      <c r="R991" s="122">
        <f t="shared" si="221"/>
        <v>0</v>
      </c>
      <c r="S991" s="25">
        <f>VLOOKUP($A991,'2021-22 Salary &amp; Benefits'!$A:$I,5,FALSE)</f>
        <v>67585</v>
      </c>
      <c r="T991" s="25">
        <f>VLOOKUP($A991,'2021-22 Salary &amp; Benefits'!$A:$I,6,FALSE)</f>
        <v>68937</v>
      </c>
      <c r="U991" s="26">
        <f t="shared" si="222"/>
        <v>0</v>
      </c>
      <c r="V991" s="26">
        <f t="shared" si="223"/>
        <v>0</v>
      </c>
      <c r="W991" s="26">
        <f>'2021-22 Salary &amp; Benefits'!G$6</f>
        <v>11848.32</v>
      </c>
      <c r="X991" s="28">
        <f>'2021-22 Salary &amp; Benefits'!H$6</f>
        <v>0.2271</v>
      </c>
      <c r="Y991" s="28">
        <f>'2021-22 Salary &amp; Benefits'!I$6</f>
        <v>0.22070000000000001</v>
      </c>
      <c r="Z991" s="26">
        <f t="shared" si="224"/>
        <v>0</v>
      </c>
      <c r="AA991" s="27">
        <f t="shared" si="228"/>
        <v>0</v>
      </c>
      <c r="AB991" s="27">
        <f t="shared" si="225"/>
        <v>0</v>
      </c>
      <c r="AC991" s="27">
        <f t="shared" si="226"/>
        <v>0</v>
      </c>
      <c r="AD991" s="26">
        <f t="shared" si="227"/>
        <v>0</v>
      </c>
    </row>
    <row r="992" spans="1:30" s="23" customFormat="1">
      <c r="A992" s="129" t="s">
        <v>2492</v>
      </c>
      <c r="B992" s="129" t="s">
        <v>1748</v>
      </c>
      <c r="C992" s="130">
        <v>4477</v>
      </c>
      <c r="D992" s="129" t="s">
        <v>1752</v>
      </c>
      <c r="E992" s="169">
        <f>VLOOKUP($C992,'2020-21 School Level AAFTE'!$C:$Z,11,FALSE)</f>
        <v>0.42320000000000002</v>
      </c>
      <c r="F992" s="169" t="str">
        <f>VLOOKUP($C992,'2020-21 School Level AAFTE'!$C:$Z,8,FALSE)</f>
        <v>No</v>
      </c>
      <c r="G992" s="167">
        <f>VLOOKUP($C992,'2020-21 School Level AAFTE'!$C:$I,7,FALSE)</f>
        <v>326.3</v>
      </c>
      <c r="H992" s="145">
        <f>IFERROR(IF(F992= "yes",VLOOKUP(C992,Summary!$B:$I,5,0),0),0)</f>
        <v>0</v>
      </c>
      <c r="I992" s="143">
        <f t="shared" si="217"/>
        <v>0</v>
      </c>
      <c r="J992" s="101">
        <f>VLOOKUP($A992,'2021-22 Salary &amp; Benefits'!$A:$I,3,FALSE)</f>
        <v>1.1600000000000001</v>
      </c>
      <c r="K992" s="101">
        <f>VLOOKUP($A992,'2021-22 Salary &amp; Benefits'!$A:$I,4,FALSE)</f>
        <v>1.1600000000000001</v>
      </c>
      <c r="L992" s="45">
        <f t="shared" si="218"/>
        <v>0</v>
      </c>
      <c r="M992" s="29">
        <v>15</v>
      </c>
      <c r="N992" s="31">
        <f t="shared" si="219"/>
        <v>0</v>
      </c>
      <c r="O992" s="29">
        <v>1.1000000000000001</v>
      </c>
      <c r="P992" s="29">
        <v>36</v>
      </c>
      <c r="Q992" s="32">
        <f t="shared" si="220"/>
        <v>0</v>
      </c>
      <c r="R992" s="122">
        <f t="shared" si="221"/>
        <v>0</v>
      </c>
      <c r="S992" s="25">
        <f>VLOOKUP($A992,'2021-22 Salary &amp; Benefits'!$A:$I,5,FALSE)</f>
        <v>67585</v>
      </c>
      <c r="T992" s="25">
        <f>VLOOKUP($A992,'2021-22 Salary &amp; Benefits'!$A:$I,6,FALSE)</f>
        <v>68937</v>
      </c>
      <c r="U992" s="26">
        <f t="shared" si="222"/>
        <v>0</v>
      </c>
      <c r="V992" s="26">
        <f t="shared" si="223"/>
        <v>0</v>
      </c>
      <c r="W992" s="26">
        <f>'2021-22 Salary &amp; Benefits'!G$6</f>
        <v>11848.32</v>
      </c>
      <c r="X992" s="28">
        <f>'2021-22 Salary &amp; Benefits'!H$6</f>
        <v>0.2271</v>
      </c>
      <c r="Y992" s="28">
        <f>'2021-22 Salary &amp; Benefits'!I$6</f>
        <v>0.22070000000000001</v>
      </c>
      <c r="Z992" s="26">
        <f t="shared" si="224"/>
        <v>0</v>
      </c>
      <c r="AA992" s="27">
        <f t="shared" si="228"/>
        <v>0</v>
      </c>
      <c r="AB992" s="27">
        <f t="shared" si="225"/>
        <v>0</v>
      </c>
      <c r="AC992" s="27">
        <f t="shared" si="226"/>
        <v>0</v>
      </c>
      <c r="AD992" s="26">
        <f t="shared" si="227"/>
        <v>0</v>
      </c>
    </row>
    <row r="993" spans="1:30" s="23" customFormat="1">
      <c r="A993" s="129" t="s">
        <v>2492</v>
      </c>
      <c r="B993" s="129" t="s">
        <v>1748</v>
      </c>
      <c r="C993" s="130">
        <v>3255</v>
      </c>
      <c r="D993" s="129" t="s">
        <v>1749</v>
      </c>
      <c r="E993" s="169">
        <f>VLOOKUP($C993,'2020-21 School Level AAFTE'!$C:$Z,11,FALSE)</f>
        <v>0.44619999999999999</v>
      </c>
      <c r="F993" s="169" t="str">
        <f>VLOOKUP($C993,'2020-21 School Level AAFTE'!$C:$Z,8,FALSE)</f>
        <v>No</v>
      </c>
      <c r="G993" s="167">
        <f>VLOOKUP($C993,'2020-21 School Level AAFTE'!$C:$I,7,FALSE)</f>
        <v>362.02</v>
      </c>
      <c r="H993" s="145">
        <f>IFERROR(IF(F993= "yes",VLOOKUP(C993,Summary!$B:$I,5,0),0),0)</f>
        <v>0</v>
      </c>
      <c r="I993" s="144">
        <f t="shared" si="217"/>
        <v>0</v>
      </c>
      <c r="J993" s="101">
        <f>VLOOKUP($A993,'2021-22 Salary &amp; Benefits'!$A:$I,3,FALSE)</f>
        <v>1.1600000000000001</v>
      </c>
      <c r="K993" s="101">
        <f>VLOOKUP($A993,'2021-22 Salary &amp; Benefits'!$A:$I,4,FALSE)</f>
        <v>1.1600000000000001</v>
      </c>
      <c r="L993" s="121">
        <f t="shared" si="218"/>
        <v>0</v>
      </c>
      <c r="M993" s="29">
        <v>15</v>
      </c>
      <c r="N993" s="31">
        <f t="shared" si="219"/>
        <v>0</v>
      </c>
      <c r="O993" s="29">
        <v>1.1000000000000001</v>
      </c>
      <c r="P993" s="29">
        <v>36</v>
      </c>
      <c r="Q993" s="32">
        <f t="shared" si="220"/>
        <v>0</v>
      </c>
      <c r="R993" s="122">
        <f t="shared" si="221"/>
        <v>0</v>
      </c>
      <c r="S993" s="25">
        <f>VLOOKUP($A993,'2021-22 Salary &amp; Benefits'!$A:$I,5,FALSE)</f>
        <v>67585</v>
      </c>
      <c r="T993" s="25">
        <f>VLOOKUP($A993,'2021-22 Salary &amp; Benefits'!$A:$I,6,FALSE)</f>
        <v>68937</v>
      </c>
      <c r="U993" s="26">
        <f t="shared" si="222"/>
        <v>0</v>
      </c>
      <c r="V993" s="26">
        <f t="shared" si="223"/>
        <v>0</v>
      </c>
      <c r="W993" s="26">
        <f>'2021-22 Salary &amp; Benefits'!G$6</f>
        <v>11848.32</v>
      </c>
      <c r="X993" s="28">
        <f>'2021-22 Salary &amp; Benefits'!H$6</f>
        <v>0.2271</v>
      </c>
      <c r="Y993" s="28">
        <f>'2021-22 Salary &amp; Benefits'!I$6</f>
        <v>0.22070000000000001</v>
      </c>
      <c r="Z993" s="26">
        <f t="shared" si="224"/>
        <v>0</v>
      </c>
      <c r="AA993" s="27">
        <f t="shared" si="228"/>
        <v>0</v>
      </c>
      <c r="AB993" s="27">
        <f t="shared" si="225"/>
        <v>0</v>
      </c>
      <c r="AC993" s="27">
        <f t="shared" si="226"/>
        <v>0</v>
      </c>
      <c r="AD993" s="26">
        <f t="shared" si="227"/>
        <v>0</v>
      </c>
    </row>
    <row r="994" spans="1:30" s="23" customFormat="1">
      <c r="A994" s="129" t="s">
        <v>2492</v>
      </c>
      <c r="B994" s="129" t="s">
        <v>1748</v>
      </c>
      <c r="C994" s="130">
        <v>4204</v>
      </c>
      <c r="D994" s="129" t="s">
        <v>1751</v>
      </c>
      <c r="E994" s="169">
        <f>VLOOKUP($C994,'2020-21 School Level AAFTE'!$C:$Z,11,FALSE)</f>
        <v>0.31769999999999998</v>
      </c>
      <c r="F994" s="169" t="str">
        <f>VLOOKUP($C994,'2020-21 School Level AAFTE'!$C:$Z,8,FALSE)</f>
        <v>No</v>
      </c>
      <c r="G994" s="167">
        <f>VLOOKUP($C994,'2020-21 School Level AAFTE'!$C:$I,7,FALSE)</f>
        <v>765.58</v>
      </c>
      <c r="H994" s="145">
        <f>IFERROR(IF(F994= "yes",VLOOKUP(C994,Summary!$B:$I,5,0),0),0)</f>
        <v>0</v>
      </c>
      <c r="I994" s="144">
        <f t="shared" si="217"/>
        <v>0</v>
      </c>
      <c r="J994" s="101">
        <f>VLOOKUP($A994,'2021-22 Salary &amp; Benefits'!$A:$I,3,FALSE)</f>
        <v>1.1600000000000001</v>
      </c>
      <c r="K994" s="101">
        <f>VLOOKUP($A994,'2021-22 Salary &amp; Benefits'!$A:$I,4,FALSE)</f>
        <v>1.1600000000000001</v>
      </c>
      <c r="L994" s="121">
        <f t="shared" si="218"/>
        <v>0</v>
      </c>
      <c r="M994" s="29">
        <v>15</v>
      </c>
      <c r="N994" s="31">
        <f t="shared" si="219"/>
        <v>0</v>
      </c>
      <c r="O994" s="29">
        <v>1.1000000000000001</v>
      </c>
      <c r="P994" s="29">
        <v>36</v>
      </c>
      <c r="Q994" s="32">
        <f t="shared" si="220"/>
        <v>0</v>
      </c>
      <c r="R994" s="122">
        <f t="shared" si="221"/>
        <v>0</v>
      </c>
      <c r="S994" s="25">
        <f>VLOOKUP($A994,'2021-22 Salary &amp; Benefits'!$A:$I,5,FALSE)</f>
        <v>67585</v>
      </c>
      <c r="T994" s="25">
        <f>VLOOKUP($A994,'2021-22 Salary &amp; Benefits'!$A:$I,6,FALSE)</f>
        <v>68937</v>
      </c>
      <c r="U994" s="26">
        <f t="shared" si="222"/>
        <v>0</v>
      </c>
      <c r="V994" s="26">
        <f t="shared" si="223"/>
        <v>0</v>
      </c>
      <c r="W994" s="26">
        <f>'2021-22 Salary &amp; Benefits'!G$6</f>
        <v>11848.32</v>
      </c>
      <c r="X994" s="28">
        <f>'2021-22 Salary &amp; Benefits'!H$6</f>
        <v>0.2271</v>
      </c>
      <c r="Y994" s="28">
        <f>'2021-22 Salary &amp; Benefits'!I$6</f>
        <v>0.22070000000000001</v>
      </c>
      <c r="Z994" s="26">
        <f t="shared" si="224"/>
        <v>0</v>
      </c>
      <c r="AA994" s="27">
        <f t="shared" si="228"/>
        <v>0</v>
      </c>
      <c r="AB994" s="27">
        <f t="shared" si="225"/>
        <v>0</v>
      </c>
      <c r="AC994" s="27">
        <f t="shared" si="226"/>
        <v>0</v>
      </c>
      <c r="AD994" s="26">
        <f t="shared" si="227"/>
        <v>0</v>
      </c>
    </row>
    <row r="995" spans="1:30" s="23" customFormat="1">
      <c r="A995" s="129" t="s">
        <v>2492</v>
      </c>
      <c r="B995" s="129" t="s">
        <v>1748</v>
      </c>
      <c r="C995" s="130">
        <v>3893</v>
      </c>
      <c r="D995" s="129" t="s">
        <v>1750</v>
      </c>
      <c r="E995" s="169">
        <f>VLOOKUP($C995,'2020-21 School Level AAFTE'!$C:$Z,11,FALSE)</f>
        <v>0.40060000000000001</v>
      </c>
      <c r="F995" s="169" t="str">
        <f>VLOOKUP($C995,'2020-21 School Level AAFTE'!$C:$Z,8,FALSE)</f>
        <v>No</v>
      </c>
      <c r="G995" s="167">
        <f>VLOOKUP($C995,'2020-21 School Level AAFTE'!$C:$I,7,FALSE)</f>
        <v>610.5</v>
      </c>
      <c r="H995" s="145">
        <f>IFERROR(IF(F995= "yes",VLOOKUP(C995,Summary!$B:$I,5,0),0),0)</f>
        <v>0</v>
      </c>
      <c r="I995" s="144">
        <f t="shared" si="217"/>
        <v>0</v>
      </c>
      <c r="J995" s="101">
        <f>VLOOKUP($A995,'2021-22 Salary &amp; Benefits'!$A:$I,3,FALSE)</f>
        <v>1.1600000000000001</v>
      </c>
      <c r="K995" s="101">
        <f>VLOOKUP($A995,'2021-22 Salary &amp; Benefits'!$A:$I,4,FALSE)</f>
        <v>1.1600000000000001</v>
      </c>
      <c r="L995" s="121">
        <f t="shared" si="218"/>
        <v>0</v>
      </c>
      <c r="M995" s="29">
        <v>15</v>
      </c>
      <c r="N995" s="31">
        <f t="shared" si="219"/>
        <v>0</v>
      </c>
      <c r="O995" s="29">
        <v>1.1000000000000001</v>
      </c>
      <c r="P995" s="29">
        <v>36</v>
      </c>
      <c r="Q995" s="32">
        <f t="shared" si="220"/>
        <v>0</v>
      </c>
      <c r="R995" s="122">
        <f t="shared" si="221"/>
        <v>0</v>
      </c>
      <c r="S995" s="25">
        <f>VLOOKUP($A995,'2021-22 Salary &amp; Benefits'!$A:$I,5,FALSE)</f>
        <v>67585</v>
      </c>
      <c r="T995" s="25">
        <f>VLOOKUP($A995,'2021-22 Salary &amp; Benefits'!$A:$I,6,FALSE)</f>
        <v>68937</v>
      </c>
      <c r="U995" s="26">
        <f t="shared" si="222"/>
        <v>0</v>
      </c>
      <c r="V995" s="26">
        <f t="shared" si="223"/>
        <v>0</v>
      </c>
      <c r="W995" s="26">
        <f>'2021-22 Salary &amp; Benefits'!G$6</f>
        <v>11848.32</v>
      </c>
      <c r="X995" s="28">
        <f>'2021-22 Salary &amp; Benefits'!H$6</f>
        <v>0.2271</v>
      </c>
      <c r="Y995" s="28">
        <f>'2021-22 Salary &amp; Benefits'!I$6</f>
        <v>0.22070000000000001</v>
      </c>
      <c r="Z995" s="26">
        <f t="shared" si="224"/>
        <v>0</v>
      </c>
      <c r="AA995" s="27">
        <f t="shared" si="228"/>
        <v>0</v>
      </c>
      <c r="AB995" s="27">
        <f t="shared" si="225"/>
        <v>0</v>
      </c>
      <c r="AC995" s="27">
        <f t="shared" si="226"/>
        <v>0</v>
      </c>
      <c r="AD995" s="26">
        <f t="shared" si="227"/>
        <v>0</v>
      </c>
    </row>
    <row r="996" spans="1:30" s="23" customFormat="1">
      <c r="A996" s="129" t="s">
        <v>2552</v>
      </c>
      <c r="B996" s="129" t="s">
        <v>2143</v>
      </c>
      <c r="C996" s="130">
        <v>3137</v>
      </c>
      <c r="D996" s="129" t="s">
        <v>2144</v>
      </c>
      <c r="E996" s="169">
        <f>VLOOKUP($C996,'2020-21 School Level AAFTE'!$C:$Z,11,FALSE)</f>
        <v>0.62419999999999998</v>
      </c>
      <c r="F996" s="169" t="str">
        <f>VLOOKUP($C996,'2020-21 School Level AAFTE'!$C:$Z,8,FALSE)</f>
        <v>Yes</v>
      </c>
      <c r="G996" s="167">
        <f>VLOOKUP($C996,'2020-21 School Level AAFTE'!$C:$I,7,FALSE)</f>
        <v>41.41</v>
      </c>
      <c r="H996" s="145">
        <f>IFERROR(IF(F996= "yes",VLOOKUP(C996,Summary!$B:$I,5,0),0),0)</f>
        <v>0</v>
      </c>
      <c r="I996" s="143">
        <f t="shared" si="217"/>
        <v>41.41</v>
      </c>
      <c r="J996" s="101">
        <f>VLOOKUP($A996,'2021-22 Salary &amp; Benefits'!$A:$I,3,FALSE)</f>
        <v>1</v>
      </c>
      <c r="K996" s="101">
        <f>VLOOKUP($A996,'2021-22 Salary &amp; Benefits'!$A:$I,4,FALSE)</f>
        <v>1</v>
      </c>
      <c r="L996" s="45">
        <f t="shared" si="218"/>
        <v>41.41</v>
      </c>
      <c r="M996" s="29">
        <v>15</v>
      </c>
      <c r="N996" s="31">
        <f t="shared" si="219"/>
        <v>2.7606666666666664</v>
      </c>
      <c r="O996" s="29">
        <v>1.1000000000000001</v>
      </c>
      <c r="P996" s="29">
        <v>36</v>
      </c>
      <c r="Q996" s="32">
        <f t="shared" si="220"/>
        <v>109.3224</v>
      </c>
      <c r="R996" s="122">
        <f t="shared" si="221"/>
        <v>0.12146933333333333</v>
      </c>
      <c r="S996" s="25">
        <f>VLOOKUP($A996,'2021-22 Salary &amp; Benefits'!$A:$I,5,FALSE)</f>
        <v>67585</v>
      </c>
      <c r="T996" s="25">
        <f>VLOOKUP($A996,'2021-22 Salary &amp; Benefits'!$A:$I,6,FALSE)</f>
        <v>68937</v>
      </c>
      <c r="U996" s="26">
        <f t="shared" si="222"/>
        <v>8209.5048933333328</v>
      </c>
      <c r="V996" s="26">
        <f t="shared" si="223"/>
        <v>164.22653866666769</v>
      </c>
      <c r="W996" s="26">
        <f>'2021-22 Salary &amp; Benefits'!G$6</f>
        <v>11848.32</v>
      </c>
      <c r="X996" s="28">
        <f>'2021-22 Salary &amp; Benefits'!H$6</f>
        <v>0.2271</v>
      </c>
      <c r="Y996" s="28">
        <f>'2021-22 Salary &amp; Benefits'!I$6</f>
        <v>0.22070000000000001</v>
      </c>
      <c r="Z996" s="26">
        <f t="shared" si="224"/>
        <v>3339.8308898797331</v>
      </c>
      <c r="AA996" s="27">
        <f t="shared" si="228"/>
        <v>139.56219053333334</v>
      </c>
      <c r="AB996" s="27">
        <f t="shared" si="225"/>
        <v>30.801375450706669</v>
      </c>
      <c r="AC996" s="27">
        <f t="shared" si="226"/>
        <v>170.36356598404001</v>
      </c>
      <c r="AD996" s="26">
        <f t="shared" si="227"/>
        <v>11883.925887863774</v>
      </c>
    </row>
    <row r="997" spans="1:30" s="23" customFormat="1">
      <c r="A997" s="129" t="s">
        <v>2507</v>
      </c>
      <c r="B997" s="129" t="s">
        <v>1903</v>
      </c>
      <c r="C997" s="130">
        <v>3416</v>
      </c>
      <c r="D997" s="129" t="s">
        <v>1904</v>
      </c>
      <c r="E997" s="169">
        <f>VLOOKUP($C997,'2020-21 School Level AAFTE'!$C:$Z,11,FALSE)</f>
        <v>0.29139999999999999</v>
      </c>
      <c r="F997" s="169" t="str">
        <f>VLOOKUP($C997,'2020-21 School Level AAFTE'!$C:$Z,8,FALSE)</f>
        <v>No</v>
      </c>
      <c r="G997" s="167">
        <f>VLOOKUP($C997,'2020-21 School Level AAFTE'!$C:$I,7,FALSE)</f>
        <v>180.37</v>
      </c>
      <c r="H997" s="145">
        <f>IFERROR(IF(F997= "yes",VLOOKUP(C997,Summary!$B:$I,5,0),0),0)</f>
        <v>0</v>
      </c>
      <c r="I997" s="144">
        <f t="shared" ref="I997:I1055" si="229">IF(F997= "yes", G997,0)</f>
        <v>0</v>
      </c>
      <c r="J997" s="101">
        <f>VLOOKUP($A997,'2021-22 Salary &amp; Benefits'!$A:$I,3,FALSE)</f>
        <v>1</v>
      </c>
      <c r="K997" s="101">
        <f>VLOOKUP($A997,'2021-22 Salary &amp; Benefits'!$A:$I,4,FALSE)</f>
        <v>1</v>
      </c>
      <c r="L997" s="121">
        <f t="shared" ref="L997:L1055" si="230">IF(H997&gt;0,H997,I997)</f>
        <v>0</v>
      </c>
      <c r="M997" s="29">
        <v>15</v>
      </c>
      <c r="N997" s="31">
        <f t="shared" ref="N997:N1055" si="231">IF(L997="no",0,L997/M997)</f>
        <v>0</v>
      </c>
      <c r="O997" s="29">
        <v>1.1000000000000001</v>
      </c>
      <c r="P997" s="29">
        <v>36</v>
      </c>
      <c r="Q997" s="32">
        <f t="shared" ref="Q997:Q1055" si="232">IF(L997="no",0,N997*O997*P997)</f>
        <v>0</v>
      </c>
      <c r="R997" s="122">
        <f t="shared" ref="R997:R1055" si="233">IF(L997="no",0,Q997/900)</f>
        <v>0</v>
      </c>
      <c r="S997" s="25">
        <f>VLOOKUP($A997,'2021-22 Salary &amp; Benefits'!$A:$I,5,FALSE)</f>
        <v>67585</v>
      </c>
      <c r="T997" s="25">
        <f>VLOOKUP($A997,'2021-22 Salary &amp; Benefits'!$A:$I,6,FALSE)</f>
        <v>68937</v>
      </c>
      <c r="U997" s="26">
        <f t="shared" ref="U997:U1055" si="234">$J997*$S997*$R997</f>
        <v>0</v>
      </c>
      <c r="V997" s="26">
        <f t="shared" ref="V997:V1055" si="235">$K997*$T997*$R997-U997</f>
        <v>0</v>
      </c>
      <c r="W997" s="26">
        <f>'2021-22 Salary &amp; Benefits'!G$6</f>
        <v>11848.32</v>
      </c>
      <c r="X997" s="28">
        <f>'2021-22 Salary &amp; Benefits'!H$6</f>
        <v>0.2271</v>
      </c>
      <c r="Y997" s="28">
        <f>'2021-22 Salary &amp; Benefits'!I$6</f>
        <v>0.22070000000000001</v>
      </c>
      <c r="Z997" s="26">
        <f t="shared" ref="Z997:Z1055" si="236">U997*X997+V997*Y997+R997*W997</f>
        <v>0</v>
      </c>
      <c r="AA997" s="27">
        <f t="shared" si="228"/>
        <v>0</v>
      </c>
      <c r="AB997" s="27">
        <f t="shared" ref="AB997:AB1055" si="237">AA997*Y997</f>
        <v>0</v>
      </c>
      <c r="AC997" s="27">
        <f t="shared" ref="AC997:AC1055" si="238">SUM(AA997:AB997)</f>
        <v>0</v>
      </c>
      <c r="AD997" s="26">
        <f t="shared" ref="AD997:AD1055" si="239">SUM(Z997,U997:V997,AC997)</f>
        <v>0</v>
      </c>
    </row>
    <row r="998" spans="1:30" s="23" customFormat="1">
      <c r="A998" s="129" t="s">
        <v>2507</v>
      </c>
      <c r="B998" s="129" t="s">
        <v>1903</v>
      </c>
      <c r="C998" s="130">
        <v>4226</v>
      </c>
      <c r="D998" s="129" t="s">
        <v>1905</v>
      </c>
      <c r="E998" s="169">
        <f>VLOOKUP($C998,'2020-21 School Level AAFTE'!$C:$Z,11,FALSE)</f>
        <v>0.32690000000000002</v>
      </c>
      <c r="F998" s="169" t="str">
        <f>VLOOKUP($C998,'2020-21 School Level AAFTE'!$C:$Z,8,FALSE)</f>
        <v>No</v>
      </c>
      <c r="G998" s="167">
        <f>VLOOKUP($C998,'2020-21 School Level AAFTE'!$C:$I,7,FALSE)</f>
        <v>356.3</v>
      </c>
      <c r="H998" s="145">
        <f>IFERROR(IF(F998= "yes",VLOOKUP(C998,Summary!$B:$I,5,0),0),0)</f>
        <v>0</v>
      </c>
      <c r="I998" s="144">
        <f t="shared" si="229"/>
        <v>0</v>
      </c>
      <c r="J998" s="101">
        <f>VLOOKUP($A998,'2021-22 Salary &amp; Benefits'!$A:$I,3,FALSE)</f>
        <v>1</v>
      </c>
      <c r="K998" s="101">
        <f>VLOOKUP($A998,'2021-22 Salary &amp; Benefits'!$A:$I,4,FALSE)</f>
        <v>1</v>
      </c>
      <c r="L998" s="121">
        <f t="shared" si="230"/>
        <v>0</v>
      </c>
      <c r="M998" s="29">
        <v>15</v>
      </c>
      <c r="N998" s="31">
        <f t="shared" si="231"/>
        <v>0</v>
      </c>
      <c r="O998" s="29">
        <v>1.1000000000000001</v>
      </c>
      <c r="P998" s="29">
        <v>36</v>
      </c>
      <c r="Q998" s="32">
        <f t="shared" si="232"/>
        <v>0</v>
      </c>
      <c r="R998" s="122">
        <f t="shared" si="233"/>
        <v>0</v>
      </c>
      <c r="S998" s="25">
        <f>VLOOKUP($A998,'2021-22 Salary &amp; Benefits'!$A:$I,5,FALSE)</f>
        <v>67585</v>
      </c>
      <c r="T998" s="25">
        <f>VLOOKUP($A998,'2021-22 Salary &amp; Benefits'!$A:$I,6,FALSE)</f>
        <v>68937</v>
      </c>
      <c r="U998" s="26">
        <f t="shared" si="234"/>
        <v>0</v>
      </c>
      <c r="V998" s="26">
        <f t="shared" si="235"/>
        <v>0</v>
      </c>
      <c r="W998" s="26">
        <f>'2021-22 Salary &amp; Benefits'!G$6</f>
        <v>11848.32</v>
      </c>
      <c r="X998" s="28">
        <f>'2021-22 Salary &amp; Benefits'!H$6</f>
        <v>0.2271</v>
      </c>
      <c r="Y998" s="28">
        <f>'2021-22 Salary &amp; Benefits'!I$6</f>
        <v>0.22070000000000001</v>
      </c>
      <c r="Z998" s="26">
        <f t="shared" si="236"/>
        <v>0</v>
      </c>
      <c r="AA998" s="27">
        <f t="shared" si="228"/>
        <v>0</v>
      </c>
      <c r="AB998" s="27">
        <f t="shared" si="237"/>
        <v>0</v>
      </c>
      <c r="AC998" s="27">
        <f t="shared" si="238"/>
        <v>0</v>
      </c>
      <c r="AD998" s="26">
        <f t="shared" si="239"/>
        <v>0</v>
      </c>
    </row>
    <row r="999" spans="1:30" s="23" customFormat="1">
      <c r="A999" s="129" t="s">
        <v>2271</v>
      </c>
      <c r="B999" s="129" t="s">
        <v>12</v>
      </c>
      <c r="C999" s="130">
        <v>3421</v>
      </c>
      <c r="D999" s="129" t="s">
        <v>14</v>
      </c>
      <c r="E999" s="169">
        <f>VLOOKUP($C999,'2020-21 School Level AAFTE'!$C:$Z,11,FALSE)</f>
        <v>0.6825</v>
      </c>
      <c r="F999" s="169" t="str">
        <f>VLOOKUP($C999,'2020-21 School Level AAFTE'!$C:$Z,8,FALSE)</f>
        <v>Yes</v>
      </c>
      <c r="G999" s="167">
        <f>VLOOKUP($C999,'2020-21 School Level AAFTE'!$C:$I,7,FALSE)</f>
        <v>98.2</v>
      </c>
      <c r="H999" s="145">
        <f>IFERROR(IF(F999= "yes",VLOOKUP(C999,Summary!$B:$I,5,0),0),0)</f>
        <v>0</v>
      </c>
      <c r="I999" s="143">
        <f t="shared" si="229"/>
        <v>98.2</v>
      </c>
      <c r="J999" s="101">
        <f>VLOOKUP($A999,'2021-22 Salary &amp; Benefits'!$A:$I,3,FALSE)</f>
        <v>1</v>
      </c>
      <c r="K999" s="101">
        <f>VLOOKUP($A999,'2021-22 Salary &amp; Benefits'!$A:$I,4,FALSE)</f>
        <v>1</v>
      </c>
      <c r="L999" s="45">
        <f t="shared" si="230"/>
        <v>98.2</v>
      </c>
      <c r="M999" s="29">
        <v>15</v>
      </c>
      <c r="N999" s="31">
        <f t="shared" si="231"/>
        <v>6.5466666666666669</v>
      </c>
      <c r="O999" s="29">
        <v>1.1000000000000001</v>
      </c>
      <c r="P999" s="29">
        <v>36</v>
      </c>
      <c r="Q999" s="32">
        <f t="shared" si="232"/>
        <v>259.24800000000005</v>
      </c>
      <c r="R999" s="122">
        <f t="shared" si="233"/>
        <v>0.28805333333333338</v>
      </c>
      <c r="S999" s="25">
        <f>VLOOKUP($A999,'2021-22 Salary &amp; Benefits'!$A:$I,5,FALSE)</f>
        <v>67585</v>
      </c>
      <c r="T999" s="25">
        <f>VLOOKUP($A999,'2021-22 Salary &amp; Benefits'!$A:$I,6,FALSE)</f>
        <v>68937</v>
      </c>
      <c r="U999" s="26">
        <f t="shared" si="234"/>
        <v>19468.084533333338</v>
      </c>
      <c r="V999" s="26">
        <f t="shared" si="235"/>
        <v>389.44810666666672</v>
      </c>
      <c r="W999" s="26">
        <f>'2021-22 Salary &amp; Benefits'!G$6</f>
        <v>11848.32</v>
      </c>
      <c r="X999" s="28">
        <f>'2021-22 Salary &amp; Benefits'!H$6</f>
        <v>0.2271</v>
      </c>
      <c r="Y999" s="28">
        <f>'2021-22 Salary &amp; Benefits'!I$6</f>
        <v>0.22070000000000001</v>
      </c>
      <c r="Z999" s="26">
        <f t="shared" si="236"/>
        <v>7920.1012650613347</v>
      </c>
      <c r="AA999" s="27">
        <f t="shared" si="228"/>
        <v>330.95887733333342</v>
      </c>
      <c r="AB999" s="27">
        <f t="shared" si="237"/>
        <v>73.042624227466689</v>
      </c>
      <c r="AC999" s="27">
        <f t="shared" si="238"/>
        <v>404.00150156080008</v>
      </c>
      <c r="AD999" s="26">
        <f t="shared" si="239"/>
        <v>28181.635406622139</v>
      </c>
    </row>
    <row r="1000" spans="1:30" s="23" customFormat="1">
      <c r="A1000" s="129" t="s">
        <v>2271</v>
      </c>
      <c r="B1000" s="129" t="s">
        <v>12</v>
      </c>
      <c r="C1000" s="130">
        <v>2903</v>
      </c>
      <c r="D1000" s="129" t="s">
        <v>13</v>
      </c>
      <c r="E1000" s="169">
        <f>VLOOKUP($C1000,'2020-21 School Level AAFTE'!$C:$Z,11,FALSE)</f>
        <v>0.7046</v>
      </c>
      <c r="F1000" s="169" t="str">
        <f>VLOOKUP($C1000,'2020-21 School Level AAFTE'!$C:$Z,8,FALSE)</f>
        <v>Yes</v>
      </c>
      <c r="G1000" s="167">
        <f>VLOOKUP($C1000,'2020-21 School Level AAFTE'!$C:$I,7,FALSE)</f>
        <v>50.54</v>
      </c>
      <c r="H1000" s="145">
        <f>IFERROR(IF(F1000= "yes",VLOOKUP(C1000,Summary!$B:$I,5,0),0),0)</f>
        <v>0</v>
      </c>
      <c r="I1000" s="143">
        <f t="shared" si="229"/>
        <v>50.54</v>
      </c>
      <c r="J1000" s="101">
        <f>VLOOKUP($A1000,'2021-22 Salary &amp; Benefits'!$A:$I,3,FALSE)</f>
        <v>1</v>
      </c>
      <c r="K1000" s="101">
        <f>VLOOKUP($A1000,'2021-22 Salary &amp; Benefits'!$A:$I,4,FALSE)</f>
        <v>1</v>
      </c>
      <c r="L1000" s="45">
        <f t="shared" si="230"/>
        <v>50.54</v>
      </c>
      <c r="M1000" s="29">
        <v>15</v>
      </c>
      <c r="N1000" s="31">
        <f t="shared" si="231"/>
        <v>3.3693333333333331</v>
      </c>
      <c r="O1000" s="29">
        <v>1.1000000000000001</v>
      </c>
      <c r="P1000" s="29">
        <v>36</v>
      </c>
      <c r="Q1000" s="32">
        <f t="shared" si="232"/>
        <v>133.4256</v>
      </c>
      <c r="R1000" s="122">
        <f t="shared" si="233"/>
        <v>0.14825066666666667</v>
      </c>
      <c r="S1000" s="25">
        <f>VLOOKUP($A1000,'2021-22 Salary &amp; Benefits'!$A:$I,5,FALSE)</f>
        <v>67585</v>
      </c>
      <c r="T1000" s="25">
        <f>VLOOKUP($A1000,'2021-22 Salary &amp; Benefits'!$A:$I,6,FALSE)</f>
        <v>68937</v>
      </c>
      <c r="U1000" s="26">
        <f t="shared" si="234"/>
        <v>10019.521306666667</v>
      </c>
      <c r="V1000" s="26">
        <f t="shared" si="235"/>
        <v>200.43490133333216</v>
      </c>
      <c r="W1000" s="26">
        <f>'2021-22 Salary &amp; Benefits'!G$6</f>
        <v>11848.32</v>
      </c>
      <c r="X1000" s="28">
        <f>'2021-22 Salary &amp; Benefits'!H$6</f>
        <v>0.2271</v>
      </c>
      <c r="Y1000" s="28">
        <f>'2021-22 Salary &amp; Benefits'!I$6</f>
        <v>0.22070000000000001</v>
      </c>
      <c r="Z1000" s="26">
        <f t="shared" si="236"/>
        <v>4076.1906103482661</v>
      </c>
      <c r="AA1000" s="27">
        <f t="shared" si="228"/>
        <v>170.33260346666668</v>
      </c>
      <c r="AB1000" s="27">
        <f t="shared" si="237"/>
        <v>37.592405585093339</v>
      </c>
      <c r="AC1000" s="27">
        <f t="shared" si="238"/>
        <v>207.92500905176001</v>
      </c>
      <c r="AD1000" s="26">
        <f t="shared" si="239"/>
        <v>14504.071827400026</v>
      </c>
    </row>
    <row r="1001" spans="1:30" s="23" customFormat="1">
      <c r="A1001" s="129" t="s">
        <v>2271</v>
      </c>
      <c r="B1001" s="129" t="s">
        <v>12</v>
      </c>
      <c r="C1001" s="130">
        <v>5293</v>
      </c>
      <c r="D1001" s="129" t="s">
        <v>15</v>
      </c>
      <c r="E1001" s="169">
        <f>VLOOKUP($C1001,'2020-21 School Level AAFTE'!$C:$Z,11,FALSE)</f>
        <v>0.72209999999999996</v>
      </c>
      <c r="F1001" s="169" t="str">
        <f>VLOOKUP($C1001,'2020-21 School Level AAFTE'!$C:$Z,8,FALSE)</f>
        <v>Yes</v>
      </c>
      <c r="G1001" s="167">
        <f>VLOOKUP($C1001,'2020-21 School Level AAFTE'!$C:$I,7,FALSE)</f>
        <v>47.7</v>
      </c>
      <c r="H1001" s="145">
        <f>IFERROR(IF(F1001= "yes",VLOOKUP(C1001,Summary!$B:$I,5,0),0),0)</f>
        <v>0</v>
      </c>
      <c r="I1001" s="143">
        <f t="shared" si="229"/>
        <v>47.7</v>
      </c>
      <c r="J1001" s="101">
        <f>VLOOKUP($A1001,'2021-22 Salary &amp; Benefits'!$A:$I,3,FALSE)</f>
        <v>1</v>
      </c>
      <c r="K1001" s="101">
        <f>VLOOKUP($A1001,'2021-22 Salary &amp; Benefits'!$A:$I,4,FALSE)</f>
        <v>1</v>
      </c>
      <c r="L1001" s="45">
        <f t="shared" si="230"/>
        <v>47.7</v>
      </c>
      <c r="M1001" s="29">
        <v>15</v>
      </c>
      <c r="N1001" s="31">
        <f t="shared" si="231"/>
        <v>3.18</v>
      </c>
      <c r="O1001" s="29">
        <v>1.1000000000000001</v>
      </c>
      <c r="P1001" s="29">
        <v>36</v>
      </c>
      <c r="Q1001" s="32">
        <f t="shared" si="232"/>
        <v>125.92800000000003</v>
      </c>
      <c r="R1001" s="122">
        <f t="shared" si="233"/>
        <v>0.13992000000000002</v>
      </c>
      <c r="S1001" s="25">
        <f>VLOOKUP($A1001,'2021-22 Salary &amp; Benefits'!$A:$I,5,FALSE)</f>
        <v>67585</v>
      </c>
      <c r="T1001" s="25">
        <f>VLOOKUP($A1001,'2021-22 Salary &amp; Benefits'!$A:$I,6,FALSE)</f>
        <v>68937</v>
      </c>
      <c r="U1001" s="26">
        <f t="shared" si="234"/>
        <v>9456.4932000000008</v>
      </c>
      <c r="V1001" s="26">
        <f t="shared" si="235"/>
        <v>189.17184000000088</v>
      </c>
      <c r="W1001" s="26">
        <f>'2021-22 Salary &amp; Benefits'!G$6</f>
        <v>11848.32</v>
      </c>
      <c r="X1001" s="28">
        <f>'2021-22 Salary &amp; Benefits'!H$6</f>
        <v>0.2271</v>
      </c>
      <c r="Y1001" s="28">
        <f>'2021-22 Salary &amp; Benefits'!I$6</f>
        <v>0.22070000000000001</v>
      </c>
      <c r="Z1001" s="26">
        <f t="shared" si="236"/>
        <v>3847.1367652080007</v>
      </c>
      <c r="AA1001" s="27">
        <f t="shared" si="228"/>
        <v>160.76108400000004</v>
      </c>
      <c r="AB1001" s="27">
        <f t="shared" si="237"/>
        <v>35.479971238800012</v>
      </c>
      <c r="AC1001" s="27">
        <f t="shared" si="238"/>
        <v>196.24105523880004</v>
      </c>
      <c r="AD1001" s="26">
        <f t="shared" si="239"/>
        <v>13689.042860446802</v>
      </c>
    </row>
    <row r="1002" spans="1:30" s="23" customFormat="1">
      <c r="A1002" s="126" t="s">
        <v>2306</v>
      </c>
      <c r="B1002" s="129" t="s">
        <v>296</v>
      </c>
      <c r="C1002" s="128">
        <v>3475</v>
      </c>
      <c r="D1002" s="126" t="s">
        <v>231</v>
      </c>
      <c r="E1002" s="169">
        <f>VLOOKUP($C1002,'2020-21 School Level AAFTE'!$C:$Z,11,FALSE)</f>
        <v>0.62350000000000005</v>
      </c>
      <c r="F1002" s="169" t="str">
        <f>VLOOKUP($C1002,'2020-21 School Level AAFTE'!$C:$Z,8,FALSE)</f>
        <v>Yes</v>
      </c>
      <c r="G1002" s="167">
        <f>VLOOKUP($C1002,'2020-21 School Level AAFTE'!$C:$I,7,FALSE)</f>
        <v>508.34</v>
      </c>
      <c r="H1002" s="145">
        <f>IFERROR(IF(F1002= "yes",VLOOKUP(C1002,Summary!$B:$I,5,0),0),0)</f>
        <v>0</v>
      </c>
      <c r="I1002" s="143">
        <f t="shared" si="229"/>
        <v>508.34</v>
      </c>
      <c r="J1002" s="101">
        <f>VLOOKUP($A1002,'2021-22 Salary &amp; Benefits'!$A:$I,3,FALSE)</f>
        <v>1</v>
      </c>
      <c r="K1002" s="101">
        <f>VLOOKUP($A1002,'2021-22 Salary &amp; Benefits'!$A:$I,4,FALSE)</f>
        <v>1</v>
      </c>
      <c r="L1002" s="45">
        <f t="shared" si="230"/>
        <v>508.34</v>
      </c>
      <c r="M1002" s="29">
        <v>15</v>
      </c>
      <c r="N1002" s="31">
        <f t="shared" si="231"/>
        <v>33.889333333333333</v>
      </c>
      <c r="O1002" s="29">
        <v>1.1000000000000001</v>
      </c>
      <c r="P1002" s="29">
        <v>36</v>
      </c>
      <c r="Q1002" s="32">
        <f t="shared" si="232"/>
        <v>1342.0176000000001</v>
      </c>
      <c r="R1002" s="122">
        <f t="shared" si="233"/>
        <v>1.4911306666666668</v>
      </c>
      <c r="S1002" s="25">
        <f>VLOOKUP($A1002,'2021-22 Salary &amp; Benefits'!$A:$I,5,FALSE)</f>
        <v>67585</v>
      </c>
      <c r="T1002" s="25">
        <f>VLOOKUP($A1002,'2021-22 Salary &amp; Benefits'!$A:$I,6,FALSE)</f>
        <v>68937</v>
      </c>
      <c r="U1002" s="26">
        <f t="shared" si="234"/>
        <v>100778.06610666668</v>
      </c>
      <c r="V1002" s="26">
        <f t="shared" si="235"/>
        <v>2016.008661333326</v>
      </c>
      <c r="W1002" s="26">
        <f>'2021-22 Salary &amp; Benefits'!G$6</f>
        <v>11848.32</v>
      </c>
      <c r="X1002" s="28">
        <f>'2021-22 Salary &amp; Benefits'!H$6</f>
        <v>0.2271</v>
      </c>
      <c r="Y1002" s="28">
        <f>'2021-22 Salary &amp; Benefits'!I$6</f>
        <v>0.22070000000000001</v>
      </c>
      <c r="Z1002" s="26">
        <f t="shared" si="236"/>
        <v>40999.025224860263</v>
      </c>
      <c r="AA1002" s="27">
        <f t="shared" si="228"/>
        <v>1713.2345794666667</v>
      </c>
      <c r="AB1002" s="27">
        <f t="shared" si="237"/>
        <v>378.11087168829334</v>
      </c>
      <c r="AC1002" s="27">
        <f t="shared" si="238"/>
        <v>2091.3454511549598</v>
      </c>
      <c r="AD1002" s="26">
        <f t="shared" si="239"/>
        <v>145884.4454440152</v>
      </c>
    </row>
    <row r="1003" spans="1:30" s="23" customFormat="1">
      <c r="A1003" s="129" t="s">
        <v>2306</v>
      </c>
      <c r="B1003" s="129" t="s">
        <v>296</v>
      </c>
      <c r="C1003" s="130">
        <v>3211</v>
      </c>
      <c r="D1003" s="129" t="s">
        <v>306</v>
      </c>
      <c r="E1003" s="169">
        <f>VLOOKUP($C1003,'2020-21 School Level AAFTE'!$C:$Z,11,FALSE)</f>
        <v>0.5071</v>
      </c>
      <c r="F1003" s="169" t="str">
        <f>VLOOKUP($C1003,'2020-21 School Level AAFTE'!$C:$Z,8,FALSE)</f>
        <v>Yes</v>
      </c>
      <c r="G1003" s="167">
        <f>VLOOKUP($C1003,'2020-21 School Level AAFTE'!$C:$I,7,FALSE)</f>
        <v>341.8</v>
      </c>
      <c r="H1003" s="145">
        <f>IFERROR(IF(F1003= "yes",VLOOKUP(C1003,Summary!$B:$I,5,0),0),0)</f>
        <v>0</v>
      </c>
      <c r="I1003" s="143">
        <f t="shared" si="229"/>
        <v>341.8</v>
      </c>
      <c r="J1003" s="101">
        <f>VLOOKUP($A1003,'2021-22 Salary &amp; Benefits'!$A:$I,3,FALSE)</f>
        <v>1</v>
      </c>
      <c r="K1003" s="101">
        <f>VLOOKUP($A1003,'2021-22 Salary &amp; Benefits'!$A:$I,4,FALSE)</f>
        <v>1</v>
      </c>
      <c r="L1003" s="45">
        <f t="shared" si="230"/>
        <v>341.8</v>
      </c>
      <c r="M1003" s="29">
        <v>15</v>
      </c>
      <c r="N1003" s="31">
        <f t="shared" si="231"/>
        <v>22.786666666666669</v>
      </c>
      <c r="O1003" s="29">
        <v>1.1000000000000001</v>
      </c>
      <c r="P1003" s="29">
        <v>36</v>
      </c>
      <c r="Q1003" s="32">
        <f t="shared" si="232"/>
        <v>902.3520000000002</v>
      </c>
      <c r="R1003" s="122">
        <f t="shared" si="233"/>
        <v>1.0026133333333336</v>
      </c>
      <c r="S1003" s="25">
        <f>VLOOKUP($A1003,'2021-22 Salary &amp; Benefits'!$A:$I,5,FALSE)</f>
        <v>67585</v>
      </c>
      <c r="T1003" s="25">
        <f>VLOOKUP($A1003,'2021-22 Salary &amp; Benefits'!$A:$I,6,FALSE)</f>
        <v>68937</v>
      </c>
      <c r="U1003" s="26">
        <f t="shared" si="234"/>
        <v>67761.622133333352</v>
      </c>
      <c r="V1003" s="26">
        <f t="shared" si="235"/>
        <v>1355.5332266666665</v>
      </c>
      <c r="W1003" s="26">
        <f>'2021-22 Salary &amp; Benefits'!G$6</f>
        <v>11848.32</v>
      </c>
      <c r="X1003" s="28">
        <f>'2021-22 Salary &amp; Benefits'!H$6</f>
        <v>0.2271</v>
      </c>
      <c r="Y1003" s="28">
        <f>'2021-22 Salary &amp; Benefits'!I$6</f>
        <v>0.22070000000000001</v>
      </c>
      <c r="Z1003" s="26">
        <f t="shared" si="236"/>
        <v>27567.114179205339</v>
      </c>
      <c r="AA1003" s="27">
        <f t="shared" si="228"/>
        <v>1151.9525893333337</v>
      </c>
      <c r="AB1003" s="27">
        <f t="shared" si="237"/>
        <v>254.23593646586676</v>
      </c>
      <c r="AC1003" s="27">
        <f t="shared" si="238"/>
        <v>1406.1885257992003</v>
      </c>
      <c r="AD1003" s="26">
        <f t="shared" si="239"/>
        <v>98090.458065004554</v>
      </c>
    </row>
    <row r="1004" spans="1:30" s="23" customFormat="1">
      <c r="A1004" s="129" t="s">
        <v>2306</v>
      </c>
      <c r="B1004" s="129" t="s">
        <v>296</v>
      </c>
      <c r="C1004" s="130">
        <v>2369</v>
      </c>
      <c r="D1004" s="129" t="s">
        <v>298</v>
      </c>
      <c r="E1004" s="169">
        <f>VLOOKUP($C1004,'2020-21 School Level AAFTE'!$C:$Z,11,FALSE)</f>
        <v>0.48959999999999998</v>
      </c>
      <c r="F1004" s="169" t="str">
        <f>VLOOKUP($C1004,'2020-21 School Level AAFTE'!$C:$Z,8,FALSE)</f>
        <v>No</v>
      </c>
      <c r="G1004" s="167">
        <f>VLOOKUP($C1004,'2020-21 School Level AAFTE'!$C:$I,7,FALSE)</f>
        <v>338.87</v>
      </c>
      <c r="H1004" s="145">
        <f>IFERROR(IF(F1004= "yes",VLOOKUP(C1004,Summary!$B:$I,5,0),0),0)</f>
        <v>0</v>
      </c>
      <c r="I1004" s="143">
        <f t="shared" si="229"/>
        <v>0</v>
      </c>
      <c r="J1004" s="101">
        <f>VLOOKUP($A1004,'2021-22 Salary &amp; Benefits'!$A:$I,3,FALSE)</f>
        <v>1</v>
      </c>
      <c r="K1004" s="101">
        <f>VLOOKUP($A1004,'2021-22 Salary &amp; Benefits'!$A:$I,4,FALSE)</f>
        <v>1</v>
      </c>
      <c r="L1004" s="45">
        <f t="shared" si="230"/>
        <v>0</v>
      </c>
      <c r="M1004" s="29">
        <v>15</v>
      </c>
      <c r="N1004" s="31">
        <f t="shared" si="231"/>
        <v>0</v>
      </c>
      <c r="O1004" s="29">
        <v>1.1000000000000001</v>
      </c>
      <c r="P1004" s="29">
        <v>36</v>
      </c>
      <c r="Q1004" s="32">
        <f t="shared" si="232"/>
        <v>0</v>
      </c>
      <c r="R1004" s="122">
        <f t="shared" si="233"/>
        <v>0</v>
      </c>
      <c r="S1004" s="25">
        <f>VLOOKUP($A1004,'2021-22 Salary &amp; Benefits'!$A:$I,5,FALSE)</f>
        <v>67585</v>
      </c>
      <c r="T1004" s="25">
        <f>VLOOKUP($A1004,'2021-22 Salary &amp; Benefits'!$A:$I,6,FALSE)</f>
        <v>68937</v>
      </c>
      <c r="U1004" s="26">
        <f t="shared" si="234"/>
        <v>0</v>
      </c>
      <c r="V1004" s="26">
        <f t="shared" si="235"/>
        <v>0</v>
      </c>
      <c r="W1004" s="26">
        <f>'2021-22 Salary &amp; Benefits'!G$6</f>
        <v>11848.32</v>
      </c>
      <c r="X1004" s="28">
        <f>'2021-22 Salary &amp; Benefits'!H$6</f>
        <v>0.2271</v>
      </c>
      <c r="Y1004" s="28">
        <f>'2021-22 Salary &amp; Benefits'!I$6</f>
        <v>0.22070000000000001</v>
      </c>
      <c r="Z1004" s="26">
        <f t="shared" si="236"/>
        <v>0</v>
      </c>
      <c r="AA1004" s="27">
        <f t="shared" si="228"/>
        <v>0</v>
      </c>
      <c r="AB1004" s="27">
        <f t="shared" si="237"/>
        <v>0</v>
      </c>
      <c r="AC1004" s="27">
        <f t="shared" si="238"/>
        <v>0</v>
      </c>
      <c r="AD1004" s="26">
        <f t="shared" si="239"/>
        <v>0</v>
      </c>
    </row>
    <row r="1005" spans="1:30" s="23" customFormat="1">
      <c r="A1005" s="129" t="s">
        <v>2306</v>
      </c>
      <c r="B1005" s="129" t="s">
        <v>296</v>
      </c>
      <c r="C1005" s="130">
        <v>5312</v>
      </c>
      <c r="D1005" s="129" t="s">
        <v>309</v>
      </c>
      <c r="E1005" s="169">
        <f>VLOOKUP($C1005,'2020-21 School Level AAFTE'!$C:$Z,11,FALSE)</f>
        <v>0.71460000000000001</v>
      </c>
      <c r="F1005" s="169" t="str">
        <f>VLOOKUP($C1005,'2020-21 School Level AAFTE'!$C:$Z,8,FALSE)</f>
        <v>Yes</v>
      </c>
      <c r="G1005" s="167">
        <f>VLOOKUP($C1005,'2020-21 School Level AAFTE'!$C:$I,7,FALSE)</f>
        <v>86.14</v>
      </c>
      <c r="H1005" s="145">
        <f>IFERROR(IF(F1005= "yes",VLOOKUP(C1005,Summary!$B:$I,5,0),0),0)</f>
        <v>0</v>
      </c>
      <c r="I1005" s="143">
        <f t="shared" si="229"/>
        <v>86.14</v>
      </c>
      <c r="J1005" s="101">
        <f>VLOOKUP($A1005,'2021-22 Salary &amp; Benefits'!$A:$I,3,FALSE)</f>
        <v>1</v>
      </c>
      <c r="K1005" s="101">
        <f>VLOOKUP($A1005,'2021-22 Salary &amp; Benefits'!$A:$I,4,FALSE)</f>
        <v>1</v>
      </c>
      <c r="L1005" s="45">
        <f t="shared" si="230"/>
        <v>86.14</v>
      </c>
      <c r="M1005" s="29">
        <v>15</v>
      </c>
      <c r="N1005" s="31">
        <f t="shared" si="231"/>
        <v>5.7426666666666666</v>
      </c>
      <c r="O1005" s="29">
        <v>1.1000000000000001</v>
      </c>
      <c r="P1005" s="29">
        <v>36</v>
      </c>
      <c r="Q1005" s="32">
        <f t="shared" si="232"/>
        <v>227.40960000000001</v>
      </c>
      <c r="R1005" s="122">
        <f t="shared" si="233"/>
        <v>0.25267733333333336</v>
      </c>
      <c r="S1005" s="25">
        <f>VLOOKUP($A1005,'2021-22 Salary &amp; Benefits'!$A:$I,5,FALSE)</f>
        <v>67585</v>
      </c>
      <c r="T1005" s="25">
        <f>VLOOKUP($A1005,'2021-22 Salary &amp; Benefits'!$A:$I,6,FALSE)</f>
        <v>68937</v>
      </c>
      <c r="U1005" s="26">
        <f t="shared" si="234"/>
        <v>17077.197573333335</v>
      </c>
      <c r="V1005" s="26">
        <f t="shared" si="235"/>
        <v>341.61975466666627</v>
      </c>
      <c r="W1005" s="26">
        <f>'2021-22 Salary &amp; Benefits'!G$6</f>
        <v>11848.32</v>
      </c>
      <c r="X1005" s="28">
        <f>'2021-22 Salary &amp; Benefits'!H$6</f>
        <v>0.2271</v>
      </c>
      <c r="Y1005" s="28">
        <f>'2021-22 Salary &amp; Benefits'!I$6</f>
        <v>0.22070000000000001</v>
      </c>
      <c r="Z1005" s="26">
        <f t="shared" si="236"/>
        <v>6947.4289508389338</v>
      </c>
      <c r="AA1005" s="27">
        <f t="shared" si="228"/>
        <v>290.31362213333335</v>
      </c>
      <c r="AB1005" s="27">
        <f t="shared" si="237"/>
        <v>64.072216404826676</v>
      </c>
      <c r="AC1005" s="27">
        <f t="shared" si="238"/>
        <v>354.38583853816004</v>
      </c>
      <c r="AD1005" s="26">
        <f t="shared" si="239"/>
        <v>24720.632117377096</v>
      </c>
    </row>
    <row r="1006" spans="1:30" s="23" customFormat="1">
      <c r="A1006" s="129" t="s">
        <v>2306</v>
      </c>
      <c r="B1006" s="129" t="s">
        <v>296</v>
      </c>
      <c r="C1006" s="130">
        <v>5400</v>
      </c>
      <c r="D1006" s="129" t="s">
        <v>310</v>
      </c>
      <c r="E1006" s="169">
        <f>VLOOKUP($C1006,'2020-21 School Level AAFTE'!$C:$Z,11,FALSE)</f>
        <v>0.68469999999999998</v>
      </c>
      <c r="F1006" s="169" t="str">
        <f>VLOOKUP($C1006,'2020-21 School Level AAFTE'!$C:$Z,8,FALSE)</f>
        <v>Yes</v>
      </c>
      <c r="G1006" s="167">
        <f>VLOOKUP($C1006,'2020-21 School Level AAFTE'!$C:$I,7,FALSE)</f>
        <v>26.799999999999997</v>
      </c>
      <c r="H1006" s="145">
        <f>IFERROR(IF(F1006= "yes",VLOOKUP(C1006,Summary!$B:$I,5,0),0),0)</f>
        <v>0</v>
      </c>
      <c r="I1006" s="143">
        <f t="shared" si="229"/>
        <v>26.799999999999997</v>
      </c>
      <c r="J1006" s="101">
        <f>VLOOKUP($A1006,'2021-22 Salary &amp; Benefits'!$A:$I,3,FALSE)</f>
        <v>1</v>
      </c>
      <c r="K1006" s="101">
        <f>VLOOKUP($A1006,'2021-22 Salary &amp; Benefits'!$A:$I,4,FALSE)</f>
        <v>1</v>
      </c>
      <c r="L1006" s="45">
        <f t="shared" si="230"/>
        <v>26.799999999999997</v>
      </c>
      <c r="M1006" s="29">
        <v>15</v>
      </c>
      <c r="N1006" s="31">
        <f t="shared" si="231"/>
        <v>1.7866666666666664</v>
      </c>
      <c r="O1006" s="29">
        <v>1.1000000000000001</v>
      </c>
      <c r="P1006" s="29">
        <v>36</v>
      </c>
      <c r="Q1006" s="32">
        <f t="shared" si="232"/>
        <v>70.751999999999995</v>
      </c>
      <c r="R1006" s="122">
        <f t="shared" si="233"/>
        <v>7.8613333333333327E-2</v>
      </c>
      <c r="S1006" s="25">
        <f>VLOOKUP($A1006,'2021-22 Salary &amp; Benefits'!$A:$I,5,FALSE)</f>
        <v>67585</v>
      </c>
      <c r="T1006" s="25">
        <f>VLOOKUP($A1006,'2021-22 Salary &amp; Benefits'!$A:$I,6,FALSE)</f>
        <v>68937</v>
      </c>
      <c r="U1006" s="26">
        <f t="shared" si="234"/>
        <v>5313.0821333333333</v>
      </c>
      <c r="V1006" s="26">
        <f t="shared" si="235"/>
        <v>106.28522666666595</v>
      </c>
      <c r="W1006" s="26">
        <f>'2021-22 Salary &amp; Benefits'!G$6</f>
        <v>11848.32</v>
      </c>
      <c r="X1006" s="28">
        <f>'2021-22 Salary &amp; Benefits'!H$6</f>
        <v>0.2271</v>
      </c>
      <c r="Y1006" s="28">
        <f>'2021-22 Salary &amp; Benefits'!I$6</f>
        <v>0.22070000000000001</v>
      </c>
      <c r="Z1006" s="26">
        <f t="shared" si="236"/>
        <v>2161.494031605333</v>
      </c>
      <c r="AA1006" s="27">
        <f t="shared" si="228"/>
        <v>90.322789333333318</v>
      </c>
      <c r="AB1006" s="27">
        <f t="shared" si="237"/>
        <v>19.934239605866665</v>
      </c>
      <c r="AC1006" s="27">
        <f t="shared" si="238"/>
        <v>110.25702893919998</v>
      </c>
      <c r="AD1006" s="26">
        <f t="shared" si="239"/>
        <v>7691.1184205445315</v>
      </c>
    </row>
    <row r="1007" spans="1:30" s="23" customFormat="1">
      <c r="A1007" s="129" t="s">
        <v>2306</v>
      </c>
      <c r="B1007" s="129" t="s">
        <v>296</v>
      </c>
      <c r="C1007" s="130">
        <v>2319</v>
      </c>
      <c r="D1007" s="129" t="s">
        <v>297</v>
      </c>
      <c r="E1007" s="169">
        <f>VLOOKUP($C1007,'2020-21 School Level AAFTE'!$C:$Z,11,FALSE)</f>
        <v>0.78620000000000001</v>
      </c>
      <c r="F1007" s="169" t="str">
        <f>VLOOKUP($C1007,'2020-21 School Level AAFTE'!$C:$Z,8,FALSE)</f>
        <v>Yes</v>
      </c>
      <c r="G1007" s="167">
        <f>VLOOKUP($C1007,'2020-21 School Level AAFTE'!$C:$I,7,FALSE)</f>
        <v>272.02</v>
      </c>
      <c r="H1007" s="145">
        <f>IFERROR(IF(F1007= "yes",VLOOKUP(C1007,Summary!$B:$I,5,0),0),0)</f>
        <v>0</v>
      </c>
      <c r="I1007" s="143">
        <f t="shared" si="229"/>
        <v>272.02</v>
      </c>
      <c r="J1007" s="101">
        <f>VLOOKUP($A1007,'2021-22 Salary &amp; Benefits'!$A:$I,3,FALSE)</f>
        <v>1</v>
      </c>
      <c r="K1007" s="101">
        <f>VLOOKUP($A1007,'2021-22 Salary &amp; Benefits'!$A:$I,4,FALSE)</f>
        <v>1</v>
      </c>
      <c r="L1007" s="45">
        <f t="shared" si="230"/>
        <v>272.02</v>
      </c>
      <c r="M1007" s="29">
        <v>15</v>
      </c>
      <c r="N1007" s="31">
        <f t="shared" si="231"/>
        <v>18.134666666666664</v>
      </c>
      <c r="O1007" s="29">
        <v>1.1000000000000001</v>
      </c>
      <c r="P1007" s="29">
        <v>36</v>
      </c>
      <c r="Q1007" s="32">
        <f t="shared" si="232"/>
        <v>718.13279999999986</v>
      </c>
      <c r="R1007" s="122">
        <f t="shared" si="233"/>
        <v>0.79792533333333315</v>
      </c>
      <c r="S1007" s="25">
        <f>VLOOKUP($A1007,'2021-22 Salary &amp; Benefits'!$A:$I,5,FALSE)</f>
        <v>67585</v>
      </c>
      <c r="T1007" s="25">
        <f>VLOOKUP($A1007,'2021-22 Salary &amp; Benefits'!$A:$I,6,FALSE)</f>
        <v>68937</v>
      </c>
      <c r="U1007" s="26">
        <f t="shared" si="234"/>
        <v>53927.783653333325</v>
      </c>
      <c r="V1007" s="26">
        <f t="shared" si="235"/>
        <v>1078.7950506666602</v>
      </c>
      <c r="W1007" s="26">
        <f>'2021-22 Salary &amp; Benefits'!G$6</f>
        <v>11848.32</v>
      </c>
      <c r="X1007" s="28">
        <f>'2021-22 Salary &amp; Benefits'!H$6</f>
        <v>0.2271</v>
      </c>
      <c r="Y1007" s="28">
        <f>'2021-22 Salary &amp; Benefits'!I$6</f>
        <v>0.22070000000000001</v>
      </c>
      <c r="Z1007" s="26">
        <f t="shared" si="236"/>
        <v>21939.164420794128</v>
      </c>
      <c r="AA1007" s="27">
        <f t="shared" si="228"/>
        <v>916.77631173333316</v>
      </c>
      <c r="AB1007" s="27">
        <f t="shared" si="237"/>
        <v>202.33253199954663</v>
      </c>
      <c r="AC1007" s="27">
        <f t="shared" si="238"/>
        <v>1119.1088437328799</v>
      </c>
      <c r="AD1007" s="26">
        <f t="shared" si="239"/>
        <v>78064.851968527015</v>
      </c>
    </row>
    <row r="1008" spans="1:30" s="23" customFormat="1">
      <c r="A1008" s="129" t="s">
        <v>2306</v>
      </c>
      <c r="B1008" s="129" t="s">
        <v>296</v>
      </c>
      <c r="C1008" s="130">
        <v>5614</v>
      </c>
      <c r="D1008" s="129" t="s">
        <v>3237</v>
      </c>
      <c r="E1008" s="169">
        <f>VLOOKUP($C1008,'2020-21 School Level AAFTE'!$C:$Z,11,FALSE)</f>
        <v>0.48480000000000001</v>
      </c>
      <c r="F1008" s="169" t="str">
        <f>VLOOKUP($C1008,'2020-21 School Level AAFTE'!$C:$Z,8,FALSE)</f>
        <v>No</v>
      </c>
      <c r="G1008" s="167">
        <f>VLOOKUP($C1008,'2020-21 School Level AAFTE'!$C:$I,7,FALSE)</f>
        <v>64.84</v>
      </c>
      <c r="H1008" s="145">
        <f>IFERROR(IF(F1008= "yes",VLOOKUP(C1008,Summary!$B:$I,5,0),0),0)</f>
        <v>0</v>
      </c>
      <c r="I1008" s="143">
        <f t="shared" si="229"/>
        <v>0</v>
      </c>
      <c r="J1008" s="101">
        <f>VLOOKUP($A1008,'2021-22 Salary &amp; Benefits'!$A:$I,3,FALSE)</f>
        <v>1</v>
      </c>
      <c r="K1008" s="101">
        <f>VLOOKUP($A1008,'2021-22 Salary &amp; Benefits'!$A:$I,4,FALSE)</f>
        <v>1</v>
      </c>
      <c r="L1008" s="45">
        <f t="shared" si="230"/>
        <v>0</v>
      </c>
      <c r="M1008" s="29">
        <v>15</v>
      </c>
      <c r="N1008" s="31">
        <f t="shared" si="231"/>
        <v>0</v>
      </c>
      <c r="O1008" s="29">
        <v>1.1000000000000001</v>
      </c>
      <c r="P1008" s="29">
        <v>36</v>
      </c>
      <c r="Q1008" s="32">
        <f t="shared" si="232"/>
        <v>0</v>
      </c>
      <c r="R1008" s="122">
        <f t="shared" si="233"/>
        <v>0</v>
      </c>
      <c r="S1008" s="25">
        <f>VLOOKUP($A1008,'2021-22 Salary &amp; Benefits'!$A:$I,5,FALSE)</f>
        <v>67585</v>
      </c>
      <c r="T1008" s="25">
        <f>VLOOKUP($A1008,'2021-22 Salary &amp; Benefits'!$A:$I,6,FALSE)</f>
        <v>68937</v>
      </c>
      <c r="U1008" s="26">
        <f t="shared" si="234"/>
        <v>0</v>
      </c>
      <c r="V1008" s="26">
        <f t="shared" si="235"/>
        <v>0</v>
      </c>
      <c r="W1008" s="26">
        <f>'2021-22 Salary &amp; Benefits'!G$6</f>
        <v>11848.32</v>
      </c>
      <c r="X1008" s="28">
        <f>'2021-22 Salary &amp; Benefits'!H$6</f>
        <v>0.2271</v>
      </c>
      <c r="Y1008" s="28">
        <f>'2021-22 Salary &amp; Benefits'!I$6</f>
        <v>0.22070000000000001</v>
      </c>
      <c r="Z1008" s="26">
        <f t="shared" si="236"/>
        <v>0</v>
      </c>
      <c r="AA1008" s="27">
        <f t="shared" si="228"/>
        <v>0</v>
      </c>
      <c r="AB1008" s="27">
        <f t="shared" si="237"/>
        <v>0</v>
      </c>
      <c r="AC1008" s="27">
        <f t="shared" si="238"/>
        <v>0</v>
      </c>
      <c r="AD1008" s="26">
        <f t="shared" si="239"/>
        <v>0</v>
      </c>
    </row>
    <row r="1009" spans="1:30" s="23" customFormat="1">
      <c r="A1009" s="129" t="s">
        <v>2306</v>
      </c>
      <c r="B1009" s="129" t="s">
        <v>296</v>
      </c>
      <c r="C1009" s="130">
        <v>3151</v>
      </c>
      <c r="D1009" s="129" t="s">
        <v>305</v>
      </c>
      <c r="E1009" s="169">
        <f>VLOOKUP($C1009,'2020-21 School Level AAFTE'!$C:$Z,11,FALSE)</f>
        <v>0.45500000000000002</v>
      </c>
      <c r="F1009" s="169" t="str">
        <f>VLOOKUP($C1009,'2020-21 School Level AAFTE'!$C:$Z,8,FALSE)</f>
        <v>No</v>
      </c>
      <c r="G1009" s="167">
        <f>VLOOKUP($C1009,'2020-21 School Level AAFTE'!$C:$I,7,FALSE)</f>
        <v>861.05</v>
      </c>
      <c r="H1009" s="145">
        <f>IFERROR(IF(F1009= "yes",VLOOKUP(C1009,Summary!$B:$I,5,0),0),0)</f>
        <v>0</v>
      </c>
      <c r="I1009" s="143">
        <f t="shared" si="229"/>
        <v>0</v>
      </c>
      <c r="J1009" s="101">
        <f>VLOOKUP($A1009,'2021-22 Salary &amp; Benefits'!$A:$I,3,FALSE)</f>
        <v>1</v>
      </c>
      <c r="K1009" s="101">
        <f>VLOOKUP($A1009,'2021-22 Salary &amp; Benefits'!$A:$I,4,FALSE)</f>
        <v>1</v>
      </c>
      <c r="L1009" s="45">
        <f t="shared" si="230"/>
        <v>0</v>
      </c>
      <c r="M1009" s="29">
        <v>15</v>
      </c>
      <c r="N1009" s="31">
        <f t="shared" si="231"/>
        <v>0</v>
      </c>
      <c r="O1009" s="29">
        <v>1.1000000000000001</v>
      </c>
      <c r="P1009" s="29">
        <v>36</v>
      </c>
      <c r="Q1009" s="32">
        <f t="shared" si="232"/>
        <v>0</v>
      </c>
      <c r="R1009" s="122">
        <f t="shared" si="233"/>
        <v>0</v>
      </c>
      <c r="S1009" s="25">
        <f>VLOOKUP($A1009,'2021-22 Salary &amp; Benefits'!$A:$I,5,FALSE)</f>
        <v>67585</v>
      </c>
      <c r="T1009" s="25">
        <f>VLOOKUP($A1009,'2021-22 Salary &amp; Benefits'!$A:$I,6,FALSE)</f>
        <v>68937</v>
      </c>
      <c r="U1009" s="26">
        <f t="shared" si="234"/>
        <v>0</v>
      </c>
      <c r="V1009" s="26">
        <f t="shared" si="235"/>
        <v>0</v>
      </c>
      <c r="W1009" s="26">
        <f>'2021-22 Salary &amp; Benefits'!G$6</f>
        <v>11848.32</v>
      </c>
      <c r="X1009" s="28">
        <f>'2021-22 Salary &amp; Benefits'!H$6</f>
        <v>0.2271</v>
      </c>
      <c r="Y1009" s="28">
        <f>'2021-22 Salary &amp; Benefits'!I$6</f>
        <v>0.22070000000000001</v>
      </c>
      <c r="Z1009" s="26">
        <f t="shared" si="236"/>
        <v>0</v>
      </c>
      <c r="AA1009" s="27">
        <f t="shared" si="228"/>
        <v>0</v>
      </c>
      <c r="AB1009" s="27">
        <f t="shared" si="237"/>
        <v>0</v>
      </c>
      <c r="AC1009" s="27">
        <f t="shared" si="238"/>
        <v>0</v>
      </c>
      <c r="AD1009" s="26">
        <f t="shared" si="239"/>
        <v>0</v>
      </c>
    </row>
    <row r="1010" spans="1:30" s="23" customFormat="1">
      <c r="A1010" s="129" t="s">
        <v>2306</v>
      </c>
      <c r="B1010" s="129" t="s">
        <v>296</v>
      </c>
      <c r="C1010" s="130">
        <v>3658</v>
      </c>
      <c r="D1010" s="129" t="s">
        <v>307</v>
      </c>
      <c r="E1010" s="169">
        <f>VLOOKUP($C1010,'2020-21 School Level AAFTE'!$C:$Z,11,FALSE)</f>
        <v>0.70440000000000003</v>
      </c>
      <c r="F1010" s="169" t="str">
        <f>VLOOKUP($C1010,'2020-21 School Level AAFTE'!$C:$Z,8,FALSE)</f>
        <v>Yes</v>
      </c>
      <c r="G1010" s="167">
        <f>VLOOKUP($C1010,'2020-21 School Level AAFTE'!$C:$I,7,FALSE)</f>
        <v>366.32</v>
      </c>
      <c r="H1010" s="145">
        <f>IFERROR(IF(F1010= "yes",VLOOKUP(C1010,Summary!$B:$I,5,0),0),0)</f>
        <v>0</v>
      </c>
      <c r="I1010" s="143">
        <f t="shared" si="229"/>
        <v>366.32</v>
      </c>
      <c r="J1010" s="101">
        <f>VLOOKUP($A1010,'2021-22 Salary &amp; Benefits'!$A:$I,3,FALSE)</f>
        <v>1</v>
      </c>
      <c r="K1010" s="101">
        <f>VLOOKUP($A1010,'2021-22 Salary &amp; Benefits'!$A:$I,4,FALSE)</f>
        <v>1</v>
      </c>
      <c r="L1010" s="45">
        <f t="shared" si="230"/>
        <v>366.32</v>
      </c>
      <c r="M1010" s="29">
        <v>15</v>
      </c>
      <c r="N1010" s="31">
        <f t="shared" si="231"/>
        <v>24.421333333333333</v>
      </c>
      <c r="O1010" s="29">
        <v>1.1000000000000001</v>
      </c>
      <c r="P1010" s="29">
        <v>36</v>
      </c>
      <c r="Q1010" s="32">
        <f t="shared" si="232"/>
        <v>967.08480000000009</v>
      </c>
      <c r="R1010" s="122">
        <f t="shared" si="233"/>
        <v>1.0745386666666668</v>
      </c>
      <c r="S1010" s="25">
        <f>VLOOKUP($A1010,'2021-22 Salary &amp; Benefits'!$A:$I,5,FALSE)</f>
        <v>67585</v>
      </c>
      <c r="T1010" s="25">
        <f>VLOOKUP($A1010,'2021-22 Salary &amp; Benefits'!$A:$I,6,FALSE)</f>
        <v>68937</v>
      </c>
      <c r="U1010" s="26">
        <f t="shared" si="234"/>
        <v>72622.695786666678</v>
      </c>
      <c r="V1010" s="26">
        <f t="shared" si="235"/>
        <v>1452.7762773333234</v>
      </c>
      <c r="W1010" s="26">
        <f>'2021-22 Salary &amp; Benefits'!G$6</f>
        <v>11848.32</v>
      </c>
      <c r="X1010" s="28">
        <f>'2021-22 Salary &amp; Benefits'!H$6</f>
        <v>0.2271</v>
      </c>
      <c r="Y1010" s="28">
        <f>'2021-22 Salary &amp; Benefits'!I$6</f>
        <v>0.22070000000000001</v>
      </c>
      <c r="Z1010" s="26">
        <f t="shared" si="236"/>
        <v>29544.71991259947</v>
      </c>
      <c r="AA1010" s="27">
        <f t="shared" si="228"/>
        <v>1234.5912010666666</v>
      </c>
      <c r="AB1010" s="27">
        <f t="shared" si="237"/>
        <v>272.47427807541334</v>
      </c>
      <c r="AC1010" s="27">
        <f t="shared" si="238"/>
        <v>1507.06547914208</v>
      </c>
      <c r="AD1010" s="26">
        <f t="shared" si="239"/>
        <v>105127.25745574155</v>
      </c>
    </row>
    <row r="1011" spans="1:30" s="23" customFormat="1">
      <c r="A1011" s="129" t="s">
        <v>2306</v>
      </c>
      <c r="B1011" s="129" t="s">
        <v>296</v>
      </c>
      <c r="C1011" s="130">
        <v>2831</v>
      </c>
      <c r="D1011" s="129" t="s">
        <v>302</v>
      </c>
      <c r="E1011" s="169">
        <f>VLOOKUP($C1011,'2020-21 School Level AAFTE'!$C:$Z,11,FALSE)</f>
        <v>0.74729999999999996</v>
      </c>
      <c r="F1011" s="169" t="str">
        <f>VLOOKUP($C1011,'2020-21 School Level AAFTE'!$C:$Z,8,FALSE)</f>
        <v>Yes</v>
      </c>
      <c r="G1011" s="167">
        <f>VLOOKUP($C1011,'2020-21 School Level AAFTE'!$C:$I,7,FALSE)</f>
        <v>564.58000000000004</v>
      </c>
      <c r="H1011" s="145">
        <f>IFERROR(IF(F1011= "yes",VLOOKUP(C1011,Summary!$B:$I,5,0),0),0)</f>
        <v>0</v>
      </c>
      <c r="I1011" s="143">
        <f t="shared" si="229"/>
        <v>564.58000000000004</v>
      </c>
      <c r="J1011" s="101">
        <f>VLOOKUP($A1011,'2021-22 Salary &amp; Benefits'!$A:$I,3,FALSE)</f>
        <v>1</v>
      </c>
      <c r="K1011" s="101">
        <f>VLOOKUP($A1011,'2021-22 Salary &amp; Benefits'!$A:$I,4,FALSE)</f>
        <v>1</v>
      </c>
      <c r="L1011" s="45">
        <f t="shared" si="230"/>
        <v>564.58000000000004</v>
      </c>
      <c r="M1011" s="29">
        <v>15</v>
      </c>
      <c r="N1011" s="31">
        <f t="shared" si="231"/>
        <v>37.638666666666673</v>
      </c>
      <c r="O1011" s="29">
        <v>1.1000000000000001</v>
      </c>
      <c r="P1011" s="29">
        <v>36</v>
      </c>
      <c r="Q1011" s="32">
        <f t="shared" si="232"/>
        <v>1490.4912000000004</v>
      </c>
      <c r="R1011" s="122">
        <f t="shared" si="233"/>
        <v>1.6561013333333339</v>
      </c>
      <c r="S1011" s="25">
        <f>VLOOKUP($A1011,'2021-22 Salary &amp; Benefits'!$A:$I,5,FALSE)</f>
        <v>67585</v>
      </c>
      <c r="T1011" s="25">
        <f>VLOOKUP($A1011,'2021-22 Salary &amp; Benefits'!$A:$I,6,FALSE)</f>
        <v>68937</v>
      </c>
      <c r="U1011" s="26">
        <f t="shared" si="234"/>
        <v>111927.60861333337</v>
      </c>
      <c r="V1011" s="26">
        <f t="shared" si="235"/>
        <v>2239.0490026666666</v>
      </c>
      <c r="W1011" s="26">
        <f>'2021-22 Salary &amp; Benefits'!G$6</f>
        <v>11848.32</v>
      </c>
      <c r="X1011" s="28">
        <f>'2021-22 Salary &amp; Benefits'!H$6</f>
        <v>0.2271</v>
      </c>
      <c r="Y1011" s="28">
        <f>'2021-22 Salary &amp; Benefits'!I$6</f>
        <v>0.22070000000000001</v>
      </c>
      <c r="Z1011" s="26">
        <f t="shared" si="236"/>
        <v>45534.936580736554</v>
      </c>
      <c r="AA1011" s="27">
        <f t="shared" si="228"/>
        <v>1902.777626933334</v>
      </c>
      <c r="AB1011" s="27">
        <f t="shared" si="237"/>
        <v>419.94302226418682</v>
      </c>
      <c r="AC1011" s="27">
        <f t="shared" si="238"/>
        <v>2322.7206491975207</v>
      </c>
      <c r="AD1011" s="26">
        <f t="shared" si="239"/>
        <v>162024.3148459341</v>
      </c>
    </row>
    <row r="1012" spans="1:30" s="23" customFormat="1">
      <c r="A1012" s="129" t="s">
        <v>2306</v>
      </c>
      <c r="B1012" s="129" t="s">
        <v>296</v>
      </c>
      <c r="C1012" s="130">
        <v>4574</v>
      </c>
      <c r="D1012" s="129" t="s">
        <v>308</v>
      </c>
      <c r="E1012" s="169">
        <f>VLOOKUP($C1012,'2020-21 School Level AAFTE'!$C:$Z,11,FALSE)</f>
        <v>0.51119999999999999</v>
      </c>
      <c r="F1012" s="169" t="str">
        <f>VLOOKUP($C1012,'2020-21 School Level AAFTE'!$C:$Z,8,FALSE)</f>
        <v>Yes</v>
      </c>
      <c r="G1012" s="167">
        <f>VLOOKUP($C1012,'2020-21 School Level AAFTE'!$C:$I,7,FALSE)</f>
        <v>421.29</v>
      </c>
      <c r="H1012" s="145">
        <f>IFERROR(IF(F1012= "yes",VLOOKUP(C1012,Summary!$B:$I,5,0),0),0)</f>
        <v>0</v>
      </c>
      <c r="I1012" s="143">
        <f t="shared" si="229"/>
        <v>421.29</v>
      </c>
      <c r="J1012" s="101">
        <f>VLOOKUP($A1012,'2021-22 Salary &amp; Benefits'!$A:$I,3,FALSE)</f>
        <v>1</v>
      </c>
      <c r="K1012" s="101">
        <f>VLOOKUP($A1012,'2021-22 Salary &amp; Benefits'!$A:$I,4,FALSE)</f>
        <v>1</v>
      </c>
      <c r="L1012" s="45">
        <f t="shared" si="230"/>
        <v>421.29</v>
      </c>
      <c r="M1012" s="29">
        <v>15</v>
      </c>
      <c r="N1012" s="31">
        <f t="shared" si="231"/>
        <v>28.086000000000002</v>
      </c>
      <c r="O1012" s="29">
        <v>1.1000000000000001</v>
      </c>
      <c r="P1012" s="29">
        <v>36</v>
      </c>
      <c r="Q1012" s="32">
        <f t="shared" si="232"/>
        <v>1112.2056000000002</v>
      </c>
      <c r="R1012" s="122">
        <f t="shared" si="233"/>
        <v>1.2357840000000002</v>
      </c>
      <c r="S1012" s="25">
        <f>VLOOKUP($A1012,'2021-22 Salary &amp; Benefits'!$A:$I,5,FALSE)</f>
        <v>67585</v>
      </c>
      <c r="T1012" s="25">
        <f>VLOOKUP($A1012,'2021-22 Salary &amp; Benefits'!$A:$I,6,FALSE)</f>
        <v>68937</v>
      </c>
      <c r="U1012" s="26">
        <f t="shared" si="234"/>
        <v>83520.461640000009</v>
      </c>
      <c r="V1012" s="26">
        <f t="shared" si="235"/>
        <v>1670.7799680000026</v>
      </c>
      <c r="W1012" s="26">
        <f>'2021-22 Salary &amp; Benefits'!G$6</f>
        <v>11848.32</v>
      </c>
      <c r="X1012" s="28">
        <f>'2021-22 Salary &amp; Benefits'!H$6</f>
        <v>0.2271</v>
      </c>
      <c r="Y1012" s="28">
        <f>'2021-22 Salary &amp; Benefits'!I$6</f>
        <v>0.22070000000000001</v>
      </c>
      <c r="Z1012" s="26">
        <f t="shared" si="236"/>
        <v>33978.202260261605</v>
      </c>
      <c r="AA1012" s="27">
        <f t="shared" si="228"/>
        <v>1419.8540268000002</v>
      </c>
      <c r="AB1012" s="27">
        <f t="shared" si="237"/>
        <v>313.36178371476007</v>
      </c>
      <c r="AC1012" s="27">
        <f t="shared" si="238"/>
        <v>1733.2158105147603</v>
      </c>
      <c r="AD1012" s="26">
        <f t="shared" si="239"/>
        <v>120902.65967877637</v>
      </c>
    </row>
    <row r="1013" spans="1:30" s="23" customFormat="1">
      <c r="A1013" s="129" t="s">
        <v>2306</v>
      </c>
      <c r="B1013" s="129" t="s">
        <v>296</v>
      </c>
      <c r="C1013" s="130">
        <v>2914</v>
      </c>
      <c r="D1013" s="129" t="s">
        <v>303</v>
      </c>
      <c r="E1013" s="169">
        <f>VLOOKUP($C1013,'2020-21 School Level AAFTE'!$C:$Z,11,FALSE)</f>
        <v>0.753</v>
      </c>
      <c r="F1013" s="169" t="str">
        <f>VLOOKUP($C1013,'2020-21 School Level AAFTE'!$C:$Z,8,FALSE)</f>
        <v>Yes</v>
      </c>
      <c r="G1013" s="167">
        <f>VLOOKUP($C1013,'2020-21 School Level AAFTE'!$C:$I,7,FALSE)</f>
        <v>305.51</v>
      </c>
      <c r="H1013" s="145">
        <f>IFERROR(IF(F1013= "yes",VLOOKUP(C1013,Summary!$B:$I,5,0),0),0)</f>
        <v>0</v>
      </c>
      <c r="I1013" s="143">
        <f t="shared" si="229"/>
        <v>305.51</v>
      </c>
      <c r="J1013" s="101">
        <f>VLOOKUP($A1013,'2021-22 Salary &amp; Benefits'!$A:$I,3,FALSE)</f>
        <v>1</v>
      </c>
      <c r="K1013" s="101">
        <f>VLOOKUP($A1013,'2021-22 Salary &amp; Benefits'!$A:$I,4,FALSE)</f>
        <v>1</v>
      </c>
      <c r="L1013" s="45">
        <f t="shared" si="230"/>
        <v>305.51</v>
      </c>
      <c r="M1013" s="29">
        <v>15</v>
      </c>
      <c r="N1013" s="31">
        <f t="shared" si="231"/>
        <v>20.367333333333331</v>
      </c>
      <c r="O1013" s="29">
        <v>1.1000000000000001</v>
      </c>
      <c r="P1013" s="29">
        <v>36</v>
      </c>
      <c r="Q1013" s="32">
        <f t="shared" si="232"/>
        <v>806.54639999999995</v>
      </c>
      <c r="R1013" s="122">
        <f t="shared" si="233"/>
        <v>0.89616266666666666</v>
      </c>
      <c r="S1013" s="25">
        <f>VLOOKUP($A1013,'2021-22 Salary &amp; Benefits'!$A:$I,5,FALSE)</f>
        <v>67585</v>
      </c>
      <c r="T1013" s="25">
        <f>VLOOKUP($A1013,'2021-22 Salary &amp; Benefits'!$A:$I,6,FALSE)</f>
        <v>68937</v>
      </c>
      <c r="U1013" s="26">
        <f t="shared" si="234"/>
        <v>60567.153826666668</v>
      </c>
      <c r="V1013" s="26">
        <f t="shared" si="235"/>
        <v>1211.6119253333309</v>
      </c>
      <c r="W1013" s="26">
        <f>'2021-22 Salary &amp; Benefits'!G$6</f>
        <v>11848.32</v>
      </c>
      <c r="X1013" s="28">
        <f>'2021-22 Salary &amp; Benefits'!H$6</f>
        <v>0.2271</v>
      </c>
      <c r="Y1013" s="28">
        <f>'2021-22 Salary &amp; Benefits'!I$6</f>
        <v>0.22070000000000001</v>
      </c>
      <c r="Z1013" s="26">
        <f t="shared" si="236"/>
        <v>24640.225432677067</v>
      </c>
      <c r="AA1013" s="27">
        <f t="shared" si="228"/>
        <v>1029.6460958666667</v>
      </c>
      <c r="AB1013" s="27">
        <f t="shared" si="237"/>
        <v>227.24289335777334</v>
      </c>
      <c r="AC1013" s="27">
        <f t="shared" si="238"/>
        <v>1256.8889892244399</v>
      </c>
      <c r="AD1013" s="26">
        <f t="shared" si="239"/>
        <v>87675.880173901503</v>
      </c>
    </row>
    <row r="1014" spans="1:30" s="23" customFormat="1">
      <c r="A1014" s="129" t="s">
        <v>2306</v>
      </c>
      <c r="B1014" s="129" t="s">
        <v>296</v>
      </c>
      <c r="C1014" s="130">
        <v>2726</v>
      </c>
      <c r="D1014" s="129" t="s">
        <v>301</v>
      </c>
      <c r="E1014" s="169">
        <f>VLOOKUP($C1014,'2020-21 School Level AAFTE'!$C:$Z,11,FALSE)</f>
        <v>0.72799999999999998</v>
      </c>
      <c r="F1014" s="169" t="str">
        <f>VLOOKUP($C1014,'2020-21 School Level AAFTE'!$C:$Z,8,FALSE)</f>
        <v>Yes</v>
      </c>
      <c r="G1014" s="167">
        <f>VLOOKUP($C1014,'2020-21 School Level AAFTE'!$C:$I,7,FALSE)</f>
        <v>337.11</v>
      </c>
      <c r="H1014" s="145">
        <f>IFERROR(IF(F1014= "yes",VLOOKUP(C1014,Summary!$B:$I,5,0),0),0)</f>
        <v>0</v>
      </c>
      <c r="I1014" s="143">
        <f t="shared" si="229"/>
        <v>337.11</v>
      </c>
      <c r="J1014" s="101">
        <f>VLOOKUP($A1014,'2021-22 Salary &amp; Benefits'!$A:$I,3,FALSE)</f>
        <v>1</v>
      </c>
      <c r="K1014" s="101">
        <f>VLOOKUP($A1014,'2021-22 Salary &amp; Benefits'!$A:$I,4,FALSE)</f>
        <v>1</v>
      </c>
      <c r="L1014" s="45">
        <f t="shared" si="230"/>
        <v>337.11</v>
      </c>
      <c r="M1014" s="29">
        <v>15</v>
      </c>
      <c r="N1014" s="31">
        <f t="shared" si="231"/>
        <v>22.474</v>
      </c>
      <c r="O1014" s="29">
        <v>1.1000000000000001</v>
      </c>
      <c r="P1014" s="29">
        <v>36</v>
      </c>
      <c r="Q1014" s="32">
        <f t="shared" si="232"/>
        <v>889.97040000000015</v>
      </c>
      <c r="R1014" s="122">
        <f t="shared" si="233"/>
        <v>0.98885600000000018</v>
      </c>
      <c r="S1014" s="25">
        <f>VLOOKUP($A1014,'2021-22 Salary &amp; Benefits'!$A:$I,5,FALSE)</f>
        <v>67585</v>
      </c>
      <c r="T1014" s="25">
        <f>VLOOKUP($A1014,'2021-22 Salary &amp; Benefits'!$A:$I,6,FALSE)</f>
        <v>68937</v>
      </c>
      <c r="U1014" s="26">
        <f t="shared" si="234"/>
        <v>66831.832760000019</v>
      </c>
      <c r="V1014" s="26">
        <f t="shared" si="235"/>
        <v>1336.9333119999937</v>
      </c>
      <c r="W1014" s="26">
        <f>'2021-22 Salary &amp; Benefits'!G$6</f>
        <v>11848.32</v>
      </c>
      <c r="X1014" s="28">
        <f>'2021-22 Salary &amp; Benefits'!H$6</f>
        <v>0.2271</v>
      </c>
      <c r="Y1014" s="28">
        <f>'2021-22 Salary &amp; Benefits'!I$6</f>
        <v>0.22070000000000001</v>
      </c>
      <c r="Z1014" s="26">
        <f t="shared" si="236"/>
        <v>27188.852723674405</v>
      </c>
      <c r="AA1014" s="27">
        <f t="shared" si="228"/>
        <v>1136.1461012000002</v>
      </c>
      <c r="AB1014" s="27">
        <f t="shared" si="237"/>
        <v>250.74744453484004</v>
      </c>
      <c r="AC1014" s="27">
        <f t="shared" si="238"/>
        <v>1386.8935457348402</v>
      </c>
      <c r="AD1014" s="26">
        <f t="shared" si="239"/>
        <v>96744.512341409267</v>
      </c>
    </row>
    <row r="1015" spans="1:30" s="23" customFormat="1">
      <c r="A1015" s="129" t="s">
        <v>2306</v>
      </c>
      <c r="B1015" s="129" t="s">
        <v>296</v>
      </c>
      <c r="C1015" s="130">
        <v>2416</v>
      </c>
      <c r="D1015" s="129" t="s">
        <v>300</v>
      </c>
      <c r="E1015" s="169">
        <f>VLOOKUP($C1015,'2020-21 School Level AAFTE'!$C:$Z,11,FALSE)</f>
        <v>0.63480000000000003</v>
      </c>
      <c r="F1015" s="169" t="str">
        <f>VLOOKUP($C1015,'2020-21 School Level AAFTE'!$C:$Z,8,FALSE)</f>
        <v>Yes</v>
      </c>
      <c r="G1015" s="167">
        <f>VLOOKUP($C1015,'2020-21 School Level AAFTE'!$C:$I,7,FALSE)</f>
        <v>896.93000000000006</v>
      </c>
      <c r="H1015" s="145">
        <f>IFERROR(IF(F1015= "yes",VLOOKUP(C1015,Summary!$B:$I,5,0),0),0)</f>
        <v>0</v>
      </c>
      <c r="I1015" s="143">
        <f t="shared" si="229"/>
        <v>896.93000000000006</v>
      </c>
      <c r="J1015" s="101">
        <f>VLOOKUP($A1015,'2021-22 Salary &amp; Benefits'!$A:$I,3,FALSE)</f>
        <v>1</v>
      </c>
      <c r="K1015" s="101">
        <f>VLOOKUP($A1015,'2021-22 Salary &amp; Benefits'!$A:$I,4,FALSE)</f>
        <v>1</v>
      </c>
      <c r="L1015" s="45">
        <f t="shared" si="230"/>
        <v>896.93000000000006</v>
      </c>
      <c r="M1015" s="29">
        <v>15</v>
      </c>
      <c r="N1015" s="31">
        <f t="shared" si="231"/>
        <v>59.795333333333339</v>
      </c>
      <c r="O1015" s="29">
        <v>1.1000000000000001</v>
      </c>
      <c r="P1015" s="29">
        <v>36</v>
      </c>
      <c r="Q1015" s="32">
        <f t="shared" si="232"/>
        <v>2367.8952000000004</v>
      </c>
      <c r="R1015" s="122">
        <f t="shared" si="233"/>
        <v>2.630994666666667</v>
      </c>
      <c r="S1015" s="25">
        <f>VLOOKUP($A1015,'2021-22 Salary &amp; Benefits'!$A:$I,5,FALSE)</f>
        <v>67585</v>
      </c>
      <c r="T1015" s="25">
        <f>VLOOKUP($A1015,'2021-22 Salary &amp; Benefits'!$A:$I,6,FALSE)</f>
        <v>68937</v>
      </c>
      <c r="U1015" s="26">
        <f t="shared" si="234"/>
        <v>177815.77454666668</v>
      </c>
      <c r="V1015" s="26">
        <f t="shared" si="235"/>
        <v>3557.1047893333307</v>
      </c>
      <c r="W1015" s="26">
        <f>'2021-22 Salary &amp; Benefits'!G$6</f>
        <v>11848.32</v>
      </c>
      <c r="X1015" s="28">
        <f>'2021-22 Salary &amp; Benefits'!H$6</f>
        <v>0.2271</v>
      </c>
      <c r="Y1015" s="28">
        <f>'2021-22 Salary &amp; Benefits'!I$6</f>
        <v>0.22070000000000001</v>
      </c>
      <c r="Z1015" s="26">
        <f t="shared" si="236"/>
        <v>72339.882155513871</v>
      </c>
      <c r="AA1015" s="27">
        <f t="shared" si="228"/>
        <v>3022.8813222666668</v>
      </c>
      <c r="AB1015" s="27">
        <f t="shared" si="237"/>
        <v>667.14990782425332</v>
      </c>
      <c r="AC1015" s="27">
        <f t="shared" si="238"/>
        <v>3690.03123009092</v>
      </c>
      <c r="AD1015" s="26">
        <f t="shared" si="239"/>
        <v>257402.79272160481</v>
      </c>
    </row>
    <row r="1016" spans="1:30" s="23" customFormat="1">
      <c r="A1016" s="129" t="s">
        <v>2306</v>
      </c>
      <c r="B1016" s="129" t="s">
        <v>296</v>
      </c>
      <c r="C1016" s="130">
        <v>3019</v>
      </c>
      <c r="D1016" s="129" t="s">
        <v>304</v>
      </c>
      <c r="E1016" s="169">
        <f>VLOOKUP($C1016,'2020-21 School Level AAFTE'!$C:$Z,11,FALSE)</f>
        <v>0.41289999999999999</v>
      </c>
      <c r="F1016" s="169" t="str">
        <f>VLOOKUP($C1016,'2020-21 School Level AAFTE'!$C:$Z,8,FALSE)</f>
        <v>No</v>
      </c>
      <c r="G1016" s="167">
        <f>VLOOKUP($C1016,'2020-21 School Level AAFTE'!$C:$I,7,FALSE)</f>
        <v>423.74</v>
      </c>
      <c r="H1016" s="145">
        <f>IFERROR(IF(F1016= "yes",VLOOKUP(C1016,Summary!$B:$I,5,0),0),0)</f>
        <v>0</v>
      </c>
      <c r="I1016" s="143">
        <f t="shared" si="229"/>
        <v>0</v>
      </c>
      <c r="J1016" s="101">
        <f>VLOOKUP($A1016,'2021-22 Salary &amp; Benefits'!$A:$I,3,FALSE)</f>
        <v>1</v>
      </c>
      <c r="K1016" s="101">
        <f>VLOOKUP($A1016,'2021-22 Salary &amp; Benefits'!$A:$I,4,FALSE)</f>
        <v>1</v>
      </c>
      <c r="L1016" s="45">
        <f t="shared" si="230"/>
        <v>0</v>
      </c>
      <c r="M1016" s="29">
        <v>15</v>
      </c>
      <c r="N1016" s="31">
        <f t="shared" si="231"/>
        <v>0</v>
      </c>
      <c r="O1016" s="29">
        <v>1.1000000000000001</v>
      </c>
      <c r="P1016" s="29">
        <v>36</v>
      </c>
      <c r="Q1016" s="32">
        <f t="shared" si="232"/>
        <v>0</v>
      </c>
      <c r="R1016" s="122">
        <f t="shared" si="233"/>
        <v>0</v>
      </c>
      <c r="S1016" s="25">
        <f>VLOOKUP($A1016,'2021-22 Salary &amp; Benefits'!$A:$I,5,FALSE)</f>
        <v>67585</v>
      </c>
      <c r="T1016" s="25">
        <f>VLOOKUP($A1016,'2021-22 Salary &amp; Benefits'!$A:$I,6,FALSE)</f>
        <v>68937</v>
      </c>
      <c r="U1016" s="26">
        <f t="shared" si="234"/>
        <v>0</v>
      </c>
      <c r="V1016" s="26">
        <f t="shared" si="235"/>
        <v>0</v>
      </c>
      <c r="W1016" s="26">
        <f>'2021-22 Salary &amp; Benefits'!G$6</f>
        <v>11848.32</v>
      </c>
      <c r="X1016" s="28">
        <f>'2021-22 Salary &amp; Benefits'!H$6</f>
        <v>0.2271</v>
      </c>
      <c r="Y1016" s="28">
        <f>'2021-22 Salary &amp; Benefits'!I$6</f>
        <v>0.22070000000000001</v>
      </c>
      <c r="Z1016" s="26">
        <f t="shared" si="236"/>
        <v>0</v>
      </c>
      <c r="AA1016" s="27">
        <f t="shared" si="228"/>
        <v>0</v>
      </c>
      <c r="AB1016" s="27">
        <f t="shared" si="237"/>
        <v>0</v>
      </c>
      <c r="AC1016" s="27">
        <f t="shared" si="238"/>
        <v>0</v>
      </c>
      <c r="AD1016" s="26">
        <f t="shared" si="239"/>
        <v>0</v>
      </c>
    </row>
    <row r="1017" spans="1:30" s="23" customFormat="1">
      <c r="A1017" s="152" t="s">
        <v>2306</v>
      </c>
      <c r="B1017" s="129" t="s">
        <v>296</v>
      </c>
      <c r="C1017" s="130">
        <v>2370</v>
      </c>
      <c r="D1017" s="152" t="s">
        <v>299</v>
      </c>
      <c r="E1017" s="169">
        <f>VLOOKUP($C1017,'2020-21 School Level AAFTE'!$C:$Z,11,FALSE)</f>
        <v>0.8609</v>
      </c>
      <c r="F1017" s="169" t="str">
        <f>VLOOKUP($C1017,'2020-21 School Level AAFTE'!$C:$Z,8,FALSE)</f>
        <v>Yes</v>
      </c>
      <c r="G1017" s="167">
        <f>VLOOKUP($C1017,'2020-21 School Level AAFTE'!$C:$I,7,FALSE)</f>
        <v>339.83</v>
      </c>
      <c r="H1017" s="145">
        <f>IFERROR(IF(F1017= "yes",VLOOKUP(C1017,Summary!$B:$I,5,0),0),0)</f>
        <v>0</v>
      </c>
      <c r="I1017" s="143">
        <f t="shared" si="229"/>
        <v>339.83</v>
      </c>
      <c r="J1017" s="101">
        <f>VLOOKUP($A1017,'2021-22 Salary &amp; Benefits'!$A:$I,3,FALSE)</f>
        <v>1</v>
      </c>
      <c r="K1017" s="101">
        <f>VLOOKUP($A1017,'2021-22 Salary &amp; Benefits'!$A:$I,4,FALSE)</f>
        <v>1</v>
      </c>
      <c r="L1017" s="45">
        <f t="shared" si="230"/>
        <v>339.83</v>
      </c>
      <c r="M1017" s="29">
        <v>15</v>
      </c>
      <c r="N1017" s="31">
        <f t="shared" si="231"/>
        <v>22.655333333333331</v>
      </c>
      <c r="O1017" s="29">
        <v>1.1000000000000001</v>
      </c>
      <c r="P1017" s="29">
        <v>36</v>
      </c>
      <c r="Q1017" s="32">
        <f t="shared" si="232"/>
        <v>897.1511999999999</v>
      </c>
      <c r="R1017" s="122">
        <f t="shared" si="233"/>
        <v>0.99683466666666654</v>
      </c>
      <c r="S1017" s="25">
        <f>VLOOKUP($A1017,'2021-22 Salary &amp; Benefits'!$A:$I,5,FALSE)</f>
        <v>67585</v>
      </c>
      <c r="T1017" s="25">
        <f>VLOOKUP($A1017,'2021-22 Salary &amp; Benefits'!$A:$I,6,FALSE)</f>
        <v>68937</v>
      </c>
      <c r="U1017" s="26">
        <f t="shared" si="234"/>
        <v>67371.070946666659</v>
      </c>
      <c r="V1017" s="26">
        <f t="shared" si="235"/>
        <v>1347.7204693333333</v>
      </c>
      <c r="W1017" s="26">
        <f>'2021-22 Salary &amp; Benefits'!G$6</f>
        <v>11848.32</v>
      </c>
      <c r="X1017" s="28">
        <f>'2021-22 Salary &amp; Benefits'!H$6</f>
        <v>0.2271</v>
      </c>
      <c r="Y1017" s="28">
        <f>'2021-22 Salary &amp; Benefits'!I$6</f>
        <v>0.22070000000000001</v>
      </c>
      <c r="Z1017" s="26">
        <f t="shared" si="236"/>
        <v>27408.228237329862</v>
      </c>
      <c r="AA1017" s="27">
        <f t="shared" si="228"/>
        <v>1145.3131902666667</v>
      </c>
      <c r="AB1017" s="27">
        <f t="shared" si="237"/>
        <v>252.77062109185334</v>
      </c>
      <c r="AC1017" s="27">
        <f t="shared" si="238"/>
        <v>1398.0838113585201</v>
      </c>
      <c r="AD1017" s="26">
        <f t="shared" si="239"/>
        <v>97525.103464688378</v>
      </c>
    </row>
    <row r="1018" spans="1:30" s="23" customFormat="1">
      <c r="A1018" s="126" t="s">
        <v>2519</v>
      </c>
      <c r="B1018" s="129" t="s">
        <v>1950</v>
      </c>
      <c r="C1018" s="128">
        <v>2480</v>
      </c>
      <c r="D1018" s="126" t="s">
        <v>1952</v>
      </c>
      <c r="E1018" s="169">
        <f>VLOOKUP($C1018,'2020-21 School Level AAFTE'!$C:$Z,11,FALSE)</f>
        <v>0.72430000000000005</v>
      </c>
      <c r="F1018" s="169" t="str">
        <f>VLOOKUP($C1018,'2020-21 School Level AAFTE'!$C:$Z,8,FALSE)</f>
        <v>Yes</v>
      </c>
      <c r="G1018" s="167">
        <f>VLOOKUP($C1018,'2020-21 School Level AAFTE'!$C:$I,7,FALSE)</f>
        <v>99.3</v>
      </c>
      <c r="H1018" s="145">
        <f>IFERROR(IF(F1018= "yes",VLOOKUP(C1018,Summary!$B:$I,5,0),0),0)</f>
        <v>0</v>
      </c>
      <c r="I1018" s="143">
        <f t="shared" si="229"/>
        <v>99.3</v>
      </c>
      <c r="J1018" s="101">
        <f>VLOOKUP($A1018,'2021-22 Salary &amp; Benefits'!$A:$I,3,FALSE)</f>
        <v>1</v>
      </c>
      <c r="K1018" s="101">
        <f>VLOOKUP($A1018,'2021-22 Salary &amp; Benefits'!$A:$I,4,FALSE)</f>
        <v>1</v>
      </c>
      <c r="L1018" s="45">
        <f t="shared" si="230"/>
        <v>99.3</v>
      </c>
      <c r="M1018" s="29">
        <v>15</v>
      </c>
      <c r="N1018" s="31">
        <f t="shared" si="231"/>
        <v>6.62</v>
      </c>
      <c r="O1018" s="29">
        <v>1.1000000000000001</v>
      </c>
      <c r="P1018" s="29">
        <v>36</v>
      </c>
      <c r="Q1018" s="32">
        <f t="shared" si="232"/>
        <v>262.15200000000004</v>
      </c>
      <c r="R1018" s="122">
        <f t="shared" si="233"/>
        <v>0.29128000000000004</v>
      </c>
      <c r="S1018" s="25">
        <f>VLOOKUP($A1018,'2021-22 Salary &amp; Benefits'!$A:$I,5,FALSE)</f>
        <v>67585</v>
      </c>
      <c r="T1018" s="25">
        <f>VLOOKUP($A1018,'2021-22 Salary &amp; Benefits'!$A:$I,6,FALSE)</f>
        <v>68937</v>
      </c>
      <c r="U1018" s="26">
        <f t="shared" si="234"/>
        <v>19686.158800000001</v>
      </c>
      <c r="V1018" s="26">
        <f t="shared" si="235"/>
        <v>393.81056000000171</v>
      </c>
      <c r="W1018" s="26">
        <f>'2021-22 Salary &amp; Benefits'!G$6</f>
        <v>11848.32</v>
      </c>
      <c r="X1018" s="28">
        <f>'2021-22 Salary &amp; Benefits'!H$6</f>
        <v>0.2271</v>
      </c>
      <c r="Y1018" s="28">
        <f>'2021-22 Salary &amp; Benefits'!I$6</f>
        <v>0.22070000000000001</v>
      </c>
      <c r="Z1018" s="26">
        <f t="shared" si="236"/>
        <v>8008.8193036720004</v>
      </c>
      <c r="AA1018" s="27">
        <f t="shared" si="228"/>
        <v>334.66615600000006</v>
      </c>
      <c r="AB1018" s="27">
        <f t="shared" si="237"/>
        <v>73.86082062920002</v>
      </c>
      <c r="AC1018" s="27">
        <f t="shared" si="238"/>
        <v>408.52697662920008</v>
      </c>
      <c r="AD1018" s="26">
        <f t="shared" si="239"/>
        <v>28497.315640301204</v>
      </c>
    </row>
    <row r="1019" spans="1:30" s="23" customFormat="1">
      <c r="A1019" s="129" t="s">
        <v>2519</v>
      </c>
      <c r="B1019" s="129" t="s">
        <v>1950</v>
      </c>
      <c r="C1019" s="130">
        <v>1922</v>
      </c>
      <c r="D1019" s="129" t="s">
        <v>1951</v>
      </c>
      <c r="E1019" s="169">
        <f>VLOOKUP($C1019,'2020-21 School Level AAFTE'!$C:$Z,11,FALSE)</f>
        <v>0.26400000000000001</v>
      </c>
      <c r="F1019" s="169" t="str">
        <f>VLOOKUP($C1019,'2020-21 School Level AAFTE'!$C:$Z,8,FALSE)</f>
        <v>No</v>
      </c>
      <c r="G1019" s="167">
        <f>VLOOKUP($C1019,'2020-21 School Level AAFTE'!$C:$I,7,FALSE)</f>
        <v>159.94</v>
      </c>
      <c r="H1019" s="145">
        <f>IFERROR(IF(F1019= "yes",VLOOKUP(C1019,Summary!$B:$I,5,0),0),0)</f>
        <v>0</v>
      </c>
      <c r="I1019" s="143">
        <f t="shared" si="229"/>
        <v>0</v>
      </c>
      <c r="J1019" s="101">
        <f>VLOOKUP($A1019,'2021-22 Salary &amp; Benefits'!$A:$I,3,FALSE)</f>
        <v>1</v>
      </c>
      <c r="K1019" s="101">
        <f>VLOOKUP($A1019,'2021-22 Salary &amp; Benefits'!$A:$I,4,FALSE)</f>
        <v>1</v>
      </c>
      <c r="L1019" s="45">
        <f t="shared" si="230"/>
        <v>0</v>
      </c>
      <c r="M1019" s="29">
        <v>15</v>
      </c>
      <c r="N1019" s="31">
        <f t="shared" si="231"/>
        <v>0</v>
      </c>
      <c r="O1019" s="29">
        <v>1.1000000000000001</v>
      </c>
      <c r="P1019" s="29">
        <v>36</v>
      </c>
      <c r="Q1019" s="32">
        <f t="shared" si="232"/>
        <v>0</v>
      </c>
      <c r="R1019" s="122">
        <f t="shared" si="233"/>
        <v>0</v>
      </c>
      <c r="S1019" s="25">
        <f>VLOOKUP($A1019,'2021-22 Salary &amp; Benefits'!$A:$I,5,FALSE)</f>
        <v>67585</v>
      </c>
      <c r="T1019" s="25">
        <f>VLOOKUP($A1019,'2021-22 Salary &amp; Benefits'!$A:$I,6,FALSE)</f>
        <v>68937</v>
      </c>
      <c r="U1019" s="26">
        <f t="shared" si="234"/>
        <v>0</v>
      </c>
      <c r="V1019" s="26">
        <f t="shared" si="235"/>
        <v>0</v>
      </c>
      <c r="W1019" s="26">
        <f>'2021-22 Salary &amp; Benefits'!G$6</f>
        <v>11848.32</v>
      </c>
      <c r="X1019" s="28">
        <f>'2021-22 Salary &amp; Benefits'!H$6</f>
        <v>0.2271</v>
      </c>
      <c r="Y1019" s="28">
        <f>'2021-22 Salary &amp; Benefits'!I$6</f>
        <v>0.22070000000000001</v>
      </c>
      <c r="Z1019" s="26">
        <f t="shared" si="236"/>
        <v>0</v>
      </c>
      <c r="AA1019" s="27">
        <f t="shared" si="228"/>
        <v>0</v>
      </c>
      <c r="AB1019" s="27">
        <f t="shared" si="237"/>
        <v>0</v>
      </c>
      <c r="AC1019" s="27">
        <f t="shared" si="238"/>
        <v>0</v>
      </c>
      <c r="AD1019" s="26">
        <f t="shared" si="239"/>
        <v>0</v>
      </c>
    </row>
    <row r="1020" spans="1:30" s="23" customFormat="1">
      <c r="A1020" s="129" t="s">
        <v>2469</v>
      </c>
      <c r="B1020" s="129" t="s">
        <v>1541</v>
      </c>
      <c r="C1020" s="130">
        <v>4178</v>
      </c>
      <c r="D1020" s="129" t="s">
        <v>1544</v>
      </c>
      <c r="E1020" s="169">
        <f>VLOOKUP($C1020,'2020-21 School Level AAFTE'!$C:$Z,11,FALSE)</f>
        <v>0</v>
      </c>
      <c r="F1020" s="169" t="str">
        <f>VLOOKUP($C1020,'2020-21 School Level AAFTE'!$C:$Z,8,FALSE)</f>
        <v>No</v>
      </c>
      <c r="G1020" s="167">
        <f>VLOOKUP($C1020,'2020-21 School Level AAFTE'!$C:$I,7,FALSE)</f>
        <v>5.9</v>
      </c>
      <c r="H1020" s="145">
        <f>IFERROR(IF(F1020= "yes",VLOOKUP(C1020,Summary!$B:$I,5,0),0),0)</f>
        <v>0</v>
      </c>
      <c r="I1020" s="143">
        <f t="shared" si="229"/>
        <v>0</v>
      </c>
      <c r="J1020" s="101">
        <f>VLOOKUP($A1020,'2021-22 Salary &amp; Benefits'!$A:$I,3,FALSE)</f>
        <v>1.1200000000000001</v>
      </c>
      <c r="K1020" s="101">
        <f>VLOOKUP($A1020,'2021-22 Salary &amp; Benefits'!$A:$I,4,FALSE)</f>
        <v>1.1200000000000001</v>
      </c>
      <c r="L1020" s="45">
        <f t="shared" si="230"/>
        <v>0</v>
      </c>
      <c r="M1020" s="29">
        <v>15</v>
      </c>
      <c r="N1020" s="31">
        <f t="shared" si="231"/>
        <v>0</v>
      </c>
      <c r="O1020" s="29">
        <v>1.1000000000000001</v>
      </c>
      <c r="P1020" s="29">
        <v>36</v>
      </c>
      <c r="Q1020" s="32">
        <f t="shared" si="232"/>
        <v>0</v>
      </c>
      <c r="R1020" s="122">
        <f t="shared" si="233"/>
        <v>0</v>
      </c>
      <c r="S1020" s="25">
        <f>VLOOKUP($A1020,'2021-22 Salary &amp; Benefits'!$A:$I,5,FALSE)</f>
        <v>67585</v>
      </c>
      <c r="T1020" s="25">
        <f>VLOOKUP($A1020,'2021-22 Salary &amp; Benefits'!$A:$I,6,FALSE)</f>
        <v>68937</v>
      </c>
      <c r="U1020" s="26">
        <f t="shared" si="234"/>
        <v>0</v>
      </c>
      <c r="V1020" s="26">
        <f t="shared" si="235"/>
        <v>0</v>
      </c>
      <c r="W1020" s="26">
        <f>'2021-22 Salary &amp; Benefits'!G$6</f>
        <v>11848.32</v>
      </c>
      <c r="X1020" s="28">
        <f>'2021-22 Salary &amp; Benefits'!H$6</f>
        <v>0.2271</v>
      </c>
      <c r="Y1020" s="28">
        <f>'2021-22 Salary &amp; Benefits'!I$6</f>
        <v>0.22070000000000001</v>
      </c>
      <c r="Z1020" s="26">
        <f t="shared" si="236"/>
        <v>0</v>
      </c>
      <c r="AA1020" s="27">
        <f t="shared" si="228"/>
        <v>0</v>
      </c>
      <c r="AB1020" s="27">
        <f t="shared" si="237"/>
        <v>0</v>
      </c>
      <c r="AC1020" s="27">
        <f t="shared" si="238"/>
        <v>0</v>
      </c>
      <c r="AD1020" s="26">
        <f t="shared" si="239"/>
        <v>0</v>
      </c>
    </row>
    <row r="1021" spans="1:30" s="23" customFormat="1">
      <c r="A1021" s="129" t="s">
        <v>2469</v>
      </c>
      <c r="B1021" s="129" t="s">
        <v>1541</v>
      </c>
      <c r="C1021" s="130">
        <v>4107</v>
      </c>
      <c r="D1021" s="129" t="s">
        <v>1543</v>
      </c>
      <c r="E1021" s="169">
        <f>VLOOKUP($C1021,'2020-21 School Level AAFTE'!$C:$Z,11,FALSE)</f>
        <v>0.44109999999999999</v>
      </c>
      <c r="F1021" s="169" t="str">
        <f>VLOOKUP($C1021,'2020-21 School Level AAFTE'!$C:$Z,8,FALSE)</f>
        <v>No</v>
      </c>
      <c r="G1021" s="167">
        <f>VLOOKUP($C1021,'2020-21 School Level AAFTE'!$C:$I,7,FALSE)</f>
        <v>103.53</v>
      </c>
      <c r="H1021" s="145">
        <f>IFERROR(IF(F1021= "yes",VLOOKUP(C1021,Summary!$B:$I,5,0),0),0)</f>
        <v>0</v>
      </c>
      <c r="I1021" s="143">
        <f t="shared" si="229"/>
        <v>0</v>
      </c>
      <c r="J1021" s="101">
        <f>VLOOKUP($A1021,'2021-22 Salary &amp; Benefits'!$A:$I,3,FALSE)</f>
        <v>1.1200000000000001</v>
      </c>
      <c r="K1021" s="101">
        <f>VLOOKUP($A1021,'2021-22 Salary &amp; Benefits'!$A:$I,4,FALSE)</f>
        <v>1.1200000000000001</v>
      </c>
      <c r="L1021" s="45">
        <f t="shared" si="230"/>
        <v>0</v>
      </c>
      <c r="M1021" s="29">
        <v>15</v>
      </c>
      <c r="N1021" s="31">
        <f t="shared" si="231"/>
        <v>0</v>
      </c>
      <c r="O1021" s="29">
        <v>1.1000000000000001</v>
      </c>
      <c r="P1021" s="29">
        <v>36</v>
      </c>
      <c r="Q1021" s="32">
        <f t="shared" si="232"/>
        <v>0</v>
      </c>
      <c r="R1021" s="122">
        <f t="shared" si="233"/>
        <v>0</v>
      </c>
      <c r="S1021" s="25">
        <f>VLOOKUP($A1021,'2021-22 Salary &amp; Benefits'!$A:$I,5,FALSE)</f>
        <v>67585</v>
      </c>
      <c r="T1021" s="25">
        <f>VLOOKUP($A1021,'2021-22 Salary &amp; Benefits'!$A:$I,6,FALSE)</f>
        <v>68937</v>
      </c>
      <c r="U1021" s="26">
        <f t="shared" si="234"/>
        <v>0</v>
      </c>
      <c r="V1021" s="26">
        <f t="shared" si="235"/>
        <v>0</v>
      </c>
      <c r="W1021" s="26">
        <f>'2021-22 Salary &amp; Benefits'!G$6</f>
        <v>11848.32</v>
      </c>
      <c r="X1021" s="28">
        <f>'2021-22 Salary &amp; Benefits'!H$6</f>
        <v>0.2271</v>
      </c>
      <c r="Y1021" s="28">
        <f>'2021-22 Salary &amp; Benefits'!I$6</f>
        <v>0.22070000000000001</v>
      </c>
      <c r="Z1021" s="26">
        <f t="shared" si="236"/>
        <v>0</v>
      </c>
      <c r="AA1021" s="27">
        <f t="shared" si="228"/>
        <v>0</v>
      </c>
      <c r="AB1021" s="27">
        <f t="shared" si="237"/>
        <v>0</v>
      </c>
      <c r="AC1021" s="27">
        <f t="shared" si="238"/>
        <v>0</v>
      </c>
      <c r="AD1021" s="26">
        <f t="shared" si="239"/>
        <v>0</v>
      </c>
    </row>
    <row r="1022" spans="1:30" s="23" customFormat="1">
      <c r="A1022" s="129" t="s">
        <v>2469</v>
      </c>
      <c r="B1022" s="129" t="s">
        <v>1541</v>
      </c>
      <c r="C1022" s="130">
        <v>2632</v>
      </c>
      <c r="D1022" s="129" t="s">
        <v>1542</v>
      </c>
      <c r="E1022" s="169">
        <f>VLOOKUP($C1022,'2020-21 School Level AAFTE'!$C:$Z,11,FALSE)</f>
        <v>0.46710000000000002</v>
      </c>
      <c r="F1022" s="169" t="str">
        <f>VLOOKUP($C1022,'2020-21 School Level AAFTE'!$C:$Z,8,FALSE)</f>
        <v>No</v>
      </c>
      <c r="G1022" s="167">
        <f>VLOOKUP($C1022,'2020-21 School Level AAFTE'!$C:$I,7,FALSE)</f>
        <v>123.94</v>
      </c>
      <c r="H1022" s="145">
        <f>IFERROR(IF(F1022= "yes",VLOOKUP(C1022,Summary!$B:$I,5,0),0),0)</f>
        <v>0</v>
      </c>
      <c r="I1022" s="143">
        <f t="shared" si="229"/>
        <v>0</v>
      </c>
      <c r="J1022" s="101">
        <f>VLOOKUP($A1022,'2021-22 Salary &amp; Benefits'!$A:$I,3,FALSE)</f>
        <v>1.1200000000000001</v>
      </c>
      <c r="K1022" s="101">
        <f>VLOOKUP($A1022,'2021-22 Salary &amp; Benefits'!$A:$I,4,FALSE)</f>
        <v>1.1200000000000001</v>
      </c>
      <c r="L1022" s="45">
        <f t="shared" si="230"/>
        <v>0</v>
      </c>
      <c r="M1022" s="29">
        <v>15</v>
      </c>
      <c r="N1022" s="31">
        <f t="shared" si="231"/>
        <v>0</v>
      </c>
      <c r="O1022" s="29">
        <v>1.1000000000000001</v>
      </c>
      <c r="P1022" s="29">
        <v>36</v>
      </c>
      <c r="Q1022" s="32">
        <f t="shared" si="232"/>
        <v>0</v>
      </c>
      <c r="R1022" s="122">
        <f t="shared" si="233"/>
        <v>0</v>
      </c>
      <c r="S1022" s="25">
        <f>VLOOKUP($A1022,'2021-22 Salary &amp; Benefits'!$A:$I,5,FALSE)</f>
        <v>67585</v>
      </c>
      <c r="T1022" s="25">
        <f>VLOOKUP($A1022,'2021-22 Salary &amp; Benefits'!$A:$I,6,FALSE)</f>
        <v>68937</v>
      </c>
      <c r="U1022" s="26">
        <f t="shared" si="234"/>
        <v>0</v>
      </c>
      <c r="V1022" s="26">
        <f t="shared" si="235"/>
        <v>0</v>
      </c>
      <c r="W1022" s="26">
        <f>'2021-22 Salary &amp; Benefits'!G$6</f>
        <v>11848.32</v>
      </c>
      <c r="X1022" s="28">
        <f>'2021-22 Salary &amp; Benefits'!H$6</f>
        <v>0.2271</v>
      </c>
      <c r="Y1022" s="28">
        <f>'2021-22 Salary &amp; Benefits'!I$6</f>
        <v>0.22070000000000001</v>
      </c>
      <c r="Z1022" s="26">
        <f t="shared" si="236"/>
        <v>0</v>
      </c>
      <c r="AA1022" s="27">
        <f t="shared" si="228"/>
        <v>0</v>
      </c>
      <c r="AB1022" s="27">
        <f t="shared" si="237"/>
        <v>0</v>
      </c>
      <c r="AC1022" s="27">
        <f t="shared" si="238"/>
        <v>0</v>
      </c>
      <c r="AD1022" s="26">
        <f t="shared" si="239"/>
        <v>0</v>
      </c>
    </row>
    <row r="1023" spans="1:30" s="23" customFormat="1">
      <c r="A1023" s="129" t="s">
        <v>3198</v>
      </c>
      <c r="B1023" s="129" t="s">
        <v>3336</v>
      </c>
      <c r="C1023" s="130">
        <v>5609</v>
      </c>
      <c r="D1023" s="129" t="s">
        <v>3239</v>
      </c>
      <c r="E1023" s="169">
        <f>VLOOKUP($C1023,'2020-21 School Level AAFTE'!$C:$Z,11,FALSE)</f>
        <v>0.90629999999999999</v>
      </c>
      <c r="F1023" s="169" t="str">
        <f>VLOOKUP($C1023,'2020-21 School Level AAFTE'!$C:$Z,8,FALSE)</f>
        <v>Yes</v>
      </c>
      <c r="G1023" s="167">
        <f>VLOOKUP($C1023,'2020-21 School Level AAFTE'!$C:$I,7,FALSE)</f>
        <v>36.74</v>
      </c>
      <c r="H1023" s="145">
        <f>IFERROR(IF(F1023= "yes",VLOOKUP(C1023,Summary!$B:$I,5,0),0),0)</f>
        <v>0</v>
      </c>
      <c r="I1023" s="143">
        <f t="shared" si="229"/>
        <v>36.74</v>
      </c>
      <c r="J1023" s="101">
        <f>VLOOKUP($A1023,'2021-22 Salary &amp; Benefits'!$A:$I,3,FALSE)</f>
        <v>1.04</v>
      </c>
      <c r="K1023" s="101">
        <f>VLOOKUP($A1023,'2021-22 Salary &amp; Benefits'!$A:$I,4,FALSE)</f>
        <v>1.04</v>
      </c>
      <c r="L1023" s="45">
        <f t="shared" si="230"/>
        <v>36.74</v>
      </c>
      <c r="M1023" s="29">
        <v>15</v>
      </c>
      <c r="N1023" s="31">
        <f t="shared" si="231"/>
        <v>2.4493333333333336</v>
      </c>
      <c r="O1023" s="29">
        <v>1.1000000000000001</v>
      </c>
      <c r="P1023" s="29">
        <v>36</v>
      </c>
      <c r="Q1023" s="32">
        <f t="shared" si="232"/>
        <v>96.993600000000015</v>
      </c>
      <c r="R1023" s="122">
        <f t="shared" si="233"/>
        <v>0.10777066666666668</v>
      </c>
      <c r="S1023" s="25">
        <f>VLOOKUP($A1023,'2021-22 Salary &amp; Benefits'!$A:$I,5,FALSE)</f>
        <v>67585</v>
      </c>
      <c r="T1023" s="25">
        <f>VLOOKUP($A1023,'2021-22 Salary &amp; Benefits'!$A:$I,6,FALSE)</f>
        <v>68937</v>
      </c>
      <c r="U1023" s="26">
        <f t="shared" si="234"/>
        <v>7575.0277269333355</v>
      </c>
      <c r="V1023" s="26">
        <f t="shared" si="235"/>
        <v>151.53417898666521</v>
      </c>
      <c r="W1023" s="26">
        <f>'2021-22 Salary &amp; Benefits'!G$6</f>
        <v>11848.32</v>
      </c>
      <c r="X1023" s="28">
        <f>'2021-22 Salary &amp; Benefits'!H$6</f>
        <v>0.2271</v>
      </c>
      <c r="Y1023" s="28">
        <f>'2021-22 Salary &amp; Benefits'!I$6</f>
        <v>0.22070000000000001</v>
      </c>
      <c r="Z1023" s="26">
        <f t="shared" si="236"/>
        <v>3030.6337353689178</v>
      </c>
      <c r="AA1023" s="27">
        <f t="shared" si="228"/>
        <v>128.77603176533336</v>
      </c>
      <c r="AB1023" s="27">
        <f t="shared" si="237"/>
        <v>28.420870210609074</v>
      </c>
      <c r="AC1023" s="27">
        <f t="shared" si="238"/>
        <v>157.19690197594244</v>
      </c>
      <c r="AD1023" s="26">
        <f t="shared" si="239"/>
        <v>10914.392543264861</v>
      </c>
    </row>
    <row r="1024" spans="1:30" s="23" customFormat="1">
      <c r="A1024" s="129" t="s">
        <v>2550</v>
      </c>
      <c r="B1024" s="129" t="s">
        <v>2138</v>
      </c>
      <c r="C1024" s="130">
        <v>5373</v>
      </c>
      <c r="D1024" s="129" t="s">
        <v>2139</v>
      </c>
      <c r="E1024" s="169">
        <f>VLOOKUP($C1024,'2020-21 School Level AAFTE'!$C:$Z,11,FALSE)</f>
        <v>0.84160000000000001</v>
      </c>
      <c r="F1024" s="169" t="str">
        <f>VLOOKUP($C1024,'2020-21 School Level AAFTE'!$C:$Z,8,FALSE)</f>
        <v>Yes</v>
      </c>
      <c r="G1024" s="167">
        <f>VLOOKUP($C1024,'2020-21 School Level AAFTE'!$C:$I,7,FALSE)</f>
        <v>396.96</v>
      </c>
      <c r="H1024" s="145">
        <f>IFERROR(IF(F1024= "yes",VLOOKUP(C1024,Summary!$B:$I,5,0),0),0)</f>
        <v>0</v>
      </c>
      <c r="I1024" s="143">
        <f t="shared" si="229"/>
        <v>396.96</v>
      </c>
      <c r="J1024" s="101">
        <f>VLOOKUP($A1024,'2021-22 Salary &amp; Benefits'!$A:$I,3,FALSE)</f>
        <v>1.1000000000000001</v>
      </c>
      <c r="K1024" s="101">
        <f>VLOOKUP($A1024,'2021-22 Salary &amp; Benefits'!$A:$I,4,FALSE)</f>
        <v>1.1000000000000001</v>
      </c>
      <c r="L1024" s="45">
        <f t="shared" si="230"/>
        <v>396.96</v>
      </c>
      <c r="M1024" s="29">
        <v>15</v>
      </c>
      <c r="N1024" s="31">
        <f t="shared" si="231"/>
        <v>26.463999999999999</v>
      </c>
      <c r="O1024" s="29">
        <v>1.1000000000000001</v>
      </c>
      <c r="P1024" s="29">
        <v>36</v>
      </c>
      <c r="Q1024" s="32">
        <f t="shared" si="232"/>
        <v>1047.9744000000001</v>
      </c>
      <c r="R1024" s="122">
        <f t="shared" si="233"/>
        <v>1.1644160000000001</v>
      </c>
      <c r="S1024" s="25">
        <f>VLOOKUP($A1024,'2021-22 Salary &amp; Benefits'!$A:$I,5,FALSE)</f>
        <v>67585</v>
      </c>
      <c r="T1024" s="25">
        <f>VLOOKUP($A1024,'2021-22 Salary &amp; Benefits'!$A:$I,6,FALSE)</f>
        <v>68937</v>
      </c>
      <c r="U1024" s="26">
        <f t="shared" si="234"/>
        <v>86566.760896000007</v>
      </c>
      <c r="V1024" s="26">
        <f t="shared" si="235"/>
        <v>1731.7194752000214</v>
      </c>
      <c r="W1024" s="26">
        <f>'2021-22 Salary &amp; Benefits'!G$6</f>
        <v>11848.32</v>
      </c>
      <c r="X1024" s="28">
        <f>'2021-22 Salary &amp; Benefits'!H$6</f>
        <v>0.2271</v>
      </c>
      <c r="Y1024" s="28">
        <f>'2021-22 Salary &amp; Benefits'!I$6</f>
        <v>0.22070000000000001</v>
      </c>
      <c r="Z1024" s="26">
        <f t="shared" si="236"/>
        <v>33837.875268778247</v>
      </c>
      <c r="AA1024" s="27">
        <f t="shared" si="228"/>
        <v>1471.6413395200007</v>
      </c>
      <c r="AB1024" s="27">
        <f t="shared" si="237"/>
        <v>324.79124363206415</v>
      </c>
      <c r="AC1024" s="27">
        <f t="shared" si="238"/>
        <v>1796.4325831520648</v>
      </c>
      <c r="AD1024" s="26">
        <f t="shared" si="239"/>
        <v>123932.78822313035</v>
      </c>
    </row>
    <row r="1025" spans="1:30" s="23" customFormat="1">
      <c r="A1025" s="126" t="s">
        <v>2403</v>
      </c>
      <c r="B1025" s="129" t="s">
        <v>1134</v>
      </c>
      <c r="C1025" s="128">
        <v>3049</v>
      </c>
      <c r="D1025" s="126" t="s">
        <v>1135</v>
      </c>
      <c r="E1025" s="169">
        <f>VLOOKUP($C1025,'2020-21 School Level AAFTE'!$C:$Z,11,FALSE)</f>
        <v>0.63249999999999995</v>
      </c>
      <c r="F1025" s="169" t="str">
        <f>VLOOKUP($C1025,'2020-21 School Level AAFTE'!$C:$Z,8,FALSE)</f>
        <v>Yes</v>
      </c>
      <c r="G1025" s="167">
        <f>VLOOKUP($C1025,'2020-21 School Level AAFTE'!$C:$I,7,FALSE)</f>
        <v>98.9</v>
      </c>
      <c r="H1025" s="145">
        <f>IFERROR(IF(F1025= "yes",VLOOKUP(C1025,Summary!$B:$I,5,0),0),0)</f>
        <v>0</v>
      </c>
      <c r="I1025" s="143">
        <f t="shared" si="229"/>
        <v>98.9</v>
      </c>
      <c r="J1025" s="101">
        <f>VLOOKUP($A1025,'2021-22 Salary &amp; Benefits'!$A:$I,3,FALSE)</f>
        <v>1</v>
      </c>
      <c r="K1025" s="101">
        <f>VLOOKUP($A1025,'2021-22 Salary &amp; Benefits'!$A:$I,4,FALSE)</f>
        <v>1</v>
      </c>
      <c r="L1025" s="45">
        <f t="shared" si="230"/>
        <v>98.9</v>
      </c>
      <c r="M1025" s="29">
        <v>15</v>
      </c>
      <c r="N1025" s="31">
        <f t="shared" si="231"/>
        <v>6.5933333333333337</v>
      </c>
      <c r="O1025" s="29">
        <v>1.1000000000000001</v>
      </c>
      <c r="P1025" s="29">
        <v>36</v>
      </c>
      <c r="Q1025" s="32">
        <f t="shared" si="232"/>
        <v>261.096</v>
      </c>
      <c r="R1025" s="122">
        <f t="shared" si="233"/>
        <v>0.29010666666666668</v>
      </c>
      <c r="S1025" s="25">
        <f>VLOOKUP($A1025,'2021-22 Salary &amp; Benefits'!$A:$I,5,FALSE)</f>
        <v>67585</v>
      </c>
      <c r="T1025" s="25">
        <f>VLOOKUP($A1025,'2021-22 Salary &amp; Benefits'!$A:$I,6,FALSE)</f>
        <v>68937</v>
      </c>
      <c r="U1025" s="26">
        <f t="shared" si="234"/>
        <v>19606.859066666668</v>
      </c>
      <c r="V1025" s="26">
        <f t="shared" si="235"/>
        <v>392.22421333333477</v>
      </c>
      <c r="W1025" s="26">
        <f>'2021-22 Salary &amp; Benefits'!G$6</f>
        <v>11848.32</v>
      </c>
      <c r="X1025" s="28">
        <f>'2021-22 Salary &amp; Benefits'!H$6</f>
        <v>0.2271</v>
      </c>
      <c r="Y1025" s="28">
        <f>'2021-22 Salary &amp; Benefits'!I$6</f>
        <v>0.22070000000000001</v>
      </c>
      <c r="Z1025" s="26">
        <f t="shared" si="236"/>
        <v>7976.5581987226678</v>
      </c>
      <c r="AA1025" s="27">
        <f t="shared" si="228"/>
        <v>333.31805466666668</v>
      </c>
      <c r="AB1025" s="27">
        <f t="shared" si="237"/>
        <v>73.563294664933338</v>
      </c>
      <c r="AC1025" s="27">
        <f t="shared" si="238"/>
        <v>406.88134933160001</v>
      </c>
      <c r="AD1025" s="26">
        <f t="shared" si="239"/>
        <v>28382.522828054272</v>
      </c>
    </row>
    <row r="1026" spans="1:30" s="23" customFormat="1">
      <c r="A1026" s="129" t="s">
        <v>2403</v>
      </c>
      <c r="B1026" s="129" t="s">
        <v>1134</v>
      </c>
      <c r="C1026" s="130">
        <v>3111</v>
      </c>
      <c r="D1026" s="129" t="s">
        <v>1136</v>
      </c>
      <c r="E1026" s="169">
        <f>VLOOKUP($C1026,'2020-21 School Level AAFTE'!$C:$Z,11,FALSE)</f>
        <v>0.58199999999999996</v>
      </c>
      <c r="F1026" s="169" t="str">
        <f>VLOOKUP($C1026,'2020-21 School Level AAFTE'!$C:$Z,8,FALSE)</f>
        <v>Yes</v>
      </c>
      <c r="G1026" s="167">
        <f>VLOOKUP($C1026,'2020-21 School Level AAFTE'!$C:$I,7,FALSE)</f>
        <v>63.9</v>
      </c>
      <c r="H1026" s="145">
        <f>IFERROR(IF(F1026= "yes",VLOOKUP(C1026,Summary!$B:$I,5,0),0),0)</f>
        <v>0</v>
      </c>
      <c r="I1026" s="143">
        <f t="shared" si="229"/>
        <v>63.9</v>
      </c>
      <c r="J1026" s="101">
        <f>VLOOKUP($A1026,'2021-22 Salary &amp; Benefits'!$A:$I,3,FALSE)</f>
        <v>1</v>
      </c>
      <c r="K1026" s="101">
        <f>VLOOKUP($A1026,'2021-22 Salary &amp; Benefits'!$A:$I,4,FALSE)</f>
        <v>1</v>
      </c>
      <c r="L1026" s="45">
        <f t="shared" si="230"/>
        <v>63.9</v>
      </c>
      <c r="M1026" s="29">
        <v>15</v>
      </c>
      <c r="N1026" s="31">
        <f t="shared" si="231"/>
        <v>4.26</v>
      </c>
      <c r="O1026" s="29">
        <v>1.1000000000000001</v>
      </c>
      <c r="P1026" s="29">
        <v>36</v>
      </c>
      <c r="Q1026" s="32">
        <f t="shared" si="232"/>
        <v>168.696</v>
      </c>
      <c r="R1026" s="122">
        <f t="shared" si="233"/>
        <v>0.18744</v>
      </c>
      <c r="S1026" s="25">
        <f>VLOOKUP($A1026,'2021-22 Salary &amp; Benefits'!$A:$I,5,FALSE)</f>
        <v>67585</v>
      </c>
      <c r="T1026" s="25">
        <f>VLOOKUP($A1026,'2021-22 Salary &amp; Benefits'!$A:$I,6,FALSE)</f>
        <v>68937</v>
      </c>
      <c r="U1026" s="26">
        <f t="shared" si="234"/>
        <v>12668.1324</v>
      </c>
      <c r="V1026" s="26">
        <f t="shared" si="235"/>
        <v>253.41887999999926</v>
      </c>
      <c r="W1026" s="26">
        <f>'2021-22 Salary &amp; Benefits'!G$6</f>
        <v>11848.32</v>
      </c>
      <c r="X1026" s="28">
        <f>'2021-22 Salary &amp; Benefits'!H$6</f>
        <v>0.2271</v>
      </c>
      <c r="Y1026" s="28">
        <f>'2021-22 Salary &amp; Benefits'!I$6</f>
        <v>0.22070000000000001</v>
      </c>
      <c r="Z1026" s="26">
        <f t="shared" si="236"/>
        <v>5153.7115156559994</v>
      </c>
      <c r="AA1026" s="27">
        <f t="shared" si="228"/>
        <v>215.35918799999999</v>
      </c>
      <c r="AB1026" s="27">
        <f t="shared" si="237"/>
        <v>47.529772791599996</v>
      </c>
      <c r="AC1026" s="27">
        <f t="shared" si="238"/>
        <v>262.88896079159997</v>
      </c>
      <c r="AD1026" s="26">
        <f t="shared" si="239"/>
        <v>18338.151756447594</v>
      </c>
    </row>
    <row r="1027" spans="1:30" s="23" customFormat="1">
      <c r="A1027" s="129" t="s">
        <v>2403</v>
      </c>
      <c r="B1027" s="129" t="s">
        <v>1134</v>
      </c>
      <c r="C1027" s="130">
        <v>3643</v>
      </c>
      <c r="D1027" s="129" t="s">
        <v>1137</v>
      </c>
      <c r="E1027" s="169">
        <f>VLOOKUP($C1027,'2020-21 School Level AAFTE'!$C:$Z,11,FALSE)</f>
        <v>0.6603</v>
      </c>
      <c r="F1027" s="169" t="str">
        <f>VLOOKUP($C1027,'2020-21 School Level AAFTE'!$C:$Z,8,FALSE)</f>
        <v>Yes</v>
      </c>
      <c r="G1027" s="167">
        <f>VLOOKUP($C1027,'2020-21 School Level AAFTE'!$C:$I,7,FALSE)</f>
        <v>45.91</v>
      </c>
      <c r="H1027" s="145">
        <f>IFERROR(IF(F1027= "yes",VLOOKUP(C1027,Summary!$B:$I,5,0),0),0)</f>
        <v>0</v>
      </c>
      <c r="I1027" s="143">
        <f t="shared" si="229"/>
        <v>45.91</v>
      </c>
      <c r="J1027" s="101">
        <f>VLOOKUP($A1027,'2021-22 Salary &amp; Benefits'!$A:$I,3,FALSE)</f>
        <v>1</v>
      </c>
      <c r="K1027" s="101">
        <f>VLOOKUP($A1027,'2021-22 Salary &amp; Benefits'!$A:$I,4,FALSE)</f>
        <v>1</v>
      </c>
      <c r="L1027" s="45">
        <f t="shared" si="230"/>
        <v>45.91</v>
      </c>
      <c r="M1027" s="29">
        <v>15</v>
      </c>
      <c r="N1027" s="31">
        <f t="shared" si="231"/>
        <v>3.0606666666666666</v>
      </c>
      <c r="O1027" s="29">
        <v>1.1000000000000001</v>
      </c>
      <c r="P1027" s="29">
        <v>36</v>
      </c>
      <c r="Q1027" s="32">
        <f t="shared" si="232"/>
        <v>121.20240000000001</v>
      </c>
      <c r="R1027" s="122">
        <f t="shared" si="233"/>
        <v>0.13466933333333334</v>
      </c>
      <c r="S1027" s="25">
        <f>VLOOKUP($A1027,'2021-22 Salary &amp; Benefits'!$A:$I,5,FALSE)</f>
        <v>67585</v>
      </c>
      <c r="T1027" s="25">
        <f>VLOOKUP($A1027,'2021-22 Salary &amp; Benefits'!$A:$I,6,FALSE)</f>
        <v>68937</v>
      </c>
      <c r="U1027" s="26">
        <f t="shared" si="234"/>
        <v>9101.626893333334</v>
      </c>
      <c r="V1027" s="26">
        <f t="shared" si="235"/>
        <v>182.07293866666623</v>
      </c>
      <c r="W1027" s="26">
        <f>'2021-22 Salary &amp; Benefits'!G$6</f>
        <v>11848.32</v>
      </c>
      <c r="X1027" s="28">
        <f>'2021-22 Salary &amp; Benefits'!H$6</f>
        <v>0.2271</v>
      </c>
      <c r="Y1027" s="28">
        <f>'2021-22 Salary &amp; Benefits'!I$6</f>
        <v>0.22070000000000001</v>
      </c>
      <c r="Z1027" s="26">
        <f t="shared" si="236"/>
        <v>3702.7683205597332</v>
      </c>
      <c r="AA1027" s="27">
        <f t="shared" si="228"/>
        <v>154.72833053333335</v>
      </c>
      <c r="AB1027" s="27">
        <f t="shared" si="237"/>
        <v>34.148542548706672</v>
      </c>
      <c r="AC1027" s="27">
        <f t="shared" si="238"/>
        <v>188.87687308204002</v>
      </c>
      <c r="AD1027" s="26">
        <f t="shared" si="239"/>
        <v>13175.345025641773</v>
      </c>
    </row>
    <row r="1028" spans="1:30" s="23" customFormat="1">
      <c r="A1028" s="129" t="s">
        <v>2546</v>
      </c>
      <c r="B1028" s="129" t="s">
        <v>2113</v>
      </c>
      <c r="C1028" s="130">
        <v>3417</v>
      </c>
      <c r="D1028" s="129" t="s">
        <v>2116</v>
      </c>
      <c r="E1028" s="169">
        <f>VLOOKUP($C1028,'2020-21 School Level AAFTE'!$C:$Z,11,FALSE)</f>
        <v>0.4224</v>
      </c>
      <c r="F1028" s="169" t="str">
        <f>VLOOKUP($C1028,'2020-21 School Level AAFTE'!$C:$Z,8,FALSE)</f>
        <v>No</v>
      </c>
      <c r="G1028" s="167">
        <f>VLOOKUP($C1028,'2020-21 School Level AAFTE'!$C:$I,7,FALSE)</f>
        <v>372.07</v>
      </c>
      <c r="H1028" s="145">
        <f>IFERROR(IF(F1028= "yes",VLOOKUP(C1028,Summary!$B:$I,5,0),0),0)</f>
        <v>0</v>
      </c>
      <c r="I1028" s="143">
        <f t="shared" si="229"/>
        <v>0</v>
      </c>
      <c r="J1028" s="101">
        <f>VLOOKUP($A1028,'2021-22 Salary &amp; Benefits'!$A:$I,3,FALSE)</f>
        <v>1.06</v>
      </c>
      <c r="K1028" s="101">
        <f>VLOOKUP($A1028,'2021-22 Salary &amp; Benefits'!$A:$I,4,FALSE)</f>
        <v>1.06</v>
      </c>
      <c r="L1028" s="45">
        <f t="shared" si="230"/>
        <v>0</v>
      </c>
      <c r="M1028" s="29">
        <v>15</v>
      </c>
      <c r="N1028" s="31">
        <f t="shared" si="231"/>
        <v>0</v>
      </c>
      <c r="O1028" s="29">
        <v>1.1000000000000001</v>
      </c>
      <c r="P1028" s="29">
        <v>36</v>
      </c>
      <c r="Q1028" s="32">
        <f t="shared" si="232"/>
        <v>0</v>
      </c>
      <c r="R1028" s="122">
        <f t="shared" si="233"/>
        <v>0</v>
      </c>
      <c r="S1028" s="25">
        <f>VLOOKUP($A1028,'2021-22 Salary &amp; Benefits'!$A:$I,5,FALSE)</f>
        <v>67585</v>
      </c>
      <c r="T1028" s="25">
        <f>VLOOKUP($A1028,'2021-22 Salary &amp; Benefits'!$A:$I,6,FALSE)</f>
        <v>68937</v>
      </c>
      <c r="U1028" s="26">
        <f t="shared" si="234"/>
        <v>0</v>
      </c>
      <c r="V1028" s="26">
        <f t="shared" si="235"/>
        <v>0</v>
      </c>
      <c r="W1028" s="26">
        <f>'2021-22 Salary &amp; Benefits'!G$6</f>
        <v>11848.32</v>
      </c>
      <c r="X1028" s="28">
        <f>'2021-22 Salary &amp; Benefits'!H$6</f>
        <v>0.2271</v>
      </c>
      <c r="Y1028" s="28">
        <f>'2021-22 Salary &amp; Benefits'!I$6</f>
        <v>0.22070000000000001</v>
      </c>
      <c r="Z1028" s="26">
        <f t="shared" si="236"/>
        <v>0</v>
      </c>
      <c r="AA1028" s="27">
        <f t="shared" si="228"/>
        <v>0</v>
      </c>
      <c r="AB1028" s="27">
        <f t="shared" si="237"/>
        <v>0</v>
      </c>
      <c r="AC1028" s="27">
        <f t="shared" si="238"/>
        <v>0</v>
      </c>
      <c r="AD1028" s="26">
        <f t="shared" si="239"/>
        <v>0</v>
      </c>
    </row>
    <row r="1029" spans="1:30" s="23" customFormat="1">
      <c r="A1029" s="129" t="s">
        <v>2546</v>
      </c>
      <c r="B1029" s="129" t="s">
        <v>2113</v>
      </c>
      <c r="C1029" s="130">
        <v>5466</v>
      </c>
      <c r="D1029" s="129" t="s">
        <v>2945</v>
      </c>
      <c r="E1029" s="169">
        <f>VLOOKUP($C1029,'2020-21 School Level AAFTE'!$C:$Z,11,FALSE)</f>
        <v>0</v>
      </c>
      <c r="F1029" s="169" t="str">
        <f>VLOOKUP($C1029,'2020-21 School Level AAFTE'!$C:$Z,8,FALSE)</f>
        <v>No</v>
      </c>
      <c r="G1029" s="167">
        <f>VLOOKUP($C1029,'2020-21 School Level AAFTE'!$C:$I,7,FALSE)</f>
        <v>0</v>
      </c>
      <c r="H1029" s="145">
        <f>IFERROR(IF(F1029= "yes",VLOOKUP(C1029,Summary!$B:$I,5,0),0),0)</f>
        <v>0</v>
      </c>
      <c r="I1029" s="143">
        <f t="shared" si="229"/>
        <v>0</v>
      </c>
      <c r="J1029" s="101">
        <f>VLOOKUP($A1029,'2021-22 Salary &amp; Benefits'!$A:$I,3,FALSE)</f>
        <v>1.06</v>
      </c>
      <c r="K1029" s="101">
        <f>VLOOKUP($A1029,'2021-22 Salary &amp; Benefits'!$A:$I,4,FALSE)</f>
        <v>1.06</v>
      </c>
      <c r="L1029" s="45">
        <f t="shared" si="230"/>
        <v>0</v>
      </c>
      <c r="M1029" s="29">
        <v>15</v>
      </c>
      <c r="N1029" s="31">
        <f t="shared" si="231"/>
        <v>0</v>
      </c>
      <c r="O1029" s="29">
        <v>1.1000000000000001</v>
      </c>
      <c r="P1029" s="29">
        <v>36</v>
      </c>
      <c r="Q1029" s="32">
        <f t="shared" si="232"/>
        <v>0</v>
      </c>
      <c r="R1029" s="122">
        <f t="shared" si="233"/>
        <v>0</v>
      </c>
      <c r="S1029" s="25">
        <f>VLOOKUP($A1029,'2021-22 Salary &amp; Benefits'!$A:$I,5,FALSE)</f>
        <v>67585</v>
      </c>
      <c r="T1029" s="25">
        <f>VLOOKUP($A1029,'2021-22 Salary &amp; Benefits'!$A:$I,6,FALSE)</f>
        <v>68937</v>
      </c>
      <c r="U1029" s="26">
        <f t="shared" si="234"/>
        <v>0</v>
      </c>
      <c r="V1029" s="26">
        <f t="shared" si="235"/>
        <v>0</v>
      </c>
      <c r="W1029" s="26">
        <f>'2021-22 Salary &amp; Benefits'!G$6</f>
        <v>11848.32</v>
      </c>
      <c r="X1029" s="28">
        <f>'2021-22 Salary &amp; Benefits'!H$6</f>
        <v>0.2271</v>
      </c>
      <c r="Y1029" s="28">
        <f>'2021-22 Salary &amp; Benefits'!I$6</f>
        <v>0.22070000000000001</v>
      </c>
      <c r="Z1029" s="26">
        <f t="shared" si="236"/>
        <v>0</v>
      </c>
      <c r="AA1029" s="27">
        <f t="shared" si="228"/>
        <v>0</v>
      </c>
      <c r="AB1029" s="27">
        <f t="shared" si="237"/>
        <v>0</v>
      </c>
      <c r="AC1029" s="27">
        <f t="shared" si="238"/>
        <v>0</v>
      </c>
      <c r="AD1029" s="26">
        <f t="shared" si="239"/>
        <v>0</v>
      </c>
    </row>
    <row r="1030" spans="1:30" s="23" customFormat="1">
      <c r="A1030" s="126" t="s">
        <v>2546</v>
      </c>
      <c r="B1030" s="129" t="s">
        <v>2113</v>
      </c>
      <c r="C1030" s="128">
        <v>4324</v>
      </c>
      <c r="D1030" s="126" t="s">
        <v>2118</v>
      </c>
      <c r="E1030" s="169">
        <f>VLOOKUP($C1030,'2020-21 School Level AAFTE'!$C:$Z,11,FALSE)</f>
        <v>0.29549999999999998</v>
      </c>
      <c r="F1030" s="169" t="str">
        <f>VLOOKUP($C1030,'2020-21 School Level AAFTE'!$C:$Z,8,FALSE)</f>
        <v>No</v>
      </c>
      <c r="G1030" s="167">
        <f>VLOOKUP($C1030,'2020-21 School Level AAFTE'!$C:$I,7,FALSE)</f>
        <v>420.96</v>
      </c>
      <c r="H1030" s="145">
        <f>IFERROR(IF(F1030= "yes",VLOOKUP(C1030,Summary!$B:$I,5,0),0),0)</f>
        <v>0</v>
      </c>
      <c r="I1030" s="143">
        <f t="shared" si="229"/>
        <v>0</v>
      </c>
      <c r="J1030" s="101">
        <f>VLOOKUP($A1030,'2021-22 Salary &amp; Benefits'!$A:$I,3,FALSE)</f>
        <v>1.06</v>
      </c>
      <c r="K1030" s="101">
        <f>VLOOKUP($A1030,'2021-22 Salary &amp; Benefits'!$A:$I,4,FALSE)</f>
        <v>1.06</v>
      </c>
      <c r="L1030" s="45">
        <f t="shared" si="230"/>
        <v>0</v>
      </c>
      <c r="M1030" s="29">
        <v>15</v>
      </c>
      <c r="N1030" s="31">
        <f t="shared" si="231"/>
        <v>0</v>
      </c>
      <c r="O1030" s="29">
        <v>1.1000000000000001</v>
      </c>
      <c r="P1030" s="29">
        <v>36</v>
      </c>
      <c r="Q1030" s="32">
        <f t="shared" si="232"/>
        <v>0</v>
      </c>
      <c r="R1030" s="122">
        <f t="shared" si="233"/>
        <v>0</v>
      </c>
      <c r="S1030" s="25">
        <f>VLOOKUP($A1030,'2021-22 Salary &amp; Benefits'!$A:$I,5,FALSE)</f>
        <v>67585</v>
      </c>
      <c r="T1030" s="25">
        <f>VLOOKUP($A1030,'2021-22 Salary &amp; Benefits'!$A:$I,6,FALSE)</f>
        <v>68937</v>
      </c>
      <c r="U1030" s="26">
        <f t="shared" si="234"/>
        <v>0</v>
      </c>
      <c r="V1030" s="26">
        <f t="shared" si="235"/>
        <v>0</v>
      </c>
      <c r="W1030" s="26">
        <f>'2021-22 Salary &amp; Benefits'!G$6</f>
        <v>11848.32</v>
      </c>
      <c r="X1030" s="28">
        <f>'2021-22 Salary &amp; Benefits'!H$6</f>
        <v>0.2271</v>
      </c>
      <c r="Y1030" s="28">
        <f>'2021-22 Salary &amp; Benefits'!I$6</f>
        <v>0.22070000000000001</v>
      </c>
      <c r="Z1030" s="26">
        <f t="shared" si="236"/>
        <v>0</v>
      </c>
      <c r="AA1030" s="27">
        <f t="shared" si="228"/>
        <v>0</v>
      </c>
      <c r="AB1030" s="27">
        <f t="shared" si="237"/>
        <v>0</v>
      </c>
      <c r="AC1030" s="27">
        <f t="shared" si="238"/>
        <v>0</v>
      </c>
      <c r="AD1030" s="26">
        <f t="shared" si="239"/>
        <v>0</v>
      </c>
    </row>
    <row r="1031" spans="1:30" s="23" customFormat="1">
      <c r="A1031" s="151" t="s">
        <v>2546</v>
      </c>
      <c r="B1031" s="129" t="s">
        <v>2113</v>
      </c>
      <c r="C1031" s="133">
        <v>1983</v>
      </c>
      <c r="D1031" s="151" t="s">
        <v>2114</v>
      </c>
      <c r="E1031" s="169">
        <f>VLOOKUP($C1031,'2020-21 School Level AAFTE'!$C:$Z,11,FALSE)</f>
        <v>7.2999999999999995E-2</v>
      </c>
      <c r="F1031" s="169" t="str">
        <f>VLOOKUP($C1031,'2020-21 School Level AAFTE'!$C:$Z,8,FALSE)</f>
        <v>No</v>
      </c>
      <c r="G1031" s="167">
        <f>VLOOKUP($C1031,'2020-21 School Level AAFTE'!$C:$I,7,FALSE)</f>
        <v>455.78</v>
      </c>
      <c r="H1031" s="145">
        <f>IFERROR(IF(F1031= "yes",VLOOKUP(C1031,Summary!$B:$I,5,0),0),0)</f>
        <v>0</v>
      </c>
      <c r="I1031" s="144">
        <f t="shared" si="229"/>
        <v>0</v>
      </c>
      <c r="J1031" s="101">
        <f>VLOOKUP($A1031,'2021-22 Salary &amp; Benefits'!$A:$I,3,FALSE)</f>
        <v>1.06</v>
      </c>
      <c r="K1031" s="101">
        <f>VLOOKUP($A1031,'2021-22 Salary &amp; Benefits'!$A:$I,4,FALSE)</f>
        <v>1.06</v>
      </c>
      <c r="L1031" s="121">
        <f t="shared" si="230"/>
        <v>0</v>
      </c>
      <c r="M1031" s="29">
        <v>15</v>
      </c>
      <c r="N1031" s="31">
        <f t="shared" si="231"/>
        <v>0</v>
      </c>
      <c r="O1031" s="29">
        <v>1.1000000000000001</v>
      </c>
      <c r="P1031" s="29">
        <v>36</v>
      </c>
      <c r="Q1031" s="32">
        <f t="shared" si="232"/>
        <v>0</v>
      </c>
      <c r="R1031" s="122">
        <f t="shared" si="233"/>
        <v>0</v>
      </c>
      <c r="S1031" s="25">
        <f>VLOOKUP($A1031,'2021-22 Salary &amp; Benefits'!$A:$I,5,FALSE)</f>
        <v>67585</v>
      </c>
      <c r="T1031" s="25">
        <f>VLOOKUP($A1031,'2021-22 Salary &amp; Benefits'!$A:$I,6,FALSE)</f>
        <v>68937</v>
      </c>
      <c r="U1031" s="26">
        <f t="shared" si="234"/>
        <v>0</v>
      </c>
      <c r="V1031" s="26">
        <f t="shared" si="235"/>
        <v>0</v>
      </c>
      <c r="W1031" s="26">
        <f>'2021-22 Salary &amp; Benefits'!G$6</f>
        <v>11848.32</v>
      </c>
      <c r="X1031" s="28">
        <f>'2021-22 Salary &amp; Benefits'!H$6</f>
        <v>0.2271</v>
      </c>
      <c r="Y1031" s="28">
        <f>'2021-22 Salary &amp; Benefits'!I$6</f>
        <v>0.22070000000000001</v>
      </c>
      <c r="Z1031" s="26">
        <f t="shared" si="236"/>
        <v>0</v>
      </c>
      <c r="AA1031" s="27">
        <f t="shared" si="228"/>
        <v>0</v>
      </c>
      <c r="AB1031" s="27">
        <f t="shared" si="237"/>
        <v>0</v>
      </c>
      <c r="AC1031" s="27">
        <f t="shared" si="238"/>
        <v>0</v>
      </c>
      <c r="AD1031" s="26">
        <f t="shared" si="239"/>
        <v>0</v>
      </c>
    </row>
    <row r="1032" spans="1:30" s="23" customFormat="1">
      <c r="A1032" s="129" t="s">
        <v>2546</v>
      </c>
      <c r="B1032" s="129" t="s">
        <v>2113</v>
      </c>
      <c r="C1032" s="130">
        <v>4201</v>
      </c>
      <c r="D1032" s="129" t="s">
        <v>2117</v>
      </c>
      <c r="E1032" s="169">
        <f>VLOOKUP($C1032,'2020-21 School Level AAFTE'!$C:$Z,11,FALSE)</f>
        <v>0.31419999999999998</v>
      </c>
      <c r="F1032" s="169" t="str">
        <f>VLOOKUP($C1032,'2020-21 School Level AAFTE'!$C:$Z,8,FALSE)</f>
        <v>No</v>
      </c>
      <c r="G1032" s="167">
        <f>VLOOKUP($C1032,'2020-21 School Level AAFTE'!$C:$I,7,FALSE)</f>
        <v>971.3599999999999</v>
      </c>
      <c r="H1032" s="145">
        <f>IFERROR(IF(F1032= "yes",VLOOKUP(C1032,Summary!$B:$I,5,0),0),0)</f>
        <v>0</v>
      </c>
      <c r="I1032" s="143">
        <f t="shared" si="229"/>
        <v>0</v>
      </c>
      <c r="J1032" s="101">
        <f>VLOOKUP($A1032,'2021-22 Salary &amp; Benefits'!$A:$I,3,FALSE)</f>
        <v>1.06</v>
      </c>
      <c r="K1032" s="101">
        <f>VLOOKUP($A1032,'2021-22 Salary &amp; Benefits'!$A:$I,4,FALSE)</f>
        <v>1.06</v>
      </c>
      <c r="L1032" s="45">
        <f t="shared" si="230"/>
        <v>0</v>
      </c>
      <c r="M1032" s="29">
        <v>15</v>
      </c>
      <c r="N1032" s="31">
        <f t="shared" si="231"/>
        <v>0</v>
      </c>
      <c r="O1032" s="29">
        <v>1.1000000000000001</v>
      </c>
      <c r="P1032" s="29">
        <v>36</v>
      </c>
      <c r="Q1032" s="32">
        <f t="shared" si="232"/>
        <v>0</v>
      </c>
      <c r="R1032" s="122">
        <f t="shared" si="233"/>
        <v>0</v>
      </c>
      <c r="S1032" s="25">
        <f>VLOOKUP($A1032,'2021-22 Salary &amp; Benefits'!$A:$I,5,FALSE)</f>
        <v>67585</v>
      </c>
      <c r="T1032" s="25">
        <f>VLOOKUP($A1032,'2021-22 Salary &amp; Benefits'!$A:$I,6,FALSE)</f>
        <v>68937</v>
      </c>
      <c r="U1032" s="26">
        <f t="shared" si="234"/>
        <v>0</v>
      </c>
      <c r="V1032" s="26">
        <f t="shared" si="235"/>
        <v>0</v>
      </c>
      <c r="W1032" s="26">
        <f>'2021-22 Salary &amp; Benefits'!G$6</f>
        <v>11848.32</v>
      </c>
      <c r="X1032" s="28">
        <f>'2021-22 Salary &amp; Benefits'!H$6</f>
        <v>0.2271</v>
      </c>
      <c r="Y1032" s="28">
        <f>'2021-22 Salary &amp; Benefits'!I$6</f>
        <v>0.22070000000000001</v>
      </c>
      <c r="Z1032" s="26">
        <f t="shared" si="236"/>
        <v>0</v>
      </c>
      <c r="AA1032" s="27">
        <f t="shared" si="228"/>
        <v>0</v>
      </c>
      <c r="AB1032" s="27">
        <f t="shared" si="237"/>
        <v>0</v>
      </c>
      <c r="AC1032" s="27">
        <f t="shared" si="238"/>
        <v>0</v>
      </c>
      <c r="AD1032" s="26">
        <f t="shared" si="239"/>
        <v>0</v>
      </c>
    </row>
    <row r="1033" spans="1:30" s="23" customFormat="1">
      <c r="A1033" s="129" t="s">
        <v>2546</v>
      </c>
      <c r="B1033" s="129" t="s">
        <v>2113</v>
      </c>
      <c r="C1033" s="130">
        <v>2219</v>
      </c>
      <c r="D1033" s="129" t="s">
        <v>2115</v>
      </c>
      <c r="E1033" s="169">
        <f>VLOOKUP($C1033,'2020-21 School Level AAFTE'!$C:$Z,11,FALSE)</f>
        <v>0.36609999999999998</v>
      </c>
      <c r="F1033" s="169" t="str">
        <f>VLOOKUP($C1033,'2020-21 School Level AAFTE'!$C:$Z,8,FALSE)</f>
        <v>No</v>
      </c>
      <c r="G1033" s="167">
        <f>VLOOKUP($C1033,'2020-21 School Level AAFTE'!$C:$I,7,FALSE)</f>
        <v>622.88</v>
      </c>
      <c r="H1033" s="145">
        <f>IFERROR(IF(F1033= "yes",VLOOKUP(C1033,Summary!$B:$I,5,0),0),0)</f>
        <v>0</v>
      </c>
      <c r="I1033" s="144">
        <f t="shared" si="229"/>
        <v>0</v>
      </c>
      <c r="J1033" s="101">
        <f>VLOOKUP($A1033,'2021-22 Salary &amp; Benefits'!$A:$I,3,FALSE)</f>
        <v>1.06</v>
      </c>
      <c r="K1033" s="101">
        <f>VLOOKUP($A1033,'2021-22 Salary &amp; Benefits'!$A:$I,4,FALSE)</f>
        <v>1.06</v>
      </c>
      <c r="L1033" s="121">
        <f t="shared" si="230"/>
        <v>0</v>
      </c>
      <c r="M1033" s="29">
        <v>15</v>
      </c>
      <c r="N1033" s="31">
        <f t="shared" si="231"/>
        <v>0</v>
      </c>
      <c r="O1033" s="29">
        <v>1.1000000000000001</v>
      </c>
      <c r="P1033" s="29">
        <v>36</v>
      </c>
      <c r="Q1033" s="32">
        <f t="shared" si="232"/>
        <v>0</v>
      </c>
      <c r="R1033" s="122">
        <f t="shared" si="233"/>
        <v>0</v>
      </c>
      <c r="S1033" s="25">
        <f>VLOOKUP($A1033,'2021-22 Salary &amp; Benefits'!$A:$I,5,FALSE)</f>
        <v>67585</v>
      </c>
      <c r="T1033" s="25">
        <f>VLOOKUP($A1033,'2021-22 Salary &amp; Benefits'!$A:$I,6,FALSE)</f>
        <v>68937</v>
      </c>
      <c r="U1033" s="26">
        <f t="shared" si="234"/>
        <v>0</v>
      </c>
      <c r="V1033" s="26">
        <f t="shared" si="235"/>
        <v>0</v>
      </c>
      <c r="W1033" s="26">
        <f>'2021-22 Salary &amp; Benefits'!G$6</f>
        <v>11848.32</v>
      </c>
      <c r="X1033" s="28">
        <f>'2021-22 Salary &amp; Benefits'!H$6</f>
        <v>0.2271</v>
      </c>
      <c r="Y1033" s="28">
        <f>'2021-22 Salary &amp; Benefits'!I$6</f>
        <v>0.22070000000000001</v>
      </c>
      <c r="Z1033" s="26">
        <f t="shared" si="236"/>
        <v>0</v>
      </c>
      <c r="AA1033" s="27">
        <f t="shared" si="228"/>
        <v>0</v>
      </c>
      <c r="AB1033" s="27">
        <f t="shared" si="237"/>
        <v>0</v>
      </c>
      <c r="AC1033" s="27">
        <f t="shared" si="238"/>
        <v>0</v>
      </c>
      <c r="AD1033" s="26">
        <f t="shared" si="239"/>
        <v>0</v>
      </c>
    </row>
    <row r="1034" spans="1:30" s="23" customFormat="1">
      <c r="A1034" s="129" t="s">
        <v>2546</v>
      </c>
      <c r="B1034" s="129" t="s">
        <v>2113</v>
      </c>
      <c r="C1034" s="130">
        <v>4517</v>
      </c>
      <c r="D1034" s="129" t="s">
        <v>2119</v>
      </c>
      <c r="E1034" s="169">
        <f>VLOOKUP($C1034,'2020-21 School Level AAFTE'!$C:$Z,11,FALSE)</f>
        <v>0.3453</v>
      </c>
      <c r="F1034" s="169" t="str">
        <f>VLOOKUP($C1034,'2020-21 School Level AAFTE'!$C:$Z,8,FALSE)</f>
        <v>No</v>
      </c>
      <c r="G1034" s="167">
        <f>VLOOKUP($C1034,'2020-21 School Level AAFTE'!$C:$I,7,FALSE)</f>
        <v>454.52</v>
      </c>
      <c r="H1034" s="145">
        <f>IFERROR(IF(F1034= "yes",VLOOKUP(C1034,Summary!$B:$I,5,0),0),0)</f>
        <v>0</v>
      </c>
      <c r="I1034" s="144">
        <f t="shared" si="229"/>
        <v>0</v>
      </c>
      <c r="J1034" s="101">
        <f>VLOOKUP($A1034,'2021-22 Salary &amp; Benefits'!$A:$I,3,FALSE)</f>
        <v>1.06</v>
      </c>
      <c r="K1034" s="101">
        <f>VLOOKUP($A1034,'2021-22 Salary &amp; Benefits'!$A:$I,4,FALSE)</f>
        <v>1.06</v>
      </c>
      <c r="L1034" s="121">
        <f t="shared" si="230"/>
        <v>0</v>
      </c>
      <c r="M1034" s="29">
        <v>15</v>
      </c>
      <c r="N1034" s="31">
        <f t="shared" si="231"/>
        <v>0</v>
      </c>
      <c r="O1034" s="29">
        <v>1.1000000000000001</v>
      </c>
      <c r="P1034" s="29">
        <v>36</v>
      </c>
      <c r="Q1034" s="32">
        <f t="shared" si="232"/>
        <v>0</v>
      </c>
      <c r="R1034" s="122">
        <f t="shared" si="233"/>
        <v>0</v>
      </c>
      <c r="S1034" s="25">
        <f>VLOOKUP($A1034,'2021-22 Salary &amp; Benefits'!$A:$I,5,FALSE)</f>
        <v>67585</v>
      </c>
      <c r="T1034" s="25">
        <f>VLOOKUP($A1034,'2021-22 Salary &amp; Benefits'!$A:$I,6,FALSE)</f>
        <v>68937</v>
      </c>
      <c r="U1034" s="26">
        <f t="shared" si="234"/>
        <v>0</v>
      </c>
      <c r="V1034" s="26">
        <f t="shared" si="235"/>
        <v>0</v>
      </c>
      <c r="W1034" s="26">
        <f>'2021-22 Salary &amp; Benefits'!G$6</f>
        <v>11848.32</v>
      </c>
      <c r="X1034" s="28">
        <f>'2021-22 Salary &amp; Benefits'!H$6</f>
        <v>0.2271</v>
      </c>
      <c r="Y1034" s="28">
        <f>'2021-22 Salary &amp; Benefits'!I$6</f>
        <v>0.22070000000000001</v>
      </c>
      <c r="Z1034" s="26">
        <f t="shared" si="236"/>
        <v>0</v>
      </c>
      <c r="AA1034" s="27">
        <f t="shared" si="228"/>
        <v>0</v>
      </c>
      <c r="AB1034" s="27">
        <f t="shared" si="237"/>
        <v>0</v>
      </c>
      <c r="AC1034" s="27">
        <f t="shared" si="238"/>
        <v>0</v>
      </c>
      <c r="AD1034" s="26">
        <f t="shared" si="239"/>
        <v>0</v>
      </c>
    </row>
    <row r="1035" spans="1:30" s="23" customFormat="1">
      <c r="A1035" s="129" t="s">
        <v>2569</v>
      </c>
      <c r="B1035" s="129" t="s">
        <v>2211</v>
      </c>
      <c r="C1035" s="130">
        <v>3070</v>
      </c>
      <c r="D1035" s="129" t="s">
        <v>2212</v>
      </c>
      <c r="E1035" s="169">
        <f>VLOOKUP($C1035,'2020-21 School Level AAFTE'!$C:$Z,11,FALSE)</f>
        <v>0.91379999999999995</v>
      </c>
      <c r="F1035" s="169" t="str">
        <f>VLOOKUP($C1035,'2020-21 School Level AAFTE'!$C:$Z,8,FALSE)</f>
        <v>Yes</v>
      </c>
      <c r="G1035" s="167">
        <f>VLOOKUP($C1035,'2020-21 School Level AAFTE'!$C:$I,7,FALSE)</f>
        <v>464.1</v>
      </c>
      <c r="H1035" s="145">
        <f>IFERROR(IF(F1035= "yes",VLOOKUP(C1035,Summary!$B:$I,5,0),0),0)</f>
        <v>0</v>
      </c>
      <c r="I1035" s="143">
        <f t="shared" si="229"/>
        <v>464.1</v>
      </c>
      <c r="J1035" s="101">
        <f>VLOOKUP($A1035,'2021-22 Salary &amp; Benefits'!$A:$I,3,FALSE)</f>
        <v>1</v>
      </c>
      <c r="K1035" s="101">
        <f>VLOOKUP($A1035,'2021-22 Salary &amp; Benefits'!$A:$I,4,FALSE)</f>
        <v>1</v>
      </c>
      <c r="L1035" s="45">
        <f t="shared" si="230"/>
        <v>464.1</v>
      </c>
      <c r="M1035" s="29">
        <v>15</v>
      </c>
      <c r="N1035" s="31">
        <f t="shared" si="231"/>
        <v>30.94</v>
      </c>
      <c r="O1035" s="29">
        <v>1.1000000000000001</v>
      </c>
      <c r="P1035" s="29">
        <v>36</v>
      </c>
      <c r="Q1035" s="32">
        <f t="shared" si="232"/>
        <v>1225.2240000000002</v>
      </c>
      <c r="R1035" s="122">
        <f t="shared" si="233"/>
        <v>1.3613600000000001</v>
      </c>
      <c r="S1035" s="25">
        <f>VLOOKUP($A1035,'2021-22 Salary &amp; Benefits'!$A:$I,5,FALSE)</f>
        <v>67585</v>
      </c>
      <c r="T1035" s="25">
        <f>VLOOKUP($A1035,'2021-22 Salary &amp; Benefits'!$A:$I,6,FALSE)</f>
        <v>68937</v>
      </c>
      <c r="U1035" s="26">
        <f t="shared" si="234"/>
        <v>92007.515600000013</v>
      </c>
      <c r="V1035" s="26">
        <f t="shared" si="235"/>
        <v>1840.5587200000009</v>
      </c>
      <c r="W1035" s="26">
        <f>'2021-22 Salary &amp; Benefits'!G$6</f>
        <v>11848.32</v>
      </c>
      <c r="X1035" s="28">
        <f>'2021-22 Salary &amp; Benefits'!H$6</f>
        <v>0.2271</v>
      </c>
      <c r="Y1035" s="28">
        <f>'2021-22 Salary &amp; Benefits'!I$6</f>
        <v>0.22070000000000001</v>
      </c>
      <c r="Z1035" s="26">
        <f t="shared" si="236"/>
        <v>37430.947017464008</v>
      </c>
      <c r="AA1035" s="27">
        <f t="shared" si="228"/>
        <v>1564.1345720000004</v>
      </c>
      <c r="AB1035" s="27">
        <f t="shared" si="237"/>
        <v>345.20450004040009</v>
      </c>
      <c r="AC1035" s="27">
        <f t="shared" si="238"/>
        <v>1909.3390720404004</v>
      </c>
      <c r="AD1035" s="26">
        <f t="shared" si="239"/>
        <v>133188.36040950441</v>
      </c>
    </row>
    <row r="1036" spans="1:30" s="23" customFormat="1">
      <c r="A1036" s="129" t="s">
        <v>2569</v>
      </c>
      <c r="B1036" s="129" t="s">
        <v>2211</v>
      </c>
      <c r="C1036" s="130">
        <v>5289</v>
      </c>
      <c r="D1036" s="129" t="s">
        <v>2213</v>
      </c>
      <c r="E1036" s="169">
        <f>VLOOKUP($C1036,'2020-21 School Level AAFTE'!$C:$Z,11,FALSE)</f>
        <v>0.91369999999999996</v>
      </c>
      <c r="F1036" s="169" t="str">
        <f>VLOOKUP($C1036,'2020-21 School Level AAFTE'!$C:$Z,8,FALSE)</f>
        <v>Yes</v>
      </c>
      <c r="G1036" s="167">
        <f>VLOOKUP($C1036,'2020-21 School Level AAFTE'!$C:$I,7,FALSE)</f>
        <v>374.3</v>
      </c>
      <c r="H1036" s="145">
        <f>IFERROR(IF(F1036= "yes",VLOOKUP(C1036,Summary!$B:$I,5,0),0),0)</f>
        <v>0</v>
      </c>
      <c r="I1036" s="143">
        <f t="shared" si="229"/>
        <v>374.3</v>
      </c>
      <c r="J1036" s="101">
        <f>VLOOKUP($A1036,'2021-22 Salary &amp; Benefits'!$A:$I,3,FALSE)</f>
        <v>1</v>
      </c>
      <c r="K1036" s="101">
        <f>VLOOKUP($A1036,'2021-22 Salary &amp; Benefits'!$A:$I,4,FALSE)</f>
        <v>1</v>
      </c>
      <c r="L1036" s="45">
        <f t="shared" si="230"/>
        <v>374.3</v>
      </c>
      <c r="M1036" s="29">
        <v>15</v>
      </c>
      <c r="N1036" s="31">
        <f t="shared" si="231"/>
        <v>24.953333333333333</v>
      </c>
      <c r="O1036" s="29">
        <v>1.1000000000000001</v>
      </c>
      <c r="P1036" s="29">
        <v>36</v>
      </c>
      <c r="Q1036" s="32">
        <f t="shared" si="232"/>
        <v>988.15200000000004</v>
      </c>
      <c r="R1036" s="122">
        <f t="shared" si="233"/>
        <v>1.0979466666666666</v>
      </c>
      <c r="S1036" s="25">
        <f>VLOOKUP($A1036,'2021-22 Salary &amp; Benefits'!$A:$I,5,FALSE)</f>
        <v>67585</v>
      </c>
      <c r="T1036" s="25">
        <f>VLOOKUP($A1036,'2021-22 Salary &amp; Benefits'!$A:$I,6,FALSE)</f>
        <v>68937</v>
      </c>
      <c r="U1036" s="26">
        <f t="shared" si="234"/>
        <v>74204.72546666667</v>
      </c>
      <c r="V1036" s="26">
        <f t="shared" si="235"/>
        <v>1484.4238933333254</v>
      </c>
      <c r="W1036" s="26">
        <f>'2021-22 Salary &amp; Benefits'!G$6</f>
        <v>11848.32</v>
      </c>
      <c r="X1036" s="28">
        <f>'2021-22 Salary &amp; Benefits'!H$6</f>
        <v>0.2271</v>
      </c>
      <c r="Y1036" s="28">
        <f>'2021-22 Salary &amp; Benefits'!I$6</f>
        <v>0.22070000000000001</v>
      </c>
      <c r="Z1036" s="26">
        <f t="shared" si="236"/>
        <v>30188.328956338664</v>
      </c>
      <c r="AA1036" s="27">
        <f t="shared" ref="AA1036:AA1099" si="240">($T1036*$K1036*$R1036/180*3)</f>
        <v>1261.4858226666665</v>
      </c>
      <c r="AB1036" s="27">
        <f t="shared" si="237"/>
        <v>278.40992106253333</v>
      </c>
      <c r="AC1036" s="27">
        <f t="shared" si="238"/>
        <v>1539.8957437291999</v>
      </c>
      <c r="AD1036" s="26">
        <f t="shared" si="239"/>
        <v>107417.37406006786</v>
      </c>
    </row>
    <row r="1037" spans="1:30" s="23" customFormat="1">
      <c r="A1037" s="129" t="s">
        <v>2569</v>
      </c>
      <c r="B1037" s="129" t="s">
        <v>2211</v>
      </c>
      <c r="C1037" s="130">
        <v>5443</v>
      </c>
      <c r="D1037" s="129" t="s">
        <v>2947</v>
      </c>
      <c r="E1037" s="169">
        <f>VLOOKUP($C1037,'2020-21 School Level AAFTE'!$C:$Z,11,FALSE)</f>
        <v>0</v>
      </c>
      <c r="F1037" s="169" t="str">
        <f>VLOOKUP($C1037,'2020-21 School Level AAFTE'!$C:$Z,8,FALSE)</f>
        <v>No</v>
      </c>
      <c r="G1037" s="167">
        <f>VLOOKUP($C1037,'2020-21 School Level AAFTE'!$C:$I,7,FALSE)</f>
        <v>3.4</v>
      </c>
      <c r="H1037" s="145">
        <f>IFERROR(IF(F1037= "yes",VLOOKUP(C1037,Summary!$B:$I,5,0),0),0)</f>
        <v>0</v>
      </c>
      <c r="I1037" s="143">
        <f t="shared" si="229"/>
        <v>0</v>
      </c>
      <c r="J1037" s="101">
        <f>VLOOKUP($A1037,'2021-22 Salary &amp; Benefits'!$A:$I,3,FALSE)</f>
        <v>1</v>
      </c>
      <c r="K1037" s="101">
        <f>VLOOKUP($A1037,'2021-22 Salary &amp; Benefits'!$A:$I,4,FALSE)</f>
        <v>1</v>
      </c>
      <c r="L1037" s="45">
        <f t="shared" si="230"/>
        <v>0</v>
      </c>
      <c r="M1037" s="29">
        <v>15</v>
      </c>
      <c r="N1037" s="31">
        <f t="shared" si="231"/>
        <v>0</v>
      </c>
      <c r="O1037" s="29">
        <v>1.1000000000000001</v>
      </c>
      <c r="P1037" s="29">
        <v>36</v>
      </c>
      <c r="Q1037" s="32">
        <f t="shared" si="232"/>
        <v>0</v>
      </c>
      <c r="R1037" s="122">
        <f t="shared" si="233"/>
        <v>0</v>
      </c>
      <c r="S1037" s="25">
        <f>VLOOKUP($A1037,'2021-22 Salary &amp; Benefits'!$A:$I,5,FALSE)</f>
        <v>67585</v>
      </c>
      <c r="T1037" s="25">
        <f>VLOOKUP($A1037,'2021-22 Salary &amp; Benefits'!$A:$I,6,FALSE)</f>
        <v>68937</v>
      </c>
      <c r="U1037" s="26">
        <f t="shared" si="234"/>
        <v>0</v>
      </c>
      <c r="V1037" s="26">
        <f t="shared" si="235"/>
        <v>0</v>
      </c>
      <c r="W1037" s="26">
        <f>'2021-22 Salary &amp; Benefits'!G$6</f>
        <v>11848.32</v>
      </c>
      <c r="X1037" s="28">
        <f>'2021-22 Salary &amp; Benefits'!H$6</f>
        <v>0.2271</v>
      </c>
      <c r="Y1037" s="28">
        <f>'2021-22 Salary &amp; Benefits'!I$6</f>
        <v>0.22070000000000001</v>
      </c>
      <c r="Z1037" s="26">
        <f t="shared" si="236"/>
        <v>0</v>
      </c>
      <c r="AA1037" s="27">
        <f t="shared" si="240"/>
        <v>0</v>
      </c>
      <c r="AB1037" s="27">
        <f t="shared" si="237"/>
        <v>0</v>
      </c>
      <c r="AC1037" s="27">
        <f t="shared" si="238"/>
        <v>0</v>
      </c>
      <c r="AD1037" s="26">
        <f t="shared" si="239"/>
        <v>0</v>
      </c>
    </row>
    <row r="1038" spans="1:30" s="23" customFormat="1">
      <c r="A1038" s="129" t="s">
        <v>2316</v>
      </c>
      <c r="B1038" s="129" t="s">
        <v>356</v>
      </c>
      <c r="C1038" s="130">
        <v>2233</v>
      </c>
      <c r="D1038" s="129" t="s">
        <v>357</v>
      </c>
      <c r="E1038" s="169">
        <f>VLOOKUP($C1038,'2020-21 School Level AAFTE'!$C:$Z,11,FALSE)</f>
        <v>0.68479999999999996</v>
      </c>
      <c r="F1038" s="169" t="str">
        <f>VLOOKUP($C1038,'2020-21 School Level AAFTE'!$C:$Z,8,FALSE)</f>
        <v>Yes</v>
      </c>
      <c r="G1038" s="167">
        <f>VLOOKUP($C1038,'2020-21 School Level AAFTE'!$C:$I,7,FALSE)</f>
        <v>87.29</v>
      </c>
      <c r="H1038" s="145">
        <f>IFERROR(IF(F1038= "yes",VLOOKUP(C1038,Summary!$B:$I,5,0),0),0)</f>
        <v>0</v>
      </c>
      <c r="I1038" s="143">
        <f t="shared" si="229"/>
        <v>87.29</v>
      </c>
      <c r="J1038" s="101">
        <f>VLOOKUP($A1038,'2021-22 Salary &amp; Benefits'!$A:$I,3,FALSE)</f>
        <v>1</v>
      </c>
      <c r="K1038" s="101">
        <f>VLOOKUP($A1038,'2021-22 Salary &amp; Benefits'!$A:$I,4,FALSE)</f>
        <v>1</v>
      </c>
      <c r="L1038" s="45">
        <f t="shared" si="230"/>
        <v>87.29</v>
      </c>
      <c r="M1038" s="29">
        <v>15</v>
      </c>
      <c r="N1038" s="31">
        <f t="shared" si="231"/>
        <v>5.8193333333333337</v>
      </c>
      <c r="O1038" s="29">
        <v>1.1000000000000001</v>
      </c>
      <c r="P1038" s="29">
        <v>36</v>
      </c>
      <c r="Q1038" s="32">
        <f t="shared" si="232"/>
        <v>230.44560000000001</v>
      </c>
      <c r="R1038" s="122">
        <f t="shared" si="233"/>
        <v>0.2560506666666667</v>
      </c>
      <c r="S1038" s="25">
        <f>VLOOKUP($A1038,'2021-22 Salary &amp; Benefits'!$A:$I,5,FALSE)</f>
        <v>67585</v>
      </c>
      <c r="T1038" s="25">
        <f>VLOOKUP($A1038,'2021-22 Salary &amp; Benefits'!$A:$I,6,FALSE)</f>
        <v>68937</v>
      </c>
      <c r="U1038" s="26">
        <f t="shared" si="234"/>
        <v>17305.18430666667</v>
      </c>
      <c r="V1038" s="26">
        <f t="shared" si="235"/>
        <v>346.18050133333236</v>
      </c>
      <c r="W1038" s="26">
        <f>'2021-22 Salary &amp; Benefits'!G$6</f>
        <v>11848.32</v>
      </c>
      <c r="X1038" s="28">
        <f>'2021-22 Salary &amp; Benefits'!H$6</f>
        <v>0.2271</v>
      </c>
      <c r="Y1038" s="28">
        <f>'2021-22 Salary &amp; Benefits'!I$6</f>
        <v>0.22070000000000001</v>
      </c>
      <c r="Z1038" s="26">
        <f t="shared" si="236"/>
        <v>7040.1796275682673</v>
      </c>
      <c r="AA1038" s="27">
        <f t="shared" si="240"/>
        <v>294.18941346666668</v>
      </c>
      <c r="AB1038" s="27">
        <f t="shared" si="237"/>
        <v>64.927603552093345</v>
      </c>
      <c r="AC1038" s="27">
        <f t="shared" si="238"/>
        <v>359.11701701876001</v>
      </c>
      <c r="AD1038" s="26">
        <f t="shared" si="239"/>
        <v>25050.661452587032</v>
      </c>
    </row>
    <row r="1039" spans="1:30" s="23" customFormat="1">
      <c r="A1039" s="129" t="s">
        <v>2281</v>
      </c>
      <c r="B1039" s="129" t="s">
        <v>96</v>
      </c>
      <c r="C1039" s="130">
        <v>2196</v>
      </c>
      <c r="D1039" s="129" t="s">
        <v>97</v>
      </c>
      <c r="E1039" s="169">
        <f>VLOOKUP($C1039,'2020-21 School Level AAFTE'!$C:$Z,11,FALSE)</f>
        <v>0.71950000000000003</v>
      </c>
      <c r="F1039" s="169" t="str">
        <f>VLOOKUP($C1039,'2020-21 School Level AAFTE'!$C:$Z,8,FALSE)</f>
        <v>Yes</v>
      </c>
      <c r="G1039" s="167">
        <f>VLOOKUP($C1039,'2020-21 School Level AAFTE'!$C:$I,7,FALSE)</f>
        <v>231.21</v>
      </c>
      <c r="H1039" s="145">
        <f>IFERROR(IF(F1039= "yes",VLOOKUP(C1039,Summary!$B:$I,5,0),0),0)</f>
        <v>0</v>
      </c>
      <c r="I1039" s="144">
        <f t="shared" si="229"/>
        <v>231.21</v>
      </c>
      <c r="J1039" s="101">
        <f>VLOOKUP($A1039,'2021-22 Salary &amp; Benefits'!$A:$I,3,FALSE)</f>
        <v>1</v>
      </c>
      <c r="K1039" s="101">
        <f>VLOOKUP($A1039,'2021-22 Salary &amp; Benefits'!$A:$I,4,FALSE)</f>
        <v>1</v>
      </c>
      <c r="L1039" s="121">
        <f t="shared" si="230"/>
        <v>231.21</v>
      </c>
      <c r="M1039" s="29">
        <v>15</v>
      </c>
      <c r="N1039" s="31">
        <f t="shared" si="231"/>
        <v>15.414</v>
      </c>
      <c r="O1039" s="29">
        <v>1.1000000000000001</v>
      </c>
      <c r="P1039" s="29">
        <v>36</v>
      </c>
      <c r="Q1039" s="32">
        <f t="shared" si="232"/>
        <v>610.39440000000002</v>
      </c>
      <c r="R1039" s="122">
        <f t="shared" si="233"/>
        <v>0.67821600000000004</v>
      </c>
      <c r="S1039" s="25">
        <f>VLOOKUP($A1039,'2021-22 Salary &amp; Benefits'!$A:$I,5,FALSE)</f>
        <v>67585</v>
      </c>
      <c r="T1039" s="25">
        <f>VLOOKUP($A1039,'2021-22 Salary &amp; Benefits'!$A:$I,6,FALSE)</f>
        <v>68937</v>
      </c>
      <c r="U1039" s="26">
        <f t="shared" si="234"/>
        <v>45837.228360000001</v>
      </c>
      <c r="V1039" s="26">
        <f t="shared" si="235"/>
        <v>916.94803200000024</v>
      </c>
      <c r="W1039" s="26">
        <f>'2021-22 Salary &amp; Benefits'!G$6</f>
        <v>11848.32</v>
      </c>
      <c r="X1039" s="28">
        <f>'2021-22 Salary &amp; Benefits'!H$6</f>
        <v>0.2271</v>
      </c>
      <c r="Y1039" s="28">
        <f>'2021-22 Salary &amp; Benefits'!I$6</f>
        <v>0.22070000000000001</v>
      </c>
      <c r="Z1039" s="26">
        <f t="shared" si="236"/>
        <v>18647.725188338401</v>
      </c>
      <c r="AA1039" s="27">
        <f t="shared" si="240"/>
        <v>779.23627319999991</v>
      </c>
      <c r="AB1039" s="27">
        <f t="shared" si="237"/>
        <v>171.97744549523998</v>
      </c>
      <c r="AC1039" s="27">
        <f t="shared" si="238"/>
        <v>951.21371869523989</v>
      </c>
      <c r="AD1039" s="26">
        <f t="shared" si="239"/>
        <v>66353.115299033641</v>
      </c>
    </row>
    <row r="1040" spans="1:30" s="23" customFormat="1">
      <c r="A1040" s="129" t="s">
        <v>2281</v>
      </c>
      <c r="B1040" s="129" t="s">
        <v>96</v>
      </c>
      <c r="C1040" s="130">
        <v>2623</v>
      </c>
      <c r="D1040" s="129" t="s">
        <v>98</v>
      </c>
      <c r="E1040" s="169">
        <f>VLOOKUP($C1040,'2020-21 School Level AAFTE'!$C:$Z,11,FALSE)</f>
        <v>0.68049999999999999</v>
      </c>
      <c r="F1040" s="169" t="str">
        <f>VLOOKUP($C1040,'2020-21 School Level AAFTE'!$C:$Z,8,FALSE)</f>
        <v>Yes</v>
      </c>
      <c r="G1040" s="167">
        <f>VLOOKUP($C1040,'2020-21 School Level AAFTE'!$C:$I,7,FALSE)</f>
        <v>218</v>
      </c>
      <c r="H1040" s="145">
        <f>IFERROR(IF(F1040= "yes",VLOOKUP(C1040,Summary!$B:$I,5,0),0),0)</f>
        <v>0</v>
      </c>
      <c r="I1040" s="144">
        <f t="shared" si="229"/>
        <v>218</v>
      </c>
      <c r="J1040" s="101">
        <f>VLOOKUP($A1040,'2021-22 Salary &amp; Benefits'!$A:$I,3,FALSE)</f>
        <v>1</v>
      </c>
      <c r="K1040" s="101">
        <f>VLOOKUP($A1040,'2021-22 Salary &amp; Benefits'!$A:$I,4,FALSE)</f>
        <v>1</v>
      </c>
      <c r="L1040" s="121">
        <f t="shared" si="230"/>
        <v>218</v>
      </c>
      <c r="M1040" s="29">
        <v>15</v>
      </c>
      <c r="N1040" s="31">
        <f t="shared" si="231"/>
        <v>14.533333333333333</v>
      </c>
      <c r="O1040" s="29">
        <v>1.1000000000000001</v>
      </c>
      <c r="P1040" s="29">
        <v>36</v>
      </c>
      <c r="Q1040" s="32">
        <f t="shared" si="232"/>
        <v>575.5200000000001</v>
      </c>
      <c r="R1040" s="122">
        <f t="shared" si="233"/>
        <v>0.63946666666666674</v>
      </c>
      <c r="S1040" s="25">
        <f>VLOOKUP($A1040,'2021-22 Salary &amp; Benefits'!$A:$I,5,FALSE)</f>
        <v>67585</v>
      </c>
      <c r="T1040" s="25">
        <f>VLOOKUP($A1040,'2021-22 Salary &amp; Benefits'!$A:$I,6,FALSE)</f>
        <v>68937</v>
      </c>
      <c r="U1040" s="26">
        <f t="shared" si="234"/>
        <v>43218.354666666673</v>
      </c>
      <c r="V1040" s="26">
        <f t="shared" si="235"/>
        <v>864.5589333333337</v>
      </c>
      <c r="W1040" s="26">
        <f>'2021-22 Salary &amp; Benefits'!G$6</f>
        <v>11848.32</v>
      </c>
      <c r="X1040" s="28">
        <f>'2021-22 Salary &amp; Benefits'!H$6</f>
        <v>0.2271</v>
      </c>
      <c r="Y1040" s="28">
        <f>'2021-22 Salary &amp; Benefits'!I$6</f>
        <v>0.22070000000000001</v>
      </c>
      <c r="Z1040" s="26">
        <f t="shared" si="236"/>
        <v>17582.302197386671</v>
      </c>
      <c r="AA1040" s="27">
        <f t="shared" si="240"/>
        <v>734.71522666666669</v>
      </c>
      <c r="AB1040" s="27">
        <f t="shared" si="237"/>
        <v>162.15165052533334</v>
      </c>
      <c r="AC1040" s="27">
        <f t="shared" si="238"/>
        <v>896.86687719200006</v>
      </c>
      <c r="AD1040" s="26">
        <f t="shared" si="239"/>
        <v>62562.082674578676</v>
      </c>
    </row>
    <row r="1041" spans="1:30" s="23" customFormat="1">
      <c r="A1041" s="129" t="s">
        <v>2281</v>
      </c>
      <c r="B1041" s="129" t="s">
        <v>96</v>
      </c>
      <c r="C1041" s="130">
        <v>5286</v>
      </c>
      <c r="D1041" s="129" t="s">
        <v>99</v>
      </c>
      <c r="E1041" s="169">
        <f>VLOOKUP($C1041,'2020-21 School Level AAFTE'!$C:$Z,11,FALSE)</f>
        <v>0.68320000000000003</v>
      </c>
      <c r="F1041" s="169" t="str">
        <f>VLOOKUP($C1041,'2020-21 School Level AAFTE'!$C:$Z,8,FALSE)</f>
        <v>Yes</v>
      </c>
      <c r="G1041" s="167">
        <f>VLOOKUP($C1041,'2020-21 School Level AAFTE'!$C:$I,7,FALSE)</f>
        <v>163.58000000000001</v>
      </c>
      <c r="H1041" s="145">
        <f>IFERROR(IF(F1041= "yes",VLOOKUP(C1041,Summary!$B:$I,5,0),0),0)</f>
        <v>0</v>
      </c>
      <c r="I1041" s="144">
        <f t="shared" si="229"/>
        <v>163.58000000000001</v>
      </c>
      <c r="J1041" s="101">
        <f>VLOOKUP($A1041,'2021-22 Salary &amp; Benefits'!$A:$I,3,FALSE)</f>
        <v>1</v>
      </c>
      <c r="K1041" s="101">
        <f>VLOOKUP($A1041,'2021-22 Salary &amp; Benefits'!$A:$I,4,FALSE)</f>
        <v>1</v>
      </c>
      <c r="L1041" s="121">
        <f t="shared" si="230"/>
        <v>163.58000000000001</v>
      </c>
      <c r="M1041" s="29">
        <v>15</v>
      </c>
      <c r="N1041" s="31">
        <f t="shared" si="231"/>
        <v>10.905333333333335</v>
      </c>
      <c r="O1041" s="29">
        <v>1.1000000000000001</v>
      </c>
      <c r="P1041" s="29">
        <v>36</v>
      </c>
      <c r="Q1041" s="32">
        <f t="shared" si="232"/>
        <v>431.85120000000012</v>
      </c>
      <c r="R1041" s="122">
        <f t="shared" si="233"/>
        <v>0.4798346666666668</v>
      </c>
      <c r="S1041" s="25">
        <f>VLOOKUP($A1041,'2021-22 Salary &amp; Benefits'!$A:$I,5,FALSE)</f>
        <v>67585</v>
      </c>
      <c r="T1041" s="25">
        <f>VLOOKUP($A1041,'2021-22 Salary &amp; Benefits'!$A:$I,6,FALSE)</f>
        <v>68937</v>
      </c>
      <c r="U1041" s="26">
        <f t="shared" si="234"/>
        <v>32429.625946666674</v>
      </c>
      <c r="V1041" s="26">
        <f t="shared" si="235"/>
        <v>648.73646933333657</v>
      </c>
      <c r="W1041" s="26">
        <f>'2021-22 Salary &amp; Benefits'!G$6</f>
        <v>11848.32</v>
      </c>
      <c r="X1041" s="28">
        <f>'2021-22 Salary &amp; Benefits'!H$6</f>
        <v>0.2271</v>
      </c>
      <c r="Y1041" s="28">
        <f>'2021-22 Salary &amp; Benefits'!I$6</f>
        <v>0.22070000000000001</v>
      </c>
      <c r="Z1041" s="26">
        <f t="shared" si="236"/>
        <v>13193.178869029871</v>
      </c>
      <c r="AA1041" s="27">
        <f t="shared" si="240"/>
        <v>551.30604026666686</v>
      </c>
      <c r="AB1041" s="27">
        <f t="shared" si="237"/>
        <v>121.67324308685338</v>
      </c>
      <c r="AC1041" s="27">
        <f t="shared" si="238"/>
        <v>672.97928335352026</v>
      </c>
      <c r="AD1041" s="26">
        <f t="shared" si="239"/>
        <v>46944.520568383399</v>
      </c>
    </row>
    <row r="1042" spans="1:30" s="23" customFormat="1">
      <c r="A1042" s="129" t="s">
        <v>2428</v>
      </c>
      <c r="B1042" s="129" t="s">
        <v>1218</v>
      </c>
      <c r="C1042" s="130">
        <v>5444</v>
      </c>
      <c r="D1042" s="129" t="s">
        <v>1219</v>
      </c>
      <c r="E1042" s="169">
        <f>VLOOKUP($C1042,'2020-21 School Level AAFTE'!$C:$Z,11,FALSE)</f>
        <v>0.70289999999999997</v>
      </c>
      <c r="F1042" s="169" t="str">
        <f>VLOOKUP($C1042,'2020-21 School Level AAFTE'!$C:$Z,8,FALSE)</f>
        <v>Yes</v>
      </c>
      <c r="G1042" s="167">
        <f>VLOOKUP($C1042,'2020-21 School Level AAFTE'!$C:$I,7,FALSE)</f>
        <v>156.34000000000003</v>
      </c>
      <c r="H1042" s="145">
        <f>IFERROR(IF(F1042= "yes",VLOOKUP(C1042,Summary!$B:$I,5,0),0),0)</f>
        <v>0</v>
      </c>
      <c r="I1042" s="144">
        <f t="shared" si="229"/>
        <v>156.34000000000003</v>
      </c>
      <c r="J1042" s="101">
        <f>VLOOKUP($A1042,'2021-22 Salary &amp; Benefits'!$A:$I,3,FALSE)</f>
        <v>1</v>
      </c>
      <c r="K1042" s="101">
        <f>VLOOKUP($A1042,'2021-22 Salary &amp; Benefits'!$A:$I,4,FALSE)</f>
        <v>1</v>
      </c>
      <c r="L1042" s="121">
        <f t="shared" si="230"/>
        <v>156.34000000000003</v>
      </c>
      <c r="M1042" s="29">
        <v>15</v>
      </c>
      <c r="N1042" s="31">
        <f t="shared" si="231"/>
        <v>10.422666666666668</v>
      </c>
      <c r="O1042" s="29">
        <v>1.1000000000000001</v>
      </c>
      <c r="P1042" s="29">
        <v>36</v>
      </c>
      <c r="Q1042" s="32">
        <f t="shared" si="232"/>
        <v>412.7376000000001</v>
      </c>
      <c r="R1042" s="122">
        <f t="shared" si="233"/>
        <v>0.45859733333333347</v>
      </c>
      <c r="S1042" s="25">
        <f>VLOOKUP($A1042,'2021-22 Salary &amp; Benefits'!$A:$I,5,FALSE)</f>
        <v>67585</v>
      </c>
      <c r="T1042" s="25">
        <f>VLOOKUP($A1042,'2021-22 Salary &amp; Benefits'!$A:$I,6,FALSE)</f>
        <v>68937</v>
      </c>
      <c r="U1042" s="26">
        <f t="shared" si="234"/>
        <v>30994.300773333343</v>
      </c>
      <c r="V1042" s="26">
        <f t="shared" si="235"/>
        <v>620.0235946666653</v>
      </c>
      <c r="W1042" s="26">
        <f>'2021-22 Salary &amp; Benefits'!G$6</f>
        <v>11848.32</v>
      </c>
      <c r="X1042" s="28">
        <f>'2021-22 Salary &amp; Benefits'!H$6</f>
        <v>0.2271</v>
      </c>
      <c r="Y1042" s="28">
        <f>'2021-22 Salary &amp; Benefits'!I$6</f>
        <v>0.22070000000000001</v>
      </c>
      <c r="Z1042" s="26">
        <f t="shared" si="236"/>
        <v>12609.252869446937</v>
      </c>
      <c r="AA1042" s="27">
        <f t="shared" si="240"/>
        <v>526.90540613333349</v>
      </c>
      <c r="AB1042" s="27">
        <f t="shared" si="237"/>
        <v>116.28802313362671</v>
      </c>
      <c r="AC1042" s="27">
        <f t="shared" si="238"/>
        <v>643.19342926696015</v>
      </c>
      <c r="AD1042" s="26">
        <f t="shared" si="239"/>
        <v>44866.770666713906</v>
      </c>
    </row>
    <row r="1043" spans="1:30" s="23" customFormat="1">
      <c r="A1043" s="129" t="s">
        <v>2428</v>
      </c>
      <c r="B1043" s="129" t="s">
        <v>1218</v>
      </c>
      <c r="C1043" s="130">
        <v>5445</v>
      </c>
      <c r="D1043" s="129" t="s">
        <v>1220</v>
      </c>
      <c r="E1043" s="169">
        <f>VLOOKUP($C1043,'2020-21 School Level AAFTE'!$C:$Z,11,FALSE)</f>
        <v>0.15129999999999999</v>
      </c>
      <c r="F1043" s="169" t="str">
        <f>VLOOKUP($C1043,'2020-21 School Level AAFTE'!$C:$Z,8,FALSE)</f>
        <v>No</v>
      </c>
      <c r="G1043" s="167">
        <f>VLOOKUP($C1043,'2020-21 School Level AAFTE'!$C:$I,7,FALSE)</f>
        <v>1912.05</v>
      </c>
      <c r="H1043" s="145">
        <f>IFERROR(IF(F1043= "yes",VLOOKUP(C1043,Summary!$B:$I,5,0),0),0)</f>
        <v>0</v>
      </c>
      <c r="I1043" s="144">
        <f t="shared" si="229"/>
        <v>0</v>
      </c>
      <c r="J1043" s="101">
        <f>VLOOKUP($A1043,'2021-22 Salary &amp; Benefits'!$A:$I,3,FALSE)</f>
        <v>1</v>
      </c>
      <c r="K1043" s="101">
        <f>VLOOKUP($A1043,'2021-22 Salary &amp; Benefits'!$A:$I,4,FALSE)</f>
        <v>1</v>
      </c>
      <c r="L1043" s="121">
        <f t="shared" si="230"/>
        <v>0</v>
      </c>
      <c r="M1043" s="29">
        <v>15</v>
      </c>
      <c r="N1043" s="31">
        <f t="shared" si="231"/>
        <v>0</v>
      </c>
      <c r="O1043" s="29">
        <v>1.1000000000000001</v>
      </c>
      <c r="P1043" s="29">
        <v>36</v>
      </c>
      <c r="Q1043" s="32">
        <f t="shared" si="232"/>
        <v>0</v>
      </c>
      <c r="R1043" s="122">
        <f t="shared" si="233"/>
        <v>0</v>
      </c>
      <c r="S1043" s="25">
        <f>VLOOKUP($A1043,'2021-22 Salary &amp; Benefits'!$A:$I,5,FALSE)</f>
        <v>67585</v>
      </c>
      <c r="T1043" s="25">
        <f>VLOOKUP($A1043,'2021-22 Salary &amp; Benefits'!$A:$I,6,FALSE)</f>
        <v>68937</v>
      </c>
      <c r="U1043" s="26">
        <f t="shared" si="234"/>
        <v>0</v>
      </c>
      <c r="V1043" s="26">
        <f t="shared" si="235"/>
        <v>0</v>
      </c>
      <c r="W1043" s="26">
        <f>'2021-22 Salary &amp; Benefits'!G$6</f>
        <v>11848.32</v>
      </c>
      <c r="X1043" s="28">
        <f>'2021-22 Salary &amp; Benefits'!H$6</f>
        <v>0.2271</v>
      </c>
      <c r="Y1043" s="28">
        <f>'2021-22 Salary &amp; Benefits'!I$6</f>
        <v>0.22070000000000001</v>
      </c>
      <c r="Z1043" s="26">
        <f t="shared" si="236"/>
        <v>0</v>
      </c>
      <c r="AA1043" s="27">
        <f t="shared" si="240"/>
        <v>0</v>
      </c>
      <c r="AB1043" s="27">
        <f t="shared" si="237"/>
        <v>0</v>
      </c>
      <c r="AC1043" s="27">
        <f t="shared" si="238"/>
        <v>0</v>
      </c>
      <c r="AD1043" s="26">
        <f t="shared" si="239"/>
        <v>0</v>
      </c>
    </row>
    <row r="1044" spans="1:30" s="23" customFormat="1">
      <c r="A1044" s="129" t="s">
        <v>2523</v>
      </c>
      <c r="B1044" s="129" t="s">
        <v>1959</v>
      </c>
      <c r="C1044" s="130">
        <v>5446</v>
      </c>
      <c r="D1044" s="129" t="s">
        <v>3240</v>
      </c>
      <c r="E1044" s="169">
        <f>VLOOKUP($C1044,'2020-21 School Level AAFTE'!$C:$Z,11,FALSE)</f>
        <v>0.6512</v>
      </c>
      <c r="F1044" s="169" t="str">
        <f>VLOOKUP($C1044,'2020-21 School Level AAFTE'!$C:$Z,8,FALSE)</f>
        <v>Yes</v>
      </c>
      <c r="G1044" s="167">
        <f>VLOOKUP($C1044,'2020-21 School Level AAFTE'!$C:$I,7,FALSE)</f>
        <v>60.89</v>
      </c>
      <c r="H1044" s="145">
        <f>IFERROR(IF(F1044= "yes",VLOOKUP(C1044,Summary!$B:$I,5,0),0),0)</f>
        <v>0</v>
      </c>
      <c r="I1044" s="144">
        <f t="shared" si="229"/>
        <v>60.89</v>
      </c>
      <c r="J1044" s="101">
        <f>VLOOKUP($A1044,'2021-22 Salary &amp; Benefits'!$A:$I,3,FALSE)</f>
        <v>1</v>
      </c>
      <c r="K1044" s="101">
        <f>VLOOKUP($A1044,'2021-22 Salary &amp; Benefits'!$A:$I,4,FALSE)</f>
        <v>1</v>
      </c>
      <c r="L1044" s="121">
        <f t="shared" si="230"/>
        <v>60.89</v>
      </c>
      <c r="M1044" s="29">
        <v>15</v>
      </c>
      <c r="N1044" s="31">
        <f t="shared" si="231"/>
        <v>4.059333333333333</v>
      </c>
      <c r="O1044" s="29">
        <v>1.1000000000000001</v>
      </c>
      <c r="P1044" s="29">
        <v>36</v>
      </c>
      <c r="Q1044" s="32">
        <f t="shared" si="232"/>
        <v>160.74959999999999</v>
      </c>
      <c r="R1044" s="122">
        <f t="shared" si="233"/>
        <v>0.17861066666666664</v>
      </c>
      <c r="S1044" s="25">
        <f>VLOOKUP($A1044,'2021-22 Salary &amp; Benefits'!$A:$I,5,FALSE)</f>
        <v>67585</v>
      </c>
      <c r="T1044" s="25">
        <f>VLOOKUP($A1044,'2021-22 Salary &amp; Benefits'!$A:$I,6,FALSE)</f>
        <v>68937</v>
      </c>
      <c r="U1044" s="26">
        <f t="shared" si="234"/>
        <v>12071.401906666664</v>
      </c>
      <c r="V1044" s="26">
        <f t="shared" si="235"/>
        <v>241.48162133333426</v>
      </c>
      <c r="W1044" s="26">
        <f>'2021-22 Salary &amp; Benefits'!G$6</f>
        <v>11848.32</v>
      </c>
      <c r="X1044" s="28">
        <f>'2021-22 Salary &amp; Benefits'!H$6</f>
        <v>0.2271</v>
      </c>
      <c r="Y1044" s="28">
        <f>'2021-22 Salary &amp; Benefits'!I$6</f>
        <v>0.22070000000000001</v>
      </c>
      <c r="Z1044" s="26">
        <f t="shared" si="236"/>
        <v>4910.9467009122654</v>
      </c>
      <c r="AA1044" s="27">
        <f t="shared" si="240"/>
        <v>205.21472546666664</v>
      </c>
      <c r="AB1044" s="27">
        <f t="shared" si="237"/>
        <v>45.290889910493327</v>
      </c>
      <c r="AC1044" s="27">
        <f t="shared" si="238"/>
        <v>250.50561537715996</v>
      </c>
      <c r="AD1044" s="26">
        <f t="shared" si="239"/>
        <v>17474.335844289424</v>
      </c>
    </row>
    <row r="1045" spans="1:30" s="23" customFormat="1">
      <c r="A1045" s="129" t="s">
        <v>2523</v>
      </c>
      <c r="B1045" s="129" t="s">
        <v>1959</v>
      </c>
      <c r="C1045" s="130">
        <v>3311</v>
      </c>
      <c r="D1045" s="129" t="s">
        <v>1961</v>
      </c>
      <c r="E1045" s="169">
        <f>VLOOKUP($C1045,'2020-21 School Level AAFTE'!$C:$Z,11,FALSE)</f>
        <v>0.71509999999999996</v>
      </c>
      <c r="F1045" s="169" t="str">
        <f>VLOOKUP($C1045,'2020-21 School Level AAFTE'!$C:$Z,8,FALSE)</f>
        <v>Yes</v>
      </c>
      <c r="G1045" s="167">
        <f>VLOOKUP($C1045,'2020-21 School Level AAFTE'!$C:$I,7,FALSE)</f>
        <v>116.31</v>
      </c>
      <c r="H1045" s="145">
        <f>IFERROR(IF(F1045= "yes",VLOOKUP(C1045,Summary!$B:$I,5,0),0),0)</f>
        <v>0</v>
      </c>
      <c r="I1045" s="143">
        <f t="shared" si="229"/>
        <v>116.31</v>
      </c>
      <c r="J1045" s="101">
        <f>VLOOKUP($A1045,'2021-22 Salary &amp; Benefits'!$A:$I,3,FALSE)</f>
        <v>1</v>
      </c>
      <c r="K1045" s="101">
        <f>VLOOKUP($A1045,'2021-22 Salary &amp; Benefits'!$A:$I,4,FALSE)</f>
        <v>1</v>
      </c>
      <c r="L1045" s="45">
        <f t="shared" si="230"/>
        <v>116.31</v>
      </c>
      <c r="M1045" s="29">
        <v>15</v>
      </c>
      <c r="N1045" s="31">
        <f t="shared" si="231"/>
        <v>7.7540000000000004</v>
      </c>
      <c r="O1045" s="29">
        <v>1.1000000000000001</v>
      </c>
      <c r="P1045" s="29">
        <v>36</v>
      </c>
      <c r="Q1045" s="32">
        <f t="shared" si="232"/>
        <v>307.05840000000001</v>
      </c>
      <c r="R1045" s="122">
        <f t="shared" si="233"/>
        <v>0.34117599999999998</v>
      </c>
      <c r="S1045" s="25">
        <f>VLOOKUP($A1045,'2021-22 Salary &amp; Benefits'!$A:$I,5,FALSE)</f>
        <v>67585</v>
      </c>
      <c r="T1045" s="25">
        <f>VLOOKUP($A1045,'2021-22 Salary &amp; Benefits'!$A:$I,6,FALSE)</f>
        <v>68937</v>
      </c>
      <c r="U1045" s="26">
        <f t="shared" si="234"/>
        <v>23058.379959999998</v>
      </c>
      <c r="V1045" s="26">
        <f t="shared" si="235"/>
        <v>461.26995199999874</v>
      </c>
      <c r="W1045" s="26">
        <f>'2021-22 Salary &amp; Benefits'!G$6</f>
        <v>11848.32</v>
      </c>
      <c r="X1045" s="28">
        <f>'2021-22 Salary &amp; Benefits'!H$6</f>
        <v>0.2271</v>
      </c>
      <c r="Y1045" s="28">
        <f>'2021-22 Salary &amp; Benefits'!I$6</f>
        <v>0.22070000000000001</v>
      </c>
      <c r="Z1045" s="26">
        <f t="shared" si="236"/>
        <v>9380.7227916423981</v>
      </c>
      <c r="AA1045" s="27">
        <f t="shared" si="240"/>
        <v>391.9941652</v>
      </c>
      <c r="AB1045" s="27">
        <f t="shared" si="237"/>
        <v>86.513112259639996</v>
      </c>
      <c r="AC1045" s="27">
        <f t="shared" si="238"/>
        <v>478.50727745964002</v>
      </c>
      <c r="AD1045" s="26">
        <f t="shared" si="239"/>
        <v>33378.879981102036</v>
      </c>
    </row>
    <row r="1046" spans="1:30" s="23" customFormat="1">
      <c r="A1046" s="129" t="s">
        <v>2523</v>
      </c>
      <c r="B1046" s="129" t="s">
        <v>1959</v>
      </c>
      <c r="C1046" s="130">
        <v>2297</v>
      </c>
      <c r="D1046" s="129" t="s">
        <v>1960</v>
      </c>
      <c r="E1046" s="169">
        <f>VLOOKUP($C1046,'2020-21 School Level AAFTE'!$C:$Z,11,FALSE)</f>
        <v>0.78790000000000004</v>
      </c>
      <c r="F1046" s="169" t="str">
        <f>VLOOKUP($C1046,'2020-21 School Level AAFTE'!$C:$Z,8,FALSE)</f>
        <v>Yes</v>
      </c>
      <c r="G1046" s="167">
        <f>VLOOKUP($C1046,'2020-21 School Level AAFTE'!$C:$I,7,FALSE)</f>
        <v>150.22</v>
      </c>
      <c r="H1046" s="145">
        <f>IFERROR(IF(F1046= "yes",VLOOKUP(C1046,Summary!$B:$I,5,0),0),0)</f>
        <v>0</v>
      </c>
      <c r="I1046" s="143">
        <f t="shared" si="229"/>
        <v>150.22</v>
      </c>
      <c r="J1046" s="101">
        <f>VLOOKUP($A1046,'2021-22 Salary &amp; Benefits'!$A:$I,3,FALSE)</f>
        <v>1</v>
      </c>
      <c r="K1046" s="101">
        <f>VLOOKUP($A1046,'2021-22 Salary &amp; Benefits'!$A:$I,4,FALSE)</f>
        <v>1</v>
      </c>
      <c r="L1046" s="45">
        <f t="shared" si="230"/>
        <v>150.22</v>
      </c>
      <c r="M1046" s="29">
        <v>15</v>
      </c>
      <c r="N1046" s="31">
        <f t="shared" si="231"/>
        <v>10.014666666666667</v>
      </c>
      <c r="O1046" s="29">
        <v>1.1000000000000001</v>
      </c>
      <c r="P1046" s="29">
        <v>36</v>
      </c>
      <c r="Q1046" s="32">
        <f t="shared" si="232"/>
        <v>396.58080000000001</v>
      </c>
      <c r="R1046" s="122">
        <f t="shared" si="233"/>
        <v>0.44064533333333333</v>
      </c>
      <c r="S1046" s="25">
        <f>VLOOKUP($A1046,'2021-22 Salary &amp; Benefits'!$A:$I,5,FALSE)</f>
        <v>67585</v>
      </c>
      <c r="T1046" s="25">
        <f>VLOOKUP($A1046,'2021-22 Salary &amp; Benefits'!$A:$I,6,FALSE)</f>
        <v>68937</v>
      </c>
      <c r="U1046" s="26">
        <f t="shared" si="234"/>
        <v>29781.014853333334</v>
      </c>
      <c r="V1046" s="26">
        <f t="shared" si="235"/>
        <v>595.75249066666584</v>
      </c>
      <c r="W1046" s="26">
        <f>'2021-22 Salary &amp; Benefits'!G$6</f>
        <v>11848.32</v>
      </c>
      <c r="X1046" s="28">
        <f>'2021-22 Salary &amp; Benefits'!H$6</f>
        <v>0.2271</v>
      </c>
      <c r="Y1046" s="28">
        <f>'2021-22 Salary &amp; Benefits'!I$6</f>
        <v>0.22070000000000001</v>
      </c>
      <c r="Z1046" s="26">
        <f t="shared" si="236"/>
        <v>12115.657963722133</v>
      </c>
      <c r="AA1046" s="27">
        <f t="shared" si="240"/>
        <v>506.27945573333329</v>
      </c>
      <c r="AB1046" s="27">
        <f t="shared" si="237"/>
        <v>111.73587588034667</v>
      </c>
      <c r="AC1046" s="27">
        <f t="shared" si="238"/>
        <v>618.01533161368002</v>
      </c>
      <c r="AD1046" s="26">
        <f t="shared" si="239"/>
        <v>43110.440639335815</v>
      </c>
    </row>
    <row r="1047" spans="1:30" s="23" customFormat="1">
      <c r="A1047" s="129" t="s">
        <v>2523</v>
      </c>
      <c r="B1047" s="129" t="s">
        <v>1959</v>
      </c>
      <c r="C1047" s="130">
        <v>3894</v>
      </c>
      <c r="D1047" s="129" t="s">
        <v>1962</v>
      </c>
      <c r="E1047" s="169">
        <f>VLOOKUP($C1047,'2020-21 School Level AAFTE'!$C:$Z,11,FALSE)</f>
        <v>0.80479999999999996</v>
      </c>
      <c r="F1047" s="169" t="str">
        <f>VLOOKUP($C1047,'2020-21 School Level AAFTE'!$C:$Z,8,FALSE)</f>
        <v>Yes</v>
      </c>
      <c r="G1047" s="167">
        <f>VLOOKUP($C1047,'2020-21 School Level AAFTE'!$C:$I,7,FALSE)</f>
        <v>93.2</v>
      </c>
      <c r="H1047" s="145">
        <f>IFERROR(IF(F1047= "yes",VLOOKUP(C1047,Summary!$B:$I,5,0),0),0)</f>
        <v>0</v>
      </c>
      <c r="I1047" s="143">
        <f t="shared" si="229"/>
        <v>93.2</v>
      </c>
      <c r="J1047" s="101">
        <f>VLOOKUP($A1047,'2021-22 Salary &amp; Benefits'!$A:$I,3,FALSE)</f>
        <v>1</v>
      </c>
      <c r="K1047" s="101">
        <f>VLOOKUP($A1047,'2021-22 Salary &amp; Benefits'!$A:$I,4,FALSE)</f>
        <v>1</v>
      </c>
      <c r="L1047" s="45">
        <f t="shared" si="230"/>
        <v>93.2</v>
      </c>
      <c r="M1047" s="29">
        <v>15</v>
      </c>
      <c r="N1047" s="31">
        <f t="shared" si="231"/>
        <v>6.2133333333333338</v>
      </c>
      <c r="O1047" s="29">
        <v>1.1000000000000001</v>
      </c>
      <c r="P1047" s="29">
        <v>36</v>
      </c>
      <c r="Q1047" s="32">
        <f t="shared" si="232"/>
        <v>246.04800000000006</v>
      </c>
      <c r="R1047" s="122">
        <f t="shared" si="233"/>
        <v>0.27338666666666672</v>
      </c>
      <c r="S1047" s="25">
        <f>VLOOKUP($A1047,'2021-22 Salary &amp; Benefits'!$A:$I,5,FALSE)</f>
        <v>67585</v>
      </c>
      <c r="T1047" s="25">
        <f>VLOOKUP($A1047,'2021-22 Salary &amp; Benefits'!$A:$I,6,FALSE)</f>
        <v>68937</v>
      </c>
      <c r="U1047" s="26">
        <f t="shared" si="234"/>
        <v>18476.837866666672</v>
      </c>
      <c r="V1047" s="26">
        <f t="shared" si="235"/>
        <v>369.61877333333177</v>
      </c>
      <c r="W1047" s="26">
        <f>'2021-22 Salary &amp; Benefits'!G$6</f>
        <v>11848.32</v>
      </c>
      <c r="X1047" s="28">
        <f>'2021-22 Salary &amp; Benefits'!H$6</f>
        <v>0.2271</v>
      </c>
      <c r="Y1047" s="28">
        <f>'2021-22 Salary &amp; Benefits'!I$6</f>
        <v>0.22070000000000001</v>
      </c>
      <c r="Z1047" s="26">
        <f t="shared" si="236"/>
        <v>7516.8374531946683</v>
      </c>
      <c r="AA1047" s="27">
        <f t="shared" si="240"/>
        <v>314.10761066666674</v>
      </c>
      <c r="AB1047" s="27">
        <f t="shared" si="237"/>
        <v>69.323549674133346</v>
      </c>
      <c r="AC1047" s="27">
        <f t="shared" si="238"/>
        <v>383.43116034080009</v>
      </c>
      <c r="AD1047" s="26">
        <f t="shared" si="239"/>
        <v>26746.725253535471</v>
      </c>
    </row>
    <row r="1048" spans="1:30" s="23" customFormat="1">
      <c r="A1048" s="129" t="s">
        <v>2488</v>
      </c>
      <c r="B1048" s="129" t="s">
        <v>1697</v>
      </c>
      <c r="C1048" s="130">
        <v>1656</v>
      </c>
      <c r="D1048" s="129" t="s">
        <v>1698</v>
      </c>
      <c r="E1048" s="169">
        <f>VLOOKUP($C1048,'2020-21 School Level AAFTE'!$C:$Z,11,FALSE)</f>
        <v>0.29899999999999999</v>
      </c>
      <c r="F1048" s="169" t="str">
        <f>VLOOKUP($C1048,'2020-21 School Level AAFTE'!$C:$Z,8,FALSE)</f>
        <v>No</v>
      </c>
      <c r="G1048" s="167">
        <f>VLOOKUP($C1048,'2020-21 School Level AAFTE'!$C:$I,7,FALSE)</f>
        <v>172.4</v>
      </c>
      <c r="H1048" s="145">
        <f>IFERROR(IF(F1048= "yes",VLOOKUP(C1048,Summary!$B:$I,5,0),0),0)</f>
        <v>0</v>
      </c>
      <c r="I1048" s="144">
        <f t="shared" si="229"/>
        <v>0</v>
      </c>
      <c r="J1048" s="101">
        <f>VLOOKUP($A1048,'2021-22 Salary &amp; Benefits'!$A:$I,3,FALSE)</f>
        <v>1.1600000000000001</v>
      </c>
      <c r="K1048" s="101">
        <f>VLOOKUP($A1048,'2021-22 Salary &amp; Benefits'!$A:$I,4,FALSE)</f>
        <v>1.1600000000000001</v>
      </c>
      <c r="L1048" s="121">
        <f t="shared" si="230"/>
        <v>0</v>
      </c>
      <c r="M1048" s="29">
        <v>15</v>
      </c>
      <c r="N1048" s="31">
        <f t="shared" si="231"/>
        <v>0</v>
      </c>
      <c r="O1048" s="29">
        <v>1.1000000000000001</v>
      </c>
      <c r="P1048" s="29">
        <v>36</v>
      </c>
      <c r="Q1048" s="32">
        <f t="shared" si="232"/>
        <v>0</v>
      </c>
      <c r="R1048" s="122">
        <f t="shared" si="233"/>
        <v>0</v>
      </c>
      <c r="S1048" s="25">
        <f>VLOOKUP($A1048,'2021-22 Salary &amp; Benefits'!$A:$I,5,FALSE)</f>
        <v>67585</v>
      </c>
      <c r="T1048" s="25">
        <f>VLOOKUP($A1048,'2021-22 Salary &amp; Benefits'!$A:$I,6,FALSE)</f>
        <v>68937</v>
      </c>
      <c r="U1048" s="26">
        <f t="shared" si="234"/>
        <v>0</v>
      </c>
      <c r="V1048" s="26">
        <f t="shared" si="235"/>
        <v>0</v>
      </c>
      <c r="W1048" s="26">
        <f>'2021-22 Salary &amp; Benefits'!G$6</f>
        <v>11848.32</v>
      </c>
      <c r="X1048" s="28">
        <f>'2021-22 Salary &amp; Benefits'!H$6</f>
        <v>0.2271</v>
      </c>
      <c r="Y1048" s="28">
        <f>'2021-22 Salary &amp; Benefits'!I$6</f>
        <v>0.22070000000000001</v>
      </c>
      <c r="Z1048" s="26">
        <f t="shared" si="236"/>
        <v>0</v>
      </c>
      <c r="AA1048" s="27">
        <f t="shared" si="240"/>
        <v>0</v>
      </c>
      <c r="AB1048" s="27">
        <f t="shared" si="237"/>
        <v>0</v>
      </c>
      <c r="AC1048" s="27">
        <f t="shared" si="238"/>
        <v>0</v>
      </c>
      <c r="AD1048" s="26">
        <f t="shared" si="239"/>
        <v>0</v>
      </c>
    </row>
    <row r="1049" spans="1:30" s="23" customFormat="1">
      <c r="A1049" s="129" t="s">
        <v>2488</v>
      </c>
      <c r="B1049" s="129" t="s">
        <v>1697</v>
      </c>
      <c r="C1049" s="130">
        <v>4454</v>
      </c>
      <c r="D1049" s="129" t="s">
        <v>1711</v>
      </c>
      <c r="E1049" s="169">
        <f>VLOOKUP($C1049,'2020-21 School Level AAFTE'!$C:$Z,11,FALSE)</f>
        <v>0.4239</v>
      </c>
      <c r="F1049" s="169" t="str">
        <f>VLOOKUP($C1049,'2020-21 School Level AAFTE'!$C:$Z,8,FALSE)</f>
        <v>No</v>
      </c>
      <c r="G1049" s="167">
        <f>VLOOKUP($C1049,'2020-21 School Level AAFTE'!$C:$I,7,FALSE)</f>
        <v>554.27</v>
      </c>
      <c r="H1049" s="145">
        <f>IFERROR(IF(F1049= "yes",VLOOKUP(C1049,Summary!$B:$I,5,0),0),0)</f>
        <v>0</v>
      </c>
      <c r="I1049" s="143">
        <f t="shared" si="229"/>
        <v>0</v>
      </c>
      <c r="J1049" s="101">
        <f>VLOOKUP($A1049,'2021-22 Salary &amp; Benefits'!$A:$I,3,FALSE)</f>
        <v>1.1600000000000001</v>
      </c>
      <c r="K1049" s="101">
        <f>VLOOKUP($A1049,'2021-22 Salary &amp; Benefits'!$A:$I,4,FALSE)</f>
        <v>1.1600000000000001</v>
      </c>
      <c r="L1049" s="45">
        <f t="shared" si="230"/>
        <v>0</v>
      </c>
      <c r="M1049" s="29">
        <v>15</v>
      </c>
      <c r="N1049" s="31">
        <f t="shared" si="231"/>
        <v>0</v>
      </c>
      <c r="O1049" s="29">
        <v>1.1000000000000001</v>
      </c>
      <c r="P1049" s="29">
        <v>36</v>
      </c>
      <c r="Q1049" s="32">
        <f t="shared" si="232"/>
        <v>0</v>
      </c>
      <c r="R1049" s="122">
        <f t="shared" si="233"/>
        <v>0</v>
      </c>
      <c r="S1049" s="25">
        <f>VLOOKUP($A1049,'2021-22 Salary &amp; Benefits'!$A:$I,5,FALSE)</f>
        <v>67585</v>
      </c>
      <c r="T1049" s="25">
        <f>VLOOKUP($A1049,'2021-22 Salary &amp; Benefits'!$A:$I,6,FALSE)</f>
        <v>68937</v>
      </c>
      <c r="U1049" s="26">
        <f t="shared" si="234"/>
        <v>0</v>
      </c>
      <c r="V1049" s="26">
        <f t="shared" si="235"/>
        <v>0</v>
      </c>
      <c r="W1049" s="26">
        <f>'2021-22 Salary &amp; Benefits'!G$6</f>
        <v>11848.32</v>
      </c>
      <c r="X1049" s="28">
        <f>'2021-22 Salary &amp; Benefits'!H$6</f>
        <v>0.2271</v>
      </c>
      <c r="Y1049" s="28">
        <f>'2021-22 Salary &amp; Benefits'!I$6</f>
        <v>0.22070000000000001</v>
      </c>
      <c r="Z1049" s="26">
        <f t="shared" si="236"/>
        <v>0</v>
      </c>
      <c r="AA1049" s="27">
        <f t="shared" si="240"/>
        <v>0</v>
      </c>
      <c r="AB1049" s="27">
        <f t="shared" si="237"/>
        <v>0</v>
      </c>
      <c r="AC1049" s="27">
        <f t="shared" si="238"/>
        <v>0</v>
      </c>
      <c r="AD1049" s="26">
        <f t="shared" si="239"/>
        <v>0</v>
      </c>
    </row>
    <row r="1050" spans="1:30" s="23" customFormat="1">
      <c r="A1050" s="129" t="s">
        <v>2488</v>
      </c>
      <c r="B1050" s="129" t="s">
        <v>1697</v>
      </c>
      <c r="C1050" s="130">
        <v>3059</v>
      </c>
      <c r="D1050" s="129" t="s">
        <v>354</v>
      </c>
      <c r="E1050" s="169">
        <f>VLOOKUP($C1050,'2020-21 School Level AAFTE'!$C:$Z,11,FALSE)</f>
        <v>0.52969999999999995</v>
      </c>
      <c r="F1050" s="169" t="str">
        <f>VLOOKUP($C1050,'2020-21 School Level AAFTE'!$C:$Z,8,FALSE)</f>
        <v>Yes</v>
      </c>
      <c r="G1050" s="167">
        <f>VLOOKUP($C1050,'2020-21 School Level AAFTE'!$C:$I,7,FALSE)</f>
        <v>367.16</v>
      </c>
      <c r="H1050" s="145">
        <f>IFERROR(IF(F1050= "yes",VLOOKUP(C1050,Summary!$B:$I,5,0),0),0)</f>
        <v>0</v>
      </c>
      <c r="I1050" s="143">
        <f t="shared" si="229"/>
        <v>367.16</v>
      </c>
      <c r="J1050" s="101">
        <f>VLOOKUP($A1050,'2021-22 Salary &amp; Benefits'!$A:$I,3,FALSE)</f>
        <v>1.1600000000000001</v>
      </c>
      <c r="K1050" s="101">
        <f>VLOOKUP($A1050,'2021-22 Salary &amp; Benefits'!$A:$I,4,FALSE)</f>
        <v>1.1600000000000001</v>
      </c>
      <c r="L1050" s="45">
        <f t="shared" si="230"/>
        <v>367.16</v>
      </c>
      <c r="M1050" s="29">
        <v>15</v>
      </c>
      <c r="N1050" s="31">
        <f t="shared" si="231"/>
        <v>24.477333333333334</v>
      </c>
      <c r="O1050" s="29">
        <v>1.1000000000000001</v>
      </c>
      <c r="P1050" s="29">
        <v>36</v>
      </c>
      <c r="Q1050" s="32">
        <f t="shared" si="232"/>
        <v>969.30240000000015</v>
      </c>
      <c r="R1050" s="122">
        <f t="shared" si="233"/>
        <v>1.0770026666666668</v>
      </c>
      <c r="S1050" s="25">
        <f>VLOOKUP($A1050,'2021-22 Salary &amp; Benefits'!$A:$I,5,FALSE)</f>
        <v>67585</v>
      </c>
      <c r="T1050" s="25">
        <f>VLOOKUP($A1050,'2021-22 Salary &amp; Benefits'!$A:$I,6,FALSE)</f>
        <v>68937</v>
      </c>
      <c r="U1050" s="26">
        <f t="shared" si="234"/>
        <v>84435.501262933351</v>
      </c>
      <c r="V1050" s="26">
        <f t="shared" si="235"/>
        <v>1689.0848221866763</v>
      </c>
      <c r="W1050" s="26">
        <f>'2021-22 Salary &amp; Benefits'!G$6</f>
        <v>11848.32</v>
      </c>
      <c r="X1050" s="28">
        <f>'2021-22 Salary &amp; Benefits'!H$6</f>
        <v>0.2271</v>
      </c>
      <c r="Y1050" s="28">
        <f>'2021-22 Salary &amp; Benefits'!I$6</f>
        <v>0.22070000000000001</v>
      </c>
      <c r="Z1050" s="26">
        <f t="shared" si="236"/>
        <v>32308.755592588765</v>
      </c>
      <c r="AA1050" s="27">
        <f t="shared" si="240"/>
        <v>1435.4097680853338</v>
      </c>
      <c r="AB1050" s="27">
        <f t="shared" si="237"/>
        <v>316.79493581643317</v>
      </c>
      <c r="AC1050" s="27">
        <f t="shared" si="238"/>
        <v>1752.2047039017671</v>
      </c>
      <c r="AD1050" s="26">
        <f t="shared" si="239"/>
        <v>120185.54638161055</v>
      </c>
    </row>
    <row r="1051" spans="1:30" s="23" customFormat="1">
      <c r="A1051" s="129" t="s">
        <v>2488</v>
      </c>
      <c r="B1051" s="129" t="s">
        <v>1697</v>
      </c>
      <c r="C1051" s="130">
        <v>4357</v>
      </c>
      <c r="D1051" s="129" t="s">
        <v>1710</v>
      </c>
      <c r="E1051" s="169">
        <f>VLOOKUP($C1051,'2020-21 School Level AAFTE'!$C:$Z,11,FALSE)</f>
        <v>0.52290000000000003</v>
      </c>
      <c r="F1051" s="169" t="str">
        <f>VLOOKUP($C1051,'2020-21 School Level AAFTE'!$C:$Z,8,FALSE)</f>
        <v>Yes</v>
      </c>
      <c r="G1051" s="167">
        <f>VLOOKUP($C1051,'2020-21 School Level AAFTE'!$C:$I,7,FALSE)</f>
        <v>837.04</v>
      </c>
      <c r="H1051" s="145">
        <f>IFERROR(IF(F1051= "yes",VLOOKUP(C1051,Summary!$B:$I,5,0),0),0)</f>
        <v>0</v>
      </c>
      <c r="I1051" s="143">
        <f t="shared" si="229"/>
        <v>837.04</v>
      </c>
      <c r="J1051" s="101">
        <f>VLOOKUP($A1051,'2021-22 Salary &amp; Benefits'!$A:$I,3,FALSE)</f>
        <v>1.1600000000000001</v>
      </c>
      <c r="K1051" s="101">
        <f>VLOOKUP($A1051,'2021-22 Salary &amp; Benefits'!$A:$I,4,FALSE)</f>
        <v>1.1600000000000001</v>
      </c>
      <c r="L1051" s="45">
        <f t="shared" si="230"/>
        <v>837.04</v>
      </c>
      <c r="M1051" s="29">
        <v>15</v>
      </c>
      <c r="N1051" s="31">
        <f t="shared" si="231"/>
        <v>55.802666666666667</v>
      </c>
      <c r="O1051" s="29">
        <v>1.1000000000000001</v>
      </c>
      <c r="P1051" s="29">
        <v>36</v>
      </c>
      <c r="Q1051" s="32">
        <f t="shared" si="232"/>
        <v>2209.7856000000002</v>
      </c>
      <c r="R1051" s="122">
        <f t="shared" si="233"/>
        <v>2.4553173333333334</v>
      </c>
      <c r="S1051" s="25">
        <f>VLOOKUP($A1051,'2021-22 Salary &amp; Benefits'!$A:$I,5,FALSE)</f>
        <v>67585</v>
      </c>
      <c r="T1051" s="25">
        <f>VLOOKUP($A1051,'2021-22 Salary &amp; Benefits'!$A:$I,6,FALSE)</f>
        <v>68937</v>
      </c>
      <c r="U1051" s="26">
        <f t="shared" si="234"/>
        <v>192493.4414890667</v>
      </c>
      <c r="V1051" s="26">
        <f t="shared" si="235"/>
        <v>3850.7232802133367</v>
      </c>
      <c r="W1051" s="26">
        <f>'2021-22 Salary &amp; Benefits'!G$6</f>
        <v>11848.32</v>
      </c>
      <c r="X1051" s="28">
        <f>'2021-22 Salary &amp; Benefits'!H$6</f>
        <v>0.2271</v>
      </c>
      <c r="Y1051" s="28">
        <f>'2021-22 Salary &amp; Benefits'!I$6</f>
        <v>0.22070000000000001</v>
      </c>
      <c r="Z1051" s="26">
        <f t="shared" si="236"/>
        <v>73656.500656990131</v>
      </c>
      <c r="AA1051" s="27">
        <f t="shared" si="240"/>
        <v>3272.4027461546675</v>
      </c>
      <c r="AB1051" s="27">
        <f t="shared" si="237"/>
        <v>722.21928607633515</v>
      </c>
      <c r="AC1051" s="27">
        <f t="shared" si="238"/>
        <v>3994.6220322310028</v>
      </c>
      <c r="AD1051" s="26">
        <f t="shared" si="239"/>
        <v>273995.28745850112</v>
      </c>
    </row>
    <row r="1052" spans="1:30" s="23" customFormat="1">
      <c r="A1052" s="129" t="s">
        <v>2488</v>
      </c>
      <c r="B1052" s="129" t="s">
        <v>1697</v>
      </c>
      <c r="C1052" s="130">
        <v>5123</v>
      </c>
      <c r="D1052" s="129" t="s">
        <v>1712</v>
      </c>
      <c r="E1052" s="169">
        <f>VLOOKUP($C1052,'2020-21 School Level AAFTE'!$C:$Z,11,FALSE)</f>
        <v>0.41310000000000002</v>
      </c>
      <c r="F1052" s="169" t="str">
        <f>VLOOKUP($C1052,'2020-21 School Level AAFTE'!$C:$Z,8,FALSE)</f>
        <v>No</v>
      </c>
      <c r="G1052" s="167">
        <f>VLOOKUP($C1052,'2020-21 School Level AAFTE'!$C:$I,7,FALSE)</f>
        <v>392.99</v>
      </c>
      <c r="H1052" s="145">
        <f>IFERROR(IF(F1052= "yes",VLOOKUP(C1052,Summary!$B:$I,5,0),0),0)</f>
        <v>0</v>
      </c>
      <c r="I1052" s="143">
        <f t="shared" si="229"/>
        <v>0</v>
      </c>
      <c r="J1052" s="101">
        <f>VLOOKUP($A1052,'2021-22 Salary &amp; Benefits'!$A:$I,3,FALSE)</f>
        <v>1.1600000000000001</v>
      </c>
      <c r="K1052" s="101">
        <f>VLOOKUP($A1052,'2021-22 Salary &amp; Benefits'!$A:$I,4,FALSE)</f>
        <v>1.1600000000000001</v>
      </c>
      <c r="L1052" s="45">
        <f t="shared" si="230"/>
        <v>0</v>
      </c>
      <c r="M1052" s="29">
        <v>15</v>
      </c>
      <c r="N1052" s="31">
        <f t="shared" si="231"/>
        <v>0</v>
      </c>
      <c r="O1052" s="29">
        <v>1.1000000000000001</v>
      </c>
      <c r="P1052" s="29">
        <v>36</v>
      </c>
      <c r="Q1052" s="32">
        <f t="shared" si="232"/>
        <v>0</v>
      </c>
      <c r="R1052" s="122">
        <f t="shared" si="233"/>
        <v>0</v>
      </c>
      <c r="S1052" s="25">
        <f>VLOOKUP($A1052,'2021-22 Salary &amp; Benefits'!$A:$I,5,FALSE)</f>
        <v>67585</v>
      </c>
      <c r="T1052" s="25">
        <f>VLOOKUP($A1052,'2021-22 Salary &amp; Benefits'!$A:$I,6,FALSE)</f>
        <v>68937</v>
      </c>
      <c r="U1052" s="26">
        <f t="shared" si="234"/>
        <v>0</v>
      </c>
      <c r="V1052" s="26">
        <f t="shared" si="235"/>
        <v>0</v>
      </c>
      <c r="W1052" s="26">
        <f>'2021-22 Salary &amp; Benefits'!G$6</f>
        <v>11848.32</v>
      </c>
      <c r="X1052" s="28">
        <f>'2021-22 Salary &amp; Benefits'!H$6</f>
        <v>0.2271</v>
      </c>
      <c r="Y1052" s="28">
        <f>'2021-22 Salary &amp; Benefits'!I$6</f>
        <v>0.22070000000000001</v>
      </c>
      <c r="Z1052" s="26">
        <f t="shared" si="236"/>
        <v>0</v>
      </c>
      <c r="AA1052" s="27">
        <f t="shared" si="240"/>
        <v>0</v>
      </c>
      <c r="AB1052" s="27">
        <f t="shared" si="237"/>
        <v>0</v>
      </c>
      <c r="AC1052" s="27">
        <f t="shared" si="238"/>
        <v>0</v>
      </c>
      <c r="AD1052" s="26">
        <f t="shared" si="239"/>
        <v>0</v>
      </c>
    </row>
    <row r="1053" spans="1:30" s="23" customFormat="1">
      <c r="A1053" s="129" t="s">
        <v>2488</v>
      </c>
      <c r="B1053" s="129" t="s">
        <v>1697</v>
      </c>
      <c r="C1053" s="130">
        <v>1657</v>
      </c>
      <c r="D1053" s="129" t="s">
        <v>1699</v>
      </c>
      <c r="E1053" s="169">
        <f>VLOOKUP($C1053,'2020-21 School Level AAFTE'!$C:$Z,11,FALSE)</f>
        <v>0.70509999999999995</v>
      </c>
      <c r="F1053" s="169" t="str">
        <f>VLOOKUP($C1053,'2020-21 School Level AAFTE'!$C:$Z,8,FALSE)</f>
        <v>Yes</v>
      </c>
      <c r="G1053" s="167">
        <f>VLOOKUP($C1053,'2020-21 School Level AAFTE'!$C:$I,7,FALSE)</f>
        <v>88.21</v>
      </c>
      <c r="H1053" s="145">
        <f>IFERROR(IF(F1053= "yes",VLOOKUP(C1053,Summary!$B:$I,5,0),0),0)</f>
        <v>0</v>
      </c>
      <c r="I1053" s="143">
        <f t="shared" si="229"/>
        <v>88.21</v>
      </c>
      <c r="J1053" s="101">
        <f>VLOOKUP($A1053,'2021-22 Salary &amp; Benefits'!$A:$I,3,FALSE)</f>
        <v>1.1600000000000001</v>
      </c>
      <c r="K1053" s="101">
        <f>VLOOKUP($A1053,'2021-22 Salary &amp; Benefits'!$A:$I,4,FALSE)</f>
        <v>1.1600000000000001</v>
      </c>
      <c r="L1053" s="45">
        <f t="shared" si="230"/>
        <v>88.21</v>
      </c>
      <c r="M1053" s="29">
        <v>15</v>
      </c>
      <c r="N1053" s="31">
        <f t="shared" si="231"/>
        <v>5.8806666666666665</v>
      </c>
      <c r="O1053" s="29">
        <v>1.1000000000000001</v>
      </c>
      <c r="P1053" s="29">
        <v>36</v>
      </c>
      <c r="Q1053" s="32">
        <f t="shared" si="232"/>
        <v>232.87440000000001</v>
      </c>
      <c r="R1053" s="122">
        <f t="shared" si="233"/>
        <v>0.25874933333333333</v>
      </c>
      <c r="S1053" s="25">
        <f>VLOOKUP($A1053,'2021-22 Salary &amp; Benefits'!$A:$I,5,FALSE)</f>
        <v>67585</v>
      </c>
      <c r="T1053" s="25">
        <f>VLOOKUP($A1053,'2021-22 Salary &amp; Benefits'!$A:$I,6,FALSE)</f>
        <v>68937</v>
      </c>
      <c r="U1053" s="26">
        <f t="shared" si="234"/>
        <v>20285.585484266667</v>
      </c>
      <c r="V1053" s="26">
        <f t="shared" si="235"/>
        <v>405.80175445333589</v>
      </c>
      <c r="W1053" s="26">
        <f>'2021-22 Salary &amp; Benefits'!G$6</f>
        <v>11848.32</v>
      </c>
      <c r="X1053" s="28">
        <f>'2021-22 Salary &amp; Benefits'!H$6</f>
        <v>0.2271</v>
      </c>
      <c r="Y1053" s="28">
        <f>'2021-22 Salary &amp; Benefits'!I$6</f>
        <v>0.22070000000000001</v>
      </c>
      <c r="Z1053" s="26">
        <f t="shared" si="236"/>
        <v>7762.1618118048118</v>
      </c>
      <c r="AA1053" s="27">
        <f t="shared" si="240"/>
        <v>344.85645397866671</v>
      </c>
      <c r="AB1053" s="27">
        <f t="shared" si="237"/>
        <v>76.10981939309174</v>
      </c>
      <c r="AC1053" s="27">
        <f t="shared" si="238"/>
        <v>420.96627337175846</v>
      </c>
      <c r="AD1053" s="26">
        <f t="shared" si="239"/>
        <v>28874.515323896576</v>
      </c>
    </row>
    <row r="1054" spans="1:30" s="23" customFormat="1">
      <c r="A1054" s="129" t="s">
        <v>2488</v>
      </c>
      <c r="B1054" s="129" t="s">
        <v>1697</v>
      </c>
      <c r="C1054" s="130">
        <v>4323</v>
      </c>
      <c r="D1054" s="129" t="s">
        <v>1709</v>
      </c>
      <c r="E1054" s="169">
        <f>VLOOKUP($C1054,'2020-21 School Level AAFTE'!$C:$Z,11,FALSE)</f>
        <v>0.50370000000000004</v>
      </c>
      <c r="F1054" s="169" t="str">
        <f>VLOOKUP($C1054,'2020-21 School Level AAFTE'!$C:$Z,8,FALSE)</f>
        <v>Yes</v>
      </c>
      <c r="G1054" s="167">
        <f>VLOOKUP($C1054,'2020-21 School Level AAFTE'!$C:$I,7,FALSE)</f>
        <v>462.89</v>
      </c>
      <c r="H1054" s="145">
        <f>IFERROR(IF(F1054= "yes",VLOOKUP(C1054,Summary!$B:$I,5,0),0),0)</f>
        <v>0</v>
      </c>
      <c r="I1054" s="143">
        <f t="shared" si="229"/>
        <v>462.89</v>
      </c>
      <c r="J1054" s="101">
        <f>VLOOKUP($A1054,'2021-22 Salary &amp; Benefits'!$A:$I,3,FALSE)</f>
        <v>1.1600000000000001</v>
      </c>
      <c r="K1054" s="101">
        <f>VLOOKUP($A1054,'2021-22 Salary &amp; Benefits'!$A:$I,4,FALSE)</f>
        <v>1.1600000000000001</v>
      </c>
      <c r="L1054" s="45">
        <f t="shared" si="230"/>
        <v>462.89</v>
      </c>
      <c r="M1054" s="29">
        <v>15</v>
      </c>
      <c r="N1054" s="31">
        <f t="shared" si="231"/>
        <v>30.859333333333332</v>
      </c>
      <c r="O1054" s="29">
        <v>1.1000000000000001</v>
      </c>
      <c r="P1054" s="29">
        <v>36</v>
      </c>
      <c r="Q1054" s="32">
        <f t="shared" si="232"/>
        <v>1222.0296000000001</v>
      </c>
      <c r="R1054" s="122">
        <f t="shared" si="233"/>
        <v>1.3578106666666667</v>
      </c>
      <c r="S1054" s="25">
        <f>VLOOKUP($A1054,'2021-22 Salary &amp; Benefits'!$A:$I,5,FALSE)</f>
        <v>67585</v>
      </c>
      <c r="T1054" s="25">
        <f>VLOOKUP($A1054,'2021-22 Salary &amp; Benefits'!$A:$I,6,FALSE)</f>
        <v>68937</v>
      </c>
      <c r="U1054" s="26">
        <f t="shared" si="234"/>
        <v>106450.45533173335</v>
      </c>
      <c r="V1054" s="26">
        <f t="shared" si="235"/>
        <v>2129.4816247466661</v>
      </c>
      <c r="W1054" s="26">
        <f>'2021-22 Salary &amp; Benefits'!G$6</f>
        <v>11848.32</v>
      </c>
      <c r="X1054" s="28">
        <f>'2021-22 Salary &amp; Benefits'!H$6</f>
        <v>0.2271</v>
      </c>
      <c r="Y1054" s="28">
        <f>'2021-22 Salary &amp; Benefits'!I$6</f>
        <v>0.22070000000000001</v>
      </c>
      <c r="Z1054" s="26">
        <f t="shared" si="236"/>
        <v>40732.650278498229</v>
      </c>
      <c r="AA1054" s="27">
        <f t="shared" si="240"/>
        <v>1809.6656159413337</v>
      </c>
      <c r="AB1054" s="27">
        <f t="shared" si="237"/>
        <v>399.39320143825239</v>
      </c>
      <c r="AC1054" s="27">
        <f t="shared" si="238"/>
        <v>2209.0588173795859</v>
      </c>
      <c r="AD1054" s="26">
        <f t="shared" si="239"/>
        <v>151521.64605235783</v>
      </c>
    </row>
    <row r="1055" spans="1:30" s="23" customFormat="1">
      <c r="A1055" s="129" t="s">
        <v>2488</v>
      </c>
      <c r="B1055" s="129" t="s">
        <v>1697</v>
      </c>
      <c r="C1055" s="130">
        <v>1927</v>
      </c>
      <c r="D1055" s="129" t="s">
        <v>34</v>
      </c>
      <c r="E1055" s="169">
        <f>VLOOKUP($C1055,'2020-21 School Level AAFTE'!$C:$Z,11,FALSE)</f>
        <v>0.52449999999999997</v>
      </c>
      <c r="F1055" s="169" t="str">
        <f>VLOOKUP($C1055,'2020-21 School Level AAFTE'!$C:$Z,8,FALSE)</f>
        <v>Yes</v>
      </c>
      <c r="G1055" s="167">
        <f>VLOOKUP($C1055,'2020-21 School Level AAFTE'!$C:$I,7,FALSE)</f>
        <v>252.02</v>
      </c>
      <c r="H1055" s="145">
        <f>IFERROR(IF(F1055= "yes",VLOOKUP(C1055,Summary!$B:$I,5,0),0),0)</f>
        <v>0</v>
      </c>
      <c r="I1055" s="143">
        <f t="shared" si="229"/>
        <v>252.02</v>
      </c>
      <c r="J1055" s="101">
        <f>VLOOKUP($A1055,'2021-22 Salary &amp; Benefits'!$A:$I,3,FALSE)</f>
        <v>1.1600000000000001</v>
      </c>
      <c r="K1055" s="101">
        <f>VLOOKUP($A1055,'2021-22 Salary &amp; Benefits'!$A:$I,4,FALSE)</f>
        <v>1.1600000000000001</v>
      </c>
      <c r="L1055" s="45">
        <f t="shared" si="230"/>
        <v>252.02</v>
      </c>
      <c r="M1055" s="29">
        <v>15</v>
      </c>
      <c r="N1055" s="31">
        <f t="shared" si="231"/>
        <v>16.801333333333336</v>
      </c>
      <c r="O1055" s="29">
        <v>1.1000000000000001</v>
      </c>
      <c r="P1055" s="29">
        <v>36</v>
      </c>
      <c r="Q1055" s="32">
        <f t="shared" si="232"/>
        <v>665.33280000000013</v>
      </c>
      <c r="R1055" s="122">
        <f t="shared" si="233"/>
        <v>0.73925866666666684</v>
      </c>
      <c r="S1055" s="25">
        <f>VLOOKUP($A1055,'2021-22 Salary &amp; Benefits'!$A:$I,5,FALSE)</f>
        <v>67585</v>
      </c>
      <c r="T1055" s="25">
        <f>VLOOKUP($A1055,'2021-22 Salary &amp; Benefits'!$A:$I,6,FALSE)</f>
        <v>68937</v>
      </c>
      <c r="U1055" s="26">
        <f t="shared" si="234"/>
        <v>57956.84450453335</v>
      </c>
      <c r="V1055" s="26">
        <f t="shared" si="235"/>
        <v>1159.3941521066736</v>
      </c>
      <c r="W1055" s="26">
        <f>'2021-22 Salary &amp; Benefits'!G$6</f>
        <v>11848.32</v>
      </c>
      <c r="X1055" s="28">
        <f>'2021-22 Salary &amp; Benefits'!H$6</f>
        <v>0.2271</v>
      </c>
      <c r="Y1055" s="28">
        <f>'2021-22 Salary &amp; Benefits'!I$6</f>
        <v>0.22070000000000001</v>
      </c>
      <c r="Z1055" s="26">
        <f t="shared" si="236"/>
        <v>22176.850921789468</v>
      </c>
      <c r="AA1055" s="27">
        <f t="shared" si="240"/>
        <v>985.27064427733364</v>
      </c>
      <c r="AB1055" s="27">
        <f t="shared" si="237"/>
        <v>217.44923119200755</v>
      </c>
      <c r="AC1055" s="27">
        <f t="shared" si="238"/>
        <v>1202.7198754693411</v>
      </c>
      <c r="AD1055" s="26">
        <f t="shared" si="239"/>
        <v>82495.809453898823</v>
      </c>
    </row>
    <row r="1056" spans="1:30" s="23" customFormat="1">
      <c r="A1056" s="129" t="s">
        <v>2488</v>
      </c>
      <c r="B1056" s="129" t="s">
        <v>1697</v>
      </c>
      <c r="C1056" s="130">
        <v>3964</v>
      </c>
      <c r="D1056" s="129" t="s">
        <v>1707</v>
      </c>
      <c r="E1056" s="169">
        <f>VLOOKUP($C1056,'2020-21 School Level AAFTE'!$C:$Z,11,FALSE)</f>
        <v>0.71560000000000001</v>
      </c>
      <c r="F1056" s="169" t="str">
        <f>VLOOKUP($C1056,'2020-21 School Level AAFTE'!$C:$Z,8,FALSE)</f>
        <v>Yes</v>
      </c>
      <c r="G1056" s="167">
        <f>VLOOKUP($C1056,'2020-21 School Level AAFTE'!$C:$I,7,FALSE)</f>
        <v>382.45</v>
      </c>
      <c r="H1056" s="145">
        <f>IFERROR(IF(F1056= "yes",VLOOKUP(C1056,Summary!$B:$I,5,0),0),0)</f>
        <v>0</v>
      </c>
      <c r="I1056" s="143">
        <f t="shared" ref="I1056:I1116" si="241">IF(F1056= "yes", G1056,0)</f>
        <v>382.45</v>
      </c>
      <c r="J1056" s="101">
        <f>VLOOKUP($A1056,'2021-22 Salary &amp; Benefits'!$A:$I,3,FALSE)</f>
        <v>1.1600000000000001</v>
      </c>
      <c r="K1056" s="101">
        <f>VLOOKUP($A1056,'2021-22 Salary &amp; Benefits'!$A:$I,4,FALSE)</f>
        <v>1.1600000000000001</v>
      </c>
      <c r="L1056" s="45">
        <f t="shared" ref="L1056:L1116" si="242">IF(H1056&gt;0,H1056,I1056)</f>
        <v>382.45</v>
      </c>
      <c r="M1056" s="29">
        <v>15</v>
      </c>
      <c r="N1056" s="31">
        <f t="shared" ref="N1056:N1116" si="243">IF(L1056="no",0,L1056/M1056)</f>
        <v>25.496666666666666</v>
      </c>
      <c r="O1056" s="29">
        <v>1.1000000000000001</v>
      </c>
      <c r="P1056" s="29">
        <v>36</v>
      </c>
      <c r="Q1056" s="32">
        <f t="shared" ref="Q1056:Q1116" si="244">IF(L1056="no",0,N1056*O1056*P1056)</f>
        <v>1009.6680000000001</v>
      </c>
      <c r="R1056" s="122">
        <f t="shared" ref="R1056:R1116" si="245">IF(L1056="no",0,Q1056/900)</f>
        <v>1.1218533333333334</v>
      </c>
      <c r="S1056" s="25">
        <f>VLOOKUP($A1056,'2021-22 Salary &amp; Benefits'!$A:$I,5,FALSE)</f>
        <v>67585</v>
      </c>
      <c r="T1056" s="25">
        <f>VLOOKUP($A1056,'2021-22 Salary &amp; Benefits'!$A:$I,6,FALSE)</f>
        <v>68937</v>
      </c>
      <c r="U1056" s="26">
        <f t="shared" ref="U1056:U1116" si="246">$J1056*$S1056*$R1056</f>
        <v>87951.73073866668</v>
      </c>
      <c r="V1056" s="26">
        <f t="shared" ref="V1056:V1116" si="247">$K1056*$T1056*$R1056-U1056</f>
        <v>1759.4250197333313</v>
      </c>
      <c r="W1056" s="26">
        <f>'2021-22 Salary &amp; Benefits'!G$6</f>
        <v>11848.32</v>
      </c>
      <c r="X1056" s="28">
        <f>'2021-22 Salary &amp; Benefits'!H$6</f>
        <v>0.2271</v>
      </c>
      <c r="Y1056" s="28">
        <f>'2021-22 Salary &amp; Benefits'!I$6</f>
        <v>0.22070000000000001</v>
      </c>
      <c r="Z1056" s="26">
        <f t="shared" ref="Z1056:Z1116" si="248">U1056*X1056+V1056*Y1056+R1056*W1056</f>
        <v>33654.220439006349</v>
      </c>
      <c r="AA1056" s="27">
        <f t="shared" si="240"/>
        <v>1495.1859293066668</v>
      </c>
      <c r="AB1056" s="27">
        <f t="shared" ref="AB1056:AB1116" si="249">AA1056*Y1056</f>
        <v>329.98753459798138</v>
      </c>
      <c r="AC1056" s="27">
        <f t="shared" ref="AC1056:AC1116" si="250">SUM(AA1056:AB1056)</f>
        <v>1825.1734639046481</v>
      </c>
      <c r="AD1056" s="26">
        <f t="shared" ref="AD1056:AD1116" si="251">SUM(Z1056,U1056:V1056,AC1056)</f>
        <v>125190.54966131102</v>
      </c>
    </row>
    <row r="1057" spans="1:30" s="23" customFormat="1">
      <c r="A1057" s="129" t="s">
        <v>2488</v>
      </c>
      <c r="B1057" s="129" t="s">
        <v>1697</v>
      </c>
      <c r="C1057" s="130">
        <v>4150</v>
      </c>
      <c r="D1057" s="129" t="s">
        <v>1708</v>
      </c>
      <c r="E1057" s="169">
        <f>VLOOKUP($C1057,'2020-21 School Level AAFTE'!$C:$Z,11,FALSE)</f>
        <v>0.54039999999999999</v>
      </c>
      <c r="F1057" s="169" t="str">
        <f>VLOOKUP($C1057,'2020-21 School Level AAFTE'!$C:$Z,8,FALSE)</f>
        <v>Yes</v>
      </c>
      <c r="G1057" s="167">
        <f>VLOOKUP($C1057,'2020-21 School Level AAFTE'!$C:$I,7,FALSE)</f>
        <v>332.42</v>
      </c>
      <c r="H1057" s="145">
        <f>IFERROR(IF(F1057= "yes",VLOOKUP(C1057,Summary!$B:$I,5,0),0),0)</f>
        <v>0</v>
      </c>
      <c r="I1057" s="143">
        <f t="shared" si="241"/>
        <v>332.42</v>
      </c>
      <c r="J1057" s="101">
        <f>VLOOKUP($A1057,'2021-22 Salary &amp; Benefits'!$A:$I,3,FALSE)</f>
        <v>1.1600000000000001</v>
      </c>
      <c r="K1057" s="101">
        <f>VLOOKUP($A1057,'2021-22 Salary &amp; Benefits'!$A:$I,4,FALSE)</f>
        <v>1.1600000000000001</v>
      </c>
      <c r="L1057" s="45">
        <f t="shared" si="242"/>
        <v>332.42</v>
      </c>
      <c r="M1057" s="29">
        <v>15</v>
      </c>
      <c r="N1057" s="31">
        <f t="shared" si="243"/>
        <v>22.161333333333335</v>
      </c>
      <c r="O1057" s="29">
        <v>1.1000000000000001</v>
      </c>
      <c r="P1057" s="29">
        <v>36</v>
      </c>
      <c r="Q1057" s="32">
        <f t="shared" si="244"/>
        <v>877.58880000000011</v>
      </c>
      <c r="R1057" s="122">
        <f t="shared" si="245"/>
        <v>0.97509866666666678</v>
      </c>
      <c r="S1057" s="25">
        <f>VLOOKUP($A1057,'2021-22 Salary &amp; Benefits'!$A:$I,5,FALSE)</f>
        <v>67585</v>
      </c>
      <c r="T1057" s="25">
        <f>VLOOKUP($A1057,'2021-22 Salary &amp; Benefits'!$A:$I,6,FALSE)</f>
        <v>68937</v>
      </c>
      <c r="U1057" s="26">
        <f t="shared" si="246"/>
        <v>76446.370328533347</v>
      </c>
      <c r="V1057" s="26">
        <f t="shared" si="247"/>
        <v>1529.266740906678</v>
      </c>
      <c r="W1057" s="26">
        <f>'2021-22 Salary &amp; Benefits'!G$6</f>
        <v>11848.32</v>
      </c>
      <c r="X1057" s="28">
        <f>'2021-22 Salary &amp; Benefits'!H$6</f>
        <v>0.2271</v>
      </c>
      <c r="Y1057" s="28">
        <f>'2021-22 Salary &amp; Benefits'!I$6</f>
        <v>0.22070000000000001</v>
      </c>
      <c r="Z1057" s="26">
        <f t="shared" si="248"/>
        <v>29251.76090556803</v>
      </c>
      <c r="AA1057" s="27">
        <f t="shared" si="240"/>
        <v>1299.5939511573338</v>
      </c>
      <c r="AB1057" s="27">
        <f t="shared" si="249"/>
        <v>286.8203850204236</v>
      </c>
      <c r="AC1057" s="27">
        <f t="shared" si="250"/>
        <v>1586.4143361777574</v>
      </c>
      <c r="AD1057" s="26">
        <f t="shared" si="251"/>
        <v>108813.8123111858</v>
      </c>
    </row>
    <row r="1058" spans="1:30" s="23" customFormat="1">
      <c r="A1058" s="129" t="s">
        <v>2488</v>
      </c>
      <c r="B1058" s="129" t="s">
        <v>1697</v>
      </c>
      <c r="C1058" s="130">
        <v>1862</v>
      </c>
      <c r="D1058" s="129" t="s">
        <v>1701</v>
      </c>
      <c r="E1058" s="169">
        <f>VLOOKUP($C1058,'2020-21 School Level AAFTE'!$C:$Z,11,FALSE)</f>
        <v>0.19270000000000001</v>
      </c>
      <c r="F1058" s="169" t="str">
        <f>VLOOKUP($C1058,'2020-21 School Level AAFTE'!$C:$Z,8,FALSE)</f>
        <v>No</v>
      </c>
      <c r="G1058" s="167">
        <f>VLOOKUP($C1058,'2020-21 School Level AAFTE'!$C:$I,7,FALSE)</f>
        <v>184.3</v>
      </c>
      <c r="H1058" s="145">
        <f>IFERROR(IF(F1058= "yes",VLOOKUP(C1058,Summary!$B:$I,5,0),0),0)</f>
        <v>0</v>
      </c>
      <c r="I1058" s="143">
        <f t="shared" si="241"/>
        <v>0</v>
      </c>
      <c r="J1058" s="101">
        <f>VLOOKUP($A1058,'2021-22 Salary &amp; Benefits'!$A:$I,3,FALSE)</f>
        <v>1.1600000000000001</v>
      </c>
      <c r="K1058" s="101">
        <f>VLOOKUP($A1058,'2021-22 Salary &amp; Benefits'!$A:$I,4,FALSE)</f>
        <v>1.1600000000000001</v>
      </c>
      <c r="L1058" s="45">
        <f t="shared" si="242"/>
        <v>0</v>
      </c>
      <c r="M1058" s="29">
        <v>15</v>
      </c>
      <c r="N1058" s="31">
        <f t="shared" si="243"/>
        <v>0</v>
      </c>
      <c r="O1058" s="29">
        <v>1.1000000000000001</v>
      </c>
      <c r="P1058" s="29">
        <v>36</v>
      </c>
      <c r="Q1058" s="32">
        <f t="shared" si="244"/>
        <v>0</v>
      </c>
      <c r="R1058" s="122">
        <f t="shared" si="245"/>
        <v>0</v>
      </c>
      <c r="S1058" s="25">
        <f>VLOOKUP($A1058,'2021-22 Salary &amp; Benefits'!$A:$I,5,FALSE)</f>
        <v>67585</v>
      </c>
      <c r="T1058" s="25">
        <f>VLOOKUP($A1058,'2021-22 Salary &amp; Benefits'!$A:$I,6,FALSE)</f>
        <v>68937</v>
      </c>
      <c r="U1058" s="26">
        <f t="shared" si="246"/>
        <v>0</v>
      </c>
      <c r="V1058" s="26">
        <f t="shared" si="247"/>
        <v>0</v>
      </c>
      <c r="W1058" s="26">
        <f>'2021-22 Salary &amp; Benefits'!G$6</f>
        <v>11848.32</v>
      </c>
      <c r="X1058" s="28">
        <f>'2021-22 Salary &amp; Benefits'!H$6</f>
        <v>0.2271</v>
      </c>
      <c r="Y1058" s="28">
        <f>'2021-22 Salary &amp; Benefits'!I$6</f>
        <v>0.22070000000000001</v>
      </c>
      <c r="Z1058" s="26">
        <f t="shared" si="248"/>
        <v>0</v>
      </c>
      <c r="AA1058" s="27">
        <f t="shared" si="240"/>
        <v>0</v>
      </c>
      <c r="AB1058" s="27">
        <f t="shared" si="249"/>
        <v>0</v>
      </c>
      <c r="AC1058" s="27">
        <f t="shared" si="250"/>
        <v>0</v>
      </c>
      <c r="AD1058" s="26">
        <f t="shared" si="251"/>
        <v>0</v>
      </c>
    </row>
    <row r="1059" spans="1:30" s="23" customFormat="1">
      <c r="A1059" s="129" t="s">
        <v>2488</v>
      </c>
      <c r="B1059" s="129" t="s">
        <v>1697</v>
      </c>
      <c r="C1059" s="130">
        <v>5478</v>
      </c>
      <c r="D1059" s="129" t="s">
        <v>2748</v>
      </c>
      <c r="E1059" s="169">
        <f>VLOOKUP($C1059,'2020-21 School Level AAFTE'!$C:$Z,11,FALSE)</f>
        <v>0.37219999999999998</v>
      </c>
      <c r="F1059" s="169" t="str">
        <f>VLOOKUP($C1059,'2020-21 School Level AAFTE'!$C:$Z,8,FALSE)</f>
        <v>No</v>
      </c>
      <c r="G1059" s="167">
        <f>VLOOKUP($C1059,'2020-21 School Level AAFTE'!$C:$I,7,FALSE)</f>
        <v>1425.31</v>
      </c>
      <c r="H1059" s="145">
        <f>IFERROR(IF(F1059= "yes",VLOOKUP(C1059,Summary!$B:$I,5,0),0),0)</f>
        <v>0</v>
      </c>
      <c r="I1059" s="143">
        <f t="shared" si="241"/>
        <v>0</v>
      </c>
      <c r="J1059" s="101">
        <f>VLOOKUP($A1059,'2021-22 Salary &amp; Benefits'!$A:$I,3,FALSE)</f>
        <v>1.1600000000000001</v>
      </c>
      <c r="K1059" s="101">
        <f>VLOOKUP($A1059,'2021-22 Salary &amp; Benefits'!$A:$I,4,FALSE)</f>
        <v>1.1600000000000001</v>
      </c>
      <c r="L1059" s="45">
        <f t="shared" si="242"/>
        <v>0</v>
      </c>
      <c r="M1059" s="29">
        <v>15</v>
      </c>
      <c r="N1059" s="31">
        <f t="shared" si="243"/>
        <v>0</v>
      </c>
      <c r="O1059" s="29">
        <v>1.1000000000000001</v>
      </c>
      <c r="P1059" s="29">
        <v>36</v>
      </c>
      <c r="Q1059" s="32">
        <f t="shared" si="244"/>
        <v>0</v>
      </c>
      <c r="R1059" s="122">
        <f t="shared" si="245"/>
        <v>0</v>
      </c>
      <c r="S1059" s="25">
        <f>VLOOKUP($A1059,'2021-22 Salary &amp; Benefits'!$A:$I,5,FALSE)</f>
        <v>67585</v>
      </c>
      <c r="T1059" s="25">
        <f>VLOOKUP($A1059,'2021-22 Salary &amp; Benefits'!$A:$I,6,FALSE)</f>
        <v>68937</v>
      </c>
      <c r="U1059" s="26">
        <f t="shared" si="246"/>
        <v>0</v>
      </c>
      <c r="V1059" s="26">
        <f t="shared" si="247"/>
        <v>0</v>
      </c>
      <c r="W1059" s="26">
        <f>'2021-22 Salary &amp; Benefits'!G$6</f>
        <v>11848.32</v>
      </c>
      <c r="X1059" s="28">
        <f>'2021-22 Salary &amp; Benefits'!H$6</f>
        <v>0.2271</v>
      </c>
      <c r="Y1059" s="28">
        <f>'2021-22 Salary &amp; Benefits'!I$6</f>
        <v>0.22070000000000001</v>
      </c>
      <c r="Z1059" s="26">
        <f t="shared" si="248"/>
        <v>0</v>
      </c>
      <c r="AA1059" s="27">
        <f t="shared" si="240"/>
        <v>0</v>
      </c>
      <c r="AB1059" s="27">
        <f t="shared" si="249"/>
        <v>0</v>
      </c>
      <c r="AC1059" s="27">
        <f t="shared" si="250"/>
        <v>0</v>
      </c>
      <c r="AD1059" s="26">
        <f t="shared" si="251"/>
        <v>0</v>
      </c>
    </row>
    <row r="1060" spans="1:30" s="23" customFormat="1">
      <c r="A1060" s="129" t="s">
        <v>2488</v>
      </c>
      <c r="B1060" s="129" t="s">
        <v>1697</v>
      </c>
      <c r="C1060" s="130">
        <v>3355</v>
      </c>
      <c r="D1060" s="129" t="s">
        <v>1704</v>
      </c>
      <c r="E1060" s="169">
        <f>VLOOKUP($C1060,'2020-21 School Level AAFTE'!$C:$Z,11,FALSE)</f>
        <v>0.54239999999999999</v>
      </c>
      <c r="F1060" s="169" t="str">
        <f>VLOOKUP($C1060,'2020-21 School Level AAFTE'!$C:$Z,8,FALSE)</f>
        <v>Yes</v>
      </c>
      <c r="G1060" s="167">
        <f>VLOOKUP($C1060,'2020-21 School Level AAFTE'!$C:$I,7,FALSE)</f>
        <v>817.6</v>
      </c>
      <c r="H1060" s="145">
        <f>IFERROR(IF(F1060= "yes",VLOOKUP(C1060,Summary!$B:$I,5,0),0),0)</f>
        <v>0</v>
      </c>
      <c r="I1060" s="144">
        <f t="shared" si="241"/>
        <v>817.6</v>
      </c>
      <c r="J1060" s="101">
        <f>VLOOKUP($A1060,'2021-22 Salary &amp; Benefits'!$A:$I,3,FALSE)</f>
        <v>1.1600000000000001</v>
      </c>
      <c r="K1060" s="101">
        <f>VLOOKUP($A1060,'2021-22 Salary &amp; Benefits'!$A:$I,4,FALSE)</f>
        <v>1.1600000000000001</v>
      </c>
      <c r="L1060" s="121">
        <f t="shared" si="242"/>
        <v>817.6</v>
      </c>
      <c r="M1060" s="29">
        <v>15</v>
      </c>
      <c r="N1060" s="31">
        <f t="shared" si="243"/>
        <v>54.506666666666668</v>
      </c>
      <c r="O1060" s="29">
        <v>1.1000000000000001</v>
      </c>
      <c r="P1060" s="29">
        <v>36</v>
      </c>
      <c r="Q1060" s="32">
        <f t="shared" si="244"/>
        <v>2158.4639999999999</v>
      </c>
      <c r="R1060" s="122">
        <f t="shared" si="245"/>
        <v>2.3982933333333332</v>
      </c>
      <c r="S1060" s="25">
        <f>VLOOKUP($A1060,'2021-22 Salary &amp; Benefits'!$A:$I,5,FALSE)</f>
        <v>67585</v>
      </c>
      <c r="T1060" s="25">
        <f>VLOOKUP($A1060,'2021-22 Salary &amp; Benefits'!$A:$I,6,FALSE)</f>
        <v>68937</v>
      </c>
      <c r="U1060" s="26">
        <f t="shared" si="246"/>
        <v>188022.83972266666</v>
      </c>
      <c r="V1060" s="26">
        <f t="shared" si="247"/>
        <v>3761.2914005333732</v>
      </c>
      <c r="W1060" s="26">
        <f>'2021-22 Salary &amp; Benefits'!G$6</f>
        <v>11848.32</v>
      </c>
      <c r="X1060" s="28">
        <f>'2021-22 Salary &amp; Benefits'!H$6</f>
        <v>0.2271</v>
      </c>
      <c r="Y1060" s="28">
        <f>'2021-22 Salary &amp; Benefits'!I$6</f>
        <v>0.22070000000000001</v>
      </c>
      <c r="Z1060" s="26">
        <f t="shared" si="248"/>
        <v>71945.850780315319</v>
      </c>
      <c r="AA1060" s="27">
        <f t="shared" si="240"/>
        <v>3196.4021853866675</v>
      </c>
      <c r="AB1060" s="27">
        <f t="shared" si="249"/>
        <v>705.44596231483752</v>
      </c>
      <c r="AC1060" s="27">
        <f t="shared" si="250"/>
        <v>3901.8481477015048</v>
      </c>
      <c r="AD1060" s="26">
        <f t="shared" si="251"/>
        <v>267631.83005121688</v>
      </c>
    </row>
    <row r="1061" spans="1:30" s="23" customFormat="1">
      <c r="A1061" s="129" t="s">
        <v>2488</v>
      </c>
      <c r="B1061" s="129" t="s">
        <v>1697</v>
      </c>
      <c r="C1061" s="130">
        <v>5402</v>
      </c>
      <c r="D1061" s="129" t="s">
        <v>1715</v>
      </c>
      <c r="E1061" s="169">
        <f>VLOOKUP($C1061,'2020-21 School Level AAFTE'!$C:$Z,11,FALSE)</f>
        <v>0.54890000000000005</v>
      </c>
      <c r="F1061" s="169" t="str">
        <f>VLOOKUP($C1061,'2020-21 School Level AAFTE'!$C:$Z,8,FALSE)</f>
        <v>Yes</v>
      </c>
      <c r="G1061" s="167">
        <f>VLOOKUP($C1061,'2020-21 School Level AAFTE'!$C:$I,7,FALSE)</f>
        <v>90.14</v>
      </c>
      <c r="H1061" s="145">
        <f>IFERROR(IF(F1061= "yes",VLOOKUP(C1061,Summary!$B:$I,5,0),0),0)</f>
        <v>0</v>
      </c>
      <c r="I1061" s="143">
        <f t="shared" si="241"/>
        <v>90.14</v>
      </c>
      <c r="J1061" s="101">
        <f>VLOOKUP($A1061,'2021-22 Salary &amp; Benefits'!$A:$I,3,FALSE)</f>
        <v>1.1600000000000001</v>
      </c>
      <c r="K1061" s="101">
        <f>VLOOKUP($A1061,'2021-22 Salary &amp; Benefits'!$A:$I,4,FALSE)</f>
        <v>1.1600000000000001</v>
      </c>
      <c r="L1061" s="45">
        <f t="shared" si="242"/>
        <v>90.14</v>
      </c>
      <c r="M1061" s="29">
        <v>15</v>
      </c>
      <c r="N1061" s="31">
        <f t="shared" si="243"/>
        <v>6.0093333333333332</v>
      </c>
      <c r="O1061" s="29">
        <v>1.1000000000000001</v>
      </c>
      <c r="P1061" s="29">
        <v>36</v>
      </c>
      <c r="Q1061" s="32">
        <f t="shared" si="244"/>
        <v>237.96960000000001</v>
      </c>
      <c r="R1061" s="122">
        <f t="shared" si="245"/>
        <v>0.26441066666666668</v>
      </c>
      <c r="S1061" s="25">
        <f>VLOOKUP($A1061,'2021-22 Salary &amp; Benefits'!$A:$I,5,FALSE)</f>
        <v>67585</v>
      </c>
      <c r="T1061" s="25">
        <f>VLOOKUP($A1061,'2021-22 Salary &amp; Benefits'!$A:$I,6,FALSE)</f>
        <v>68937</v>
      </c>
      <c r="U1061" s="26">
        <f t="shared" si="246"/>
        <v>20729.426091733338</v>
      </c>
      <c r="V1061" s="26">
        <f t="shared" si="247"/>
        <v>414.68053674666589</v>
      </c>
      <c r="W1061" s="26">
        <f>'2021-22 Salary &amp; Benefits'!G$6</f>
        <v>11848.32</v>
      </c>
      <c r="X1061" s="28">
        <f>'2021-22 Salary &amp; Benefits'!H$6</f>
        <v>0.2271</v>
      </c>
      <c r="Y1061" s="28">
        <f>'2021-22 Salary &amp; Benefits'!I$6</f>
        <v>0.22070000000000001</v>
      </c>
      <c r="Z1061" s="26">
        <f t="shared" si="248"/>
        <v>7931.9948499726297</v>
      </c>
      <c r="AA1061" s="27">
        <f t="shared" si="240"/>
        <v>352.40177714133335</v>
      </c>
      <c r="AB1061" s="27">
        <f t="shared" si="249"/>
        <v>77.77507221509228</v>
      </c>
      <c r="AC1061" s="27">
        <f t="shared" si="250"/>
        <v>430.17684935642563</v>
      </c>
      <c r="AD1061" s="26">
        <f t="shared" si="251"/>
        <v>29506.278327809061</v>
      </c>
    </row>
    <row r="1062" spans="1:30" s="23" customFormat="1">
      <c r="A1062" s="129" t="s">
        <v>2488</v>
      </c>
      <c r="B1062" s="129" t="s">
        <v>1697</v>
      </c>
      <c r="C1062" s="130">
        <v>5213</v>
      </c>
      <c r="D1062" s="129" t="s">
        <v>1713</v>
      </c>
      <c r="E1062" s="169">
        <f>VLOOKUP($C1062,'2020-21 School Level AAFTE'!$C:$Z,11,FALSE)</f>
        <v>0.48280000000000001</v>
      </c>
      <c r="F1062" s="169" t="str">
        <f>VLOOKUP($C1062,'2020-21 School Level AAFTE'!$C:$Z,8,FALSE)</f>
        <v>No</v>
      </c>
      <c r="G1062" s="167">
        <f>VLOOKUP($C1062,'2020-21 School Level AAFTE'!$C:$I,7,FALSE)</f>
        <v>1102.6299999999999</v>
      </c>
      <c r="H1062" s="145">
        <f>IFERROR(IF(F1062= "yes",VLOOKUP(C1062,Summary!$B:$I,5,0),0),0)</f>
        <v>0</v>
      </c>
      <c r="I1062" s="143">
        <f t="shared" si="241"/>
        <v>0</v>
      </c>
      <c r="J1062" s="101">
        <f>VLOOKUP($A1062,'2021-22 Salary &amp; Benefits'!$A:$I,3,FALSE)</f>
        <v>1.1600000000000001</v>
      </c>
      <c r="K1062" s="101">
        <f>VLOOKUP($A1062,'2021-22 Salary &amp; Benefits'!$A:$I,4,FALSE)</f>
        <v>1.1600000000000001</v>
      </c>
      <c r="L1062" s="45">
        <f t="shared" si="242"/>
        <v>0</v>
      </c>
      <c r="M1062" s="29">
        <v>15</v>
      </c>
      <c r="N1062" s="31">
        <f t="shared" si="243"/>
        <v>0</v>
      </c>
      <c r="O1062" s="29">
        <v>1.1000000000000001</v>
      </c>
      <c r="P1062" s="29">
        <v>36</v>
      </c>
      <c r="Q1062" s="32">
        <f t="shared" si="244"/>
        <v>0</v>
      </c>
      <c r="R1062" s="122">
        <f t="shared" si="245"/>
        <v>0</v>
      </c>
      <c r="S1062" s="25">
        <f>VLOOKUP($A1062,'2021-22 Salary &amp; Benefits'!$A:$I,5,FALSE)</f>
        <v>67585</v>
      </c>
      <c r="T1062" s="25">
        <f>VLOOKUP($A1062,'2021-22 Salary &amp; Benefits'!$A:$I,6,FALSE)</f>
        <v>68937</v>
      </c>
      <c r="U1062" s="26">
        <f t="shared" si="246"/>
        <v>0</v>
      </c>
      <c r="V1062" s="26">
        <f t="shared" si="247"/>
        <v>0</v>
      </c>
      <c r="W1062" s="26">
        <f>'2021-22 Salary &amp; Benefits'!G$6</f>
        <v>11848.32</v>
      </c>
      <c r="X1062" s="28">
        <f>'2021-22 Salary &amp; Benefits'!H$6</f>
        <v>0.2271</v>
      </c>
      <c r="Y1062" s="28">
        <f>'2021-22 Salary &amp; Benefits'!I$6</f>
        <v>0.22070000000000001</v>
      </c>
      <c r="Z1062" s="26">
        <f t="shared" si="248"/>
        <v>0</v>
      </c>
      <c r="AA1062" s="27">
        <f t="shared" si="240"/>
        <v>0</v>
      </c>
      <c r="AB1062" s="27">
        <f t="shared" si="249"/>
        <v>0</v>
      </c>
      <c r="AC1062" s="27">
        <f t="shared" si="250"/>
        <v>0</v>
      </c>
      <c r="AD1062" s="26">
        <f t="shared" si="251"/>
        <v>0</v>
      </c>
    </row>
    <row r="1063" spans="1:30" s="23" customFormat="1">
      <c r="A1063" s="129" t="s">
        <v>2488</v>
      </c>
      <c r="B1063" s="129" t="s">
        <v>1697</v>
      </c>
      <c r="C1063" s="130">
        <v>1910</v>
      </c>
      <c r="D1063" s="129" t="s">
        <v>1702</v>
      </c>
      <c r="E1063" s="169">
        <f>VLOOKUP($C1063,'2020-21 School Level AAFTE'!$C:$Z,11,FALSE)</f>
        <v>0.4572</v>
      </c>
      <c r="F1063" s="169" t="str">
        <f>VLOOKUP($C1063,'2020-21 School Level AAFTE'!$C:$Z,8,FALSE)</f>
        <v>No</v>
      </c>
      <c r="G1063" s="167">
        <f>VLOOKUP($C1063,'2020-21 School Level AAFTE'!$C:$I,7,FALSE)</f>
        <v>24.41</v>
      </c>
      <c r="H1063" s="145">
        <f>IFERROR(IF(F1063= "yes",VLOOKUP(C1063,Summary!$B:$I,5,0),0),0)</f>
        <v>0</v>
      </c>
      <c r="I1063" s="143">
        <f t="shared" si="241"/>
        <v>0</v>
      </c>
      <c r="J1063" s="101">
        <f>VLOOKUP($A1063,'2021-22 Salary &amp; Benefits'!$A:$I,3,FALSE)</f>
        <v>1.1600000000000001</v>
      </c>
      <c r="K1063" s="101">
        <f>VLOOKUP($A1063,'2021-22 Salary &amp; Benefits'!$A:$I,4,FALSE)</f>
        <v>1.1600000000000001</v>
      </c>
      <c r="L1063" s="45">
        <f t="shared" si="242"/>
        <v>0</v>
      </c>
      <c r="M1063" s="29">
        <v>15</v>
      </c>
      <c r="N1063" s="31">
        <f t="shared" si="243"/>
        <v>0</v>
      </c>
      <c r="O1063" s="29">
        <v>1.1000000000000001</v>
      </c>
      <c r="P1063" s="29">
        <v>36</v>
      </c>
      <c r="Q1063" s="32">
        <f t="shared" si="244"/>
        <v>0</v>
      </c>
      <c r="R1063" s="122">
        <f t="shared" si="245"/>
        <v>0</v>
      </c>
      <c r="S1063" s="25">
        <f>VLOOKUP($A1063,'2021-22 Salary &amp; Benefits'!$A:$I,5,FALSE)</f>
        <v>67585</v>
      </c>
      <c r="T1063" s="25">
        <f>VLOOKUP($A1063,'2021-22 Salary &amp; Benefits'!$A:$I,6,FALSE)</f>
        <v>68937</v>
      </c>
      <c r="U1063" s="26">
        <f t="shared" si="246"/>
        <v>0</v>
      </c>
      <c r="V1063" s="26">
        <f t="shared" si="247"/>
        <v>0</v>
      </c>
      <c r="W1063" s="26">
        <f>'2021-22 Salary &amp; Benefits'!G$6</f>
        <v>11848.32</v>
      </c>
      <c r="X1063" s="28">
        <f>'2021-22 Salary &amp; Benefits'!H$6</f>
        <v>0.2271</v>
      </c>
      <c r="Y1063" s="28">
        <f>'2021-22 Salary &amp; Benefits'!I$6</f>
        <v>0.22070000000000001</v>
      </c>
      <c r="Z1063" s="26">
        <f t="shared" si="248"/>
        <v>0</v>
      </c>
      <c r="AA1063" s="27">
        <f t="shared" si="240"/>
        <v>0</v>
      </c>
      <c r="AB1063" s="27">
        <f t="shared" si="249"/>
        <v>0</v>
      </c>
      <c r="AC1063" s="27">
        <f t="shared" si="250"/>
        <v>0</v>
      </c>
      <c r="AD1063" s="26">
        <f t="shared" si="251"/>
        <v>0</v>
      </c>
    </row>
    <row r="1064" spans="1:30" s="23" customFormat="1">
      <c r="A1064" s="129" t="s">
        <v>2488</v>
      </c>
      <c r="B1064" s="129" t="s">
        <v>1697</v>
      </c>
      <c r="C1064" s="130">
        <v>3651</v>
      </c>
      <c r="D1064" s="129" t="s">
        <v>1706</v>
      </c>
      <c r="E1064" s="169">
        <f>VLOOKUP($C1064,'2020-21 School Level AAFTE'!$C:$Z,11,FALSE)</f>
        <v>0.42420000000000002</v>
      </c>
      <c r="F1064" s="169" t="str">
        <f>VLOOKUP($C1064,'2020-21 School Level AAFTE'!$C:$Z,8,FALSE)</f>
        <v>No</v>
      </c>
      <c r="G1064" s="167">
        <f>VLOOKUP($C1064,'2020-21 School Level AAFTE'!$C:$I,7,FALSE)</f>
        <v>498.62</v>
      </c>
      <c r="H1064" s="145">
        <f>IFERROR(IF(F1064= "yes",VLOOKUP(C1064,Summary!$B:$I,5,0),0),0)</f>
        <v>0</v>
      </c>
      <c r="I1064" s="143">
        <f t="shared" si="241"/>
        <v>0</v>
      </c>
      <c r="J1064" s="101">
        <f>VLOOKUP($A1064,'2021-22 Salary &amp; Benefits'!$A:$I,3,FALSE)</f>
        <v>1.1600000000000001</v>
      </c>
      <c r="K1064" s="101">
        <f>VLOOKUP($A1064,'2021-22 Salary &amp; Benefits'!$A:$I,4,FALSE)</f>
        <v>1.1600000000000001</v>
      </c>
      <c r="L1064" s="45">
        <f t="shared" si="242"/>
        <v>0</v>
      </c>
      <c r="M1064" s="29">
        <v>15</v>
      </c>
      <c r="N1064" s="31">
        <f t="shared" si="243"/>
        <v>0</v>
      </c>
      <c r="O1064" s="29">
        <v>1.1000000000000001</v>
      </c>
      <c r="P1064" s="29">
        <v>36</v>
      </c>
      <c r="Q1064" s="32">
        <f t="shared" si="244"/>
        <v>0</v>
      </c>
      <c r="R1064" s="122">
        <f t="shared" si="245"/>
        <v>0</v>
      </c>
      <c r="S1064" s="25">
        <f>VLOOKUP($A1064,'2021-22 Salary &amp; Benefits'!$A:$I,5,FALSE)</f>
        <v>67585</v>
      </c>
      <c r="T1064" s="25">
        <f>VLOOKUP($A1064,'2021-22 Salary &amp; Benefits'!$A:$I,6,FALSE)</f>
        <v>68937</v>
      </c>
      <c r="U1064" s="26">
        <f t="shared" si="246"/>
        <v>0</v>
      </c>
      <c r="V1064" s="26">
        <f t="shared" si="247"/>
        <v>0</v>
      </c>
      <c r="W1064" s="26">
        <f>'2021-22 Salary &amp; Benefits'!G$6</f>
        <v>11848.32</v>
      </c>
      <c r="X1064" s="28">
        <f>'2021-22 Salary &amp; Benefits'!H$6</f>
        <v>0.2271</v>
      </c>
      <c r="Y1064" s="28">
        <f>'2021-22 Salary &amp; Benefits'!I$6</f>
        <v>0.22070000000000001</v>
      </c>
      <c r="Z1064" s="26">
        <f t="shared" si="248"/>
        <v>0</v>
      </c>
      <c r="AA1064" s="27">
        <f t="shared" si="240"/>
        <v>0</v>
      </c>
      <c r="AB1064" s="27">
        <f t="shared" si="249"/>
        <v>0</v>
      </c>
      <c r="AC1064" s="27">
        <f t="shared" si="250"/>
        <v>0</v>
      </c>
      <c r="AD1064" s="26">
        <f t="shared" si="251"/>
        <v>0</v>
      </c>
    </row>
    <row r="1065" spans="1:30" s="23" customFormat="1">
      <c r="A1065" s="129" t="s">
        <v>2488</v>
      </c>
      <c r="B1065" s="129" t="s">
        <v>1697</v>
      </c>
      <c r="C1065" s="130">
        <v>5350</v>
      </c>
      <c r="D1065" s="129" t="s">
        <v>1714</v>
      </c>
      <c r="E1065" s="169">
        <f>VLOOKUP($C1065,'2020-21 School Level AAFTE'!$C:$Z,11,FALSE)</f>
        <v>0.73250000000000004</v>
      </c>
      <c r="F1065" s="169" t="str">
        <f>VLOOKUP($C1065,'2020-21 School Level AAFTE'!$C:$Z,8,FALSE)</f>
        <v>Yes</v>
      </c>
      <c r="G1065" s="167">
        <f>VLOOKUP($C1065,'2020-21 School Level AAFTE'!$C:$I,7,FALSE)</f>
        <v>452.66</v>
      </c>
      <c r="H1065" s="145">
        <f>IFERROR(IF(F1065= "yes",VLOOKUP(C1065,Summary!$B:$I,5,0),0),0)</f>
        <v>0</v>
      </c>
      <c r="I1065" s="143">
        <f t="shared" si="241"/>
        <v>452.66</v>
      </c>
      <c r="J1065" s="101">
        <f>VLOOKUP($A1065,'2021-22 Salary &amp; Benefits'!$A:$I,3,FALSE)</f>
        <v>1.1600000000000001</v>
      </c>
      <c r="K1065" s="101">
        <f>VLOOKUP($A1065,'2021-22 Salary &amp; Benefits'!$A:$I,4,FALSE)</f>
        <v>1.1600000000000001</v>
      </c>
      <c r="L1065" s="45">
        <f t="shared" si="242"/>
        <v>452.66</v>
      </c>
      <c r="M1065" s="29">
        <v>15</v>
      </c>
      <c r="N1065" s="31">
        <f t="shared" si="243"/>
        <v>30.177333333333333</v>
      </c>
      <c r="O1065" s="29">
        <v>1.1000000000000001</v>
      </c>
      <c r="P1065" s="29">
        <v>36</v>
      </c>
      <c r="Q1065" s="32">
        <f t="shared" si="244"/>
        <v>1195.0224000000001</v>
      </c>
      <c r="R1065" s="122">
        <f t="shared" si="245"/>
        <v>1.3278026666666667</v>
      </c>
      <c r="S1065" s="25">
        <f>VLOOKUP($A1065,'2021-22 Salary &amp; Benefits'!$A:$I,5,FALSE)</f>
        <v>67585</v>
      </c>
      <c r="T1065" s="25">
        <f>VLOOKUP($A1065,'2021-22 Salary &amp; Benefits'!$A:$I,6,FALSE)</f>
        <v>68937</v>
      </c>
      <c r="U1065" s="26">
        <f t="shared" si="246"/>
        <v>104097.87014293335</v>
      </c>
      <c r="V1065" s="26">
        <f t="shared" si="247"/>
        <v>2082.4194781866681</v>
      </c>
      <c r="W1065" s="26">
        <f>'2021-22 Salary &amp; Benefits'!G$6</f>
        <v>11848.32</v>
      </c>
      <c r="X1065" s="28">
        <f>'2021-22 Salary &amp; Benefits'!H$6</f>
        <v>0.2271</v>
      </c>
      <c r="Y1065" s="28">
        <f>'2021-22 Salary &amp; Benefits'!I$6</f>
        <v>0.22070000000000001</v>
      </c>
      <c r="Z1065" s="26">
        <f t="shared" si="248"/>
        <v>39832.447179815957</v>
      </c>
      <c r="AA1065" s="27">
        <f t="shared" si="240"/>
        <v>1769.6714936853334</v>
      </c>
      <c r="AB1065" s="27">
        <f t="shared" si="249"/>
        <v>390.56649865635308</v>
      </c>
      <c r="AC1065" s="27">
        <f t="shared" si="250"/>
        <v>2160.2379923416865</v>
      </c>
      <c r="AD1065" s="26">
        <f t="shared" si="251"/>
        <v>148172.97479327765</v>
      </c>
    </row>
    <row r="1066" spans="1:30" s="23" customFormat="1">
      <c r="A1066" s="129" t="s">
        <v>2488</v>
      </c>
      <c r="B1066" s="129" t="s">
        <v>1697</v>
      </c>
      <c r="C1066" s="130">
        <v>1744</v>
      </c>
      <c r="D1066" s="129" t="s">
        <v>1700</v>
      </c>
      <c r="E1066" s="169">
        <f>VLOOKUP($C1066,'2020-21 School Level AAFTE'!$C:$Z,11,FALSE)</f>
        <v>0.4965</v>
      </c>
      <c r="F1066" s="169" t="str">
        <f>VLOOKUP($C1066,'2020-21 School Level AAFTE'!$C:$Z,8,FALSE)</f>
        <v>No</v>
      </c>
      <c r="G1066" s="167">
        <f>VLOOKUP($C1066,'2020-21 School Level AAFTE'!$C:$I,7,FALSE)</f>
        <v>36.58</v>
      </c>
      <c r="H1066" s="145">
        <f>IFERROR(IF(F1066= "yes",VLOOKUP(C1066,Summary!$B:$I,5,0),0),0)</f>
        <v>0</v>
      </c>
      <c r="I1066" s="143">
        <f t="shared" si="241"/>
        <v>0</v>
      </c>
      <c r="J1066" s="101">
        <f>VLOOKUP($A1066,'2021-22 Salary &amp; Benefits'!$A:$I,3,FALSE)</f>
        <v>1.1600000000000001</v>
      </c>
      <c r="K1066" s="101">
        <f>VLOOKUP($A1066,'2021-22 Salary &amp; Benefits'!$A:$I,4,FALSE)</f>
        <v>1.1600000000000001</v>
      </c>
      <c r="L1066" s="45">
        <f t="shared" si="242"/>
        <v>0</v>
      </c>
      <c r="M1066" s="29">
        <v>15</v>
      </c>
      <c r="N1066" s="31">
        <f t="shared" si="243"/>
        <v>0</v>
      </c>
      <c r="O1066" s="29">
        <v>1.1000000000000001</v>
      </c>
      <c r="P1066" s="29">
        <v>36</v>
      </c>
      <c r="Q1066" s="32">
        <f t="shared" si="244"/>
        <v>0</v>
      </c>
      <c r="R1066" s="122">
        <f t="shared" si="245"/>
        <v>0</v>
      </c>
      <c r="S1066" s="25">
        <f>VLOOKUP($A1066,'2021-22 Salary &amp; Benefits'!$A:$I,5,FALSE)</f>
        <v>67585</v>
      </c>
      <c r="T1066" s="25">
        <f>VLOOKUP($A1066,'2021-22 Salary &amp; Benefits'!$A:$I,6,FALSE)</f>
        <v>68937</v>
      </c>
      <c r="U1066" s="26">
        <f t="shared" si="246"/>
        <v>0</v>
      </c>
      <c r="V1066" s="26">
        <f t="shared" si="247"/>
        <v>0</v>
      </c>
      <c r="W1066" s="26">
        <f>'2021-22 Salary &amp; Benefits'!G$6</f>
        <v>11848.32</v>
      </c>
      <c r="X1066" s="28">
        <f>'2021-22 Salary &amp; Benefits'!H$6</f>
        <v>0.2271</v>
      </c>
      <c r="Y1066" s="28">
        <f>'2021-22 Salary &amp; Benefits'!I$6</f>
        <v>0.22070000000000001</v>
      </c>
      <c r="Z1066" s="26">
        <f t="shared" si="248"/>
        <v>0</v>
      </c>
      <c r="AA1066" s="27">
        <f t="shared" si="240"/>
        <v>0</v>
      </c>
      <c r="AB1066" s="27">
        <f t="shared" si="249"/>
        <v>0</v>
      </c>
      <c r="AC1066" s="27">
        <f t="shared" si="250"/>
        <v>0</v>
      </c>
      <c r="AD1066" s="26">
        <f t="shared" si="251"/>
        <v>0</v>
      </c>
    </row>
    <row r="1067" spans="1:30" s="23" customFormat="1">
      <c r="A1067" s="129" t="s">
        <v>2488</v>
      </c>
      <c r="B1067" s="129" t="s">
        <v>1697</v>
      </c>
      <c r="C1067" s="130">
        <v>3187</v>
      </c>
      <c r="D1067" s="129" t="s">
        <v>1703</v>
      </c>
      <c r="E1067" s="169">
        <f>VLOOKUP($C1067,'2020-21 School Level AAFTE'!$C:$Z,11,FALSE)</f>
        <v>0.52239999999999998</v>
      </c>
      <c r="F1067" s="169" t="str">
        <f>VLOOKUP($C1067,'2020-21 School Level AAFTE'!$C:$Z,8,FALSE)</f>
        <v>Yes</v>
      </c>
      <c r="G1067" s="167">
        <f>VLOOKUP($C1067,'2020-21 School Level AAFTE'!$C:$I,7,FALSE)</f>
        <v>376.63</v>
      </c>
      <c r="H1067" s="145">
        <f>IFERROR(IF(F1067= "yes",VLOOKUP(C1067,Summary!$B:$I,5,0),0),0)</f>
        <v>0</v>
      </c>
      <c r="I1067" s="143">
        <f t="shared" si="241"/>
        <v>376.63</v>
      </c>
      <c r="J1067" s="101">
        <f>VLOOKUP($A1067,'2021-22 Salary &amp; Benefits'!$A:$I,3,FALSE)</f>
        <v>1.1600000000000001</v>
      </c>
      <c r="K1067" s="101">
        <f>VLOOKUP($A1067,'2021-22 Salary &amp; Benefits'!$A:$I,4,FALSE)</f>
        <v>1.1600000000000001</v>
      </c>
      <c r="L1067" s="45">
        <f t="shared" si="242"/>
        <v>376.63</v>
      </c>
      <c r="M1067" s="29">
        <v>15</v>
      </c>
      <c r="N1067" s="31">
        <f t="shared" si="243"/>
        <v>25.108666666666668</v>
      </c>
      <c r="O1067" s="29">
        <v>1.1000000000000001</v>
      </c>
      <c r="P1067" s="29">
        <v>36</v>
      </c>
      <c r="Q1067" s="32">
        <f t="shared" si="244"/>
        <v>994.30320000000006</v>
      </c>
      <c r="R1067" s="122">
        <f t="shared" si="245"/>
        <v>1.1047813333333334</v>
      </c>
      <c r="S1067" s="25">
        <f>VLOOKUP($A1067,'2021-22 Salary &amp; Benefits'!$A:$I,5,FALSE)</f>
        <v>67585</v>
      </c>
      <c r="T1067" s="25">
        <f>VLOOKUP($A1067,'2021-22 Salary &amp; Benefits'!$A:$I,6,FALSE)</f>
        <v>68937</v>
      </c>
      <c r="U1067" s="26">
        <f t="shared" si="246"/>
        <v>86613.309839466674</v>
      </c>
      <c r="V1067" s="26">
        <f t="shared" si="247"/>
        <v>1732.6506606933399</v>
      </c>
      <c r="W1067" s="26">
        <f>'2021-22 Salary &amp; Benefits'!G$6</f>
        <v>11848.32</v>
      </c>
      <c r="X1067" s="28">
        <f>'2021-22 Salary &amp; Benefits'!H$6</f>
        <v>0.2271</v>
      </c>
      <c r="Y1067" s="28">
        <f>'2021-22 Salary &amp; Benefits'!I$6</f>
        <v>0.22070000000000001</v>
      </c>
      <c r="Z1067" s="26">
        <f t="shared" si="248"/>
        <v>33142.081432717903</v>
      </c>
      <c r="AA1067" s="27">
        <f t="shared" si="240"/>
        <v>1472.4326750026669</v>
      </c>
      <c r="AB1067" s="27">
        <f t="shared" si="249"/>
        <v>324.9658913730886</v>
      </c>
      <c r="AC1067" s="27">
        <f t="shared" si="250"/>
        <v>1797.3985663757555</v>
      </c>
      <c r="AD1067" s="26">
        <f t="shared" si="251"/>
        <v>123285.44049925367</v>
      </c>
    </row>
    <row r="1068" spans="1:30" s="23" customFormat="1">
      <c r="A1068" s="129" t="s">
        <v>2488</v>
      </c>
      <c r="B1068" s="129" t="s">
        <v>1697</v>
      </c>
      <c r="C1068" s="130">
        <v>3537</v>
      </c>
      <c r="D1068" s="129" t="s">
        <v>1705</v>
      </c>
      <c r="E1068" s="169">
        <f>VLOOKUP($C1068,'2020-21 School Level AAFTE'!$C:$Z,11,FALSE)</f>
        <v>0.35270000000000001</v>
      </c>
      <c r="F1068" s="169" t="str">
        <f>VLOOKUP($C1068,'2020-21 School Level AAFTE'!$C:$Z,8,FALSE)</f>
        <v>No</v>
      </c>
      <c r="G1068" s="167">
        <f>VLOOKUP($C1068,'2020-21 School Level AAFTE'!$C:$I,7,FALSE)</f>
        <v>451.02</v>
      </c>
      <c r="H1068" s="145">
        <f>IFERROR(IF(F1068= "yes",VLOOKUP(C1068,Summary!$B:$I,5,0),0),0)</f>
        <v>0</v>
      </c>
      <c r="I1068" s="144">
        <f t="shared" si="241"/>
        <v>0</v>
      </c>
      <c r="J1068" s="101">
        <f>VLOOKUP($A1068,'2021-22 Salary &amp; Benefits'!$A:$I,3,FALSE)</f>
        <v>1.1600000000000001</v>
      </c>
      <c r="K1068" s="101">
        <f>VLOOKUP($A1068,'2021-22 Salary &amp; Benefits'!$A:$I,4,FALSE)</f>
        <v>1.1600000000000001</v>
      </c>
      <c r="L1068" s="121">
        <f t="shared" si="242"/>
        <v>0</v>
      </c>
      <c r="M1068" s="29">
        <v>15</v>
      </c>
      <c r="N1068" s="31">
        <f t="shared" si="243"/>
        <v>0</v>
      </c>
      <c r="O1068" s="29">
        <v>1.1000000000000001</v>
      </c>
      <c r="P1068" s="29">
        <v>36</v>
      </c>
      <c r="Q1068" s="32">
        <f t="shared" si="244"/>
        <v>0</v>
      </c>
      <c r="R1068" s="122">
        <f t="shared" si="245"/>
        <v>0</v>
      </c>
      <c r="S1068" s="25">
        <f>VLOOKUP($A1068,'2021-22 Salary &amp; Benefits'!$A:$I,5,FALSE)</f>
        <v>67585</v>
      </c>
      <c r="T1068" s="25">
        <f>VLOOKUP($A1068,'2021-22 Salary &amp; Benefits'!$A:$I,6,FALSE)</f>
        <v>68937</v>
      </c>
      <c r="U1068" s="26">
        <f t="shared" si="246"/>
        <v>0</v>
      </c>
      <c r="V1068" s="26">
        <f t="shared" si="247"/>
        <v>0</v>
      </c>
      <c r="W1068" s="26">
        <f>'2021-22 Salary &amp; Benefits'!G$6</f>
        <v>11848.32</v>
      </c>
      <c r="X1068" s="28">
        <f>'2021-22 Salary &amp; Benefits'!H$6</f>
        <v>0.2271</v>
      </c>
      <c r="Y1068" s="28">
        <f>'2021-22 Salary &amp; Benefits'!I$6</f>
        <v>0.22070000000000001</v>
      </c>
      <c r="Z1068" s="26">
        <f t="shared" si="248"/>
        <v>0</v>
      </c>
      <c r="AA1068" s="27">
        <f t="shared" si="240"/>
        <v>0</v>
      </c>
      <c r="AB1068" s="27">
        <f t="shared" si="249"/>
        <v>0</v>
      </c>
      <c r="AC1068" s="27">
        <f t="shared" si="250"/>
        <v>0</v>
      </c>
      <c r="AD1068" s="26">
        <f t="shared" si="251"/>
        <v>0</v>
      </c>
    </row>
    <row r="1069" spans="1:30" s="23" customFormat="1">
      <c r="A1069" s="129" t="s">
        <v>2488</v>
      </c>
      <c r="B1069" s="129" t="s">
        <v>1697</v>
      </c>
      <c r="C1069" s="130">
        <v>2813</v>
      </c>
      <c r="D1069" s="129" t="s">
        <v>660</v>
      </c>
      <c r="E1069" s="169">
        <f>VLOOKUP($C1069,'2020-21 School Level AAFTE'!$C:$Z,11,FALSE)</f>
        <v>0.58579999999999999</v>
      </c>
      <c r="F1069" s="169" t="str">
        <f>VLOOKUP($C1069,'2020-21 School Level AAFTE'!$C:$Z,8,FALSE)</f>
        <v>Yes</v>
      </c>
      <c r="G1069" s="167">
        <f>VLOOKUP($C1069,'2020-21 School Level AAFTE'!$C:$I,7,FALSE)</f>
        <v>568.9</v>
      </c>
      <c r="H1069" s="145">
        <f>IFERROR(IF(F1069= "yes",VLOOKUP(C1069,Summary!$B:$I,5,0),0),0)</f>
        <v>0</v>
      </c>
      <c r="I1069" s="143">
        <f t="shared" si="241"/>
        <v>568.9</v>
      </c>
      <c r="J1069" s="101">
        <f>VLOOKUP($A1069,'2021-22 Salary &amp; Benefits'!$A:$I,3,FALSE)</f>
        <v>1.1600000000000001</v>
      </c>
      <c r="K1069" s="101">
        <f>VLOOKUP($A1069,'2021-22 Salary &amp; Benefits'!$A:$I,4,FALSE)</f>
        <v>1.1600000000000001</v>
      </c>
      <c r="L1069" s="45">
        <f t="shared" si="242"/>
        <v>568.9</v>
      </c>
      <c r="M1069" s="29">
        <v>15</v>
      </c>
      <c r="N1069" s="31">
        <f t="shared" si="243"/>
        <v>37.926666666666662</v>
      </c>
      <c r="O1069" s="29">
        <v>1.1000000000000001</v>
      </c>
      <c r="P1069" s="29">
        <v>36</v>
      </c>
      <c r="Q1069" s="32">
        <f t="shared" si="244"/>
        <v>1501.896</v>
      </c>
      <c r="R1069" s="122">
        <f t="shared" si="245"/>
        <v>1.6687733333333332</v>
      </c>
      <c r="S1069" s="25">
        <f>VLOOKUP($A1069,'2021-22 Salary &amp; Benefits'!$A:$I,5,FALSE)</f>
        <v>67585</v>
      </c>
      <c r="T1069" s="25">
        <f>VLOOKUP($A1069,'2021-22 Salary &amp; Benefits'!$A:$I,6,FALSE)</f>
        <v>68937</v>
      </c>
      <c r="U1069" s="26">
        <f t="shared" si="246"/>
        <v>130829.49305066667</v>
      </c>
      <c r="V1069" s="26">
        <f t="shared" si="247"/>
        <v>2617.1705941333494</v>
      </c>
      <c r="W1069" s="26">
        <f>'2021-22 Salary &amp; Benefits'!G$6</f>
        <v>11848.32</v>
      </c>
      <c r="X1069" s="28">
        <f>'2021-22 Salary &amp; Benefits'!H$6</f>
        <v>0.2271</v>
      </c>
      <c r="Y1069" s="28">
        <f>'2021-22 Salary &amp; Benefits'!I$6</f>
        <v>0.22070000000000001</v>
      </c>
      <c r="Z1069" s="26">
        <f t="shared" si="248"/>
        <v>50061.147882731631</v>
      </c>
      <c r="AA1069" s="27">
        <f t="shared" si="240"/>
        <v>2224.1110607466671</v>
      </c>
      <c r="AB1069" s="27">
        <f t="shared" si="249"/>
        <v>490.86131110678946</v>
      </c>
      <c r="AC1069" s="27">
        <f t="shared" si="250"/>
        <v>2714.9723718534565</v>
      </c>
      <c r="AD1069" s="26">
        <f t="shared" si="251"/>
        <v>186222.7838993851</v>
      </c>
    </row>
    <row r="1070" spans="1:30" s="23" customFormat="1">
      <c r="A1070" s="129" t="s">
        <v>2341</v>
      </c>
      <c r="B1070" s="129" t="s">
        <v>488</v>
      </c>
      <c r="C1070" s="130">
        <v>2835</v>
      </c>
      <c r="D1070" s="129" t="s">
        <v>489</v>
      </c>
      <c r="E1070" s="169">
        <f>VLOOKUP($C1070,'2020-21 School Level AAFTE'!$C:$Z,11,FALSE)</f>
        <v>0.51759999999999995</v>
      </c>
      <c r="F1070" s="169" t="str">
        <f>VLOOKUP($C1070,'2020-21 School Level AAFTE'!$C:$Z,8,FALSE)</f>
        <v>Yes</v>
      </c>
      <c r="G1070" s="167">
        <f>VLOOKUP($C1070,'2020-21 School Level AAFTE'!$C:$I,7,FALSE)</f>
        <v>286.92</v>
      </c>
      <c r="H1070" s="145">
        <f>IFERROR(IF(F1070= "yes",VLOOKUP(C1070,Summary!$B:$I,5,0),0),0)</f>
        <v>0</v>
      </c>
      <c r="I1070" s="144">
        <f t="shared" si="241"/>
        <v>286.92</v>
      </c>
      <c r="J1070" s="101">
        <f>VLOOKUP($A1070,'2021-22 Salary &amp; Benefits'!$A:$I,3,FALSE)</f>
        <v>1</v>
      </c>
      <c r="K1070" s="101">
        <f>VLOOKUP($A1070,'2021-22 Salary &amp; Benefits'!$A:$I,4,FALSE)</f>
        <v>1</v>
      </c>
      <c r="L1070" s="121">
        <f t="shared" si="242"/>
        <v>286.92</v>
      </c>
      <c r="M1070" s="29">
        <v>15</v>
      </c>
      <c r="N1070" s="31">
        <f t="shared" si="243"/>
        <v>19.128</v>
      </c>
      <c r="O1070" s="29">
        <v>1.1000000000000001</v>
      </c>
      <c r="P1070" s="29">
        <v>36</v>
      </c>
      <c r="Q1070" s="32">
        <f t="shared" si="244"/>
        <v>757.46879999999999</v>
      </c>
      <c r="R1070" s="122">
        <f t="shared" si="245"/>
        <v>0.84163199999999994</v>
      </c>
      <c r="S1070" s="25">
        <f>VLOOKUP($A1070,'2021-22 Salary &amp; Benefits'!$A:$I,5,FALSE)</f>
        <v>67585</v>
      </c>
      <c r="T1070" s="25">
        <f>VLOOKUP($A1070,'2021-22 Salary &amp; Benefits'!$A:$I,6,FALSE)</f>
        <v>68937</v>
      </c>
      <c r="U1070" s="26">
        <f t="shared" si="246"/>
        <v>56881.698719999993</v>
      </c>
      <c r="V1070" s="26">
        <f t="shared" si="247"/>
        <v>1137.8864640000029</v>
      </c>
      <c r="W1070" s="26">
        <f>'2021-22 Salary &amp; Benefits'!G$6</f>
        <v>11848.32</v>
      </c>
      <c r="X1070" s="28">
        <f>'2021-22 Salary &amp; Benefits'!H$6</f>
        <v>0.2271</v>
      </c>
      <c r="Y1070" s="28">
        <f>'2021-22 Salary &amp; Benefits'!I$6</f>
        <v>0.22070000000000001</v>
      </c>
      <c r="Z1070" s="26">
        <f t="shared" si="248"/>
        <v>23140.890580156796</v>
      </c>
      <c r="AA1070" s="27">
        <f t="shared" si="240"/>
        <v>966.99308639999981</v>
      </c>
      <c r="AB1070" s="27">
        <f t="shared" si="249"/>
        <v>213.41537416847996</v>
      </c>
      <c r="AC1070" s="27">
        <f t="shared" si="250"/>
        <v>1180.4084605684798</v>
      </c>
      <c r="AD1070" s="26">
        <f t="shared" si="251"/>
        <v>82340.884224725261</v>
      </c>
    </row>
    <row r="1071" spans="1:30" s="23" customFormat="1">
      <c r="A1071" s="151" t="s">
        <v>2502</v>
      </c>
      <c r="B1071" s="129" t="s">
        <v>1845</v>
      </c>
      <c r="C1071" s="133">
        <v>3693</v>
      </c>
      <c r="D1071" s="151" t="s">
        <v>1850</v>
      </c>
      <c r="E1071" s="169">
        <f>VLOOKUP($C1071,'2020-21 School Level AAFTE'!$C:$Z,11,FALSE)</f>
        <v>0.312</v>
      </c>
      <c r="F1071" s="169" t="str">
        <f>VLOOKUP($C1071,'2020-21 School Level AAFTE'!$C:$Z,8,FALSE)</f>
        <v>No</v>
      </c>
      <c r="G1071" s="167">
        <f>VLOOKUP($C1071,'2020-21 School Level AAFTE'!$C:$I,7,FALSE)</f>
        <v>450.8</v>
      </c>
      <c r="H1071" s="145">
        <f>IFERROR(IF(F1071= "yes",VLOOKUP(C1071,Summary!$B:$I,5,0),0),0)</f>
        <v>0</v>
      </c>
      <c r="I1071" s="143">
        <f t="shared" si="241"/>
        <v>0</v>
      </c>
      <c r="J1071" s="101">
        <f>VLOOKUP($A1071,'2021-22 Salary &amp; Benefits'!$A:$I,3,FALSE)</f>
        <v>1.04</v>
      </c>
      <c r="K1071" s="101">
        <f>VLOOKUP($A1071,'2021-22 Salary &amp; Benefits'!$A:$I,4,FALSE)</f>
        <v>1.04</v>
      </c>
      <c r="L1071" s="45">
        <f t="shared" si="242"/>
        <v>0</v>
      </c>
      <c r="M1071" s="29">
        <v>15</v>
      </c>
      <c r="N1071" s="31">
        <f t="shared" si="243"/>
        <v>0</v>
      </c>
      <c r="O1071" s="29">
        <v>1.1000000000000001</v>
      </c>
      <c r="P1071" s="29">
        <v>36</v>
      </c>
      <c r="Q1071" s="32">
        <f t="shared" si="244"/>
        <v>0</v>
      </c>
      <c r="R1071" s="122">
        <f t="shared" si="245"/>
        <v>0</v>
      </c>
      <c r="S1071" s="25">
        <f>VLOOKUP($A1071,'2021-22 Salary &amp; Benefits'!$A:$I,5,FALSE)</f>
        <v>67585</v>
      </c>
      <c r="T1071" s="25">
        <f>VLOOKUP($A1071,'2021-22 Salary &amp; Benefits'!$A:$I,6,FALSE)</f>
        <v>68937</v>
      </c>
      <c r="U1071" s="26">
        <f t="shared" si="246"/>
        <v>0</v>
      </c>
      <c r="V1071" s="26">
        <f t="shared" si="247"/>
        <v>0</v>
      </c>
      <c r="W1071" s="26">
        <f>'2021-22 Salary &amp; Benefits'!G$6</f>
        <v>11848.32</v>
      </c>
      <c r="X1071" s="28">
        <f>'2021-22 Salary &amp; Benefits'!H$6</f>
        <v>0.2271</v>
      </c>
      <c r="Y1071" s="28">
        <f>'2021-22 Salary &amp; Benefits'!I$6</f>
        <v>0.22070000000000001</v>
      </c>
      <c r="Z1071" s="26">
        <f t="shared" si="248"/>
        <v>0</v>
      </c>
      <c r="AA1071" s="27">
        <f t="shared" si="240"/>
        <v>0</v>
      </c>
      <c r="AB1071" s="27">
        <f t="shared" si="249"/>
        <v>0</v>
      </c>
      <c r="AC1071" s="27">
        <f t="shared" si="250"/>
        <v>0</v>
      </c>
      <c r="AD1071" s="26">
        <f t="shared" si="251"/>
        <v>0</v>
      </c>
    </row>
    <row r="1072" spans="1:30" s="23" customFormat="1">
      <c r="A1072" s="129" t="s">
        <v>2502</v>
      </c>
      <c r="B1072" s="129" t="s">
        <v>1845</v>
      </c>
      <c r="C1072" s="130">
        <v>3562</v>
      </c>
      <c r="D1072" s="129" t="s">
        <v>1849</v>
      </c>
      <c r="E1072" s="169">
        <f>VLOOKUP($C1072,'2020-21 School Level AAFTE'!$C:$Z,11,FALSE)</f>
        <v>0.19689999999999999</v>
      </c>
      <c r="F1072" s="169" t="str">
        <f>VLOOKUP($C1072,'2020-21 School Level AAFTE'!$C:$Z,8,FALSE)</f>
        <v>No</v>
      </c>
      <c r="G1072" s="167">
        <f>VLOOKUP($C1072,'2020-21 School Level AAFTE'!$C:$I,7,FALSE)</f>
        <v>380.7</v>
      </c>
      <c r="H1072" s="145">
        <f>IFERROR(IF(F1072= "yes",VLOOKUP(C1072,Summary!$B:$I,5,0),0),0)</f>
        <v>0</v>
      </c>
      <c r="I1072" s="143">
        <f t="shared" si="241"/>
        <v>0</v>
      </c>
      <c r="J1072" s="101">
        <f>VLOOKUP($A1072,'2021-22 Salary &amp; Benefits'!$A:$I,3,FALSE)</f>
        <v>1.04</v>
      </c>
      <c r="K1072" s="101">
        <f>VLOOKUP($A1072,'2021-22 Salary &amp; Benefits'!$A:$I,4,FALSE)</f>
        <v>1.04</v>
      </c>
      <c r="L1072" s="45">
        <f t="shared" si="242"/>
        <v>0</v>
      </c>
      <c r="M1072" s="29">
        <v>15</v>
      </c>
      <c r="N1072" s="31">
        <f t="shared" si="243"/>
        <v>0</v>
      </c>
      <c r="O1072" s="29">
        <v>1.1000000000000001</v>
      </c>
      <c r="P1072" s="29">
        <v>36</v>
      </c>
      <c r="Q1072" s="32">
        <f t="shared" si="244"/>
        <v>0</v>
      </c>
      <c r="R1072" s="122">
        <f t="shared" si="245"/>
        <v>0</v>
      </c>
      <c r="S1072" s="25">
        <f>VLOOKUP($A1072,'2021-22 Salary &amp; Benefits'!$A:$I,5,FALSE)</f>
        <v>67585</v>
      </c>
      <c r="T1072" s="25">
        <f>VLOOKUP($A1072,'2021-22 Salary &amp; Benefits'!$A:$I,6,FALSE)</f>
        <v>68937</v>
      </c>
      <c r="U1072" s="26">
        <f t="shared" si="246"/>
        <v>0</v>
      </c>
      <c r="V1072" s="26">
        <f t="shared" si="247"/>
        <v>0</v>
      </c>
      <c r="W1072" s="26">
        <f>'2021-22 Salary &amp; Benefits'!G$6</f>
        <v>11848.32</v>
      </c>
      <c r="X1072" s="28">
        <f>'2021-22 Salary &amp; Benefits'!H$6</f>
        <v>0.2271</v>
      </c>
      <c r="Y1072" s="28">
        <f>'2021-22 Salary &amp; Benefits'!I$6</f>
        <v>0.22070000000000001</v>
      </c>
      <c r="Z1072" s="26">
        <f t="shared" si="248"/>
        <v>0</v>
      </c>
      <c r="AA1072" s="27">
        <f t="shared" si="240"/>
        <v>0</v>
      </c>
      <c r="AB1072" s="27">
        <f t="shared" si="249"/>
        <v>0</v>
      </c>
      <c r="AC1072" s="27">
        <f t="shared" si="250"/>
        <v>0</v>
      </c>
      <c r="AD1072" s="26">
        <f t="shared" si="251"/>
        <v>0</v>
      </c>
    </row>
    <row r="1073" spans="1:30" s="23" customFormat="1">
      <c r="A1073" s="129" t="s">
        <v>2502</v>
      </c>
      <c r="B1073" s="129" t="s">
        <v>1845</v>
      </c>
      <c r="C1073" s="130">
        <v>5572</v>
      </c>
      <c r="D1073" s="129" t="s">
        <v>3241</v>
      </c>
      <c r="E1073" s="169">
        <f>VLOOKUP($C1073,'2020-21 School Level AAFTE'!$C:$Z,11,FALSE)</f>
        <v>0.39090000000000003</v>
      </c>
      <c r="F1073" s="169" t="str">
        <f>VLOOKUP($C1073,'2020-21 School Level AAFTE'!$C:$Z,8,FALSE)</f>
        <v>No</v>
      </c>
      <c r="G1073" s="167">
        <f>VLOOKUP($C1073,'2020-21 School Level AAFTE'!$C:$I,7,FALSE)</f>
        <v>224.79</v>
      </c>
      <c r="H1073" s="145">
        <f>IFERROR(IF(F1073= "yes",VLOOKUP(C1073,Summary!$B:$I,5,0),0),0)</f>
        <v>0</v>
      </c>
      <c r="I1073" s="144">
        <f t="shared" si="241"/>
        <v>0</v>
      </c>
      <c r="J1073" s="101">
        <f>VLOOKUP($A1073,'2021-22 Salary &amp; Benefits'!$A:$I,3,FALSE)</f>
        <v>1.04</v>
      </c>
      <c r="K1073" s="101">
        <f>VLOOKUP($A1073,'2021-22 Salary &amp; Benefits'!$A:$I,4,FALSE)</f>
        <v>1.04</v>
      </c>
      <c r="L1073" s="121">
        <f t="shared" si="242"/>
        <v>0</v>
      </c>
      <c r="M1073" s="29">
        <v>15</v>
      </c>
      <c r="N1073" s="31">
        <f t="shared" si="243"/>
        <v>0</v>
      </c>
      <c r="O1073" s="29">
        <v>1.1000000000000001</v>
      </c>
      <c r="P1073" s="29">
        <v>36</v>
      </c>
      <c r="Q1073" s="32">
        <f t="shared" si="244"/>
        <v>0</v>
      </c>
      <c r="R1073" s="122">
        <f t="shared" si="245"/>
        <v>0</v>
      </c>
      <c r="S1073" s="25">
        <f>VLOOKUP($A1073,'2021-22 Salary &amp; Benefits'!$A:$I,5,FALSE)</f>
        <v>67585</v>
      </c>
      <c r="T1073" s="25">
        <f>VLOOKUP($A1073,'2021-22 Salary &amp; Benefits'!$A:$I,6,FALSE)</f>
        <v>68937</v>
      </c>
      <c r="U1073" s="26">
        <f t="shared" si="246"/>
        <v>0</v>
      </c>
      <c r="V1073" s="26">
        <f t="shared" si="247"/>
        <v>0</v>
      </c>
      <c r="W1073" s="26">
        <f>'2021-22 Salary &amp; Benefits'!G$6</f>
        <v>11848.32</v>
      </c>
      <c r="X1073" s="28">
        <f>'2021-22 Salary &amp; Benefits'!H$6</f>
        <v>0.2271</v>
      </c>
      <c r="Y1073" s="28">
        <f>'2021-22 Salary &amp; Benefits'!I$6</f>
        <v>0.22070000000000001</v>
      </c>
      <c r="Z1073" s="26">
        <f t="shared" si="248"/>
        <v>0</v>
      </c>
      <c r="AA1073" s="27">
        <f t="shared" si="240"/>
        <v>0</v>
      </c>
      <c r="AB1073" s="27">
        <f t="shared" si="249"/>
        <v>0</v>
      </c>
      <c r="AC1073" s="27">
        <f t="shared" si="250"/>
        <v>0</v>
      </c>
      <c r="AD1073" s="26">
        <f t="shared" si="251"/>
        <v>0</v>
      </c>
    </row>
    <row r="1074" spans="1:30" s="23" customFormat="1">
      <c r="A1074" s="129" t="s">
        <v>2502</v>
      </c>
      <c r="B1074" s="129" t="s">
        <v>1845</v>
      </c>
      <c r="C1074" s="130">
        <v>3414</v>
      </c>
      <c r="D1074" s="129" t="s">
        <v>1214</v>
      </c>
      <c r="E1074" s="169">
        <f>VLOOKUP($C1074,'2020-21 School Level AAFTE'!$C:$Z,11,FALSE)</f>
        <v>0.40310000000000001</v>
      </c>
      <c r="F1074" s="169" t="str">
        <f>VLOOKUP($C1074,'2020-21 School Level AAFTE'!$C:$Z,8,FALSE)</f>
        <v>No</v>
      </c>
      <c r="G1074" s="167">
        <f>VLOOKUP($C1074,'2020-21 School Level AAFTE'!$C:$I,7,FALSE)</f>
        <v>489</v>
      </c>
      <c r="H1074" s="145">
        <f>IFERROR(IF(F1074= "yes",VLOOKUP(C1074,Summary!$B:$I,5,0),0),0)</f>
        <v>0</v>
      </c>
      <c r="I1074" s="143">
        <f t="shared" si="241"/>
        <v>0</v>
      </c>
      <c r="J1074" s="101">
        <f>VLOOKUP($A1074,'2021-22 Salary &amp; Benefits'!$A:$I,3,FALSE)</f>
        <v>1.04</v>
      </c>
      <c r="K1074" s="101">
        <f>VLOOKUP($A1074,'2021-22 Salary &amp; Benefits'!$A:$I,4,FALSE)</f>
        <v>1.04</v>
      </c>
      <c r="L1074" s="45">
        <f t="shared" si="242"/>
        <v>0</v>
      </c>
      <c r="M1074" s="29">
        <v>15</v>
      </c>
      <c r="N1074" s="31">
        <f t="shared" si="243"/>
        <v>0</v>
      </c>
      <c r="O1074" s="29">
        <v>1.1000000000000001</v>
      </c>
      <c r="P1074" s="29">
        <v>36</v>
      </c>
      <c r="Q1074" s="32">
        <f t="shared" si="244"/>
        <v>0</v>
      </c>
      <c r="R1074" s="122">
        <f t="shared" si="245"/>
        <v>0</v>
      </c>
      <c r="S1074" s="25">
        <f>VLOOKUP($A1074,'2021-22 Salary &amp; Benefits'!$A:$I,5,FALSE)</f>
        <v>67585</v>
      </c>
      <c r="T1074" s="25">
        <f>VLOOKUP($A1074,'2021-22 Salary &amp; Benefits'!$A:$I,6,FALSE)</f>
        <v>68937</v>
      </c>
      <c r="U1074" s="26">
        <f t="shared" si="246"/>
        <v>0</v>
      </c>
      <c r="V1074" s="26">
        <f t="shared" si="247"/>
        <v>0</v>
      </c>
      <c r="W1074" s="26">
        <f>'2021-22 Salary &amp; Benefits'!G$6</f>
        <v>11848.32</v>
      </c>
      <c r="X1074" s="28">
        <f>'2021-22 Salary &amp; Benefits'!H$6</f>
        <v>0.2271</v>
      </c>
      <c r="Y1074" s="28">
        <f>'2021-22 Salary &amp; Benefits'!I$6</f>
        <v>0.22070000000000001</v>
      </c>
      <c r="Z1074" s="26">
        <f t="shared" si="248"/>
        <v>0</v>
      </c>
      <c r="AA1074" s="27">
        <f t="shared" si="240"/>
        <v>0</v>
      </c>
      <c r="AB1074" s="27">
        <f t="shared" si="249"/>
        <v>0</v>
      </c>
      <c r="AC1074" s="27">
        <f t="shared" si="250"/>
        <v>0</v>
      </c>
      <c r="AD1074" s="26">
        <f t="shared" si="251"/>
        <v>0</v>
      </c>
    </row>
    <row r="1075" spans="1:30" s="23" customFormat="1">
      <c r="A1075" s="129" t="s">
        <v>2502</v>
      </c>
      <c r="B1075" s="129" t="s">
        <v>1845</v>
      </c>
      <c r="C1075" s="130">
        <v>3759</v>
      </c>
      <c r="D1075" s="129" t="s">
        <v>1851</v>
      </c>
      <c r="E1075" s="169">
        <f>VLOOKUP($C1075,'2020-21 School Level AAFTE'!$C:$Z,11,FALSE)</f>
        <v>0.2984</v>
      </c>
      <c r="F1075" s="169" t="str">
        <f>VLOOKUP($C1075,'2020-21 School Level AAFTE'!$C:$Z,8,FALSE)</f>
        <v>No</v>
      </c>
      <c r="G1075" s="167">
        <f>VLOOKUP($C1075,'2020-21 School Level AAFTE'!$C:$I,7,FALSE)</f>
        <v>566.4</v>
      </c>
      <c r="H1075" s="145">
        <f>IFERROR(IF(F1075= "yes",VLOOKUP(C1075,Summary!$B:$I,5,0),0),0)</f>
        <v>0</v>
      </c>
      <c r="I1075" s="143">
        <f t="shared" si="241"/>
        <v>0</v>
      </c>
      <c r="J1075" s="101">
        <f>VLOOKUP($A1075,'2021-22 Salary &amp; Benefits'!$A:$I,3,FALSE)</f>
        <v>1.04</v>
      </c>
      <c r="K1075" s="101">
        <f>VLOOKUP($A1075,'2021-22 Salary &amp; Benefits'!$A:$I,4,FALSE)</f>
        <v>1.04</v>
      </c>
      <c r="L1075" s="45">
        <f t="shared" si="242"/>
        <v>0</v>
      </c>
      <c r="M1075" s="29">
        <v>15</v>
      </c>
      <c r="N1075" s="31">
        <f t="shared" si="243"/>
        <v>0</v>
      </c>
      <c r="O1075" s="29">
        <v>1.1000000000000001</v>
      </c>
      <c r="P1075" s="29">
        <v>36</v>
      </c>
      <c r="Q1075" s="32">
        <f t="shared" si="244"/>
        <v>0</v>
      </c>
      <c r="R1075" s="122">
        <f t="shared" si="245"/>
        <v>0</v>
      </c>
      <c r="S1075" s="25">
        <f>VLOOKUP($A1075,'2021-22 Salary &amp; Benefits'!$A:$I,5,FALSE)</f>
        <v>67585</v>
      </c>
      <c r="T1075" s="25">
        <f>VLOOKUP($A1075,'2021-22 Salary &amp; Benefits'!$A:$I,6,FALSE)</f>
        <v>68937</v>
      </c>
      <c r="U1075" s="26">
        <f t="shared" si="246"/>
        <v>0</v>
      </c>
      <c r="V1075" s="26">
        <f t="shared" si="247"/>
        <v>0</v>
      </c>
      <c r="W1075" s="26">
        <f>'2021-22 Salary &amp; Benefits'!G$6</f>
        <v>11848.32</v>
      </c>
      <c r="X1075" s="28">
        <f>'2021-22 Salary &amp; Benefits'!H$6</f>
        <v>0.2271</v>
      </c>
      <c r="Y1075" s="28">
        <f>'2021-22 Salary &amp; Benefits'!I$6</f>
        <v>0.22070000000000001</v>
      </c>
      <c r="Z1075" s="26">
        <f t="shared" si="248"/>
        <v>0</v>
      </c>
      <c r="AA1075" s="27">
        <f t="shared" si="240"/>
        <v>0</v>
      </c>
      <c r="AB1075" s="27">
        <f t="shared" si="249"/>
        <v>0</v>
      </c>
      <c r="AC1075" s="27">
        <f t="shared" si="250"/>
        <v>0</v>
      </c>
      <c r="AD1075" s="26">
        <f t="shared" si="251"/>
        <v>0</v>
      </c>
    </row>
    <row r="1076" spans="1:30" s="23" customFormat="1">
      <c r="A1076" s="129" t="s">
        <v>2502</v>
      </c>
      <c r="B1076" s="129" t="s">
        <v>1845</v>
      </c>
      <c r="C1076" s="130">
        <v>5571</v>
      </c>
      <c r="D1076" s="129" t="s">
        <v>771</v>
      </c>
      <c r="E1076" s="169">
        <f>VLOOKUP($C1076,'2020-21 School Level AAFTE'!$C:$Z,11,FALSE)</f>
        <v>0.1852</v>
      </c>
      <c r="F1076" s="169" t="str">
        <f>VLOOKUP($C1076,'2020-21 School Level AAFTE'!$C:$Z,8,FALSE)</f>
        <v>No</v>
      </c>
      <c r="G1076" s="167">
        <f>VLOOKUP($C1076,'2020-21 School Level AAFTE'!$C:$I,7,FALSE)</f>
        <v>799.03</v>
      </c>
      <c r="H1076" s="145">
        <f>IFERROR(IF(F1076= "yes",VLOOKUP(C1076,Summary!$B:$I,5,0),0),0)</f>
        <v>0</v>
      </c>
      <c r="I1076" s="144">
        <f t="shared" si="241"/>
        <v>0</v>
      </c>
      <c r="J1076" s="101">
        <f>VLOOKUP($A1076,'2021-22 Salary &amp; Benefits'!$A:$I,3,FALSE)</f>
        <v>1.04</v>
      </c>
      <c r="K1076" s="101">
        <f>VLOOKUP($A1076,'2021-22 Salary &amp; Benefits'!$A:$I,4,FALSE)</f>
        <v>1.04</v>
      </c>
      <c r="L1076" s="121">
        <f t="shared" si="242"/>
        <v>0</v>
      </c>
      <c r="M1076" s="29">
        <v>15</v>
      </c>
      <c r="N1076" s="31">
        <f t="shared" si="243"/>
        <v>0</v>
      </c>
      <c r="O1076" s="29">
        <v>1.1000000000000001</v>
      </c>
      <c r="P1076" s="29">
        <v>36</v>
      </c>
      <c r="Q1076" s="32">
        <f t="shared" si="244"/>
        <v>0</v>
      </c>
      <c r="R1076" s="122">
        <f t="shared" si="245"/>
        <v>0</v>
      </c>
      <c r="S1076" s="25">
        <f>VLOOKUP($A1076,'2021-22 Salary &amp; Benefits'!$A:$I,5,FALSE)</f>
        <v>67585</v>
      </c>
      <c r="T1076" s="25">
        <f>VLOOKUP($A1076,'2021-22 Salary &amp; Benefits'!$A:$I,6,FALSE)</f>
        <v>68937</v>
      </c>
      <c r="U1076" s="26">
        <f t="shared" si="246"/>
        <v>0</v>
      </c>
      <c r="V1076" s="26">
        <f t="shared" si="247"/>
        <v>0</v>
      </c>
      <c r="W1076" s="26">
        <f>'2021-22 Salary &amp; Benefits'!G$6</f>
        <v>11848.32</v>
      </c>
      <c r="X1076" s="28">
        <f>'2021-22 Salary &amp; Benefits'!H$6</f>
        <v>0.2271</v>
      </c>
      <c r="Y1076" s="28">
        <f>'2021-22 Salary &amp; Benefits'!I$6</f>
        <v>0.22070000000000001</v>
      </c>
      <c r="Z1076" s="26">
        <f t="shared" si="248"/>
        <v>0</v>
      </c>
      <c r="AA1076" s="27">
        <f t="shared" si="240"/>
        <v>0</v>
      </c>
      <c r="AB1076" s="27">
        <f t="shared" si="249"/>
        <v>0</v>
      </c>
      <c r="AC1076" s="27">
        <f t="shared" si="250"/>
        <v>0</v>
      </c>
      <c r="AD1076" s="26">
        <f t="shared" si="251"/>
        <v>0</v>
      </c>
    </row>
    <row r="1077" spans="1:30" s="23" customFormat="1">
      <c r="A1077" s="129" t="s">
        <v>2502</v>
      </c>
      <c r="B1077" s="129" t="s">
        <v>1845</v>
      </c>
      <c r="C1077" s="130">
        <v>1858</v>
      </c>
      <c r="D1077" s="129" t="s">
        <v>1846</v>
      </c>
      <c r="E1077" s="169">
        <f>VLOOKUP($C1077,'2020-21 School Level AAFTE'!$C:$Z,11,FALSE)</f>
        <v>0.23780000000000001</v>
      </c>
      <c r="F1077" s="169" t="str">
        <f>VLOOKUP($C1077,'2020-21 School Level AAFTE'!$C:$Z,8,FALSE)</f>
        <v>No</v>
      </c>
      <c r="G1077" s="167">
        <f>VLOOKUP($C1077,'2020-21 School Level AAFTE'!$C:$I,7,FALSE)</f>
        <v>503.93</v>
      </c>
      <c r="H1077" s="145">
        <f>IFERROR(IF(F1077= "yes",VLOOKUP(C1077,Summary!$B:$I,5,0),0),0)</f>
        <v>0</v>
      </c>
      <c r="I1077" s="144">
        <f t="shared" si="241"/>
        <v>0</v>
      </c>
      <c r="J1077" s="101">
        <f>VLOOKUP($A1077,'2021-22 Salary &amp; Benefits'!$A:$I,3,FALSE)</f>
        <v>1.04</v>
      </c>
      <c r="K1077" s="101">
        <f>VLOOKUP($A1077,'2021-22 Salary &amp; Benefits'!$A:$I,4,FALSE)</f>
        <v>1.04</v>
      </c>
      <c r="L1077" s="121">
        <f t="shared" si="242"/>
        <v>0</v>
      </c>
      <c r="M1077" s="29">
        <v>15</v>
      </c>
      <c r="N1077" s="31">
        <f t="shared" si="243"/>
        <v>0</v>
      </c>
      <c r="O1077" s="29">
        <v>1.1000000000000001</v>
      </c>
      <c r="P1077" s="29">
        <v>36</v>
      </c>
      <c r="Q1077" s="32">
        <f t="shared" si="244"/>
        <v>0</v>
      </c>
      <c r="R1077" s="122">
        <f t="shared" si="245"/>
        <v>0</v>
      </c>
      <c r="S1077" s="25">
        <f>VLOOKUP($A1077,'2021-22 Salary &amp; Benefits'!$A:$I,5,FALSE)</f>
        <v>67585</v>
      </c>
      <c r="T1077" s="25">
        <f>VLOOKUP($A1077,'2021-22 Salary &amp; Benefits'!$A:$I,6,FALSE)</f>
        <v>68937</v>
      </c>
      <c r="U1077" s="26">
        <f t="shared" si="246"/>
        <v>0</v>
      </c>
      <c r="V1077" s="26">
        <f t="shared" si="247"/>
        <v>0</v>
      </c>
      <c r="W1077" s="26">
        <f>'2021-22 Salary &amp; Benefits'!G$6</f>
        <v>11848.32</v>
      </c>
      <c r="X1077" s="28">
        <f>'2021-22 Salary &amp; Benefits'!H$6</f>
        <v>0.2271</v>
      </c>
      <c r="Y1077" s="28">
        <f>'2021-22 Salary &amp; Benefits'!I$6</f>
        <v>0.22070000000000001</v>
      </c>
      <c r="Z1077" s="26">
        <f t="shared" si="248"/>
        <v>0</v>
      </c>
      <c r="AA1077" s="27">
        <f t="shared" si="240"/>
        <v>0</v>
      </c>
      <c r="AB1077" s="27">
        <f t="shared" si="249"/>
        <v>0</v>
      </c>
      <c r="AC1077" s="27">
        <f t="shared" si="250"/>
        <v>0</v>
      </c>
      <c r="AD1077" s="26">
        <f t="shared" si="251"/>
        <v>0</v>
      </c>
    </row>
    <row r="1078" spans="1:30" s="23" customFormat="1">
      <c r="A1078" s="129" t="s">
        <v>2502</v>
      </c>
      <c r="B1078" s="129" t="s">
        <v>1845</v>
      </c>
      <c r="C1078" s="130">
        <v>5401</v>
      </c>
      <c r="D1078" s="129" t="s">
        <v>1856</v>
      </c>
      <c r="E1078" s="169">
        <f>VLOOKUP($C1078,'2020-21 School Level AAFTE'!$C:$Z,11,FALSE)</f>
        <v>8.6300000000000002E-2</v>
      </c>
      <c r="F1078" s="169" t="str">
        <f>VLOOKUP($C1078,'2020-21 School Level AAFTE'!$C:$Z,8,FALSE)</f>
        <v>No</v>
      </c>
      <c r="G1078" s="167">
        <f>VLOOKUP($C1078,'2020-21 School Level AAFTE'!$C:$I,7,FALSE)</f>
        <v>16.2</v>
      </c>
      <c r="H1078" s="145">
        <f>IFERROR(IF(F1078= "yes",VLOOKUP(C1078,Summary!$B:$I,5,0),0),0)</f>
        <v>0</v>
      </c>
      <c r="I1078" s="144">
        <f t="shared" si="241"/>
        <v>0</v>
      </c>
      <c r="J1078" s="101">
        <f>VLOOKUP($A1078,'2021-22 Salary &amp; Benefits'!$A:$I,3,FALSE)</f>
        <v>1.04</v>
      </c>
      <c r="K1078" s="101">
        <f>VLOOKUP($A1078,'2021-22 Salary &amp; Benefits'!$A:$I,4,FALSE)</f>
        <v>1.04</v>
      </c>
      <c r="L1078" s="121">
        <f t="shared" si="242"/>
        <v>0</v>
      </c>
      <c r="M1078" s="29">
        <v>15</v>
      </c>
      <c r="N1078" s="31">
        <f t="shared" si="243"/>
        <v>0</v>
      </c>
      <c r="O1078" s="29">
        <v>1.1000000000000001</v>
      </c>
      <c r="P1078" s="29">
        <v>36</v>
      </c>
      <c r="Q1078" s="32">
        <f t="shared" si="244"/>
        <v>0</v>
      </c>
      <c r="R1078" s="122">
        <f t="shared" si="245"/>
        <v>0</v>
      </c>
      <c r="S1078" s="25">
        <f>VLOOKUP($A1078,'2021-22 Salary &amp; Benefits'!$A:$I,5,FALSE)</f>
        <v>67585</v>
      </c>
      <c r="T1078" s="25">
        <f>VLOOKUP($A1078,'2021-22 Salary &amp; Benefits'!$A:$I,6,FALSE)</f>
        <v>68937</v>
      </c>
      <c r="U1078" s="26">
        <f t="shared" si="246"/>
        <v>0</v>
      </c>
      <c r="V1078" s="26">
        <f t="shared" si="247"/>
        <v>0</v>
      </c>
      <c r="W1078" s="26">
        <f>'2021-22 Salary &amp; Benefits'!G$6</f>
        <v>11848.32</v>
      </c>
      <c r="X1078" s="28">
        <f>'2021-22 Salary &amp; Benefits'!H$6</f>
        <v>0.2271</v>
      </c>
      <c r="Y1078" s="28">
        <f>'2021-22 Salary &amp; Benefits'!I$6</f>
        <v>0.22070000000000001</v>
      </c>
      <c r="Z1078" s="26">
        <f t="shared" si="248"/>
        <v>0</v>
      </c>
      <c r="AA1078" s="27">
        <f t="shared" si="240"/>
        <v>0</v>
      </c>
      <c r="AB1078" s="27">
        <f t="shared" si="249"/>
        <v>0</v>
      </c>
      <c r="AC1078" s="27">
        <f t="shared" si="250"/>
        <v>0</v>
      </c>
      <c r="AD1078" s="26">
        <f t="shared" si="251"/>
        <v>0</v>
      </c>
    </row>
    <row r="1079" spans="1:30" s="23" customFormat="1">
      <c r="A1079" s="129" t="s">
        <v>2502</v>
      </c>
      <c r="B1079" s="129" t="s">
        <v>1845</v>
      </c>
      <c r="C1079" s="130">
        <v>2402</v>
      </c>
      <c r="D1079" s="129" t="s">
        <v>1847</v>
      </c>
      <c r="E1079" s="169">
        <f>VLOOKUP($C1079,'2020-21 School Level AAFTE'!$C:$Z,11,FALSE)</f>
        <v>0.22639999999999999</v>
      </c>
      <c r="F1079" s="169" t="str">
        <f>VLOOKUP($C1079,'2020-21 School Level AAFTE'!$C:$Z,8,FALSE)</f>
        <v>No</v>
      </c>
      <c r="G1079" s="167">
        <f>VLOOKUP($C1079,'2020-21 School Level AAFTE'!$C:$I,7,FALSE)</f>
        <v>1732.9199999999998</v>
      </c>
      <c r="H1079" s="145">
        <f>IFERROR(IF(F1079= "yes",VLOOKUP(C1079,Summary!$B:$I,5,0),0),0)</f>
        <v>0</v>
      </c>
      <c r="I1079" s="143">
        <f t="shared" si="241"/>
        <v>0</v>
      </c>
      <c r="J1079" s="101">
        <f>VLOOKUP($A1079,'2021-22 Salary &amp; Benefits'!$A:$I,3,FALSE)</f>
        <v>1.04</v>
      </c>
      <c r="K1079" s="101">
        <f>VLOOKUP($A1079,'2021-22 Salary &amp; Benefits'!$A:$I,4,FALSE)</f>
        <v>1.04</v>
      </c>
      <c r="L1079" s="45">
        <f t="shared" si="242"/>
        <v>0</v>
      </c>
      <c r="M1079" s="29">
        <v>15</v>
      </c>
      <c r="N1079" s="31">
        <f t="shared" si="243"/>
        <v>0</v>
      </c>
      <c r="O1079" s="29">
        <v>1.1000000000000001</v>
      </c>
      <c r="P1079" s="29">
        <v>36</v>
      </c>
      <c r="Q1079" s="32">
        <f t="shared" si="244"/>
        <v>0</v>
      </c>
      <c r="R1079" s="122">
        <f t="shared" si="245"/>
        <v>0</v>
      </c>
      <c r="S1079" s="25">
        <f>VLOOKUP($A1079,'2021-22 Salary &amp; Benefits'!$A:$I,5,FALSE)</f>
        <v>67585</v>
      </c>
      <c r="T1079" s="25">
        <f>VLOOKUP($A1079,'2021-22 Salary &amp; Benefits'!$A:$I,6,FALSE)</f>
        <v>68937</v>
      </c>
      <c r="U1079" s="26">
        <f t="shared" si="246"/>
        <v>0</v>
      </c>
      <c r="V1079" s="26">
        <f t="shared" si="247"/>
        <v>0</v>
      </c>
      <c r="W1079" s="26">
        <f>'2021-22 Salary &amp; Benefits'!G$6</f>
        <v>11848.32</v>
      </c>
      <c r="X1079" s="28">
        <f>'2021-22 Salary &amp; Benefits'!H$6</f>
        <v>0.2271</v>
      </c>
      <c r="Y1079" s="28">
        <f>'2021-22 Salary &amp; Benefits'!I$6</f>
        <v>0.22070000000000001</v>
      </c>
      <c r="Z1079" s="26">
        <f t="shared" si="248"/>
        <v>0</v>
      </c>
      <c r="AA1079" s="27">
        <f t="shared" si="240"/>
        <v>0</v>
      </c>
      <c r="AB1079" s="27">
        <f t="shared" si="249"/>
        <v>0</v>
      </c>
      <c r="AC1079" s="27">
        <f t="shared" si="250"/>
        <v>0</v>
      </c>
      <c r="AD1079" s="26">
        <f t="shared" si="251"/>
        <v>0</v>
      </c>
    </row>
    <row r="1080" spans="1:30" s="23" customFormat="1">
      <c r="A1080" s="129" t="s">
        <v>2502</v>
      </c>
      <c r="B1080" s="129" t="s">
        <v>1845</v>
      </c>
      <c r="C1080" s="130">
        <v>4400</v>
      </c>
      <c r="D1080" s="129" t="s">
        <v>1853</v>
      </c>
      <c r="E1080" s="169">
        <f>VLOOKUP($C1080,'2020-21 School Level AAFTE'!$C:$Z,11,FALSE)</f>
        <v>0.25090000000000001</v>
      </c>
      <c r="F1080" s="169" t="str">
        <f>VLOOKUP($C1080,'2020-21 School Level AAFTE'!$C:$Z,8,FALSE)</f>
        <v>No</v>
      </c>
      <c r="G1080" s="167">
        <f>VLOOKUP($C1080,'2020-21 School Level AAFTE'!$C:$I,7,FALSE)</f>
        <v>371.2</v>
      </c>
      <c r="H1080" s="145">
        <f>IFERROR(IF(F1080= "yes",VLOOKUP(C1080,Summary!$B:$I,5,0),0),0)</f>
        <v>0</v>
      </c>
      <c r="I1080" s="143">
        <f t="shared" si="241"/>
        <v>0</v>
      </c>
      <c r="J1080" s="101">
        <f>VLOOKUP($A1080,'2021-22 Salary &amp; Benefits'!$A:$I,3,FALSE)</f>
        <v>1.04</v>
      </c>
      <c r="K1080" s="101">
        <f>VLOOKUP($A1080,'2021-22 Salary &amp; Benefits'!$A:$I,4,FALSE)</f>
        <v>1.04</v>
      </c>
      <c r="L1080" s="45">
        <f t="shared" si="242"/>
        <v>0</v>
      </c>
      <c r="M1080" s="29">
        <v>15</v>
      </c>
      <c r="N1080" s="31">
        <f t="shared" si="243"/>
        <v>0</v>
      </c>
      <c r="O1080" s="29">
        <v>1.1000000000000001</v>
      </c>
      <c r="P1080" s="29">
        <v>36</v>
      </c>
      <c r="Q1080" s="32">
        <f t="shared" si="244"/>
        <v>0</v>
      </c>
      <c r="R1080" s="122">
        <f t="shared" si="245"/>
        <v>0</v>
      </c>
      <c r="S1080" s="25">
        <f>VLOOKUP($A1080,'2021-22 Salary &amp; Benefits'!$A:$I,5,FALSE)</f>
        <v>67585</v>
      </c>
      <c r="T1080" s="25">
        <f>VLOOKUP($A1080,'2021-22 Salary &amp; Benefits'!$A:$I,6,FALSE)</f>
        <v>68937</v>
      </c>
      <c r="U1080" s="26">
        <f t="shared" si="246"/>
        <v>0</v>
      </c>
      <c r="V1080" s="26">
        <f t="shared" si="247"/>
        <v>0</v>
      </c>
      <c r="W1080" s="26">
        <f>'2021-22 Salary &amp; Benefits'!G$6</f>
        <v>11848.32</v>
      </c>
      <c r="X1080" s="28">
        <f>'2021-22 Salary &amp; Benefits'!H$6</f>
        <v>0.2271</v>
      </c>
      <c r="Y1080" s="28">
        <f>'2021-22 Salary &amp; Benefits'!I$6</f>
        <v>0.22070000000000001</v>
      </c>
      <c r="Z1080" s="26">
        <f t="shared" si="248"/>
        <v>0</v>
      </c>
      <c r="AA1080" s="27">
        <f t="shared" si="240"/>
        <v>0</v>
      </c>
      <c r="AB1080" s="27">
        <f t="shared" si="249"/>
        <v>0</v>
      </c>
      <c r="AC1080" s="27">
        <f t="shared" si="250"/>
        <v>0</v>
      </c>
      <c r="AD1080" s="26">
        <f t="shared" si="251"/>
        <v>0</v>
      </c>
    </row>
    <row r="1081" spans="1:30" s="23" customFormat="1">
      <c r="A1081" s="129" t="s">
        <v>2502</v>
      </c>
      <c r="B1081" s="129" t="s">
        <v>1845</v>
      </c>
      <c r="C1081" s="130">
        <v>4133</v>
      </c>
      <c r="D1081" s="129" t="s">
        <v>443</v>
      </c>
      <c r="E1081" s="169">
        <f>VLOOKUP($C1081,'2020-21 School Level AAFTE'!$C:$Z,11,FALSE)</f>
        <v>0.15920000000000001</v>
      </c>
      <c r="F1081" s="169" t="str">
        <f>VLOOKUP($C1081,'2020-21 School Level AAFTE'!$C:$Z,8,FALSE)</f>
        <v>No</v>
      </c>
      <c r="G1081" s="167">
        <f>VLOOKUP($C1081,'2020-21 School Level AAFTE'!$C:$I,7,FALSE)</f>
        <v>449.3</v>
      </c>
      <c r="H1081" s="145">
        <f>IFERROR(IF(F1081= "yes",VLOOKUP(C1081,Summary!$B:$I,5,0),0),0)</f>
        <v>0</v>
      </c>
      <c r="I1081" s="144">
        <f t="shared" si="241"/>
        <v>0</v>
      </c>
      <c r="J1081" s="101">
        <f>VLOOKUP($A1081,'2021-22 Salary &amp; Benefits'!$A:$I,3,FALSE)</f>
        <v>1.04</v>
      </c>
      <c r="K1081" s="101">
        <f>VLOOKUP($A1081,'2021-22 Salary &amp; Benefits'!$A:$I,4,FALSE)</f>
        <v>1.04</v>
      </c>
      <c r="L1081" s="121">
        <f t="shared" si="242"/>
        <v>0</v>
      </c>
      <c r="M1081" s="29">
        <v>15</v>
      </c>
      <c r="N1081" s="31">
        <f t="shared" si="243"/>
        <v>0</v>
      </c>
      <c r="O1081" s="29">
        <v>1.1000000000000001</v>
      </c>
      <c r="P1081" s="29">
        <v>36</v>
      </c>
      <c r="Q1081" s="32">
        <f t="shared" si="244"/>
        <v>0</v>
      </c>
      <c r="R1081" s="122">
        <f t="shared" si="245"/>
        <v>0</v>
      </c>
      <c r="S1081" s="25">
        <f>VLOOKUP($A1081,'2021-22 Salary &amp; Benefits'!$A:$I,5,FALSE)</f>
        <v>67585</v>
      </c>
      <c r="T1081" s="25">
        <f>VLOOKUP($A1081,'2021-22 Salary &amp; Benefits'!$A:$I,6,FALSE)</f>
        <v>68937</v>
      </c>
      <c r="U1081" s="26">
        <f t="shared" si="246"/>
        <v>0</v>
      </c>
      <c r="V1081" s="26">
        <f t="shared" si="247"/>
        <v>0</v>
      </c>
      <c r="W1081" s="26">
        <f>'2021-22 Salary &amp; Benefits'!G$6</f>
        <v>11848.32</v>
      </c>
      <c r="X1081" s="28">
        <f>'2021-22 Salary &amp; Benefits'!H$6</f>
        <v>0.2271</v>
      </c>
      <c r="Y1081" s="28">
        <f>'2021-22 Salary &amp; Benefits'!I$6</f>
        <v>0.22070000000000001</v>
      </c>
      <c r="Z1081" s="26">
        <f t="shared" si="248"/>
        <v>0</v>
      </c>
      <c r="AA1081" s="27">
        <f t="shared" si="240"/>
        <v>0</v>
      </c>
      <c r="AB1081" s="27">
        <f t="shared" si="249"/>
        <v>0</v>
      </c>
      <c r="AC1081" s="27">
        <f t="shared" si="250"/>
        <v>0</v>
      </c>
      <c r="AD1081" s="26">
        <f t="shared" si="251"/>
        <v>0</v>
      </c>
    </row>
    <row r="1082" spans="1:30" s="23" customFormat="1">
      <c r="A1082" s="129" t="s">
        <v>2502</v>
      </c>
      <c r="B1082" s="129" t="s">
        <v>1845</v>
      </c>
      <c r="C1082" s="130">
        <v>3191</v>
      </c>
      <c r="D1082" s="129" t="s">
        <v>1848</v>
      </c>
      <c r="E1082" s="169">
        <f>VLOOKUP($C1082,'2020-21 School Level AAFTE'!$C:$Z,11,FALSE)</f>
        <v>0.31569999999999998</v>
      </c>
      <c r="F1082" s="169" t="str">
        <f>VLOOKUP($C1082,'2020-21 School Level AAFTE'!$C:$Z,8,FALSE)</f>
        <v>No</v>
      </c>
      <c r="G1082" s="167">
        <f>VLOOKUP($C1082,'2020-21 School Level AAFTE'!$C:$I,7,FALSE)</f>
        <v>826.29</v>
      </c>
      <c r="H1082" s="145">
        <f>IFERROR(IF(F1082= "yes",VLOOKUP(C1082,Summary!$B:$I,5,0),0),0)</f>
        <v>0</v>
      </c>
      <c r="I1082" s="144">
        <f t="shared" si="241"/>
        <v>0</v>
      </c>
      <c r="J1082" s="101">
        <f>VLOOKUP($A1082,'2021-22 Salary &amp; Benefits'!$A:$I,3,FALSE)</f>
        <v>1.04</v>
      </c>
      <c r="K1082" s="101">
        <f>VLOOKUP($A1082,'2021-22 Salary &amp; Benefits'!$A:$I,4,FALSE)</f>
        <v>1.04</v>
      </c>
      <c r="L1082" s="121">
        <f t="shared" si="242"/>
        <v>0</v>
      </c>
      <c r="M1082" s="29">
        <v>15</v>
      </c>
      <c r="N1082" s="31">
        <f t="shared" si="243"/>
        <v>0</v>
      </c>
      <c r="O1082" s="29">
        <v>1.1000000000000001</v>
      </c>
      <c r="P1082" s="29">
        <v>36</v>
      </c>
      <c r="Q1082" s="32">
        <f t="shared" si="244"/>
        <v>0</v>
      </c>
      <c r="R1082" s="122">
        <f t="shared" si="245"/>
        <v>0</v>
      </c>
      <c r="S1082" s="25">
        <f>VLOOKUP($A1082,'2021-22 Salary &amp; Benefits'!$A:$I,5,FALSE)</f>
        <v>67585</v>
      </c>
      <c r="T1082" s="25">
        <f>VLOOKUP($A1082,'2021-22 Salary &amp; Benefits'!$A:$I,6,FALSE)</f>
        <v>68937</v>
      </c>
      <c r="U1082" s="26">
        <f t="shared" si="246"/>
        <v>0</v>
      </c>
      <c r="V1082" s="26">
        <f t="shared" si="247"/>
        <v>0</v>
      </c>
      <c r="W1082" s="26">
        <f>'2021-22 Salary &amp; Benefits'!G$6</f>
        <v>11848.32</v>
      </c>
      <c r="X1082" s="28">
        <f>'2021-22 Salary &amp; Benefits'!H$6</f>
        <v>0.2271</v>
      </c>
      <c r="Y1082" s="28">
        <f>'2021-22 Salary &amp; Benefits'!I$6</f>
        <v>0.22070000000000001</v>
      </c>
      <c r="Z1082" s="26">
        <f t="shared" si="248"/>
        <v>0</v>
      </c>
      <c r="AA1082" s="27">
        <f t="shared" si="240"/>
        <v>0</v>
      </c>
      <c r="AB1082" s="27">
        <f t="shared" si="249"/>
        <v>0</v>
      </c>
      <c r="AC1082" s="27">
        <f t="shared" si="250"/>
        <v>0</v>
      </c>
      <c r="AD1082" s="26">
        <f t="shared" si="251"/>
        <v>0</v>
      </c>
    </row>
    <row r="1083" spans="1:30" s="23" customFormat="1">
      <c r="A1083" s="129" t="s">
        <v>2502</v>
      </c>
      <c r="B1083" s="129" t="s">
        <v>1845</v>
      </c>
      <c r="C1083" s="130">
        <v>4491</v>
      </c>
      <c r="D1083" s="129" t="s">
        <v>1854</v>
      </c>
      <c r="E1083" s="169">
        <f>VLOOKUP($C1083,'2020-21 School Level AAFTE'!$C:$Z,11,FALSE)</f>
        <v>0.25919999999999999</v>
      </c>
      <c r="F1083" s="169" t="str">
        <f>VLOOKUP($C1083,'2020-21 School Level AAFTE'!$C:$Z,8,FALSE)</f>
        <v>No</v>
      </c>
      <c r="G1083" s="167">
        <f>VLOOKUP($C1083,'2020-21 School Level AAFTE'!$C:$I,7,FALSE)</f>
        <v>1565.5100000000002</v>
      </c>
      <c r="H1083" s="145">
        <f>IFERROR(IF(F1083= "yes",VLOOKUP(C1083,Summary!$B:$I,5,0),0),0)</f>
        <v>0</v>
      </c>
      <c r="I1083" s="144">
        <f t="shared" si="241"/>
        <v>0</v>
      </c>
      <c r="J1083" s="101">
        <f>VLOOKUP($A1083,'2021-22 Salary &amp; Benefits'!$A:$I,3,FALSE)</f>
        <v>1.04</v>
      </c>
      <c r="K1083" s="101">
        <f>VLOOKUP($A1083,'2021-22 Salary &amp; Benefits'!$A:$I,4,FALSE)</f>
        <v>1.04</v>
      </c>
      <c r="L1083" s="121">
        <f t="shared" si="242"/>
        <v>0</v>
      </c>
      <c r="M1083" s="29">
        <v>15</v>
      </c>
      <c r="N1083" s="31">
        <f t="shared" si="243"/>
        <v>0</v>
      </c>
      <c r="O1083" s="29">
        <v>1.1000000000000001</v>
      </c>
      <c r="P1083" s="29">
        <v>36</v>
      </c>
      <c r="Q1083" s="32">
        <f t="shared" si="244"/>
        <v>0</v>
      </c>
      <c r="R1083" s="122">
        <f t="shared" si="245"/>
        <v>0</v>
      </c>
      <c r="S1083" s="25">
        <f>VLOOKUP($A1083,'2021-22 Salary &amp; Benefits'!$A:$I,5,FALSE)</f>
        <v>67585</v>
      </c>
      <c r="T1083" s="25">
        <f>VLOOKUP($A1083,'2021-22 Salary &amp; Benefits'!$A:$I,6,FALSE)</f>
        <v>68937</v>
      </c>
      <c r="U1083" s="26">
        <f t="shared" si="246"/>
        <v>0</v>
      </c>
      <c r="V1083" s="26">
        <f t="shared" si="247"/>
        <v>0</v>
      </c>
      <c r="W1083" s="26">
        <f>'2021-22 Salary &amp; Benefits'!G$6</f>
        <v>11848.32</v>
      </c>
      <c r="X1083" s="28">
        <f>'2021-22 Salary &amp; Benefits'!H$6</f>
        <v>0.2271</v>
      </c>
      <c r="Y1083" s="28">
        <f>'2021-22 Salary &amp; Benefits'!I$6</f>
        <v>0.22070000000000001</v>
      </c>
      <c r="Z1083" s="26">
        <f t="shared" si="248"/>
        <v>0</v>
      </c>
      <c r="AA1083" s="27">
        <f t="shared" si="240"/>
        <v>0</v>
      </c>
      <c r="AB1083" s="27">
        <f t="shared" si="249"/>
        <v>0</v>
      </c>
      <c r="AC1083" s="27">
        <f t="shared" si="250"/>
        <v>0</v>
      </c>
      <c r="AD1083" s="26">
        <f t="shared" si="251"/>
        <v>0</v>
      </c>
    </row>
    <row r="1084" spans="1:30" s="23" customFormat="1">
      <c r="A1084" s="129" t="s">
        <v>2502</v>
      </c>
      <c r="B1084" s="129" t="s">
        <v>1845</v>
      </c>
      <c r="C1084" s="130">
        <v>3851</v>
      </c>
      <c r="D1084" s="129" t="s">
        <v>974</v>
      </c>
      <c r="E1084" s="169">
        <f>VLOOKUP($C1084,'2020-21 School Level AAFTE'!$C:$Z,11,FALSE)</f>
        <v>0.23860000000000001</v>
      </c>
      <c r="F1084" s="169" t="str">
        <f>VLOOKUP($C1084,'2020-21 School Level AAFTE'!$C:$Z,8,FALSE)</f>
        <v>No</v>
      </c>
      <c r="G1084" s="167">
        <f>VLOOKUP($C1084,'2020-21 School Level AAFTE'!$C:$I,7,FALSE)</f>
        <v>782.44</v>
      </c>
      <c r="H1084" s="145">
        <f>IFERROR(IF(F1084= "yes",VLOOKUP(C1084,Summary!$B:$I,5,0),0),0)</f>
        <v>0</v>
      </c>
      <c r="I1084" s="144">
        <f t="shared" si="241"/>
        <v>0</v>
      </c>
      <c r="J1084" s="101">
        <f>VLOOKUP($A1084,'2021-22 Salary &amp; Benefits'!$A:$I,3,FALSE)</f>
        <v>1.04</v>
      </c>
      <c r="K1084" s="101">
        <f>VLOOKUP($A1084,'2021-22 Salary &amp; Benefits'!$A:$I,4,FALSE)</f>
        <v>1.04</v>
      </c>
      <c r="L1084" s="121">
        <f t="shared" si="242"/>
        <v>0</v>
      </c>
      <c r="M1084" s="29">
        <v>15</v>
      </c>
      <c r="N1084" s="31">
        <f t="shared" si="243"/>
        <v>0</v>
      </c>
      <c r="O1084" s="29">
        <v>1.1000000000000001</v>
      </c>
      <c r="P1084" s="29">
        <v>36</v>
      </c>
      <c r="Q1084" s="32">
        <f t="shared" si="244"/>
        <v>0</v>
      </c>
      <c r="R1084" s="122">
        <f t="shared" si="245"/>
        <v>0</v>
      </c>
      <c r="S1084" s="25">
        <f>VLOOKUP($A1084,'2021-22 Salary &amp; Benefits'!$A:$I,5,FALSE)</f>
        <v>67585</v>
      </c>
      <c r="T1084" s="25">
        <f>VLOOKUP($A1084,'2021-22 Salary &amp; Benefits'!$A:$I,6,FALSE)</f>
        <v>68937</v>
      </c>
      <c r="U1084" s="26">
        <f t="shared" si="246"/>
        <v>0</v>
      </c>
      <c r="V1084" s="26">
        <f t="shared" si="247"/>
        <v>0</v>
      </c>
      <c r="W1084" s="26">
        <f>'2021-22 Salary &amp; Benefits'!G$6</f>
        <v>11848.32</v>
      </c>
      <c r="X1084" s="28">
        <f>'2021-22 Salary &amp; Benefits'!H$6</f>
        <v>0.2271</v>
      </c>
      <c r="Y1084" s="28">
        <f>'2021-22 Salary &amp; Benefits'!I$6</f>
        <v>0.22070000000000001</v>
      </c>
      <c r="Z1084" s="26">
        <f t="shared" si="248"/>
        <v>0</v>
      </c>
      <c r="AA1084" s="27">
        <f t="shared" si="240"/>
        <v>0</v>
      </c>
      <c r="AB1084" s="27">
        <f t="shared" si="249"/>
        <v>0</v>
      </c>
      <c r="AC1084" s="27">
        <f t="shared" si="250"/>
        <v>0</v>
      </c>
      <c r="AD1084" s="26">
        <f t="shared" si="251"/>
        <v>0</v>
      </c>
    </row>
    <row r="1085" spans="1:30" s="23" customFormat="1">
      <c r="A1085" s="129" t="s">
        <v>2502</v>
      </c>
      <c r="B1085" s="129" t="s">
        <v>1845</v>
      </c>
      <c r="C1085" s="130">
        <v>5094</v>
      </c>
      <c r="D1085" s="129" t="s">
        <v>1855</v>
      </c>
      <c r="E1085" s="169">
        <f>VLOOKUP($C1085,'2020-21 School Level AAFTE'!$C:$Z,11,FALSE)</f>
        <v>0.1186</v>
      </c>
      <c r="F1085" s="169" t="str">
        <f>VLOOKUP($C1085,'2020-21 School Level AAFTE'!$C:$Z,8,FALSE)</f>
        <v>No</v>
      </c>
      <c r="G1085" s="167">
        <f>VLOOKUP($C1085,'2020-21 School Level AAFTE'!$C:$I,7,FALSE)</f>
        <v>575.1</v>
      </c>
      <c r="H1085" s="145">
        <f>IFERROR(IF(F1085= "yes",VLOOKUP(C1085,Summary!$B:$I,5,0),0),0)</f>
        <v>0</v>
      </c>
      <c r="I1085" s="144">
        <f t="shared" si="241"/>
        <v>0</v>
      </c>
      <c r="J1085" s="101">
        <f>VLOOKUP($A1085,'2021-22 Salary &amp; Benefits'!$A:$I,3,FALSE)</f>
        <v>1.04</v>
      </c>
      <c r="K1085" s="101">
        <f>VLOOKUP($A1085,'2021-22 Salary &amp; Benefits'!$A:$I,4,FALSE)</f>
        <v>1.04</v>
      </c>
      <c r="L1085" s="121">
        <f t="shared" si="242"/>
        <v>0</v>
      </c>
      <c r="M1085" s="29">
        <v>15</v>
      </c>
      <c r="N1085" s="31">
        <f t="shared" si="243"/>
        <v>0</v>
      </c>
      <c r="O1085" s="29">
        <v>1.1000000000000001</v>
      </c>
      <c r="P1085" s="29">
        <v>36</v>
      </c>
      <c r="Q1085" s="32">
        <f t="shared" si="244"/>
        <v>0</v>
      </c>
      <c r="R1085" s="122">
        <f t="shared" si="245"/>
        <v>0</v>
      </c>
      <c r="S1085" s="25">
        <f>VLOOKUP($A1085,'2021-22 Salary &amp; Benefits'!$A:$I,5,FALSE)</f>
        <v>67585</v>
      </c>
      <c r="T1085" s="25">
        <f>VLOOKUP($A1085,'2021-22 Salary &amp; Benefits'!$A:$I,6,FALSE)</f>
        <v>68937</v>
      </c>
      <c r="U1085" s="26">
        <f t="shared" si="246"/>
        <v>0</v>
      </c>
      <c r="V1085" s="26">
        <f t="shared" si="247"/>
        <v>0</v>
      </c>
      <c r="W1085" s="26">
        <f>'2021-22 Salary &amp; Benefits'!G$6</f>
        <v>11848.32</v>
      </c>
      <c r="X1085" s="28">
        <f>'2021-22 Salary &amp; Benefits'!H$6</f>
        <v>0.2271</v>
      </c>
      <c r="Y1085" s="28">
        <f>'2021-22 Salary &amp; Benefits'!I$6</f>
        <v>0.22070000000000001</v>
      </c>
      <c r="Z1085" s="26">
        <f t="shared" si="248"/>
        <v>0</v>
      </c>
      <c r="AA1085" s="27">
        <f t="shared" si="240"/>
        <v>0</v>
      </c>
      <c r="AB1085" s="27">
        <f t="shared" si="249"/>
        <v>0</v>
      </c>
      <c r="AC1085" s="27">
        <f t="shared" si="250"/>
        <v>0</v>
      </c>
      <c r="AD1085" s="26">
        <f t="shared" si="251"/>
        <v>0</v>
      </c>
    </row>
    <row r="1086" spans="1:30" s="23" customFormat="1">
      <c r="A1086" s="129" t="s">
        <v>2502</v>
      </c>
      <c r="B1086" s="129" t="s">
        <v>1845</v>
      </c>
      <c r="C1086" s="130">
        <v>4134</v>
      </c>
      <c r="D1086" s="129" t="s">
        <v>1852</v>
      </c>
      <c r="E1086" s="169">
        <f>VLOOKUP($C1086,'2020-21 School Level AAFTE'!$C:$Z,11,FALSE)</f>
        <v>0.67249999999999999</v>
      </c>
      <c r="F1086" s="169" t="str">
        <f>VLOOKUP($C1086,'2020-21 School Level AAFTE'!$C:$Z,8,FALSE)</f>
        <v>Yes</v>
      </c>
      <c r="G1086" s="167">
        <f>VLOOKUP($C1086,'2020-21 School Level AAFTE'!$C:$I,7,FALSE)</f>
        <v>394.6</v>
      </c>
      <c r="H1086" s="145">
        <f>IFERROR(IF(F1086= "yes",VLOOKUP(C1086,Summary!$B:$I,5,0),0),0)</f>
        <v>0</v>
      </c>
      <c r="I1086" s="143">
        <f t="shared" si="241"/>
        <v>394.6</v>
      </c>
      <c r="J1086" s="101">
        <f>VLOOKUP($A1086,'2021-22 Salary &amp; Benefits'!$A:$I,3,FALSE)</f>
        <v>1.04</v>
      </c>
      <c r="K1086" s="101">
        <f>VLOOKUP($A1086,'2021-22 Salary &amp; Benefits'!$A:$I,4,FALSE)</f>
        <v>1.04</v>
      </c>
      <c r="L1086" s="45">
        <f t="shared" si="242"/>
        <v>394.6</v>
      </c>
      <c r="M1086" s="29">
        <v>15</v>
      </c>
      <c r="N1086" s="31">
        <f t="shared" si="243"/>
        <v>26.306666666666668</v>
      </c>
      <c r="O1086" s="29">
        <v>1.1000000000000001</v>
      </c>
      <c r="P1086" s="29">
        <v>36</v>
      </c>
      <c r="Q1086" s="32">
        <f t="shared" si="244"/>
        <v>1041.7440000000001</v>
      </c>
      <c r="R1086" s="122">
        <f t="shared" si="245"/>
        <v>1.1574933333333335</v>
      </c>
      <c r="S1086" s="25">
        <f>VLOOKUP($A1086,'2021-22 Salary &amp; Benefits'!$A:$I,5,FALSE)</f>
        <v>67585</v>
      </c>
      <c r="T1086" s="25">
        <f>VLOOKUP($A1086,'2021-22 Salary &amp; Benefits'!$A:$I,6,FALSE)</f>
        <v>68937</v>
      </c>
      <c r="U1086" s="26">
        <f t="shared" si="246"/>
        <v>81358.354410666681</v>
      </c>
      <c r="V1086" s="26">
        <f t="shared" si="247"/>
        <v>1627.5282261333195</v>
      </c>
      <c r="W1086" s="26">
        <f>'2021-22 Salary &amp; Benefits'!G$6</f>
        <v>11848.32</v>
      </c>
      <c r="X1086" s="28">
        <f>'2021-22 Salary &amp; Benefits'!H$6</f>
        <v>0.2271</v>
      </c>
      <c r="Y1086" s="28">
        <f>'2021-22 Salary &amp; Benefits'!I$6</f>
        <v>0.22070000000000001</v>
      </c>
      <c r="Z1086" s="26">
        <f t="shared" si="248"/>
        <v>32550.029177370026</v>
      </c>
      <c r="AA1086" s="27">
        <f t="shared" si="240"/>
        <v>1383.0980439466666</v>
      </c>
      <c r="AB1086" s="27">
        <f t="shared" si="249"/>
        <v>305.24973829902933</v>
      </c>
      <c r="AC1086" s="27">
        <f t="shared" si="250"/>
        <v>1688.347782245696</v>
      </c>
      <c r="AD1086" s="26">
        <f t="shared" si="251"/>
        <v>117224.25959641572</v>
      </c>
    </row>
    <row r="1087" spans="1:30" s="23" customFormat="1">
      <c r="A1087" s="129" t="s">
        <v>2501</v>
      </c>
      <c r="B1087" s="129" t="s">
        <v>1840</v>
      </c>
      <c r="C1087" s="130">
        <v>4483</v>
      </c>
      <c r="D1087" s="129" t="s">
        <v>1843</v>
      </c>
      <c r="E1087" s="169">
        <f>VLOOKUP($C1087,'2020-21 School Level AAFTE'!$C:$Z,11,FALSE)</f>
        <v>0.46629999999999999</v>
      </c>
      <c r="F1087" s="169" t="str">
        <f>VLOOKUP($C1087,'2020-21 School Level AAFTE'!$C:$Z,8,FALSE)</f>
        <v>No</v>
      </c>
      <c r="G1087" s="167">
        <f>VLOOKUP($C1087,'2020-21 School Level AAFTE'!$C:$I,7,FALSE)</f>
        <v>468.81</v>
      </c>
      <c r="H1087" s="145">
        <f>IFERROR(IF(F1087= "yes",VLOOKUP(C1087,Summary!$B:$I,5,0),0),0)</f>
        <v>0</v>
      </c>
      <c r="I1087" s="143">
        <f t="shared" si="241"/>
        <v>0</v>
      </c>
      <c r="J1087" s="101">
        <f>VLOOKUP($A1087,'2021-22 Salary &amp; Benefits'!$A:$I,3,FALSE)</f>
        <v>1</v>
      </c>
      <c r="K1087" s="101">
        <f>VLOOKUP($A1087,'2021-22 Salary &amp; Benefits'!$A:$I,4,FALSE)</f>
        <v>1</v>
      </c>
      <c r="L1087" s="45">
        <f t="shared" si="242"/>
        <v>0</v>
      </c>
      <c r="M1087" s="29">
        <v>15</v>
      </c>
      <c r="N1087" s="31">
        <f t="shared" si="243"/>
        <v>0</v>
      </c>
      <c r="O1087" s="29">
        <v>1.1000000000000001</v>
      </c>
      <c r="P1087" s="29">
        <v>36</v>
      </c>
      <c r="Q1087" s="32">
        <f t="shared" si="244"/>
        <v>0</v>
      </c>
      <c r="R1087" s="122">
        <f t="shared" si="245"/>
        <v>0</v>
      </c>
      <c r="S1087" s="25">
        <f>VLOOKUP($A1087,'2021-22 Salary &amp; Benefits'!$A:$I,5,FALSE)</f>
        <v>67585</v>
      </c>
      <c r="T1087" s="25">
        <f>VLOOKUP($A1087,'2021-22 Salary &amp; Benefits'!$A:$I,6,FALSE)</f>
        <v>68937</v>
      </c>
      <c r="U1087" s="26">
        <f t="shared" si="246"/>
        <v>0</v>
      </c>
      <c r="V1087" s="26">
        <f t="shared" si="247"/>
        <v>0</v>
      </c>
      <c r="W1087" s="26">
        <f>'2021-22 Salary &amp; Benefits'!G$6</f>
        <v>11848.32</v>
      </c>
      <c r="X1087" s="28">
        <f>'2021-22 Salary &amp; Benefits'!H$6</f>
        <v>0.2271</v>
      </c>
      <c r="Y1087" s="28">
        <f>'2021-22 Salary &amp; Benefits'!I$6</f>
        <v>0.22070000000000001</v>
      </c>
      <c r="Z1087" s="26">
        <f t="shared" si="248"/>
        <v>0</v>
      </c>
      <c r="AA1087" s="27">
        <f t="shared" si="240"/>
        <v>0</v>
      </c>
      <c r="AB1087" s="27">
        <f t="shared" si="249"/>
        <v>0</v>
      </c>
      <c r="AC1087" s="27">
        <f t="shared" si="250"/>
        <v>0</v>
      </c>
      <c r="AD1087" s="26">
        <f t="shared" si="251"/>
        <v>0</v>
      </c>
    </row>
    <row r="1088" spans="1:30" s="23" customFormat="1">
      <c r="A1088" s="129" t="s">
        <v>2501</v>
      </c>
      <c r="B1088" s="129" t="s">
        <v>1840</v>
      </c>
      <c r="C1088" s="130">
        <v>5042</v>
      </c>
      <c r="D1088" s="129" t="s">
        <v>2956</v>
      </c>
      <c r="E1088" s="169">
        <f>VLOOKUP($C1088,'2020-21 School Level AAFTE'!$C:$Z,11,FALSE)</f>
        <v>0.52549999999999997</v>
      </c>
      <c r="F1088" s="169" t="str">
        <f>VLOOKUP($C1088,'2020-21 School Level AAFTE'!$C:$Z,8,FALSE)</f>
        <v>Yes</v>
      </c>
      <c r="G1088" s="167">
        <f>VLOOKUP($C1088,'2020-21 School Level AAFTE'!$C:$I,7,FALSE)</f>
        <v>24.64</v>
      </c>
      <c r="H1088" s="145">
        <f>IFERROR(IF(F1088= "yes",VLOOKUP(C1088,Summary!$B:$I,5,0),0),0)</f>
        <v>0</v>
      </c>
      <c r="I1088" s="143">
        <f t="shared" si="241"/>
        <v>24.64</v>
      </c>
      <c r="J1088" s="101">
        <f>VLOOKUP($A1088,'2021-22 Salary &amp; Benefits'!$A:$I,3,FALSE)</f>
        <v>1</v>
      </c>
      <c r="K1088" s="101">
        <f>VLOOKUP($A1088,'2021-22 Salary &amp; Benefits'!$A:$I,4,FALSE)</f>
        <v>1</v>
      </c>
      <c r="L1088" s="45">
        <f t="shared" si="242"/>
        <v>24.64</v>
      </c>
      <c r="M1088" s="29">
        <v>15</v>
      </c>
      <c r="N1088" s="31">
        <f t="shared" si="243"/>
        <v>1.6426666666666667</v>
      </c>
      <c r="O1088" s="29">
        <v>1.1000000000000001</v>
      </c>
      <c r="P1088" s="29">
        <v>36</v>
      </c>
      <c r="Q1088" s="32">
        <f t="shared" si="244"/>
        <v>65.049600000000012</v>
      </c>
      <c r="R1088" s="122">
        <f t="shared" si="245"/>
        <v>7.2277333333333346E-2</v>
      </c>
      <c r="S1088" s="25">
        <f>VLOOKUP($A1088,'2021-22 Salary &amp; Benefits'!$A:$I,5,FALSE)</f>
        <v>67585</v>
      </c>
      <c r="T1088" s="25">
        <f>VLOOKUP($A1088,'2021-22 Salary &amp; Benefits'!$A:$I,6,FALSE)</f>
        <v>68937</v>
      </c>
      <c r="U1088" s="26">
        <f t="shared" si="246"/>
        <v>4884.863573333334</v>
      </c>
      <c r="V1088" s="26">
        <f t="shared" si="247"/>
        <v>97.718954666666832</v>
      </c>
      <c r="W1088" s="26">
        <f>'2021-22 Salary &amp; Benefits'!G$6</f>
        <v>11848.32</v>
      </c>
      <c r="X1088" s="28">
        <f>'2021-22 Salary &amp; Benefits'!H$6</f>
        <v>0.2271</v>
      </c>
      <c r="Y1088" s="28">
        <f>'2021-22 Salary &amp; Benefits'!I$6</f>
        <v>0.22070000000000001</v>
      </c>
      <c r="Z1088" s="26">
        <f t="shared" si="248"/>
        <v>1987.2840648789336</v>
      </c>
      <c r="AA1088" s="27">
        <f t="shared" si="240"/>
        <v>83.043042133333344</v>
      </c>
      <c r="AB1088" s="27">
        <f t="shared" si="249"/>
        <v>18.327599398826671</v>
      </c>
      <c r="AC1088" s="27">
        <f t="shared" si="250"/>
        <v>101.37064153216002</v>
      </c>
      <c r="AD1088" s="26">
        <f t="shared" si="251"/>
        <v>7071.2372344110945</v>
      </c>
    </row>
    <row r="1089" spans="1:30" s="23" customFormat="1">
      <c r="A1089" s="129" t="s">
        <v>2501</v>
      </c>
      <c r="B1089" s="129" t="s">
        <v>1840</v>
      </c>
      <c r="C1089" s="130">
        <v>2890</v>
      </c>
      <c r="D1089" s="129" t="s">
        <v>1841</v>
      </c>
      <c r="E1089" s="169">
        <f>VLOOKUP($C1089,'2020-21 School Level AAFTE'!$C:$Z,11,FALSE)</f>
        <v>0.32879999999999998</v>
      </c>
      <c r="F1089" s="169" t="str">
        <f>VLOOKUP($C1089,'2020-21 School Level AAFTE'!$C:$Z,8,FALSE)</f>
        <v>No</v>
      </c>
      <c r="G1089" s="167">
        <f>VLOOKUP($C1089,'2020-21 School Level AAFTE'!$C:$I,7,FALSE)</f>
        <v>496.24</v>
      </c>
      <c r="H1089" s="145">
        <f>IFERROR(IF(F1089= "yes",VLOOKUP(C1089,Summary!$B:$I,5,0),0),0)</f>
        <v>0</v>
      </c>
      <c r="I1089" s="143">
        <f t="shared" si="241"/>
        <v>0</v>
      </c>
      <c r="J1089" s="101">
        <f>VLOOKUP($A1089,'2021-22 Salary &amp; Benefits'!$A:$I,3,FALSE)</f>
        <v>1</v>
      </c>
      <c r="K1089" s="101">
        <f>VLOOKUP($A1089,'2021-22 Salary &amp; Benefits'!$A:$I,4,FALSE)</f>
        <v>1</v>
      </c>
      <c r="L1089" s="45">
        <f t="shared" si="242"/>
        <v>0</v>
      </c>
      <c r="M1089" s="29">
        <v>15</v>
      </c>
      <c r="N1089" s="31">
        <f t="shared" si="243"/>
        <v>0</v>
      </c>
      <c r="O1089" s="29">
        <v>1.1000000000000001</v>
      </c>
      <c r="P1089" s="29">
        <v>36</v>
      </c>
      <c r="Q1089" s="32">
        <f t="shared" si="244"/>
        <v>0</v>
      </c>
      <c r="R1089" s="122">
        <f t="shared" si="245"/>
        <v>0</v>
      </c>
      <c r="S1089" s="25">
        <f>VLOOKUP($A1089,'2021-22 Salary &amp; Benefits'!$A:$I,5,FALSE)</f>
        <v>67585</v>
      </c>
      <c r="T1089" s="25">
        <f>VLOOKUP($A1089,'2021-22 Salary &amp; Benefits'!$A:$I,6,FALSE)</f>
        <v>68937</v>
      </c>
      <c r="U1089" s="26">
        <f t="shared" si="246"/>
        <v>0</v>
      </c>
      <c r="V1089" s="26">
        <f t="shared" si="247"/>
        <v>0</v>
      </c>
      <c r="W1089" s="26">
        <f>'2021-22 Salary &amp; Benefits'!G$6</f>
        <v>11848.32</v>
      </c>
      <c r="X1089" s="28">
        <f>'2021-22 Salary &amp; Benefits'!H$6</f>
        <v>0.2271</v>
      </c>
      <c r="Y1089" s="28">
        <f>'2021-22 Salary &amp; Benefits'!I$6</f>
        <v>0.22070000000000001</v>
      </c>
      <c r="Z1089" s="26">
        <f t="shared" si="248"/>
        <v>0</v>
      </c>
      <c r="AA1089" s="27">
        <f t="shared" si="240"/>
        <v>0</v>
      </c>
      <c r="AB1089" s="27">
        <f t="shared" si="249"/>
        <v>0</v>
      </c>
      <c r="AC1089" s="27">
        <f t="shared" si="250"/>
        <v>0</v>
      </c>
      <c r="AD1089" s="26">
        <f t="shared" si="251"/>
        <v>0</v>
      </c>
    </row>
    <row r="1090" spans="1:30" s="23" customFormat="1">
      <c r="A1090" s="129" t="s">
        <v>2501</v>
      </c>
      <c r="B1090" s="129" t="s">
        <v>1840</v>
      </c>
      <c r="C1090" s="130">
        <v>3965</v>
      </c>
      <c r="D1090" s="129" t="s">
        <v>1842</v>
      </c>
      <c r="E1090" s="169">
        <f>VLOOKUP($C1090,'2020-21 School Level AAFTE'!$C:$Z,11,FALSE)</f>
        <v>0.3896</v>
      </c>
      <c r="F1090" s="169" t="str">
        <f>VLOOKUP($C1090,'2020-21 School Level AAFTE'!$C:$Z,8,FALSE)</f>
        <v>No</v>
      </c>
      <c r="G1090" s="167">
        <f>VLOOKUP($C1090,'2020-21 School Level AAFTE'!$C:$I,7,FALSE)</f>
        <v>389.15</v>
      </c>
      <c r="H1090" s="145">
        <f>IFERROR(IF(F1090= "yes",VLOOKUP(C1090,Summary!$B:$I,5,0),0),0)</f>
        <v>0</v>
      </c>
      <c r="I1090" s="143">
        <f t="shared" si="241"/>
        <v>0</v>
      </c>
      <c r="J1090" s="101">
        <f>VLOOKUP($A1090,'2021-22 Salary &amp; Benefits'!$A:$I,3,FALSE)</f>
        <v>1</v>
      </c>
      <c r="K1090" s="101">
        <f>VLOOKUP($A1090,'2021-22 Salary &amp; Benefits'!$A:$I,4,FALSE)</f>
        <v>1</v>
      </c>
      <c r="L1090" s="45">
        <f t="shared" si="242"/>
        <v>0</v>
      </c>
      <c r="M1090" s="29">
        <v>15</v>
      </c>
      <c r="N1090" s="31">
        <f t="shared" si="243"/>
        <v>0</v>
      </c>
      <c r="O1090" s="29">
        <v>1.1000000000000001</v>
      </c>
      <c r="P1090" s="29">
        <v>36</v>
      </c>
      <c r="Q1090" s="32">
        <f t="shared" si="244"/>
        <v>0</v>
      </c>
      <c r="R1090" s="122">
        <f t="shared" si="245"/>
        <v>0</v>
      </c>
      <c r="S1090" s="25">
        <f>VLOOKUP($A1090,'2021-22 Salary &amp; Benefits'!$A:$I,5,FALSE)</f>
        <v>67585</v>
      </c>
      <c r="T1090" s="25">
        <f>VLOOKUP($A1090,'2021-22 Salary &amp; Benefits'!$A:$I,6,FALSE)</f>
        <v>68937</v>
      </c>
      <c r="U1090" s="26">
        <f t="shared" si="246"/>
        <v>0</v>
      </c>
      <c r="V1090" s="26">
        <f t="shared" si="247"/>
        <v>0</v>
      </c>
      <c r="W1090" s="26">
        <f>'2021-22 Salary &amp; Benefits'!G$6</f>
        <v>11848.32</v>
      </c>
      <c r="X1090" s="28">
        <f>'2021-22 Salary &amp; Benefits'!H$6</f>
        <v>0.2271</v>
      </c>
      <c r="Y1090" s="28">
        <f>'2021-22 Salary &amp; Benefits'!I$6</f>
        <v>0.22070000000000001</v>
      </c>
      <c r="Z1090" s="26">
        <f t="shared" si="248"/>
        <v>0</v>
      </c>
      <c r="AA1090" s="27">
        <f t="shared" si="240"/>
        <v>0</v>
      </c>
      <c r="AB1090" s="27">
        <f t="shared" si="249"/>
        <v>0</v>
      </c>
      <c r="AC1090" s="27">
        <f t="shared" si="250"/>
        <v>0</v>
      </c>
      <c r="AD1090" s="26">
        <f t="shared" si="251"/>
        <v>0</v>
      </c>
    </row>
    <row r="1091" spans="1:30" s="23" customFormat="1">
      <c r="A1091" s="129" t="s">
        <v>2501</v>
      </c>
      <c r="B1091" s="129" t="s">
        <v>1840</v>
      </c>
      <c r="C1091" s="130">
        <v>4577</v>
      </c>
      <c r="D1091" s="129" t="s">
        <v>1844</v>
      </c>
      <c r="E1091" s="169">
        <f>VLOOKUP($C1091,'2020-21 School Level AAFTE'!$C:$Z,11,FALSE)</f>
        <v>0.26829999999999998</v>
      </c>
      <c r="F1091" s="169" t="str">
        <f>VLOOKUP($C1091,'2020-21 School Level AAFTE'!$C:$Z,8,FALSE)</f>
        <v>No</v>
      </c>
      <c r="G1091" s="167">
        <f>VLOOKUP($C1091,'2020-21 School Level AAFTE'!$C:$I,7,FALSE)</f>
        <v>344.14</v>
      </c>
      <c r="H1091" s="145">
        <f>IFERROR(IF(F1091= "yes",VLOOKUP(C1091,Summary!$B:$I,5,0),0),0)</f>
        <v>0</v>
      </c>
      <c r="I1091" s="143">
        <f t="shared" si="241"/>
        <v>0</v>
      </c>
      <c r="J1091" s="101">
        <f>VLOOKUP($A1091,'2021-22 Salary &amp; Benefits'!$A:$I,3,FALSE)</f>
        <v>1</v>
      </c>
      <c r="K1091" s="101">
        <f>VLOOKUP($A1091,'2021-22 Salary &amp; Benefits'!$A:$I,4,FALSE)</f>
        <v>1</v>
      </c>
      <c r="L1091" s="45">
        <f t="shared" si="242"/>
        <v>0</v>
      </c>
      <c r="M1091" s="29">
        <v>15</v>
      </c>
      <c r="N1091" s="31">
        <f t="shared" si="243"/>
        <v>0</v>
      </c>
      <c r="O1091" s="29">
        <v>1.1000000000000001</v>
      </c>
      <c r="P1091" s="29">
        <v>36</v>
      </c>
      <c r="Q1091" s="32">
        <f t="shared" si="244"/>
        <v>0</v>
      </c>
      <c r="R1091" s="122">
        <f t="shared" si="245"/>
        <v>0</v>
      </c>
      <c r="S1091" s="25">
        <f>VLOOKUP($A1091,'2021-22 Salary &amp; Benefits'!$A:$I,5,FALSE)</f>
        <v>67585</v>
      </c>
      <c r="T1091" s="25">
        <f>VLOOKUP($A1091,'2021-22 Salary &amp; Benefits'!$A:$I,6,FALSE)</f>
        <v>68937</v>
      </c>
      <c r="U1091" s="26">
        <f t="shared" si="246"/>
        <v>0</v>
      </c>
      <c r="V1091" s="26">
        <f t="shared" si="247"/>
        <v>0</v>
      </c>
      <c r="W1091" s="26">
        <f>'2021-22 Salary &amp; Benefits'!G$6</f>
        <v>11848.32</v>
      </c>
      <c r="X1091" s="28">
        <f>'2021-22 Salary &amp; Benefits'!H$6</f>
        <v>0.2271</v>
      </c>
      <c r="Y1091" s="28">
        <f>'2021-22 Salary &amp; Benefits'!I$6</f>
        <v>0.22070000000000001</v>
      </c>
      <c r="Z1091" s="26">
        <f t="shared" si="248"/>
        <v>0</v>
      </c>
      <c r="AA1091" s="27">
        <f t="shared" si="240"/>
        <v>0</v>
      </c>
      <c r="AB1091" s="27">
        <f t="shared" si="249"/>
        <v>0</v>
      </c>
      <c r="AC1091" s="27">
        <f t="shared" si="250"/>
        <v>0</v>
      </c>
      <c r="AD1091" s="26">
        <f t="shared" si="251"/>
        <v>0</v>
      </c>
    </row>
    <row r="1092" spans="1:30" s="23" customFormat="1">
      <c r="A1092" s="129" t="s">
        <v>2362</v>
      </c>
      <c r="B1092" s="129" t="s">
        <v>698</v>
      </c>
      <c r="C1092" s="130">
        <v>3162</v>
      </c>
      <c r="D1092" s="129" t="s">
        <v>701</v>
      </c>
      <c r="E1092" s="169">
        <f>VLOOKUP($C1092,'2020-21 School Level AAFTE'!$C:$Z,11,FALSE)</f>
        <v>1.29E-2</v>
      </c>
      <c r="F1092" s="169" t="str">
        <f>VLOOKUP($C1092,'2020-21 School Level AAFTE'!$C:$Z,8,FALSE)</f>
        <v>No</v>
      </c>
      <c r="G1092" s="167">
        <f>VLOOKUP($C1092,'2020-21 School Level AAFTE'!$C:$I,7,FALSE)</f>
        <v>363.2</v>
      </c>
      <c r="H1092" s="145">
        <f>IFERROR(IF(F1092= "yes",VLOOKUP(C1092,Summary!$B:$I,5,0),0),0)</f>
        <v>0</v>
      </c>
      <c r="I1092" s="144">
        <f t="shared" si="241"/>
        <v>0</v>
      </c>
      <c r="J1092" s="101">
        <f>VLOOKUP($A1092,'2021-22 Salary &amp; Benefits'!$A:$I,3,FALSE)</f>
        <v>1.18</v>
      </c>
      <c r="K1092" s="101">
        <f>VLOOKUP($A1092,'2021-22 Salary &amp; Benefits'!$A:$I,4,FALSE)</f>
        <v>1.18</v>
      </c>
      <c r="L1092" s="121">
        <f t="shared" si="242"/>
        <v>0</v>
      </c>
      <c r="M1092" s="29">
        <v>15</v>
      </c>
      <c r="N1092" s="31">
        <f t="shared" si="243"/>
        <v>0</v>
      </c>
      <c r="O1092" s="29">
        <v>1.1000000000000001</v>
      </c>
      <c r="P1092" s="29">
        <v>36</v>
      </c>
      <c r="Q1092" s="32">
        <f t="shared" si="244"/>
        <v>0</v>
      </c>
      <c r="R1092" s="122">
        <f t="shared" si="245"/>
        <v>0</v>
      </c>
      <c r="S1092" s="25">
        <f>VLOOKUP($A1092,'2021-22 Salary &amp; Benefits'!$A:$I,5,FALSE)</f>
        <v>67585</v>
      </c>
      <c r="T1092" s="25">
        <f>VLOOKUP($A1092,'2021-22 Salary &amp; Benefits'!$A:$I,6,FALSE)</f>
        <v>68937</v>
      </c>
      <c r="U1092" s="26">
        <f t="shared" si="246"/>
        <v>0</v>
      </c>
      <c r="V1092" s="26">
        <f t="shared" si="247"/>
        <v>0</v>
      </c>
      <c r="W1092" s="26">
        <f>'2021-22 Salary &amp; Benefits'!G$6</f>
        <v>11848.32</v>
      </c>
      <c r="X1092" s="28">
        <f>'2021-22 Salary &amp; Benefits'!H$6</f>
        <v>0.2271</v>
      </c>
      <c r="Y1092" s="28">
        <f>'2021-22 Salary &amp; Benefits'!I$6</f>
        <v>0.22070000000000001</v>
      </c>
      <c r="Z1092" s="26">
        <f t="shared" si="248"/>
        <v>0</v>
      </c>
      <c r="AA1092" s="27">
        <f t="shared" si="240"/>
        <v>0</v>
      </c>
      <c r="AB1092" s="27">
        <f t="shared" si="249"/>
        <v>0</v>
      </c>
      <c r="AC1092" s="27">
        <f t="shared" si="250"/>
        <v>0</v>
      </c>
      <c r="AD1092" s="26">
        <f t="shared" si="251"/>
        <v>0</v>
      </c>
    </row>
    <row r="1093" spans="1:30" s="23" customFormat="1">
      <c r="A1093" s="129" t="s">
        <v>2362</v>
      </c>
      <c r="B1093" s="129" t="s">
        <v>698</v>
      </c>
      <c r="C1093" s="130">
        <v>3219</v>
      </c>
      <c r="D1093" s="129" t="s">
        <v>702</v>
      </c>
      <c r="E1093" s="169">
        <f>VLOOKUP($C1093,'2020-21 School Level AAFTE'!$C:$Z,11,FALSE)</f>
        <v>4.3400000000000001E-2</v>
      </c>
      <c r="F1093" s="169" t="str">
        <f>VLOOKUP($C1093,'2020-21 School Level AAFTE'!$C:$Z,8,FALSE)</f>
        <v>No</v>
      </c>
      <c r="G1093" s="167">
        <f>VLOOKUP($C1093,'2020-21 School Level AAFTE'!$C:$I,7,FALSE)</f>
        <v>1018.22</v>
      </c>
      <c r="H1093" s="145">
        <f>IFERROR(IF(F1093= "yes",VLOOKUP(C1093,Summary!$B:$I,5,0),0),0)</f>
        <v>0</v>
      </c>
      <c r="I1093" s="143">
        <f t="shared" si="241"/>
        <v>0</v>
      </c>
      <c r="J1093" s="101">
        <f>VLOOKUP($A1093,'2021-22 Salary &amp; Benefits'!$A:$I,3,FALSE)</f>
        <v>1.18</v>
      </c>
      <c r="K1093" s="101">
        <f>VLOOKUP($A1093,'2021-22 Salary &amp; Benefits'!$A:$I,4,FALSE)</f>
        <v>1.18</v>
      </c>
      <c r="L1093" s="45">
        <f t="shared" si="242"/>
        <v>0</v>
      </c>
      <c r="M1093" s="29">
        <v>15</v>
      </c>
      <c r="N1093" s="31">
        <f t="shared" si="243"/>
        <v>0</v>
      </c>
      <c r="O1093" s="29">
        <v>1.1000000000000001</v>
      </c>
      <c r="P1093" s="29">
        <v>36</v>
      </c>
      <c r="Q1093" s="32">
        <f t="shared" si="244"/>
        <v>0</v>
      </c>
      <c r="R1093" s="122">
        <f t="shared" si="245"/>
        <v>0</v>
      </c>
      <c r="S1093" s="25">
        <f>VLOOKUP($A1093,'2021-22 Salary &amp; Benefits'!$A:$I,5,FALSE)</f>
        <v>67585</v>
      </c>
      <c r="T1093" s="25">
        <f>VLOOKUP($A1093,'2021-22 Salary &amp; Benefits'!$A:$I,6,FALSE)</f>
        <v>68937</v>
      </c>
      <c r="U1093" s="26">
        <f t="shared" si="246"/>
        <v>0</v>
      </c>
      <c r="V1093" s="26">
        <f t="shared" si="247"/>
        <v>0</v>
      </c>
      <c r="W1093" s="26">
        <f>'2021-22 Salary &amp; Benefits'!G$6</f>
        <v>11848.32</v>
      </c>
      <c r="X1093" s="28">
        <f>'2021-22 Salary &amp; Benefits'!H$6</f>
        <v>0.2271</v>
      </c>
      <c r="Y1093" s="28">
        <f>'2021-22 Salary &amp; Benefits'!I$6</f>
        <v>0.22070000000000001</v>
      </c>
      <c r="Z1093" s="26">
        <f t="shared" si="248"/>
        <v>0</v>
      </c>
      <c r="AA1093" s="27">
        <f t="shared" si="240"/>
        <v>0</v>
      </c>
      <c r="AB1093" s="27">
        <f t="shared" si="249"/>
        <v>0</v>
      </c>
      <c r="AC1093" s="27">
        <f t="shared" si="250"/>
        <v>0</v>
      </c>
      <c r="AD1093" s="26">
        <f t="shared" si="251"/>
        <v>0</v>
      </c>
    </row>
    <row r="1094" spans="1:30" s="23" customFormat="1">
      <c r="A1094" s="129" t="s">
        <v>2362</v>
      </c>
      <c r="B1094" s="129" t="s">
        <v>698</v>
      </c>
      <c r="C1094" s="130">
        <v>2981</v>
      </c>
      <c r="D1094" s="129" t="s">
        <v>699</v>
      </c>
      <c r="E1094" s="169">
        <f>VLOOKUP($C1094,'2020-21 School Level AAFTE'!$C:$Z,11,FALSE)</f>
        <v>8.6999999999999994E-3</v>
      </c>
      <c r="F1094" s="169" t="str">
        <f>VLOOKUP($C1094,'2020-21 School Level AAFTE'!$C:$Z,8,FALSE)</f>
        <v>No</v>
      </c>
      <c r="G1094" s="167">
        <f>VLOOKUP($C1094,'2020-21 School Level AAFTE'!$C:$I,7,FALSE)</f>
        <v>399.58</v>
      </c>
      <c r="H1094" s="145">
        <f>IFERROR(IF(F1094= "yes",VLOOKUP(C1094,Summary!$B:$I,5,0),0),0)</f>
        <v>0</v>
      </c>
      <c r="I1094" s="143">
        <f t="shared" si="241"/>
        <v>0</v>
      </c>
      <c r="J1094" s="101">
        <f>VLOOKUP($A1094,'2021-22 Salary &amp; Benefits'!$A:$I,3,FALSE)</f>
        <v>1.18</v>
      </c>
      <c r="K1094" s="101">
        <f>VLOOKUP($A1094,'2021-22 Salary &amp; Benefits'!$A:$I,4,FALSE)</f>
        <v>1.18</v>
      </c>
      <c r="L1094" s="45">
        <f t="shared" si="242"/>
        <v>0</v>
      </c>
      <c r="M1094" s="29">
        <v>15</v>
      </c>
      <c r="N1094" s="31">
        <f t="shared" si="243"/>
        <v>0</v>
      </c>
      <c r="O1094" s="29">
        <v>1.1000000000000001</v>
      </c>
      <c r="P1094" s="29">
        <v>36</v>
      </c>
      <c r="Q1094" s="32">
        <f t="shared" si="244"/>
        <v>0</v>
      </c>
      <c r="R1094" s="122">
        <f t="shared" si="245"/>
        <v>0</v>
      </c>
      <c r="S1094" s="25">
        <f>VLOOKUP($A1094,'2021-22 Salary &amp; Benefits'!$A:$I,5,FALSE)</f>
        <v>67585</v>
      </c>
      <c r="T1094" s="25">
        <f>VLOOKUP($A1094,'2021-22 Salary &amp; Benefits'!$A:$I,6,FALSE)</f>
        <v>68937</v>
      </c>
      <c r="U1094" s="26">
        <f t="shared" si="246"/>
        <v>0</v>
      </c>
      <c r="V1094" s="26">
        <f t="shared" si="247"/>
        <v>0</v>
      </c>
      <c r="W1094" s="26">
        <f>'2021-22 Salary &amp; Benefits'!G$6</f>
        <v>11848.32</v>
      </c>
      <c r="X1094" s="28">
        <f>'2021-22 Salary &amp; Benefits'!H$6</f>
        <v>0.2271</v>
      </c>
      <c r="Y1094" s="28">
        <f>'2021-22 Salary &amp; Benefits'!I$6</f>
        <v>0.22070000000000001</v>
      </c>
      <c r="Z1094" s="26">
        <f t="shared" si="248"/>
        <v>0</v>
      </c>
      <c r="AA1094" s="27">
        <f t="shared" si="240"/>
        <v>0</v>
      </c>
      <c r="AB1094" s="27">
        <f t="shared" si="249"/>
        <v>0</v>
      </c>
      <c r="AC1094" s="27">
        <f t="shared" si="250"/>
        <v>0</v>
      </c>
      <c r="AD1094" s="26">
        <f t="shared" si="251"/>
        <v>0</v>
      </c>
    </row>
    <row r="1095" spans="1:30" s="23" customFormat="1">
      <c r="A1095" s="129" t="s">
        <v>2362</v>
      </c>
      <c r="B1095" s="129" t="s">
        <v>698</v>
      </c>
      <c r="C1095" s="130">
        <v>3029</v>
      </c>
      <c r="D1095" s="129" t="s">
        <v>700</v>
      </c>
      <c r="E1095" s="169">
        <f>VLOOKUP($C1095,'2020-21 School Level AAFTE'!$C:$Z,11,FALSE)</f>
        <v>3.5499999999999997E-2</v>
      </c>
      <c r="F1095" s="169" t="str">
        <f>VLOOKUP($C1095,'2020-21 School Level AAFTE'!$C:$Z,8,FALSE)</f>
        <v>No</v>
      </c>
      <c r="G1095" s="167">
        <f>VLOOKUP($C1095,'2020-21 School Level AAFTE'!$C:$I,7,FALSE)</f>
        <v>1510.31</v>
      </c>
      <c r="H1095" s="145">
        <f>IFERROR(IF(F1095= "yes",VLOOKUP(C1095,Summary!$B:$I,5,0),0),0)</f>
        <v>0</v>
      </c>
      <c r="I1095" s="143">
        <f t="shared" si="241"/>
        <v>0</v>
      </c>
      <c r="J1095" s="101">
        <f>VLOOKUP($A1095,'2021-22 Salary &amp; Benefits'!$A:$I,3,FALSE)</f>
        <v>1.18</v>
      </c>
      <c r="K1095" s="101">
        <f>VLOOKUP($A1095,'2021-22 Salary &amp; Benefits'!$A:$I,4,FALSE)</f>
        <v>1.18</v>
      </c>
      <c r="L1095" s="45">
        <f t="shared" si="242"/>
        <v>0</v>
      </c>
      <c r="M1095" s="29">
        <v>15</v>
      </c>
      <c r="N1095" s="31">
        <f t="shared" si="243"/>
        <v>0</v>
      </c>
      <c r="O1095" s="29">
        <v>1.1000000000000001</v>
      </c>
      <c r="P1095" s="29">
        <v>36</v>
      </c>
      <c r="Q1095" s="32">
        <f t="shared" si="244"/>
        <v>0</v>
      </c>
      <c r="R1095" s="122">
        <f t="shared" si="245"/>
        <v>0</v>
      </c>
      <c r="S1095" s="25">
        <f>VLOOKUP($A1095,'2021-22 Salary &amp; Benefits'!$A:$I,5,FALSE)</f>
        <v>67585</v>
      </c>
      <c r="T1095" s="25">
        <f>VLOOKUP($A1095,'2021-22 Salary &amp; Benefits'!$A:$I,6,FALSE)</f>
        <v>68937</v>
      </c>
      <c r="U1095" s="26">
        <f t="shared" si="246"/>
        <v>0</v>
      </c>
      <c r="V1095" s="26">
        <f t="shared" si="247"/>
        <v>0</v>
      </c>
      <c r="W1095" s="26">
        <f>'2021-22 Salary &amp; Benefits'!G$6</f>
        <v>11848.32</v>
      </c>
      <c r="X1095" s="28">
        <f>'2021-22 Salary &amp; Benefits'!H$6</f>
        <v>0.2271</v>
      </c>
      <c r="Y1095" s="28">
        <f>'2021-22 Salary &amp; Benefits'!I$6</f>
        <v>0.22070000000000001</v>
      </c>
      <c r="Z1095" s="26">
        <f t="shared" si="248"/>
        <v>0</v>
      </c>
      <c r="AA1095" s="27">
        <f t="shared" si="240"/>
        <v>0</v>
      </c>
      <c r="AB1095" s="27">
        <f t="shared" si="249"/>
        <v>0</v>
      </c>
      <c r="AC1095" s="27">
        <f t="shared" si="250"/>
        <v>0</v>
      </c>
      <c r="AD1095" s="26">
        <f t="shared" si="251"/>
        <v>0</v>
      </c>
    </row>
    <row r="1096" spans="1:30" s="23" customFormat="1">
      <c r="A1096" s="129" t="s">
        <v>2362</v>
      </c>
      <c r="B1096" s="129" t="s">
        <v>698</v>
      </c>
      <c r="C1096" s="130">
        <v>5447</v>
      </c>
      <c r="D1096" s="129" t="s">
        <v>704</v>
      </c>
      <c r="E1096" s="169">
        <f>VLOOKUP($C1096,'2020-21 School Level AAFTE'!$C:$Z,11,FALSE)</f>
        <v>5.7299999999999997E-2</v>
      </c>
      <c r="F1096" s="169" t="str">
        <f>VLOOKUP($C1096,'2020-21 School Level AAFTE'!$C:$Z,8,FALSE)</f>
        <v>No</v>
      </c>
      <c r="G1096" s="167">
        <f>VLOOKUP($C1096,'2020-21 School Level AAFTE'!$C:$I,7,FALSE)</f>
        <v>364.97</v>
      </c>
      <c r="H1096" s="145">
        <f>IFERROR(IF(F1096= "yes",VLOOKUP(C1096,Summary!$B:$I,5,0),0),0)</f>
        <v>0</v>
      </c>
      <c r="I1096" s="143">
        <f t="shared" si="241"/>
        <v>0</v>
      </c>
      <c r="J1096" s="101">
        <f>VLOOKUP($A1096,'2021-22 Salary &amp; Benefits'!$A:$I,3,FALSE)</f>
        <v>1.18</v>
      </c>
      <c r="K1096" s="101">
        <f>VLOOKUP($A1096,'2021-22 Salary &amp; Benefits'!$A:$I,4,FALSE)</f>
        <v>1.18</v>
      </c>
      <c r="L1096" s="45">
        <f t="shared" si="242"/>
        <v>0</v>
      </c>
      <c r="M1096" s="29">
        <v>15</v>
      </c>
      <c r="N1096" s="31">
        <f t="shared" si="243"/>
        <v>0</v>
      </c>
      <c r="O1096" s="29">
        <v>1.1000000000000001</v>
      </c>
      <c r="P1096" s="29">
        <v>36</v>
      </c>
      <c r="Q1096" s="32">
        <f t="shared" si="244"/>
        <v>0</v>
      </c>
      <c r="R1096" s="122">
        <f t="shared" si="245"/>
        <v>0</v>
      </c>
      <c r="S1096" s="25">
        <f>VLOOKUP($A1096,'2021-22 Salary &amp; Benefits'!$A:$I,5,FALSE)</f>
        <v>67585</v>
      </c>
      <c r="T1096" s="25">
        <f>VLOOKUP($A1096,'2021-22 Salary &amp; Benefits'!$A:$I,6,FALSE)</f>
        <v>68937</v>
      </c>
      <c r="U1096" s="26">
        <f t="shared" si="246"/>
        <v>0</v>
      </c>
      <c r="V1096" s="26">
        <f t="shared" si="247"/>
        <v>0</v>
      </c>
      <c r="W1096" s="26">
        <f>'2021-22 Salary &amp; Benefits'!G$6</f>
        <v>11848.32</v>
      </c>
      <c r="X1096" s="28">
        <f>'2021-22 Salary &amp; Benefits'!H$6</f>
        <v>0.2271</v>
      </c>
      <c r="Y1096" s="28">
        <f>'2021-22 Salary &amp; Benefits'!I$6</f>
        <v>0.22070000000000001</v>
      </c>
      <c r="Z1096" s="26">
        <f t="shared" si="248"/>
        <v>0</v>
      </c>
      <c r="AA1096" s="27">
        <f t="shared" si="240"/>
        <v>0</v>
      </c>
      <c r="AB1096" s="27">
        <f t="shared" si="249"/>
        <v>0</v>
      </c>
      <c r="AC1096" s="27">
        <f t="shared" si="250"/>
        <v>0</v>
      </c>
      <c r="AD1096" s="26">
        <f t="shared" si="251"/>
        <v>0</v>
      </c>
    </row>
    <row r="1097" spans="1:30" s="23" customFormat="1">
      <c r="A1097" s="129" t="s">
        <v>2362</v>
      </c>
      <c r="B1097" s="129" t="s">
        <v>698</v>
      </c>
      <c r="C1097" s="130">
        <v>3433</v>
      </c>
      <c r="D1097" s="129" t="s">
        <v>703</v>
      </c>
      <c r="E1097" s="169">
        <f>VLOOKUP($C1097,'2020-21 School Level AAFTE'!$C:$Z,11,FALSE)</f>
        <v>2.9600000000000001E-2</v>
      </c>
      <c r="F1097" s="169" t="str">
        <f>VLOOKUP($C1097,'2020-21 School Level AAFTE'!$C:$Z,8,FALSE)</f>
        <v>No</v>
      </c>
      <c r="G1097" s="167">
        <f>VLOOKUP($C1097,'2020-21 School Level AAFTE'!$C:$I,7,FALSE)</f>
        <v>418.26</v>
      </c>
      <c r="H1097" s="145">
        <f>IFERROR(IF(F1097= "yes",VLOOKUP(C1097,Summary!$B:$I,5,0),0),0)</f>
        <v>0</v>
      </c>
      <c r="I1097" s="143">
        <f t="shared" si="241"/>
        <v>0</v>
      </c>
      <c r="J1097" s="101">
        <f>VLOOKUP($A1097,'2021-22 Salary &amp; Benefits'!$A:$I,3,FALSE)</f>
        <v>1.18</v>
      </c>
      <c r="K1097" s="101">
        <f>VLOOKUP($A1097,'2021-22 Salary &amp; Benefits'!$A:$I,4,FALSE)</f>
        <v>1.18</v>
      </c>
      <c r="L1097" s="45">
        <f t="shared" si="242"/>
        <v>0</v>
      </c>
      <c r="M1097" s="29">
        <v>15</v>
      </c>
      <c r="N1097" s="31">
        <f t="shared" si="243"/>
        <v>0</v>
      </c>
      <c r="O1097" s="29">
        <v>1.1000000000000001</v>
      </c>
      <c r="P1097" s="29">
        <v>36</v>
      </c>
      <c r="Q1097" s="32">
        <f t="shared" si="244"/>
        <v>0</v>
      </c>
      <c r="R1097" s="122">
        <f t="shared" si="245"/>
        <v>0</v>
      </c>
      <c r="S1097" s="25">
        <f>VLOOKUP($A1097,'2021-22 Salary &amp; Benefits'!$A:$I,5,FALSE)</f>
        <v>67585</v>
      </c>
      <c r="T1097" s="25">
        <f>VLOOKUP($A1097,'2021-22 Salary &amp; Benefits'!$A:$I,6,FALSE)</f>
        <v>68937</v>
      </c>
      <c r="U1097" s="26">
        <f t="shared" si="246"/>
        <v>0</v>
      </c>
      <c r="V1097" s="26">
        <f t="shared" si="247"/>
        <v>0</v>
      </c>
      <c r="W1097" s="26">
        <f>'2021-22 Salary &amp; Benefits'!G$6</f>
        <v>11848.32</v>
      </c>
      <c r="X1097" s="28">
        <f>'2021-22 Salary &amp; Benefits'!H$6</f>
        <v>0.2271</v>
      </c>
      <c r="Y1097" s="28">
        <f>'2021-22 Salary &amp; Benefits'!I$6</f>
        <v>0.22070000000000001</v>
      </c>
      <c r="Z1097" s="26">
        <f t="shared" si="248"/>
        <v>0</v>
      </c>
      <c r="AA1097" s="27">
        <f t="shared" si="240"/>
        <v>0</v>
      </c>
      <c r="AB1097" s="27">
        <f t="shared" si="249"/>
        <v>0</v>
      </c>
      <c r="AC1097" s="27">
        <f t="shared" si="250"/>
        <v>0</v>
      </c>
      <c r="AD1097" s="26">
        <f t="shared" si="251"/>
        <v>0</v>
      </c>
    </row>
    <row r="1098" spans="1:30" s="23" customFormat="1">
      <c r="A1098" s="129" t="s">
        <v>2547</v>
      </c>
      <c r="B1098" s="129" t="s">
        <v>2120</v>
      </c>
      <c r="C1098" s="130">
        <v>2584</v>
      </c>
      <c r="D1098" s="129" t="s">
        <v>2122</v>
      </c>
      <c r="E1098" s="169">
        <f>VLOOKUP($C1098,'2020-21 School Level AAFTE'!$C:$Z,11,FALSE)</f>
        <v>0.43030000000000002</v>
      </c>
      <c r="F1098" s="169" t="str">
        <f>VLOOKUP($C1098,'2020-21 School Level AAFTE'!$C:$Z,8,FALSE)</f>
        <v>No</v>
      </c>
      <c r="G1098" s="167">
        <f>VLOOKUP($C1098,'2020-21 School Level AAFTE'!$C:$I,7,FALSE)</f>
        <v>610.42999999999995</v>
      </c>
      <c r="H1098" s="145">
        <f>IFERROR(IF(F1098= "yes",VLOOKUP(C1098,Summary!$B:$I,5,0),0),0)</f>
        <v>0</v>
      </c>
      <c r="I1098" s="143">
        <f t="shared" si="241"/>
        <v>0</v>
      </c>
      <c r="J1098" s="101">
        <f>VLOOKUP($A1098,'2021-22 Salary &amp; Benefits'!$A:$I,3,FALSE)</f>
        <v>1.06</v>
      </c>
      <c r="K1098" s="101">
        <f>VLOOKUP($A1098,'2021-22 Salary &amp; Benefits'!$A:$I,4,FALSE)</f>
        <v>1.06</v>
      </c>
      <c r="L1098" s="45">
        <f t="shared" si="242"/>
        <v>0</v>
      </c>
      <c r="M1098" s="29">
        <v>15</v>
      </c>
      <c r="N1098" s="31">
        <f t="shared" si="243"/>
        <v>0</v>
      </c>
      <c r="O1098" s="29">
        <v>1.1000000000000001</v>
      </c>
      <c r="P1098" s="29">
        <v>36</v>
      </c>
      <c r="Q1098" s="32">
        <f t="shared" si="244"/>
        <v>0</v>
      </c>
      <c r="R1098" s="122">
        <f t="shared" si="245"/>
        <v>0</v>
      </c>
      <c r="S1098" s="25">
        <f>VLOOKUP($A1098,'2021-22 Salary &amp; Benefits'!$A:$I,5,FALSE)</f>
        <v>67585</v>
      </c>
      <c r="T1098" s="25">
        <f>VLOOKUP($A1098,'2021-22 Salary &amp; Benefits'!$A:$I,6,FALSE)</f>
        <v>68937</v>
      </c>
      <c r="U1098" s="26">
        <f t="shared" si="246"/>
        <v>0</v>
      </c>
      <c r="V1098" s="26">
        <f t="shared" si="247"/>
        <v>0</v>
      </c>
      <c r="W1098" s="26">
        <f>'2021-22 Salary &amp; Benefits'!G$6</f>
        <v>11848.32</v>
      </c>
      <c r="X1098" s="28">
        <f>'2021-22 Salary &amp; Benefits'!H$6</f>
        <v>0.2271</v>
      </c>
      <c r="Y1098" s="28">
        <f>'2021-22 Salary &amp; Benefits'!I$6</f>
        <v>0.22070000000000001</v>
      </c>
      <c r="Z1098" s="26">
        <f t="shared" si="248"/>
        <v>0</v>
      </c>
      <c r="AA1098" s="27">
        <f t="shared" si="240"/>
        <v>0</v>
      </c>
      <c r="AB1098" s="27">
        <f t="shared" si="249"/>
        <v>0</v>
      </c>
      <c r="AC1098" s="27">
        <f t="shared" si="250"/>
        <v>0</v>
      </c>
      <c r="AD1098" s="26">
        <f t="shared" si="251"/>
        <v>0</v>
      </c>
    </row>
    <row r="1099" spans="1:30" s="23" customFormat="1">
      <c r="A1099" s="129" t="s">
        <v>2547</v>
      </c>
      <c r="B1099" s="129" t="s">
        <v>2120</v>
      </c>
      <c r="C1099" s="130">
        <v>2554</v>
      </c>
      <c r="D1099" s="129" t="s">
        <v>2121</v>
      </c>
      <c r="E1099" s="169">
        <f>VLOOKUP($C1099,'2020-21 School Level AAFTE'!$C:$Z,11,FALSE)</f>
        <v>0.38219999999999998</v>
      </c>
      <c r="F1099" s="169" t="str">
        <f>VLOOKUP($C1099,'2020-21 School Level AAFTE'!$C:$Z,8,FALSE)</f>
        <v>No</v>
      </c>
      <c r="G1099" s="167">
        <f>VLOOKUP($C1099,'2020-21 School Level AAFTE'!$C:$I,7,FALSE)</f>
        <v>442.62</v>
      </c>
      <c r="H1099" s="145">
        <f>IFERROR(IF(F1099= "yes",VLOOKUP(C1099,Summary!$B:$I,5,0),0),0)</f>
        <v>0</v>
      </c>
      <c r="I1099" s="144">
        <f t="shared" si="241"/>
        <v>0</v>
      </c>
      <c r="J1099" s="101">
        <f>VLOOKUP($A1099,'2021-22 Salary &amp; Benefits'!$A:$I,3,FALSE)</f>
        <v>1.06</v>
      </c>
      <c r="K1099" s="101">
        <f>VLOOKUP($A1099,'2021-22 Salary &amp; Benefits'!$A:$I,4,FALSE)</f>
        <v>1.06</v>
      </c>
      <c r="L1099" s="121">
        <f t="shared" si="242"/>
        <v>0</v>
      </c>
      <c r="M1099" s="29">
        <v>15</v>
      </c>
      <c r="N1099" s="31">
        <f t="shared" si="243"/>
        <v>0</v>
      </c>
      <c r="O1099" s="29">
        <v>1.1000000000000001</v>
      </c>
      <c r="P1099" s="29">
        <v>36</v>
      </c>
      <c r="Q1099" s="32">
        <f t="shared" si="244"/>
        <v>0</v>
      </c>
      <c r="R1099" s="122">
        <f t="shared" si="245"/>
        <v>0</v>
      </c>
      <c r="S1099" s="25">
        <f>VLOOKUP($A1099,'2021-22 Salary &amp; Benefits'!$A:$I,5,FALSE)</f>
        <v>67585</v>
      </c>
      <c r="T1099" s="25">
        <f>VLOOKUP($A1099,'2021-22 Salary &amp; Benefits'!$A:$I,6,FALSE)</f>
        <v>68937</v>
      </c>
      <c r="U1099" s="26">
        <f t="shared" si="246"/>
        <v>0</v>
      </c>
      <c r="V1099" s="26">
        <f t="shared" si="247"/>
        <v>0</v>
      </c>
      <c r="W1099" s="26">
        <f>'2021-22 Salary &amp; Benefits'!G$6</f>
        <v>11848.32</v>
      </c>
      <c r="X1099" s="28">
        <f>'2021-22 Salary &amp; Benefits'!H$6</f>
        <v>0.2271</v>
      </c>
      <c r="Y1099" s="28">
        <f>'2021-22 Salary &amp; Benefits'!I$6</f>
        <v>0.22070000000000001</v>
      </c>
      <c r="Z1099" s="26">
        <f t="shared" si="248"/>
        <v>0</v>
      </c>
      <c r="AA1099" s="27">
        <f t="shared" si="240"/>
        <v>0</v>
      </c>
      <c r="AB1099" s="27">
        <f t="shared" si="249"/>
        <v>0</v>
      </c>
      <c r="AC1099" s="27">
        <f t="shared" si="250"/>
        <v>0</v>
      </c>
      <c r="AD1099" s="26">
        <f t="shared" si="251"/>
        <v>0</v>
      </c>
    </row>
    <row r="1100" spans="1:30" s="23" customFormat="1">
      <c r="A1100" s="129" t="s">
        <v>2547</v>
      </c>
      <c r="B1100" s="129" t="s">
        <v>2120</v>
      </c>
      <c r="C1100" s="130">
        <v>5448</v>
      </c>
      <c r="D1100" s="129" t="s">
        <v>2124</v>
      </c>
      <c r="E1100" s="169">
        <f>VLOOKUP($C1100,'2020-21 School Level AAFTE'!$C:$Z,11,FALSE)</f>
        <v>0.4577</v>
      </c>
      <c r="F1100" s="169" t="str">
        <f>VLOOKUP($C1100,'2020-21 School Level AAFTE'!$C:$Z,8,FALSE)</f>
        <v>No</v>
      </c>
      <c r="G1100" s="167">
        <f>VLOOKUP($C1100,'2020-21 School Level AAFTE'!$C:$I,7,FALSE)</f>
        <v>9.6999999999999993</v>
      </c>
      <c r="H1100" s="145">
        <f>IFERROR(IF(F1100= "yes",VLOOKUP(C1100,Summary!$B:$I,5,0),0),0)</f>
        <v>0</v>
      </c>
      <c r="I1100" s="143">
        <f t="shared" si="241"/>
        <v>0</v>
      </c>
      <c r="J1100" s="101">
        <f>VLOOKUP($A1100,'2021-22 Salary &amp; Benefits'!$A:$I,3,FALSE)</f>
        <v>1.06</v>
      </c>
      <c r="K1100" s="101">
        <f>VLOOKUP($A1100,'2021-22 Salary &amp; Benefits'!$A:$I,4,FALSE)</f>
        <v>1.06</v>
      </c>
      <c r="L1100" s="45">
        <f t="shared" si="242"/>
        <v>0</v>
      </c>
      <c r="M1100" s="29">
        <v>15</v>
      </c>
      <c r="N1100" s="31">
        <f t="shared" si="243"/>
        <v>0</v>
      </c>
      <c r="O1100" s="29">
        <v>1.1000000000000001</v>
      </c>
      <c r="P1100" s="29">
        <v>36</v>
      </c>
      <c r="Q1100" s="32">
        <f t="shared" si="244"/>
        <v>0</v>
      </c>
      <c r="R1100" s="122">
        <f t="shared" si="245"/>
        <v>0</v>
      </c>
      <c r="S1100" s="25">
        <f>VLOOKUP($A1100,'2021-22 Salary &amp; Benefits'!$A:$I,5,FALSE)</f>
        <v>67585</v>
      </c>
      <c r="T1100" s="25">
        <f>VLOOKUP($A1100,'2021-22 Salary &amp; Benefits'!$A:$I,6,FALSE)</f>
        <v>68937</v>
      </c>
      <c r="U1100" s="26">
        <f t="shared" si="246"/>
        <v>0</v>
      </c>
      <c r="V1100" s="26">
        <f t="shared" si="247"/>
        <v>0</v>
      </c>
      <c r="W1100" s="26">
        <f>'2021-22 Salary &amp; Benefits'!G$6</f>
        <v>11848.32</v>
      </c>
      <c r="X1100" s="28">
        <f>'2021-22 Salary &amp; Benefits'!H$6</f>
        <v>0.2271</v>
      </c>
      <c r="Y1100" s="28">
        <f>'2021-22 Salary &amp; Benefits'!I$6</f>
        <v>0.22070000000000001</v>
      </c>
      <c r="Z1100" s="26">
        <f t="shared" si="248"/>
        <v>0</v>
      </c>
      <c r="AA1100" s="27">
        <f t="shared" ref="AA1100:AA1163" si="252">($T1100*$K1100*$R1100/180*3)</f>
        <v>0</v>
      </c>
      <c r="AB1100" s="27">
        <f t="shared" si="249"/>
        <v>0</v>
      </c>
      <c r="AC1100" s="27">
        <f t="shared" si="250"/>
        <v>0</v>
      </c>
      <c r="AD1100" s="26">
        <f t="shared" si="251"/>
        <v>0</v>
      </c>
    </row>
    <row r="1101" spans="1:30" s="23" customFormat="1">
      <c r="A1101" s="129" t="s">
        <v>2547</v>
      </c>
      <c r="B1101" s="129" t="s">
        <v>2120</v>
      </c>
      <c r="C1101" s="130">
        <v>3930</v>
      </c>
      <c r="D1101" s="129" t="s">
        <v>947</v>
      </c>
      <c r="E1101" s="169">
        <f>VLOOKUP($C1101,'2020-21 School Level AAFTE'!$C:$Z,11,FALSE)</f>
        <v>0.40679999999999999</v>
      </c>
      <c r="F1101" s="169" t="str">
        <f>VLOOKUP($C1101,'2020-21 School Level AAFTE'!$C:$Z,8,FALSE)</f>
        <v>No</v>
      </c>
      <c r="G1101" s="167">
        <f>VLOOKUP($C1101,'2020-21 School Level AAFTE'!$C:$I,7,FALSE)</f>
        <v>344.36</v>
      </c>
      <c r="H1101" s="145">
        <f>IFERROR(IF(F1101= "yes",VLOOKUP(C1101,Summary!$B:$I,5,0),0),0)</f>
        <v>0</v>
      </c>
      <c r="I1101" s="143">
        <f t="shared" si="241"/>
        <v>0</v>
      </c>
      <c r="J1101" s="101">
        <f>VLOOKUP($A1101,'2021-22 Salary &amp; Benefits'!$A:$I,3,FALSE)</f>
        <v>1.06</v>
      </c>
      <c r="K1101" s="101">
        <f>VLOOKUP($A1101,'2021-22 Salary &amp; Benefits'!$A:$I,4,FALSE)</f>
        <v>1.06</v>
      </c>
      <c r="L1101" s="45">
        <f t="shared" si="242"/>
        <v>0</v>
      </c>
      <c r="M1101" s="29">
        <v>15</v>
      </c>
      <c r="N1101" s="31">
        <f t="shared" si="243"/>
        <v>0</v>
      </c>
      <c r="O1101" s="29">
        <v>1.1000000000000001</v>
      </c>
      <c r="P1101" s="29">
        <v>36</v>
      </c>
      <c r="Q1101" s="32">
        <f t="shared" si="244"/>
        <v>0</v>
      </c>
      <c r="R1101" s="122">
        <f t="shared" si="245"/>
        <v>0</v>
      </c>
      <c r="S1101" s="25">
        <f>VLOOKUP($A1101,'2021-22 Salary &amp; Benefits'!$A:$I,5,FALSE)</f>
        <v>67585</v>
      </c>
      <c r="T1101" s="25">
        <f>VLOOKUP($A1101,'2021-22 Salary &amp; Benefits'!$A:$I,6,FALSE)</f>
        <v>68937</v>
      </c>
      <c r="U1101" s="26">
        <f t="shared" si="246"/>
        <v>0</v>
      </c>
      <c r="V1101" s="26">
        <f t="shared" si="247"/>
        <v>0</v>
      </c>
      <c r="W1101" s="26">
        <f>'2021-22 Salary &amp; Benefits'!G$6</f>
        <v>11848.32</v>
      </c>
      <c r="X1101" s="28">
        <f>'2021-22 Salary &amp; Benefits'!H$6</f>
        <v>0.2271</v>
      </c>
      <c r="Y1101" s="28">
        <f>'2021-22 Salary &amp; Benefits'!I$6</f>
        <v>0.22070000000000001</v>
      </c>
      <c r="Z1101" s="26">
        <f t="shared" si="248"/>
        <v>0</v>
      </c>
      <c r="AA1101" s="27">
        <f t="shared" si="252"/>
        <v>0</v>
      </c>
      <c r="AB1101" s="27">
        <f t="shared" si="249"/>
        <v>0</v>
      </c>
      <c r="AC1101" s="27">
        <f t="shared" si="250"/>
        <v>0</v>
      </c>
      <c r="AD1101" s="26">
        <f t="shared" si="251"/>
        <v>0</v>
      </c>
    </row>
    <row r="1102" spans="1:30" s="23" customFormat="1">
      <c r="A1102" s="129" t="s">
        <v>2547</v>
      </c>
      <c r="B1102" s="129" t="s">
        <v>2120</v>
      </c>
      <c r="C1102" s="130">
        <v>5047</v>
      </c>
      <c r="D1102" s="129" t="s">
        <v>2123</v>
      </c>
      <c r="E1102" s="169">
        <f>VLOOKUP($C1102,'2020-21 School Level AAFTE'!$C:$Z,11,FALSE)</f>
        <v>0.1174</v>
      </c>
      <c r="F1102" s="169" t="str">
        <f>VLOOKUP($C1102,'2020-21 School Level AAFTE'!$C:$Z,8,FALSE)</f>
        <v>No</v>
      </c>
      <c r="G1102" s="167">
        <f>VLOOKUP($C1102,'2020-21 School Level AAFTE'!$C:$I,7,FALSE)</f>
        <v>388.22</v>
      </c>
      <c r="H1102" s="145">
        <f>IFERROR(IF(F1102= "yes",VLOOKUP(C1102,Summary!$B:$I,5,0),0),0)</f>
        <v>0</v>
      </c>
      <c r="I1102" s="143">
        <f t="shared" si="241"/>
        <v>0</v>
      </c>
      <c r="J1102" s="101">
        <f>VLOOKUP($A1102,'2021-22 Salary &amp; Benefits'!$A:$I,3,FALSE)</f>
        <v>1.06</v>
      </c>
      <c r="K1102" s="101">
        <f>VLOOKUP($A1102,'2021-22 Salary &amp; Benefits'!$A:$I,4,FALSE)</f>
        <v>1.06</v>
      </c>
      <c r="L1102" s="45">
        <f t="shared" si="242"/>
        <v>0</v>
      </c>
      <c r="M1102" s="29">
        <v>15</v>
      </c>
      <c r="N1102" s="31">
        <f t="shared" si="243"/>
        <v>0</v>
      </c>
      <c r="O1102" s="29">
        <v>1.1000000000000001</v>
      </c>
      <c r="P1102" s="29">
        <v>36</v>
      </c>
      <c r="Q1102" s="32">
        <f t="shared" si="244"/>
        <v>0</v>
      </c>
      <c r="R1102" s="122">
        <f t="shared" si="245"/>
        <v>0</v>
      </c>
      <c r="S1102" s="25">
        <f>VLOOKUP($A1102,'2021-22 Salary &amp; Benefits'!$A:$I,5,FALSE)</f>
        <v>67585</v>
      </c>
      <c r="T1102" s="25">
        <f>VLOOKUP($A1102,'2021-22 Salary &amp; Benefits'!$A:$I,6,FALSE)</f>
        <v>68937</v>
      </c>
      <c r="U1102" s="26">
        <f t="shared" si="246"/>
        <v>0</v>
      </c>
      <c r="V1102" s="26">
        <f t="shared" si="247"/>
        <v>0</v>
      </c>
      <c r="W1102" s="26">
        <f>'2021-22 Salary &amp; Benefits'!G$6</f>
        <v>11848.32</v>
      </c>
      <c r="X1102" s="28">
        <f>'2021-22 Salary &amp; Benefits'!H$6</f>
        <v>0.2271</v>
      </c>
      <c r="Y1102" s="28">
        <f>'2021-22 Salary &amp; Benefits'!I$6</f>
        <v>0.22070000000000001</v>
      </c>
      <c r="Z1102" s="26">
        <f t="shared" si="248"/>
        <v>0</v>
      </c>
      <c r="AA1102" s="27">
        <f t="shared" si="252"/>
        <v>0</v>
      </c>
      <c r="AB1102" s="27">
        <f t="shared" si="249"/>
        <v>0</v>
      </c>
      <c r="AC1102" s="27">
        <f t="shared" si="250"/>
        <v>0</v>
      </c>
      <c r="AD1102" s="26">
        <f t="shared" si="251"/>
        <v>0</v>
      </c>
    </row>
    <row r="1103" spans="1:30" s="23" customFormat="1">
      <c r="A1103" s="129" t="s">
        <v>2437</v>
      </c>
      <c r="B1103" s="129" t="s">
        <v>1256</v>
      </c>
      <c r="C1103" s="130">
        <v>1845</v>
      </c>
      <c r="D1103" s="129" t="s">
        <v>1257</v>
      </c>
      <c r="E1103" s="169">
        <f>VLOOKUP($C1103,'2020-21 School Level AAFTE'!$C:$Z,11,FALSE)</f>
        <v>0.32500000000000001</v>
      </c>
      <c r="F1103" s="169" t="str">
        <f>VLOOKUP($C1103,'2020-21 School Level AAFTE'!$C:$Z,8,FALSE)</f>
        <v>No</v>
      </c>
      <c r="G1103" s="167">
        <f>VLOOKUP($C1103,'2020-21 School Level AAFTE'!$C:$I,7,FALSE)</f>
        <v>47.99</v>
      </c>
      <c r="H1103" s="145">
        <f>IFERROR(IF(F1103= "yes",VLOOKUP(C1103,Summary!$B:$I,5,0),0),0)</f>
        <v>0</v>
      </c>
      <c r="I1103" s="143">
        <f t="shared" si="241"/>
        <v>0</v>
      </c>
      <c r="J1103" s="101">
        <f>VLOOKUP($A1103,'2021-22 Salary &amp; Benefits'!$A:$I,3,FALSE)</f>
        <v>1</v>
      </c>
      <c r="K1103" s="101">
        <f>VLOOKUP($A1103,'2021-22 Salary &amp; Benefits'!$A:$I,4,FALSE)</f>
        <v>1</v>
      </c>
      <c r="L1103" s="45">
        <f t="shared" si="242"/>
        <v>0</v>
      </c>
      <c r="M1103" s="29">
        <v>15</v>
      </c>
      <c r="N1103" s="31">
        <f t="shared" si="243"/>
        <v>0</v>
      </c>
      <c r="O1103" s="29">
        <v>1.1000000000000001</v>
      </c>
      <c r="P1103" s="29">
        <v>36</v>
      </c>
      <c r="Q1103" s="32">
        <f t="shared" si="244"/>
        <v>0</v>
      </c>
      <c r="R1103" s="122">
        <f t="shared" si="245"/>
        <v>0</v>
      </c>
      <c r="S1103" s="25">
        <f>VLOOKUP($A1103,'2021-22 Salary &amp; Benefits'!$A:$I,5,FALSE)</f>
        <v>67585</v>
      </c>
      <c r="T1103" s="25">
        <f>VLOOKUP($A1103,'2021-22 Salary &amp; Benefits'!$A:$I,6,FALSE)</f>
        <v>68937</v>
      </c>
      <c r="U1103" s="26">
        <f t="shared" si="246"/>
        <v>0</v>
      </c>
      <c r="V1103" s="26">
        <f t="shared" si="247"/>
        <v>0</v>
      </c>
      <c r="W1103" s="26">
        <f>'2021-22 Salary &amp; Benefits'!G$6</f>
        <v>11848.32</v>
      </c>
      <c r="X1103" s="28">
        <f>'2021-22 Salary &amp; Benefits'!H$6</f>
        <v>0.2271</v>
      </c>
      <c r="Y1103" s="28">
        <f>'2021-22 Salary &amp; Benefits'!I$6</f>
        <v>0.22070000000000001</v>
      </c>
      <c r="Z1103" s="26">
        <f t="shared" si="248"/>
        <v>0</v>
      </c>
      <c r="AA1103" s="27">
        <f t="shared" si="252"/>
        <v>0</v>
      </c>
      <c r="AB1103" s="27">
        <f t="shared" si="249"/>
        <v>0</v>
      </c>
      <c r="AC1103" s="27">
        <f t="shared" si="250"/>
        <v>0</v>
      </c>
      <c r="AD1103" s="26">
        <f t="shared" si="251"/>
        <v>0</v>
      </c>
    </row>
    <row r="1104" spans="1:30" s="23" customFormat="1">
      <c r="A1104" s="129" t="s">
        <v>2437</v>
      </c>
      <c r="B1104" s="129" t="s">
        <v>1256</v>
      </c>
      <c r="C1104" s="130">
        <v>1621</v>
      </c>
      <c r="D1104" s="129" t="s">
        <v>3242</v>
      </c>
      <c r="E1104" s="169">
        <f>VLOOKUP($C1104,'2020-21 School Level AAFTE'!$C:$Z,11,FALSE)</f>
        <v>0.622</v>
      </c>
      <c r="F1104" s="169" t="str">
        <f>VLOOKUP($C1104,'2020-21 School Level AAFTE'!$C:$Z,8,FALSE)</f>
        <v>Yes</v>
      </c>
      <c r="G1104" s="167">
        <f>VLOOKUP($C1104,'2020-21 School Level AAFTE'!$C:$I,7,FALSE)</f>
        <v>35.6</v>
      </c>
      <c r="H1104" s="145">
        <f>IFERROR(IF(F1104= "yes",VLOOKUP(C1104,Summary!$B:$I,5,0),0),0)</f>
        <v>0</v>
      </c>
      <c r="I1104" s="143">
        <f t="shared" si="241"/>
        <v>35.6</v>
      </c>
      <c r="J1104" s="101">
        <f>VLOOKUP($A1104,'2021-22 Salary &amp; Benefits'!$A:$I,3,FALSE)</f>
        <v>1</v>
      </c>
      <c r="K1104" s="101">
        <f>VLOOKUP($A1104,'2021-22 Salary &amp; Benefits'!$A:$I,4,FALSE)</f>
        <v>1</v>
      </c>
      <c r="L1104" s="45">
        <f t="shared" si="242"/>
        <v>35.6</v>
      </c>
      <c r="M1104" s="29">
        <v>15</v>
      </c>
      <c r="N1104" s="31">
        <f t="shared" si="243"/>
        <v>2.3733333333333335</v>
      </c>
      <c r="O1104" s="29">
        <v>1.1000000000000001</v>
      </c>
      <c r="P1104" s="29">
        <v>36</v>
      </c>
      <c r="Q1104" s="32">
        <f t="shared" si="244"/>
        <v>93.984000000000009</v>
      </c>
      <c r="R1104" s="122">
        <f t="shared" si="245"/>
        <v>0.10442666666666668</v>
      </c>
      <c r="S1104" s="25">
        <f>VLOOKUP($A1104,'2021-22 Salary &amp; Benefits'!$A:$I,5,FALSE)</f>
        <v>67585</v>
      </c>
      <c r="T1104" s="25">
        <f>VLOOKUP($A1104,'2021-22 Salary &amp; Benefits'!$A:$I,6,FALSE)</f>
        <v>68937</v>
      </c>
      <c r="U1104" s="26">
        <f t="shared" si="246"/>
        <v>7057.6762666666673</v>
      </c>
      <c r="V1104" s="26">
        <f t="shared" si="247"/>
        <v>141.1848533333341</v>
      </c>
      <c r="W1104" s="26">
        <f>'2021-22 Salary &amp; Benefits'!G$6</f>
        <v>11848.32</v>
      </c>
      <c r="X1104" s="28">
        <f>'2021-22 Salary &amp; Benefits'!H$6</f>
        <v>0.2271</v>
      </c>
      <c r="Y1104" s="28">
        <f>'2021-22 Salary &amp; Benefits'!I$6</f>
        <v>0.22070000000000001</v>
      </c>
      <c r="Z1104" s="26">
        <f t="shared" si="248"/>
        <v>2871.2383404906668</v>
      </c>
      <c r="AA1104" s="27">
        <f t="shared" si="252"/>
        <v>119.98101866666669</v>
      </c>
      <c r="AB1104" s="27">
        <f t="shared" si="249"/>
        <v>26.479810819733338</v>
      </c>
      <c r="AC1104" s="27">
        <f t="shared" si="250"/>
        <v>146.46082948640003</v>
      </c>
      <c r="AD1104" s="26">
        <f t="shared" si="251"/>
        <v>10216.560289977067</v>
      </c>
    </row>
    <row r="1105" spans="1:30" s="23" customFormat="1">
      <c r="A1105" s="129" t="s">
        <v>2437</v>
      </c>
      <c r="B1105" s="129" t="s">
        <v>1256</v>
      </c>
      <c r="C1105" s="130">
        <v>2146</v>
      </c>
      <c r="D1105" s="129" t="s">
        <v>1258</v>
      </c>
      <c r="E1105" s="169">
        <f>VLOOKUP($C1105,'2020-21 School Level AAFTE'!$C:$Z,11,FALSE)</f>
        <v>0.33989999999999998</v>
      </c>
      <c r="F1105" s="169" t="str">
        <f>VLOOKUP($C1105,'2020-21 School Level AAFTE'!$C:$Z,8,FALSE)</f>
        <v>No</v>
      </c>
      <c r="G1105" s="167">
        <f>VLOOKUP($C1105,'2020-21 School Level AAFTE'!$C:$I,7,FALSE)</f>
        <v>263.81</v>
      </c>
      <c r="H1105" s="145">
        <f>IFERROR(IF(F1105= "yes",VLOOKUP(C1105,Summary!$B:$I,5,0),0),0)</f>
        <v>0</v>
      </c>
      <c r="I1105" s="144">
        <f t="shared" si="241"/>
        <v>0</v>
      </c>
      <c r="J1105" s="101">
        <f>VLOOKUP($A1105,'2021-22 Salary &amp; Benefits'!$A:$I,3,FALSE)</f>
        <v>1</v>
      </c>
      <c r="K1105" s="101">
        <f>VLOOKUP($A1105,'2021-22 Salary &amp; Benefits'!$A:$I,4,FALSE)</f>
        <v>1</v>
      </c>
      <c r="L1105" s="121">
        <f t="shared" si="242"/>
        <v>0</v>
      </c>
      <c r="M1105" s="29">
        <v>15</v>
      </c>
      <c r="N1105" s="31">
        <f t="shared" si="243"/>
        <v>0</v>
      </c>
      <c r="O1105" s="29">
        <v>1.1000000000000001</v>
      </c>
      <c r="P1105" s="29">
        <v>36</v>
      </c>
      <c r="Q1105" s="32">
        <f t="shared" si="244"/>
        <v>0</v>
      </c>
      <c r="R1105" s="122">
        <f t="shared" si="245"/>
        <v>0</v>
      </c>
      <c r="S1105" s="25">
        <f>VLOOKUP($A1105,'2021-22 Salary &amp; Benefits'!$A:$I,5,FALSE)</f>
        <v>67585</v>
      </c>
      <c r="T1105" s="25">
        <f>VLOOKUP($A1105,'2021-22 Salary &amp; Benefits'!$A:$I,6,FALSE)</f>
        <v>68937</v>
      </c>
      <c r="U1105" s="26">
        <f t="shared" si="246"/>
        <v>0</v>
      </c>
      <c r="V1105" s="26">
        <f t="shared" si="247"/>
        <v>0</v>
      </c>
      <c r="W1105" s="26">
        <f>'2021-22 Salary &amp; Benefits'!G$6</f>
        <v>11848.32</v>
      </c>
      <c r="X1105" s="28">
        <f>'2021-22 Salary &amp; Benefits'!H$6</f>
        <v>0.2271</v>
      </c>
      <c r="Y1105" s="28">
        <f>'2021-22 Salary &amp; Benefits'!I$6</f>
        <v>0.22070000000000001</v>
      </c>
      <c r="Z1105" s="26">
        <f t="shared" si="248"/>
        <v>0</v>
      </c>
      <c r="AA1105" s="27">
        <f t="shared" si="252"/>
        <v>0</v>
      </c>
      <c r="AB1105" s="27">
        <f t="shared" si="249"/>
        <v>0</v>
      </c>
      <c r="AC1105" s="27">
        <f t="shared" si="250"/>
        <v>0</v>
      </c>
      <c r="AD1105" s="26">
        <f t="shared" si="251"/>
        <v>0</v>
      </c>
    </row>
    <row r="1106" spans="1:30" s="23" customFormat="1">
      <c r="A1106" s="129" t="s">
        <v>2437</v>
      </c>
      <c r="B1106" s="129" t="s">
        <v>1256</v>
      </c>
      <c r="C1106" s="130">
        <v>4501</v>
      </c>
      <c r="D1106" s="129" t="s">
        <v>1259</v>
      </c>
      <c r="E1106" s="169">
        <f>VLOOKUP($C1106,'2020-21 School Level AAFTE'!$C:$Z,11,FALSE)</f>
        <v>0.37380000000000002</v>
      </c>
      <c r="F1106" s="169" t="str">
        <f>VLOOKUP($C1106,'2020-21 School Level AAFTE'!$C:$Z,8,FALSE)</f>
        <v>No</v>
      </c>
      <c r="G1106" s="167">
        <f>VLOOKUP($C1106,'2020-21 School Level AAFTE'!$C:$I,7,FALSE)</f>
        <v>332.6</v>
      </c>
      <c r="H1106" s="145">
        <f>IFERROR(IF(F1106= "yes",VLOOKUP(C1106,Summary!$B:$I,5,0),0),0)</f>
        <v>0</v>
      </c>
      <c r="I1106" s="144">
        <f t="shared" si="241"/>
        <v>0</v>
      </c>
      <c r="J1106" s="101">
        <f>VLOOKUP($A1106,'2021-22 Salary &amp; Benefits'!$A:$I,3,FALSE)</f>
        <v>1</v>
      </c>
      <c r="K1106" s="101">
        <f>VLOOKUP($A1106,'2021-22 Salary &amp; Benefits'!$A:$I,4,FALSE)</f>
        <v>1</v>
      </c>
      <c r="L1106" s="121">
        <f t="shared" si="242"/>
        <v>0</v>
      </c>
      <c r="M1106" s="29">
        <v>15</v>
      </c>
      <c r="N1106" s="31">
        <f t="shared" si="243"/>
        <v>0</v>
      </c>
      <c r="O1106" s="29">
        <v>1.1000000000000001</v>
      </c>
      <c r="P1106" s="29">
        <v>36</v>
      </c>
      <c r="Q1106" s="32">
        <f t="shared" si="244"/>
        <v>0</v>
      </c>
      <c r="R1106" s="122">
        <f t="shared" si="245"/>
        <v>0</v>
      </c>
      <c r="S1106" s="25">
        <f>VLOOKUP($A1106,'2021-22 Salary &amp; Benefits'!$A:$I,5,FALSE)</f>
        <v>67585</v>
      </c>
      <c r="T1106" s="25">
        <f>VLOOKUP($A1106,'2021-22 Salary &amp; Benefits'!$A:$I,6,FALSE)</f>
        <v>68937</v>
      </c>
      <c r="U1106" s="26">
        <f t="shared" si="246"/>
        <v>0</v>
      </c>
      <c r="V1106" s="26">
        <f t="shared" si="247"/>
        <v>0</v>
      </c>
      <c r="W1106" s="26">
        <f>'2021-22 Salary &amp; Benefits'!G$6</f>
        <v>11848.32</v>
      </c>
      <c r="X1106" s="28">
        <f>'2021-22 Salary &amp; Benefits'!H$6</f>
        <v>0.2271</v>
      </c>
      <c r="Y1106" s="28">
        <f>'2021-22 Salary &amp; Benefits'!I$6</f>
        <v>0.22070000000000001</v>
      </c>
      <c r="Z1106" s="26">
        <f t="shared" si="248"/>
        <v>0</v>
      </c>
      <c r="AA1106" s="27">
        <f t="shared" si="252"/>
        <v>0</v>
      </c>
      <c r="AB1106" s="27">
        <f t="shared" si="249"/>
        <v>0</v>
      </c>
      <c r="AC1106" s="27">
        <f t="shared" si="250"/>
        <v>0</v>
      </c>
      <c r="AD1106" s="26">
        <f t="shared" si="251"/>
        <v>0</v>
      </c>
    </row>
    <row r="1107" spans="1:30" s="23" customFormat="1">
      <c r="A1107" s="129" t="s">
        <v>2481</v>
      </c>
      <c r="B1107" s="129" t="s">
        <v>1597</v>
      </c>
      <c r="C1107" s="130">
        <v>3406</v>
      </c>
      <c r="D1107" s="129" t="s">
        <v>1598</v>
      </c>
      <c r="E1107" s="169">
        <f>VLOOKUP($C1107,'2020-21 School Level AAFTE'!$C:$Z,11,FALSE)</f>
        <v>0.50529999999999997</v>
      </c>
      <c r="F1107" s="169" t="str">
        <f>VLOOKUP($C1107,'2020-21 School Level AAFTE'!$C:$Z,8,FALSE)</f>
        <v>Yes</v>
      </c>
      <c r="G1107" s="167">
        <f>VLOOKUP($C1107,'2020-21 School Level AAFTE'!$C:$I,7,FALSE)</f>
        <v>33.299999999999997</v>
      </c>
      <c r="H1107" s="145">
        <f>IFERROR(IF(F1107= "yes",VLOOKUP(C1107,Summary!$B:$I,5,0),0),0)</f>
        <v>0</v>
      </c>
      <c r="I1107" s="144">
        <f t="shared" si="241"/>
        <v>33.299999999999997</v>
      </c>
      <c r="J1107" s="101">
        <f>VLOOKUP($A1107,'2021-22 Salary &amp; Benefits'!$A:$I,3,FALSE)</f>
        <v>1</v>
      </c>
      <c r="K1107" s="101">
        <f>VLOOKUP($A1107,'2021-22 Salary &amp; Benefits'!$A:$I,4,FALSE)</f>
        <v>1</v>
      </c>
      <c r="L1107" s="121">
        <f t="shared" si="242"/>
        <v>33.299999999999997</v>
      </c>
      <c r="M1107" s="29">
        <v>15</v>
      </c>
      <c r="N1107" s="31">
        <f t="shared" si="243"/>
        <v>2.2199999999999998</v>
      </c>
      <c r="O1107" s="29">
        <v>1.1000000000000001</v>
      </c>
      <c r="P1107" s="29">
        <v>36</v>
      </c>
      <c r="Q1107" s="32">
        <f t="shared" si="244"/>
        <v>87.911999999999992</v>
      </c>
      <c r="R1107" s="122">
        <f t="shared" si="245"/>
        <v>9.7679999999999989E-2</v>
      </c>
      <c r="S1107" s="25">
        <f>VLOOKUP($A1107,'2021-22 Salary &amp; Benefits'!$A:$I,5,FALSE)</f>
        <v>67585</v>
      </c>
      <c r="T1107" s="25">
        <f>VLOOKUP($A1107,'2021-22 Salary &amp; Benefits'!$A:$I,6,FALSE)</f>
        <v>68937</v>
      </c>
      <c r="U1107" s="26">
        <f t="shared" si="246"/>
        <v>6601.7027999999991</v>
      </c>
      <c r="V1107" s="26">
        <f t="shared" si="247"/>
        <v>132.0633600000001</v>
      </c>
      <c r="W1107" s="26">
        <f>'2021-22 Salary &amp; Benefits'!G$6</f>
        <v>11848.32</v>
      </c>
      <c r="X1107" s="28">
        <f>'2021-22 Salary &amp; Benefits'!H$6</f>
        <v>0.2271</v>
      </c>
      <c r="Y1107" s="28">
        <f>'2021-22 Salary &amp; Benefits'!I$6</f>
        <v>0.22070000000000001</v>
      </c>
      <c r="Z1107" s="26">
        <f t="shared" si="248"/>
        <v>2685.7369870319999</v>
      </c>
      <c r="AA1107" s="27">
        <f t="shared" si="252"/>
        <v>112.22943599999999</v>
      </c>
      <c r="AB1107" s="27">
        <f t="shared" si="249"/>
        <v>24.769036525200001</v>
      </c>
      <c r="AC1107" s="27">
        <f t="shared" si="250"/>
        <v>136.99847252519999</v>
      </c>
      <c r="AD1107" s="26">
        <f t="shared" si="251"/>
        <v>9556.5016195571989</v>
      </c>
    </row>
    <row r="1108" spans="1:30" s="23" customFormat="1">
      <c r="A1108" s="129" t="s">
        <v>2481</v>
      </c>
      <c r="B1108" s="129" t="s">
        <v>1597</v>
      </c>
      <c r="C1108" s="130">
        <v>5480</v>
      </c>
      <c r="D1108" s="129" t="s">
        <v>2749</v>
      </c>
      <c r="E1108" s="169">
        <f>VLOOKUP($C1108,'2020-21 School Level AAFTE'!$C:$Z,11,FALSE)</f>
        <v>0.16739999999999999</v>
      </c>
      <c r="F1108" s="169" t="str">
        <f>VLOOKUP($C1108,'2020-21 School Level AAFTE'!$C:$Z,8,FALSE)</f>
        <v>No</v>
      </c>
      <c r="G1108" s="167">
        <f>VLOOKUP($C1108,'2020-21 School Level AAFTE'!$C:$I,7,FALSE)</f>
        <v>8.01</v>
      </c>
      <c r="H1108" s="145">
        <f>IFERROR(IF(F1108= "yes",VLOOKUP(C1108,Summary!$B:$I,5,0),0),0)</f>
        <v>0</v>
      </c>
      <c r="I1108" s="144">
        <f t="shared" si="241"/>
        <v>0</v>
      </c>
      <c r="J1108" s="101">
        <f>VLOOKUP($A1108,'2021-22 Salary &amp; Benefits'!$A:$I,3,FALSE)</f>
        <v>1</v>
      </c>
      <c r="K1108" s="101">
        <f>VLOOKUP($A1108,'2021-22 Salary &amp; Benefits'!$A:$I,4,FALSE)</f>
        <v>1</v>
      </c>
      <c r="L1108" s="121">
        <f t="shared" si="242"/>
        <v>0</v>
      </c>
      <c r="M1108" s="29">
        <v>15</v>
      </c>
      <c r="N1108" s="31">
        <f t="shared" si="243"/>
        <v>0</v>
      </c>
      <c r="O1108" s="29">
        <v>1.1000000000000001</v>
      </c>
      <c r="P1108" s="29">
        <v>36</v>
      </c>
      <c r="Q1108" s="32">
        <f t="shared" si="244"/>
        <v>0</v>
      </c>
      <c r="R1108" s="122">
        <f t="shared" si="245"/>
        <v>0</v>
      </c>
      <c r="S1108" s="25">
        <f>VLOOKUP($A1108,'2021-22 Salary &amp; Benefits'!$A:$I,5,FALSE)</f>
        <v>67585</v>
      </c>
      <c r="T1108" s="25">
        <f>VLOOKUP($A1108,'2021-22 Salary &amp; Benefits'!$A:$I,6,FALSE)</f>
        <v>68937</v>
      </c>
      <c r="U1108" s="26">
        <f t="shared" si="246"/>
        <v>0</v>
      </c>
      <c r="V1108" s="26">
        <f t="shared" si="247"/>
        <v>0</v>
      </c>
      <c r="W1108" s="26">
        <f>'2021-22 Salary &amp; Benefits'!G$6</f>
        <v>11848.32</v>
      </c>
      <c r="X1108" s="28">
        <f>'2021-22 Salary &amp; Benefits'!H$6</f>
        <v>0.2271</v>
      </c>
      <c r="Y1108" s="28">
        <f>'2021-22 Salary &amp; Benefits'!I$6</f>
        <v>0.22070000000000001</v>
      </c>
      <c r="Z1108" s="26">
        <f t="shared" si="248"/>
        <v>0</v>
      </c>
      <c r="AA1108" s="27">
        <f t="shared" si="252"/>
        <v>0</v>
      </c>
      <c r="AB1108" s="27">
        <f t="shared" si="249"/>
        <v>0</v>
      </c>
      <c r="AC1108" s="27">
        <f t="shared" si="250"/>
        <v>0</v>
      </c>
      <c r="AD1108" s="26">
        <f t="shared" si="251"/>
        <v>0</v>
      </c>
    </row>
    <row r="1109" spans="1:30" s="23" customFormat="1">
      <c r="A1109" s="129" t="s">
        <v>2490</v>
      </c>
      <c r="B1109" s="129" t="s">
        <v>1718</v>
      </c>
      <c r="C1109" s="130">
        <v>4362</v>
      </c>
      <c r="D1109" s="129" t="s">
        <v>1726</v>
      </c>
      <c r="E1109" s="169">
        <f>VLOOKUP($C1109,'2020-21 School Level AAFTE'!$C:$Z,11,FALSE)</f>
        <v>0.1265</v>
      </c>
      <c r="F1109" s="169" t="str">
        <f>VLOOKUP($C1109,'2020-21 School Level AAFTE'!$C:$Z,8,FALSE)</f>
        <v>No</v>
      </c>
      <c r="G1109" s="167">
        <f>VLOOKUP($C1109,'2020-21 School Level AAFTE'!$C:$I,7,FALSE)</f>
        <v>348.15</v>
      </c>
      <c r="H1109" s="145">
        <f>IFERROR(IF(F1109= "yes",VLOOKUP(C1109,Summary!$B:$I,5,0),0),0)</f>
        <v>0</v>
      </c>
      <c r="I1109" s="144">
        <f t="shared" si="241"/>
        <v>0</v>
      </c>
      <c r="J1109" s="101">
        <f>VLOOKUP($A1109,'2021-22 Salary &amp; Benefits'!$A:$I,3,FALSE)</f>
        <v>1.18</v>
      </c>
      <c r="K1109" s="101">
        <f>VLOOKUP($A1109,'2021-22 Salary &amp; Benefits'!$A:$I,4,FALSE)</f>
        <v>1.18</v>
      </c>
      <c r="L1109" s="121">
        <f t="shared" si="242"/>
        <v>0</v>
      </c>
      <c r="M1109" s="29">
        <v>15</v>
      </c>
      <c r="N1109" s="31">
        <f t="shared" si="243"/>
        <v>0</v>
      </c>
      <c r="O1109" s="29">
        <v>1.1000000000000001</v>
      </c>
      <c r="P1109" s="29">
        <v>36</v>
      </c>
      <c r="Q1109" s="32">
        <f t="shared" si="244"/>
        <v>0</v>
      </c>
      <c r="R1109" s="122">
        <f t="shared" si="245"/>
        <v>0</v>
      </c>
      <c r="S1109" s="25">
        <f>VLOOKUP($A1109,'2021-22 Salary &amp; Benefits'!$A:$I,5,FALSE)</f>
        <v>67585</v>
      </c>
      <c r="T1109" s="25">
        <f>VLOOKUP($A1109,'2021-22 Salary &amp; Benefits'!$A:$I,6,FALSE)</f>
        <v>68937</v>
      </c>
      <c r="U1109" s="26">
        <f t="shared" si="246"/>
        <v>0</v>
      </c>
      <c r="V1109" s="26">
        <f t="shared" si="247"/>
        <v>0</v>
      </c>
      <c r="W1109" s="26">
        <f>'2021-22 Salary &amp; Benefits'!G$6</f>
        <v>11848.32</v>
      </c>
      <c r="X1109" s="28">
        <f>'2021-22 Salary &amp; Benefits'!H$6</f>
        <v>0.2271</v>
      </c>
      <c r="Y1109" s="28">
        <f>'2021-22 Salary &amp; Benefits'!I$6</f>
        <v>0.22070000000000001</v>
      </c>
      <c r="Z1109" s="26">
        <f t="shared" si="248"/>
        <v>0</v>
      </c>
      <c r="AA1109" s="27">
        <f t="shared" si="252"/>
        <v>0</v>
      </c>
      <c r="AB1109" s="27">
        <f t="shared" si="249"/>
        <v>0</v>
      </c>
      <c r="AC1109" s="27">
        <f t="shared" si="250"/>
        <v>0</v>
      </c>
      <c r="AD1109" s="26">
        <f t="shared" si="251"/>
        <v>0</v>
      </c>
    </row>
    <row r="1110" spans="1:30" s="23" customFormat="1">
      <c r="A1110" s="129" t="s">
        <v>2490</v>
      </c>
      <c r="B1110" s="129" t="s">
        <v>1718</v>
      </c>
      <c r="C1110" s="130">
        <v>3060</v>
      </c>
      <c r="D1110" s="129" t="s">
        <v>1724</v>
      </c>
      <c r="E1110" s="169">
        <f>VLOOKUP($C1110,'2020-21 School Level AAFTE'!$C:$Z,11,FALSE)</f>
        <v>0.65459999999999996</v>
      </c>
      <c r="F1110" s="169" t="str">
        <f>VLOOKUP($C1110,'2020-21 School Level AAFTE'!$C:$Z,8,FALSE)</f>
        <v>Yes</v>
      </c>
      <c r="G1110" s="167">
        <f>VLOOKUP($C1110,'2020-21 School Level AAFTE'!$C:$I,7,FALSE)</f>
        <v>502.63</v>
      </c>
      <c r="H1110" s="145">
        <f>IFERROR(IF(F1110= "yes",VLOOKUP(C1110,Summary!$B:$I,5,0),0),0)</f>
        <v>0</v>
      </c>
      <c r="I1110" s="144">
        <f t="shared" si="241"/>
        <v>502.63</v>
      </c>
      <c r="J1110" s="101">
        <f>VLOOKUP($A1110,'2021-22 Salary &amp; Benefits'!$A:$I,3,FALSE)</f>
        <v>1.18</v>
      </c>
      <c r="K1110" s="101">
        <f>VLOOKUP($A1110,'2021-22 Salary &amp; Benefits'!$A:$I,4,FALSE)</f>
        <v>1.18</v>
      </c>
      <c r="L1110" s="121">
        <f t="shared" si="242"/>
        <v>502.63</v>
      </c>
      <c r="M1110" s="29">
        <v>15</v>
      </c>
      <c r="N1110" s="31">
        <f t="shared" si="243"/>
        <v>33.508666666666663</v>
      </c>
      <c r="O1110" s="29">
        <v>1.1000000000000001</v>
      </c>
      <c r="P1110" s="29">
        <v>36</v>
      </c>
      <c r="Q1110" s="32">
        <f t="shared" si="244"/>
        <v>1326.9431999999999</v>
      </c>
      <c r="R1110" s="122">
        <f t="shared" si="245"/>
        <v>1.4743813333333333</v>
      </c>
      <c r="S1110" s="25">
        <f>VLOOKUP($A1110,'2021-22 Salary &amp; Benefits'!$A:$I,5,FALSE)</f>
        <v>67585</v>
      </c>
      <c r="T1110" s="25">
        <f>VLOOKUP($A1110,'2021-22 Salary &amp; Benefits'!$A:$I,6,FALSE)</f>
        <v>68937</v>
      </c>
      <c r="U1110" s="26">
        <f t="shared" si="246"/>
        <v>117582.35364773334</v>
      </c>
      <c r="V1110" s="26">
        <f t="shared" si="247"/>
        <v>2352.1690039466484</v>
      </c>
      <c r="W1110" s="26">
        <f>'2021-22 Salary &amp; Benefits'!G$6</f>
        <v>11848.32</v>
      </c>
      <c r="X1110" s="28">
        <f>'2021-22 Salary &amp; Benefits'!H$6</f>
        <v>0.2271</v>
      </c>
      <c r="Y1110" s="28">
        <f>'2021-22 Salary &amp; Benefits'!I$6</f>
        <v>0.22070000000000001</v>
      </c>
      <c r="Z1110" s="26">
        <f t="shared" si="248"/>
        <v>44691.018051931263</v>
      </c>
      <c r="AA1110" s="27">
        <f t="shared" si="252"/>
        <v>1998.908710861333</v>
      </c>
      <c r="AB1110" s="27">
        <f t="shared" si="249"/>
        <v>441.15915248709621</v>
      </c>
      <c r="AC1110" s="27">
        <f t="shared" si="250"/>
        <v>2440.0678633484295</v>
      </c>
      <c r="AD1110" s="26">
        <f t="shared" si="251"/>
        <v>167065.60856695968</v>
      </c>
    </row>
    <row r="1111" spans="1:30" s="23" customFormat="1">
      <c r="A1111" s="129" t="s">
        <v>2490</v>
      </c>
      <c r="B1111" s="129" t="s">
        <v>1718</v>
      </c>
      <c r="C1111" s="130">
        <v>4594</v>
      </c>
      <c r="D1111" s="129" t="s">
        <v>1729</v>
      </c>
      <c r="E1111" s="169">
        <f>VLOOKUP($C1111,'2020-21 School Level AAFTE'!$C:$Z,11,FALSE)</f>
        <v>0.34420000000000001</v>
      </c>
      <c r="F1111" s="169" t="str">
        <f>VLOOKUP($C1111,'2020-21 School Level AAFTE'!$C:$Z,8,FALSE)</f>
        <v>No</v>
      </c>
      <c r="G1111" s="167">
        <f>VLOOKUP($C1111,'2020-21 School Level AAFTE'!$C:$I,7,FALSE)</f>
        <v>334.9</v>
      </c>
      <c r="H1111" s="145">
        <f>IFERROR(IF(F1111= "yes",VLOOKUP(C1111,Summary!$B:$I,5,0),0),0)</f>
        <v>0</v>
      </c>
      <c r="I1111" s="144">
        <f t="shared" si="241"/>
        <v>0</v>
      </c>
      <c r="J1111" s="101">
        <f>VLOOKUP($A1111,'2021-22 Salary &amp; Benefits'!$A:$I,3,FALSE)</f>
        <v>1.18</v>
      </c>
      <c r="K1111" s="101">
        <f>VLOOKUP($A1111,'2021-22 Salary &amp; Benefits'!$A:$I,4,FALSE)</f>
        <v>1.18</v>
      </c>
      <c r="L1111" s="121">
        <f t="shared" si="242"/>
        <v>0</v>
      </c>
      <c r="M1111" s="29">
        <v>15</v>
      </c>
      <c r="N1111" s="31">
        <f t="shared" si="243"/>
        <v>0</v>
      </c>
      <c r="O1111" s="29">
        <v>1.1000000000000001</v>
      </c>
      <c r="P1111" s="29">
        <v>36</v>
      </c>
      <c r="Q1111" s="32">
        <f t="shared" si="244"/>
        <v>0</v>
      </c>
      <c r="R1111" s="122">
        <f t="shared" si="245"/>
        <v>0</v>
      </c>
      <c r="S1111" s="25">
        <f>VLOOKUP($A1111,'2021-22 Salary &amp; Benefits'!$A:$I,5,FALSE)</f>
        <v>67585</v>
      </c>
      <c r="T1111" s="25">
        <f>VLOOKUP($A1111,'2021-22 Salary &amp; Benefits'!$A:$I,6,FALSE)</f>
        <v>68937</v>
      </c>
      <c r="U1111" s="26">
        <f t="shared" si="246"/>
        <v>0</v>
      </c>
      <c r="V1111" s="26">
        <f t="shared" si="247"/>
        <v>0</v>
      </c>
      <c r="W1111" s="26">
        <f>'2021-22 Salary &amp; Benefits'!G$6</f>
        <v>11848.32</v>
      </c>
      <c r="X1111" s="28">
        <f>'2021-22 Salary &amp; Benefits'!H$6</f>
        <v>0.2271</v>
      </c>
      <c r="Y1111" s="28">
        <f>'2021-22 Salary &amp; Benefits'!I$6</f>
        <v>0.22070000000000001</v>
      </c>
      <c r="Z1111" s="26">
        <f t="shared" si="248"/>
        <v>0</v>
      </c>
      <c r="AA1111" s="27">
        <f t="shared" si="252"/>
        <v>0</v>
      </c>
      <c r="AB1111" s="27">
        <f t="shared" si="249"/>
        <v>0</v>
      </c>
      <c r="AC1111" s="27">
        <f t="shared" si="250"/>
        <v>0</v>
      </c>
      <c r="AD1111" s="26">
        <f t="shared" si="251"/>
        <v>0</v>
      </c>
    </row>
    <row r="1112" spans="1:30" s="23" customFormat="1">
      <c r="A1112" s="129" t="s">
        <v>2490</v>
      </c>
      <c r="B1112" s="129" t="s">
        <v>1718</v>
      </c>
      <c r="C1112" s="130">
        <v>4544</v>
      </c>
      <c r="D1112" s="129" t="s">
        <v>1728</v>
      </c>
      <c r="E1112" s="169">
        <f>VLOOKUP($C1112,'2020-21 School Level AAFTE'!$C:$Z,11,FALSE)</f>
        <v>0.3155</v>
      </c>
      <c r="F1112" s="169" t="str">
        <f>VLOOKUP($C1112,'2020-21 School Level AAFTE'!$C:$Z,8,FALSE)</f>
        <v>No</v>
      </c>
      <c r="G1112" s="167">
        <f>VLOOKUP($C1112,'2020-21 School Level AAFTE'!$C:$I,7,FALSE)</f>
        <v>418.92</v>
      </c>
      <c r="H1112" s="145">
        <f>IFERROR(IF(F1112= "yes",VLOOKUP(C1112,Summary!$B:$I,5,0),0),0)</f>
        <v>0</v>
      </c>
      <c r="I1112" s="144">
        <f t="shared" si="241"/>
        <v>0</v>
      </c>
      <c r="J1112" s="101">
        <f>VLOOKUP($A1112,'2021-22 Salary &amp; Benefits'!$A:$I,3,FALSE)</f>
        <v>1.18</v>
      </c>
      <c r="K1112" s="101">
        <f>VLOOKUP($A1112,'2021-22 Salary &amp; Benefits'!$A:$I,4,FALSE)</f>
        <v>1.18</v>
      </c>
      <c r="L1112" s="121">
        <f t="shared" si="242"/>
        <v>0</v>
      </c>
      <c r="M1112" s="29">
        <v>15</v>
      </c>
      <c r="N1112" s="31">
        <f t="shared" si="243"/>
        <v>0</v>
      </c>
      <c r="O1112" s="29">
        <v>1.1000000000000001</v>
      </c>
      <c r="P1112" s="29">
        <v>36</v>
      </c>
      <c r="Q1112" s="32">
        <f t="shared" si="244"/>
        <v>0</v>
      </c>
      <c r="R1112" s="122">
        <f t="shared" si="245"/>
        <v>0</v>
      </c>
      <c r="S1112" s="25">
        <f>VLOOKUP($A1112,'2021-22 Salary &amp; Benefits'!$A:$I,5,FALSE)</f>
        <v>67585</v>
      </c>
      <c r="T1112" s="25">
        <f>VLOOKUP($A1112,'2021-22 Salary &amp; Benefits'!$A:$I,6,FALSE)</f>
        <v>68937</v>
      </c>
      <c r="U1112" s="26">
        <f t="shared" si="246"/>
        <v>0</v>
      </c>
      <c r="V1112" s="26">
        <f t="shared" si="247"/>
        <v>0</v>
      </c>
      <c r="W1112" s="26">
        <f>'2021-22 Salary &amp; Benefits'!G$6</f>
        <v>11848.32</v>
      </c>
      <c r="X1112" s="28">
        <f>'2021-22 Salary &amp; Benefits'!H$6</f>
        <v>0.2271</v>
      </c>
      <c r="Y1112" s="28">
        <f>'2021-22 Salary &amp; Benefits'!I$6</f>
        <v>0.22070000000000001</v>
      </c>
      <c r="Z1112" s="26">
        <f t="shared" si="248"/>
        <v>0</v>
      </c>
      <c r="AA1112" s="27">
        <f t="shared" si="252"/>
        <v>0</v>
      </c>
      <c r="AB1112" s="27">
        <f t="shared" si="249"/>
        <v>0</v>
      </c>
      <c r="AC1112" s="27">
        <f t="shared" si="250"/>
        <v>0</v>
      </c>
      <c r="AD1112" s="26">
        <f t="shared" si="251"/>
        <v>0</v>
      </c>
    </row>
    <row r="1113" spans="1:30" s="23" customFormat="1">
      <c r="A1113" s="129" t="s">
        <v>2490</v>
      </c>
      <c r="B1113" s="129" t="s">
        <v>1718</v>
      </c>
      <c r="C1113" s="130">
        <v>1806</v>
      </c>
      <c r="D1113" s="129" t="s">
        <v>1721</v>
      </c>
      <c r="E1113" s="169">
        <f>VLOOKUP($C1113,'2020-21 School Level AAFTE'!$C:$Z,11,FALSE)</f>
        <v>0.60829999999999995</v>
      </c>
      <c r="F1113" s="169" t="str">
        <f>VLOOKUP($C1113,'2020-21 School Level AAFTE'!$C:$Z,8,FALSE)</f>
        <v>Yes</v>
      </c>
      <c r="G1113" s="167">
        <f>VLOOKUP($C1113,'2020-21 School Level AAFTE'!$C:$I,7,FALSE)</f>
        <v>42.72</v>
      </c>
      <c r="H1113" s="145">
        <f>IFERROR(IF(F1113= "yes",VLOOKUP(C1113,Summary!$B:$I,5,0),0),0)</f>
        <v>0</v>
      </c>
      <c r="I1113" s="144">
        <f t="shared" si="241"/>
        <v>42.72</v>
      </c>
      <c r="J1113" s="101">
        <f>VLOOKUP($A1113,'2021-22 Salary &amp; Benefits'!$A:$I,3,FALSE)</f>
        <v>1.18</v>
      </c>
      <c r="K1113" s="101">
        <f>VLOOKUP($A1113,'2021-22 Salary &amp; Benefits'!$A:$I,4,FALSE)</f>
        <v>1.18</v>
      </c>
      <c r="L1113" s="121">
        <f t="shared" si="242"/>
        <v>42.72</v>
      </c>
      <c r="M1113" s="29">
        <v>15</v>
      </c>
      <c r="N1113" s="31">
        <f t="shared" si="243"/>
        <v>2.8479999999999999</v>
      </c>
      <c r="O1113" s="29">
        <v>1.1000000000000001</v>
      </c>
      <c r="P1113" s="29">
        <v>36</v>
      </c>
      <c r="Q1113" s="32">
        <f t="shared" si="244"/>
        <v>112.7808</v>
      </c>
      <c r="R1113" s="122">
        <f t="shared" si="245"/>
        <v>0.12531200000000001</v>
      </c>
      <c r="S1113" s="25">
        <f>VLOOKUP($A1113,'2021-22 Salary &amp; Benefits'!$A:$I,5,FALSE)</f>
        <v>67585</v>
      </c>
      <c r="T1113" s="25">
        <f>VLOOKUP($A1113,'2021-22 Salary &amp; Benefits'!$A:$I,6,FALSE)</f>
        <v>68937</v>
      </c>
      <c r="U1113" s="26">
        <f t="shared" si="246"/>
        <v>9993.6695936000015</v>
      </c>
      <c r="V1113" s="26">
        <f t="shared" si="247"/>
        <v>199.91775231999782</v>
      </c>
      <c r="W1113" s="26">
        <f>'2021-22 Salary &amp; Benefits'!G$6</f>
        <v>11848.32</v>
      </c>
      <c r="X1113" s="28">
        <f>'2021-22 Salary &amp; Benefits'!H$6</f>
        <v>0.2271</v>
      </c>
      <c r="Y1113" s="28">
        <f>'2021-22 Salary &amp; Benefits'!I$6</f>
        <v>0.22070000000000001</v>
      </c>
      <c r="Z1113" s="26">
        <f t="shared" si="248"/>
        <v>3798.4208884835843</v>
      </c>
      <c r="AA1113" s="27">
        <f t="shared" si="252"/>
        <v>169.89312243199998</v>
      </c>
      <c r="AB1113" s="27">
        <f t="shared" si="249"/>
        <v>37.495412120742401</v>
      </c>
      <c r="AC1113" s="27">
        <f t="shared" si="250"/>
        <v>207.38853455274239</v>
      </c>
      <c r="AD1113" s="26">
        <f t="shared" si="251"/>
        <v>14199.396768956325</v>
      </c>
    </row>
    <row r="1114" spans="1:30" s="23" customFormat="1">
      <c r="A1114" s="129" t="s">
        <v>2490</v>
      </c>
      <c r="B1114" s="129" t="s">
        <v>1718</v>
      </c>
      <c r="C1114" s="130">
        <v>2546</v>
      </c>
      <c r="D1114" s="129" t="s">
        <v>1723</v>
      </c>
      <c r="E1114" s="169">
        <f>VLOOKUP($C1114,'2020-21 School Level AAFTE'!$C:$Z,11,FALSE)</f>
        <v>0.21460000000000001</v>
      </c>
      <c r="F1114" s="169" t="str">
        <f>VLOOKUP($C1114,'2020-21 School Level AAFTE'!$C:$Z,8,FALSE)</f>
        <v>No</v>
      </c>
      <c r="G1114" s="167">
        <f>VLOOKUP($C1114,'2020-21 School Level AAFTE'!$C:$I,7,FALSE)</f>
        <v>471.5</v>
      </c>
      <c r="H1114" s="145">
        <f>IFERROR(IF(F1114= "yes",VLOOKUP(C1114,Summary!$B:$I,5,0),0),0)</f>
        <v>0</v>
      </c>
      <c r="I1114" s="143">
        <f t="shared" si="241"/>
        <v>0</v>
      </c>
      <c r="J1114" s="101">
        <f>VLOOKUP($A1114,'2021-22 Salary &amp; Benefits'!$A:$I,3,FALSE)</f>
        <v>1.18</v>
      </c>
      <c r="K1114" s="101">
        <f>VLOOKUP($A1114,'2021-22 Salary &amp; Benefits'!$A:$I,4,FALSE)</f>
        <v>1.18</v>
      </c>
      <c r="L1114" s="45">
        <f t="shared" si="242"/>
        <v>0</v>
      </c>
      <c r="M1114" s="29">
        <v>15</v>
      </c>
      <c r="N1114" s="31">
        <f t="shared" si="243"/>
        <v>0</v>
      </c>
      <c r="O1114" s="29">
        <v>1.1000000000000001</v>
      </c>
      <c r="P1114" s="29">
        <v>36</v>
      </c>
      <c r="Q1114" s="32">
        <f t="shared" si="244"/>
        <v>0</v>
      </c>
      <c r="R1114" s="122">
        <f t="shared" si="245"/>
        <v>0</v>
      </c>
      <c r="S1114" s="25">
        <f>VLOOKUP($A1114,'2021-22 Salary &amp; Benefits'!$A:$I,5,FALSE)</f>
        <v>67585</v>
      </c>
      <c r="T1114" s="25">
        <f>VLOOKUP($A1114,'2021-22 Salary &amp; Benefits'!$A:$I,6,FALSE)</f>
        <v>68937</v>
      </c>
      <c r="U1114" s="26">
        <f t="shared" si="246"/>
        <v>0</v>
      </c>
      <c r="V1114" s="26">
        <f t="shared" si="247"/>
        <v>0</v>
      </c>
      <c r="W1114" s="26">
        <f>'2021-22 Salary &amp; Benefits'!G$6</f>
        <v>11848.32</v>
      </c>
      <c r="X1114" s="28">
        <f>'2021-22 Salary &amp; Benefits'!H$6</f>
        <v>0.2271</v>
      </c>
      <c r="Y1114" s="28">
        <f>'2021-22 Salary &amp; Benefits'!I$6</f>
        <v>0.22070000000000001</v>
      </c>
      <c r="Z1114" s="26">
        <f t="shared" si="248"/>
        <v>0</v>
      </c>
      <c r="AA1114" s="27">
        <f t="shared" si="252"/>
        <v>0</v>
      </c>
      <c r="AB1114" s="27">
        <f t="shared" si="249"/>
        <v>0</v>
      </c>
      <c r="AC1114" s="27">
        <f t="shared" si="250"/>
        <v>0</v>
      </c>
      <c r="AD1114" s="26">
        <f t="shared" si="251"/>
        <v>0</v>
      </c>
    </row>
    <row r="1115" spans="1:30" s="23" customFormat="1">
      <c r="A1115" s="129" t="s">
        <v>2490</v>
      </c>
      <c r="B1115" s="129" t="s">
        <v>1718</v>
      </c>
      <c r="C1115" s="130">
        <v>4528</v>
      </c>
      <c r="D1115" s="129" t="s">
        <v>1727</v>
      </c>
      <c r="E1115" s="169">
        <f>VLOOKUP($C1115,'2020-21 School Level AAFTE'!$C:$Z,11,FALSE)</f>
        <v>0.29239999999999999</v>
      </c>
      <c r="F1115" s="169" t="str">
        <f>VLOOKUP($C1115,'2020-21 School Level AAFTE'!$C:$Z,8,FALSE)</f>
        <v>No</v>
      </c>
      <c r="G1115" s="167">
        <f>VLOOKUP($C1115,'2020-21 School Level AAFTE'!$C:$I,7,FALSE)</f>
        <v>1523.16</v>
      </c>
      <c r="H1115" s="145">
        <f>IFERROR(IF(F1115= "yes",VLOOKUP(C1115,Summary!$B:$I,5,0),0),0)</f>
        <v>0</v>
      </c>
      <c r="I1115" s="143">
        <f t="shared" si="241"/>
        <v>0</v>
      </c>
      <c r="J1115" s="101">
        <f>VLOOKUP($A1115,'2021-22 Salary &amp; Benefits'!$A:$I,3,FALSE)</f>
        <v>1.18</v>
      </c>
      <c r="K1115" s="101">
        <f>VLOOKUP($A1115,'2021-22 Salary &amp; Benefits'!$A:$I,4,FALSE)</f>
        <v>1.18</v>
      </c>
      <c r="L1115" s="45">
        <f t="shared" si="242"/>
        <v>0</v>
      </c>
      <c r="M1115" s="29">
        <v>15</v>
      </c>
      <c r="N1115" s="31">
        <f t="shared" si="243"/>
        <v>0</v>
      </c>
      <c r="O1115" s="29">
        <v>1.1000000000000001</v>
      </c>
      <c r="P1115" s="29">
        <v>36</v>
      </c>
      <c r="Q1115" s="32">
        <f t="shared" si="244"/>
        <v>0</v>
      </c>
      <c r="R1115" s="122">
        <f t="shared" si="245"/>
        <v>0</v>
      </c>
      <c r="S1115" s="25">
        <f>VLOOKUP($A1115,'2021-22 Salary &amp; Benefits'!$A:$I,5,FALSE)</f>
        <v>67585</v>
      </c>
      <c r="T1115" s="25">
        <f>VLOOKUP($A1115,'2021-22 Salary &amp; Benefits'!$A:$I,6,FALSE)</f>
        <v>68937</v>
      </c>
      <c r="U1115" s="26">
        <f t="shared" si="246"/>
        <v>0</v>
      </c>
      <c r="V1115" s="26">
        <f t="shared" si="247"/>
        <v>0</v>
      </c>
      <c r="W1115" s="26">
        <f>'2021-22 Salary &amp; Benefits'!G$6</f>
        <v>11848.32</v>
      </c>
      <c r="X1115" s="28">
        <f>'2021-22 Salary &amp; Benefits'!H$6</f>
        <v>0.2271</v>
      </c>
      <c r="Y1115" s="28">
        <f>'2021-22 Salary &amp; Benefits'!I$6</f>
        <v>0.22070000000000001</v>
      </c>
      <c r="Z1115" s="26">
        <f t="shared" si="248"/>
        <v>0</v>
      </c>
      <c r="AA1115" s="27">
        <f t="shared" si="252"/>
        <v>0</v>
      </c>
      <c r="AB1115" s="27">
        <f t="shared" si="249"/>
        <v>0</v>
      </c>
      <c r="AC1115" s="27">
        <f t="shared" si="250"/>
        <v>0</v>
      </c>
      <c r="AD1115" s="26">
        <f t="shared" si="251"/>
        <v>0</v>
      </c>
    </row>
    <row r="1116" spans="1:30" s="23" customFormat="1">
      <c r="A1116" s="129" t="s">
        <v>2490</v>
      </c>
      <c r="B1116" s="129" t="s">
        <v>1718</v>
      </c>
      <c r="C1116" s="130">
        <v>1570</v>
      </c>
      <c r="D1116" s="129" t="s">
        <v>3189</v>
      </c>
      <c r="E1116" s="169">
        <f>VLOOKUP($C1116,'2020-21 School Level AAFTE'!$C:$Z,11,FALSE)</f>
        <v>0</v>
      </c>
      <c r="F1116" s="169" t="str">
        <f>VLOOKUP($C1116,'2020-21 School Level AAFTE'!$C:$Z,8,FALSE)</f>
        <v>No</v>
      </c>
      <c r="G1116" s="167">
        <f>VLOOKUP($C1116,'2020-21 School Level AAFTE'!$C:$I,7,FALSE)</f>
        <v>0</v>
      </c>
      <c r="H1116" s="145">
        <f>IFERROR(IF(F1116= "yes",VLOOKUP(C1116,Summary!$B:$I,5,0),0),0)</f>
        <v>0</v>
      </c>
      <c r="I1116" s="143">
        <f t="shared" si="241"/>
        <v>0</v>
      </c>
      <c r="J1116" s="101">
        <f>VLOOKUP($A1116,'2021-22 Salary &amp; Benefits'!$A:$I,3,FALSE)</f>
        <v>1.18</v>
      </c>
      <c r="K1116" s="101">
        <f>VLOOKUP($A1116,'2021-22 Salary &amp; Benefits'!$A:$I,4,FALSE)</f>
        <v>1.18</v>
      </c>
      <c r="L1116" s="45">
        <f t="shared" si="242"/>
        <v>0</v>
      </c>
      <c r="M1116" s="29">
        <v>15</v>
      </c>
      <c r="N1116" s="31">
        <f t="shared" si="243"/>
        <v>0</v>
      </c>
      <c r="O1116" s="29">
        <v>1.1000000000000001</v>
      </c>
      <c r="P1116" s="29">
        <v>36</v>
      </c>
      <c r="Q1116" s="32">
        <f t="shared" si="244"/>
        <v>0</v>
      </c>
      <c r="R1116" s="122">
        <f t="shared" si="245"/>
        <v>0</v>
      </c>
      <c r="S1116" s="25">
        <f>VLOOKUP($A1116,'2021-22 Salary &amp; Benefits'!$A:$I,5,FALSE)</f>
        <v>67585</v>
      </c>
      <c r="T1116" s="25">
        <f>VLOOKUP($A1116,'2021-22 Salary &amp; Benefits'!$A:$I,6,FALSE)</f>
        <v>68937</v>
      </c>
      <c r="U1116" s="26">
        <f t="shared" si="246"/>
        <v>0</v>
      </c>
      <c r="V1116" s="26">
        <f t="shared" si="247"/>
        <v>0</v>
      </c>
      <c r="W1116" s="26">
        <f>'2021-22 Salary &amp; Benefits'!G$6</f>
        <v>11848.32</v>
      </c>
      <c r="X1116" s="28">
        <f>'2021-22 Salary &amp; Benefits'!H$6</f>
        <v>0.2271</v>
      </c>
      <c r="Y1116" s="28">
        <f>'2021-22 Salary &amp; Benefits'!I$6</f>
        <v>0.22070000000000001</v>
      </c>
      <c r="Z1116" s="26">
        <f t="shared" si="248"/>
        <v>0</v>
      </c>
      <c r="AA1116" s="27">
        <f t="shared" si="252"/>
        <v>0</v>
      </c>
      <c r="AB1116" s="27">
        <f t="shared" si="249"/>
        <v>0</v>
      </c>
      <c r="AC1116" s="27">
        <f t="shared" si="250"/>
        <v>0</v>
      </c>
      <c r="AD1116" s="26">
        <f t="shared" si="251"/>
        <v>0</v>
      </c>
    </row>
    <row r="1117" spans="1:30" s="23" customFormat="1">
      <c r="A1117" s="129" t="s">
        <v>2490</v>
      </c>
      <c r="B1117" s="129" t="s">
        <v>1718</v>
      </c>
      <c r="C1117" s="130">
        <v>1643</v>
      </c>
      <c r="D1117" s="129" t="s">
        <v>1719</v>
      </c>
      <c r="E1117" s="169">
        <f>VLOOKUP($C1117,'2020-21 School Level AAFTE'!$C:$Z,11,FALSE)</f>
        <v>0.27989999999999998</v>
      </c>
      <c r="F1117" s="169" t="str">
        <f>VLOOKUP($C1117,'2020-21 School Level AAFTE'!$C:$Z,8,FALSE)</f>
        <v>No</v>
      </c>
      <c r="G1117" s="167">
        <f>VLOOKUP($C1117,'2020-21 School Level AAFTE'!$C:$I,7,FALSE)</f>
        <v>9.4</v>
      </c>
      <c r="H1117" s="145">
        <f>IFERROR(IF(F1117= "yes",VLOOKUP(C1117,Summary!$B:$I,5,0),0),0)</f>
        <v>0</v>
      </c>
      <c r="I1117" s="143">
        <f t="shared" ref="I1117:I1174" si="253">IF(F1117= "yes", G1117,0)</f>
        <v>0</v>
      </c>
      <c r="J1117" s="101">
        <f>VLOOKUP($A1117,'2021-22 Salary &amp; Benefits'!$A:$I,3,FALSE)</f>
        <v>1.18</v>
      </c>
      <c r="K1117" s="101">
        <f>VLOOKUP($A1117,'2021-22 Salary &amp; Benefits'!$A:$I,4,FALSE)</f>
        <v>1.18</v>
      </c>
      <c r="L1117" s="45">
        <f t="shared" ref="L1117:L1174" si="254">IF(H1117&gt;0,H1117,I1117)</f>
        <v>0</v>
      </c>
      <c r="M1117" s="29">
        <v>15</v>
      </c>
      <c r="N1117" s="31">
        <f t="shared" ref="N1117:N1174" si="255">IF(L1117="no",0,L1117/M1117)</f>
        <v>0</v>
      </c>
      <c r="O1117" s="29">
        <v>1.1000000000000001</v>
      </c>
      <c r="P1117" s="29">
        <v>36</v>
      </c>
      <c r="Q1117" s="32">
        <f t="shared" ref="Q1117:Q1174" si="256">IF(L1117="no",0,N1117*O1117*P1117)</f>
        <v>0</v>
      </c>
      <c r="R1117" s="122">
        <f t="shared" ref="R1117:R1174" si="257">IF(L1117="no",0,Q1117/900)</f>
        <v>0</v>
      </c>
      <c r="S1117" s="25">
        <f>VLOOKUP($A1117,'2021-22 Salary &amp; Benefits'!$A:$I,5,FALSE)</f>
        <v>67585</v>
      </c>
      <c r="T1117" s="25">
        <f>VLOOKUP($A1117,'2021-22 Salary &amp; Benefits'!$A:$I,6,FALSE)</f>
        <v>68937</v>
      </c>
      <c r="U1117" s="26">
        <f t="shared" ref="U1117:U1174" si="258">$J1117*$S1117*$R1117</f>
        <v>0</v>
      </c>
      <c r="V1117" s="26">
        <f t="shared" ref="V1117:V1174" si="259">$K1117*$T1117*$R1117-U1117</f>
        <v>0</v>
      </c>
      <c r="W1117" s="26">
        <f>'2021-22 Salary &amp; Benefits'!G$6</f>
        <v>11848.32</v>
      </c>
      <c r="X1117" s="28">
        <f>'2021-22 Salary &amp; Benefits'!H$6</f>
        <v>0.2271</v>
      </c>
      <c r="Y1117" s="28">
        <f>'2021-22 Salary &amp; Benefits'!I$6</f>
        <v>0.22070000000000001</v>
      </c>
      <c r="Z1117" s="26">
        <f t="shared" ref="Z1117:Z1174" si="260">U1117*X1117+V1117*Y1117+R1117*W1117</f>
        <v>0</v>
      </c>
      <c r="AA1117" s="27">
        <f t="shared" si="252"/>
        <v>0</v>
      </c>
      <c r="AB1117" s="27">
        <f t="shared" ref="AB1117:AB1174" si="261">AA1117*Y1117</f>
        <v>0</v>
      </c>
      <c r="AC1117" s="27">
        <f t="shared" ref="AC1117:AC1174" si="262">SUM(AA1117:AB1117)</f>
        <v>0</v>
      </c>
      <c r="AD1117" s="26">
        <f t="shared" ref="AD1117:AD1174" si="263">SUM(Z1117,U1117:V1117,AC1117)</f>
        <v>0</v>
      </c>
    </row>
    <row r="1118" spans="1:30" s="23" customFormat="1">
      <c r="A1118" s="129" t="s">
        <v>2490</v>
      </c>
      <c r="B1118" s="129" t="s">
        <v>1718</v>
      </c>
      <c r="C1118" s="130">
        <v>5040</v>
      </c>
      <c r="D1118" s="129" t="s">
        <v>1730</v>
      </c>
      <c r="E1118" s="169">
        <f>VLOOKUP($C1118,'2020-21 School Level AAFTE'!$C:$Z,11,FALSE)</f>
        <v>0.3785</v>
      </c>
      <c r="F1118" s="169" t="str">
        <f>VLOOKUP($C1118,'2020-21 School Level AAFTE'!$C:$Z,8,FALSE)</f>
        <v>No</v>
      </c>
      <c r="G1118" s="167">
        <f>VLOOKUP($C1118,'2020-21 School Level AAFTE'!$C:$I,7,FALSE)</f>
        <v>767.08</v>
      </c>
      <c r="H1118" s="145">
        <f>IFERROR(IF(F1118= "yes",VLOOKUP(C1118,Summary!$B:$I,5,0),0),0)</f>
        <v>0</v>
      </c>
      <c r="I1118" s="143">
        <f t="shared" si="253"/>
        <v>0</v>
      </c>
      <c r="J1118" s="101">
        <f>VLOOKUP($A1118,'2021-22 Salary &amp; Benefits'!$A:$I,3,FALSE)</f>
        <v>1.18</v>
      </c>
      <c r="K1118" s="101">
        <f>VLOOKUP($A1118,'2021-22 Salary &amp; Benefits'!$A:$I,4,FALSE)</f>
        <v>1.18</v>
      </c>
      <c r="L1118" s="45">
        <f t="shared" si="254"/>
        <v>0</v>
      </c>
      <c r="M1118" s="29">
        <v>15</v>
      </c>
      <c r="N1118" s="31">
        <f t="shared" si="255"/>
        <v>0</v>
      </c>
      <c r="O1118" s="29">
        <v>1.1000000000000001</v>
      </c>
      <c r="P1118" s="29">
        <v>36</v>
      </c>
      <c r="Q1118" s="32">
        <f t="shared" si="256"/>
        <v>0</v>
      </c>
      <c r="R1118" s="122">
        <f t="shared" si="257"/>
        <v>0</v>
      </c>
      <c r="S1118" s="25">
        <f>VLOOKUP($A1118,'2021-22 Salary &amp; Benefits'!$A:$I,5,FALSE)</f>
        <v>67585</v>
      </c>
      <c r="T1118" s="25">
        <f>VLOOKUP($A1118,'2021-22 Salary &amp; Benefits'!$A:$I,6,FALSE)</f>
        <v>68937</v>
      </c>
      <c r="U1118" s="26">
        <f t="shared" si="258"/>
        <v>0</v>
      </c>
      <c r="V1118" s="26">
        <f t="shared" si="259"/>
        <v>0</v>
      </c>
      <c r="W1118" s="26">
        <f>'2021-22 Salary &amp; Benefits'!G$6</f>
        <v>11848.32</v>
      </c>
      <c r="X1118" s="28">
        <f>'2021-22 Salary &amp; Benefits'!H$6</f>
        <v>0.2271</v>
      </c>
      <c r="Y1118" s="28">
        <f>'2021-22 Salary &amp; Benefits'!I$6</f>
        <v>0.22070000000000001</v>
      </c>
      <c r="Z1118" s="26">
        <f t="shared" si="260"/>
        <v>0</v>
      </c>
      <c r="AA1118" s="27">
        <f t="shared" si="252"/>
        <v>0</v>
      </c>
      <c r="AB1118" s="27">
        <f t="shared" si="261"/>
        <v>0</v>
      </c>
      <c r="AC1118" s="27">
        <f t="shared" si="262"/>
        <v>0</v>
      </c>
      <c r="AD1118" s="26">
        <f t="shared" si="263"/>
        <v>0</v>
      </c>
    </row>
    <row r="1119" spans="1:30" s="23" customFormat="1">
      <c r="A1119" s="129" t="s">
        <v>2490</v>
      </c>
      <c r="B1119" s="129" t="s">
        <v>1718</v>
      </c>
      <c r="C1119" s="130">
        <v>4159</v>
      </c>
      <c r="D1119" s="129" t="s">
        <v>1725</v>
      </c>
      <c r="E1119" s="169">
        <f>VLOOKUP($C1119,'2020-21 School Level AAFTE'!$C:$Z,11,FALSE)</f>
        <v>0.17419999999999999</v>
      </c>
      <c r="F1119" s="169" t="str">
        <f>VLOOKUP($C1119,'2020-21 School Level AAFTE'!$C:$Z,8,FALSE)</f>
        <v>No</v>
      </c>
      <c r="G1119" s="167">
        <f>VLOOKUP($C1119,'2020-21 School Level AAFTE'!$C:$I,7,FALSE)</f>
        <v>400.8</v>
      </c>
      <c r="H1119" s="145">
        <f>IFERROR(IF(F1119= "yes",VLOOKUP(C1119,Summary!$B:$I,5,0),0),0)</f>
        <v>0</v>
      </c>
      <c r="I1119" s="143">
        <f t="shared" si="253"/>
        <v>0</v>
      </c>
      <c r="J1119" s="101">
        <f>VLOOKUP($A1119,'2021-22 Salary &amp; Benefits'!$A:$I,3,FALSE)</f>
        <v>1.18</v>
      </c>
      <c r="K1119" s="101">
        <f>VLOOKUP($A1119,'2021-22 Salary &amp; Benefits'!$A:$I,4,FALSE)</f>
        <v>1.18</v>
      </c>
      <c r="L1119" s="45">
        <f t="shared" si="254"/>
        <v>0</v>
      </c>
      <c r="M1119" s="29">
        <v>15</v>
      </c>
      <c r="N1119" s="31">
        <f t="shared" si="255"/>
        <v>0</v>
      </c>
      <c r="O1119" s="29">
        <v>1.1000000000000001</v>
      </c>
      <c r="P1119" s="29">
        <v>36</v>
      </c>
      <c r="Q1119" s="32">
        <f t="shared" si="256"/>
        <v>0</v>
      </c>
      <c r="R1119" s="122">
        <f t="shared" si="257"/>
        <v>0</v>
      </c>
      <c r="S1119" s="25">
        <f>VLOOKUP($A1119,'2021-22 Salary &amp; Benefits'!$A:$I,5,FALSE)</f>
        <v>67585</v>
      </c>
      <c r="T1119" s="25">
        <f>VLOOKUP($A1119,'2021-22 Salary &amp; Benefits'!$A:$I,6,FALSE)</f>
        <v>68937</v>
      </c>
      <c r="U1119" s="26">
        <f t="shared" si="258"/>
        <v>0</v>
      </c>
      <c r="V1119" s="26">
        <f t="shared" si="259"/>
        <v>0</v>
      </c>
      <c r="W1119" s="26">
        <f>'2021-22 Salary &amp; Benefits'!G$6</f>
        <v>11848.32</v>
      </c>
      <c r="X1119" s="28">
        <f>'2021-22 Salary &amp; Benefits'!H$6</f>
        <v>0.2271</v>
      </c>
      <c r="Y1119" s="28">
        <f>'2021-22 Salary &amp; Benefits'!I$6</f>
        <v>0.22070000000000001</v>
      </c>
      <c r="Z1119" s="26">
        <f t="shared" si="260"/>
        <v>0</v>
      </c>
      <c r="AA1119" s="27">
        <f t="shared" si="252"/>
        <v>0</v>
      </c>
      <c r="AB1119" s="27">
        <f t="shared" si="261"/>
        <v>0</v>
      </c>
      <c r="AC1119" s="27">
        <f t="shared" si="262"/>
        <v>0</v>
      </c>
      <c r="AD1119" s="26">
        <f t="shared" si="263"/>
        <v>0</v>
      </c>
    </row>
    <row r="1120" spans="1:30" s="23" customFormat="1">
      <c r="A1120" s="129" t="s">
        <v>2490</v>
      </c>
      <c r="B1120" s="129" t="s">
        <v>1718</v>
      </c>
      <c r="C1120" s="130">
        <v>5154</v>
      </c>
      <c r="D1120" s="129" t="s">
        <v>1731</v>
      </c>
      <c r="E1120" s="169">
        <f>VLOOKUP($C1120,'2020-21 School Level AAFTE'!$C:$Z,11,FALSE)</f>
        <v>0.13919999999999999</v>
      </c>
      <c r="F1120" s="169" t="str">
        <f>VLOOKUP($C1120,'2020-21 School Level AAFTE'!$C:$Z,8,FALSE)</f>
        <v>No</v>
      </c>
      <c r="G1120" s="167">
        <f>VLOOKUP($C1120,'2020-21 School Level AAFTE'!$C:$I,7,FALSE)</f>
        <v>201.67000000000002</v>
      </c>
      <c r="H1120" s="145">
        <f>IFERROR(IF(F1120= "yes",VLOOKUP(C1120,Summary!$B:$I,5,0),0),0)</f>
        <v>0</v>
      </c>
      <c r="I1120" s="143">
        <f t="shared" si="253"/>
        <v>0</v>
      </c>
      <c r="J1120" s="101">
        <f>VLOOKUP($A1120,'2021-22 Salary &amp; Benefits'!$A:$I,3,FALSE)</f>
        <v>1.18</v>
      </c>
      <c r="K1120" s="101">
        <f>VLOOKUP($A1120,'2021-22 Salary &amp; Benefits'!$A:$I,4,FALSE)</f>
        <v>1.18</v>
      </c>
      <c r="L1120" s="45">
        <f t="shared" si="254"/>
        <v>0</v>
      </c>
      <c r="M1120" s="29">
        <v>15</v>
      </c>
      <c r="N1120" s="31">
        <f t="shared" si="255"/>
        <v>0</v>
      </c>
      <c r="O1120" s="29">
        <v>1.1000000000000001</v>
      </c>
      <c r="P1120" s="29">
        <v>36</v>
      </c>
      <c r="Q1120" s="32">
        <f t="shared" si="256"/>
        <v>0</v>
      </c>
      <c r="R1120" s="122">
        <f t="shared" si="257"/>
        <v>0</v>
      </c>
      <c r="S1120" s="25">
        <f>VLOOKUP($A1120,'2021-22 Salary &amp; Benefits'!$A:$I,5,FALSE)</f>
        <v>67585</v>
      </c>
      <c r="T1120" s="25">
        <f>VLOOKUP($A1120,'2021-22 Salary &amp; Benefits'!$A:$I,6,FALSE)</f>
        <v>68937</v>
      </c>
      <c r="U1120" s="26">
        <f t="shared" si="258"/>
        <v>0</v>
      </c>
      <c r="V1120" s="26">
        <f t="shared" si="259"/>
        <v>0</v>
      </c>
      <c r="W1120" s="26">
        <f>'2021-22 Salary &amp; Benefits'!G$6</f>
        <v>11848.32</v>
      </c>
      <c r="X1120" s="28">
        <f>'2021-22 Salary &amp; Benefits'!H$6</f>
        <v>0.2271</v>
      </c>
      <c r="Y1120" s="28">
        <f>'2021-22 Salary &amp; Benefits'!I$6</f>
        <v>0.22070000000000001</v>
      </c>
      <c r="Z1120" s="26">
        <f t="shared" si="260"/>
        <v>0</v>
      </c>
      <c r="AA1120" s="27">
        <f t="shared" si="252"/>
        <v>0</v>
      </c>
      <c r="AB1120" s="27">
        <f t="shared" si="261"/>
        <v>0</v>
      </c>
      <c r="AC1120" s="27">
        <f t="shared" si="262"/>
        <v>0</v>
      </c>
      <c r="AD1120" s="26">
        <f t="shared" si="263"/>
        <v>0</v>
      </c>
    </row>
    <row r="1121" spans="1:30" s="23" customFormat="1">
      <c r="A1121" s="129" t="s">
        <v>2490</v>
      </c>
      <c r="B1121" s="129" t="s">
        <v>1718</v>
      </c>
      <c r="C1121" s="130">
        <v>1777</v>
      </c>
      <c r="D1121" s="129" t="s">
        <v>1720</v>
      </c>
      <c r="E1121" s="169">
        <f>VLOOKUP($C1121,'2020-21 School Level AAFTE'!$C:$Z,11,FALSE)</f>
        <v>9.9900000000000003E-2</v>
      </c>
      <c r="F1121" s="169" t="str">
        <f>VLOOKUP($C1121,'2020-21 School Level AAFTE'!$C:$Z,8,FALSE)</f>
        <v>No</v>
      </c>
      <c r="G1121" s="167">
        <f>VLOOKUP($C1121,'2020-21 School Level AAFTE'!$C:$I,7,FALSE)</f>
        <v>771.1</v>
      </c>
      <c r="H1121" s="145">
        <f>IFERROR(IF(F1121= "yes",VLOOKUP(C1121,Summary!$B:$I,5,0),0),0)</f>
        <v>0</v>
      </c>
      <c r="I1121" s="143">
        <f t="shared" si="253"/>
        <v>0</v>
      </c>
      <c r="J1121" s="101">
        <f>VLOOKUP($A1121,'2021-22 Salary &amp; Benefits'!$A:$I,3,FALSE)</f>
        <v>1.18</v>
      </c>
      <c r="K1121" s="101">
        <f>VLOOKUP($A1121,'2021-22 Salary &amp; Benefits'!$A:$I,4,FALSE)</f>
        <v>1.18</v>
      </c>
      <c r="L1121" s="45">
        <f t="shared" si="254"/>
        <v>0</v>
      </c>
      <c r="M1121" s="29">
        <v>15</v>
      </c>
      <c r="N1121" s="31">
        <f t="shared" si="255"/>
        <v>0</v>
      </c>
      <c r="O1121" s="29">
        <v>1.1000000000000001</v>
      </c>
      <c r="P1121" s="29">
        <v>36</v>
      </c>
      <c r="Q1121" s="32">
        <f t="shared" si="256"/>
        <v>0</v>
      </c>
      <c r="R1121" s="122">
        <f t="shared" si="257"/>
        <v>0</v>
      </c>
      <c r="S1121" s="25">
        <f>VLOOKUP($A1121,'2021-22 Salary &amp; Benefits'!$A:$I,5,FALSE)</f>
        <v>67585</v>
      </c>
      <c r="T1121" s="25">
        <f>VLOOKUP($A1121,'2021-22 Salary &amp; Benefits'!$A:$I,6,FALSE)</f>
        <v>68937</v>
      </c>
      <c r="U1121" s="26">
        <f t="shared" si="258"/>
        <v>0</v>
      </c>
      <c r="V1121" s="26">
        <f t="shared" si="259"/>
        <v>0</v>
      </c>
      <c r="W1121" s="26">
        <f>'2021-22 Salary &amp; Benefits'!G$6</f>
        <v>11848.32</v>
      </c>
      <c r="X1121" s="28">
        <f>'2021-22 Salary &amp; Benefits'!H$6</f>
        <v>0.2271</v>
      </c>
      <c r="Y1121" s="28">
        <f>'2021-22 Salary &amp; Benefits'!I$6</f>
        <v>0.22070000000000001</v>
      </c>
      <c r="Z1121" s="26">
        <f t="shared" si="260"/>
        <v>0</v>
      </c>
      <c r="AA1121" s="27">
        <f t="shared" si="252"/>
        <v>0</v>
      </c>
      <c r="AB1121" s="27">
        <f t="shared" si="261"/>
        <v>0</v>
      </c>
      <c r="AC1121" s="27">
        <f t="shared" si="262"/>
        <v>0</v>
      </c>
      <c r="AD1121" s="26">
        <f t="shared" si="263"/>
        <v>0</v>
      </c>
    </row>
    <row r="1122" spans="1:30" s="23" customFormat="1">
      <c r="A1122" s="129" t="s">
        <v>2490</v>
      </c>
      <c r="B1122" s="129" t="s">
        <v>1718</v>
      </c>
      <c r="C1122" s="130">
        <v>1883</v>
      </c>
      <c r="D1122" s="129" t="s">
        <v>1722</v>
      </c>
      <c r="E1122" s="169">
        <f>VLOOKUP($C1122,'2020-21 School Level AAFTE'!$C:$Z,11,FALSE)</f>
        <v>0.14269999999999999</v>
      </c>
      <c r="F1122" s="169" t="str">
        <f>VLOOKUP($C1122,'2020-21 School Level AAFTE'!$C:$Z,8,FALSE)</f>
        <v>No</v>
      </c>
      <c r="G1122" s="167">
        <f>VLOOKUP($C1122,'2020-21 School Level AAFTE'!$C:$I,7,FALSE)</f>
        <v>177.58</v>
      </c>
      <c r="H1122" s="145">
        <f>IFERROR(IF(F1122= "yes",VLOOKUP(C1122,Summary!$B:$I,5,0),0),0)</f>
        <v>0</v>
      </c>
      <c r="I1122" s="143">
        <f t="shared" si="253"/>
        <v>0</v>
      </c>
      <c r="J1122" s="101">
        <f>VLOOKUP($A1122,'2021-22 Salary &amp; Benefits'!$A:$I,3,FALSE)</f>
        <v>1.18</v>
      </c>
      <c r="K1122" s="101">
        <f>VLOOKUP($A1122,'2021-22 Salary &amp; Benefits'!$A:$I,4,FALSE)</f>
        <v>1.18</v>
      </c>
      <c r="L1122" s="45">
        <f t="shared" si="254"/>
        <v>0</v>
      </c>
      <c r="M1122" s="29">
        <v>15</v>
      </c>
      <c r="N1122" s="31">
        <f t="shared" si="255"/>
        <v>0</v>
      </c>
      <c r="O1122" s="29">
        <v>1.1000000000000001</v>
      </c>
      <c r="P1122" s="29">
        <v>36</v>
      </c>
      <c r="Q1122" s="32">
        <f t="shared" si="256"/>
        <v>0</v>
      </c>
      <c r="R1122" s="122">
        <f t="shared" si="257"/>
        <v>0</v>
      </c>
      <c r="S1122" s="25">
        <f>VLOOKUP($A1122,'2021-22 Salary &amp; Benefits'!$A:$I,5,FALSE)</f>
        <v>67585</v>
      </c>
      <c r="T1122" s="25">
        <f>VLOOKUP($A1122,'2021-22 Salary &amp; Benefits'!$A:$I,6,FALSE)</f>
        <v>68937</v>
      </c>
      <c r="U1122" s="26">
        <f t="shared" si="258"/>
        <v>0</v>
      </c>
      <c r="V1122" s="26">
        <f t="shared" si="259"/>
        <v>0</v>
      </c>
      <c r="W1122" s="26">
        <f>'2021-22 Salary &amp; Benefits'!G$6</f>
        <v>11848.32</v>
      </c>
      <c r="X1122" s="28">
        <f>'2021-22 Salary &amp; Benefits'!H$6</f>
        <v>0.2271</v>
      </c>
      <c r="Y1122" s="28">
        <f>'2021-22 Salary &amp; Benefits'!I$6</f>
        <v>0.22070000000000001</v>
      </c>
      <c r="Z1122" s="26">
        <f t="shared" si="260"/>
        <v>0</v>
      </c>
      <c r="AA1122" s="27">
        <f t="shared" si="252"/>
        <v>0</v>
      </c>
      <c r="AB1122" s="27">
        <f t="shared" si="261"/>
        <v>0</v>
      </c>
      <c r="AC1122" s="27">
        <f t="shared" si="262"/>
        <v>0</v>
      </c>
      <c r="AD1122" s="26">
        <f t="shared" si="263"/>
        <v>0</v>
      </c>
    </row>
    <row r="1123" spans="1:30" s="23" customFormat="1">
      <c r="A1123" s="129" t="s">
        <v>2342</v>
      </c>
      <c r="B1123" s="129" t="s">
        <v>490</v>
      </c>
      <c r="C1123" s="130">
        <v>3661</v>
      </c>
      <c r="D1123" s="129" t="s">
        <v>493</v>
      </c>
      <c r="E1123" s="169">
        <f>VLOOKUP($C1123,'2020-21 School Level AAFTE'!$C:$Z,11,FALSE)</f>
        <v>0.35389999999999999</v>
      </c>
      <c r="F1123" s="169" t="str">
        <f>VLOOKUP($C1123,'2020-21 School Level AAFTE'!$C:$Z,8,FALSE)</f>
        <v>No</v>
      </c>
      <c r="G1123" s="167">
        <f>VLOOKUP($C1123,'2020-21 School Level AAFTE'!$C:$I,7,FALSE)</f>
        <v>261.20999999999998</v>
      </c>
      <c r="H1123" s="145">
        <f>IFERROR(IF(F1123= "yes",VLOOKUP(C1123,Summary!$B:$I,5,0),0),0)</f>
        <v>0</v>
      </c>
      <c r="I1123" s="143">
        <f t="shared" si="253"/>
        <v>0</v>
      </c>
      <c r="J1123" s="101">
        <f>VLOOKUP($A1123,'2021-22 Salary &amp; Benefits'!$A:$I,3,FALSE)</f>
        <v>1</v>
      </c>
      <c r="K1123" s="101">
        <f>VLOOKUP($A1123,'2021-22 Salary &amp; Benefits'!$A:$I,4,FALSE)</f>
        <v>1.04</v>
      </c>
      <c r="L1123" s="45">
        <f t="shared" si="254"/>
        <v>0</v>
      </c>
      <c r="M1123" s="29">
        <v>15</v>
      </c>
      <c r="N1123" s="31">
        <f t="shared" si="255"/>
        <v>0</v>
      </c>
      <c r="O1123" s="29">
        <v>1.1000000000000001</v>
      </c>
      <c r="P1123" s="29">
        <v>36</v>
      </c>
      <c r="Q1123" s="32">
        <f t="shared" si="256"/>
        <v>0</v>
      </c>
      <c r="R1123" s="122">
        <f t="shared" si="257"/>
        <v>0</v>
      </c>
      <c r="S1123" s="25">
        <f>VLOOKUP($A1123,'2021-22 Salary &amp; Benefits'!$A:$I,5,FALSE)</f>
        <v>67585</v>
      </c>
      <c r="T1123" s="25">
        <f>VLOOKUP($A1123,'2021-22 Salary &amp; Benefits'!$A:$I,6,FALSE)</f>
        <v>68937</v>
      </c>
      <c r="U1123" s="26">
        <f t="shared" si="258"/>
        <v>0</v>
      </c>
      <c r="V1123" s="26">
        <f t="shared" si="259"/>
        <v>0</v>
      </c>
      <c r="W1123" s="26">
        <f>'2021-22 Salary &amp; Benefits'!G$6</f>
        <v>11848.32</v>
      </c>
      <c r="X1123" s="28">
        <f>'2021-22 Salary &amp; Benefits'!H$6</f>
        <v>0.2271</v>
      </c>
      <c r="Y1123" s="28">
        <f>'2021-22 Salary &amp; Benefits'!I$6</f>
        <v>0.22070000000000001</v>
      </c>
      <c r="Z1123" s="26">
        <f t="shared" si="260"/>
        <v>0</v>
      </c>
      <c r="AA1123" s="27">
        <f t="shared" si="252"/>
        <v>0</v>
      </c>
      <c r="AB1123" s="27">
        <f t="shared" si="261"/>
        <v>0</v>
      </c>
      <c r="AC1123" s="27">
        <f t="shared" si="262"/>
        <v>0</v>
      </c>
      <c r="AD1123" s="26">
        <f t="shared" si="263"/>
        <v>0</v>
      </c>
    </row>
    <row r="1124" spans="1:30" s="23" customFormat="1">
      <c r="A1124" s="153" t="s">
        <v>2342</v>
      </c>
      <c r="B1124" s="129" t="s">
        <v>490</v>
      </c>
      <c r="C1124" s="138">
        <v>2180</v>
      </c>
      <c r="D1124" s="132" t="s">
        <v>491</v>
      </c>
      <c r="E1124" s="169">
        <f>VLOOKUP($C1124,'2020-21 School Level AAFTE'!$C:$Z,11,FALSE)</f>
        <v>0.34460000000000002</v>
      </c>
      <c r="F1124" s="169" t="str">
        <f>VLOOKUP($C1124,'2020-21 School Level AAFTE'!$C:$Z,8,FALSE)</f>
        <v>No</v>
      </c>
      <c r="G1124" s="167">
        <f>VLOOKUP($C1124,'2020-21 School Level AAFTE'!$C:$I,7,FALSE)</f>
        <v>679.43</v>
      </c>
      <c r="H1124" s="145">
        <f>IFERROR(IF(F1124= "yes",VLOOKUP(C1124,Summary!$B:$I,5,0),0),0)</f>
        <v>0</v>
      </c>
      <c r="I1124" s="143">
        <f t="shared" si="253"/>
        <v>0</v>
      </c>
      <c r="J1124" s="101">
        <f>VLOOKUP($A1124,'2021-22 Salary &amp; Benefits'!$A:$I,3,FALSE)</f>
        <v>1</v>
      </c>
      <c r="K1124" s="101">
        <f>VLOOKUP($A1124,'2021-22 Salary &amp; Benefits'!$A:$I,4,FALSE)</f>
        <v>1.04</v>
      </c>
      <c r="L1124" s="45">
        <f t="shared" si="254"/>
        <v>0</v>
      </c>
      <c r="M1124" s="29">
        <v>15</v>
      </c>
      <c r="N1124" s="31">
        <f t="shared" si="255"/>
        <v>0</v>
      </c>
      <c r="O1124" s="29">
        <v>1.1000000000000001</v>
      </c>
      <c r="P1124" s="29">
        <v>36</v>
      </c>
      <c r="Q1124" s="32">
        <f t="shared" si="256"/>
        <v>0</v>
      </c>
      <c r="R1124" s="122">
        <f t="shared" si="257"/>
        <v>0</v>
      </c>
      <c r="S1124" s="25">
        <f>VLOOKUP($A1124,'2021-22 Salary &amp; Benefits'!$A:$I,5,FALSE)</f>
        <v>67585</v>
      </c>
      <c r="T1124" s="25">
        <f>VLOOKUP($A1124,'2021-22 Salary &amp; Benefits'!$A:$I,6,FALSE)</f>
        <v>68937</v>
      </c>
      <c r="U1124" s="26">
        <f t="shared" si="258"/>
        <v>0</v>
      </c>
      <c r="V1124" s="26">
        <f t="shared" si="259"/>
        <v>0</v>
      </c>
      <c r="W1124" s="26">
        <f>'2021-22 Salary &amp; Benefits'!G$6</f>
        <v>11848.32</v>
      </c>
      <c r="X1124" s="28">
        <f>'2021-22 Salary &amp; Benefits'!H$6</f>
        <v>0.2271</v>
      </c>
      <c r="Y1124" s="28">
        <f>'2021-22 Salary &amp; Benefits'!I$6</f>
        <v>0.22070000000000001</v>
      </c>
      <c r="Z1124" s="26">
        <f t="shared" si="260"/>
        <v>0</v>
      </c>
      <c r="AA1124" s="27">
        <f t="shared" si="252"/>
        <v>0</v>
      </c>
      <c r="AB1124" s="27">
        <f t="shared" si="261"/>
        <v>0</v>
      </c>
      <c r="AC1124" s="27">
        <f t="shared" si="262"/>
        <v>0</v>
      </c>
      <c r="AD1124" s="26">
        <f t="shared" si="263"/>
        <v>0</v>
      </c>
    </row>
    <row r="1125" spans="1:30" s="23" customFormat="1">
      <c r="A1125" s="129" t="s">
        <v>2342</v>
      </c>
      <c r="B1125" s="129" t="s">
        <v>490</v>
      </c>
      <c r="C1125" s="130">
        <v>3374</v>
      </c>
      <c r="D1125" s="129" t="s">
        <v>492</v>
      </c>
      <c r="E1125" s="169">
        <f>VLOOKUP($C1125,'2020-21 School Level AAFTE'!$C:$Z,11,FALSE)</f>
        <v>0.36470000000000002</v>
      </c>
      <c r="F1125" s="169" t="str">
        <f>VLOOKUP($C1125,'2020-21 School Level AAFTE'!$C:$Z,8,FALSE)</f>
        <v>No</v>
      </c>
      <c r="G1125" s="167">
        <f>VLOOKUP($C1125,'2020-21 School Level AAFTE'!$C:$I,7,FALSE)</f>
        <v>427.15</v>
      </c>
      <c r="H1125" s="145">
        <f>IFERROR(IF(F1125= "yes",VLOOKUP(C1125,Summary!$B:$I,5,0),0),0)</f>
        <v>0</v>
      </c>
      <c r="I1125" s="143">
        <f t="shared" si="253"/>
        <v>0</v>
      </c>
      <c r="J1125" s="101">
        <f>VLOOKUP($A1125,'2021-22 Salary &amp; Benefits'!$A:$I,3,FALSE)</f>
        <v>1</v>
      </c>
      <c r="K1125" s="101">
        <f>VLOOKUP($A1125,'2021-22 Salary &amp; Benefits'!$A:$I,4,FALSE)</f>
        <v>1.04</v>
      </c>
      <c r="L1125" s="45">
        <f t="shared" si="254"/>
        <v>0</v>
      </c>
      <c r="M1125" s="29">
        <v>15</v>
      </c>
      <c r="N1125" s="31">
        <f t="shared" si="255"/>
        <v>0</v>
      </c>
      <c r="O1125" s="29">
        <v>1.1000000000000001</v>
      </c>
      <c r="P1125" s="29">
        <v>36</v>
      </c>
      <c r="Q1125" s="32">
        <f t="shared" si="256"/>
        <v>0</v>
      </c>
      <c r="R1125" s="122">
        <f t="shared" si="257"/>
        <v>0</v>
      </c>
      <c r="S1125" s="25">
        <f>VLOOKUP($A1125,'2021-22 Salary &amp; Benefits'!$A:$I,5,FALSE)</f>
        <v>67585</v>
      </c>
      <c r="T1125" s="25">
        <f>VLOOKUP($A1125,'2021-22 Salary &amp; Benefits'!$A:$I,6,FALSE)</f>
        <v>68937</v>
      </c>
      <c r="U1125" s="26">
        <f t="shared" si="258"/>
        <v>0</v>
      </c>
      <c r="V1125" s="26">
        <f t="shared" si="259"/>
        <v>0</v>
      </c>
      <c r="W1125" s="26">
        <f>'2021-22 Salary &amp; Benefits'!G$6</f>
        <v>11848.32</v>
      </c>
      <c r="X1125" s="28">
        <f>'2021-22 Salary &amp; Benefits'!H$6</f>
        <v>0.2271</v>
      </c>
      <c r="Y1125" s="28">
        <f>'2021-22 Salary &amp; Benefits'!I$6</f>
        <v>0.22070000000000001</v>
      </c>
      <c r="Z1125" s="26">
        <f t="shared" si="260"/>
        <v>0</v>
      </c>
      <c r="AA1125" s="27">
        <f t="shared" si="252"/>
        <v>0</v>
      </c>
      <c r="AB1125" s="27">
        <f t="shared" si="261"/>
        <v>0</v>
      </c>
      <c r="AC1125" s="27">
        <f t="shared" si="262"/>
        <v>0</v>
      </c>
      <c r="AD1125" s="26">
        <f t="shared" si="263"/>
        <v>0</v>
      </c>
    </row>
    <row r="1126" spans="1:30" s="23" customFormat="1">
      <c r="A1126" s="129" t="s">
        <v>2407</v>
      </c>
      <c r="B1126" s="129" t="s">
        <v>1147</v>
      </c>
      <c r="C1126" s="130">
        <v>2678</v>
      </c>
      <c r="D1126" s="129" t="s">
        <v>1148</v>
      </c>
      <c r="E1126" s="169">
        <f>VLOOKUP($C1126,'2020-21 School Level AAFTE'!$C:$Z,11,FALSE)</f>
        <v>0.59789999999999999</v>
      </c>
      <c r="F1126" s="169" t="str">
        <f>VLOOKUP($C1126,'2020-21 School Level AAFTE'!$C:$Z,8,FALSE)</f>
        <v>Yes</v>
      </c>
      <c r="G1126" s="167">
        <f>VLOOKUP($C1126,'2020-21 School Level AAFTE'!$C:$I,7,FALSE)</f>
        <v>161.69999999999999</v>
      </c>
      <c r="H1126" s="145">
        <f>IFERROR(IF(F1126= "yes",VLOOKUP(C1126,Summary!$B:$I,5,0),0),0)</f>
        <v>0</v>
      </c>
      <c r="I1126" s="143">
        <f t="shared" si="253"/>
        <v>161.69999999999999</v>
      </c>
      <c r="J1126" s="101">
        <f>VLOOKUP($A1126,'2021-22 Salary &amp; Benefits'!$A:$I,3,FALSE)</f>
        <v>1</v>
      </c>
      <c r="K1126" s="101">
        <f>VLOOKUP($A1126,'2021-22 Salary &amp; Benefits'!$A:$I,4,FALSE)</f>
        <v>1</v>
      </c>
      <c r="L1126" s="45">
        <f t="shared" si="254"/>
        <v>161.69999999999999</v>
      </c>
      <c r="M1126" s="29">
        <v>15</v>
      </c>
      <c r="N1126" s="31">
        <f t="shared" si="255"/>
        <v>10.78</v>
      </c>
      <c r="O1126" s="29">
        <v>1.1000000000000001</v>
      </c>
      <c r="P1126" s="29">
        <v>36</v>
      </c>
      <c r="Q1126" s="32">
        <f t="shared" si="256"/>
        <v>426.88800000000003</v>
      </c>
      <c r="R1126" s="122">
        <f t="shared" si="257"/>
        <v>0.47432000000000002</v>
      </c>
      <c r="S1126" s="25">
        <f>VLOOKUP($A1126,'2021-22 Salary &amp; Benefits'!$A:$I,5,FALSE)</f>
        <v>67585</v>
      </c>
      <c r="T1126" s="25">
        <f>VLOOKUP($A1126,'2021-22 Salary &amp; Benefits'!$A:$I,6,FALSE)</f>
        <v>68937</v>
      </c>
      <c r="U1126" s="26">
        <f t="shared" si="258"/>
        <v>32056.9172</v>
      </c>
      <c r="V1126" s="26">
        <f t="shared" si="259"/>
        <v>641.28064000000086</v>
      </c>
      <c r="W1126" s="26">
        <f>'2021-22 Salary &amp; Benefits'!G$6</f>
        <v>11848.32</v>
      </c>
      <c r="X1126" s="28">
        <f>'2021-22 Salary &amp; Benefits'!H$6</f>
        <v>0.2271</v>
      </c>
      <c r="Y1126" s="28">
        <f>'2021-22 Salary &amp; Benefits'!I$6</f>
        <v>0.22070000000000001</v>
      </c>
      <c r="Z1126" s="26">
        <f t="shared" si="260"/>
        <v>13041.551675768</v>
      </c>
      <c r="AA1126" s="27">
        <f t="shared" si="252"/>
        <v>544.969964</v>
      </c>
      <c r="AB1126" s="27">
        <f t="shared" si="261"/>
        <v>120.2748710548</v>
      </c>
      <c r="AC1126" s="27">
        <f t="shared" si="262"/>
        <v>665.24483505479998</v>
      </c>
      <c r="AD1126" s="26">
        <f t="shared" si="263"/>
        <v>46404.994350822795</v>
      </c>
    </row>
    <row r="1127" spans="1:30" s="23" customFormat="1">
      <c r="A1127" s="129" t="s">
        <v>2407</v>
      </c>
      <c r="B1127" s="129" t="s">
        <v>1147</v>
      </c>
      <c r="C1127" s="130">
        <v>3112</v>
      </c>
      <c r="D1127" s="129" t="s">
        <v>1149</v>
      </c>
      <c r="E1127" s="169">
        <f>VLOOKUP($C1127,'2020-21 School Level AAFTE'!$C:$Z,11,FALSE)</f>
        <v>0.5403</v>
      </c>
      <c r="F1127" s="169" t="str">
        <f>VLOOKUP($C1127,'2020-21 School Level AAFTE'!$C:$Z,8,FALSE)</f>
        <v>Yes</v>
      </c>
      <c r="G1127" s="167">
        <f>VLOOKUP($C1127,'2020-21 School Level AAFTE'!$C:$I,7,FALSE)</f>
        <v>154.47999999999999</v>
      </c>
      <c r="H1127" s="145">
        <f>IFERROR(IF(F1127= "yes",VLOOKUP(C1127,Summary!$B:$I,5,0),0),0)</f>
        <v>0</v>
      </c>
      <c r="I1127" s="143">
        <f t="shared" si="253"/>
        <v>154.47999999999999</v>
      </c>
      <c r="J1127" s="101">
        <f>VLOOKUP($A1127,'2021-22 Salary &amp; Benefits'!$A:$I,3,FALSE)</f>
        <v>1</v>
      </c>
      <c r="K1127" s="101">
        <f>VLOOKUP($A1127,'2021-22 Salary &amp; Benefits'!$A:$I,4,FALSE)</f>
        <v>1</v>
      </c>
      <c r="L1127" s="45">
        <f t="shared" si="254"/>
        <v>154.47999999999999</v>
      </c>
      <c r="M1127" s="29">
        <v>15</v>
      </c>
      <c r="N1127" s="31">
        <f t="shared" si="255"/>
        <v>10.298666666666666</v>
      </c>
      <c r="O1127" s="29">
        <v>1.1000000000000001</v>
      </c>
      <c r="P1127" s="29">
        <v>36</v>
      </c>
      <c r="Q1127" s="32">
        <f t="shared" si="256"/>
        <v>407.82719999999995</v>
      </c>
      <c r="R1127" s="122">
        <f t="shared" si="257"/>
        <v>0.45314133333333328</v>
      </c>
      <c r="S1127" s="25">
        <f>VLOOKUP($A1127,'2021-22 Salary &amp; Benefits'!$A:$I,5,FALSE)</f>
        <v>67585</v>
      </c>
      <c r="T1127" s="25">
        <f>VLOOKUP($A1127,'2021-22 Salary &amp; Benefits'!$A:$I,6,FALSE)</f>
        <v>68937</v>
      </c>
      <c r="U1127" s="26">
        <f t="shared" si="258"/>
        <v>30625.557013333331</v>
      </c>
      <c r="V1127" s="26">
        <f t="shared" si="259"/>
        <v>612.64708266666639</v>
      </c>
      <c r="W1127" s="26">
        <f>'2021-22 Salary &amp; Benefits'!G$6</f>
        <v>11848.32</v>
      </c>
      <c r="X1127" s="28">
        <f>'2021-22 Salary &amp; Benefits'!H$6</f>
        <v>0.2271</v>
      </c>
      <c r="Y1127" s="28">
        <f>'2021-22 Salary &amp; Benefits'!I$6</f>
        <v>0.22070000000000001</v>
      </c>
      <c r="Z1127" s="26">
        <f t="shared" si="260"/>
        <v>12459.238731432531</v>
      </c>
      <c r="AA1127" s="27">
        <f t="shared" si="252"/>
        <v>520.63673493333329</v>
      </c>
      <c r="AB1127" s="27">
        <f t="shared" si="261"/>
        <v>114.90452739978666</v>
      </c>
      <c r="AC1127" s="27">
        <f t="shared" si="262"/>
        <v>635.5412623331199</v>
      </c>
      <c r="AD1127" s="26">
        <f t="shared" si="263"/>
        <v>44332.984089765654</v>
      </c>
    </row>
    <row r="1128" spans="1:30" s="23" customFormat="1">
      <c r="A1128" s="129" t="s">
        <v>2334</v>
      </c>
      <c r="B1128" s="129" t="s">
        <v>439</v>
      </c>
      <c r="C1128" s="130">
        <v>3022</v>
      </c>
      <c r="D1128" s="129" t="s">
        <v>445</v>
      </c>
      <c r="E1128" s="169">
        <f>VLOOKUP($C1128,'2020-21 School Level AAFTE'!$C:$Z,11,FALSE)</f>
        <v>0.64259999999999995</v>
      </c>
      <c r="F1128" s="169" t="str">
        <f>VLOOKUP($C1128,'2020-21 School Level AAFTE'!$C:$Z,8,FALSE)</f>
        <v>Yes</v>
      </c>
      <c r="G1128" s="167">
        <f>VLOOKUP($C1128,'2020-21 School Level AAFTE'!$C:$I,7,FALSE)</f>
        <v>920.88</v>
      </c>
      <c r="H1128" s="145">
        <f>IFERROR(IF(F1128= "yes",VLOOKUP(C1128,Summary!$B:$I,5,0),0),0)</f>
        <v>0</v>
      </c>
      <c r="I1128" s="144">
        <f t="shared" si="253"/>
        <v>920.88</v>
      </c>
      <c r="J1128" s="101">
        <f>VLOOKUP($A1128,'2021-22 Salary &amp; Benefits'!$A:$I,3,FALSE)</f>
        <v>1.04</v>
      </c>
      <c r="K1128" s="101">
        <f>VLOOKUP($A1128,'2021-22 Salary &amp; Benefits'!$A:$I,4,FALSE)</f>
        <v>1.04</v>
      </c>
      <c r="L1128" s="121">
        <f t="shared" si="254"/>
        <v>920.88</v>
      </c>
      <c r="M1128" s="29">
        <v>15</v>
      </c>
      <c r="N1128" s="31">
        <f t="shared" si="255"/>
        <v>61.392000000000003</v>
      </c>
      <c r="O1128" s="29">
        <v>1.1000000000000001</v>
      </c>
      <c r="P1128" s="29">
        <v>36</v>
      </c>
      <c r="Q1128" s="32">
        <f t="shared" si="256"/>
        <v>2431.1232000000005</v>
      </c>
      <c r="R1128" s="122">
        <f t="shared" si="257"/>
        <v>2.7012480000000005</v>
      </c>
      <c r="S1128" s="25">
        <f>VLOOKUP($A1128,'2021-22 Salary &amp; Benefits'!$A:$I,5,FALSE)</f>
        <v>67585</v>
      </c>
      <c r="T1128" s="25">
        <f>VLOOKUP($A1128,'2021-22 Salary &amp; Benefits'!$A:$I,6,FALSE)</f>
        <v>68937</v>
      </c>
      <c r="U1128" s="26">
        <f t="shared" si="258"/>
        <v>189866.39992320005</v>
      </c>
      <c r="V1128" s="26">
        <f t="shared" si="259"/>
        <v>3798.1707878399757</v>
      </c>
      <c r="W1128" s="26">
        <f>'2021-22 Salary &amp; Benefits'!G$6</f>
        <v>11848.32</v>
      </c>
      <c r="X1128" s="28">
        <f>'2021-22 Salary &amp; Benefits'!H$6</f>
        <v>0.2271</v>
      </c>
      <c r="Y1128" s="28">
        <f>'2021-22 Salary &amp; Benefits'!I$6</f>
        <v>0.22070000000000001</v>
      </c>
      <c r="Z1128" s="26">
        <f t="shared" si="260"/>
        <v>75962.166418795023</v>
      </c>
      <c r="AA1128" s="27">
        <f t="shared" si="252"/>
        <v>3227.7428451840005</v>
      </c>
      <c r="AB1128" s="27">
        <f t="shared" si="261"/>
        <v>712.36284593210894</v>
      </c>
      <c r="AC1128" s="27">
        <f t="shared" si="262"/>
        <v>3940.1056911161095</v>
      </c>
      <c r="AD1128" s="26">
        <f t="shared" si="263"/>
        <v>273566.84282095119</v>
      </c>
    </row>
    <row r="1129" spans="1:30" s="23" customFormat="1">
      <c r="A1129" s="129" t="s">
        <v>2334</v>
      </c>
      <c r="B1129" s="129" t="s">
        <v>439</v>
      </c>
      <c r="C1129" s="130">
        <v>5273</v>
      </c>
      <c r="D1129" s="129" t="s">
        <v>452</v>
      </c>
      <c r="E1129" s="169">
        <f>VLOOKUP($C1129,'2020-21 School Level AAFTE'!$C:$Z,11,FALSE)</f>
        <v>0.30320000000000003</v>
      </c>
      <c r="F1129" s="169" t="str">
        <f>VLOOKUP($C1129,'2020-21 School Level AAFTE'!$C:$Z,8,FALSE)</f>
        <v>No</v>
      </c>
      <c r="G1129" s="167">
        <f>VLOOKUP($C1129,'2020-21 School Level AAFTE'!$C:$I,7,FALSE)</f>
        <v>148.72999999999999</v>
      </c>
      <c r="H1129" s="145">
        <f>IFERROR(IF(F1129= "yes",VLOOKUP(C1129,Summary!$B:$I,5,0),0),0)</f>
        <v>0</v>
      </c>
      <c r="I1129" s="144">
        <f t="shared" si="253"/>
        <v>0</v>
      </c>
      <c r="J1129" s="101">
        <f>VLOOKUP($A1129,'2021-22 Salary &amp; Benefits'!$A:$I,3,FALSE)</f>
        <v>1.04</v>
      </c>
      <c r="K1129" s="101">
        <f>VLOOKUP($A1129,'2021-22 Salary &amp; Benefits'!$A:$I,4,FALSE)</f>
        <v>1.04</v>
      </c>
      <c r="L1129" s="121">
        <f t="shared" si="254"/>
        <v>0</v>
      </c>
      <c r="M1129" s="29">
        <v>15</v>
      </c>
      <c r="N1129" s="31">
        <f t="shared" si="255"/>
        <v>0</v>
      </c>
      <c r="O1129" s="29">
        <v>1.1000000000000001</v>
      </c>
      <c r="P1129" s="29">
        <v>36</v>
      </c>
      <c r="Q1129" s="32">
        <f t="shared" si="256"/>
        <v>0</v>
      </c>
      <c r="R1129" s="122">
        <f t="shared" si="257"/>
        <v>0</v>
      </c>
      <c r="S1129" s="25">
        <f>VLOOKUP($A1129,'2021-22 Salary &amp; Benefits'!$A:$I,5,FALSE)</f>
        <v>67585</v>
      </c>
      <c r="T1129" s="25">
        <f>VLOOKUP($A1129,'2021-22 Salary &amp; Benefits'!$A:$I,6,FALSE)</f>
        <v>68937</v>
      </c>
      <c r="U1129" s="26">
        <f t="shared" si="258"/>
        <v>0</v>
      </c>
      <c r="V1129" s="26">
        <f t="shared" si="259"/>
        <v>0</v>
      </c>
      <c r="W1129" s="26">
        <f>'2021-22 Salary &amp; Benefits'!G$6</f>
        <v>11848.32</v>
      </c>
      <c r="X1129" s="28">
        <f>'2021-22 Salary &amp; Benefits'!H$6</f>
        <v>0.2271</v>
      </c>
      <c r="Y1129" s="28">
        <f>'2021-22 Salary &amp; Benefits'!I$6</f>
        <v>0.22070000000000001</v>
      </c>
      <c r="Z1129" s="26">
        <f t="shared" si="260"/>
        <v>0</v>
      </c>
      <c r="AA1129" s="27">
        <f t="shared" si="252"/>
        <v>0</v>
      </c>
      <c r="AB1129" s="27">
        <f t="shared" si="261"/>
        <v>0</v>
      </c>
      <c r="AC1129" s="27">
        <f t="shared" si="262"/>
        <v>0</v>
      </c>
      <c r="AD1129" s="26">
        <f t="shared" si="263"/>
        <v>0</v>
      </c>
    </row>
    <row r="1130" spans="1:30" s="23" customFormat="1">
      <c r="A1130" s="129" t="s">
        <v>2334</v>
      </c>
      <c r="B1130" s="129" t="s">
        <v>439</v>
      </c>
      <c r="C1130" s="130">
        <v>5354</v>
      </c>
      <c r="D1130" s="129" t="s">
        <v>454</v>
      </c>
      <c r="E1130" s="169">
        <f>VLOOKUP($C1130,'2020-21 School Level AAFTE'!$C:$Z,11,FALSE)</f>
        <v>0.93379999999999996</v>
      </c>
      <c r="F1130" s="169" t="str">
        <f>VLOOKUP($C1130,'2020-21 School Level AAFTE'!$C:$Z,8,FALSE)</f>
        <v>Yes</v>
      </c>
      <c r="G1130" s="167">
        <f>VLOOKUP($C1130,'2020-21 School Level AAFTE'!$C:$I,7,FALSE)</f>
        <v>255.49</v>
      </c>
      <c r="H1130" s="145">
        <f>IFERROR(IF(F1130= "yes",VLOOKUP(C1130,Summary!$B:$I,5,0),0),0)</f>
        <v>0</v>
      </c>
      <c r="I1130" s="143">
        <f t="shared" si="253"/>
        <v>255.49</v>
      </c>
      <c r="J1130" s="101">
        <f>VLOOKUP($A1130,'2021-22 Salary &amp; Benefits'!$A:$I,3,FALSE)</f>
        <v>1.04</v>
      </c>
      <c r="K1130" s="101">
        <f>VLOOKUP($A1130,'2021-22 Salary &amp; Benefits'!$A:$I,4,FALSE)</f>
        <v>1.04</v>
      </c>
      <c r="L1130" s="45">
        <f t="shared" si="254"/>
        <v>255.49</v>
      </c>
      <c r="M1130" s="29">
        <v>15</v>
      </c>
      <c r="N1130" s="31">
        <f t="shared" si="255"/>
        <v>17.032666666666668</v>
      </c>
      <c r="O1130" s="29">
        <v>1.1000000000000001</v>
      </c>
      <c r="P1130" s="29">
        <v>36</v>
      </c>
      <c r="Q1130" s="32">
        <f t="shared" si="256"/>
        <v>674.49360000000001</v>
      </c>
      <c r="R1130" s="122">
        <f t="shared" si="257"/>
        <v>0.7494373333333334</v>
      </c>
      <c r="S1130" s="25">
        <f>VLOOKUP($A1130,'2021-22 Salary &amp; Benefits'!$A:$I,5,FALSE)</f>
        <v>67585</v>
      </c>
      <c r="T1130" s="25">
        <f>VLOOKUP($A1130,'2021-22 Salary &amp; Benefits'!$A:$I,6,FALSE)</f>
        <v>68937</v>
      </c>
      <c r="U1130" s="26">
        <f t="shared" si="258"/>
        <v>52676.751060266681</v>
      </c>
      <c r="V1130" s="26">
        <f t="shared" si="259"/>
        <v>1053.7688456533215</v>
      </c>
      <c r="W1130" s="26">
        <f>'2021-22 Salary &amp; Benefits'!G$6</f>
        <v>11848.32</v>
      </c>
      <c r="X1130" s="28">
        <f>'2021-22 Salary &amp; Benefits'!H$6</f>
        <v>0.2271</v>
      </c>
      <c r="Y1130" s="28">
        <f>'2021-22 Salary &amp; Benefits'!I$6</f>
        <v>0.22070000000000001</v>
      </c>
      <c r="Z1130" s="26">
        <f t="shared" si="260"/>
        <v>21075.030295302255</v>
      </c>
      <c r="AA1130" s="27">
        <f t="shared" si="252"/>
        <v>895.50866509866671</v>
      </c>
      <c r="AB1130" s="27">
        <f t="shared" si="261"/>
        <v>197.63876238727576</v>
      </c>
      <c r="AC1130" s="27">
        <f t="shared" si="262"/>
        <v>1093.1474274859424</v>
      </c>
      <c r="AD1130" s="26">
        <f t="shared" si="263"/>
        <v>75898.697628708192</v>
      </c>
    </row>
    <row r="1131" spans="1:30" s="23" customFormat="1">
      <c r="A1131" s="129" t="s">
        <v>2334</v>
      </c>
      <c r="B1131" s="129" t="s">
        <v>439</v>
      </c>
      <c r="C1131" s="130">
        <v>2673</v>
      </c>
      <c r="D1131" s="129" t="s">
        <v>245</v>
      </c>
      <c r="E1131" s="169">
        <f>VLOOKUP($C1131,'2020-21 School Level AAFTE'!$C:$Z,11,FALSE)</f>
        <v>0.58720000000000006</v>
      </c>
      <c r="F1131" s="169" t="str">
        <f>VLOOKUP($C1131,'2020-21 School Level AAFTE'!$C:$Z,8,FALSE)</f>
        <v>Yes</v>
      </c>
      <c r="G1131" s="167">
        <f>VLOOKUP($C1131,'2020-21 School Level AAFTE'!$C:$I,7,FALSE)</f>
        <v>739.43</v>
      </c>
      <c r="H1131" s="145">
        <f>IFERROR(IF(F1131= "yes",VLOOKUP(C1131,Summary!$B:$I,5,0),0),0)</f>
        <v>0</v>
      </c>
      <c r="I1131" s="143">
        <f t="shared" si="253"/>
        <v>739.43</v>
      </c>
      <c r="J1131" s="101">
        <f>VLOOKUP($A1131,'2021-22 Salary &amp; Benefits'!$A:$I,3,FALSE)</f>
        <v>1.04</v>
      </c>
      <c r="K1131" s="101">
        <f>VLOOKUP($A1131,'2021-22 Salary &amp; Benefits'!$A:$I,4,FALSE)</f>
        <v>1.04</v>
      </c>
      <c r="L1131" s="45">
        <f t="shared" si="254"/>
        <v>739.43</v>
      </c>
      <c r="M1131" s="29">
        <v>15</v>
      </c>
      <c r="N1131" s="31">
        <f t="shared" si="255"/>
        <v>49.295333333333332</v>
      </c>
      <c r="O1131" s="29">
        <v>1.1000000000000001</v>
      </c>
      <c r="P1131" s="29">
        <v>36</v>
      </c>
      <c r="Q1131" s="32">
        <f t="shared" si="256"/>
        <v>1952.0952000000002</v>
      </c>
      <c r="R1131" s="122">
        <f t="shared" si="257"/>
        <v>2.1689946666666668</v>
      </c>
      <c r="S1131" s="25">
        <f>VLOOKUP($A1131,'2021-22 Salary &amp; Benefits'!$A:$I,5,FALSE)</f>
        <v>67585</v>
      </c>
      <c r="T1131" s="25">
        <f>VLOOKUP($A1131,'2021-22 Salary &amp; Benefits'!$A:$I,6,FALSE)</f>
        <v>68937</v>
      </c>
      <c r="U1131" s="26">
        <f t="shared" si="258"/>
        <v>152455.16472853336</v>
      </c>
      <c r="V1131" s="26">
        <f t="shared" si="259"/>
        <v>3049.7800209066481</v>
      </c>
      <c r="W1131" s="26">
        <f>'2021-22 Salary &amp; Benefits'!G$6</f>
        <v>11848.32</v>
      </c>
      <c r="X1131" s="28">
        <f>'2021-22 Salary &amp; Benefits'!H$6</f>
        <v>0.2271</v>
      </c>
      <c r="Y1131" s="28">
        <f>'2021-22 Salary &amp; Benefits'!I$6</f>
        <v>0.22070000000000001</v>
      </c>
      <c r="Z1131" s="26">
        <f t="shared" si="260"/>
        <v>60994.597249424027</v>
      </c>
      <c r="AA1131" s="27">
        <f t="shared" si="252"/>
        <v>2591.7490791573337</v>
      </c>
      <c r="AB1131" s="27">
        <f t="shared" si="261"/>
        <v>571.99902177002355</v>
      </c>
      <c r="AC1131" s="27">
        <f t="shared" si="262"/>
        <v>3163.748100927357</v>
      </c>
      <c r="AD1131" s="26">
        <f t="shared" si="263"/>
        <v>219663.2900997914</v>
      </c>
    </row>
    <row r="1132" spans="1:30" s="23" customFormat="1">
      <c r="A1132" s="129" t="s">
        <v>2334</v>
      </c>
      <c r="B1132" s="129" t="s">
        <v>439</v>
      </c>
      <c r="C1132" s="130">
        <v>3091</v>
      </c>
      <c r="D1132" s="129" t="s">
        <v>446</v>
      </c>
      <c r="E1132" s="169">
        <f>VLOOKUP($C1132,'2020-21 School Level AAFTE'!$C:$Z,11,FALSE)</f>
        <v>0.55689999999999995</v>
      </c>
      <c r="F1132" s="169" t="str">
        <f>VLOOKUP($C1132,'2020-21 School Level AAFTE'!$C:$Z,8,FALSE)</f>
        <v>Yes</v>
      </c>
      <c r="G1132" s="167">
        <f>VLOOKUP($C1132,'2020-21 School Level AAFTE'!$C:$I,7,FALSE)</f>
        <v>448.11</v>
      </c>
      <c r="H1132" s="145">
        <f>IFERROR(IF(F1132= "yes",VLOOKUP(C1132,Summary!$B:$I,5,0),0),0)</f>
        <v>0</v>
      </c>
      <c r="I1132" s="144">
        <f t="shared" si="253"/>
        <v>448.11</v>
      </c>
      <c r="J1132" s="101">
        <f>VLOOKUP($A1132,'2021-22 Salary &amp; Benefits'!$A:$I,3,FALSE)</f>
        <v>1.04</v>
      </c>
      <c r="K1132" s="101">
        <f>VLOOKUP($A1132,'2021-22 Salary &amp; Benefits'!$A:$I,4,FALSE)</f>
        <v>1.04</v>
      </c>
      <c r="L1132" s="121">
        <f t="shared" si="254"/>
        <v>448.11</v>
      </c>
      <c r="M1132" s="29">
        <v>15</v>
      </c>
      <c r="N1132" s="31">
        <f t="shared" si="255"/>
        <v>29.874000000000002</v>
      </c>
      <c r="O1132" s="29">
        <v>1.1000000000000001</v>
      </c>
      <c r="P1132" s="29">
        <v>36</v>
      </c>
      <c r="Q1132" s="32">
        <f t="shared" si="256"/>
        <v>1183.0104000000001</v>
      </c>
      <c r="R1132" s="122">
        <f t="shared" si="257"/>
        <v>1.3144560000000001</v>
      </c>
      <c r="S1132" s="25">
        <f>VLOOKUP($A1132,'2021-22 Salary &amp; Benefits'!$A:$I,5,FALSE)</f>
        <v>67585</v>
      </c>
      <c r="T1132" s="25">
        <f>VLOOKUP($A1132,'2021-22 Salary &amp; Benefits'!$A:$I,6,FALSE)</f>
        <v>68937</v>
      </c>
      <c r="U1132" s="26">
        <f t="shared" si="258"/>
        <v>92391.009110400017</v>
      </c>
      <c r="V1132" s="26">
        <f t="shared" si="259"/>
        <v>1848.2302924799878</v>
      </c>
      <c r="W1132" s="26">
        <f>'2021-22 Salary &amp; Benefits'!G$6</f>
        <v>11848.32</v>
      </c>
      <c r="X1132" s="28">
        <f>'2021-22 Salary &amp; Benefits'!H$6</f>
        <v>0.2271</v>
      </c>
      <c r="Y1132" s="28">
        <f>'2021-22 Salary &amp; Benefits'!I$6</f>
        <v>0.22070000000000001</v>
      </c>
      <c r="Z1132" s="26">
        <f t="shared" si="260"/>
        <v>36963.997908442179</v>
      </c>
      <c r="AA1132" s="27">
        <f t="shared" si="252"/>
        <v>1570.6539900480002</v>
      </c>
      <c r="AB1132" s="27">
        <f t="shared" si="261"/>
        <v>346.64333560359364</v>
      </c>
      <c r="AC1132" s="27">
        <f t="shared" si="262"/>
        <v>1917.2973256515938</v>
      </c>
      <c r="AD1132" s="26">
        <f t="shared" si="263"/>
        <v>133120.53463697378</v>
      </c>
    </row>
    <row r="1133" spans="1:30" s="23" customFormat="1">
      <c r="A1133" s="129" t="s">
        <v>2334</v>
      </c>
      <c r="B1133" s="129" t="s">
        <v>439</v>
      </c>
      <c r="C1133" s="130">
        <v>2833</v>
      </c>
      <c r="D1133" s="129" t="s">
        <v>441</v>
      </c>
      <c r="E1133" s="169">
        <f>VLOOKUP($C1133,'2020-21 School Level AAFTE'!$C:$Z,11,FALSE)</f>
        <v>0.78080000000000005</v>
      </c>
      <c r="F1133" s="169" t="str">
        <f>VLOOKUP($C1133,'2020-21 School Level AAFTE'!$C:$Z,8,FALSE)</f>
        <v>Yes</v>
      </c>
      <c r="G1133" s="167">
        <f>VLOOKUP($C1133,'2020-21 School Level AAFTE'!$C:$I,7,FALSE)</f>
        <v>344.22</v>
      </c>
      <c r="H1133" s="145">
        <f>IFERROR(IF(F1133= "yes",VLOOKUP(C1133,Summary!$B:$I,5,0),0),0)</f>
        <v>0</v>
      </c>
      <c r="I1133" s="144">
        <f t="shared" si="253"/>
        <v>344.22</v>
      </c>
      <c r="J1133" s="101">
        <f>VLOOKUP($A1133,'2021-22 Salary &amp; Benefits'!$A:$I,3,FALSE)</f>
        <v>1.04</v>
      </c>
      <c r="K1133" s="101">
        <f>VLOOKUP($A1133,'2021-22 Salary &amp; Benefits'!$A:$I,4,FALSE)</f>
        <v>1.04</v>
      </c>
      <c r="L1133" s="121">
        <f t="shared" si="254"/>
        <v>344.22</v>
      </c>
      <c r="M1133" s="29">
        <v>15</v>
      </c>
      <c r="N1133" s="31">
        <f t="shared" si="255"/>
        <v>22.948</v>
      </c>
      <c r="O1133" s="29">
        <v>1.1000000000000001</v>
      </c>
      <c r="P1133" s="29">
        <v>36</v>
      </c>
      <c r="Q1133" s="32">
        <f t="shared" si="256"/>
        <v>908.74080000000004</v>
      </c>
      <c r="R1133" s="122">
        <f t="shared" si="257"/>
        <v>1.0097119999999999</v>
      </c>
      <c r="S1133" s="25">
        <f>VLOOKUP($A1133,'2021-22 Salary &amp; Benefits'!$A:$I,5,FALSE)</f>
        <v>67585</v>
      </c>
      <c r="T1133" s="25">
        <f>VLOOKUP($A1133,'2021-22 Salary &amp; Benefits'!$A:$I,6,FALSE)</f>
        <v>68937</v>
      </c>
      <c r="U1133" s="26">
        <f t="shared" si="258"/>
        <v>70971.040940799998</v>
      </c>
      <c r="V1133" s="26">
        <f t="shared" si="259"/>
        <v>1419.735848960001</v>
      </c>
      <c r="W1133" s="26">
        <f>'2021-22 Salary &amp; Benefits'!G$6</f>
        <v>11848.32</v>
      </c>
      <c r="X1133" s="28">
        <f>'2021-22 Salary &amp; Benefits'!H$6</f>
        <v>0.2271</v>
      </c>
      <c r="Y1133" s="28">
        <f>'2021-22 Salary &amp; Benefits'!I$6</f>
        <v>0.22070000000000001</v>
      </c>
      <c r="Z1133" s="26">
        <f t="shared" si="260"/>
        <v>28394.249983361151</v>
      </c>
      <c r="AA1133" s="27">
        <f t="shared" si="252"/>
        <v>1206.512946496</v>
      </c>
      <c r="AB1133" s="27">
        <f t="shared" si="261"/>
        <v>266.2774072916672</v>
      </c>
      <c r="AC1133" s="27">
        <f t="shared" si="262"/>
        <v>1472.7903537876673</v>
      </c>
      <c r="AD1133" s="26">
        <f t="shared" si="263"/>
        <v>102257.81712690882</v>
      </c>
    </row>
    <row r="1134" spans="1:30" s="23" customFormat="1">
      <c r="A1134" s="129" t="s">
        <v>2334</v>
      </c>
      <c r="B1134" s="129" t="s">
        <v>439</v>
      </c>
      <c r="C1134" s="130">
        <v>2969</v>
      </c>
      <c r="D1134" s="129" t="s">
        <v>442</v>
      </c>
      <c r="E1134" s="169">
        <f>VLOOKUP($C1134,'2020-21 School Level AAFTE'!$C:$Z,11,FALSE)</f>
        <v>0.62039999999999995</v>
      </c>
      <c r="F1134" s="169" t="str">
        <f>VLOOKUP($C1134,'2020-21 School Level AAFTE'!$C:$Z,8,FALSE)</f>
        <v>Yes</v>
      </c>
      <c r="G1134" s="167">
        <f>VLOOKUP($C1134,'2020-21 School Level AAFTE'!$C:$I,7,FALSE)</f>
        <v>414.08</v>
      </c>
      <c r="H1134" s="145">
        <f>IFERROR(IF(F1134= "yes",VLOOKUP(C1134,Summary!$B:$I,5,0),0),0)</f>
        <v>0</v>
      </c>
      <c r="I1134" s="144">
        <f t="shared" si="253"/>
        <v>414.08</v>
      </c>
      <c r="J1134" s="101">
        <f>VLOOKUP($A1134,'2021-22 Salary &amp; Benefits'!$A:$I,3,FALSE)</f>
        <v>1.04</v>
      </c>
      <c r="K1134" s="101">
        <f>VLOOKUP($A1134,'2021-22 Salary &amp; Benefits'!$A:$I,4,FALSE)</f>
        <v>1.04</v>
      </c>
      <c r="L1134" s="121">
        <f t="shared" si="254"/>
        <v>414.08</v>
      </c>
      <c r="M1134" s="29">
        <v>15</v>
      </c>
      <c r="N1134" s="31">
        <f t="shared" si="255"/>
        <v>27.605333333333331</v>
      </c>
      <c r="O1134" s="29">
        <v>1.1000000000000001</v>
      </c>
      <c r="P1134" s="29">
        <v>36</v>
      </c>
      <c r="Q1134" s="32">
        <f t="shared" si="256"/>
        <v>1093.1712</v>
      </c>
      <c r="R1134" s="122">
        <f t="shared" si="257"/>
        <v>1.2146346666666668</v>
      </c>
      <c r="S1134" s="25">
        <f>VLOOKUP($A1134,'2021-22 Salary &amp; Benefits'!$A:$I,5,FALSE)</f>
        <v>67585</v>
      </c>
      <c r="T1134" s="25">
        <f>VLOOKUP($A1134,'2021-22 Salary &amp; Benefits'!$A:$I,6,FALSE)</f>
        <v>68937</v>
      </c>
      <c r="U1134" s="26">
        <f t="shared" si="258"/>
        <v>85374.727304533357</v>
      </c>
      <c r="V1134" s="26">
        <f t="shared" si="259"/>
        <v>1707.873512106642</v>
      </c>
      <c r="W1134" s="26">
        <f>'2021-22 Salary &amp; Benefits'!G$6</f>
        <v>11848.32</v>
      </c>
      <c r="X1134" s="28">
        <f>'2021-22 Salary &amp; Benefits'!H$6</f>
        <v>0.2271</v>
      </c>
      <c r="Y1134" s="28">
        <f>'2021-22 Salary &amp; Benefits'!I$6</f>
        <v>0.22070000000000001</v>
      </c>
      <c r="Z1134" s="26">
        <f t="shared" si="260"/>
        <v>34156.908468741465</v>
      </c>
      <c r="AA1134" s="27">
        <f t="shared" si="252"/>
        <v>1451.3766802773332</v>
      </c>
      <c r="AB1134" s="27">
        <f t="shared" si="261"/>
        <v>320.31883333720742</v>
      </c>
      <c r="AC1134" s="27">
        <f t="shared" si="262"/>
        <v>1771.6955136145407</v>
      </c>
      <c r="AD1134" s="26">
        <f t="shared" si="263"/>
        <v>123011.204798996</v>
      </c>
    </row>
    <row r="1135" spans="1:30" s="23" customFormat="1">
      <c r="A1135" s="129" t="s">
        <v>2334</v>
      </c>
      <c r="B1135" s="129" t="s">
        <v>439</v>
      </c>
      <c r="C1135" s="130">
        <v>3021</v>
      </c>
      <c r="D1135" s="129" t="s">
        <v>444</v>
      </c>
      <c r="E1135" s="169">
        <f>VLOOKUP($C1135,'2020-21 School Level AAFTE'!$C:$Z,11,FALSE)</f>
        <v>0.90210000000000001</v>
      </c>
      <c r="F1135" s="169" t="str">
        <f>VLOOKUP($C1135,'2020-21 School Level AAFTE'!$C:$Z,8,FALSE)</f>
        <v>Yes</v>
      </c>
      <c r="G1135" s="167">
        <f>VLOOKUP($C1135,'2020-21 School Level AAFTE'!$C:$I,7,FALSE)</f>
        <v>296.60000000000002</v>
      </c>
      <c r="H1135" s="145">
        <f>IFERROR(IF(F1135= "yes",VLOOKUP(C1135,Summary!$B:$I,5,0),0),0)</f>
        <v>0</v>
      </c>
      <c r="I1135" s="144">
        <f t="shared" si="253"/>
        <v>296.60000000000002</v>
      </c>
      <c r="J1135" s="101">
        <f>VLOOKUP($A1135,'2021-22 Salary &amp; Benefits'!$A:$I,3,FALSE)</f>
        <v>1.04</v>
      </c>
      <c r="K1135" s="101">
        <f>VLOOKUP($A1135,'2021-22 Salary &amp; Benefits'!$A:$I,4,FALSE)</f>
        <v>1.04</v>
      </c>
      <c r="L1135" s="121">
        <f t="shared" si="254"/>
        <v>296.60000000000002</v>
      </c>
      <c r="M1135" s="29">
        <v>15</v>
      </c>
      <c r="N1135" s="31">
        <f t="shared" si="255"/>
        <v>19.773333333333333</v>
      </c>
      <c r="O1135" s="29">
        <v>1.1000000000000001</v>
      </c>
      <c r="P1135" s="29">
        <v>36</v>
      </c>
      <c r="Q1135" s="32">
        <f t="shared" si="256"/>
        <v>783.024</v>
      </c>
      <c r="R1135" s="122">
        <f t="shared" si="257"/>
        <v>0.87002666666666661</v>
      </c>
      <c r="S1135" s="25">
        <f>VLOOKUP($A1135,'2021-22 Salary &amp; Benefits'!$A:$I,5,FALSE)</f>
        <v>67585</v>
      </c>
      <c r="T1135" s="25">
        <f>VLOOKUP($A1135,'2021-22 Salary &amp; Benefits'!$A:$I,6,FALSE)</f>
        <v>68937</v>
      </c>
      <c r="U1135" s="26">
        <f t="shared" si="258"/>
        <v>61152.782357333337</v>
      </c>
      <c r="V1135" s="26">
        <f t="shared" si="259"/>
        <v>1223.3270954666586</v>
      </c>
      <c r="W1135" s="26">
        <f>'2021-22 Salary &amp; Benefits'!G$6</f>
        <v>11848.32</v>
      </c>
      <c r="X1135" s="28">
        <f>'2021-22 Salary &amp; Benefits'!H$6</f>
        <v>0.2271</v>
      </c>
      <c r="Y1135" s="28">
        <f>'2021-22 Salary &amp; Benefits'!I$6</f>
        <v>0.22070000000000001</v>
      </c>
      <c r="Z1135" s="26">
        <f t="shared" si="260"/>
        <v>24466.139518519893</v>
      </c>
      <c r="AA1135" s="27">
        <f t="shared" si="252"/>
        <v>1039.6018242133332</v>
      </c>
      <c r="AB1135" s="27">
        <f t="shared" si="261"/>
        <v>229.44012260388266</v>
      </c>
      <c r="AC1135" s="27">
        <f t="shared" si="262"/>
        <v>1269.0419468172158</v>
      </c>
      <c r="AD1135" s="26">
        <f t="shared" si="263"/>
        <v>88111.290918137121</v>
      </c>
    </row>
    <row r="1136" spans="1:30" s="23" customFormat="1">
      <c r="A1136" s="129" t="s">
        <v>2334</v>
      </c>
      <c r="B1136" s="129" t="s">
        <v>439</v>
      </c>
      <c r="C1136" s="130">
        <v>3153</v>
      </c>
      <c r="D1136" s="129" t="s">
        <v>447</v>
      </c>
      <c r="E1136" s="169">
        <f>VLOOKUP($C1136,'2020-21 School Level AAFTE'!$C:$Z,11,FALSE)</f>
        <v>0.6895</v>
      </c>
      <c r="F1136" s="169" t="str">
        <f>VLOOKUP($C1136,'2020-21 School Level AAFTE'!$C:$Z,8,FALSE)</f>
        <v>Yes</v>
      </c>
      <c r="G1136" s="167">
        <f>VLOOKUP($C1136,'2020-21 School Level AAFTE'!$C:$I,7,FALSE)</f>
        <v>416.55</v>
      </c>
      <c r="H1136" s="145">
        <f>IFERROR(IF(F1136= "yes",VLOOKUP(C1136,Summary!$B:$I,5,0),0),0)</f>
        <v>0</v>
      </c>
      <c r="I1136" s="144">
        <f t="shared" si="253"/>
        <v>416.55</v>
      </c>
      <c r="J1136" s="101">
        <f>VLOOKUP($A1136,'2021-22 Salary &amp; Benefits'!$A:$I,3,FALSE)</f>
        <v>1.04</v>
      </c>
      <c r="K1136" s="101">
        <f>VLOOKUP($A1136,'2021-22 Salary &amp; Benefits'!$A:$I,4,FALSE)</f>
        <v>1.04</v>
      </c>
      <c r="L1136" s="121">
        <f t="shared" si="254"/>
        <v>416.55</v>
      </c>
      <c r="M1136" s="29">
        <v>15</v>
      </c>
      <c r="N1136" s="31">
        <f t="shared" si="255"/>
        <v>27.77</v>
      </c>
      <c r="O1136" s="29">
        <v>1.1000000000000001</v>
      </c>
      <c r="P1136" s="29">
        <v>36</v>
      </c>
      <c r="Q1136" s="32">
        <f t="shared" si="256"/>
        <v>1099.692</v>
      </c>
      <c r="R1136" s="122">
        <f t="shared" si="257"/>
        <v>1.2218800000000001</v>
      </c>
      <c r="S1136" s="25">
        <f>VLOOKUP($A1136,'2021-22 Salary &amp; Benefits'!$A:$I,5,FALSE)</f>
        <v>67585</v>
      </c>
      <c r="T1136" s="25">
        <f>VLOOKUP($A1136,'2021-22 Salary &amp; Benefits'!$A:$I,6,FALSE)</f>
        <v>68937</v>
      </c>
      <c r="U1136" s="26">
        <f t="shared" si="258"/>
        <v>85883.990192000012</v>
      </c>
      <c r="V1136" s="26">
        <f t="shared" si="259"/>
        <v>1718.0610303999856</v>
      </c>
      <c r="W1136" s="26">
        <f>'2021-22 Salary &amp; Benefits'!G$6</f>
        <v>11848.32</v>
      </c>
      <c r="X1136" s="28">
        <f>'2021-22 Salary &amp; Benefits'!H$6</f>
        <v>0.2271</v>
      </c>
      <c r="Y1136" s="28">
        <f>'2021-22 Salary &amp; Benefits'!I$6</f>
        <v>0.22070000000000001</v>
      </c>
      <c r="Z1136" s="26">
        <f t="shared" si="260"/>
        <v>34360.655483612485</v>
      </c>
      <c r="AA1136" s="27">
        <f t="shared" si="252"/>
        <v>1460.03418704</v>
      </c>
      <c r="AB1136" s="27">
        <f t="shared" si="261"/>
        <v>322.22954507972798</v>
      </c>
      <c r="AC1136" s="27">
        <f t="shared" si="262"/>
        <v>1782.263732119728</v>
      </c>
      <c r="AD1136" s="26">
        <f t="shared" si="263"/>
        <v>123744.97043813221</v>
      </c>
    </row>
    <row r="1137" spans="1:30" s="23" customFormat="1">
      <c r="A1137" s="129" t="s">
        <v>2334</v>
      </c>
      <c r="B1137" s="129" t="s">
        <v>439</v>
      </c>
      <c r="C1137" s="130">
        <v>2970</v>
      </c>
      <c r="D1137" s="129" t="s">
        <v>443</v>
      </c>
      <c r="E1137" s="169">
        <f>VLOOKUP($C1137,'2020-21 School Level AAFTE'!$C:$Z,11,FALSE)</f>
        <v>0.79890000000000005</v>
      </c>
      <c r="F1137" s="169" t="str">
        <f>VLOOKUP($C1137,'2020-21 School Level AAFTE'!$C:$Z,8,FALSE)</f>
        <v>Yes</v>
      </c>
      <c r="G1137" s="167">
        <f>VLOOKUP($C1137,'2020-21 School Level AAFTE'!$C:$I,7,FALSE)</f>
        <v>222.56</v>
      </c>
      <c r="H1137" s="145">
        <f>IFERROR(IF(F1137= "yes",VLOOKUP(C1137,Summary!$B:$I,5,0),0),0)</f>
        <v>0</v>
      </c>
      <c r="I1137" s="144">
        <f t="shared" si="253"/>
        <v>222.56</v>
      </c>
      <c r="J1137" s="101">
        <f>VLOOKUP($A1137,'2021-22 Salary &amp; Benefits'!$A:$I,3,FALSE)</f>
        <v>1.04</v>
      </c>
      <c r="K1137" s="101">
        <f>VLOOKUP($A1137,'2021-22 Salary &amp; Benefits'!$A:$I,4,FALSE)</f>
        <v>1.04</v>
      </c>
      <c r="L1137" s="121">
        <f t="shared" si="254"/>
        <v>222.56</v>
      </c>
      <c r="M1137" s="29">
        <v>15</v>
      </c>
      <c r="N1137" s="31">
        <f t="shared" si="255"/>
        <v>14.837333333333333</v>
      </c>
      <c r="O1137" s="29">
        <v>1.1000000000000001</v>
      </c>
      <c r="P1137" s="29">
        <v>36</v>
      </c>
      <c r="Q1137" s="32">
        <f t="shared" si="256"/>
        <v>587.55840000000001</v>
      </c>
      <c r="R1137" s="122">
        <f t="shared" si="257"/>
        <v>0.65284266666666668</v>
      </c>
      <c r="S1137" s="25">
        <f>VLOOKUP($A1137,'2021-22 Salary &amp; Benefits'!$A:$I,5,FALSE)</f>
        <v>67585</v>
      </c>
      <c r="T1137" s="25">
        <f>VLOOKUP($A1137,'2021-22 Salary &amp; Benefits'!$A:$I,6,FALSE)</f>
        <v>68937</v>
      </c>
      <c r="U1137" s="26">
        <f t="shared" si="258"/>
        <v>45887.266491733339</v>
      </c>
      <c r="V1137" s="26">
        <f t="shared" si="259"/>
        <v>917.94901674665743</v>
      </c>
      <c r="W1137" s="26">
        <f>'2021-22 Salary &amp; Benefits'!G$6</f>
        <v>11848.32</v>
      </c>
      <c r="X1137" s="28">
        <f>'2021-22 Salary &amp; Benefits'!H$6</f>
        <v>0.2271</v>
      </c>
      <c r="Y1137" s="28">
        <f>'2021-22 Salary &amp; Benefits'!I$6</f>
        <v>0.22070000000000001</v>
      </c>
      <c r="Z1137" s="26">
        <f t="shared" si="260"/>
        <v>18358.678392588627</v>
      </c>
      <c r="AA1137" s="27">
        <f t="shared" si="252"/>
        <v>780.08692514133327</v>
      </c>
      <c r="AB1137" s="27">
        <f t="shared" si="261"/>
        <v>172.16518437869226</v>
      </c>
      <c r="AC1137" s="27">
        <f t="shared" si="262"/>
        <v>952.25210952002556</v>
      </c>
      <c r="AD1137" s="26">
        <f t="shared" si="263"/>
        <v>66116.146010588651</v>
      </c>
    </row>
    <row r="1138" spans="1:30" s="23" customFormat="1">
      <c r="A1138" s="129" t="s">
        <v>2334</v>
      </c>
      <c r="B1138" s="129" t="s">
        <v>439</v>
      </c>
      <c r="C1138" s="130">
        <v>5601</v>
      </c>
      <c r="D1138" s="129" t="s">
        <v>3163</v>
      </c>
      <c r="E1138" s="169">
        <f>VLOOKUP($C1138,'2020-21 School Level AAFTE'!$C:$Z,11,FALSE)</f>
        <v>0.3</v>
      </c>
      <c r="F1138" s="169" t="str">
        <f>VLOOKUP($C1138,'2020-21 School Level AAFTE'!$C:$Z,8,FALSE)</f>
        <v>No</v>
      </c>
      <c r="G1138" s="167">
        <f>VLOOKUP($C1138,'2020-21 School Level AAFTE'!$C:$I,7,FALSE)</f>
        <v>4.0599999999999996</v>
      </c>
      <c r="H1138" s="145">
        <f>IFERROR(IF(F1138= "yes",VLOOKUP(C1138,Summary!$B:$I,5,0),0),0)</f>
        <v>0</v>
      </c>
      <c r="I1138" s="144">
        <f t="shared" si="253"/>
        <v>0</v>
      </c>
      <c r="J1138" s="101">
        <f>VLOOKUP($A1138,'2021-22 Salary &amp; Benefits'!$A:$I,3,FALSE)</f>
        <v>1.04</v>
      </c>
      <c r="K1138" s="101">
        <f>VLOOKUP($A1138,'2021-22 Salary &amp; Benefits'!$A:$I,4,FALSE)</f>
        <v>1.04</v>
      </c>
      <c r="L1138" s="121">
        <f t="shared" si="254"/>
        <v>0</v>
      </c>
      <c r="M1138" s="29">
        <v>15</v>
      </c>
      <c r="N1138" s="31">
        <f t="shared" si="255"/>
        <v>0</v>
      </c>
      <c r="O1138" s="29">
        <v>1.1000000000000001</v>
      </c>
      <c r="P1138" s="29">
        <v>36</v>
      </c>
      <c r="Q1138" s="32">
        <f t="shared" si="256"/>
        <v>0</v>
      </c>
      <c r="R1138" s="122">
        <f t="shared" si="257"/>
        <v>0</v>
      </c>
      <c r="S1138" s="25">
        <f>VLOOKUP($A1138,'2021-22 Salary &amp; Benefits'!$A:$I,5,FALSE)</f>
        <v>67585</v>
      </c>
      <c r="T1138" s="25">
        <f>VLOOKUP($A1138,'2021-22 Salary &amp; Benefits'!$A:$I,6,FALSE)</f>
        <v>68937</v>
      </c>
      <c r="U1138" s="26">
        <f t="shared" si="258"/>
        <v>0</v>
      </c>
      <c r="V1138" s="26">
        <f t="shared" si="259"/>
        <v>0</v>
      </c>
      <c r="W1138" s="26">
        <f>'2021-22 Salary &amp; Benefits'!G$6</f>
        <v>11848.32</v>
      </c>
      <c r="X1138" s="28">
        <f>'2021-22 Salary &amp; Benefits'!H$6</f>
        <v>0.2271</v>
      </c>
      <c r="Y1138" s="28">
        <f>'2021-22 Salary &amp; Benefits'!I$6</f>
        <v>0.22070000000000001</v>
      </c>
      <c r="Z1138" s="26">
        <f t="shared" si="260"/>
        <v>0</v>
      </c>
      <c r="AA1138" s="27">
        <f t="shared" si="252"/>
        <v>0</v>
      </c>
      <c r="AB1138" s="27">
        <f t="shared" si="261"/>
        <v>0</v>
      </c>
      <c r="AC1138" s="27">
        <f t="shared" si="262"/>
        <v>0</v>
      </c>
      <c r="AD1138" s="26">
        <f t="shared" si="263"/>
        <v>0</v>
      </c>
    </row>
    <row r="1139" spans="1:30" s="23" customFormat="1">
      <c r="A1139" s="129" t="s">
        <v>2334</v>
      </c>
      <c r="B1139" s="129" t="s">
        <v>439</v>
      </c>
      <c r="C1139" s="130">
        <v>3215</v>
      </c>
      <c r="D1139" s="129" t="s">
        <v>448</v>
      </c>
      <c r="E1139" s="169">
        <f>VLOOKUP($C1139,'2020-21 School Level AAFTE'!$C:$Z,11,FALSE)</f>
        <v>0.58499999999999996</v>
      </c>
      <c r="F1139" s="169" t="str">
        <f>VLOOKUP($C1139,'2020-21 School Level AAFTE'!$C:$Z,8,FALSE)</f>
        <v>Yes</v>
      </c>
      <c r="G1139" s="167">
        <f>VLOOKUP($C1139,'2020-21 School Level AAFTE'!$C:$I,7,FALSE)</f>
        <v>2200.58</v>
      </c>
      <c r="H1139" s="145">
        <f>IFERROR(IF(F1139= "yes",VLOOKUP(C1139,Summary!$B:$I,5,0),0),0)</f>
        <v>0</v>
      </c>
      <c r="I1139" s="144">
        <f t="shared" si="253"/>
        <v>2200.58</v>
      </c>
      <c r="J1139" s="101">
        <f>VLOOKUP($A1139,'2021-22 Salary &amp; Benefits'!$A:$I,3,FALSE)</f>
        <v>1.04</v>
      </c>
      <c r="K1139" s="101">
        <f>VLOOKUP($A1139,'2021-22 Salary &amp; Benefits'!$A:$I,4,FALSE)</f>
        <v>1.04</v>
      </c>
      <c r="L1139" s="121">
        <f t="shared" si="254"/>
        <v>2200.58</v>
      </c>
      <c r="M1139" s="29">
        <v>15</v>
      </c>
      <c r="N1139" s="31">
        <f t="shared" si="255"/>
        <v>146.70533333333333</v>
      </c>
      <c r="O1139" s="29">
        <v>1.1000000000000001</v>
      </c>
      <c r="P1139" s="29">
        <v>36</v>
      </c>
      <c r="Q1139" s="32">
        <f t="shared" si="256"/>
        <v>5809.5312000000004</v>
      </c>
      <c r="R1139" s="122">
        <f t="shared" si="257"/>
        <v>6.4550346666666671</v>
      </c>
      <c r="S1139" s="25">
        <f>VLOOKUP($A1139,'2021-22 Salary &amp; Benefits'!$A:$I,5,FALSE)</f>
        <v>67585</v>
      </c>
      <c r="T1139" s="25">
        <f>VLOOKUP($A1139,'2021-22 Salary &amp; Benefits'!$A:$I,6,FALSE)</f>
        <v>68937</v>
      </c>
      <c r="U1139" s="26">
        <f t="shared" si="258"/>
        <v>453714.05866453343</v>
      </c>
      <c r="V1139" s="26">
        <f t="shared" si="259"/>
        <v>9076.2951441066107</v>
      </c>
      <c r="W1139" s="26">
        <f>'2021-22 Salary &amp; Benefits'!G$6</f>
        <v>11848.32</v>
      </c>
      <c r="X1139" s="28">
        <f>'2021-22 Salary &amp; Benefits'!H$6</f>
        <v>0.2271</v>
      </c>
      <c r="Y1139" s="28">
        <f>'2021-22 Salary &amp; Benefits'!I$6</f>
        <v>0.22070000000000001</v>
      </c>
      <c r="Z1139" s="26">
        <f t="shared" si="260"/>
        <v>181522.91740277986</v>
      </c>
      <c r="AA1139" s="27">
        <f t="shared" si="252"/>
        <v>7713.1725634773338</v>
      </c>
      <c r="AB1139" s="27">
        <f t="shared" si="261"/>
        <v>1702.2971847594476</v>
      </c>
      <c r="AC1139" s="27">
        <f t="shared" si="262"/>
        <v>9415.469748236781</v>
      </c>
      <c r="AD1139" s="26">
        <f t="shared" si="263"/>
        <v>653728.74095965666</v>
      </c>
    </row>
    <row r="1140" spans="1:30" s="23" customFormat="1">
      <c r="A1140" s="129" t="s">
        <v>2334</v>
      </c>
      <c r="B1140" s="129" t="s">
        <v>439</v>
      </c>
      <c r="C1140" s="130">
        <v>3779</v>
      </c>
      <c r="D1140" s="129" t="s">
        <v>449</v>
      </c>
      <c r="E1140" s="169">
        <f>VLOOKUP($C1140,'2020-21 School Level AAFTE'!$C:$Z,11,FALSE)</f>
        <v>0.89249999999999996</v>
      </c>
      <c r="F1140" s="169" t="str">
        <f>VLOOKUP($C1140,'2020-21 School Level AAFTE'!$C:$Z,8,FALSE)</f>
        <v>Yes</v>
      </c>
      <c r="G1140" s="167">
        <f>VLOOKUP($C1140,'2020-21 School Level AAFTE'!$C:$I,7,FALSE)</f>
        <v>265.76</v>
      </c>
      <c r="H1140" s="145">
        <f>IFERROR(IF(F1140= "yes",VLOOKUP(C1140,Summary!$B:$I,5,0),0),0)</f>
        <v>0</v>
      </c>
      <c r="I1140" s="144">
        <f t="shared" si="253"/>
        <v>265.76</v>
      </c>
      <c r="J1140" s="101">
        <f>VLOOKUP($A1140,'2021-22 Salary &amp; Benefits'!$A:$I,3,FALSE)</f>
        <v>1.04</v>
      </c>
      <c r="K1140" s="101">
        <f>VLOOKUP($A1140,'2021-22 Salary &amp; Benefits'!$A:$I,4,FALSE)</f>
        <v>1.04</v>
      </c>
      <c r="L1140" s="121">
        <f t="shared" si="254"/>
        <v>265.76</v>
      </c>
      <c r="M1140" s="29">
        <v>15</v>
      </c>
      <c r="N1140" s="31">
        <f t="shared" si="255"/>
        <v>17.717333333333332</v>
      </c>
      <c r="O1140" s="29">
        <v>1.1000000000000001</v>
      </c>
      <c r="P1140" s="29">
        <v>36</v>
      </c>
      <c r="Q1140" s="32">
        <f t="shared" si="256"/>
        <v>701.60640000000001</v>
      </c>
      <c r="R1140" s="122">
        <f t="shared" si="257"/>
        <v>0.77956266666666663</v>
      </c>
      <c r="S1140" s="25">
        <f>VLOOKUP($A1140,'2021-22 Salary &amp; Benefits'!$A:$I,5,FALSE)</f>
        <v>67585</v>
      </c>
      <c r="T1140" s="25">
        <f>VLOOKUP($A1140,'2021-22 Salary &amp; Benefits'!$A:$I,6,FALSE)</f>
        <v>68937</v>
      </c>
      <c r="U1140" s="26">
        <f t="shared" si="258"/>
        <v>54794.212539733337</v>
      </c>
      <c r="V1140" s="26">
        <f t="shared" si="259"/>
        <v>1096.1274743466565</v>
      </c>
      <c r="W1140" s="26">
        <f>'2021-22 Salary &amp; Benefits'!G$6</f>
        <v>11848.32</v>
      </c>
      <c r="X1140" s="28">
        <f>'2021-22 Salary &amp; Benefits'!H$6</f>
        <v>0.2271</v>
      </c>
      <c r="Y1140" s="28">
        <f>'2021-22 Salary &amp; Benefits'!I$6</f>
        <v>0.22070000000000001</v>
      </c>
      <c r="Z1140" s="26">
        <f t="shared" si="260"/>
        <v>21922.188936081748</v>
      </c>
      <c r="AA1140" s="27">
        <f t="shared" si="252"/>
        <v>931.50566690133326</v>
      </c>
      <c r="AB1140" s="27">
        <f t="shared" si="261"/>
        <v>205.58330068512424</v>
      </c>
      <c r="AC1140" s="27">
        <f t="shared" si="262"/>
        <v>1137.0889675864576</v>
      </c>
      <c r="AD1140" s="26">
        <f t="shared" si="263"/>
        <v>78949.617917748197</v>
      </c>
    </row>
    <row r="1141" spans="1:30" s="23" customFormat="1">
      <c r="A1141" s="129" t="s">
        <v>2334</v>
      </c>
      <c r="B1141" s="129" t="s">
        <v>439</v>
      </c>
      <c r="C1141" s="130">
        <v>5251</v>
      </c>
      <c r="D1141" s="129" t="s">
        <v>451</v>
      </c>
      <c r="E1141" s="169">
        <f>VLOOKUP($C1141,'2020-21 School Level AAFTE'!$C:$Z,11,FALSE)</f>
        <v>0.66569999999999996</v>
      </c>
      <c r="F1141" s="169" t="str">
        <f>VLOOKUP($C1141,'2020-21 School Level AAFTE'!$C:$Z,8,FALSE)</f>
        <v>Yes</v>
      </c>
      <c r="G1141" s="167">
        <f>VLOOKUP($C1141,'2020-21 School Level AAFTE'!$C:$I,7,FALSE)</f>
        <v>446.67</v>
      </c>
      <c r="H1141" s="145">
        <f>IFERROR(IF(F1141= "yes",VLOOKUP(C1141,Summary!$B:$I,5,0),0),0)</f>
        <v>0</v>
      </c>
      <c r="I1141" s="144">
        <f t="shared" si="253"/>
        <v>446.67</v>
      </c>
      <c r="J1141" s="101">
        <f>VLOOKUP($A1141,'2021-22 Salary &amp; Benefits'!$A:$I,3,FALSE)</f>
        <v>1.04</v>
      </c>
      <c r="K1141" s="101">
        <f>VLOOKUP($A1141,'2021-22 Salary &amp; Benefits'!$A:$I,4,FALSE)</f>
        <v>1.04</v>
      </c>
      <c r="L1141" s="121">
        <f t="shared" si="254"/>
        <v>446.67</v>
      </c>
      <c r="M1141" s="29">
        <v>15</v>
      </c>
      <c r="N1141" s="31">
        <f t="shared" si="255"/>
        <v>29.778000000000002</v>
      </c>
      <c r="O1141" s="29">
        <v>1.1000000000000001</v>
      </c>
      <c r="P1141" s="29">
        <v>36</v>
      </c>
      <c r="Q1141" s="32">
        <f t="shared" si="256"/>
        <v>1179.2088000000003</v>
      </c>
      <c r="R1141" s="122">
        <f t="shared" si="257"/>
        <v>1.3102320000000003</v>
      </c>
      <c r="S1141" s="25">
        <f>VLOOKUP($A1141,'2021-22 Salary &amp; Benefits'!$A:$I,5,FALSE)</f>
        <v>67585</v>
      </c>
      <c r="T1141" s="25">
        <f>VLOOKUP($A1141,'2021-22 Salary &amp; Benefits'!$A:$I,6,FALSE)</f>
        <v>68937</v>
      </c>
      <c r="U1141" s="26">
        <f t="shared" si="258"/>
        <v>92094.110908800038</v>
      </c>
      <c r="V1141" s="26">
        <f t="shared" si="259"/>
        <v>1842.2910105599731</v>
      </c>
      <c r="W1141" s="26">
        <f>'2021-22 Salary &amp; Benefits'!G$6</f>
        <v>11848.32</v>
      </c>
      <c r="X1141" s="28">
        <f>'2021-22 Salary &amp; Benefits'!H$6</f>
        <v>0.2271</v>
      </c>
      <c r="Y1141" s="28">
        <f>'2021-22 Salary &amp; Benefits'!I$6</f>
        <v>0.22070000000000001</v>
      </c>
      <c r="Z1141" s="26">
        <f t="shared" si="260"/>
        <v>36845.214223659073</v>
      </c>
      <c r="AA1141" s="27">
        <f t="shared" si="252"/>
        <v>1565.6066986559999</v>
      </c>
      <c r="AB1141" s="27">
        <f t="shared" si="261"/>
        <v>345.52939839337921</v>
      </c>
      <c r="AC1141" s="27">
        <f t="shared" si="262"/>
        <v>1911.1360970493793</v>
      </c>
      <c r="AD1141" s="26">
        <f t="shared" si="263"/>
        <v>132692.75224006845</v>
      </c>
    </row>
    <row r="1142" spans="1:30" s="23" customFormat="1">
      <c r="A1142" s="129" t="s">
        <v>2334</v>
      </c>
      <c r="B1142" s="129" t="s">
        <v>439</v>
      </c>
      <c r="C1142" s="130">
        <v>2832</v>
      </c>
      <c r="D1142" s="129" t="s">
        <v>440</v>
      </c>
      <c r="E1142" s="169">
        <f>VLOOKUP($C1142,'2020-21 School Level AAFTE'!$C:$Z,11,FALSE)</f>
        <v>0.63939999999999997</v>
      </c>
      <c r="F1142" s="169" t="str">
        <f>VLOOKUP($C1142,'2020-21 School Level AAFTE'!$C:$Z,8,FALSE)</f>
        <v>Yes</v>
      </c>
      <c r="G1142" s="167">
        <f>VLOOKUP($C1142,'2020-21 School Level AAFTE'!$C:$I,7,FALSE)</f>
        <v>463.85</v>
      </c>
      <c r="H1142" s="145">
        <f>IFERROR(IF(F1142= "yes",VLOOKUP(C1142,Summary!$B:$I,5,0),0),0)</f>
        <v>0</v>
      </c>
      <c r="I1142" s="144">
        <f t="shared" si="253"/>
        <v>463.85</v>
      </c>
      <c r="J1142" s="101">
        <f>VLOOKUP($A1142,'2021-22 Salary &amp; Benefits'!$A:$I,3,FALSE)</f>
        <v>1.04</v>
      </c>
      <c r="K1142" s="101">
        <f>VLOOKUP($A1142,'2021-22 Salary &amp; Benefits'!$A:$I,4,FALSE)</f>
        <v>1.04</v>
      </c>
      <c r="L1142" s="121">
        <f t="shared" si="254"/>
        <v>463.85</v>
      </c>
      <c r="M1142" s="29">
        <v>15</v>
      </c>
      <c r="N1142" s="31">
        <f t="shared" si="255"/>
        <v>30.923333333333336</v>
      </c>
      <c r="O1142" s="29">
        <v>1.1000000000000001</v>
      </c>
      <c r="P1142" s="29">
        <v>36</v>
      </c>
      <c r="Q1142" s="32">
        <f t="shared" si="256"/>
        <v>1224.5640000000003</v>
      </c>
      <c r="R1142" s="122">
        <f t="shared" si="257"/>
        <v>1.3606266666666671</v>
      </c>
      <c r="S1142" s="25">
        <f>VLOOKUP($A1142,'2021-22 Salary &amp; Benefits'!$A:$I,5,FALSE)</f>
        <v>67585</v>
      </c>
      <c r="T1142" s="25">
        <f>VLOOKUP($A1142,'2021-22 Salary &amp; Benefits'!$A:$I,6,FALSE)</f>
        <v>68937</v>
      </c>
      <c r="U1142" s="26">
        <f t="shared" si="258"/>
        <v>95636.271397333374</v>
      </c>
      <c r="V1142" s="26">
        <f t="shared" si="259"/>
        <v>1913.1499434666475</v>
      </c>
      <c r="W1142" s="26">
        <f>'2021-22 Salary &amp; Benefits'!G$6</f>
        <v>11848.32</v>
      </c>
      <c r="X1142" s="28">
        <f>'2021-22 Salary &amp; Benefits'!H$6</f>
        <v>0.2271</v>
      </c>
      <c r="Y1142" s="28">
        <f>'2021-22 Salary &amp; Benefits'!I$6</f>
        <v>0.22070000000000001</v>
      </c>
      <c r="Z1142" s="26">
        <f t="shared" si="260"/>
        <v>38262.369574057506</v>
      </c>
      <c r="AA1142" s="27">
        <f t="shared" si="252"/>
        <v>1625.8236890133339</v>
      </c>
      <c r="AB1142" s="27">
        <f t="shared" si="261"/>
        <v>358.81928816524282</v>
      </c>
      <c r="AC1142" s="27">
        <f t="shared" si="262"/>
        <v>1984.6429771785768</v>
      </c>
      <c r="AD1142" s="26">
        <f t="shared" si="263"/>
        <v>137796.43389203609</v>
      </c>
    </row>
    <row r="1143" spans="1:30" s="23" customFormat="1">
      <c r="A1143" s="129" t="s">
        <v>2334</v>
      </c>
      <c r="B1143" s="129" t="s">
        <v>439</v>
      </c>
      <c r="C1143" s="130">
        <v>5173</v>
      </c>
      <c r="D1143" s="129" t="s">
        <v>450</v>
      </c>
      <c r="E1143" s="169">
        <f>VLOOKUP($C1143,'2020-21 School Level AAFTE'!$C:$Z,11,FALSE)</f>
        <v>0.36080000000000001</v>
      </c>
      <c r="F1143" s="169" t="str">
        <f>VLOOKUP($C1143,'2020-21 School Level AAFTE'!$C:$Z,8,FALSE)</f>
        <v>No</v>
      </c>
      <c r="G1143" s="167">
        <f>VLOOKUP($C1143,'2020-21 School Level AAFTE'!$C:$I,7,FALSE)</f>
        <v>398.55</v>
      </c>
      <c r="H1143" s="145">
        <f>IFERROR(IF(F1143= "yes",VLOOKUP(C1143,Summary!$B:$I,5,0),0),0)</f>
        <v>0</v>
      </c>
      <c r="I1143" s="144">
        <f t="shared" si="253"/>
        <v>0</v>
      </c>
      <c r="J1143" s="101">
        <f>VLOOKUP($A1143,'2021-22 Salary &amp; Benefits'!$A:$I,3,FALSE)</f>
        <v>1.04</v>
      </c>
      <c r="K1143" s="101">
        <f>VLOOKUP($A1143,'2021-22 Salary &amp; Benefits'!$A:$I,4,FALSE)</f>
        <v>1.04</v>
      </c>
      <c r="L1143" s="121">
        <f t="shared" si="254"/>
        <v>0</v>
      </c>
      <c r="M1143" s="29">
        <v>15</v>
      </c>
      <c r="N1143" s="31">
        <f t="shared" si="255"/>
        <v>0</v>
      </c>
      <c r="O1143" s="29">
        <v>1.1000000000000001</v>
      </c>
      <c r="P1143" s="29">
        <v>36</v>
      </c>
      <c r="Q1143" s="32">
        <f t="shared" si="256"/>
        <v>0</v>
      </c>
      <c r="R1143" s="122">
        <f t="shared" si="257"/>
        <v>0</v>
      </c>
      <c r="S1143" s="25">
        <f>VLOOKUP($A1143,'2021-22 Salary &amp; Benefits'!$A:$I,5,FALSE)</f>
        <v>67585</v>
      </c>
      <c r="T1143" s="25">
        <f>VLOOKUP($A1143,'2021-22 Salary &amp; Benefits'!$A:$I,6,FALSE)</f>
        <v>68937</v>
      </c>
      <c r="U1143" s="26">
        <f t="shared" si="258"/>
        <v>0</v>
      </c>
      <c r="V1143" s="26">
        <f t="shared" si="259"/>
        <v>0</v>
      </c>
      <c r="W1143" s="26">
        <f>'2021-22 Salary &amp; Benefits'!G$6</f>
        <v>11848.32</v>
      </c>
      <c r="X1143" s="28">
        <f>'2021-22 Salary &amp; Benefits'!H$6</f>
        <v>0.2271</v>
      </c>
      <c r="Y1143" s="28">
        <f>'2021-22 Salary &amp; Benefits'!I$6</f>
        <v>0.22070000000000001</v>
      </c>
      <c r="Z1143" s="26">
        <f t="shared" si="260"/>
        <v>0</v>
      </c>
      <c r="AA1143" s="27">
        <f t="shared" si="252"/>
        <v>0</v>
      </c>
      <c r="AB1143" s="27">
        <f t="shared" si="261"/>
        <v>0</v>
      </c>
      <c r="AC1143" s="27">
        <f t="shared" si="262"/>
        <v>0</v>
      </c>
      <c r="AD1143" s="26">
        <f t="shared" si="263"/>
        <v>0</v>
      </c>
    </row>
    <row r="1144" spans="1:30" s="23" customFormat="1">
      <c r="A1144" s="129" t="s">
        <v>2334</v>
      </c>
      <c r="B1144" s="129" t="s">
        <v>439</v>
      </c>
      <c r="C1144" s="130">
        <v>5323</v>
      </c>
      <c r="D1144" s="129" t="s">
        <v>453</v>
      </c>
      <c r="E1144" s="169">
        <f>VLOOKUP($C1144,'2020-21 School Level AAFTE'!$C:$Z,11,FALSE)</f>
        <v>0.73560000000000003</v>
      </c>
      <c r="F1144" s="169" t="str">
        <f>VLOOKUP($C1144,'2020-21 School Level AAFTE'!$C:$Z,8,FALSE)</f>
        <v>Yes</v>
      </c>
      <c r="G1144" s="167">
        <f>VLOOKUP($C1144,'2020-21 School Level AAFTE'!$C:$I,7,FALSE)</f>
        <v>96.9</v>
      </c>
      <c r="H1144" s="145">
        <f>IFERROR(IF(F1144= "yes",VLOOKUP(C1144,Summary!$B:$I,5,0),0),0)</f>
        <v>0</v>
      </c>
      <c r="I1144" s="144">
        <f t="shared" si="253"/>
        <v>96.9</v>
      </c>
      <c r="J1144" s="101">
        <f>VLOOKUP($A1144,'2021-22 Salary &amp; Benefits'!$A:$I,3,FALSE)</f>
        <v>1.04</v>
      </c>
      <c r="K1144" s="101">
        <f>VLOOKUP($A1144,'2021-22 Salary &amp; Benefits'!$A:$I,4,FALSE)</f>
        <v>1.04</v>
      </c>
      <c r="L1144" s="121">
        <f t="shared" si="254"/>
        <v>96.9</v>
      </c>
      <c r="M1144" s="29">
        <v>15</v>
      </c>
      <c r="N1144" s="31">
        <f t="shared" si="255"/>
        <v>6.46</v>
      </c>
      <c r="O1144" s="29">
        <v>1.1000000000000001</v>
      </c>
      <c r="P1144" s="29">
        <v>36</v>
      </c>
      <c r="Q1144" s="32">
        <f t="shared" si="256"/>
        <v>255.81600000000003</v>
      </c>
      <c r="R1144" s="122">
        <f t="shared" si="257"/>
        <v>0.28424000000000005</v>
      </c>
      <c r="S1144" s="25">
        <f>VLOOKUP($A1144,'2021-22 Salary &amp; Benefits'!$A:$I,5,FALSE)</f>
        <v>67585</v>
      </c>
      <c r="T1144" s="25">
        <f>VLOOKUP($A1144,'2021-22 Salary &amp; Benefits'!$A:$I,6,FALSE)</f>
        <v>68937</v>
      </c>
      <c r="U1144" s="26">
        <f t="shared" si="258"/>
        <v>19978.774816000005</v>
      </c>
      <c r="V1144" s="26">
        <f t="shared" si="259"/>
        <v>399.66417919999731</v>
      </c>
      <c r="W1144" s="26">
        <f>'2021-22 Salary &amp; Benefits'!G$6</f>
        <v>11848.32</v>
      </c>
      <c r="X1144" s="28">
        <f>'2021-22 Salary &amp; Benefits'!H$6</f>
        <v>0.2271</v>
      </c>
      <c r="Y1144" s="28">
        <f>'2021-22 Salary &amp; Benefits'!I$6</f>
        <v>0.22070000000000001</v>
      </c>
      <c r="Z1144" s="26">
        <f t="shared" si="260"/>
        <v>7993.1521218630414</v>
      </c>
      <c r="AA1144" s="27">
        <f t="shared" si="252"/>
        <v>339.64064992000004</v>
      </c>
      <c r="AB1144" s="27">
        <f t="shared" si="261"/>
        <v>74.958691437344015</v>
      </c>
      <c r="AC1144" s="27">
        <f t="shared" si="262"/>
        <v>414.59934135734409</v>
      </c>
      <c r="AD1144" s="26">
        <f t="shared" si="263"/>
        <v>28786.190458420388</v>
      </c>
    </row>
    <row r="1145" spans="1:30" s="23" customFormat="1">
      <c r="A1145" s="129" t="s">
        <v>2406</v>
      </c>
      <c r="B1145" s="129" t="s">
        <v>1143</v>
      </c>
      <c r="C1145" s="130">
        <v>5415</v>
      </c>
      <c r="D1145" s="129" t="s">
        <v>1146</v>
      </c>
      <c r="E1145" s="169">
        <f>VLOOKUP($C1145,'2020-21 School Level AAFTE'!$C:$Z,11,FALSE)</f>
        <v>0.76770000000000005</v>
      </c>
      <c r="F1145" s="169" t="str">
        <f>VLOOKUP($C1145,'2020-21 School Level AAFTE'!$C:$Z,8,FALSE)</f>
        <v>Yes</v>
      </c>
      <c r="G1145" s="167">
        <f>VLOOKUP($C1145,'2020-21 School Level AAFTE'!$C:$I,7,FALSE)</f>
        <v>9.92</v>
      </c>
      <c r="H1145" s="145">
        <f>IFERROR(IF(F1145= "yes",VLOOKUP(C1145,Summary!$B:$I,5,0),0),0)</f>
        <v>0</v>
      </c>
      <c r="I1145" s="144">
        <f t="shared" si="253"/>
        <v>9.92</v>
      </c>
      <c r="J1145" s="101">
        <f>VLOOKUP($A1145,'2021-22 Salary &amp; Benefits'!$A:$I,3,FALSE)</f>
        <v>1</v>
      </c>
      <c r="K1145" s="101">
        <f>VLOOKUP($A1145,'2021-22 Salary &amp; Benefits'!$A:$I,4,FALSE)</f>
        <v>1</v>
      </c>
      <c r="L1145" s="121">
        <f t="shared" si="254"/>
        <v>9.92</v>
      </c>
      <c r="M1145" s="29">
        <v>15</v>
      </c>
      <c r="N1145" s="31">
        <f t="shared" si="255"/>
        <v>0.66133333333333333</v>
      </c>
      <c r="O1145" s="29">
        <v>1.1000000000000001</v>
      </c>
      <c r="P1145" s="29">
        <v>36</v>
      </c>
      <c r="Q1145" s="32">
        <f t="shared" si="256"/>
        <v>26.188800000000001</v>
      </c>
      <c r="R1145" s="122">
        <f t="shared" si="257"/>
        <v>2.9098666666666669E-2</v>
      </c>
      <c r="S1145" s="25">
        <f>VLOOKUP($A1145,'2021-22 Salary &amp; Benefits'!$A:$I,5,FALSE)</f>
        <v>67585</v>
      </c>
      <c r="T1145" s="25">
        <f>VLOOKUP($A1145,'2021-22 Salary &amp; Benefits'!$A:$I,6,FALSE)</f>
        <v>68937</v>
      </c>
      <c r="U1145" s="26">
        <f t="shared" si="258"/>
        <v>1966.6333866666669</v>
      </c>
      <c r="V1145" s="26">
        <f t="shared" si="259"/>
        <v>39.341397333333362</v>
      </c>
      <c r="W1145" s="26">
        <f>'2021-22 Salary &amp; Benefits'!G$6</f>
        <v>11848.32</v>
      </c>
      <c r="X1145" s="28">
        <f>'2021-22 Salary &amp; Benefits'!H$6</f>
        <v>0.2271</v>
      </c>
      <c r="Y1145" s="28">
        <f>'2021-22 Salary &amp; Benefits'!I$6</f>
        <v>0.22070000000000001</v>
      </c>
      <c r="Z1145" s="26">
        <f t="shared" si="260"/>
        <v>800.07540274346673</v>
      </c>
      <c r="AA1145" s="27">
        <f t="shared" si="252"/>
        <v>33.432913066666671</v>
      </c>
      <c r="AB1145" s="27">
        <f t="shared" si="261"/>
        <v>7.3786439138133346</v>
      </c>
      <c r="AC1145" s="27">
        <f t="shared" si="262"/>
        <v>40.811556980480006</v>
      </c>
      <c r="AD1145" s="26">
        <f t="shared" si="263"/>
        <v>2846.8617437239468</v>
      </c>
    </row>
    <row r="1146" spans="1:30" s="23" customFormat="1">
      <c r="A1146" s="129" t="s">
        <v>2406</v>
      </c>
      <c r="B1146" s="129" t="s">
        <v>1143</v>
      </c>
      <c r="C1146" s="130">
        <v>2572</v>
      </c>
      <c r="D1146" s="129" t="s">
        <v>1144</v>
      </c>
      <c r="E1146" s="169">
        <f>VLOOKUP($C1146,'2020-21 School Level AAFTE'!$C:$Z,11,FALSE)</f>
        <v>0.62849999999999995</v>
      </c>
      <c r="F1146" s="169" t="str">
        <f>VLOOKUP($C1146,'2020-21 School Level AAFTE'!$C:$Z,8,FALSE)</f>
        <v>Yes</v>
      </c>
      <c r="G1146" s="167">
        <f>VLOOKUP($C1146,'2020-21 School Level AAFTE'!$C:$I,7,FALSE)</f>
        <v>297.39999999999998</v>
      </c>
      <c r="H1146" s="145">
        <f>IFERROR(IF(F1146= "yes",VLOOKUP(C1146,Summary!$B:$I,5,0),0),0)</f>
        <v>0</v>
      </c>
      <c r="I1146" s="143">
        <f t="shared" si="253"/>
        <v>297.39999999999998</v>
      </c>
      <c r="J1146" s="101">
        <f>VLOOKUP($A1146,'2021-22 Salary &amp; Benefits'!$A:$I,3,FALSE)</f>
        <v>1</v>
      </c>
      <c r="K1146" s="101">
        <f>VLOOKUP($A1146,'2021-22 Salary &amp; Benefits'!$A:$I,4,FALSE)</f>
        <v>1</v>
      </c>
      <c r="L1146" s="45">
        <f t="shared" si="254"/>
        <v>297.39999999999998</v>
      </c>
      <c r="M1146" s="29">
        <v>15</v>
      </c>
      <c r="N1146" s="31">
        <f t="shared" si="255"/>
        <v>19.826666666666664</v>
      </c>
      <c r="O1146" s="29">
        <v>1.1000000000000001</v>
      </c>
      <c r="P1146" s="29">
        <v>36</v>
      </c>
      <c r="Q1146" s="32">
        <f t="shared" si="256"/>
        <v>785.13599999999997</v>
      </c>
      <c r="R1146" s="122">
        <f t="shared" si="257"/>
        <v>0.87237333333333333</v>
      </c>
      <c r="S1146" s="25">
        <f>VLOOKUP($A1146,'2021-22 Salary &amp; Benefits'!$A:$I,5,FALSE)</f>
        <v>67585</v>
      </c>
      <c r="T1146" s="25">
        <f>VLOOKUP($A1146,'2021-22 Salary &amp; Benefits'!$A:$I,6,FALSE)</f>
        <v>68937</v>
      </c>
      <c r="U1146" s="26">
        <f t="shared" si="258"/>
        <v>58959.351733333337</v>
      </c>
      <c r="V1146" s="26">
        <f t="shared" si="259"/>
        <v>1179.4487466666615</v>
      </c>
      <c r="W1146" s="26">
        <f>'2021-22 Salary &amp; Benefits'!G$6</f>
        <v>11848.32</v>
      </c>
      <c r="X1146" s="28">
        <f>'2021-22 Salary &amp; Benefits'!H$6</f>
        <v>0.2271</v>
      </c>
      <c r="Y1146" s="28">
        <f>'2021-22 Salary &amp; Benefits'!I$6</f>
        <v>0.22070000000000001</v>
      </c>
      <c r="Z1146" s="26">
        <f t="shared" si="260"/>
        <v>23986.131529829334</v>
      </c>
      <c r="AA1146" s="27">
        <f t="shared" si="252"/>
        <v>1002.3133413333333</v>
      </c>
      <c r="AB1146" s="27">
        <f t="shared" si="261"/>
        <v>221.21055443226666</v>
      </c>
      <c r="AC1146" s="27">
        <f t="shared" si="262"/>
        <v>1223.5238957655999</v>
      </c>
      <c r="AD1146" s="26">
        <f t="shared" si="263"/>
        <v>85348.455905594921</v>
      </c>
    </row>
    <row r="1147" spans="1:30" s="23" customFormat="1">
      <c r="A1147" s="126" t="s">
        <v>2406</v>
      </c>
      <c r="B1147" s="129" t="s">
        <v>1143</v>
      </c>
      <c r="C1147" s="128">
        <v>3238</v>
      </c>
      <c r="D1147" s="126" t="s">
        <v>1145</v>
      </c>
      <c r="E1147" s="169">
        <f>VLOOKUP($C1147,'2020-21 School Level AAFTE'!$C:$Z,11,FALSE)</f>
        <v>0.59019999999999995</v>
      </c>
      <c r="F1147" s="169" t="str">
        <f>VLOOKUP($C1147,'2020-21 School Level AAFTE'!$C:$Z,8,FALSE)</f>
        <v>Yes</v>
      </c>
      <c r="G1147" s="167">
        <f>VLOOKUP($C1147,'2020-21 School Level AAFTE'!$C:$I,7,FALSE)</f>
        <v>246.34</v>
      </c>
      <c r="H1147" s="145">
        <f>IFERROR(IF(F1147= "yes",VLOOKUP(C1147,Summary!$B:$I,5,0),0),0)</f>
        <v>0</v>
      </c>
      <c r="I1147" s="144">
        <f t="shared" si="253"/>
        <v>246.34</v>
      </c>
      <c r="J1147" s="101">
        <f>VLOOKUP($A1147,'2021-22 Salary &amp; Benefits'!$A:$I,3,FALSE)</f>
        <v>1</v>
      </c>
      <c r="K1147" s="101">
        <f>VLOOKUP($A1147,'2021-22 Salary &amp; Benefits'!$A:$I,4,FALSE)</f>
        <v>1</v>
      </c>
      <c r="L1147" s="121">
        <f t="shared" si="254"/>
        <v>246.34</v>
      </c>
      <c r="M1147" s="29">
        <v>15</v>
      </c>
      <c r="N1147" s="31">
        <f t="shared" si="255"/>
        <v>16.422666666666668</v>
      </c>
      <c r="O1147" s="29">
        <v>1.1000000000000001</v>
      </c>
      <c r="P1147" s="29">
        <v>36</v>
      </c>
      <c r="Q1147" s="32">
        <f t="shared" si="256"/>
        <v>650.33760000000007</v>
      </c>
      <c r="R1147" s="122">
        <f t="shared" si="257"/>
        <v>0.72259733333333342</v>
      </c>
      <c r="S1147" s="25">
        <f>VLOOKUP($A1147,'2021-22 Salary &amp; Benefits'!$A:$I,5,FALSE)</f>
        <v>67585</v>
      </c>
      <c r="T1147" s="25">
        <f>VLOOKUP($A1147,'2021-22 Salary &amp; Benefits'!$A:$I,6,FALSE)</f>
        <v>68937</v>
      </c>
      <c r="U1147" s="26">
        <f t="shared" si="258"/>
        <v>48836.740773333338</v>
      </c>
      <c r="V1147" s="26">
        <f t="shared" si="259"/>
        <v>976.95159466666519</v>
      </c>
      <c r="W1147" s="26">
        <f>'2021-22 Salary &amp; Benefits'!G$6</f>
        <v>11848.32</v>
      </c>
      <c r="X1147" s="28">
        <f>'2021-22 Salary &amp; Benefits'!H$6</f>
        <v>0.2271</v>
      </c>
      <c r="Y1147" s="28">
        <f>'2021-22 Salary &amp; Benefits'!I$6</f>
        <v>0.22070000000000001</v>
      </c>
      <c r="Z1147" s="26">
        <f t="shared" si="260"/>
        <v>19868.001483046937</v>
      </c>
      <c r="AA1147" s="27">
        <f t="shared" si="252"/>
        <v>830.22820613333352</v>
      </c>
      <c r="AB1147" s="27">
        <f t="shared" si="261"/>
        <v>183.23136509362672</v>
      </c>
      <c r="AC1147" s="27">
        <f t="shared" si="262"/>
        <v>1013.4595712269602</v>
      </c>
      <c r="AD1147" s="26">
        <f t="shared" si="263"/>
        <v>70695.153422273899</v>
      </c>
    </row>
    <row r="1148" spans="1:30" s="23" customFormat="1">
      <c r="A1148" s="129" t="s">
        <v>2578</v>
      </c>
      <c r="B1148" s="129" t="s">
        <v>2264</v>
      </c>
      <c r="C1148" s="130">
        <v>2506</v>
      </c>
      <c r="D1148" s="129" t="s">
        <v>2266</v>
      </c>
      <c r="E1148" s="169">
        <f>VLOOKUP($C1148,'2020-21 School Level AAFTE'!$C:$Z,11,FALSE)</f>
        <v>0.96970000000000001</v>
      </c>
      <c r="F1148" s="169" t="str">
        <f>VLOOKUP($C1148,'2020-21 School Level AAFTE'!$C:$Z,8,FALSE)</f>
        <v>Yes</v>
      </c>
      <c r="G1148" s="167">
        <f>VLOOKUP($C1148,'2020-21 School Level AAFTE'!$C:$I,7,FALSE)</f>
        <v>469.51</v>
      </c>
      <c r="H1148" s="145">
        <f>IFERROR(IF(F1148= "yes",VLOOKUP(C1148,Summary!$B:$I,5,0),0),0)</f>
        <v>0</v>
      </c>
      <c r="I1148" s="144">
        <f t="shared" si="253"/>
        <v>469.51</v>
      </c>
      <c r="J1148" s="101">
        <f>VLOOKUP($A1148,'2021-22 Salary &amp; Benefits'!$A:$I,3,FALSE)</f>
        <v>1</v>
      </c>
      <c r="K1148" s="101">
        <f>VLOOKUP($A1148,'2021-22 Salary &amp; Benefits'!$A:$I,4,FALSE)</f>
        <v>1</v>
      </c>
      <c r="L1148" s="121">
        <f t="shared" si="254"/>
        <v>469.51</v>
      </c>
      <c r="M1148" s="29">
        <v>15</v>
      </c>
      <c r="N1148" s="31">
        <f t="shared" si="255"/>
        <v>31.300666666666665</v>
      </c>
      <c r="O1148" s="29">
        <v>1.1000000000000001</v>
      </c>
      <c r="P1148" s="29">
        <v>36</v>
      </c>
      <c r="Q1148" s="32">
        <f t="shared" si="256"/>
        <v>1239.5064000000002</v>
      </c>
      <c r="R1148" s="122">
        <f t="shared" si="257"/>
        <v>1.3772293333333336</v>
      </c>
      <c r="S1148" s="25">
        <f>VLOOKUP($A1148,'2021-22 Salary &amp; Benefits'!$A:$I,5,FALSE)</f>
        <v>67585</v>
      </c>
      <c r="T1148" s="25">
        <f>VLOOKUP($A1148,'2021-22 Salary &amp; Benefits'!$A:$I,6,FALSE)</f>
        <v>68937</v>
      </c>
      <c r="U1148" s="26">
        <f t="shared" si="258"/>
        <v>93080.044493333349</v>
      </c>
      <c r="V1148" s="26">
        <f t="shared" si="259"/>
        <v>1862.0140586666676</v>
      </c>
      <c r="W1148" s="26">
        <f>'2021-22 Salary &amp; Benefits'!G$6</f>
        <v>11848.32</v>
      </c>
      <c r="X1148" s="28">
        <f>'2021-22 Salary &amp; Benefits'!H$6</f>
        <v>0.2271</v>
      </c>
      <c r="Y1148" s="28">
        <f>'2021-22 Salary &amp; Benefits'!I$6</f>
        <v>0.22070000000000001</v>
      </c>
      <c r="Z1148" s="26">
        <f t="shared" si="260"/>
        <v>37867.278461903741</v>
      </c>
      <c r="AA1148" s="27">
        <f t="shared" si="252"/>
        <v>1582.3676425333338</v>
      </c>
      <c r="AB1148" s="27">
        <f t="shared" si="261"/>
        <v>349.22853870710679</v>
      </c>
      <c r="AC1148" s="27">
        <f t="shared" si="262"/>
        <v>1931.5961812404405</v>
      </c>
      <c r="AD1148" s="26">
        <f t="shared" si="263"/>
        <v>134740.9331951442</v>
      </c>
    </row>
    <row r="1149" spans="1:30" s="23" customFormat="1">
      <c r="A1149" s="129" t="s">
        <v>2578</v>
      </c>
      <c r="B1149" s="129" t="s">
        <v>2264</v>
      </c>
      <c r="C1149" s="130">
        <v>2389</v>
      </c>
      <c r="D1149" s="129" t="s">
        <v>2265</v>
      </c>
      <c r="E1149" s="169">
        <f>VLOOKUP($C1149,'2020-21 School Level AAFTE'!$C:$Z,11,FALSE)</f>
        <v>0.96789999999999998</v>
      </c>
      <c r="F1149" s="169" t="str">
        <f>VLOOKUP($C1149,'2020-21 School Level AAFTE'!$C:$Z,8,FALSE)</f>
        <v>Yes</v>
      </c>
      <c r="G1149" s="167">
        <f>VLOOKUP($C1149,'2020-21 School Level AAFTE'!$C:$I,7,FALSE)</f>
        <v>144.93</v>
      </c>
      <c r="H1149" s="145">
        <f>IFERROR(IF(F1149= "yes",VLOOKUP(C1149,Summary!$B:$I,5,0),0),0)</f>
        <v>0</v>
      </c>
      <c r="I1149" s="143">
        <f t="shared" si="253"/>
        <v>144.93</v>
      </c>
      <c r="J1149" s="101">
        <f>VLOOKUP($A1149,'2021-22 Salary &amp; Benefits'!$A:$I,3,FALSE)</f>
        <v>1</v>
      </c>
      <c r="K1149" s="101">
        <f>VLOOKUP($A1149,'2021-22 Salary &amp; Benefits'!$A:$I,4,FALSE)</f>
        <v>1</v>
      </c>
      <c r="L1149" s="45">
        <f t="shared" si="254"/>
        <v>144.93</v>
      </c>
      <c r="M1149" s="29">
        <v>15</v>
      </c>
      <c r="N1149" s="31">
        <f t="shared" si="255"/>
        <v>9.6620000000000008</v>
      </c>
      <c r="O1149" s="29">
        <v>1.1000000000000001</v>
      </c>
      <c r="P1149" s="29">
        <v>36</v>
      </c>
      <c r="Q1149" s="32">
        <f t="shared" si="256"/>
        <v>382.61520000000007</v>
      </c>
      <c r="R1149" s="122">
        <f t="shared" si="257"/>
        <v>0.42512800000000006</v>
      </c>
      <c r="S1149" s="25">
        <f>VLOOKUP($A1149,'2021-22 Salary &amp; Benefits'!$A:$I,5,FALSE)</f>
        <v>67585</v>
      </c>
      <c r="T1149" s="25">
        <f>VLOOKUP($A1149,'2021-22 Salary &amp; Benefits'!$A:$I,6,FALSE)</f>
        <v>68937</v>
      </c>
      <c r="U1149" s="26">
        <f t="shared" si="258"/>
        <v>28732.275880000005</v>
      </c>
      <c r="V1149" s="26">
        <f t="shared" si="259"/>
        <v>574.77305599999818</v>
      </c>
      <c r="W1149" s="26">
        <f>'2021-22 Salary &amp; Benefits'!G$6</f>
        <v>11848.32</v>
      </c>
      <c r="X1149" s="28">
        <f>'2021-22 Salary &amp; Benefits'!H$6</f>
        <v>0.2271</v>
      </c>
      <c r="Y1149" s="28">
        <f>'2021-22 Salary &amp; Benefits'!I$6</f>
        <v>0.22070000000000001</v>
      </c>
      <c r="Z1149" s="26">
        <f t="shared" si="260"/>
        <v>11689.004850767202</v>
      </c>
      <c r="AA1149" s="27">
        <f t="shared" si="252"/>
        <v>488.45081560000006</v>
      </c>
      <c r="AB1149" s="27">
        <f t="shared" si="261"/>
        <v>107.80109500292002</v>
      </c>
      <c r="AC1149" s="27">
        <f t="shared" si="262"/>
        <v>596.25191060292013</v>
      </c>
      <c r="AD1149" s="26">
        <f t="shared" si="263"/>
        <v>41592.305697370124</v>
      </c>
    </row>
    <row r="1150" spans="1:30" s="5" customFormat="1">
      <c r="A1150" s="129" t="s">
        <v>2578</v>
      </c>
      <c r="B1150" s="129" t="s">
        <v>2264</v>
      </c>
      <c r="C1150" s="130">
        <v>2532</v>
      </c>
      <c r="D1150" s="129" t="s">
        <v>2267</v>
      </c>
      <c r="E1150" s="169">
        <f>VLOOKUP($C1150,'2020-21 School Level AAFTE'!$C:$Z,11,FALSE)</f>
        <v>0.96960000000000002</v>
      </c>
      <c r="F1150" s="169" t="str">
        <f>VLOOKUP($C1150,'2020-21 School Level AAFTE'!$C:$Z,8,FALSE)</f>
        <v>Yes</v>
      </c>
      <c r="G1150" s="167">
        <f>VLOOKUP($C1150,'2020-21 School Level AAFTE'!$C:$I,7,FALSE)</f>
        <v>241.51</v>
      </c>
      <c r="H1150" s="145">
        <f>IFERROR(IF(F1150= "yes",VLOOKUP(C1150,Summary!$B:$I,5,0),0),0)</f>
        <v>0</v>
      </c>
      <c r="I1150" s="144">
        <f t="shared" si="253"/>
        <v>241.51</v>
      </c>
      <c r="J1150" s="101">
        <f>VLOOKUP($A1150,'2021-22 Salary &amp; Benefits'!$A:$I,3,FALSE)</f>
        <v>1</v>
      </c>
      <c r="K1150" s="101">
        <f>VLOOKUP($A1150,'2021-22 Salary &amp; Benefits'!$A:$I,4,FALSE)</f>
        <v>1</v>
      </c>
      <c r="L1150" s="121">
        <f t="shared" si="254"/>
        <v>241.51</v>
      </c>
      <c r="M1150" s="29">
        <v>15</v>
      </c>
      <c r="N1150" s="31">
        <f t="shared" si="255"/>
        <v>16.100666666666665</v>
      </c>
      <c r="O1150" s="29">
        <v>1.1000000000000001</v>
      </c>
      <c r="P1150" s="29">
        <v>36</v>
      </c>
      <c r="Q1150" s="32">
        <f t="shared" si="256"/>
        <v>637.58640000000003</v>
      </c>
      <c r="R1150" s="122">
        <f t="shared" si="257"/>
        <v>0.70842933333333336</v>
      </c>
      <c r="S1150" s="25">
        <f>VLOOKUP($A1150,'2021-22 Salary &amp; Benefits'!$A:$I,5,FALSE)</f>
        <v>67585</v>
      </c>
      <c r="T1150" s="25">
        <f>VLOOKUP($A1150,'2021-22 Salary &amp; Benefits'!$A:$I,6,FALSE)</f>
        <v>68937</v>
      </c>
      <c r="U1150" s="26">
        <f t="shared" si="258"/>
        <v>47879.196493333337</v>
      </c>
      <c r="V1150" s="26">
        <f t="shared" si="259"/>
        <v>957.79645866666397</v>
      </c>
      <c r="W1150" s="26">
        <f>'2021-22 Salary &amp; Benefits'!G$6</f>
        <v>11848.32</v>
      </c>
      <c r="X1150" s="28">
        <f>'2021-22 Salary &amp; Benefits'!H$6</f>
        <v>0.2271</v>
      </c>
      <c r="Y1150" s="28">
        <f>'2021-22 Salary &amp; Benefits'!I$6</f>
        <v>0.22070000000000001</v>
      </c>
      <c r="Z1150" s="26">
        <f t="shared" si="260"/>
        <v>19478.448640783732</v>
      </c>
      <c r="AA1150" s="27">
        <f t="shared" si="252"/>
        <v>813.94988253333327</v>
      </c>
      <c r="AB1150" s="27">
        <f t="shared" si="261"/>
        <v>179.63873907510666</v>
      </c>
      <c r="AC1150" s="27">
        <f t="shared" si="262"/>
        <v>993.58862160843989</v>
      </c>
      <c r="AD1150" s="26">
        <f t="shared" si="263"/>
        <v>69309.030214392173</v>
      </c>
    </row>
    <row r="1151" spans="1:30" s="5" customFormat="1">
      <c r="A1151" s="129" t="s">
        <v>2549</v>
      </c>
      <c r="B1151" s="129" t="s">
        <v>2131</v>
      </c>
      <c r="C1151" s="130">
        <v>2585</v>
      </c>
      <c r="D1151" s="129" t="s">
        <v>2133</v>
      </c>
      <c r="E1151" s="169">
        <f>VLOOKUP($C1151,'2020-21 School Level AAFTE'!$C:$Z,11,FALSE)</f>
        <v>0.52470000000000006</v>
      </c>
      <c r="F1151" s="169" t="str">
        <f>VLOOKUP($C1151,'2020-21 School Level AAFTE'!$C:$Z,8,FALSE)</f>
        <v>Yes</v>
      </c>
      <c r="G1151" s="167">
        <f>VLOOKUP($C1151,'2020-21 School Level AAFTE'!$C:$I,7,FALSE)</f>
        <v>181.24</v>
      </c>
      <c r="H1151" s="145">
        <f>IFERROR(IF(F1151= "yes",VLOOKUP(C1151,Summary!$B:$I,5,0),0),0)</f>
        <v>0</v>
      </c>
      <c r="I1151" s="144">
        <f t="shared" si="253"/>
        <v>181.24</v>
      </c>
      <c r="J1151" s="101">
        <f>VLOOKUP($A1151,'2021-22 Salary &amp; Benefits'!$A:$I,3,FALSE)</f>
        <v>1.1200000000000001</v>
      </c>
      <c r="K1151" s="101">
        <f>VLOOKUP($A1151,'2021-22 Salary &amp; Benefits'!$A:$I,4,FALSE)</f>
        <v>1.1200000000000001</v>
      </c>
      <c r="L1151" s="121">
        <f t="shared" si="254"/>
        <v>181.24</v>
      </c>
      <c r="M1151" s="29">
        <v>15</v>
      </c>
      <c r="N1151" s="31">
        <f t="shared" si="255"/>
        <v>12.082666666666666</v>
      </c>
      <c r="O1151" s="29">
        <v>1.1000000000000001</v>
      </c>
      <c r="P1151" s="29">
        <v>36</v>
      </c>
      <c r="Q1151" s="32">
        <f t="shared" si="256"/>
        <v>478.47360000000003</v>
      </c>
      <c r="R1151" s="122">
        <f t="shared" si="257"/>
        <v>0.53163733333333341</v>
      </c>
      <c r="S1151" s="25">
        <f>VLOOKUP($A1151,'2021-22 Salary &amp; Benefits'!$A:$I,5,FALSE)</f>
        <v>67585</v>
      </c>
      <c r="T1151" s="25">
        <f>VLOOKUP($A1151,'2021-22 Salary &amp; Benefits'!$A:$I,6,FALSE)</f>
        <v>68937</v>
      </c>
      <c r="U1151" s="26">
        <f t="shared" si="258"/>
        <v>40242.394274133345</v>
      </c>
      <c r="V1151" s="26">
        <f t="shared" si="259"/>
        <v>805.02651562666142</v>
      </c>
      <c r="W1151" s="26">
        <f>'2021-22 Salary &amp; Benefits'!G$6</f>
        <v>11848.32</v>
      </c>
      <c r="X1151" s="28">
        <f>'2021-22 Salary &amp; Benefits'!H$6</f>
        <v>0.2271</v>
      </c>
      <c r="Y1151" s="28">
        <f>'2021-22 Salary &amp; Benefits'!I$6</f>
        <v>0.22070000000000001</v>
      </c>
      <c r="Z1151" s="26">
        <f t="shared" si="260"/>
        <v>15615.726340934485</v>
      </c>
      <c r="AA1151" s="27">
        <f t="shared" si="252"/>
        <v>684.12367982933347</v>
      </c>
      <c r="AB1151" s="27">
        <f t="shared" si="261"/>
        <v>150.98609613833389</v>
      </c>
      <c r="AC1151" s="27">
        <f t="shared" si="262"/>
        <v>835.10977596766736</v>
      </c>
      <c r="AD1151" s="26">
        <f t="shared" si="263"/>
        <v>57498.256906662165</v>
      </c>
    </row>
    <row r="1152" spans="1:30" s="5" customFormat="1">
      <c r="A1152" s="129" t="s">
        <v>2549</v>
      </c>
      <c r="B1152" s="129" t="s">
        <v>2131</v>
      </c>
      <c r="C1152" s="130">
        <v>3365</v>
      </c>
      <c r="D1152" s="129" t="s">
        <v>2135</v>
      </c>
      <c r="E1152" s="169">
        <f>VLOOKUP($C1152,'2020-21 School Level AAFTE'!$C:$Z,11,FALSE)</f>
        <v>0.39329999999999998</v>
      </c>
      <c r="F1152" s="169" t="str">
        <f>VLOOKUP($C1152,'2020-21 School Level AAFTE'!$C:$Z,8,FALSE)</f>
        <v>No</v>
      </c>
      <c r="G1152" s="167">
        <f>VLOOKUP($C1152,'2020-21 School Level AAFTE'!$C:$I,7,FALSE)</f>
        <v>278.89999999999998</v>
      </c>
      <c r="H1152" s="145">
        <f>IFERROR(IF(F1152= "yes",VLOOKUP(C1152,Summary!$B:$I,5,0),0),0)</f>
        <v>0</v>
      </c>
      <c r="I1152" s="144">
        <f t="shared" si="253"/>
        <v>0</v>
      </c>
      <c r="J1152" s="101">
        <f>VLOOKUP($A1152,'2021-22 Salary &amp; Benefits'!$A:$I,3,FALSE)</f>
        <v>1.1200000000000001</v>
      </c>
      <c r="K1152" s="101">
        <f>VLOOKUP($A1152,'2021-22 Salary &amp; Benefits'!$A:$I,4,FALSE)</f>
        <v>1.1200000000000001</v>
      </c>
      <c r="L1152" s="121">
        <f t="shared" si="254"/>
        <v>0</v>
      </c>
      <c r="M1152" s="29">
        <v>15</v>
      </c>
      <c r="N1152" s="31">
        <f t="shared" si="255"/>
        <v>0</v>
      </c>
      <c r="O1152" s="29">
        <v>1.1000000000000001</v>
      </c>
      <c r="P1152" s="29">
        <v>36</v>
      </c>
      <c r="Q1152" s="32">
        <f t="shared" si="256"/>
        <v>0</v>
      </c>
      <c r="R1152" s="122">
        <f t="shared" si="257"/>
        <v>0</v>
      </c>
      <c r="S1152" s="25">
        <f>VLOOKUP($A1152,'2021-22 Salary &amp; Benefits'!$A:$I,5,FALSE)</f>
        <v>67585</v>
      </c>
      <c r="T1152" s="25">
        <f>VLOOKUP($A1152,'2021-22 Salary &amp; Benefits'!$A:$I,6,FALSE)</f>
        <v>68937</v>
      </c>
      <c r="U1152" s="26">
        <f t="shared" si="258"/>
        <v>0</v>
      </c>
      <c r="V1152" s="26">
        <f t="shared" si="259"/>
        <v>0</v>
      </c>
      <c r="W1152" s="26">
        <f>'2021-22 Salary &amp; Benefits'!G$6</f>
        <v>11848.32</v>
      </c>
      <c r="X1152" s="28">
        <f>'2021-22 Salary &amp; Benefits'!H$6</f>
        <v>0.2271</v>
      </c>
      <c r="Y1152" s="28">
        <f>'2021-22 Salary &amp; Benefits'!I$6</f>
        <v>0.22070000000000001</v>
      </c>
      <c r="Z1152" s="26">
        <f t="shared" si="260"/>
        <v>0</v>
      </c>
      <c r="AA1152" s="27">
        <f t="shared" si="252"/>
        <v>0</v>
      </c>
      <c r="AB1152" s="27">
        <f t="shared" si="261"/>
        <v>0</v>
      </c>
      <c r="AC1152" s="27">
        <f t="shared" si="262"/>
        <v>0</v>
      </c>
      <c r="AD1152" s="26">
        <f t="shared" si="263"/>
        <v>0</v>
      </c>
    </row>
    <row r="1153" spans="1:30" s="5" customFormat="1">
      <c r="A1153" s="129" t="s">
        <v>2549</v>
      </c>
      <c r="B1153" s="129" t="s">
        <v>2131</v>
      </c>
      <c r="C1153" s="130">
        <v>4533</v>
      </c>
      <c r="D1153" s="129" t="s">
        <v>2136</v>
      </c>
      <c r="E1153" s="169">
        <f>VLOOKUP($C1153,'2020-21 School Level AAFTE'!$C:$Z,11,FALSE)</f>
        <v>0.71550000000000002</v>
      </c>
      <c r="F1153" s="169" t="str">
        <f>VLOOKUP($C1153,'2020-21 School Level AAFTE'!$C:$Z,8,FALSE)</f>
        <v>Yes</v>
      </c>
      <c r="G1153" s="167">
        <f>VLOOKUP($C1153,'2020-21 School Level AAFTE'!$C:$I,7,FALSE)</f>
        <v>320.8</v>
      </c>
      <c r="H1153" s="145">
        <f>IFERROR(IF(F1153= "yes",VLOOKUP(C1153,Summary!$B:$I,5,0),0),0)</f>
        <v>0</v>
      </c>
      <c r="I1153" s="143">
        <f t="shared" si="253"/>
        <v>320.8</v>
      </c>
      <c r="J1153" s="101">
        <f>VLOOKUP($A1153,'2021-22 Salary &amp; Benefits'!$A:$I,3,FALSE)</f>
        <v>1.1200000000000001</v>
      </c>
      <c r="K1153" s="101">
        <f>VLOOKUP($A1153,'2021-22 Salary &amp; Benefits'!$A:$I,4,FALSE)</f>
        <v>1.1200000000000001</v>
      </c>
      <c r="L1153" s="45">
        <f t="shared" si="254"/>
        <v>320.8</v>
      </c>
      <c r="M1153" s="29">
        <v>15</v>
      </c>
      <c r="N1153" s="31">
        <f t="shared" si="255"/>
        <v>21.386666666666667</v>
      </c>
      <c r="O1153" s="29">
        <v>1.1000000000000001</v>
      </c>
      <c r="P1153" s="29">
        <v>36</v>
      </c>
      <c r="Q1153" s="32">
        <f t="shared" si="256"/>
        <v>846.91200000000003</v>
      </c>
      <c r="R1153" s="122">
        <f t="shared" si="257"/>
        <v>0.94101333333333337</v>
      </c>
      <c r="S1153" s="25">
        <f>VLOOKUP($A1153,'2021-22 Salary &amp; Benefits'!$A:$I,5,FALSE)</f>
        <v>67585</v>
      </c>
      <c r="T1153" s="25">
        <f>VLOOKUP($A1153,'2021-22 Salary &amp; Benefits'!$A:$I,6,FALSE)</f>
        <v>68937</v>
      </c>
      <c r="U1153" s="26">
        <f t="shared" si="258"/>
        <v>71230.192469333342</v>
      </c>
      <c r="V1153" s="26">
        <f t="shared" si="259"/>
        <v>1424.9200298666692</v>
      </c>
      <c r="W1153" s="26">
        <f>'2021-22 Salary &amp; Benefits'!G$6</f>
        <v>11848.32</v>
      </c>
      <c r="X1153" s="28">
        <f>'2021-22 Salary &amp; Benefits'!H$6</f>
        <v>0.2271</v>
      </c>
      <c r="Y1153" s="28">
        <f>'2021-22 Salary &amp; Benefits'!I$6</f>
        <v>0.22070000000000001</v>
      </c>
      <c r="Z1153" s="26">
        <f t="shared" si="260"/>
        <v>27640.283657977176</v>
      </c>
      <c r="AA1153" s="27">
        <f t="shared" si="252"/>
        <v>1210.9185416533335</v>
      </c>
      <c r="AB1153" s="27">
        <f t="shared" si="261"/>
        <v>267.24972214289073</v>
      </c>
      <c r="AC1153" s="27">
        <f t="shared" si="262"/>
        <v>1478.1682637962242</v>
      </c>
      <c r="AD1153" s="26">
        <f t="shared" si="263"/>
        <v>101773.5644209734</v>
      </c>
    </row>
    <row r="1154" spans="1:30" s="5" customFormat="1">
      <c r="A1154" s="129" t="s">
        <v>2549</v>
      </c>
      <c r="B1154" s="129" t="s">
        <v>2131</v>
      </c>
      <c r="C1154" s="130">
        <v>5112</v>
      </c>
      <c r="D1154" s="129" t="s">
        <v>2137</v>
      </c>
      <c r="E1154" s="169">
        <f>VLOOKUP($C1154,'2020-21 School Level AAFTE'!$C:$Z,11,FALSE)</f>
        <v>0.27739999999999998</v>
      </c>
      <c r="F1154" s="169" t="str">
        <f>VLOOKUP($C1154,'2020-21 School Level AAFTE'!$C:$Z,8,FALSE)</f>
        <v>No</v>
      </c>
      <c r="G1154" s="167">
        <f>VLOOKUP($C1154,'2020-21 School Level AAFTE'!$C:$I,7,FALSE)</f>
        <v>130.5</v>
      </c>
      <c r="H1154" s="145">
        <f>IFERROR(IF(F1154= "yes",VLOOKUP(C1154,Summary!$B:$I,5,0),0),0)</f>
        <v>0</v>
      </c>
      <c r="I1154" s="144">
        <f t="shared" si="253"/>
        <v>0</v>
      </c>
      <c r="J1154" s="101">
        <f>VLOOKUP($A1154,'2021-22 Salary &amp; Benefits'!$A:$I,3,FALSE)</f>
        <v>1.1200000000000001</v>
      </c>
      <c r="K1154" s="101">
        <f>VLOOKUP($A1154,'2021-22 Salary &amp; Benefits'!$A:$I,4,FALSE)</f>
        <v>1.1200000000000001</v>
      </c>
      <c r="L1154" s="121">
        <f t="shared" si="254"/>
        <v>0</v>
      </c>
      <c r="M1154" s="29">
        <v>15</v>
      </c>
      <c r="N1154" s="31">
        <f t="shared" si="255"/>
        <v>0</v>
      </c>
      <c r="O1154" s="29">
        <v>1.1000000000000001</v>
      </c>
      <c r="P1154" s="29">
        <v>36</v>
      </c>
      <c r="Q1154" s="32">
        <f t="shared" si="256"/>
        <v>0</v>
      </c>
      <c r="R1154" s="122">
        <f t="shared" si="257"/>
        <v>0</v>
      </c>
      <c r="S1154" s="25">
        <f>VLOOKUP($A1154,'2021-22 Salary &amp; Benefits'!$A:$I,5,FALSE)</f>
        <v>67585</v>
      </c>
      <c r="T1154" s="25">
        <f>VLOOKUP($A1154,'2021-22 Salary &amp; Benefits'!$A:$I,6,FALSE)</f>
        <v>68937</v>
      </c>
      <c r="U1154" s="26">
        <f t="shared" si="258"/>
        <v>0</v>
      </c>
      <c r="V1154" s="26">
        <f t="shared" si="259"/>
        <v>0</v>
      </c>
      <c r="W1154" s="26">
        <f>'2021-22 Salary &amp; Benefits'!G$6</f>
        <v>11848.32</v>
      </c>
      <c r="X1154" s="28">
        <f>'2021-22 Salary &amp; Benefits'!H$6</f>
        <v>0.2271</v>
      </c>
      <c r="Y1154" s="28">
        <f>'2021-22 Salary &amp; Benefits'!I$6</f>
        <v>0.22070000000000001</v>
      </c>
      <c r="Z1154" s="26">
        <f t="shared" si="260"/>
        <v>0</v>
      </c>
      <c r="AA1154" s="27">
        <f t="shared" si="252"/>
        <v>0</v>
      </c>
      <c r="AB1154" s="27">
        <f t="shared" si="261"/>
        <v>0</v>
      </c>
      <c r="AC1154" s="27">
        <f t="shared" si="262"/>
        <v>0</v>
      </c>
      <c r="AD1154" s="26">
        <f t="shared" si="263"/>
        <v>0</v>
      </c>
    </row>
    <row r="1155" spans="1:30" s="5" customFormat="1">
      <c r="A1155" s="129" t="s">
        <v>2549</v>
      </c>
      <c r="B1155" s="129" t="s">
        <v>2131</v>
      </c>
      <c r="C1155" s="130">
        <v>3003</v>
      </c>
      <c r="D1155" s="129" t="s">
        <v>2134</v>
      </c>
      <c r="E1155" s="169">
        <f>VLOOKUP($C1155,'2020-21 School Level AAFTE'!$C:$Z,11,FALSE)</f>
        <v>0.61040000000000005</v>
      </c>
      <c r="F1155" s="169" t="str">
        <f>VLOOKUP($C1155,'2020-21 School Level AAFTE'!$C:$Z,8,FALSE)</f>
        <v>Yes</v>
      </c>
      <c r="G1155" s="167">
        <f>VLOOKUP($C1155,'2020-21 School Level AAFTE'!$C:$I,7,FALSE)</f>
        <v>264.89</v>
      </c>
      <c r="H1155" s="145">
        <f>IFERROR(IF(F1155= "yes",VLOOKUP(C1155,Summary!$B:$I,5,0),0),0)</f>
        <v>0</v>
      </c>
      <c r="I1155" s="143">
        <f t="shared" si="253"/>
        <v>264.89</v>
      </c>
      <c r="J1155" s="101">
        <f>VLOOKUP($A1155,'2021-22 Salary &amp; Benefits'!$A:$I,3,FALSE)</f>
        <v>1.1200000000000001</v>
      </c>
      <c r="K1155" s="101">
        <f>VLOOKUP($A1155,'2021-22 Salary &amp; Benefits'!$A:$I,4,FALSE)</f>
        <v>1.1200000000000001</v>
      </c>
      <c r="L1155" s="45">
        <f t="shared" si="254"/>
        <v>264.89</v>
      </c>
      <c r="M1155" s="29">
        <v>15</v>
      </c>
      <c r="N1155" s="31">
        <f t="shared" si="255"/>
        <v>17.659333333333333</v>
      </c>
      <c r="O1155" s="29">
        <v>1.1000000000000001</v>
      </c>
      <c r="P1155" s="29">
        <v>36</v>
      </c>
      <c r="Q1155" s="32">
        <f t="shared" si="256"/>
        <v>699.30960000000005</v>
      </c>
      <c r="R1155" s="122">
        <f t="shared" si="257"/>
        <v>0.77701066666666674</v>
      </c>
      <c r="S1155" s="25">
        <f>VLOOKUP($A1155,'2021-22 Salary &amp; Benefits'!$A:$I,5,FALSE)</f>
        <v>67585</v>
      </c>
      <c r="T1155" s="25">
        <f>VLOOKUP($A1155,'2021-22 Salary &amp; Benefits'!$A:$I,6,FALSE)</f>
        <v>68937</v>
      </c>
      <c r="U1155" s="26">
        <f t="shared" si="258"/>
        <v>58815.977815466678</v>
      </c>
      <c r="V1155" s="26">
        <f t="shared" si="259"/>
        <v>1176.5806318933319</v>
      </c>
      <c r="W1155" s="26">
        <f>'2021-22 Salary &amp; Benefits'!G$6</f>
        <v>11848.32</v>
      </c>
      <c r="X1155" s="28">
        <f>'2021-22 Salary &amp; Benefits'!H$6</f>
        <v>0.2271</v>
      </c>
      <c r="Y1155" s="28">
        <f>'2021-22 Salary &amp; Benefits'!I$6</f>
        <v>0.22070000000000001</v>
      </c>
      <c r="Z1155" s="26">
        <f t="shared" si="260"/>
        <v>22823.050929431342</v>
      </c>
      <c r="AA1155" s="27">
        <f t="shared" si="252"/>
        <v>999.87597412266678</v>
      </c>
      <c r="AB1155" s="27">
        <f t="shared" si="261"/>
        <v>220.67262748887256</v>
      </c>
      <c r="AC1155" s="27">
        <f t="shared" si="262"/>
        <v>1220.5486016115394</v>
      </c>
      <c r="AD1155" s="26">
        <f t="shared" si="263"/>
        <v>84036.157978402902</v>
      </c>
    </row>
    <row r="1156" spans="1:30" s="5" customFormat="1">
      <c r="A1156" s="129" t="s">
        <v>2549</v>
      </c>
      <c r="B1156" s="129" t="s">
        <v>2131</v>
      </c>
      <c r="C1156" s="130">
        <v>2343</v>
      </c>
      <c r="D1156" s="129" t="s">
        <v>2132</v>
      </c>
      <c r="E1156" s="169">
        <f>VLOOKUP($C1156,'2020-21 School Level AAFTE'!$C:$Z,11,FALSE)</f>
        <v>0.49299999999999999</v>
      </c>
      <c r="F1156" s="169" t="str">
        <f>VLOOKUP($C1156,'2020-21 School Level AAFTE'!$C:$Z,8,FALSE)</f>
        <v>No</v>
      </c>
      <c r="G1156" s="167">
        <f>VLOOKUP($C1156,'2020-21 School Level AAFTE'!$C:$I,7,FALSE)</f>
        <v>507.78000000000003</v>
      </c>
      <c r="H1156" s="145">
        <f>IFERROR(IF(F1156= "yes",VLOOKUP(C1156,Summary!$B:$I,5,0),0),0)</f>
        <v>0</v>
      </c>
      <c r="I1156" s="144">
        <f t="shared" si="253"/>
        <v>0</v>
      </c>
      <c r="J1156" s="101">
        <f>VLOOKUP($A1156,'2021-22 Salary &amp; Benefits'!$A:$I,3,FALSE)</f>
        <v>1.1200000000000001</v>
      </c>
      <c r="K1156" s="101">
        <f>VLOOKUP($A1156,'2021-22 Salary &amp; Benefits'!$A:$I,4,FALSE)</f>
        <v>1.1200000000000001</v>
      </c>
      <c r="L1156" s="121">
        <f t="shared" si="254"/>
        <v>0</v>
      </c>
      <c r="M1156" s="29">
        <v>15</v>
      </c>
      <c r="N1156" s="31">
        <f t="shared" si="255"/>
        <v>0</v>
      </c>
      <c r="O1156" s="29">
        <v>1.1000000000000001</v>
      </c>
      <c r="P1156" s="29">
        <v>36</v>
      </c>
      <c r="Q1156" s="32">
        <f t="shared" si="256"/>
        <v>0</v>
      </c>
      <c r="R1156" s="122">
        <f t="shared" si="257"/>
        <v>0</v>
      </c>
      <c r="S1156" s="25">
        <f>VLOOKUP($A1156,'2021-22 Salary &amp; Benefits'!$A:$I,5,FALSE)</f>
        <v>67585</v>
      </c>
      <c r="T1156" s="25">
        <f>VLOOKUP($A1156,'2021-22 Salary &amp; Benefits'!$A:$I,6,FALSE)</f>
        <v>68937</v>
      </c>
      <c r="U1156" s="26">
        <f t="shared" si="258"/>
        <v>0</v>
      </c>
      <c r="V1156" s="26">
        <f t="shared" si="259"/>
        <v>0</v>
      </c>
      <c r="W1156" s="26">
        <f>'2021-22 Salary &amp; Benefits'!G$6</f>
        <v>11848.32</v>
      </c>
      <c r="X1156" s="28">
        <f>'2021-22 Salary &amp; Benefits'!H$6</f>
        <v>0.2271</v>
      </c>
      <c r="Y1156" s="28">
        <f>'2021-22 Salary &amp; Benefits'!I$6</f>
        <v>0.22070000000000001</v>
      </c>
      <c r="Z1156" s="26">
        <f t="shared" si="260"/>
        <v>0</v>
      </c>
      <c r="AA1156" s="27">
        <f t="shared" si="252"/>
        <v>0</v>
      </c>
      <c r="AB1156" s="27">
        <f t="shared" si="261"/>
        <v>0</v>
      </c>
      <c r="AC1156" s="27">
        <f t="shared" si="262"/>
        <v>0</v>
      </c>
      <c r="AD1156" s="26">
        <f t="shared" si="263"/>
        <v>0</v>
      </c>
    </row>
    <row r="1157" spans="1:30" s="5" customFormat="1">
      <c r="A1157" s="126" t="s">
        <v>2480</v>
      </c>
      <c r="B1157" s="129" t="s">
        <v>1595</v>
      </c>
      <c r="C1157" s="128">
        <v>3459</v>
      </c>
      <c r="D1157" s="126" t="s">
        <v>1596</v>
      </c>
      <c r="E1157" s="169">
        <f>VLOOKUP($C1157,'2020-21 School Level AAFTE'!$C:$Z,11,FALSE)</f>
        <v>0.14050000000000001</v>
      </c>
      <c r="F1157" s="169" t="str">
        <f>VLOOKUP($C1157,'2020-21 School Level AAFTE'!$C:$Z,8,FALSE)</f>
        <v>No</v>
      </c>
      <c r="G1157" s="167">
        <f>VLOOKUP($C1157,'2020-21 School Level AAFTE'!$C:$I,7,FALSE)</f>
        <v>65.5</v>
      </c>
      <c r="H1157" s="145">
        <f>IFERROR(IF(F1157= "yes",VLOOKUP(C1157,Summary!$B:$I,5,0),0),0)</f>
        <v>0</v>
      </c>
      <c r="I1157" s="143">
        <f t="shared" si="253"/>
        <v>0</v>
      </c>
      <c r="J1157" s="101">
        <f>VLOOKUP($A1157,'2021-22 Salary &amp; Benefits'!$A:$I,3,FALSE)</f>
        <v>1.06</v>
      </c>
      <c r="K1157" s="101">
        <f>VLOOKUP($A1157,'2021-22 Salary &amp; Benefits'!$A:$I,4,FALSE)</f>
        <v>1.06</v>
      </c>
      <c r="L1157" s="45">
        <f t="shared" si="254"/>
        <v>0</v>
      </c>
      <c r="M1157" s="29">
        <v>15</v>
      </c>
      <c r="N1157" s="31">
        <f t="shared" si="255"/>
        <v>0</v>
      </c>
      <c r="O1157" s="29">
        <v>1.1000000000000001</v>
      </c>
      <c r="P1157" s="29">
        <v>36</v>
      </c>
      <c r="Q1157" s="32">
        <f t="shared" si="256"/>
        <v>0</v>
      </c>
      <c r="R1157" s="122">
        <f t="shared" si="257"/>
        <v>0</v>
      </c>
      <c r="S1157" s="25">
        <f>VLOOKUP($A1157,'2021-22 Salary &amp; Benefits'!$A:$I,5,FALSE)</f>
        <v>67585</v>
      </c>
      <c r="T1157" s="25">
        <f>VLOOKUP($A1157,'2021-22 Salary &amp; Benefits'!$A:$I,6,FALSE)</f>
        <v>68937</v>
      </c>
      <c r="U1157" s="26">
        <f t="shared" si="258"/>
        <v>0</v>
      </c>
      <c r="V1157" s="26">
        <f t="shared" si="259"/>
        <v>0</v>
      </c>
      <c r="W1157" s="26">
        <f>'2021-22 Salary &amp; Benefits'!G$6</f>
        <v>11848.32</v>
      </c>
      <c r="X1157" s="28">
        <f>'2021-22 Salary &amp; Benefits'!H$6</f>
        <v>0.2271</v>
      </c>
      <c r="Y1157" s="28">
        <f>'2021-22 Salary &amp; Benefits'!I$6</f>
        <v>0.22070000000000001</v>
      </c>
      <c r="Z1157" s="26">
        <f t="shared" si="260"/>
        <v>0</v>
      </c>
      <c r="AA1157" s="27">
        <f t="shared" si="252"/>
        <v>0</v>
      </c>
      <c r="AB1157" s="27">
        <f t="shared" si="261"/>
        <v>0</v>
      </c>
      <c r="AC1157" s="27">
        <f t="shared" si="262"/>
        <v>0</v>
      </c>
      <c r="AD1157" s="26">
        <f t="shared" si="263"/>
        <v>0</v>
      </c>
    </row>
    <row r="1158" spans="1:30" s="5" customFormat="1">
      <c r="A1158" s="129" t="s">
        <v>2477</v>
      </c>
      <c r="B1158" s="129" t="s">
        <v>1583</v>
      </c>
      <c r="C1158" s="130">
        <v>5625</v>
      </c>
      <c r="D1158" s="129" t="s">
        <v>3243</v>
      </c>
      <c r="E1158" s="169">
        <f>VLOOKUP($C1158,'2020-21 School Level AAFTE'!$C:$Z,11,FALSE)</f>
        <v>0.64859999999999995</v>
      </c>
      <c r="F1158" s="169" t="str">
        <f>VLOOKUP($C1158,'2020-21 School Level AAFTE'!$C:$Z,8,FALSE)</f>
        <v>Yes</v>
      </c>
      <c r="G1158" s="167">
        <f>VLOOKUP($C1158,'2020-21 School Level AAFTE'!$C:$I,7,FALSE)</f>
        <v>49.1</v>
      </c>
      <c r="H1158" s="145">
        <f>IFERROR(IF(F1158= "yes",VLOOKUP(C1158,Summary!$B:$I,5,0),0),0)</f>
        <v>0</v>
      </c>
      <c r="I1158" s="144">
        <f t="shared" si="253"/>
        <v>49.1</v>
      </c>
      <c r="J1158" s="101">
        <f>VLOOKUP($A1158,'2021-22 Salary &amp; Benefits'!$A:$I,3,FALSE)</f>
        <v>1.1200000000000001</v>
      </c>
      <c r="K1158" s="101">
        <f>VLOOKUP($A1158,'2021-22 Salary &amp; Benefits'!$A:$I,4,FALSE)</f>
        <v>1.1200000000000001</v>
      </c>
      <c r="L1158" s="121">
        <f t="shared" si="254"/>
        <v>49.1</v>
      </c>
      <c r="M1158" s="29">
        <v>15</v>
      </c>
      <c r="N1158" s="31">
        <f t="shared" si="255"/>
        <v>3.2733333333333334</v>
      </c>
      <c r="O1158" s="29">
        <v>1.1000000000000001</v>
      </c>
      <c r="P1158" s="29">
        <v>36</v>
      </c>
      <c r="Q1158" s="32">
        <f t="shared" si="256"/>
        <v>129.62400000000002</v>
      </c>
      <c r="R1158" s="122">
        <f t="shared" si="257"/>
        <v>0.14402666666666669</v>
      </c>
      <c r="S1158" s="25">
        <f>VLOOKUP($A1158,'2021-22 Salary &amp; Benefits'!$A:$I,5,FALSE)</f>
        <v>67585</v>
      </c>
      <c r="T1158" s="25">
        <f>VLOOKUP($A1158,'2021-22 Salary &amp; Benefits'!$A:$I,6,FALSE)</f>
        <v>68937</v>
      </c>
      <c r="U1158" s="26">
        <f t="shared" si="258"/>
        <v>10902.127338666671</v>
      </c>
      <c r="V1158" s="26">
        <f t="shared" si="259"/>
        <v>218.09093973333074</v>
      </c>
      <c r="W1158" s="26">
        <f>'2021-22 Salary &amp; Benefits'!G$6</f>
        <v>11848.32</v>
      </c>
      <c r="X1158" s="28">
        <f>'2021-22 Salary &amp; Benefits'!H$6</f>
        <v>0.2271</v>
      </c>
      <c r="Y1158" s="28">
        <f>'2021-22 Salary &amp; Benefits'!I$6</f>
        <v>0.22070000000000001</v>
      </c>
      <c r="Z1158" s="26">
        <f t="shared" si="260"/>
        <v>4230.4798242103479</v>
      </c>
      <c r="AA1158" s="27">
        <f t="shared" si="252"/>
        <v>185.3369713066667</v>
      </c>
      <c r="AB1158" s="27">
        <f t="shared" si="261"/>
        <v>40.903869567381342</v>
      </c>
      <c r="AC1158" s="27">
        <f t="shared" si="262"/>
        <v>226.24084087404805</v>
      </c>
      <c r="AD1158" s="26">
        <f t="shared" si="263"/>
        <v>15576.938943484398</v>
      </c>
    </row>
    <row r="1159" spans="1:30" s="5" customFormat="1">
      <c r="A1159" s="129" t="s">
        <v>2477</v>
      </c>
      <c r="B1159" s="129" t="s">
        <v>1583</v>
      </c>
      <c r="C1159" s="130">
        <v>4329</v>
      </c>
      <c r="D1159" s="129" t="s">
        <v>3244</v>
      </c>
      <c r="E1159" s="169">
        <f>VLOOKUP($C1159,'2020-21 School Level AAFTE'!$C:$Z,11,FALSE)</f>
        <v>0.75700000000000001</v>
      </c>
      <c r="F1159" s="169" t="str">
        <f>VLOOKUP($C1159,'2020-21 School Level AAFTE'!$C:$Z,8,FALSE)</f>
        <v>Yes</v>
      </c>
      <c r="G1159" s="167">
        <f>VLOOKUP($C1159,'2020-21 School Level AAFTE'!$C:$I,7,FALSE)</f>
        <v>417.2</v>
      </c>
      <c r="H1159" s="145">
        <f>IFERROR(IF(F1159= "yes",VLOOKUP(C1159,Summary!$B:$I,5,0),0),0)</f>
        <v>0</v>
      </c>
      <c r="I1159" s="144">
        <f t="shared" si="253"/>
        <v>417.2</v>
      </c>
      <c r="J1159" s="101">
        <f>VLOOKUP($A1159,'2021-22 Salary &amp; Benefits'!$A:$I,3,FALSE)</f>
        <v>1.1200000000000001</v>
      </c>
      <c r="K1159" s="101">
        <f>VLOOKUP($A1159,'2021-22 Salary &amp; Benefits'!$A:$I,4,FALSE)</f>
        <v>1.1200000000000001</v>
      </c>
      <c r="L1159" s="121">
        <f t="shared" si="254"/>
        <v>417.2</v>
      </c>
      <c r="M1159" s="29">
        <v>15</v>
      </c>
      <c r="N1159" s="31">
        <f t="shared" si="255"/>
        <v>27.813333333333333</v>
      </c>
      <c r="O1159" s="29">
        <v>1.1000000000000001</v>
      </c>
      <c r="P1159" s="29">
        <v>36</v>
      </c>
      <c r="Q1159" s="32">
        <f t="shared" si="256"/>
        <v>1101.4080000000001</v>
      </c>
      <c r="R1159" s="122">
        <f t="shared" si="257"/>
        <v>1.2237866666666668</v>
      </c>
      <c r="S1159" s="25">
        <f>VLOOKUP($A1159,'2021-22 Salary &amp; Benefits'!$A:$I,5,FALSE)</f>
        <v>67585</v>
      </c>
      <c r="T1159" s="25">
        <f>VLOOKUP($A1159,'2021-22 Salary &amp; Benefits'!$A:$I,6,FALSE)</f>
        <v>68937</v>
      </c>
      <c r="U1159" s="26">
        <f t="shared" si="258"/>
        <v>92634.776490666685</v>
      </c>
      <c r="V1159" s="26">
        <f t="shared" si="259"/>
        <v>1853.1067221333215</v>
      </c>
      <c r="W1159" s="26">
        <f>'2021-22 Salary &amp; Benefits'!G$6</f>
        <v>11848.32</v>
      </c>
      <c r="X1159" s="28">
        <f>'2021-22 Salary &amp; Benefits'!H$6</f>
        <v>0.2271</v>
      </c>
      <c r="Y1159" s="28">
        <f>'2021-22 Salary &amp; Benefits'!I$6</f>
        <v>0.22070000000000001</v>
      </c>
      <c r="Z1159" s="26">
        <f t="shared" si="260"/>
        <v>35946.154433005227</v>
      </c>
      <c r="AA1159" s="27">
        <f t="shared" si="252"/>
        <v>1574.7980535466668</v>
      </c>
      <c r="AB1159" s="27">
        <f t="shared" si="261"/>
        <v>347.55793041774939</v>
      </c>
      <c r="AC1159" s="27">
        <f t="shared" si="262"/>
        <v>1922.3559839644163</v>
      </c>
      <c r="AD1159" s="26">
        <f t="shared" si="263"/>
        <v>132356.39362976965</v>
      </c>
    </row>
    <row r="1160" spans="1:30" s="5" customFormat="1">
      <c r="A1160" s="129" t="s">
        <v>2477</v>
      </c>
      <c r="B1160" s="129" t="s">
        <v>1583</v>
      </c>
      <c r="C1160" s="130">
        <v>5589</v>
      </c>
      <c r="D1160" s="129" t="s">
        <v>3175</v>
      </c>
      <c r="E1160" s="169">
        <f>VLOOKUP($C1160,'2020-21 School Level AAFTE'!$C:$Z,11,FALSE)</f>
        <v>0.67069999999999996</v>
      </c>
      <c r="F1160" s="169" t="str">
        <f>VLOOKUP($C1160,'2020-21 School Level AAFTE'!$C:$Z,8,FALSE)</f>
        <v>Yes</v>
      </c>
      <c r="G1160" s="167">
        <f>VLOOKUP($C1160,'2020-21 School Level AAFTE'!$C:$I,7,FALSE)</f>
        <v>499.65</v>
      </c>
      <c r="H1160" s="145">
        <f>IFERROR(IF(F1160= "yes",VLOOKUP(C1160,Summary!$B:$I,5,0),0),0)</f>
        <v>0</v>
      </c>
      <c r="I1160" s="143">
        <f t="shared" si="253"/>
        <v>499.65</v>
      </c>
      <c r="J1160" s="101">
        <f>VLOOKUP($A1160,'2021-22 Salary &amp; Benefits'!$A:$I,3,FALSE)</f>
        <v>1.1200000000000001</v>
      </c>
      <c r="K1160" s="101">
        <f>VLOOKUP($A1160,'2021-22 Salary &amp; Benefits'!$A:$I,4,FALSE)</f>
        <v>1.1200000000000001</v>
      </c>
      <c r="L1160" s="45">
        <f t="shared" si="254"/>
        <v>499.65</v>
      </c>
      <c r="M1160" s="29">
        <v>15</v>
      </c>
      <c r="N1160" s="31">
        <f t="shared" si="255"/>
        <v>33.309999999999995</v>
      </c>
      <c r="O1160" s="29">
        <v>1.1000000000000001</v>
      </c>
      <c r="P1160" s="29">
        <v>36</v>
      </c>
      <c r="Q1160" s="32">
        <f t="shared" si="256"/>
        <v>1319.076</v>
      </c>
      <c r="R1160" s="122">
        <f t="shared" si="257"/>
        <v>1.4656400000000001</v>
      </c>
      <c r="S1160" s="25">
        <f>VLOOKUP($A1160,'2021-22 Salary &amp; Benefits'!$A:$I,5,FALSE)</f>
        <v>67585</v>
      </c>
      <c r="T1160" s="25">
        <f>VLOOKUP($A1160,'2021-22 Salary &amp; Benefits'!$A:$I,6,FALSE)</f>
        <v>68937</v>
      </c>
      <c r="U1160" s="26">
        <f t="shared" si="258"/>
        <v>110941.91292800002</v>
      </c>
      <c r="V1160" s="26">
        <f t="shared" si="259"/>
        <v>2219.330713599993</v>
      </c>
      <c r="W1160" s="26">
        <f>'2021-22 Salary &amp; Benefits'!G$6</f>
        <v>11848.32</v>
      </c>
      <c r="X1160" s="28">
        <f>'2021-22 Salary &amp; Benefits'!H$6</f>
        <v>0.2271</v>
      </c>
      <c r="Y1160" s="28">
        <f>'2021-22 Salary &amp; Benefits'!I$6</f>
        <v>0.22070000000000001</v>
      </c>
      <c r="Z1160" s="26">
        <f t="shared" si="260"/>
        <v>43050.086439240324</v>
      </c>
      <c r="AA1160" s="27">
        <f t="shared" si="252"/>
        <v>1886.0207273600004</v>
      </c>
      <c r="AB1160" s="27">
        <f t="shared" si="261"/>
        <v>416.24477452835208</v>
      </c>
      <c r="AC1160" s="27">
        <f t="shared" si="262"/>
        <v>2302.2655018883524</v>
      </c>
      <c r="AD1160" s="26">
        <f t="shared" si="263"/>
        <v>158513.59558272868</v>
      </c>
    </row>
    <row r="1161" spans="1:30" s="5" customFormat="1">
      <c r="A1161" s="129" t="s">
        <v>2477</v>
      </c>
      <c r="B1161" s="129" t="s">
        <v>1583</v>
      </c>
      <c r="C1161" s="130">
        <v>3183</v>
      </c>
      <c r="D1161" s="129" t="s">
        <v>79</v>
      </c>
      <c r="E1161" s="169">
        <f>VLOOKUP($C1161,'2020-21 School Level AAFTE'!$C:$Z,11,FALSE)</f>
        <v>0.62709999999999999</v>
      </c>
      <c r="F1161" s="169" t="str">
        <f>VLOOKUP($C1161,'2020-21 School Level AAFTE'!$C:$Z,8,FALSE)</f>
        <v>Yes</v>
      </c>
      <c r="G1161" s="167">
        <f>VLOOKUP($C1161,'2020-21 School Level AAFTE'!$C:$I,7,FALSE)</f>
        <v>426.1</v>
      </c>
      <c r="H1161" s="145">
        <f>IFERROR(IF(F1161= "yes",VLOOKUP(C1161,Summary!$B:$I,5,0),0),0)</f>
        <v>0</v>
      </c>
      <c r="I1161" s="144">
        <f t="shared" si="253"/>
        <v>426.1</v>
      </c>
      <c r="J1161" s="101">
        <f>VLOOKUP($A1161,'2021-22 Salary &amp; Benefits'!$A:$I,3,FALSE)</f>
        <v>1.1200000000000001</v>
      </c>
      <c r="K1161" s="101">
        <f>VLOOKUP($A1161,'2021-22 Salary &amp; Benefits'!$A:$I,4,FALSE)</f>
        <v>1.1200000000000001</v>
      </c>
      <c r="L1161" s="121">
        <f t="shared" si="254"/>
        <v>426.1</v>
      </c>
      <c r="M1161" s="29">
        <v>15</v>
      </c>
      <c r="N1161" s="31">
        <f t="shared" si="255"/>
        <v>28.40666666666667</v>
      </c>
      <c r="O1161" s="29">
        <v>1.1000000000000001</v>
      </c>
      <c r="P1161" s="29">
        <v>36</v>
      </c>
      <c r="Q1161" s="32">
        <f t="shared" si="256"/>
        <v>1124.9040000000002</v>
      </c>
      <c r="R1161" s="122">
        <f t="shared" si="257"/>
        <v>1.2498933333333335</v>
      </c>
      <c r="S1161" s="25">
        <f>VLOOKUP($A1161,'2021-22 Salary &amp; Benefits'!$A:$I,5,FALSE)</f>
        <v>67585</v>
      </c>
      <c r="T1161" s="25">
        <f>VLOOKUP($A1161,'2021-22 Salary &amp; Benefits'!$A:$I,6,FALSE)</f>
        <v>68937</v>
      </c>
      <c r="U1161" s="26">
        <f t="shared" si="258"/>
        <v>94610.92584533336</v>
      </c>
      <c r="V1161" s="26">
        <f t="shared" si="259"/>
        <v>1892.6384810666641</v>
      </c>
      <c r="W1161" s="26">
        <f>'2021-22 Salary &amp; Benefits'!G$6</f>
        <v>11848.32</v>
      </c>
      <c r="X1161" s="28">
        <f>'2021-22 Salary &amp; Benefits'!H$6</f>
        <v>0.2271</v>
      </c>
      <c r="Y1161" s="28">
        <f>'2021-22 Salary &amp; Benefits'!I$6</f>
        <v>0.22070000000000001</v>
      </c>
      <c r="Z1161" s="26">
        <f t="shared" si="260"/>
        <v>36712.982751446623</v>
      </c>
      <c r="AA1161" s="27">
        <f t="shared" si="252"/>
        <v>1608.3927387733338</v>
      </c>
      <c r="AB1161" s="27">
        <f t="shared" si="261"/>
        <v>354.97227744727479</v>
      </c>
      <c r="AC1161" s="27">
        <f t="shared" si="262"/>
        <v>1963.3650162206086</v>
      </c>
      <c r="AD1161" s="26">
        <f t="shared" si="263"/>
        <v>135179.91209406726</v>
      </c>
    </row>
    <row r="1162" spans="1:30" s="5" customFormat="1">
      <c r="A1162" s="129" t="s">
        <v>2477</v>
      </c>
      <c r="B1162" s="129" t="s">
        <v>1583</v>
      </c>
      <c r="C1162" s="130">
        <v>3821</v>
      </c>
      <c r="D1162" s="129" t="s">
        <v>1586</v>
      </c>
      <c r="E1162" s="169">
        <f>VLOOKUP($C1162,'2020-21 School Level AAFTE'!$C:$Z,11,FALSE)</f>
        <v>0.72840000000000005</v>
      </c>
      <c r="F1162" s="169" t="str">
        <f>VLOOKUP($C1162,'2020-21 School Level AAFTE'!$C:$Z,8,FALSE)</f>
        <v>Yes</v>
      </c>
      <c r="G1162" s="167">
        <f>VLOOKUP($C1162,'2020-21 School Level AAFTE'!$C:$I,7,FALSE)</f>
        <v>762.19</v>
      </c>
      <c r="H1162" s="145">
        <f>IFERROR(IF(F1162= "yes",VLOOKUP(C1162,Summary!$B:$I,5,0),0),0)</f>
        <v>0</v>
      </c>
      <c r="I1162" s="144">
        <f t="shared" si="253"/>
        <v>762.19</v>
      </c>
      <c r="J1162" s="101">
        <f>VLOOKUP($A1162,'2021-22 Salary &amp; Benefits'!$A:$I,3,FALSE)</f>
        <v>1.1200000000000001</v>
      </c>
      <c r="K1162" s="101">
        <f>VLOOKUP($A1162,'2021-22 Salary &amp; Benefits'!$A:$I,4,FALSE)</f>
        <v>1.1200000000000001</v>
      </c>
      <c r="L1162" s="121">
        <f t="shared" si="254"/>
        <v>762.19</v>
      </c>
      <c r="M1162" s="29">
        <v>15</v>
      </c>
      <c r="N1162" s="31">
        <f t="shared" si="255"/>
        <v>50.812666666666672</v>
      </c>
      <c r="O1162" s="29">
        <v>1.1000000000000001</v>
      </c>
      <c r="P1162" s="29">
        <v>36</v>
      </c>
      <c r="Q1162" s="32">
        <f t="shared" si="256"/>
        <v>2012.1816000000003</v>
      </c>
      <c r="R1162" s="122">
        <f t="shared" si="257"/>
        <v>2.2357573333333338</v>
      </c>
      <c r="S1162" s="25">
        <f>VLOOKUP($A1162,'2021-22 Salary &amp; Benefits'!$A:$I,5,FALSE)</f>
        <v>67585</v>
      </c>
      <c r="T1162" s="25">
        <f>VLOOKUP($A1162,'2021-22 Salary &amp; Benefits'!$A:$I,6,FALSE)</f>
        <v>68937</v>
      </c>
      <c r="U1162" s="26">
        <f t="shared" si="258"/>
        <v>169236.09849813339</v>
      </c>
      <c r="V1162" s="26">
        <f t="shared" si="259"/>
        <v>3385.4731844266644</v>
      </c>
      <c r="W1162" s="26">
        <f>'2021-22 Salary &amp; Benefits'!G$6</f>
        <v>11848.32</v>
      </c>
      <c r="X1162" s="28">
        <f>'2021-22 Salary &amp; Benefits'!H$6</f>
        <v>0.2271</v>
      </c>
      <c r="Y1162" s="28">
        <f>'2021-22 Salary &amp; Benefits'!I$6</f>
        <v>0.22070000000000001</v>
      </c>
      <c r="Z1162" s="26">
        <f t="shared" si="260"/>
        <v>65670.660228409062</v>
      </c>
      <c r="AA1162" s="27">
        <f t="shared" si="252"/>
        <v>2877.026194709334</v>
      </c>
      <c r="AB1162" s="27">
        <f t="shared" si="261"/>
        <v>634.95968117235009</v>
      </c>
      <c r="AC1162" s="27">
        <f t="shared" si="262"/>
        <v>3511.985875881684</v>
      </c>
      <c r="AD1162" s="26">
        <f t="shared" si="263"/>
        <v>241804.21778685082</v>
      </c>
    </row>
    <row r="1163" spans="1:30" s="5" customFormat="1">
      <c r="A1163" s="129" t="s">
        <v>2477</v>
      </c>
      <c r="B1163" s="129" t="s">
        <v>1583</v>
      </c>
      <c r="C1163" s="130">
        <v>4013</v>
      </c>
      <c r="D1163" s="129" t="s">
        <v>1588</v>
      </c>
      <c r="E1163" s="169">
        <f>VLOOKUP($C1163,'2020-21 School Level AAFTE'!$C:$Z,11,FALSE)</f>
        <v>0.62419999999999998</v>
      </c>
      <c r="F1163" s="169" t="str">
        <f>VLOOKUP($C1163,'2020-21 School Level AAFTE'!$C:$Z,8,FALSE)</f>
        <v>Yes</v>
      </c>
      <c r="G1163" s="167">
        <f>VLOOKUP($C1163,'2020-21 School Level AAFTE'!$C:$I,7,FALSE)</f>
        <v>435.4</v>
      </c>
      <c r="H1163" s="145">
        <f>IFERROR(IF(F1163= "yes",VLOOKUP(C1163,Summary!$B:$I,5,0),0),0)</f>
        <v>0</v>
      </c>
      <c r="I1163" s="144">
        <f t="shared" si="253"/>
        <v>435.4</v>
      </c>
      <c r="J1163" s="101">
        <f>VLOOKUP($A1163,'2021-22 Salary &amp; Benefits'!$A:$I,3,FALSE)</f>
        <v>1.1200000000000001</v>
      </c>
      <c r="K1163" s="101">
        <f>VLOOKUP($A1163,'2021-22 Salary &amp; Benefits'!$A:$I,4,FALSE)</f>
        <v>1.1200000000000001</v>
      </c>
      <c r="L1163" s="121">
        <f t="shared" si="254"/>
        <v>435.4</v>
      </c>
      <c r="M1163" s="29">
        <v>15</v>
      </c>
      <c r="N1163" s="31">
        <f t="shared" si="255"/>
        <v>29.026666666666664</v>
      </c>
      <c r="O1163" s="29">
        <v>1.1000000000000001</v>
      </c>
      <c r="P1163" s="29">
        <v>36</v>
      </c>
      <c r="Q1163" s="32">
        <f t="shared" si="256"/>
        <v>1149.4559999999999</v>
      </c>
      <c r="R1163" s="122">
        <f t="shared" si="257"/>
        <v>1.2771733333333333</v>
      </c>
      <c r="S1163" s="25">
        <f>VLOOKUP($A1163,'2021-22 Salary &amp; Benefits'!$A:$I,5,FALSE)</f>
        <v>67585</v>
      </c>
      <c r="T1163" s="25">
        <f>VLOOKUP($A1163,'2021-22 Salary &amp; Benefits'!$A:$I,6,FALSE)</f>
        <v>68937</v>
      </c>
      <c r="U1163" s="26">
        <f t="shared" si="258"/>
        <v>96675.890901333347</v>
      </c>
      <c r="V1163" s="26">
        <f t="shared" si="259"/>
        <v>1933.9469482666464</v>
      </c>
      <c r="W1163" s="26">
        <f>'2021-22 Salary &amp; Benefits'!G$6</f>
        <v>11848.32</v>
      </c>
      <c r="X1163" s="28">
        <f>'2021-22 Salary &amp; Benefits'!H$6</f>
        <v>0.2271</v>
      </c>
      <c r="Y1163" s="28">
        <f>'2021-22 Salary &amp; Benefits'!I$6</f>
        <v>0.22070000000000001</v>
      </c>
      <c r="Z1163" s="26">
        <f t="shared" si="260"/>
        <v>37514.275263975251</v>
      </c>
      <c r="AA1163" s="27">
        <f t="shared" si="252"/>
        <v>1643.4972974933332</v>
      </c>
      <c r="AB1163" s="27">
        <f t="shared" si="261"/>
        <v>362.71985355677867</v>
      </c>
      <c r="AC1163" s="27">
        <f t="shared" si="262"/>
        <v>2006.2171510501119</v>
      </c>
      <c r="AD1163" s="26">
        <f t="shared" si="263"/>
        <v>138130.33026462534</v>
      </c>
    </row>
    <row r="1164" spans="1:30" s="5" customFormat="1">
      <c r="A1164" s="129" t="s">
        <v>2477</v>
      </c>
      <c r="B1164" s="129" t="s">
        <v>1583</v>
      </c>
      <c r="C1164" s="130">
        <v>3001</v>
      </c>
      <c r="D1164" s="129" t="s">
        <v>1585</v>
      </c>
      <c r="E1164" s="169">
        <f>VLOOKUP($C1164,'2020-21 School Level AAFTE'!$C:$Z,11,FALSE)</f>
        <v>0.60760000000000003</v>
      </c>
      <c r="F1164" s="169" t="str">
        <f>VLOOKUP($C1164,'2020-21 School Level AAFTE'!$C:$Z,8,FALSE)</f>
        <v>Yes</v>
      </c>
      <c r="G1164" s="167">
        <f>VLOOKUP($C1164,'2020-21 School Level AAFTE'!$C:$I,7,FALSE)</f>
        <v>519.79999999999995</v>
      </c>
      <c r="H1164" s="145">
        <f>IFERROR(IF(F1164= "yes",VLOOKUP(C1164,Summary!$B:$I,5,0),0),0)</f>
        <v>0</v>
      </c>
      <c r="I1164" s="144">
        <f t="shared" si="253"/>
        <v>519.79999999999995</v>
      </c>
      <c r="J1164" s="101">
        <f>VLOOKUP($A1164,'2021-22 Salary &amp; Benefits'!$A:$I,3,FALSE)</f>
        <v>1.1200000000000001</v>
      </c>
      <c r="K1164" s="101">
        <f>VLOOKUP($A1164,'2021-22 Salary &amp; Benefits'!$A:$I,4,FALSE)</f>
        <v>1.1200000000000001</v>
      </c>
      <c r="L1164" s="121">
        <f t="shared" si="254"/>
        <v>519.79999999999995</v>
      </c>
      <c r="M1164" s="29">
        <v>15</v>
      </c>
      <c r="N1164" s="31">
        <f t="shared" si="255"/>
        <v>34.653333333333329</v>
      </c>
      <c r="O1164" s="29">
        <v>1.1000000000000001</v>
      </c>
      <c r="P1164" s="29">
        <v>36</v>
      </c>
      <c r="Q1164" s="32">
        <f t="shared" si="256"/>
        <v>1372.2719999999999</v>
      </c>
      <c r="R1164" s="122">
        <f t="shared" si="257"/>
        <v>1.5247466666666667</v>
      </c>
      <c r="S1164" s="25">
        <f>VLOOKUP($A1164,'2021-22 Salary &amp; Benefits'!$A:$I,5,FALSE)</f>
        <v>67585</v>
      </c>
      <c r="T1164" s="25">
        <f>VLOOKUP($A1164,'2021-22 Salary &amp; Benefits'!$A:$I,6,FALSE)</f>
        <v>68937</v>
      </c>
      <c r="U1164" s="26">
        <f t="shared" si="258"/>
        <v>115416.00388266669</v>
      </c>
      <c r="V1164" s="26">
        <f t="shared" si="259"/>
        <v>2308.8323925333243</v>
      </c>
      <c r="W1164" s="26">
        <f>'2021-22 Salary &amp; Benefits'!G$6</f>
        <v>11848.32</v>
      </c>
      <c r="X1164" s="28">
        <f>'2021-22 Salary &amp; Benefits'!H$6</f>
        <v>0.2271</v>
      </c>
      <c r="Y1164" s="28">
        <f>'2021-22 Salary &amp; Benefits'!I$6</f>
        <v>0.22070000000000001</v>
      </c>
      <c r="Z1164" s="26">
        <f t="shared" si="260"/>
        <v>44786.220216385715</v>
      </c>
      <c r="AA1164" s="27">
        <f t="shared" ref="AA1164:AA1227" si="264">($T1164*$K1164*$R1164/180*3)</f>
        <v>1962.0806045866668</v>
      </c>
      <c r="AB1164" s="27">
        <f t="shared" si="261"/>
        <v>433.03118943227736</v>
      </c>
      <c r="AC1164" s="27">
        <f t="shared" si="262"/>
        <v>2395.1117940189442</v>
      </c>
      <c r="AD1164" s="26">
        <f t="shared" si="263"/>
        <v>164906.16828560468</v>
      </c>
    </row>
    <row r="1165" spans="1:30" s="5" customFormat="1">
      <c r="A1165" s="129" t="s">
        <v>2477</v>
      </c>
      <c r="B1165" s="129" t="s">
        <v>1583</v>
      </c>
      <c r="C1165" s="130">
        <v>4511</v>
      </c>
      <c r="D1165" s="129" t="s">
        <v>1589</v>
      </c>
      <c r="E1165" s="169">
        <f>VLOOKUP($C1165,'2020-21 School Level AAFTE'!$C:$Z,11,FALSE)</f>
        <v>0.65910000000000002</v>
      </c>
      <c r="F1165" s="169" t="str">
        <f>VLOOKUP($C1165,'2020-21 School Level AAFTE'!$C:$Z,8,FALSE)</f>
        <v>Yes</v>
      </c>
      <c r="G1165" s="167">
        <f>VLOOKUP($C1165,'2020-21 School Level AAFTE'!$C:$I,7,FALSE)</f>
        <v>694.29</v>
      </c>
      <c r="H1165" s="145">
        <f>IFERROR(IF(F1165= "yes",VLOOKUP(C1165,Summary!$B:$I,5,0),0),0)</f>
        <v>0</v>
      </c>
      <c r="I1165" s="143">
        <f t="shared" si="253"/>
        <v>694.29</v>
      </c>
      <c r="J1165" s="101">
        <f>VLOOKUP($A1165,'2021-22 Salary &amp; Benefits'!$A:$I,3,FALSE)</f>
        <v>1.1200000000000001</v>
      </c>
      <c r="K1165" s="101">
        <f>VLOOKUP($A1165,'2021-22 Salary &amp; Benefits'!$A:$I,4,FALSE)</f>
        <v>1.1200000000000001</v>
      </c>
      <c r="L1165" s="45">
        <f t="shared" si="254"/>
        <v>694.29</v>
      </c>
      <c r="M1165" s="29">
        <v>15</v>
      </c>
      <c r="N1165" s="31">
        <f t="shared" si="255"/>
        <v>46.285999999999994</v>
      </c>
      <c r="O1165" s="29">
        <v>1.1000000000000001</v>
      </c>
      <c r="P1165" s="29">
        <v>36</v>
      </c>
      <c r="Q1165" s="32">
        <f t="shared" si="256"/>
        <v>1832.9256</v>
      </c>
      <c r="R1165" s="122">
        <f t="shared" si="257"/>
        <v>2.0365839999999999</v>
      </c>
      <c r="S1165" s="25">
        <f>VLOOKUP($A1165,'2021-22 Salary &amp; Benefits'!$A:$I,5,FALSE)</f>
        <v>67585</v>
      </c>
      <c r="T1165" s="25">
        <f>VLOOKUP($A1165,'2021-22 Salary &amp; Benefits'!$A:$I,6,FALSE)</f>
        <v>68937</v>
      </c>
      <c r="U1165" s="26">
        <f t="shared" si="258"/>
        <v>154159.63319680002</v>
      </c>
      <c r="V1165" s="26">
        <f t="shared" si="259"/>
        <v>3083.8769561599765</v>
      </c>
      <c r="W1165" s="26">
        <f>'2021-22 Salary &amp; Benefits'!G$6</f>
        <v>11848.32</v>
      </c>
      <c r="X1165" s="28">
        <f>'2021-22 Salary &amp; Benefits'!H$6</f>
        <v>0.2271</v>
      </c>
      <c r="Y1165" s="28">
        <f>'2021-22 Salary &amp; Benefits'!I$6</f>
        <v>0.22070000000000001</v>
      </c>
      <c r="Z1165" s="26">
        <f t="shared" si="260"/>
        <v>59820.36328209778</v>
      </c>
      <c r="AA1165" s="27">
        <f t="shared" si="264"/>
        <v>2620.7251692159998</v>
      </c>
      <c r="AB1165" s="27">
        <f t="shared" si="261"/>
        <v>578.39404484597117</v>
      </c>
      <c r="AC1165" s="27">
        <f t="shared" si="262"/>
        <v>3199.119214061971</v>
      </c>
      <c r="AD1165" s="26">
        <f t="shared" si="263"/>
        <v>220262.99264911975</v>
      </c>
    </row>
    <row r="1166" spans="1:30" s="5" customFormat="1">
      <c r="A1166" s="126" t="s">
        <v>2477</v>
      </c>
      <c r="B1166" s="129" t="s">
        <v>1583</v>
      </c>
      <c r="C1166" s="128">
        <v>2295</v>
      </c>
      <c r="D1166" s="126" t="s">
        <v>1584</v>
      </c>
      <c r="E1166" s="169">
        <f>VLOOKUP($C1166,'2020-21 School Level AAFTE'!$C:$Z,11,FALSE)</f>
        <v>0.5988</v>
      </c>
      <c r="F1166" s="169" t="str">
        <f>VLOOKUP($C1166,'2020-21 School Level AAFTE'!$C:$Z,8,FALSE)</f>
        <v>Yes</v>
      </c>
      <c r="G1166" s="167">
        <f>VLOOKUP($C1166,'2020-21 School Level AAFTE'!$C:$I,7,FALSE)</f>
        <v>1936.4099999999999</v>
      </c>
      <c r="H1166" s="145">
        <f>IFERROR(IF(F1166= "yes",VLOOKUP(C1166,Summary!$B:$I,5,0),0),0)</f>
        <v>0</v>
      </c>
      <c r="I1166" s="144">
        <f t="shared" si="253"/>
        <v>1936.4099999999999</v>
      </c>
      <c r="J1166" s="101">
        <f>VLOOKUP($A1166,'2021-22 Salary &amp; Benefits'!$A:$I,3,FALSE)</f>
        <v>1.1200000000000001</v>
      </c>
      <c r="K1166" s="101">
        <f>VLOOKUP($A1166,'2021-22 Salary &amp; Benefits'!$A:$I,4,FALSE)</f>
        <v>1.1200000000000001</v>
      </c>
      <c r="L1166" s="121">
        <f t="shared" si="254"/>
        <v>1936.4099999999999</v>
      </c>
      <c r="M1166" s="29">
        <v>15</v>
      </c>
      <c r="N1166" s="31">
        <f t="shared" si="255"/>
        <v>129.09399999999999</v>
      </c>
      <c r="O1166" s="29">
        <v>1.1000000000000001</v>
      </c>
      <c r="P1166" s="29">
        <v>36</v>
      </c>
      <c r="Q1166" s="32">
        <f t="shared" si="256"/>
        <v>5112.1224000000002</v>
      </c>
      <c r="R1166" s="122">
        <f t="shared" si="257"/>
        <v>5.6801360000000001</v>
      </c>
      <c r="S1166" s="25">
        <f>VLOOKUP($A1166,'2021-22 Salary &amp; Benefits'!$A:$I,5,FALSE)</f>
        <v>67585</v>
      </c>
      <c r="T1166" s="25">
        <f>VLOOKUP($A1166,'2021-22 Salary &amp; Benefits'!$A:$I,6,FALSE)</f>
        <v>68937</v>
      </c>
      <c r="U1166" s="26">
        <f t="shared" si="258"/>
        <v>429959.03054720006</v>
      </c>
      <c r="V1166" s="26">
        <f t="shared" si="259"/>
        <v>8601.0891366399592</v>
      </c>
      <c r="W1166" s="26">
        <f>'2021-22 Salary &amp; Benefits'!G$6</f>
        <v>11848.32</v>
      </c>
      <c r="X1166" s="28">
        <f>'2021-22 Salary &amp; Benefits'!H$6</f>
        <v>0.2271</v>
      </c>
      <c r="Y1166" s="28">
        <f>'2021-22 Salary &amp; Benefits'!I$6</f>
        <v>0.22070000000000001</v>
      </c>
      <c r="Z1166" s="26">
        <f t="shared" si="260"/>
        <v>166842.02518124558</v>
      </c>
      <c r="AA1166" s="27">
        <f t="shared" si="264"/>
        <v>7309.3353280640004</v>
      </c>
      <c r="AB1166" s="27">
        <f t="shared" si="261"/>
        <v>1613.1703069037248</v>
      </c>
      <c r="AC1166" s="27">
        <f t="shared" si="262"/>
        <v>8922.5056349677252</v>
      </c>
      <c r="AD1166" s="26">
        <f t="shared" si="263"/>
        <v>614324.65050005331</v>
      </c>
    </row>
    <row r="1167" spans="1:30" s="5" customFormat="1">
      <c r="A1167" s="129" t="s">
        <v>2477</v>
      </c>
      <c r="B1167" s="129" t="s">
        <v>1583</v>
      </c>
      <c r="C1167" s="130">
        <v>5449</v>
      </c>
      <c r="D1167" s="129" t="s">
        <v>1590</v>
      </c>
      <c r="E1167" s="169">
        <f>VLOOKUP($C1167,'2020-21 School Level AAFTE'!$C:$Z,11,FALSE)</f>
        <v>0.58330000000000004</v>
      </c>
      <c r="F1167" s="169" t="str">
        <f>VLOOKUP($C1167,'2020-21 School Level AAFTE'!$C:$Z,8,FALSE)</f>
        <v>Yes</v>
      </c>
      <c r="G1167" s="167">
        <f>VLOOKUP($C1167,'2020-21 School Level AAFTE'!$C:$I,7,FALSE)</f>
        <v>0</v>
      </c>
      <c r="H1167" s="145">
        <f>IFERROR(IF(F1167= "yes",VLOOKUP(C1167,Summary!$B:$I,5,0),0),0)</f>
        <v>0</v>
      </c>
      <c r="I1167" s="144">
        <f t="shared" si="253"/>
        <v>0</v>
      </c>
      <c r="J1167" s="101">
        <f>VLOOKUP($A1167,'2021-22 Salary &amp; Benefits'!$A:$I,3,FALSE)</f>
        <v>1.1200000000000001</v>
      </c>
      <c r="K1167" s="101">
        <f>VLOOKUP($A1167,'2021-22 Salary &amp; Benefits'!$A:$I,4,FALSE)</f>
        <v>1.1200000000000001</v>
      </c>
      <c r="L1167" s="121">
        <f t="shared" si="254"/>
        <v>0</v>
      </c>
      <c r="M1167" s="29">
        <v>15</v>
      </c>
      <c r="N1167" s="31">
        <f t="shared" si="255"/>
        <v>0</v>
      </c>
      <c r="O1167" s="29">
        <v>1.1000000000000001</v>
      </c>
      <c r="P1167" s="29">
        <v>36</v>
      </c>
      <c r="Q1167" s="32">
        <f t="shared" si="256"/>
        <v>0</v>
      </c>
      <c r="R1167" s="122">
        <f t="shared" si="257"/>
        <v>0</v>
      </c>
      <c r="S1167" s="25">
        <f>VLOOKUP($A1167,'2021-22 Salary &amp; Benefits'!$A:$I,5,FALSE)</f>
        <v>67585</v>
      </c>
      <c r="T1167" s="25">
        <f>VLOOKUP($A1167,'2021-22 Salary &amp; Benefits'!$A:$I,6,FALSE)</f>
        <v>68937</v>
      </c>
      <c r="U1167" s="26">
        <f t="shared" si="258"/>
        <v>0</v>
      </c>
      <c r="V1167" s="26">
        <f t="shared" si="259"/>
        <v>0</v>
      </c>
      <c r="W1167" s="26">
        <f>'2021-22 Salary &amp; Benefits'!G$6</f>
        <v>11848.32</v>
      </c>
      <c r="X1167" s="28">
        <f>'2021-22 Salary &amp; Benefits'!H$6</f>
        <v>0.2271</v>
      </c>
      <c r="Y1167" s="28">
        <f>'2021-22 Salary &amp; Benefits'!I$6</f>
        <v>0.22070000000000001</v>
      </c>
      <c r="Z1167" s="26">
        <f t="shared" si="260"/>
        <v>0</v>
      </c>
      <c r="AA1167" s="27">
        <f t="shared" si="264"/>
        <v>0</v>
      </c>
      <c r="AB1167" s="27">
        <f t="shared" si="261"/>
        <v>0</v>
      </c>
      <c r="AC1167" s="27">
        <f t="shared" si="262"/>
        <v>0</v>
      </c>
      <c r="AD1167" s="26">
        <f t="shared" si="263"/>
        <v>0</v>
      </c>
    </row>
    <row r="1168" spans="1:30" s="5" customFormat="1">
      <c r="A1168" s="129" t="s">
        <v>2477</v>
      </c>
      <c r="B1168" s="129" t="s">
        <v>1583</v>
      </c>
      <c r="C1168" s="130">
        <v>3829</v>
      </c>
      <c r="D1168" s="129" t="s">
        <v>1587</v>
      </c>
      <c r="E1168" s="169">
        <f>VLOOKUP($C1168,'2020-21 School Level AAFTE'!$C:$Z,11,FALSE)</f>
        <v>0.4667</v>
      </c>
      <c r="F1168" s="169" t="str">
        <f>VLOOKUP($C1168,'2020-21 School Level AAFTE'!$C:$Z,8,FALSE)</f>
        <v>No</v>
      </c>
      <c r="G1168" s="167">
        <f>VLOOKUP($C1168,'2020-21 School Level AAFTE'!$C:$I,7,FALSE)</f>
        <v>25.81</v>
      </c>
      <c r="H1168" s="145">
        <f>IFERROR(IF(F1168= "yes",VLOOKUP(C1168,Summary!$B:$I,5,0),0),0)</f>
        <v>0</v>
      </c>
      <c r="I1168" s="144">
        <f t="shared" si="253"/>
        <v>0</v>
      </c>
      <c r="J1168" s="101">
        <f>VLOOKUP($A1168,'2021-22 Salary &amp; Benefits'!$A:$I,3,FALSE)</f>
        <v>1.1200000000000001</v>
      </c>
      <c r="K1168" s="101">
        <f>VLOOKUP($A1168,'2021-22 Salary &amp; Benefits'!$A:$I,4,FALSE)</f>
        <v>1.1200000000000001</v>
      </c>
      <c r="L1168" s="121">
        <f t="shared" si="254"/>
        <v>0</v>
      </c>
      <c r="M1168" s="29">
        <v>15</v>
      </c>
      <c r="N1168" s="31">
        <f t="shared" si="255"/>
        <v>0</v>
      </c>
      <c r="O1168" s="29">
        <v>1.1000000000000001</v>
      </c>
      <c r="P1168" s="29">
        <v>36</v>
      </c>
      <c r="Q1168" s="32">
        <f t="shared" si="256"/>
        <v>0</v>
      </c>
      <c r="R1168" s="122">
        <f t="shared" si="257"/>
        <v>0</v>
      </c>
      <c r="S1168" s="25">
        <f>VLOOKUP($A1168,'2021-22 Salary &amp; Benefits'!$A:$I,5,FALSE)</f>
        <v>67585</v>
      </c>
      <c r="T1168" s="25">
        <f>VLOOKUP($A1168,'2021-22 Salary &amp; Benefits'!$A:$I,6,FALSE)</f>
        <v>68937</v>
      </c>
      <c r="U1168" s="26">
        <f t="shared" si="258"/>
        <v>0</v>
      </c>
      <c r="V1168" s="26">
        <f t="shared" si="259"/>
        <v>0</v>
      </c>
      <c r="W1168" s="26">
        <f>'2021-22 Salary &amp; Benefits'!G$6</f>
        <v>11848.32</v>
      </c>
      <c r="X1168" s="28">
        <f>'2021-22 Salary &amp; Benefits'!H$6</f>
        <v>0.2271</v>
      </c>
      <c r="Y1168" s="28">
        <f>'2021-22 Salary &amp; Benefits'!I$6</f>
        <v>0.22070000000000001</v>
      </c>
      <c r="Z1168" s="26">
        <f t="shared" si="260"/>
        <v>0</v>
      </c>
      <c r="AA1168" s="27">
        <f t="shared" si="264"/>
        <v>0</v>
      </c>
      <c r="AB1168" s="27">
        <f t="shared" si="261"/>
        <v>0</v>
      </c>
      <c r="AC1168" s="27">
        <f t="shared" si="262"/>
        <v>0</v>
      </c>
      <c r="AD1168" s="26">
        <f t="shared" si="263"/>
        <v>0</v>
      </c>
    </row>
    <row r="1169" spans="1:30" s="5" customFormat="1">
      <c r="A1169" s="129" t="s">
        <v>2477</v>
      </c>
      <c r="B1169" s="129" t="s">
        <v>1583</v>
      </c>
      <c r="C1169" s="130">
        <v>5960</v>
      </c>
      <c r="D1169" s="129" t="s">
        <v>1591</v>
      </c>
      <c r="E1169" s="169">
        <f>VLOOKUP($C1169,'2020-21 School Level AAFTE'!$C:$Z,11,FALSE)</f>
        <v>0.20810000000000001</v>
      </c>
      <c r="F1169" s="169" t="str">
        <f>VLOOKUP($C1169,'2020-21 School Level AAFTE'!$C:$Z,8,FALSE)</f>
        <v>No</v>
      </c>
      <c r="G1169" s="167">
        <f>VLOOKUP($C1169,'2020-21 School Level AAFTE'!$C:$I,7,FALSE)</f>
        <v>170.32000000000002</v>
      </c>
      <c r="H1169" s="145">
        <f>IFERROR(IF(F1169= "yes",VLOOKUP(C1169,Summary!$B:$I,5,0),0),0)</f>
        <v>0</v>
      </c>
      <c r="I1169" s="143">
        <f t="shared" si="253"/>
        <v>0</v>
      </c>
      <c r="J1169" s="101">
        <f>VLOOKUP($A1169,'2021-22 Salary &amp; Benefits'!$A:$I,3,FALSE)</f>
        <v>1.1200000000000001</v>
      </c>
      <c r="K1169" s="101">
        <f>VLOOKUP($A1169,'2021-22 Salary &amp; Benefits'!$A:$I,4,FALSE)</f>
        <v>1.1200000000000001</v>
      </c>
      <c r="L1169" s="45">
        <f t="shared" si="254"/>
        <v>0</v>
      </c>
      <c r="M1169" s="29">
        <v>15</v>
      </c>
      <c r="N1169" s="31">
        <f t="shared" si="255"/>
        <v>0</v>
      </c>
      <c r="O1169" s="29">
        <v>1.1000000000000001</v>
      </c>
      <c r="P1169" s="29">
        <v>36</v>
      </c>
      <c r="Q1169" s="32">
        <f t="shared" si="256"/>
        <v>0</v>
      </c>
      <c r="R1169" s="122">
        <f t="shared" si="257"/>
        <v>0</v>
      </c>
      <c r="S1169" s="25">
        <f>VLOOKUP($A1169,'2021-22 Salary &amp; Benefits'!$A:$I,5,FALSE)</f>
        <v>67585</v>
      </c>
      <c r="T1169" s="25">
        <f>VLOOKUP($A1169,'2021-22 Salary &amp; Benefits'!$A:$I,6,FALSE)</f>
        <v>68937</v>
      </c>
      <c r="U1169" s="26">
        <f t="shared" si="258"/>
        <v>0</v>
      </c>
      <c r="V1169" s="26">
        <f t="shared" si="259"/>
        <v>0</v>
      </c>
      <c r="W1169" s="26">
        <f>'2021-22 Salary &amp; Benefits'!G$6</f>
        <v>11848.32</v>
      </c>
      <c r="X1169" s="28">
        <f>'2021-22 Salary &amp; Benefits'!H$6</f>
        <v>0.2271</v>
      </c>
      <c r="Y1169" s="28">
        <f>'2021-22 Salary &amp; Benefits'!I$6</f>
        <v>0.22070000000000001</v>
      </c>
      <c r="Z1169" s="26">
        <f t="shared" si="260"/>
        <v>0</v>
      </c>
      <c r="AA1169" s="27">
        <f t="shared" si="264"/>
        <v>0</v>
      </c>
      <c r="AB1169" s="27">
        <f t="shared" si="261"/>
        <v>0</v>
      </c>
      <c r="AC1169" s="27">
        <f t="shared" si="262"/>
        <v>0</v>
      </c>
      <c r="AD1169" s="26">
        <f t="shared" si="263"/>
        <v>0</v>
      </c>
    </row>
    <row r="1170" spans="1:30" s="5" customFormat="1">
      <c r="A1170" s="129" t="s">
        <v>2477</v>
      </c>
      <c r="B1170" s="129" t="s">
        <v>1583</v>
      </c>
      <c r="C1170" s="130">
        <v>1992</v>
      </c>
      <c r="D1170" s="129" t="s">
        <v>2970</v>
      </c>
      <c r="E1170" s="169">
        <f>VLOOKUP($C1170,'2020-21 School Level AAFTE'!$C:$Z,11,FALSE)</f>
        <v>0.18390000000000001</v>
      </c>
      <c r="F1170" s="169" t="str">
        <f>VLOOKUP($C1170,'2020-21 School Level AAFTE'!$C:$Z,8,FALSE)</f>
        <v>No</v>
      </c>
      <c r="G1170" s="167">
        <f>VLOOKUP($C1170,'2020-21 School Level AAFTE'!$C:$I,7,FALSE)</f>
        <v>289.73</v>
      </c>
      <c r="H1170" s="145">
        <f>IFERROR(IF(F1170= "yes",VLOOKUP(C1170,Summary!$B:$I,5,0),0),0)</f>
        <v>0</v>
      </c>
      <c r="I1170" s="144">
        <f t="shared" si="253"/>
        <v>0</v>
      </c>
      <c r="J1170" s="101">
        <f>VLOOKUP($A1170,'2021-22 Salary &amp; Benefits'!$A:$I,3,FALSE)</f>
        <v>1.1200000000000001</v>
      </c>
      <c r="K1170" s="101">
        <f>VLOOKUP($A1170,'2021-22 Salary &amp; Benefits'!$A:$I,4,FALSE)</f>
        <v>1.1200000000000001</v>
      </c>
      <c r="L1170" s="121">
        <f t="shared" si="254"/>
        <v>0</v>
      </c>
      <c r="M1170" s="29">
        <v>15</v>
      </c>
      <c r="N1170" s="31">
        <f t="shared" si="255"/>
        <v>0</v>
      </c>
      <c r="O1170" s="29">
        <v>1.1000000000000001</v>
      </c>
      <c r="P1170" s="29">
        <v>36</v>
      </c>
      <c r="Q1170" s="32">
        <f t="shared" si="256"/>
        <v>0</v>
      </c>
      <c r="R1170" s="122">
        <f t="shared" si="257"/>
        <v>0</v>
      </c>
      <c r="S1170" s="25">
        <f>VLOOKUP($A1170,'2021-22 Salary &amp; Benefits'!$A:$I,5,FALSE)</f>
        <v>67585</v>
      </c>
      <c r="T1170" s="25">
        <f>VLOOKUP($A1170,'2021-22 Salary &amp; Benefits'!$A:$I,6,FALSE)</f>
        <v>68937</v>
      </c>
      <c r="U1170" s="26">
        <f t="shared" si="258"/>
        <v>0</v>
      </c>
      <c r="V1170" s="26">
        <f t="shared" si="259"/>
        <v>0</v>
      </c>
      <c r="W1170" s="26">
        <f>'2021-22 Salary &amp; Benefits'!G$6</f>
        <v>11848.32</v>
      </c>
      <c r="X1170" s="28">
        <f>'2021-22 Salary &amp; Benefits'!H$6</f>
        <v>0.2271</v>
      </c>
      <c r="Y1170" s="28">
        <f>'2021-22 Salary &amp; Benefits'!I$6</f>
        <v>0.22070000000000001</v>
      </c>
      <c r="Z1170" s="26">
        <f t="shared" si="260"/>
        <v>0</v>
      </c>
      <c r="AA1170" s="27">
        <f t="shared" si="264"/>
        <v>0</v>
      </c>
      <c r="AB1170" s="27">
        <f t="shared" si="261"/>
        <v>0</v>
      </c>
      <c r="AC1170" s="27">
        <f t="shared" si="262"/>
        <v>0</v>
      </c>
      <c r="AD1170" s="26">
        <f t="shared" si="263"/>
        <v>0</v>
      </c>
    </row>
    <row r="1171" spans="1:30" s="5" customFormat="1">
      <c r="A1171" s="129" t="s">
        <v>2477</v>
      </c>
      <c r="B1171" s="129" t="s">
        <v>1583</v>
      </c>
      <c r="C1171" s="130">
        <v>2880</v>
      </c>
      <c r="D1171" s="129" t="s">
        <v>40</v>
      </c>
      <c r="E1171" s="169">
        <f>VLOOKUP($C1171,'2020-21 School Level AAFTE'!$C:$Z,11,FALSE)</f>
        <v>0.77010000000000001</v>
      </c>
      <c r="F1171" s="169" t="str">
        <f>VLOOKUP($C1171,'2020-21 School Level AAFTE'!$C:$Z,8,FALSE)</f>
        <v>Yes</v>
      </c>
      <c r="G1171" s="167">
        <f>VLOOKUP($C1171,'2020-21 School Level AAFTE'!$C:$I,7,FALSE)</f>
        <v>319</v>
      </c>
      <c r="H1171" s="145">
        <f>IFERROR(IF(F1171= "yes",VLOOKUP(C1171,Summary!$B:$I,5,0),0),0)</f>
        <v>0</v>
      </c>
      <c r="I1171" s="143">
        <f t="shared" si="253"/>
        <v>319</v>
      </c>
      <c r="J1171" s="101">
        <f>VLOOKUP($A1171,'2021-22 Salary &amp; Benefits'!$A:$I,3,FALSE)</f>
        <v>1.1200000000000001</v>
      </c>
      <c r="K1171" s="101">
        <f>VLOOKUP($A1171,'2021-22 Salary &amp; Benefits'!$A:$I,4,FALSE)</f>
        <v>1.1200000000000001</v>
      </c>
      <c r="L1171" s="45">
        <f t="shared" si="254"/>
        <v>319</v>
      </c>
      <c r="M1171" s="29">
        <v>15</v>
      </c>
      <c r="N1171" s="31">
        <f t="shared" si="255"/>
        <v>21.266666666666666</v>
      </c>
      <c r="O1171" s="29">
        <v>1.1000000000000001</v>
      </c>
      <c r="P1171" s="29">
        <v>36</v>
      </c>
      <c r="Q1171" s="32">
        <f t="shared" si="256"/>
        <v>842.16000000000008</v>
      </c>
      <c r="R1171" s="122">
        <f t="shared" si="257"/>
        <v>0.93573333333333342</v>
      </c>
      <c r="S1171" s="25">
        <f>VLOOKUP($A1171,'2021-22 Salary &amp; Benefits'!$A:$I,5,FALSE)</f>
        <v>67585</v>
      </c>
      <c r="T1171" s="25">
        <f>VLOOKUP($A1171,'2021-22 Salary &amp; Benefits'!$A:$I,6,FALSE)</f>
        <v>68937</v>
      </c>
      <c r="U1171" s="26">
        <f t="shared" si="258"/>
        <v>70830.521813333355</v>
      </c>
      <c r="V1171" s="26">
        <f t="shared" si="259"/>
        <v>1416.92484266666</v>
      </c>
      <c r="W1171" s="26">
        <f>'2021-22 Salary &amp; Benefits'!G$6</f>
        <v>11848.32</v>
      </c>
      <c r="X1171" s="28">
        <f>'2021-22 Salary &amp; Benefits'!H$6</f>
        <v>0.2271</v>
      </c>
      <c r="Y1171" s="28">
        <f>'2021-22 Salary &amp; Benefits'!I$6</f>
        <v>0.22070000000000001</v>
      </c>
      <c r="Z1171" s="26">
        <f t="shared" si="260"/>
        <v>27485.194784584535</v>
      </c>
      <c r="AA1171" s="27">
        <f t="shared" si="264"/>
        <v>1204.1241109333337</v>
      </c>
      <c r="AB1171" s="27">
        <f t="shared" si="261"/>
        <v>265.75019128298675</v>
      </c>
      <c r="AC1171" s="27">
        <f t="shared" si="262"/>
        <v>1469.8743022163203</v>
      </c>
      <c r="AD1171" s="26">
        <f t="shared" si="263"/>
        <v>101202.51574280088</v>
      </c>
    </row>
    <row r="1172" spans="1:30" s="5" customFormat="1">
      <c r="A1172" s="129" t="s">
        <v>2379</v>
      </c>
      <c r="B1172" s="129" t="s">
        <v>1017</v>
      </c>
      <c r="C1172" s="130">
        <v>1986</v>
      </c>
      <c r="D1172" s="129" t="s">
        <v>1018</v>
      </c>
      <c r="E1172" s="169">
        <f>VLOOKUP($C1172,'2020-21 School Level AAFTE'!$C:$Z,11,FALSE)</f>
        <v>0.7016</v>
      </c>
      <c r="F1172" s="169" t="str">
        <f>VLOOKUP($C1172,'2020-21 School Level AAFTE'!$C:$Z,8,FALSE)</f>
        <v>Yes</v>
      </c>
      <c r="G1172" s="167">
        <f>VLOOKUP($C1172,'2020-21 School Level AAFTE'!$C:$I,7,FALSE)</f>
        <v>557.57999999999993</v>
      </c>
      <c r="H1172" s="145">
        <f>IFERROR(IF(F1172= "yes",VLOOKUP(C1172,Summary!$B:$I,5,0),0),0)</f>
        <v>0</v>
      </c>
      <c r="I1172" s="143">
        <f t="shared" si="253"/>
        <v>557.57999999999993</v>
      </c>
      <c r="J1172" s="101">
        <f>VLOOKUP($A1172,'2021-22 Salary &amp; Benefits'!$A:$I,3,FALSE)</f>
        <v>1.18</v>
      </c>
      <c r="K1172" s="101">
        <f>VLOOKUP($A1172,'2021-22 Salary &amp; Benefits'!$A:$I,4,FALSE)</f>
        <v>1.18</v>
      </c>
      <c r="L1172" s="45">
        <f t="shared" si="254"/>
        <v>557.57999999999993</v>
      </c>
      <c r="M1172" s="29">
        <v>15</v>
      </c>
      <c r="N1172" s="31">
        <f t="shared" si="255"/>
        <v>37.171999999999997</v>
      </c>
      <c r="O1172" s="29">
        <v>1.1000000000000001</v>
      </c>
      <c r="P1172" s="29">
        <v>36</v>
      </c>
      <c r="Q1172" s="32">
        <f t="shared" si="256"/>
        <v>1472.0112000000001</v>
      </c>
      <c r="R1172" s="122">
        <f t="shared" si="257"/>
        <v>1.6355680000000001</v>
      </c>
      <c r="S1172" s="25">
        <f>VLOOKUP($A1172,'2021-22 Salary &amp; Benefits'!$A:$I,5,FALSE)</f>
        <v>67585</v>
      </c>
      <c r="T1172" s="25">
        <f>VLOOKUP($A1172,'2021-22 Salary &amp; Benefits'!$A:$I,6,FALSE)</f>
        <v>68937</v>
      </c>
      <c r="U1172" s="26">
        <f t="shared" si="258"/>
        <v>130437.03867040001</v>
      </c>
      <c r="V1172" s="26">
        <f t="shared" si="259"/>
        <v>2609.3197644799948</v>
      </c>
      <c r="W1172" s="26">
        <f>'2021-22 Salary &amp; Benefits'!G$6</f>
        <v>11848.32</v>
      </c>
      <c r="X1172" s="28">
        <f>'2021-22 Salary &amp; Benefits'!H$6</f>
        <v>0.2271</v>
      </c>
      <c r="Y1172" s="28">
        <f>'2021-22 Salary &amp; Benefits'!I$6</f>
        <v>0.22070000000000001</v>
      </c>
      <c r="Z1172" s="26">
        <f t="shared" si="260"/>
        <v>49576.861399828573</v>
      </c>
      <c r="AA1172" s="27">
        <f t="shared" si="264"/>
        <v>2217.4393072480002</v>
      </c>
      <c r="AB1172" s="27">
        <f t="shared" si="261"/>
        <v>489.38885510963365</v>
      </c>
      <c r="AC1172" s="27">
        <f t="shared" si="262"/>
        <v>2706.828162357634</v>
      </c>
      <c r="AD1172" s="26">
        <f t="shared" si="263"/>
        <v>185330.04799706623</v>
      </c>
    </row>
    <row r="1173" spans="1:30" s="5" customFormat="1">
      <c r="A1173" s="129" t="s">
        <v>2485</v>
      </c>
      <c r="B1173" s="129" t="s">
        <v>1635</v>
      </c>
      <c r="C1173" s="130">
        <v>4247</v>
      </c>
      <c r="D1173" s="129" t="s">
        <v>1644</v>
      </c>
      <c r="E1173" s="169">
        <f>VLOOKUP($C1173,'2020-21 School Level AAFTE'!$C:$Z,11,FALSE)</f>
        <v>0.69750000000000001</v>
      </c>
      <c r="F1173" s="169" t="str">
        <f>VLOOKUP($C1173,'2020-21 School Level AAFTE'!$C:$Z,8,FALSE)</f>
        <v>Yes</v>
      </c>
      <c r="G1173" s="167">
        <f>VLOOKUP($C1173,'2020-21 School Level AAFTE'!$C:$I,7,FALSE)</f>
        <v>142.59</v>
      </c>
      <c r="H1173" s="145">
        <f>IFERROR(IF(F1173= "yes",VLOOKUP(C1173,Summary!$B:$I,5,0),0),0)</f>
        <v>0</v>
      </c>
      <c r="I1173" s="143">
        <f t="shared" si="253"/>
        <v>142.59</v>
      </c>
      <c r="J1173" s="101">
        <f>VLOOKUP($A1173,'2021-22 Salary &amp; Benefits'!$A:$I,3,FALSE)</f>
        <v>1.2</v>
      </c>
      <c r="K1173" s="101">
        <f>VLOOKUP($A1173,'2021-22 Salary &amp; Benefits'!$A:$I,4,FALSE)</f>
        <v>1.2</v>
      </c>
      <c r="L1173" s="45">
        <f t="shared" si="254"/>
        <v>142.59</v>
      </c>
      <c r="M1173" s="29">
        <v>15</v>
      </c>
      <c r="N1173" s="31">
        <f t="shared" si="255"/>
        <v>9.5060000000000002</v>
      </c>
      <c r="O1173" s="29">
        <v>1.1000000000000001</v>
      </c>
      <c r="P1173" s="29">
        <v>36</v>
      </c>
      <c r="Q1173" s="32">
        <f t="shared" si="256"/>
        <v>376.43760000000009</v>
      </c>
      <c r="R1173" s="122">
        <f t="shared" si="257"/>
        <v>0.41826400000000008</v>
      </c>
      <c r="S1173" s="25">
        <f>VLOOKUP($A1173,'2021-22 Salary &amp; Benefits'!$A:$I,5,FALSE)</f>
        <v>67585</v>
      </c>
      <c r="T1173" s="25">
        <f>VLOOKUP($A1173,'2021-22 Salary &amp; Benefits'!$A:$I,6,FALSE)</f>
        <v>68937</v>
      </c>
      <c r="U1173" s="26">
        <f t="shared" si="258"/>
        <v>33922.046928000003</v>
      </c>
      <c r="V1173" s="26">
        <f t="shared" si="259"/>
        <v>678.59151360000396</v>
      </c>
      <c r="W1173" s="26">
        <f>'2021-22 Salary &amp; Benefits'!G$6</f>
        <v>11848.32</v>
      </c>
      <c r="X1173" s="28">
        <f>'2021-22 Salary &amp; Benefits'!H$6</f>
        <v>0.2271</v>
      </c>
      <c r="Y1173" s="28">
        <f>'2021-22 Salary &amp; Benefits'!I$6</f>
        <v>0.22070000000000001</v>
      </c>
      <c r="Z1173" s="26">
        <f t="shared" si="260"/>
        <v>12809.187720880323</v>
      </c>
      <c r="AA1173" s="27">
        <f t="shared" si="264"/>
        <v>576.67730736000021</v>
      </c>
      <c r="AB1173" s="27">
        <f t="shared" si="261"/>
        <v>127.27268173435205</v>
      </c>
      <c r="AC1173" s="27">
        <f t="shared" si="262"/>
        <v>703.9499890943523</v>
      </c>
      <c r="AD1173" s="26">
        <f t="shared" si="263"/>
        <v>48113.77615157469</v>
      </c>
    </row>
    <row r="1174" spans="1:30" s="5" customFormat="1">
      <c r="A1174" s="129" t="s">
        <v>2485</v>
      </c>
      <c r="B1174" s="129" t="s">
        <v>1635</v>
      </c>
      <c r="C1174" s="130">
        <v>4303</v>
      </c>
      <c r="D1174" s="129" t="s">
        <v>863</v>
      </c>
      <c r="E1174" s="169">
        <f>VLOOKUP($C1174,'2020-21 School Level AAFTE'!$C:$Z,11,FALSE)</f>
        <v>0.70589999999999997</v>
      </c>
      <c r="F1174" s="169" t="str">
        <f>VLOOKUP($C1174,'2020-21 School Level AAFTE'!$C:$Z,8,FALSE)</f>
        <v>Yes</v>
      </c>
      <c r="G1174" s="167">
        <f>VLOOKUP($C1174,'2020-21 School Level AAFTE'!$C:$I,7,FALSE)</f>
        <v>543.79999999999995</v>
      </c>
      <c r="H1174" s="145">
        <f>IFERROR(IF(F1174= "yes",VLOOKUP(C1174,Summary!$B:$I,5,0),0),0)</f>
        <v>0</v>
      </c>
      <c r="I1174" s="143">
        <f t="shared" si="253"/>
        <v>543.79999999999995</v>
      </c>
      <c r="J1174" s="101">
        <f>VLOOKUP($A1174,'2021-22 Salary &amp; Benefits'!$A:$I,3,FALSE)</f>
        <v>1.2</v>
      </c>
      <c r="K1174" s="101">
        <f>VLOOKUP($A1174,'2021-22 Salary &amp; Benefits'!$A:$I,4,FALSE)</f>
        <v>1.2</v>
      </c>
      <c r="L1174" s="45">
        <f t="shared" si="254"/>
        <v>543.79999999999995</v>
      </c>
      <c r="M1174" s="29">
        <v>15</v>
      </c>
      <c r="N1174" s="31">
        <f t="shared" si="255"/>
        <v>36.25333333333333</v>
      </c>
      <c r="O1174" s="29">
        <v>1.1000000000000001</v>
      </c>
      <c r="P1174" s="29">
        <v>36</v>
      </c>
      <c r="Q1174" s="32">
        <f t="shared" si="256"/>
        <v>1435.6320000000001</v>
      </c>
      <c r="R1174" s="122">
        <f t="shared" si="257"/>
        <v>1.5951466666666667</v>
      </c>
      <c r="S1174" s="25">
        <f>VLOOKUP($A1174,'2021-22 Salary &amp; Benefits'!$A:$I,5,FALSE)</f>
        <v>67585</v>
      </c>
      <c r="T1174" s="25">
        <f>VLOOKUP($A1174,'2021-22 Salary &amp; Benefits'!$A:$I,6,FALSE)</f>
        <v>68937</v>
      </c>
      <c r="U1174" s="26">
        <f t="shared" si="258"/>
        <v>129369.58496000001</v>
      </c>
      <c r="V1174" s="26">
        <f t="shared" si="259"/>
        <v>2587.9659519999987</v>
      </c>
      <c r="W1174" s="26">
        <f>'2021-22 Salary &amp; Benefits'!G$6</f>
        <v>11848.32</v>
      </c>
      <c r="X1174" s="28">
        <f>'2021-22 Salary &amp; Benefits'!H$6</f>
        <v>0.2271</v>
      </c>
      <c r="Y1174" s="28">
        <f>'2021-22 Salary &amp; Benefits'!I$6</f>
        <v>0.22070000000000001</v>
      </c>
      <c r="Z1174" s="26">
        <f t="shared" si="260"/>
        <v>48850.804983622402</v>
      </c>
      <c r="AA1174" s="27">
        <f t="shared" si="264"/>
        <v>2199.2925152000003</v>
      </c>
      <c r="AB1174" s="27">
        <f t="shared" si="261"/>
        <v>485.38385810464007</v>
      </c>
      <c r="AC1174" s="27">
        <f t="shared" si="262"/>
        <v>2684.6763733046405</v>
      </c>
      <c r="AD1174" s="26">
        <f t="shared" si="263"/>
        <v>183493.03226892705</v>
      </c>
    </row>
    <row r="1175" spans="1:30" s="5" customFormat="1">
      <c r="A1175" s="153" t="s">
        <v>2485</v>
      </c>
      <c r="B1175" s="129" t="s">
        <v>1635</v>
      </c>
      <c r="C1175" s="139">
        <v>4342</v>
      </c>
      <c r="D1175" s="132" t="s">
        <v>1645</v>
      </c>
      <c r="E1175" s="169">
        <f>VLOOKUP($C1175,'2020-21 School Level AAFTE'!$C:$Z,11,FALSE)</f>
        <v>0.26740000000000003</v>
      </c>
      <c r="F1175" s="169" t="str">
        <f>VLOOKUP($C1175,'2020-21 School Level AAFTE'!$C:$Z,8,FALSE)</f>
        <v>No</v>
      </c>
      <c r="G1175" s="167">
        <f>VLOOKUP($C1175,'2020-21 School Level AAFTE'!$C:$I,7,FALSE)</f>
        <v>450.6</v>
      </c>
      <c r="H1175" s="145">
        <f>IFERROR(IF(F1175= "yes",VLOOKUP(C1175,Summary!$B:$I,5,0),0),0)</f>
        <v>0</v>
      </c>
      <c r="I1175" s="143">
        <f t="shared" ref="I1175:I1237" si="265">IF(F1175= "yes", G1175,0)</f>
        <v>0</v>
      </c>
      <c r="J1175" s="101">
        <f>VLOOKUP($A1175,'2021-22 Salary &amp; Benefits'!$A:$I,3,FALSE)</f>
        <v>1.2</v>
      </c>
      <c r="K1175" s="101">
        <f>VLOOKUP($A1175,'2021-22 Salary &amp; Benefits'!$A:$I,4,FALSE)</f>
        <v>1.2</v>
      </c>
      <c r="L1175" s="45">
        <f t="shared" ref="L1175:L1237" si="266">IF(H1175&gt;0,H1175,I1175)</f>
        <v>0</v>
      </c>
      <c r="M1175" s="29">
        <v>15</v>
      </c>
      <c r="N1175" s="31">
        <f t="shared" ref="N1175:N1237" si="267">IF(L1175="no",0,L1175/M1175)</f>
        <v>0</v>
      </c>
      <c r="O1175" s="29">
        <v>1.1000000000000001</v>
      </c>
      <c r="P1175" s="29">
        <v>36</v>
      </c>
      <c r="Q1175" s="32">
        <f t="shared" ref="Q1175:Q1237" si="268">IF(L1175="no",0,N1175*O1175*P1175)</f>
        <v>0</v>
      </c>
      <c r="R1175" s="122">
        <f t="shared" ref="R1175:R1237" si="269">IF(L1175="no",0,Q1175/900)</f>
        <v>0</v>
      </c>
      <c r="S1175" s="25">
        <f>VLOOKUP($A1175,'2021-22 Salary &amp; Benefits'!$A:$I,5,FALSE)</f>
        <v>67585</v>
      </c>
      <c r="T1175" s="25">
        <f>VLOOKUP($A1175,'2021-22 Salary &amp; Benefits'!$A:$I,6,FALSE)</f>
        <v>68937</v>
      </c>
      <c r="U1175" s="26">
        <f t="shared" ref="U1175:U1237" si="270">$J1175*$S1175*$R1175</f>
        <v>0</v>
      </c>
      <c r="V1175" s="26">
        <f t="shared" ref="V1175:V1237" si="271">$K1175*$T1175*$R1175-U1175</f>
        <v>0</v>
      </c>
      <c r="W1175" s="26">
        <f>'2021-22 Salary &amp; Benefits'!G$6</f>
        <v>11848.32</v>
      </c>
      <c r="X1175" s="28">
        <f>'2021-22 Salary &amp; Benefits'!H$6</f>
        <v>0.2271</v>
      </c>
      <c r="Y1175" s="28">
        <f>'2021-22 Salary &amp; Benefits'!I$6</f>
        <v>0.22070000000000001</v>
      </c>
      <c r="Z1175" s="26">
        <f t="shared" ref="Z1175:Z1237" si="272">U1175*X1175+V1175*Y1175+R1175*W1175</f>
        <v>0</v>
      </c>
      <c r="AA1175" s="27">
        <f t="shared" si="264"/>
        <v>0</v>
      </c>
      <c r="AB1175" s="27">
        <f t="shared" ref="AB1175:AB1237" si="273">AA1175*Y1175</f>
        <v>0</v>
      </c>
      <c r="AC1175" s="27">
        <f t="shared" ref="AC1175:AC1237" si="274">SUM(AA1175:AB1175)</f>
        <v>0</v>
      </c>
      <c r="AD1175" s="26">
        <f t="shared" ref="AD1175:AD1237" si="275">SUM(Z1175,U1175:V1175,AC1175)</f>
        <v>0</v>
      </c>
    </row>
    <row r="1176" spans="1:30" s="5" customFormat="1">
      <c r="A1176" s="129" t="s">
        <v>2485</v>
      </c>
      <c r="B1176" s="129" t="s">
        <v>1635</v>
      </c>
      <c r="C1176" s="130">
        <v>4304</v>
      </c>
      <c r="D1176" s="129" t="s">
        <v>865</v>
      </c>
      <c r="E1176" s="169">
        <f>VLOOKUP($C1176,'2020-21 School Level AAFTE'!$C:$Z,11,FALSE)</f>
        <v>0.64929999999999999</v>
      </c>
      <c r="F1176" s="169" t="str">
        <f>VLOOKUP($C1176,'2020-21 School Level AAFTE'!$C:$Z,8,FALSE)</f>
        <v>Yes</v>
      </c>
      <c r="G1176" s="167">
        <f>VLOOKUP($C1176,'2020-21 School Level AAFTE'!$C:$I,7,FALSE)</f>
        <v>607.51</v>
      </c>
      <c r="H1176" s="145">
        <f>IFERROR(IF(F1176= "yes",VLOOKUP(C1176,Summary!$B:$I,5,0),0),0)</f>
        <v>0</v>
      </c>
      <c r="I1176" s="143">
        <f t="shared" si="265"/>
        <v>607.51</v>
      </c>
      <c r="J1176" s="101">
        <f>VLOOKUP($A1176,'2021-22 Salary &amp; Benefits'!$A:$I,3,FALSE)</f>
        <v>1.2</v>
      </c>
      <c r="K1176" s="101">
        <f>VLOOKUP($A1176,'2021-22 Salary &amp; Benefits'!$A:$I,4,FALSE)</f>
        <v>1.2</v>
      </c>
      <c r="L1176" s="45">
        <f t="shared" si="266"/>
        <v>607.51</v>
      </c>
      <c r="M1176" s="29">
        <v>15</v>
      </c>
      <c r="N1176" s="31">
        <f t="shared" si="267"/>
        <v>40.500666666666667</v>
      </c>
      <c r="O1176" s="29">
        <v>1.1000000000000001</v>
      </c>
      <c r="P1176" s="29">
        <v>36</v>
      </c>
      <c r="Q1176" s="32">
        <f t="shared" si="268"/>
        <v>1603.8264000000004</v>
      </c>
      <c r="R1176" s="122">
        <f t="shared" si="269"/>
        <v>1.7820293333333337</v>
      </c>
      <c r="S1176" s="25">
        <f>VLOOKUP($A1176,'2021-22 Salary &amp; Benefits'!$A:$I,5,FALSE)</f>
        <v>67585</v>
      </c>
      <c r="T1176" s="25">
        <f>VLOOKUP($A1176,'2021-22 Salary &amp; Benefits'!$A:$I,6,FALSE)</f>
        <v>68937</v>
      </c>
      <c r="U1176" s="26">
        <f t="shared" si="270"/>
        <v>144526.14299200004</v>
      </c>
      <c r="V1176" s="26">
        <f t="shared" si="271"/>
        <v>2891.1643903999939</v>
      </c>
      <c r="W1176" s="26">
        <f>'2021-22 Salary &amp; Benefits'!G$6</f>
        <v>11848.32</v>
      </c>
      <c r="X1176" s="28">
        <f>'2021-22 Salary &amp; Benefits'!H$6</f>
        <v>0.2271</v>
      </c>
      <c r="Y1176" s="28">
        <f>'2021-22 Salary &amp; Benefits'!I$6</f>
        <v>0.22070000000000001</v>
      </c>
      <c r="Z1176" s="26">
        <f t="shared" si="272"/>
        <v>54574.020845164494</v>
      </c>
      <c r="AA1176" s="27">
        <f t="shared" si="264"/>
        <v>2456.9551230400007</v>
      </c>
      <c r="AB1176" s="27">
        <f t="shared" si="273"/>
        <v>542.24999565492817</v>
      </c>
      <c r="AC1176" s="27">
        <f t="shared" si="274"/>
        <v>2999.2051186949288</v>
      </c>
      <c r="AD1176" s="26">
        <f t="shared" si="275"/>
        <v>204990.53334625944</v>
      </c>
    </row>
    <row r="1177" spans="1:30" s="5" customFormat="1">
      <c r="A1177" s="129" t="s">
        <v>2485</v>
      </c>
      <c r="B1177" s="129" t="s">
        <v>1635</v>
      </c>
      <c r="C1177" s="130">
        <v>4469</v>
      </c>
      <c r="D1177" s="129" t="s">
        <v>1650</v>
      </c>
      <c r="E1177" s="169">
        <f>VLOOKUP($C1177,'2020-21 School Level AAFTE'!$C:$Z,11,FALSE)</f>
        <v>0.20219999999999999</v>
      </c>
      <c r="F1177" s="169" t="str">
        <f>VLOOKUP($C1177,'2020-21 School Level AAFTE'!$C:$Z,8,FALSE)</f>
        <v>No</v>
      </c>
      <c r="G1177" s="167">
        <f>VLOOKUP($C1177,'2020-21 School Level AAFTE'!$C:$I,7,FALSE)</f>
        <v>435.3</v>
      </c>
      <c r="H1177" s="145">
        <f>IFERROR(IF(F1177= "yes",VLOOKUP(C1177,Summary!$B:$I,5,0),0),0)</f>
        <v>0</v>
      </c>
      <c r="I1177" s="143">
        <f t="shared" si="265"/>
        <v>0</v>
      </c>
      <c r="J1177" s="101">
        <f>VLOOKUP($A1177,'2021-22 Salary &amp; Benefits'!$A:$I,3,FALSE)</f>
        <v>1.2</v>
      </c>
      <c r="K1177" s="101">
        <f>VLOOKUP($A1177,'2021-22 Salary &amp; Benefits'!$A:$I,4,FALSE)</f>
        <v>1.2</v>
      </c>
      <c r="L1177" s="45">
        <f t="shared" si="266"/>
        <v>0</v>
      </c>
      <c r="M1177" s="29">
        <v>15</v>
      </c>
      <c r="N1177" s="31">
        <f t="shared" si="267"/>
        <v>0</v>
      </c>
      <c r="O1177" s="29">
        <v>1.1000000000000001</v>
      </c>
      <c r="P1177" s="29">
        <v>36</v>
      </c>
      <c r="Q1177" s="32">
        <f t="shared" si="268"/>
        <v>0</v>
      </c>
      <c r="R1177" s="122">
        <f t="shared" si="269"/>
        <v>0</v>
      </c>
      <c r="S1177" s="25">
        <f>VLOOKUP($A1177,'2021-22 Salary &amp; Benefits'!$A:$I,5,FALSE)</f>
        <v>67585</v>
      </c>
      <c r="T1177" s="25">
        <f>VLOOKUP($A1177,'2021-22 Salary &amp; Benefits'!$A:$I,6,FALSE)</f>
        <v>68937</v>
      </c>
      <c r="U1177" s="26">
        <f t="shared" si="270"/>
        <v>0</v>
      </c>
      <c r="V1177" s="26">
        <f t="shared" si="271"/>
        <v>0</v>
      </c>
      <c r="W1177" s="26">
        <f>'2021-22 Salary &amp; Benefits'!G$6</f>
        <v>11848.32</v>
      </c>
      <c r="X1177" s="28">
        <f>'2021-22 Salary &amp; Benefits'!H$6</f>
        <v>0.2271</v>
      </c>
      <c r="Y1177" s="28">
        <f>'2021-22 Salary &amp; Benefits'!I$6</f>
        <v>0.22070000000000001</v>
      </c>
      <c r="Z1177" s="26">
        <f t="shared" si="272"/>
        <v>0</v>
      </c>
      <c r="AA1177" s="27">
        <f t="shared" si="264"/>
        <v>0</v>
      </c>
      <c r="AB1177" s="27">
        <f t="shared" si="273"/>
        <v>0</v>
      </c>
      <c r="AC1177" s="27">
        <f t="shared" si="274"/>
        <v>0</v>
      </c>
      <c r="AD1177" s="26">
        <f t="shared" si="275"/>
        <v>0</v>
      </c>
    </row>
    <row r="1178" spans="1:30" s="5" customFormat="1">
      <c r="A1178" s="129" t="s">
        <v>2485</v>
      </c>
      <c r="B1178" s="129" t="s">
        <v>1635</v>
      </c>
      <c r="C1178" s="130">
        <v>4231</v>
      </c>
      <c r="D1178" s="129" t="s">
        <v>1643</v>
      </c>
      <c r="E1178" s="169">
        <f>VLOOKUP($C1178,'2020-21 School Level AAFTE'!$C:$Z,11,FALSE)</f>
        <v>0.64</v>
      </c>
      <c r="F1178" s="169" t="str">
        <f>VLOOKUP($C1178,'2020-21 School Level AAFTE'!$C:$Z,8,FALSE)</f>
        <v>Yes</v>
      </c>
      <c r="G1178" s="167">
        <f>VLOOKUP($C1178,'2020-21 School Level AAFTE'!$C:$I,7,FALSE)</f>
        <v>888.84</v>
      </c>
      <c r="H1178" s="145">
        <f>IFERROR(IF(F1178= "yes",VLOOKUP(C1178,Summary!$B:$I,5,0),0),0)</f>
        <v>0</v>
      </c>
      <c r="I1178" s="144">
        <f t="shared" si="265"/>
        <v>888.84</v>
      </c>
      <c r="J1178" s="101">
        <f>VLOOKUP($A1178,'2021-22 Salary &amp; Benefits'!$A:$I,3,FALSE)</f>
        <v>1.2</v>
      </c>
      <c r="K1178" s="101">
        <f>VLOOKUP($A1178,'2021-22 Salary &amp; Benefits'!$A:$I,4,FALSE)</f>
        <v>1.2</v>
      </c>
      <c r="L1178" s="121">
        <f t="shared" si="266"/>
        <v>888.84</v>
      </c>
      <c r="M1178" s="29">
        <v>15</v>
      </c>
      <c r="N1178" s="31">
        <f t="shared" si="267"/>
        <v>59.256</v>
      </c>
      <c r="O1178" s="29">
        <v>1.1000000000000001</v>
      </c>
      <c r="P1178" s="29">
        <v>36</v>
      </c>
      <c r="Q1178" s="32">
        <f t="shared" si="268"/>
        <v>2346.5376000000001</v>
      </c>
      <c r="R1178" s="122">
        <f t="shared" si="269"/>
        <v>2.6072640000000002</v>
      </c>
      <c r="S1178" s="25">
        <f>VLOOKUP($A1178,'2021-22 Salary &amp; Benefits'!$A:$I,5,FALSE)</f>
        <v>67585</v>
      </c>
      <c r="T1178" s="25">
        <f>VLOOKUP($A1178,'2021-22 Salary &amp; Benefits'!$A:$I,6,FALSE)</f>
        <v>68937</v>
      </c>
      <c r="U1178" s="26">
        <f t="shared" si="270"/>
        <v>211454.32492800002</v>
      </c>
      <c r="V1178" s="26">
        <f t="shared" si="271"/>
        <v>4230.0251135999861</v>
      </c>
      <c r="W1178" s="26">
        <f>'2021-22 Salary &amp; Benefits'!G$6</f>
        <v>11848.32</v>
      </c>
      <c r="X1178" s="28">
        <f>'2021-22 Salary &amp; Benefits'!H$6</f>
        <v>0.2271</v>
      </c>
      <c r="Y1178" s="28">
        <f>'2021-22 Salary &amp; Benefits'!I$6</f>
        <v>0.22070000000000001</v>
      </c>
      <c r="Z1178" s="26">
        <f t="shared" si="272"/>
        <v>79846.541930200328</v>
      </c>
      <c r="AA1178" s="27">
        <f t="shared" si="264"/>
        <v>3594.73916736</v>
      </c>
      <c r="AB1178" s="27">
        <f t="shared" si="273"/>
        <v>793.35893423635207</v>
      </c>
      <c r="AC1178" s="27">
        <f t="shared" si="274"/>
        <v>4388.0981015963516</v>
      </c>
      <c r="AD1178" s="26">
        <f t="shared" si="275"/>
        <v>299918.99007339671</v>
      </c>
    </row>
    <row r="1179" spans="1:30" s="5" customFormat="1">
      <c r="A1179" s="129" t="s">
        <v>2485</v>
      </c>
      <c r="B1179" s="129" t="s">
        <v>1635</v>
      </c>
      <c r="C1179" s="130">
        <v>2886</v>
      </c>
      <c r="D1179" s="129" t="s">
        <v>1636</v>
      </c>
      <c r="E1179" s="169">
        <f>VLOOKUP($C1179,'2020-21 School Level AAFTE'!$C:$Z,11,FALSE)</f>
        <v>0.62929999999999997</v>
      </c>
      <c r="F1179" s="169" t="str">
        <f>VLOOKUP($C1179,'2020-21 School Level AAFTE'!$C:$Z,8,FALSE)</f>
        <v>Yes</v>
      </c>
      <c r="G1179" s="167">
        <f>VLOOKUP($C1179,'2020-21 School Level AAFTE'!$C:$I,7,FALSE)</f>
        <v>502.8</v>
      </c>
      <c r="H1179" s="145">
        <f>IFERROR(IF(F1179= "yes",VLOOKUP(C1179,Summary!$B:$I,5,0),0),0)</f>
        <v>0</v>
      </c>
      <c r="I1179" s="144">
        <f t="shared" si="265"/>
        <v>502.8</v>
      </c>
      <c r="J1179" s="101">
        <f>VLOOKUP($A1179,'2021-22 Salary &amp; Benefits'!$A:$I,3,FALSE)</f>
        <v>1.2</v>
      </c>
      <c r="K1179" s="101">
        <f>VLOOKUP($A1179,'2021-22 Salary &amp; Benefits'!$A:$I,4,FALSE)</f>
        <v>1.2</v>
      </c>
      <c r="L1179" s="121">
        <f t="shared" si="266"/>
        <v>502.8</v>
      </c>
      <c r="M1179" s="29">
        <v>15</v>
      </c>
      <c r="N1179" s="31">
        <f t="shared" si="267"/>
        <v>33.520000000000003</v>
      </c>
      <c r="O1179" s="29">
        <v>1.1000000000000001</v>
      </c>
      <c r="P1179" s="29">
        <v>36</v>
      </c>
      <c r="Q1179" s="32">
        <f t="shared" si="268"/>
        <v>1327.3920000000003</v>
      </c>
      <c r="R1179" s="122">
        <f t="shared" si="269"/>
        <v>1.4748800000000004</v>
      </c>
      <c r="S1179" s="25">
        <f>VLOOKUP($A1179,'2021-22 Salary &amp; Benefits'!$A:$I,5,FALSE)</f>
        <v>67585</v>
      </c>
      <c r="T1179" s="25">
        <f>VLOOKUP($A1179,'2021-22 Salary &amp; Benefits'!$A:$I,6,FALSE)</f>
        <v>68937</v>
      </c>
      <c r="U1179" s="26">
        <f t="shared" si="270"/>
        <v>119615.71776000003</v>
      </c>
      <c r="V1179" s="26">
        <f t="shared" si="271"/>
        <v>2392.8453119999904</v>
      </c>
      <c r="W1179" s="26">
        <f>'2021-22 Salary &amp; Benefits'!G$6</f>
        <v>11848.32</v>
      </c>
      <c r="X1179" s="28">
        <f>'2021-22 Salary &amp; Benefits'!H$6</f>
        <v>0.2271</v>
      </c>
      <c r="Y1179" s="28">
        <f>'2021-22 Salary &amp; Benefits'!I$6</f>
        <v>0.22070000000000001</v>
      </c>
      <c r="Z1179" s="26">
        <f t="shared" si="272"/>
        <v>45167.680665254411</v>
      </c>
      <c r="AA1179" s="27">
        <f t="shared" si="264"/>
        <v>2033.4760512000005</v>
      </c>
      <c r="AB1179" s="27">
        <f t="shared" si="273"/>
        <v>448.78816449984015</v>
      </c>
      <c r="AC1179" s="27">
        <f t="shared" si="274"/>
        <v>2482.2642156998409</v>
      </c>
      <c r="AD1179" s="26">
        <f t="shared" si="275"/>
        <v>169658.50795295427</v>
      </c>
    </row>
    <row r="1180" spans="1:30" s="5" customFormat="1">
      <c r="A1180" s="129" t="s">
        <v>2485</v>
      </c>
      <c r="B1180" s="129" t="s">
        <v>1635</v>
      </c>
      <c r="C1180" s="130">
        <v>4430</v>
      </c>
      <c r="D1180" s="129" t="s">
        <v>1648</v>
      </c>
      <c r="E1180" s="169">
        <f>VLOOKUP($C1180,'2020-21 School Level AAFTE'!$C:$Z,11,FALSE)</f>
        <v>0.2576</v>
      </c>
      <c r="F1180" s="169" t="str">
        <f>VLOOKUP($C1180,'2020-21 School Level AAFTE'!$C:$Z,8,FALSE)</f>
        <v>No</v>
      </c>
      <c r="G1180" s="167">
        <f>VLOOKUP($C1180,'2020-21 School Level AAFTE'!$C:$I,7,FALSE)</f>
        <v>874.58</v>
      </c>
      <c r="H1180" s="145">
        <f>IFERROR(IF(F1180= "yes",VLOOKUP(C1180,Summary!$B:$I,5,0),0),0)</f>
        <v>0</v>
      </c>
      <c r="I1180" s="143">
        <f t="shared" si="265"/>
        <v>0</v>
      </c>
      <c r="J1180" s="101">
        <f>VLOOKUP($A1180,'2021-22 Salary &amp; Benefits'!$A:$I,3,FALSE)</f>
        <v>1.2</v>
      </c>
      <c r="K1180" s="101">
        <f>VLOOKUP($A1180,'2021-22 Salary &amp; Benefits'!$A:$I,4,FALSE)</f>
        <v>1.2</v>
      </c>
      <c r="L1180" s="45">
        <f t="shared" si="266"/>
        <v>0</v>
      </c>
      <c r="M1180" s="29">
        <v>15</v>
      </c>
      <c r="N1180" s="31">
        <f t="shared" si="267"/>
        <v>0</v>
      </c>
      <c r="O1180" s="29">
        <v>1.1000000000000001</v>
      </c>
      <c r="P1180" s="29">
        <v>36</v>
      </c>
      <c r="Q1180" s="32">
        <f t="shared" si="268"/>
        <v>0</v>
      </c>
      <c r="R1180" s="122">
        <f t="shared" si="269"/>
        <v>0</v>
      </c>
      <c r="S1180" s="25">
        <f>VLOOKUP($A1180,'2021-22 Salary &amp; Benefits'!$A:$I,5,FALSE)</f>
        <v>67585</v>
      </c>
      <c r="T1180" s="25">
        <f>VLOOKUP($A1180,'2021-22 Salary &amp; Benefits'!$A:$I,6,FALSE)</f>
        <v>68937</v>
      </c>
      <c r="U1180" s="26">
        <f t="shared" si="270"/>
        <v>0</v>
      </c>
      <c r="V1180" s="26">
        <f t="shared" si="271"/>
        <v>0</v>
      </c>
      <c r="W1180" s="26">
        <f>'2021-22 Salary &amp; Benefits'!G$6</f>
        <v>11848.32</v>
      </c>
      <c r="X1180" s="28">
        <f>'2021-22 Salary &amp; Benefits'!H$6</f>
        <v>0.2271</v>
      </c>
      <c r="Y1180" s="28">
        <f>'2021-22 Salary &amp; Benefits'!I$6</f>
        <v>0.22070000000000001</v>
      </c>
      <c r="Z1180" s="26">
        <f t="shared" si="272"/>
        <v>0</v>
      </c>
      <c r="AA1180" s="27">
        <f t="shared" si="264"/>
        <v>0</v>
      </c>
      <c r="AB1180" s="27">
        <f t="shared" si="273"/>
        <v>0</v>
      </c>
      <c r="AC1180" s="27">
        <f t="shared" si="274"/>
        <v>0</v>
      </c>
      <c r="AD1180" s="26">
        <f t="shared" si="275"/>
        <v>0</v>
      </c>
    </row>
    <row r="1181" spans="1:30" s="5" customFormat="1">
      <c r="A1181" s="129" t="s">
        <v>2485</v>
      </c>
      <c r="B1181" s="129" t="s">
        <v>1635</v>
      </c>
      <c r="C1181" s="130">
        <v>4344</v>
      </c>
      <c r="D1181" s="129" t="s">
        <v>1646</v>
      </c>
      <c r="E1181" s="169">
        <f>VLOOKUP($C1181,'2020-21 School Level AAFTE'!$C:$Z,11,FALSE)</f>
        <v>0.74980000000000002</v>
      </c>
      <c r="F1181" s="169" t="str">
        <f>VLOOKUP($C1181,'2020-21 School Level AAFTE'!$C:$Z,8,FALSE)</f>
        <v>Yes</v>
      </c>
      <c r="G1181" s="167">
        <f>VLOOKUP($C1181,'2020-21 School Level AAFTE'!$C:$I,7,FALSE)</f>
        <v>547.9</v>
      </c>
      <c r="H1181" s="145">
        <f>IFERROR(IF(F1181= "yes",VLOOKUP(C1181,Summary!$B:$I,5,0),0),0)</f>
        <v>0</v>
      </c>
      <c r="I1181" s="143">
        <f t="shared" si="265"/>
        <v>547.9</v>
      </c>
      <c r="J1181" s="101">
        <f>VLOOKUP($A1181,'2021-22 Salary &amp; Benefits'!$A:$I,3,FALSE)</f>
        <v>1.2</v>
      </c>
      <c r="K1181" s="101">
        <f>VLOOKUP($A1181,'2021-22 Salary &amp; Benefits'!$A:$I,4,FALSE)</f>
        <v>1.2</v>
      </c>
      <c r="L1181" s="45">
        <f t="shared" si="266"/>
        <v>547.9</v>
      </c>
      <c r="M1181" s="29">
        <v>15</v>
      </c>
      <c r="N1181" s="31">
        <f t="shared" si="267"/>
        <v>36.526666666666664</v>
      </c>
      <c r="O1181" s="29">
        <v>1.1000000000000001</v>
      </c>
      <c r="P1181" s="29">
        <v>36</v>
      </c>
      <c r="Q1181" s="32">
        <f t="shared" si="268"/>
        <v>1446.4559999999999</v>
      </c>
      <c r="R1181" s="122">
        <f t="shared" si="269"/>
        <v>1.6071733333333331</v>
      </c>
      <c r="S1181" s="25">
        <f>VLOOKUP($A1181,'2021-22 Salary &amp; Benefits'!$A:$I,5,FALSE)</f>
        <v>67585</v>
      </c>
      <c r="T1181" s="25">
        <f>VLOOKUP($A1181,'2021-22 Salary &amp; Benefits'!$A:$I,6,FALSE)</f>
        <v>68937</v>
      </c>
      <c r="U1181" s="26">
        <f t="shared" si="270"/>
        <v>130344.97167999999</v>
      </c>
      <c r="V1181" s="26">
        <f t="shared" si="271"/>
        <v>2607.4780159999791</v>
      </c>
      <c r="W1181" s="26">
        <f>'2021-22 Salary &amp; Benefits'!G$6</f>
        <v>11848.32</v>
      </c>
      <c r="X1181" s="28">
        <f>'2021-22 Salary &amp; Benefits'!H$6</f>
        <v>0.2271</v>
      </c>
      <c r="Y1181" s="28">
        <f>'2021-22 Salary &amp; Benefits'!I$6</f>
        <v>0.22070000000000001</v>
      </c>
      <c r="Z1181" s="26">
        <f t="shared" si="272"/>
        <v>49219.117415459186</v>
      </c>
      <c r="AA1181" s="27">
        <f t="shared" si="264"/>
        <v>2215.8741615999998</v>
      </c>
      <c r="AB1181" s="27">
        <f t="shared" si="273"/>
        <v>489.04342746511998</v>
      </c>
      <c r="AC1181" s="27">
        <f t="shared" si="274"/>
        <v>2704.9175890651195</v>
      </c>
      <c r="AD1181" s="26">
        <f t="shared" si="275"/>
        <v>184876.48470052428</v>
      </c>
    </row>
    <row r="1182" spans="1:30" s="5" customFormat="1">
      <c r="A1182" s="129" t="s">
        <v>2485</v>
      </c>
      <c r="B1182" s="129" t="s">
        <v>1635</v>
      </c>
      <c r="C1182" s="130">
        <v>4433</v>
      </c>
      <c r="D1182" s="129" t="s">
        <v>1649</v>
      </c>
      <c r="E1182" s="169">
        <f>VLOOKUP($C1182,'2020-21 School Level AAFTE'!$C:$Z,11,FALSE)</f>
        <v>0.20330000000000001</v>
      </c>
      <c r="F1182" s="169" t="str">
        <f>VLOOKUP($C1182,'2020-21 School Level AAFTE'!$C:$Z,8,FALSE)</f>
        <v>No</v>
      </c>
      <c r="G1182" s="167">
        <f>VLOOKUP($C1182,'2020-21 School Level AAFTE'!$C:$I,7,FALSE)</f>
        <v>2082.46</v>
      </c>
      <c r="H1182" s="145">
        <f>IFERROR(IF(F1182= "yes",VLOOKUP(C1182,Summary!$B:$I,5,0),0),0)</f>
        <v>0</v>
      </c>
      <c r="I1182" s="144">
        <f t="shared" si="265"/>
        <v>0</v>
      </c>
      <c r="J1182" s="101">
        <f>VLOOKUP($A1182,'2021-22 Salary &amp; Benefits'!$A:$I,3,FALSE)</f>
        <v>1.2</v>
      </c>
      <c r="K1182" s="101">
        <f>VLOOKUP($A1182,'2021-22 Salary &amp; Benefits'!$A:$I,4,FALSE)</f>
        <v>1.2</v>
      </c>
      <c r="L1182" s="121">
        <f t="shared" si="266"/>
        <v>0</v>
      </c>
      <c r="M1182" s="29">
        <v>15</v>
      </c>
      <c r="N1182" s="31">
        <f t="shared" si="267"/>
        <v>0</v>
      </c>
      <c r="O1182" s="29">
        <v>1.1000000000000001</v>
      </c>
      <c r="P1182" s="29">
        <v>36</v>
      </c>
      <c r="Q1182" s="32">
        <f t="shared" si="268"/>
        <v>0</v>
      </c>
      <c r="R1182" s="122">
        <f t="shared" si="269"/>
        <v>0</v>
      </c>
      <c r="S1182" s="25">
        <f>VLOOKUP($A1182,'2021-22 Salary &amp; Benefits'!$A:$I,5,FALSE)</f>
        <v>67585</v>
      </c>
      <c r="T1182" s="25">
        <f>VLOOKUP($A1182,'2021-22 Salary &amp; Benefits'!$A:$I,6,FALSE)</f>
        <v>68937</v>
      </c>
      <c r="U1182" s="26">
        <f t="shared" si="270"/>
        <v>0</v>
      </c>
      <c r="V1182" s="26">
        <f t="shared" si="271"/>
        <v>0</v>
      </c>
      <c r="W1182" s="26">
        <f>'2021-22 Salary &amp; Benefits'!G$6</f>
        <v>11848.32</v>
      </c>
      <c r="X1182" s="28">
        <f>'2021-22 Salary &amp; Benefits'!H$6</f>
        <v>0.2271</v>
      </c>
      <c r="Y1182" s="28">
        <f>'2021-22 Salary &amp; Benefits'!I$6</f>
        <v>0.22070000000000001</v>
      </c>
      <c r="Z1182" s="26">
        <f t="shared" si="272"/>
        <v>0</v>
      </c>
      <c r="AA1182" s="27">
        <f t="shared" si="264"/>
        <v>0</v>
      </c>
      <c r="AB1182" s="27">
        <f t="shared" si="273"/>
        <v>0</v>
      </c>
      <c r="AC1182" s="27">
        <f t="shared" si="274"/>
        <v>0</v>
      </c>
      <c r="AD1182" s="26">
        <f t="shared" si="275"/>
        <v>0</v>
      </c>
    </row>
    <row r="1183" spans="1:30" s="5" customFormat="1">
      <c r="A1183" s="129" t="s">
        <v>2485</v>
      </c>
      <c r="B1183" s="129" t="s">
        <v>1635</v>
      </c>
      <c r="C1183" s="130">
        <v>5450</v>
      </c>
      <c r="D1183" s="129" t="s">
        <v>1652</v>
      </c>
      <c r="E1183" s="169">
        <f>VLOOKUP($C1183,'2020-21 School Level AAFTE'!$C:$Z,11,FALSE)</f>
        <v>0.54290000000000005</v>
      </c>
      <c r="F1183" s="169" t="str">
        <f>VLOOKUP($C1183,'2020-21 School Level AAFTE'!$C:$Z,8,FALSE)</f>
        <v>Yes</v>
      </c>
      <c r="G1183" s="167">
        <f>VLOOKUP($C1183,'2020-21 School Level AAFTE'!$C:$I,7,FALSE)</f>
        <v>587.4</v>
      </c>
      <c r="H1183" s="145">
        <f>IFERROR(IF(F1183= "yes",VLOOKUP(C1183,Summary!$B:$I,5,0),0),0)</f>
        <v>0</v>
      </c>
      <c r="I1183" s="144">
        <f t="shared" si="265"/>
        <v>587.4</v>
      </c>
      <c r="J1183" s="101">
        <f>VLOOKUP($A1183,'2021-22 Salary &amp; Benefits'!$A:$I,3,FALSE)</f>
        <v>1.2</v>
      </c>
      <c r="K1183" s="101">
        <f>VLOOKUP($A1183,'2021-22 Salary &amp; Benefits'!$A:$I,4,FALSE)</f>
        <v>1.2</v>
      </c>
      <c r="L1183" s="121">
        <f t="shared" si="266"/>
        <v>587.4</v>
      </c>
      <c r="M1183" s="29">
        <v>15</v>
      </c>
      <c r="N1183" s="31">
        <f t="shared" si="267"/>
        <v>39.159999999999997</v>
      </c>
      <c r="O1183" s="29">
        <v>1.1000000000000001</v>
      </c>
      <c r="P1183" s="29">
        <v>36</v>
      </c>
      <c r="Q1183" s="32">
        <f t="shared" si="268"/>
        <v>1550.7360000000001</v>
      </c>
      <c r="R1183" s="122">
        <f t="shared" si="269"/>
        <v>1.7230400000000001</v>
      </c>
      <c r="S1183" s="25">
        <f>VLOOKUP($A1183,'2021-22 Salary &amp; Benefits'!$A:$I,5,FALSE)</f>
        <v>67585</v>
      </c>
      <c r="T1183" s="25">
        <f>VLOOKUP($A1183,'2021-22 Salary &amp; Benefits'!$A:$I,6,FALSE)</f>
        <v>68937</v>
      </c>
      <c r="U1183" s="26">
        <f t="shared" si="270"/>
        <v>139741.99008000002</v>
      </c>
      <c r="V1183" s="26">
        <f t="shared" si="271"/>
        <v>2795.4600959999952</v>
      </c>
      <c r="W1183" s="26">
        <f>'2021-22 Salary &amp; Benefits'!G$6</f>
        <v>11848.32</v>
      </c>
      <c r="X1183" s="28">
        <f>'2021-22 Salary &amp; Benefits'!H$6</f>
        <v>0.2271</v>
      </c>
      <c r="Y1183" s="28">
        <f>'2021-22 Salary &amp; Benefits'!I$6</f>
        <v>0.22070000000000001</v>
      </c>
      <c r="Z1183" s="26">
        <f t="shared" si="272"/>
        <v>52767.4932831552</v>
      </c>
      <c r="AA1183" s="27">
        <f t="shared" si="264"/>
        <v>2375.6241696000002</v>
      </c>
      <c r="AB1183" s="27">
        <f t="shared" si="273"/>
        <v>524.30025423072004</v>
      </c>
      <c r="AC1183" s="27">
        <f t="shared" si="274"/>
        <v>2899.9244238307201</v>
      </c>
      <c r="AD1183" s="26">
        <f t="shared" si="275"/>
        <v>198204.86788298594</v>
      </c>
    </row>
    <row r="1184" spans="1:30" s="5" customFormat="1">
      <c r="A1184" s="129" t="s">
        <v>2485</v>
      </c>
      <c r="B1184" s="129" t="s">
        <v>1635</v>
      </c>
      <c r="C1184" s="130">
        <v>3688</v>
      </c>
      <c r="D1184" s="129" t="s">
        <v>1640</v>
      </c>
      <c r="E1184" s="169">
        <f>VLOOKUP($C1184,'2020-21 School Level AAFTE'!$C:$Z,11,FALSE)</f>
        <v>0.625</v>
      </c>
      <c r="F1184" s="169" t="str">
        <f>VLOOKUP($C1184,'2020-21 School Level AAFTE'!$C:$Z,8,FALSE)</f>
        <v>Yes</v>
      </c>
      <c r="G1184" s="167">
        <f>VLOOKUP($C1184,'2020-21 School Level AAFTE'!$C:$I,7,FALSE)</f>
        <v>2324.0100000000002</v>
      </c>
      <c r="H1184" s="145">
        <f>IFERROR(IF(F1184= "yes",VLOOKUP(C1184,Summary!$B:$I,5,0),0),0)</f>
        <v>0</v>
      </c>
      <c r="I1184" s="144">
        <f t="shared" si="265"/>
        <v>2324.0100000000002</v>
      </c>
      <c r="J1184" s="101">
        <f>VLOOKUP($A1184,'2021-22 Salary &amp; Benefits'!$A:$I,3,FALSE)</f>
        <v>1.2</v>
      </c>
      <c r="K1184" s="101">
        <f>VLOOKUP($A1184,'2021-22 Salary &amp; Benefits'!$A:$I,4,FALSE)</f>
        <v>1.2</v>
      </c>
      <c r="L1184" s="121">
        <f t="shared" si="266"/>
        <v>2324.0100000000002</v>
      </c>
      <c r="M1184" s="29">
        <v>15</v>
      </c>
      <c r="N1184" s="31">
        <f t="shared" si="267"/>
        <v>154.93400000000003</v>
      </c>
      <c r="O1184" s="29">
        <v>1.1000000000000001</v>
      </c>
      <c r="P1184" s="29">
        <v>36</v>
      </c>
      <c r="Q1184" s="32">
        <f t="shared" si="268"/>
        <v>6135.3864000000012</v>
      </c>
      <c r="R1184" s="122">
        <f t="shared" si="269"/>
        <v>6.8170960000000012</v>
      </c>
      <c r="S1184" s="25">
        <f>VLOOKUP($A1184,'2021-22 Salary &amp; Benefits'!$A:$I,5,FALSE)</f>
        <v>67585</v>
      </c>
      <c r="T1184" s="25">
        <f>VLOOKUP($A1184,'2021-22 Salary &amp; Benefits'!$A:$I,6,FALSE)</f>
        <v>68937</v>
      </c>
      <c r="U1184" s="26">
        <f t="shared" si="270"/>
        <v>552880.11979200004</v>
      </c>
      <c r="V1184" s="26">
        <f t="shared" si="271"/>
        <v>11060.056550399982</v>
      </c>
      <c r="W1184" s="26">
        <f>'2021-22 Salary &amp; Benefits'!G$6</f>
        <v>11848.32</v>
      </c>
      <c r="X1184" s="28">
        <f>'2021-22 Salary &amp; Benefits'!H$6</f>
        <v>0.2271</v>
      </c>
      <c r="Y1184" s="28">
        <f>'2021-22 Salary &amp; Benefits'!I$6</f>
        <v>0.22070000000000001</v>
      </c>
      <c r="Z1184" s="26">
        <f t="shared" si="272"/>
        <v>208771.1645641565</v>
      </c>
      <c r="AA1184" s="27">
        <f t="shared" si="264"/>
        <v>9399.0029390399995</v>
      </c>
      <c r="AB1184" s="27">
        <f t="shared" si="273"/>
        <v>2074.359948646128</v>
      </c>
      <c r="AC1184" s="27">
        <f t="shared" si="274"/>
        <v>11473.362887686128</v>
      </c>
      <c r="AD1184" s="26">
        <f t="shared" si="275"/>
        <v>784184.7037942427</v>
      </c>
    </row>
    <row r="1185" spans="1:30" s="5" customFormat="1">
      <c r="A1185" s="129" t="s">
        <v>2485</v>
      </c>
      <c r="B1185" s="129" t="s">
        <v>1635</v>
      </c>
      <c r="C1185" s="130">
        <v>4164</v>
      </c>
      <c r="D1185" s="129" t="s">
        <v>1641</v>
      </c>
      <c r="E1185" s="169">
        <f>VLOOKUP($C1185,'2020-21 School Level AAFTE'!$C:$Z,11,FALSE)</f>
        <v>0.16900000000000001</v>
      </c>
      <c r="F1185" s="169" t="str">
        <f>VLOOKUP($C1185,'2020-21 School Level AAFTE'!$C:$Z,8,FALSE)</f>
        <v>No</v>
      </c>
      <c r="G1185" s="167">
        <f>VLOOKUP($C1185,'2020-21 School Level AAFTE'!$C:$I,7,FALSE)</f>
        <v>526.33000000000004</v>
      </c>
      <c r="H1185" s="145">
        <f>IFERROR(IF(F1185= "yes",VLOOKUP(C1185,Summary!$B:$I,5,0),0),0)</f>
        <v>0</v>
      </c>
      <c r="I1185" s="143">
        <f t="shared" si="265"/>
        <v>0</v>
      </c>
      <c r="J1185" s="101">
        <f>VLOOKUP($A1185,'2021-22 Salary &amp; Benefits'!$A:$I,3,FALSE)</f>
        <v>1.2</v>
      </c>
      <c r="K1185" s="101">
        <f>VLOOKUP($A1185,'2021-22 Salary &amp; Benefits'!$A:$I,4,FALSE)</f>
        <v>1.2</v>
      </c>
      <c r="L1185" s="45">
        <f t="shared" si="266"/>
        <v>0</v>
      </c>
      <c r="M1185" s="29">
        <v>15</v>
      </c>
      <c r="N1185" s="31">
        <f t="shared" si="267"/>
        <v>0</v>
      </c>
      <c r="O1185" s="29">
        <v>1.1000000000000001</v>
      </c>
      <c r="P1185" s="29">
        <v>36</v>
      </c>
      <c r="Q1185" s="32">
        <f t="shared" si="268"/>
        <v>0</v>
      </c>
      <c r="R1185" s="122">
        <f t="shared" si="269"/>
        <v>0</v>
      </c>
      <c r="S1185" s="25">
        <f>VLOOKUP($A1185,'2021-22 Salary &amp; Benefits'!$A:$I,5,FALSE)</f>
        <v>67585</v>
      </c>
      <c r="T1185" s="25">
        <f>VLOOKUP($A1185,'2021-22 Salary &amp; Benefits'!$A:$I,6,FALSE)</f>
        <v>68937</v>
      </c>
      <c r="U1185" s="26">
        <f t="shared" si="270"/>
        <v>0</v>
      </c>
      <c r="V1185" s="26">
        <f t="shared" si="271"/>
        <v>0</v>
      </c>
      <c r="W1185" s="26">
        <f>'2021-22 Salary &amp; Benefits'!G$6</f>
        <v>11848.32</v>
      </c>
      <c r="X1185" s="28">
        <f>'2021-22 Salary &amp; Benefits'!H$6</f>
        <v>0.2271</v>
      </c>
      <c r="Y1185" s="28">
        <f>'2021-22 Salary &amp; Benefits'!I$6</f>
        <v>0.22070000000000001</v>
      </c>
      <c r="Z1185" s="26">
        <f t="shared" si="272"/>
        <v>0</v>
      </c>
      <c r="AA1185" s="27">
        <f t="shared" si="264"/>
        <v>0</v>
      </c>
      <c r="AB1185" s="27">
        <f t="shared" si="273"/>
        <v>0</v>
      </c>
      <c r="AC1185" s="27">
        <f t="shared" si="274"/>
        <v>0</v>
      </c>
      <c r="AD1185" s="26">
        <f t="shared" si="275"/>
        <v>0</v>
      </c>
    </row>
    <row r="1186" spans="1:30" s="5" customFormat="1">
      <c r="A1186" s="129" t="s">
        <v>2485</v>
      </c>
      <c r="B1186" s="129" t="s">
        <v>1635</v>
      </c>
      <c r="C1186" s="130">
        <v>5498</v>
      </c>
      <c r="D1186" s="129" t="s">
        <v>2750</v>
      </c>
      <c r="E1186" s="169">
        <f>VLOOKUP($C1186,'2020-21 School Level AAFTE'!$C:$Z,11,FALSE)</f>
        <v>0.4143</v>
      </c>
      <c r="F1186" s="169" t="str">
        <f>VLOOKUP($C1186,'2020-21 School Level AAFTE'!$C:$Z,8,FALSE)</f>
        <v>No</v>
      </c>
      <c r="G1186" s="167">
        <f>VLOOKUP($C1186,'2020-21 School Level AAFTE'!$C:$I,7,FALSE)</f>
        <v>41.1</v>
      </c>
      <c r="H1186" s="145">
        <f>IFERROR(IF(F1186= "yes",VLOOKUP(C1186,Summary!$B:$I,5,0),0),0)</f>
        <v>0</v>
      </c>
      <c r="I1186" s="143">
        <f t="shared" si="265"/>
        <v>0</v>
      </c>
      <c r="J1186" s="101">
        <f>VLOOKUP($A1186,'2021-22 Salary &amp; Benefits'!$A:$I,3,FALSE)</f>
        <v>1.2</v>
      </c>
      <c r="K1186" s="101">
        <f>VLOOKUP($A1186,'2021-22 Salary &amp; Benefits'!$A:$I,4,FALSE)</f>
        <v>1.2</v>
      </c>
      <c r="L1186" s="45">
        <f t="shared" si="266"/>
        <v>0</v>
      </c>
      <c r="M1186" s="29">
        <v>15</v>
      </c>
      <c r="N1186" s="31">
        <f t="shared" si="267"/>
        <v>0</v>
      </c>
      <c r="O1186" s="29">
        <v>1.1000000000000001</v>
      </c>
      <c r="P1186" s="29">
        <v>36</v>
      </c>
      <c r="Q1186" s="32">
        <f t="shared" si="268"/>
        <v>0</v>
      </c>
      <c r="R1186" s="122">
        <f t="shared" si="269"/>
        <v>0</v>
      </c>
      <c r="S1186" s="25">
        <f>VLOOKUP($A1186,'2021-22 Salary &amp; Benefits'!$A:$I,5,FALSE)</f>
        <v>67585</v>
      </c>
      <c r="T1186" s="25">
        <f>VLOOKUP($A1186,'2021-22 Salary &amp; Benefits'!$A:$I,6,FALSE)</f>
        <v>68937</v>
      </c>
      <c r="U1186" s="26">
        <f t="shared" si="270"/>
        <v>0</v>
      </c>
      <c r="V1186" s="26">
        <f t="shared" si="271"/>
        <v>0</v>
      </c>
      <c r="W1186" s="26">
        <f>'2021-22 Salary &amp; Benefits'!G$6</f>
        <v>11848.32</v>
      </c>
      <c r="X1186" s="28">
        <f>'2021-22 Salary &amp; Benefits'!H$6</f>
        <v>0.2271</v>
      </c>
      <c r="Y1186" s="28">
        <f>'2021-22 Salary &amp; Benefits'!I$6</f>
        <v>0.22070000000000001</v>
      </c>
      <c r="Z1186" s="26">
        <f t="shared" si="272"/>
        <v>0</v>
      </c>
      <c r="AA1186" s="27">
        <f t="shared" si="264"/>
        <v>0</v>
      </c>
      <c r="AB1186" s="27">
        <f t="shared" si="273"/>
        <v>0</v>
      </c>
      <c r="AC1186" s="27">
        <f t="shared" si="274"/>
        <v>0</v>
      </c>
      <c r="AD1186" s="26">
        <f t="shared" si="275"/>
        <v>0</v>
      </c>
    </row>
    <row r="1187" spans="1:30" s="5" customFormat="1">
      <c r="A1187" s="129" t="s">
        <v>2485</v>
      </c>
      <c r="B1187" s="129" t="s">
        <v>1635</v>
      </c>
      <c r="C1187" s="130">
        <v>4583</v>
      </c>
      <c r="D1187" s="129" t="s">
        <v>1651</v>
      </c>
      <c r="E1187" s="169">
        <f>VLOOKUP($C1187,'2020-21 School Level AAFTE'!$C:$Z,11,FALSE)</f>
        <v>0.61360000000000003</v>
      </c>
      <c r="F1187" s="169" t="str">
        <f>VLOOKUP($C1187,'2020-21 School Level AAFTE'!$C:$Z,8,FALSE)</f>
        <v>Yes</v>
      </c>
      <c r="G1187" s="167">
        <f>VLOOKUP($C1187,'2020-21 School Level AAFTE'!$C:$I,7,FALSE)</f>
        <v>528.9</v>
      </c>
      <c r="H1187" s="145">
        <f>IFERROR(IF(F1187= "yes",VLOOKUP(C1187,Summary!$B:$I,5,0),0),0)</f>
        <v>0</v>
      </c>
      <c r="I1187" s="143">
        <f t="shared" si="265"/>
        <v>528.9</v>
      </c>
      <c r="J1187" s="101">
        <f>VLOOKUP($A1187,'2021-22 Salary &amp; Benefits'!$A:$I,3,FALSE)</f>
        <v>1.2</v>
      </c>
      <c r="K1187" s="101">
        <f>VLOOKUP($A1187,'2021-22 Salary &amp; Benefits'!$A:$I,4,FALSE)</f>
        <v>1.2</v>
      </c>
      <c r="L1187" s="45">
        <f t="shared" si="266"/>
        <v>528.9</v>
      </c>
      <c r="M1187" s="29">
        <v>15</v>
      </c>
      <c r="N1187" s="31">
        <f t="shared" si="267"/>
        <v>35.26</v>
      </c>
      <c r="O1187" s="29">
        <v>1.1000000000000001</v>
      </c>
      <c r="P1187" s="29">
        <v>36</v>
      </c>
      <c r="Q1187" s="32">
        <f t="shared" si="268"/>
        <v>1396.296</v>
      </c>
      <c r="R1187" s="122">
        <f t="shared" si="269"/>
        <v>1.5514400000000002</v>
      </c>
      <c r="S1187" s="25">
        <f>VLOOKUP($A1187,'2021-22 Salary &amp; Benefits'!$A:$I,5,FALSE)</f>
        <v>67585</v>
      </c>
      <c r="T1187" s="25">
        <f>VLOOKUP($A1187,'2021-22 Salary &amp; Benefits'!$A:$I,6,FALSE)</f>
        <v>68937</v>
      </c>
      <c r="U1187" s="26">
        <f t="shared" si="270"/>
        <v>125824.88688000001</v>
      </c>
      <c r="V1187" s="26">
        <f t="shared" si="271"/>
        <v>2517.0562559999962</v>
      </c>
      <c r="W1187" s="26">
        <f>'2021-22 Salary &amp; Benefits'!G$6</f>
        <v>11848.32</v>
      </c>
      <c r="X1187" s="28">
        <f>'2021-22 Salary &amp; Benefits'!H$6</f>
        <v>0.2271</v>
      </c>
      <c r="Y1187" s="28">
        <f>'2021-22 Salary &amp; Benefits'!I$6</f>
        <v>0.22070000000000001</v>
      </c>
      <c r="Z1187" s="26">
        <f t="shared" si="272"/>
        <v>47512.303706947205</v>
      </c>
      <c r="AA1187" s="27">
        <f t="shared" si="264"/>
        <v>2139.0323856</v>
      </c>
      <c r="AB1187" s="27">
        <f t="shared" si="273"/>
        <v>472.08444750192001</v>
      </c>
      <c r="AC1187" s="27">
        <f t="shared" si="274"/>
        <v>2611.1168331019198</v>
      </c>
      <c r="AD1187" s="26">
        <f t="shared" si="275"/>
        <v>178465.36367604914</v>
      </c>
    </row>
    <row r="1188" spans="1:30" s="5" customFormat="1">
      <c r="A1188" s="129" t="s">
        <v>2485</v>
      </c>
      <c r="B1188" s="129" t="s">
        <v>1635</v>
      </c>
      <c r="C1188" s="130">
        <v>3121</v>
      </c>
      <c r="D1188" s="129" t="s">
        <v>1638</v>
      </c>
      <c r="E1188" s="169">
        <f>VLOOKUP($C1188,'2020-21 School Level AAFTE'!$C:$Z,11,FALSE)</f>
        <v>0.65239999999999998</v>
      </c>
      <c r="F1188" s="169" t="str">
        <f>VLOOKUP($C1188,'2020-21 School Level AAFTE'!$C:$Z,8,FALSE)</f>
        <v>Yes</v>
      </c>
      <c r="G1188" s="167">
        <f>VLOOKUP($C1188,'2020-21 School Level AAFTE'!$C:$I,7,FALSE)</f>
        <v>554.29999999999995</v>
      </c>
      <c r="H1188" s="145">
        <f>IFERROR(IF(F1188= "yes",VLOOKUP(C1188,Summary!$B:$I,5,0),0),0)</f>
        <v>0</v>
      </c>
      <c r="I1188" s="143">
        <f t="shared" si="265"/>
        <v>554.29999999999995</v>
      </c>
      <c r="J1188" s="101">
        <f>VLOOKUP($A1188,'2021-22 Salary &amp; Benefits'!$A:$I,3,FALSE)</f>
        <v>1.2</v>
      </c>
      <c r="K1188" s="101">
        <f>VLOOKUP($A1188,'2021-22 Salary &amp; Benefits'!$A:$I,4,FALSE)</f>
        <v>1.2</v>
      </c>
      <c r="L1188" s="45">
        <f t="shared" si="266"/>
        <v>554.29999999999995</v>
      </c>
      <c r="M1188" s="29">
        <v>15</v>
      </c>
      <c r="N1188" s="31">
        <f t="shared" si="267"/>
        <v>36.953333333333333</v>
      </c>
      <c r="O1188" s="29">
        <v>1.1000000000000001</v>
      </c>
      <c r="P1188" s="29">
        <v>36</v>
      </c>
      <c r="Q1188" s="32">
        <f t="shared" si="268"/>
        <v>1463.3520000000001</v>
      </c>
      <c r="R1188" s="122">
        <f t="shared" si="269"/>
        <v>1.6259466666666669</v>
      </c>
      <c r="S1188" s="25">
        <f>VLOOKUP($A1188,'2021-22 Salary &amp; Benefits'!$A:$I,5,FALSE)</f>
        <v>67585</v>
      </c>
      <c r="T1188" s="25">
        <f>VLOOKUP($A1188,'2021-22 Salary &amp; Benefits'!$A:$I,6,FALSE)</f>
        <v>68937</v>
      </c>
      <c r="U1188" s="26">
        <f t="shared" si="270"/>
        <v>131867.52656000003</v>
      </c>
      <c r="V1188" s="26">
        <f t="shared" si="271"/>
        <v>2637.9358719999727</v>
      </c>
      <c r="W1188" s="26">
        <f>'2021-22 Salary &amp; Benefits'!G$6</f>
        <v>11848.32</v>
      </c>
      <c r="X1188" s="28">
        <f>'2021-22 Salary &amp; Benefits'!H$6</f>
        <v>0.2271</v>
      </c>
      <c r="Y1188" s="28">
        <f>'2021-22 Salary &amp; Benefits'!I$6</f>
        <v>0.22070000000000001</v>
      </c>
      <c r="Z1188" s="26">
        <f t="shared" si="272"/>
        <v>49794.044138326397</v>
      </c>
      <c r="AA1188" s="27">
        <f t="shared" si="264"/>
        <v>2241.7577071999999</v>
      </c>
      <c r="AB1188" s="27">
        <f t="shared" si="273"/>
        <v>494.75592597904</v>
      </c>
      <c r="AC1188" s="27">
        <f t="shared" si="274"/>
        <v>2736.51363317904</v>
      </c>
      <c r="AD1188" s="26">
        <f t="shared" si="275"/>
        <v>187036.02020350544</v>
      </c>
    </row>
    <row r="1189" spans="1:30" s="5" customFormat="1">
      <c r="A1189" s="129" t="s">
        <v>2485</v>
      </c>
      <c r="B1189" s="129" t="s">
        <v>1635</v>
      </c>
      <c r="C1189" s="130">
        <v>3120</v>
      </c>
      <c r="D1189" s="129" t="s">
        <v>1637</v>
      </c>
      <c r="E1189" s="169">
        <f>VLOOKUP($C1189,'2020-21 School Level AAFTE'!$C:$Z,11,FALSE)</f>
        <v>0.46760000000000002</v>
      </c>
      <c r="F1189" s="169" t="str">
        <f>VLOOKUP($C1189,'2020-21 School Level AAFTE'!$C:$Z,8,FALSE)</f>
        <v>No</v>
      </c>
      <c r="G1189" s="167">
        <f>VLOOKUP($C1189,'2020-21 School Level AAFTE'!$C:$I,7,FALSE)</f>
        <v>905.02</v>
      </c>
      <c r="H1189" s="145">
        <f>IFERROR(IF(F1189= "yes",VLOOKUP(C1189,Summary!$B:$I,5,0),0),0)</f>
        <v>0</v>
      </c>
      <c r="I1189" s="143">
        <f t="shared" si="265"/>
        <v>0</v>
      </c>
      <c r="J1189" s="101">
        <f>VLOOKUP($A1189,'2021-22 Salary &amp; Benefits'!$A:$I,3,FALSE)</f>
        <v>1.2</v>
      </c>
      <c r="K1189" s="101">
        <f>VLOOKUP($A1189,'2021-22 Salary &amp; Benefits'!$A:$I,4,FALSE)</f>
        <v>1.2</v>
      </c>
      <c r="L1189" s="45">
        <f t="shared" si="266"/>
        <v>0</v>
      </c>
      <c r="M1189" s="29">
        <v>15</v>
      </c>
      <c r="N1189" s="31">
        <f t="shared" si="267"/>
        <v>0</v>
      </c>
      <c r="O1189" s="29">
        <v>1.1000000000000001</v>
      </c>
      <c r="P1189" s="29">
        <v>36</v>
      </c>
      <c r="Q1189" s="32">
        <f t="shared" si="268"/>
        <v>0</v>
      </c>
      <c r="R1189" s="122">
        <f t="shared" si="269"/>
        <v>0</v>
      </c>
      <c r="S1189" s="25">
        <f>VLOOKUP($A1189,'2021-22 Salary &amp; Benefits'!$A:$I,5,FALSE)</f>
        <v>67585</v>
      </c>
      <c r="T1189" s="25">
        <f>VLOOKUP($A1189,'2021-22 Salary &amp; Benefits'!$A:$I,6,FALSE)</f>
        <v>68937</v>
      </c>
      <c r="U1189" s="26">
        <f t="shared" si="270"/>
        <v>0</v>
      </c>
      <c r="V1189" s="26">
        <f t="shared" si="271"/>
        <v>0</v>
      </c>
      <c r="W1189" s="26">
        <f>'2021-22 Salary &amp; Benefits'!G$6</f>
        <v>11848.32</v>
      </c>
      <c r="X1189" s="28">
        <f>'2021-22 Salary &amp; Benefits'!H$6</f>
        <v>0.2271</v>
      </c>
      <c r="Y1189" s="28">
        <f>'2021-22 Salary &amp; Benefits'!I$6</f>
        <v>0.22070000000000001</v>
      </c>
      <c r="Z1189" s="26">
        <f t="shared" si="272"/>
        <v>0</v>
      </c>
      <c r="AA1189" s="27">
        <f t="shared" si="264"/>
        <v>0</v>
      </c>
      <c r="AB1189" s="27">
        <f t="shared" si="273"/>
        <v>0</v>
      </c>
      <c r="AC1189" s="27">
        <f t="shared" si="274"/>
        <v>0</v>
      </c>
      <c r="AD1189" s="26">
        <f t="shared" si="275"/>
        <v>0</v>
      </c>
    </row>
    <row r="1190" spans="1:30" s="5" customFormat="1">
      <c r="A1190" s="129" t="s">
        <v>2485</v>
      </c>
      <c r="B1190" s="129" t="s">
        <v>1635</v>
      </c>
      <c r="C1190" s="130">
        <v>5482</v>
      </c>
      <c r="D1190" s="129" t="s">
        <v>2751</v>
      </c>
      <c r="E1190" s="169">
        <f>VLOOKUP($C1190,'2020-21 School Level AAFTE'!$C:$Z,11,FALSE)</f>
        <v>0.51980000000000004</v>
      </c>
      <c r="F1190" s="169" t="str">
        <f>VLOOKUP($C1190,'2020-21 School Level AAFTE'!$C:$Z,8,FALSE)</f>
        <v>Yes</v>
      </c>
      <c r="G1190" s="167">
        <f>VLOOKUP($C1190,'2020-21 School Level AAFTE'!$C:$I,7,FALSE)</f>
        <v>385.8</v>
      </c>
      <c r="H1190" s="145">
        <f>IFERROR(IF(F1190= "yes",VLOOKUP(C1190,Summary!$B:$I,5,0),0),0)</f>
        <v>0</v>
      </c>
      <c r="I1190" s="143">
        <f t="shared" si="265"/>
        <v>385.8</v>
      </c>
      <c r="J1190" s="101">
        <f>VLOOKUP($A1190,'2021-22 Salary &amp; Benefits'!$A:$I,3,FALSE)</f>
        <v>1.2</v>
      </c>
      <c r="K1190" s="101">
        <f>VLOOKUP($A1190,'2021-22 Salary &amp; Benefits'!$A:$I,4,FALSE)</f>
        <v>1.2</v>
      </c>
      <c r="L1190" s="45">
        <f t="shared" si="266"/>
        <v>385.8</v>
      </c>
      <c r="M1190" s="29">
        <v>15</v>
      </c>
      <c r="N1190" s="31">
        <f t="shared" si="267"/>
        <v>25.720000000000002</v>
      </c>
      <c r="O1190" s="29">
        <v>1.1000000000000001</v>
      </c>
      <c r="P1190" s="29">
        <v>36</v>
      </c>
      <c r="Q1190" s="32">
        <f t="shared" si="268"/>
        <v>1018.5120000000002</v>
      </c>
      <c r="R1190" s="122">
        <f t="shared" si="269"/>
        <v>1.1316800000000002</v>
      </c>
      <c r="S1190" s="25">
        <f>VLOOKUP($A1190,'2021-22 Salary &amp; Benefits'!$A:$I,5,FALSE)</f>
        <v>67585</v>
      </c>
      <c r="T1190" s="25">
        <f>VLOOKUP($A1190,'2021-22 Salary &amp; Benefits'!$A:$I,6,FALSE)</f>
        <v>68937</v>
      </c>
      <c r="U1190" s="26">
        <f t="shared" si="270"/>
        <v>91781.511360000019</v>
      </c>
      <c r="V1190" s="26">
        <f t="shared" si="271"/>
        <v>1836.0376319999923</v>
      </c>
      <c r="W1190" s="26">
        <f>'2021-22 Salary &amp; Benefits'!G$6</f>
        <v>11848.32</v>
      </c>
      <c r="X1190" s="28">
        <f>'2021-22 Salary &amp; Benefits'!H$6</f>
        <v>0.2271</v>
      </c>
      <c r="Y1190" s="28">
        <f>'2021-22 Salary &amp; Benefits'!I$6</f>
        <v>0.22070000000000001</v>
      </c>
      <c r="Z1190" s="26">
        <f t="shared" si="272"/>
        <v>34657.301512838407</v>
      </c>
      <c r="AA1190" s="27">
        <f t="shared" si="264"/>
        <v>1560.2924832000003</v>
      </c>
      <c r="AB1190" s="27">
        <f t="shared" si="273"/>
        <v>344.35655104224008</v>
      </c>
      <c r="AC1190" s="27">
        <f t="shared" si="274"/>
        <v>1904.6490342422403</v>
      </c>
      <c r="AD1190" s="26">
        <f t="shared" si="275"/>
        <v>130179.49953908066</v>
      </c>
    </row>
    <row r="1191" spans="1:30" s="5" customFormat="1">
      <c r="A1191" s="129" t="s">
        <v>2485</v>
      </c>
      <c r="B1191" s="129" t="s">
        <v>1635</v>
      </c>
      <c r="C1191" s="130">
        <v>4165</v>
      </c>
      <c r="D1191" s="129" t="s">
        <v>1642</v>
      </c>
      <c r="E1191" s="169">
        <f>VLOOKUP($C1191,'2020-21 School Level AAFTE'!$C:$Z,11,FALSE)</f>
        <v>0.34449999999999997</v>
      </c>
      <c r="F1191" s="169" t="str">
        <f>VLOOKUP($C1191,'2020-21 School Level AAFTE'!$C:$Z,8,FALSE)</f>
        <v>No</v>
      </c>
      <c r="G1191" s="167">
        <f>VLOOKUP($C1191,'2020-21 School Level AAFTE'!$C:$I,7,FALSE)</f>
        <v>429</v>
      </c>
      <c r="H1191" s="145">
        <f>IFERROR(IF(F1191= "yes",VLOOKUP(C1191,Summary!$B:$I,5,0),0),0)</f>
        <v>0</v>
      </c>
      <c r="I1191" s="144">
        <f t="shared" si="265"/>
        <v>0</v>
      </c>
      <c r="J1191" s="101">
        <f>VLOOKUP($A1191,'2021-22 Salary &amp; Benefits'!$A:$I,3,FALSE)</f>
        <v>1.2</v>
      </c>
      <c r="K1191" s="101">
        <f>VLOOKUP($A1191,'2021-22 Salary &amp; Benefits'!$A:$I,4,FALSE)</f>
        <v>1.2</v>
      </c>
      <c r="L1191" s="121">
        <f t="shared" si="266"/>
        <v>0</v>
      </c>
      <c r="M1191" s="29">
        <v>15</v>
      </c>
      <c r="N1191" s="31">
        <f t="shared" si="267"/>
        <v>0</v>
      </c>
      <c r="O1191" s="29">
        <v>1.1000000000000001</v>
      </c>
      <c r="P1191" s="29">
        <v>36</v>
      </c>
      <c r="Q1191" s="32">
        <f t="shared" si="268"/>
        <v>0</v>
      </c>
      <c r="R1191" s="122">
        <f t="shared" si="269"/>
        <v>0</v>
      </c>
      <c r="S1191" s="25">
        <f>VLOOKUP($A1191,'2021-22 Salary &amp; Benefits'!$A:$I,5,FALSE)</f>
        <v>67585</v>
      </c>
      <c r="T1191" s="25">
        <f>VLOOKUP($A1191,'2021-22 Salary &amp; Benefits'!$A:$I,6,FALSE)</f>
        <v>68937</v>
      </c>
      <c r="U1191" s="26">
        <f t="shared" si="270"/>
        <v>0</v>
      </c>
      <c r="V1191" s="26">
        <f t="shared" si="271"/>
        <v>0</v>
      </c>
      <c r="W1191" s="26">
        <f>'2021-22 Salary &amp; Benefits'!G$6</f>
        <v>11848.32</v>
      </c>
      <c r="X1191" s="28">
        <f>'2021-22 Salary &amp; Benefits'!H$6</f>
        <v>0.2271</v>
      </c>
      <c r="Y1191" s="28">
        <f>'2021-22 Salary &amp; Benefits'!I$6</f>
        <v>0.22070000000000001</v>
      </c>
      <c r="Z1191" s="26">
        <f t="shared" si="272"/>
        <v>0</v>
      </c>
      <c r="AA1191" s="27">
        <f t="shared" si="264"/>
        <v>0</v>
      </c>
      <c r="AB1191" s="27">
        <f t="shared" si="273"/>
        <v>0</v>
      </c>
      <c r="AC1191" s="27">
        <f t="shared" si="274"/>
        <v>0</v>
      </c>
      <c r="AD1191" s="26">
        <f t="shared" si="275"/>
        <v>0</v>
      </c>
    </row>
    <row r="1192" spans="1:30" s="5" customFormat="1">
      <c r="A1192" s="129" t="s">
        <v>2485</v>
      </c>
      <c r="B1192" s="129" t="s">
        <v>1635</v>
      </c>
      <c r="C1192" s="130">
        <v>3687</v>
      </c>
      <c r="D1192" s="129" t="s">
        <v>1639</v>
      </c>
      <c r="E1192" s="169">
        <f>VLOOKUP($C1192,'2020-21 School Level AAFTE'!$C:$Z,11,FALSE)</f>
        <v>0.44019999999999998</v>
      </c>
      <c r="F1192" s="169" t="str">
        <f>VLOOKUP($C1192,'2020-21 School Level AAFTE'!$C:$Z,8,FALSE)</f>
        <v>No</v>
      </c>
      <c r="G1192" s="167">
        <f>VLOOKUP($C1192,'2020-21 School Level AAFTE'!$C:$I,7,FALSE)</f>
        <v>434.3</v>
      </c>
      <c r="H1192" s="145">
        <f>IFERROR(IF(F1192= "yes",VLOOKUP(C1192,Summary!$B:$I,5,0),0),0)</f>
        <v>0</v>
      </c>
      <c r="I1192" s="143">
        <f t="shared" si="265"/>
        <v>0</v>
      </c>
      <c r="J1192" s="101">
        <f>VLOOKUP($A1192,'2021-22 Salary &amp; Benefits'!$A:$I,3,FALSE)</f>
        <v>1.2</v>
      </c>
      <c r="K1192" s="101">
        <f>VLOOKUP($A1192,'2021-22 Salary &amp; Benefits'!$A:$I,4,FALSE)</f>
        <v>1.2</v>
      </c>
      <c r="L1192" s="45">
        <f t="shared" si="266"/>
        <v>0</v>
      </c>
      <c r="M1192" s="29">
        <v>15</v>
      </c>
      <c r="N1192" s="31">
        <f t="shared" si="267"/>
        <v>0</v>
      </c>
      <c r="O1192" s="29">
        <v>1.1000000000000001</v>
      </c>
      <c r="P1192" s="29">
        <v>36</v>
      </c>
      <c r="Q1192" s="32">
        <f t="shared" si="268"/>
        <v>0</v>
      </c>
      <c r="R1192" s="122">
        <f t="shared" si="269"/>
        <v>0</v>
      </c>
      <c r="S1192" s="25">
        <f>VLOOKUP($A1192,'2021-22 Salary &amp; Benefits'!$A:$I,5,FALSE)</f>
        <v>67585</v>
      </c>
      <c r="T1192" s="25">
        <f>VLOOKUP($A1192,'2021-22 Salary &amp; Benefits'!$A:$I,6,FALSE)</f>
        <v>68937</v>
      </c>
      <c r="U1192" s="26">
        <f t="shared" si="270"/>
        <v>0</v>
      </c>
      <c r="V1192" s="26">
        <f t="shared" si="271"/>
        <v>0</v>
      </c>
      <c r="W1192" s="26">
        <f>'2021-22 Salary &amp; Benefits'!G$6</f>
        <v>11848.32</v>
      </c>
      <c r="X1192" s="28">
        <f>'2021-22 Salary &amp; Benefits'!H$6</f>
        <v>0.2271</v>
      </c>
      <c r="Y1192" s="28">
        <f>'2021-22 Salary &amp; Benefits'!I$6</f>
        <v>0.22070000000000001</v>
      </c>
      <c r="Z1192" s="26">
        <f t="shared" si="272"/>
        <v>0</v>
      </c>
      <c r="AA1192" s="27">
        <f t="shared" si="264"/>
        <v>0</v>
      </c>
      <c r="AB1192" s="27">
        <f t="shared" si="273"/>
        <v>0</v>
      </c>
      <c r="AC1192" s="27">
        <f t="shared" si="274"/>
        <v>0</v>
      </c>
      <c r="AD1192" s="26">
        <f t="shared" si="275"/>
        <v>0</v>
      </c>
    </row>
    <row r="1193" spans="1:30" s="5" customFormat="1">
      <c r="A1193" s="126" t="s">
        <v>2485</v>
      </c>
      <c r="B1193" s="129" t="s">
        <v>1635</v>
      </c>
      <c r="C1193" s="128">
        <v>1848</v>
      </c>
      <c r="D1193" s="126" t="s">
        <v>27</v>
      </c>
      <c r="E1193" s="169">
        <f>VLOOKUP($C1193,'2020-21 School Level AAFTE'!$C:$Z,11,FALSE)</f>
        <v>0.22900000000000001</v>
      </c>
      <c r="F1193" s="169" t="str">
        <f>VLOOKUP($C1193,'2020-21 School Level AAFTE'!$C:$Z,8,FALSE)</f>
        <v>No</v>
      </c>
      <c r="G1193" s="167">
        <f>VLOOKUP($C1193,'2020-21 School Level AAFTE'!$C:$I,7,FALSE)</f>
        <v>23.59</v>
      </c>
      <c r="H1193" s="145">
        <f>IFERROR(IF(F1193= "yes",VLOOKUP(C1193,Summary!$B:$I,5,0),0),0)</f>
        <v>0</v>
      </c>
      <c r="I1193" s="143">
        <f t="shared" si="265"/>
        <v>0</v>
      </c>
      <c r="J1193" s="101">
        <f>VLOOKUP($A1193,'2021-22 Salary &amp; Benefits'!$A:$I,3,FALSE)</f>
        <v>1.2</v>
      </c>
      <c r="K1193" s="101">
        <f>VLOOKUP($A1193,'2021-22 Salary &amp; Benefits'!$A:$I,4,FALSE)</f>
        <v>1.2</v>
      </c>
      <c r="L1193" s="45">
        <f t="shared" si="266"/>
        <v>0</v>
      </c>
      <c r="M1193" s="29">
        <v>15</v>
      </c>
      <c r="N1193" s="31">
        <f t="shared" si="267"/>
        <v>0</v>
      </c>
      <c r="O1193" s="29">
        <v>1.1000000000000001</v>
      </c>
      <c r="P1193" s="29">
        <v>36</v>
      </c>
      <c r="Q1193" s="32">
        <f t="shared" si="268"/>
        <v>0</v>
      </c>
      <c r="R1193" s="122">
        <f t="shared" si="269"/>
        <v>0</v>
      </c>
      <c r="S1193" s="25">
        <f>VLOOKUP($A1193,'2021-22 Salary &amp; Benefits'!$A:$I,5,FALSE)</f>
        <v>67585</v>
      </c>
      <c r="T1193" s="25">
        <f>VLOOKUP($A1193,'2021-22 Salary &amp; Benefits'!$A:$I,6,FALSE)</f>
        <v>68937</v>
      </c>
      <c r="U1193" s="26">
        <f t="shared" si="270"/>
        <v>0</v>
      </c>
      <c r="V1193" s="26">
        <f t="shared" si="271"/>
        <v>0</v>
      </c>
      <c r="W1193" s="26">
        <f>'2021-22 Salary &amp; Benefits'!G$6</f>
        <v>11848.32</v>
      </c>
      <c r="X1193" s="28">
        <f>'2021-22 Salary &amp; Benefits'!H$6</f>
        <v>0.2271</v>
      </c>
      <c r="Y1193" s="28">
        <f>'2021-22 Salary &amp; Benefits'!I$6</f>
        <v>0.22070000000000001</v>
      </c>
      <c r="Z1193" s="26">
        <f t="shared" si="272"/>
        <v>0</v>
      </c>
      <c r="AA1193" s="27">
        <f t="shared" si="264"/>
        <v>0</v>
      </c>
      <c r="AB1193" s="27">
        <f t="shared" si="273"/>
        <v>0</v>
      </c>
      <c r="AC1193" s="27">
        <f t="shared" si="274"/>
        <v>0</v>
      </c>
      <c r="AD1193" s="26">
        <f t="shared" si="275"/>
        <v>0</v>
      </c>
    </row>
    <row r="1194" spans="1:30" s="5" customFormat="1">
      <c r="A1194" s="129" t="s">
        <v>2485</v>
      </c>
      <c r="B1194" s="129" t="s">
        <v>1635</v>
      </c>
      <c r="C1194" s="130">
        <v>4425</v>
      </c>
      <c r="D1194" s="129" t="s">
        <v>1647</v>
      </c>
      <c r="E1194" s="169">
        <f>VLOOKUP($C1194,'2020-21 School Level AAFTE'!$C:$Z,11,FALSE)</f>
        <v>0.64859999999999995</v>
      </c>
      <c r="F1194" s="169" t="str">
        <f>VLOOKUP($C1194,'2020-21 School Level AAFTE'!$C:$Z,8,FALSE)</f>
        <v>Yes</v>
      </c>
      <c r="G1194" s="167">
        <f>VLOOKUP($C1194,'2020-21 School Level AAFTE'!$C:$I,7,FALSE)</f>
        <v>912.6</v>
      </c>
      <c r="H1194" s="145">
        <f>IFERROR(IF(F1194= "yes",VLOOKUP(C1194,Summary!$B:$I,5,0),0),0)</f>
        <v>0</v>
      </c>
      <c r="I1194" s="143">
        <f t="shared" si="265"/>
        <v>912.6</v>
      </c>
      <c r="J1194" s="101">
        <f>VLOOKUP($A1194,'2021-22 Salary &amp; Benefits'!$A:$I,3,FALSE)</f>
        <v>1.2</v>
      </c>
      <c r="K1194" s="101">
        <f>VLOOKUP($A1194,'2021-22 Salary &amp; Benefits'!$A:$I,4,FALSE)</f>
        <v>1.2</v>
      </c>
      <c r="L1194" s="45">
        <f t="shared" si="266"/>
        <v>912.6</v>
      </c>
      <c r="M1194" s="29">
        <v>15</v>
      </c>
      <c r="N1194" s="31">
        <f t="shared" si="267"/>
        <v>60.84</v>
      </c>
      <c r="O1194" s="29">
        <v>1.1000000000000001</v>
      </c>
      <c r="P1194" s="29">
        <v>36</v>
      </c>
      <c r="Q1194" s="32">
        <f t="shared" si="268"/>
        <v>2409.2640000000001</v>
      </c>
      <c r="R1194" s="122">
        <f t="shared" si="269"/>
        <v>2.6769600000000002</v>
      </c>
      <c r="S1194" s="25">
        <f>VLOOKUP($A1194,'2021-22 Salary &amp; Benefits'!$A:$I,5,FALSE)</f>
        <v>67585</v>
      </c>
      <c r="T1194" s="25">
        <f>VLOOKUP($A1194,'2021-22 Salary &amp; Benefits'!$A:$I,6,FALSE)</f>
        <v>68937</v>
      </c>
      <c r="U1194" s="26">
        <f t="shared" si="270"/>
        <v>217106.80992000003</v>
      </c>
      <c r="V1194" s="26">
        <f t="shared" si="271"/>
        <v>4343.0999039999733</v>
      </c>
      <c r="W1194" s="26">
        <f>'2021-22 Salary &amp; Benefits'!G$6</f>
        <v>11848.32</v>
      </c>
      <c r="X1194" s="28">
        <f>'2021-22 Salary &amp; Benefits'!H$6</f>
        <v>0.2271</v>
      </c>
      <c r="Y1194" s="28">
        <f>'2021-22 Salary &amp; Benefits'!I$6</f>
        <v>0.22070000000000001</v>
      </c>
      <c r="Z1194" s="26">
        <f t="shared" si="272"/>
        <v>81980.957388844807</v>
      </c>
      <c r="AA1194" s="27">
        <f t="shared" si="264"/>
        <v>3690.8318303999999</v>
      </c>
      <c r="AB1194" s="27">
        <f t="shared" si="273"/>
        <v>814.56658496928003</v>
      </c>
      <c r="AC1194" s="27">
        <f t="shared" si="274"/>
        <v>4505.39841536928</v>
      </c>
      <c r="AD1194" s="26">
        <f t="shared" si="275"/>
        <v>307936.26562821405</v>
      </c>
    </row>
    <row r="1195" spans="1:30" s="5" customFormat="1">
      <c r="A1195" s="129" t="s">
        <v>2565</v>
      </c>
      <c r="B1195" s="129" t="s">
        <v>2176</v>
      </c>
      <c r="C1195" s="130">
        <v>5451</v>
      </c>
      <c r="D1195" s="129" t="s">
        <v>2179</v>
      </c>
      <c r="E1195" s="169">
        <f>VLOOKUP($C1195,'2020-21 School Level AAFTE'!$C:$Z,11,FALSE)</f>
        <v>0.51800000000000002</v>
      </c>
      <c r="F1195" s="169" t="str">
        <f>VLOOKUP($C1195,'2020-21 School Level AAFTE'!$C:$Z,8,FALSE)</f>
        <v>Yes</v>
      </c>
      <c r="G1195" s="167">
        <f>VLOOKUP($C1195,'2020-21 School Level AAFTE'!$C:$I,7,FALSE)</f>
        <v>467.65</v>
      </c>
      <c r="H1195" s="145">
        <f>IFERROR(IF(F1195= "yes",VLOOKUP(C1195,Summary!$B:$I,5,0),0),0)</f>
        <v>0</v>
      </c>
      <c r="I1195" s="143">
        <f t="shared" si="265"/>
        <v>467.65</v>
      </c>
      <c r="J1195" s="101">
        <f>VLOOKUP($A1195,'2021-22 Salary &amp; Benefits'!$A:$I,3,FALSE)</f>
        <v>1</v>
      </c>
      <c r="K1195" s="101">
        <f>VLOOKUP($A1195,'2021-22 Salary &amp; Benefits'!$A:$I,4,FALSE)</f>
        <v>1</v>
      </c>
      <c r="L1195" s="45">
        <f t="shared" si="266"/>
        <v>467.65</v>
      </c>
      <c r="M1195" s="29">
        <v>15</v>
      </c>
      <c r="N1195" s="31">
        <f t="shared" si="267"/>
        <v>31.176666666666666</v>
      </c>
      <c r="O1195" s="29">
        <v>1.1000000000000001</v>
      </c>
      <c r="P1195" s="29">
        <v>36</v>
      </c>
      <c r="Q1195" s="32">
        <f t="shared" si="268"/>
        <v>1234.596</v>
      </c>
      <c r="R1195" s="122">
        <f t="shared" si="269"/>
        <v>1.3717733333333333</v>
      </c>
      <c r="S1195" s="25">
        <f>VLOOKUP($A1195,'2021-22 Salary &amp; Benefits'!$A:$I,5,FALSE)</f>
        <v>67585</v>
      </c>
      <c r="T1195" s="25">
        <f>VLOOKUP($A1195,'2021-22 Salary &amp; Benefits'!$A:$I,6,FALSE)</f>
        <v>68937</v>
      </c>
      <c r="U1195" s="26">
        <f t="shared" si="270"/>
        <v>92711.300733333337</v>
      </c>
      <c r="V1195" s="26">
        <f t="shared" si="271"/>
        <v>1854.637546666665</v>
      </c>
      <c r="W1195" s="26">
        <f>'2021-22 Salary &amp; Benefits'!G$6</f>
        <v>11848.32</v>
      </c>
      <c r="X1195" s="28">
        <f>'2021-22 Salary &amp; Benefits'!H$6</f>
        <v>0.2271</v>
      </c>
      <c r="Y1195" s="28">
        <f>'2021-22 Salary &amp; Benefits'!I$6</f>
        <v>0.22070000000000001</v>
      </c>
      <c r="Z1195" s="26">
        <f t="shared" si="272"/>
        <v>37717.264323889336</v>
      </c>
      <c r="AA1195" s="27">
        <f t="shared" si="264"/>
        <v>1576.0989713333333</v>
      </c>
      <c r="AB1195" s="27">
        <f t="shared" si="273"/>
        <v>347.84504297326669</v>
      </c>
      <c r="AC1195" s="27">
        <f t="shared" si="274"/>
        <v>1923.9440143065999</v>
      </c>
      <c r="AD1195" s="26">
        <f t="shared" si="275"/>
        <v>134207.14661819593</v>
      </c>
    </row>
    <row r="1196" spans="1:30" s="5" customFormat="1">
      <c r="A1196" s="129" t="s">
        <v>2565</v>
      </c>
      <c r="B1196" s="129" t="s">
        <v>2176</v>
      </c>
      <c r="C1196" s="130">
        <v>5580</v>
      </c>
      <c r="D1196" s="129" t="s">
        <v>3185</v>
      </c>
      <c r="E1196" s="169">
        <f>VLOOKUP($C1196,'2020-21 School Level AAFTE'!$C:$Z,11,FALSE)</f>
        <v>0.5</v>
      </c>
      <c r="F1196" s="169" t="str">
        <f>VLOOKUP($C1196,'2020-21 School Level AAFTE'!$C:$Z,8,FALSE)</f>
        <v>Yes</v>
      </c>
      <c r="G1196" s="167">
        <f>VLOOKUP($C1196,'2020-21 School Level AAFTE'!$C:$I,7,FALSE)</f>
        <v>0.5</v>
      </c>
      <c r="H1196" s="145">
        <f>IFERROR(IF(F1196= "yes",VLOOKUP(C1196,Summary!$B:$I,5,0),0),0)</f>
        <v>0</v>
      </c>
      <c r="I1196" s="143">
        <f t="shared" si="265"/>
        <v>0.5</v>
      </c>
      <c r="J1196" s="101">
        <f>VLOOKUP($A1196,'2021-22 Salary &amp; Benefits'!$A:$I,3,FALSE)</f>
        <v>1</v>
      </c>
      <c r="K1196" s="101">
        <f>VLOOKUP($A1196,'2021-22 Salary &amp; Benefits'!$A:$I,4,FALSE)</f>
        <v>1</v>
      </c>
      <c r="L1196" s="45">
        <f t="shared" si="266"/>
        <v>0.5</v>
      </c>
      <c r="M1196" s="29">
        <v>15</v>
      </c>
      <c r="N1196" s="31">
        <f t="shared" si="267"/>
        <v>3.3333333333333333E-2</v>
      </c>
      <c r="O1196" s="29">
        <v>1.1000000000000001</v>
      </c>
      <c r="P1196" s="29">
        <v>36</v>
      </c>
      <c r="Q1196" s="32">
        <f t="shared" si="268"/>
        <v>1.32</v>
      </c>
      <c r="R1196" s="122">
        <f t="shared" si="269"/>
        <v>1.4666666666666667E-3</v>
      </c>
      <c r="S1196" s="25">
        <f>VLOOKUP($A1196,'2021-22 Salary &amp; Benefits'!$A:$I,5,FALSE)</f>
        <v>67585</v>
      </c>
      <c r="T1196" s="25">
        <f>VLOOKUP($A1196,'2021-22 Salary &amp; Benefits'!$A:$I,6,FALSE)</f>
        <v>68937</v>
      </c>
      <c r="U1196" s="26">
        <f t="shared" si="270"/>
        <v>99.12466666666667</v>
      </c>
      <c r="V1196" s="26">
        <f t="shared" si="271"/>
        <v>1.9829333333333352</v>
      </c>
      <c r="W1196" s="26">
        <f>'2021-22 Salary &amp; Benefits'!G$6</f>
        <v>11848.32</v>
      </c>
      <c r="X1196" s="28">
        <f>'2021-22 Salary &amp; Benefits'!H$6</f>
        <v>0.2271</v>
      </c>
      <c r="Y1196" s="28">
        <f>'2021-22 Salary &amp; Benefits'!I$6</f>
        <v>0.22070000000000001</v>
      </c>
      <c r="Z1196" s="26">
        <f t="shared" si="272"/>
        <v>40.326381186666666</v>
      </c>
      <c r="AA1196" s="27">
        <f t="shared" si="264"/>
        <v>1.6851266666666667</v>
      </c>
      <c r="AB1196" s="27">
        <f t="shared" si="273"/>
        <v>0.37190745533333336</v>
      </c>
      <c r="AC1196" s="27">
        <f t="shared" si="274"/>
        <v>2.0570341220000001</v>
      </c>
      <c r="AD1196" s="26">
        <f t="shared" si="275"/>
        <v>143.49101530866668</v>
      </c>
    </row>
    <row r="1197" spans="1:30" s="5" customFormat="1">
      <c r="A1197" s="129" t="s">
        <v>2565</v>
      </c>
      <c r="B1197" s="129" t="s">
        <v>2176</v>
      </c>
      <c r="C1197" s="130">
        <v>2591</v>
      </c>
      <c r="D1197" s="129" t="s">
        <v>2177</v>
      </c>
      <c r="E1197" s="169">
        <f>VLOOKUP($C1197,'2020-21 School Level AAFTE'!$C:$Z,11,FALSE)</f>
        <v>0.4718</v>
      </c>
      <c r="F1197" s="169" t="str">
        <f>VLOOKUP($C1197,'2020-21 School Level AAFTE'!$C:$Z,8,FALSE)</f>
        <v>No</v>
      </c>
      <c r="G1197" s="167">
        <f>VLOOKUP($C1197,'2020-21 School Level AAFTE'!$C:$I,7,FALSE)</f>
        <v>370.06</v>
      </c>
      <c r="H1197" s="145">
        <f>IFERROR(IF(F1197= "yes",VLOOKUP(C1197,Summary!$B:$I,5,0),0),0)</f>
        <v>0</v>
      </c>
      <c r="I1197" s="143">
        <f t="shared" si="265"/>
        <v>0</v>
      </c>
      <c r="J1197" s="101">
        <f>VLOOKUP($A1197,'2021-22 Salary &amp; Benefits'!$A:$I,3,FALSE)</f>
        <v>1</v>
      </c>
      <c r="K1197" s="101">
        <f>VLOOKUP($A1197,'2021-22 Salary &amp; Benefits'!$A:$I,4,FALSE)</f>
        <v>1</v>
      </c>
      <c r="L1197" s="45">
        <f t="shared" si="266"/>
        <v>0</v>
      </c>
      <c r="M1197" s="29">
        <v>15</v>
      </c>
      <c r="N1197" s="31">
        <f t="shared" si="267"/>
        <v>0</v>
      </c>
      <c r="O1197" s="29">
        <v>1.1000000000000001</v>
      </c>
      <c r="P1197" s="29">
        <v>36</v>
      </c>
      <c r="Q1197" s="32">
        <f t="shared" si="268"/>
        <v>0</v>
      </c>
      <c r="R1197" s="122">
        <f t="shared" si="269"/>
        <v>0</v>
      </c>
      <c r="S1197" s="25">
        <f>VLOOKUP($A1197,'2021-22 Salary &amp; Benefits'!$A:$I,5,FALSE)</f>
        <v>67585</v>
      </c>
      <c r="T1197" s="25">
        <f>VLOOKUP($A1197,'2021-22 Salary &amp; Benefits'!$A:$I,6,FALSE)</f>
        <v>68937</v>
      </c>
      <c r="U1197" s="26">
        <f t="shared" si="270"/>
        <v>0</v>
      </c>
      <c r="V1197" s="26">
        <f t="shared" si="271"/>
        <v>0</v>
      </c>
      <c r="W1197" s="26">
        <f>'2021-22 Salary &amp; Benefits'!G$6</f>
        <v>11848.32</v>
      </c>
      <c r="X1197" s="28">
        <f>'2021-22 Salary &amp; Benefits'!H$6</f>
        <v>0.2271</v>
      </c>
      <c r="Y1197" s="28">
        <f>'2021-22 Salary &amp; Benefits'!I$6</f>
        <v>0.22070000000000001</v>
      </c>
      <c r="Z1197" s="26">
        <f t="shared" si="272"/>
        <v>0</v>
      </c>
      <c r="AA1197" s="27">
        <f t="shared" si="264"/>
        <v>0</v>
      </c>
      <c r="AB1197" s="27">
        <f t="shared" si="273"/>
        <v>0</v>
      </c>
      <c r="AC1197" s="27">
        <f t="shared" si="274"/>
        <v>0</v>
      </c>
      <c r="AD1197" s="26">
        <f t="shared" si="275"/>
        <v>0</v>
      </c>
    </row>
    <row r="1198" spans="1:30" s="5" customFormat="1">
      <c r="A1198" s="129" t="s">
        <v>2565</v>
      </c>
      <c r="B1198" s="129" t="s">
        <v>2176</v>
      </c>
      <c r="C1198" s="130">
        <v>2898</v>
      </c>
      <c r="D1198" s="129" t="s">
        <v>2178</v>
      </c>
      <c r="E1198" s="169">
        <f>VLOOKUP($C1198,'2020-21 School Level AAFTE'!$C:$Z,11,FALSE)</f>
        <v>0.51849999999999996</v>
      </c>
      <c r="F1198" s="169" t="str">
        <f>VLOOKUP($C1198,'2020-21 School Level AAFTE'!$C:$Z,8,FALSE)</f>
        <v>Yes</v>
      </c>
      <c r="G1198" s="167">
        <f>VLOOKUP($C1198,'2020-21 School Level AAFTE'!$C:$I,7,FALSE)</f>
        <v>372.79</v>
      </c>
      <c r="H1198" s="145">
        <f>IFERROR(IF(F1198= "yes",VLOOKUP(C1198,Summary!$B:$I,5,0),0),0)</f>
        <v>0</v>
      </c>
      <c r="I1198" s="143">
        <f t="shared" si="265"/>
        <v>372.79</v>
      </c>
      <c r="J1198" s="101">
        <f>VLOOKUP($A1198,'2021-22 Salary &amp; Benefits'!$A:$I,3,FALSE)</f>
        <v>1</v>
      </c>
      <c r="K1198" s="101">
        <f>VLOOKUP($A1198,'2021-22 Salary &amp; Benefits'!$A:$I,4,FALSE)</f>
        <v>1</v>
      </c>
      <c r="L1198" s="45">
        <f t="shared" si="266"/>
        <v>372.79</v>
      </c>
      <c r="M1198" s="29">
        <v>15</v>
      </c>
      <c r="N1198" s="31">
        <f t="shared" si="267"/>
        <v>24.852666666666668</v>
      </c>
      <c r="O1198" s="29">
        <v>1.1000000000000001</v>
      </c>
      <c r="P1198" s="29">
        <v>36</v>
      </c>
      <c r="Q1198" s="32">
        <f t="shared" si="268"/>
        <v>984.16560000000004</v>
      </c>
      <c r="R1198" s="122">
        <f t="shared" si="269"/>
        <v>1.0935173333333335</v>
      </c>
      <c r="S1198" s="25">
        <f>VLOOKUP($A1198,'2021-22 Salary &amp; Benefits'!$A:$I,5,FALSE)</f>
        <v>67585</v>
      </c>
      <c r="T1198" s="25">
        <f>VLOOKUP($A1198,'2021-22 Salary &amp; Benefits'!$A:$I,6,FALSE)</f>
        <v>68937</v>
      </c>
      <c r="U1198" s="26">
        <f t="shared" si="270"/>
        <v>73905.368973333345</v>
      </c>
      <c r="V1198" s="26">
        <f t="shared" si="271"/>
        <v>1478.435434666666</v>
      </c>
      <c r="W1198" s="26">
        <f>'2021-22 Salary &amp; Benefits'!G$6</f>
        <v>11848.32</v>
      </c>
      <c r="X1198" s="28">
        <f>'2021-22 Salary &amp; Benefits'!H$6</f>
        <v>0.2271</v>
      </c>
      <c r="Y1198" s="28">
        <f>'2021-22 Salary &amp; Benefits'!I$6</f>
        <v>0.22070000000000001</v>
      </c>
      <c r="Z1198" s="26">
        <f t="shared" si="272"/>
        <v>30066.543285154934</v>
      </c>
      <c r="AA1198" s="27">
        <f t="shared" si="264"/>
        <v>1256.3967401333337</v>
      </c>
      <c r="AB1198" s="27">
        <f t="shared" si="273"/>
        <v>277.28676054742675</v>
      </c>
      <c r="AC1198" s="27">
        <f t="shared" si="274"/>
        <v>1533.6835006807605</v>
      </c>
      <c r="AD1198" s="26">
        <f t="shared" si="275"/>
        <v>106984.0311938357</v>
      </c>
    </row>
    <row r="1199" spans="1:30" s="5" customFormat="1">
      <c r="A1199" s="126" t="s">
        <v>2404</v>
      </c>
      <c r="B1199" s="129" t="s">
        <v>1138</v>
      </c>
      <c r="C1199" s="128">
        <v>3288</v>
      </c>
      <c r="D1199" s="127" t="s">
        <v>1140</v>
      </c>
      <c r="E1199" s="169">
        <f>VLOOKUP($C1199,'2020-21 School Level AAFTE'!$C:$Z,11,FALSE)</f>
        <v>0.44040000000000001</v>
      </c>
      <c r="F1199" s="169" t="str">
        <f>VLOOKUP($C1199,'2020-21 School Level AAFTE'!$C:$Z,8,FALSE)</f>
        <v>No</v>
      </c>
      <c r="G1199" s="167">
        <f>VLOOKUP($C1199,'2020-21 School Level AAFTE'!$C:$I,7,FALSE)</f>
        <v>384.8</v>
      </c>
      <c r="H1199" s="145">
        <f>IFERROR(IF(F1199= "yes",VLOOKUP(C1199,Summary!$B:$I,5,0),0),0)</f>
        <v>0</v>
      </c>
      <c r="I1199" s="143">
        <f t="shared" si="265"/>
        <v>0</v>
      </c>
      <c r="J1199" s="101">
        <f>VLOOKUP($A1199,'2021-22 Salary &amp; Benefits'!$A:$I,3,FALSE)</f>
        <v>1</v>
      </c>
      <c r="K1199" s="101">
        <f>VLOOKUP($A1199,'2021-22 Salary &amp; Benefits'!$A:$I,4,FALSE)</f>
        <v>1</v>
      </c>
      <c r="L1199" s="45">
        <f t="shared" si="266"/>
        <v>0</v>
      </c>
      <c r="M1199" s="29">
        <v>15</v>
      </c>
      <c r="N1199" s="31">
        <f t="shared" si="267"/>
        <v>0</v>
      </c>
      <c r="O1199" s="29">
        <v>1.1000000000000001</v>
      </c>
      <c r="P1199" s="29">
        <v>36</v>
      </c>
      <c r="Q1199" s="32">
        <f t="shared" si="268"/>
        <v>0</v>
      </c>
      <c r="R1199" s="122">
        <f t="shared" si="269"/>
        <v>0</v>
      </c>
      <c r="S1199" s="25">
        <f>VLOOKUP($A1199,'2021-22 Salary &amp; Benefits'!$A:$I,5,FALSE)</f>
        <v>67585</v>
      </c>
      <c r="T1199" s="25">
        <f>VLOOKUP($A1199,'2021-22 Salary &amp; Benefits'!$A:$I,6,FALSE)</f>
        <v>68937</v>
      </c>
      <c r="U1199" s="26">
        <f t="shared" si="270"/>
        <v>0</v>
      </c>
      <c r="V1199" s="26">
        <f t="shared" si="271"/>
        <v>0</v>
      </c>
      <c r="W1199" s="26">
        <f>'2021-22 Salary &amp; Benefits'!G$6</f>
        <v>11848.32</v>
      </c>
      <c r="X1199" s="28">
        <f>'2021-22 Salary &amp; Benefits'!H$6</f>
        <v>0.2271</v>
      </c>
      <c r="Y1199" s="28">
        <f>'2021-22 Salary &amp; Benefits'!I$6</f>
        <v>0.22070000000000001</v>
      </c>
      <c r="Z1199" s="26">
        <f t="shared" si="272"/>
        <v>0</v>
      </c>
      <c r="AA1199" s="27">
        <f t="shared" si="264"/>
        <v>0</v>
      </c>
      <c r="AB1199" s="27">
        <f t="shared" si="273"/>
        <v>0</v>
      </c>
      <c r="AC1199" s="27">
        <f t="shared" si="274"/>
        <v>0</v>
      </c>
      <c r="AD1199" s="26">
        <f t="shared" si="275"/>
        <v>0</v>
      </c>
    </row>
    <row r="1200" spans="1:30" s="5" customFormat="1">
      <c r="A1200" s="129" t="s">
        <v>2404</v>
      </c>
      <c r="B1200" s="129" t="s">
        <v>1138</v>
      </c>
      <c r="C1200" s="130">
        <v>2273</v>
      </c>
      <c r="D1200" s="129" t="s">
        <v>1139</v>
      </c>
      <c r="E1200" s="169">
        <f>VLOOKUP($C1200,'2020-21 School Level AAFTE'!$C:$Z,11,FALSE)</f>
        <v>0.45150000000000001</v>
      </c>
      <c r="F1200" s="169" t="str">
        <f>VLOOKUP($C1200,'2020-21 School Level AAFTE'!$C:$Z,8,FALSE)</f>
        <v>No</v>
      </c>
      <c r="G1200" s="167">
        <f>VLOOKUP($C1200,'2020-21 School Level AAFTE'!$C:$I,7,FALSE)</f>
        <v>383.53999999999996</v>
      </c>
      <c r="H1200" s="145">
        <f>IFERROR(IF(F1200= "yes",VLOOKUP(C1200,Summary!$B:$I,5,0),0),0)</f>
        <v>0</v>
      </c>
      <c r="I1200" s="143">
        <f t="shared" si="265"/>
        <v>0</v>
      </c>
      <c r="J1200" s="101">
        <f>VLOOKUP($A1200,'2021-22 Salary &amp; Benefits'!$A:$I,3,FALSE)</f>
        <v>1</v>
      </c>
      <c r="K1200" s="101">
        <f>VLOOKUP($A1200,'2021-22 Salary &amp; Benefits'!$A:$I,4,FALSE)</f>
        <v>1</v>
      </c>
      <c r="L1200" s="45">
        <f t="shared" si="266"/>
        <v>0</v>
      </c>
      <c r="M1200" s="29">
        <v>15</v>
      </c>
      <c r="N1200" s="31">
        <f t="shared" si="267"/>
        <v>0</v>
      </c>
      <c r="O1200" s="29">
        <v>1.1000000000000001</v>
      </c>
      <c r="P1200" s="29">
        <v>36</v>
      </c>
      <c r="Q1200" s="32">
        <f t="shared" si="268"/>
        <v>0</v>
      </c>
      <c r="R1200" s="122">
        <f t="shared" si="269"/>
        <v>0</v>
      </c>
      <c r="S1200" s="25">
        <f>VLOOKUP($A1200,'2021-22 Salary &amp; Benefits'!$A:$I,5,FALSE)</f>
        <v>67585</v>
      </c>
      <c r="T1200" s="25">
        <f>VLOOKUP($A1200,'2021-22 Salary &amp; Benefits'!$A:$I,6,FALSE)</f>
        <v>68937</v>
      </c>
      <c r="U1200" s="26">
        <f t="shared" si="270"/>
        <v>0</v>
      </c>
      <c r="V1200" s="26">
        <f t="shared" si="271"/>
        <v>0</v>
      </c>
      <c r="W1200" s="26">
        <f>'2021-22 Salary &amp; Benefits'!G$6</f>
        <v>11848.32</v>
      </c>
      <c r="X1200" s="28">
        <f>'2021-22 Salary &amp; Benefits'!H$6</f>
        <v>0.2271</v>
      </c>
      <c r="Y1200" s="28">
        <f>'2021-22 Salary &amp; Benefits'!I$6</f>
        <v>0.22070000000000001</v>
      </c>
      <c r="Z1200" s="26">
        <f t="shared" si="272"/>
        <v>0</v>
      </c>
      <c r="AA1200" s="27">
        <f t="shared" si="264"/>
        <v>0</v>
      </c>
      <c r="AB1200" s="27">
        <f t="shared" si="273"/>
        <v>0</v>
      </c>
      <c r="AC1200" s="27">
        <f t="shared" si="274"/>
        <v>0</v>
      </c>
      <c r="AD1200" s="26">
        <f t="shared" si="275"/>
        <v>0</v>
      </c>
    </row>
    <row r="1201" spans="1:30" s="5" customFormat="1">
      <c r="A1201" s="129" t="s">
        <v>2443</v>
      </c>
      <c r="B1201" s="129" t="s">
        <v>1278</v>
      </c>
      <c r="C1201" s="130">
        <v>2868</v>
      </c>
      <c r="D1201" s="129" t="s">
        <v>1279</v>
      </c>
      <c r="E1201" s="169">
        <f>VLOOKUP($C1201,'2020-21 School Level AAFTE'!$C:$Z,11,FALSE)</f>
        <v>0.52410000000000001</v>
      </c>
      <c r="F1201" s="169" t="str">
        <f>VLOOKUP($C1201,'2020-21 School Level AAFTE'!$C:$Z,8,FALSE)</f>
        <v>Yes</v>
      </c>
      <c r="G1201" s="167">
        <f>VLOOKUP($C1201,'2020-21 School Level AAFTE'!$C:$I,7,FALSE)</f>
        <v>135.1</v>
      </c>
      <c r="H1201" s="145">
        <f>IFERROR(IF(F1201= "yes",VLOOKUP(C1201,Summary!$B:$I,5,0),0),0)</f>
        <v>0</v>
      </c>
      <c r="I1201" s="143">
        <f t="shared" si="265"/>
        <v>135.1</v>
      </c>
      <c r="J1201" s="101">
        <f>VLOOKUP($A1201,'2021-22 Salary &amp; Benefits'!$A:$I,3,FALSE)</f>
        <v>1</v>
      </c>
      <c r="K1201" s="101">
        <f>VLOOKUP($A1201,'2021-22 Salary &amp; Benefits'!$A:$I,4,FALSE)</f>
        <v>1.04</v>
      </c>
      <c r="L1201" s="45">
        <f t="shared" si="266"/>
        <v>135.1</v>
      </c>
      <c r="M1201" s="29">
        <v>15</v>
      </c>
      <c r="N1201" s="31">
        <f t="shared" si="267"/>
        <v>9.0066666666666659</v>
      </c>
      <c r="O1201" s="29">
        <v>1.1000000000000001</v>
      </c>
      <c r="P1201" s="29">
        <v>36</v>
      </c>
      <c r="Q1201" s="32">
        <f t="shared" si="268"/>
        <v>356.66399999999999</v>
      </c>
      <c r="R1201" s="122">
        <f t="shared" si="269"/>
        <v>0.39629333333333333</v>
      </c>
      <c r="S1201" s="25">
        <f>VLOOKUP($A1201,'2021-22 Salary &amp; Benefits'!$A:$I,5,FALSE)</f>
        <v>67585</v>
      </c>
      <c r="T1201" s="25">
        <f>VLOOKUP($A1201,'2021-22 Salary &amp; Benefits'!$A:$I,6,FALSE)</f>
        <v>68937</v>
      </c>
      <c r="U1201" s="26">
        <f t="shared" si="270"/>
        <v>26783.484933333333</v>
      </c>
      <c r="V1201" s="26">
        <f t="shared" si="271"/>
        <v>1628.5595274666666</v>
      </c>
      <c r="W1201" s="26">
        <f>'2021-22 Salary &amp; Benefits'!G$6</f>
        <v>11848.32</v>
      </c>
      <c r="X1201" s="28">
        <f>'2021-22 Salary &amp; Benefits'!H$6</f>
        <v>0.2271</v>
      </c>
      <c r="Y1201" s="28">
        <f>'2021-22 Salary &amp; Benefits'!I$6</f>
        <v>0.22070000000000001</v>
      </c>
      <c r="Z1201" s="26">
        <f t="shared" si="272"/>
        <v>11137.362743271893</v>
      </c>
      <c r="AA1201" s="27">
        <f t="shared" si="264"/>
        <v>473.53407434666667</v>
      </c>
      <c r="AB1201" s="27">
        <f t="shared" si="273"/>
        <v>104.50897020830934</v>
      </c>
      <c r="AC1201" s="27">
        <f t="shared" si="274"/>
        <v>578.04304455497595</v>
      </c>
      <c r="AD1201" s="26">
        <f t="shared" si="275"/>
        <v>40127.450248626868</v>
      </c>
    </row>
    <row r="1202" spans="1:30" s="5" customFormat="1">
      <c r="A1202" s="129" t="s">
        <v>2443</v>
      </c>
      <c r="B1202" s="129" t="s">
        <v>1278</v>
      </c>
      <c r="C1202" s="130">
        <v>3295</v>
      </c>
      <c r="D1202" s="129" t="s">
        <v>1280</v>
      </c>
      <c r="E1202" s="169">
        <f>VLOOKUP($C1202,'2020-21 School Level AAFTE'!$C:$Z,11,FALSE)</f>
        <v>0.54430000000000001</v>
      </c>
      <c r="F1202" s="169" t="str">
        <f>VLOOKUP($C1202,'2020-21 School Level AAFTE'!$C:$Z,8,FALSE)</f>
        <v>Yes</v>
      </c>
      <c r="G1202" s="167">
        <f>VLOOKUP($C1202,'2020-21 School Level AAFTE'!$C:$I,7,FALSE)</f>
        <v>175.27</v>
      </c>
      <c r="H1202" s="145">
        <f>IFERROR(IF(F1202= "yes",VLOOKUP(C1202,Summary!$B:$I,5,0),0),0)</f>
        <v>0</v>
      </c>
      <c r="I1202" s="143">
        <f t="shared" si="265"/>
        <v>175.27</v>
      </c>
      <c r="J1202" s="101">
        <f>VLOOKUP($A1202,'2021-22 Salary &amp; Benefits'!$A:$I,3,FALSE)</f>
        <v>1</v>
      </c>
      <c r="K1202" s="101">
        <f>VLOOKUP($A1202,'2021-22 Salary &amp; Benefits'!$A:$I,4,FALSE)</f>
        <v>1.04</v>
      </c>
      <c r="L1202" s="45">
        <f t="shared" si="266"/>
        <v>175.27</v>
      </c>
      <c r="M1202" s="29">
        <v>15</v>
      </c>
      <c r="N1202" s="31">
        <f t="shared" si="267"/>
        <v>11.684666666666667</v>
      </c>
      <c r="O1202" s="29">
        <v>1.1000000000000001</v>
      </c>
      <c r="P1202" s="29">
        <v>36</v>
      </c>
      <c r="Q1202" s="32">
        <f t="shared" si="268"/>
        <v>462.71280000000002</v>
      </c>
      <c r="R1202" s="122">
        <f t="shared" si="269"/>
        <v>0.51412533333333332</v>
      </c>
      <c r="S1202" s="25">
        <f>VLOOKUP($A1202,'2021-22 Salary &amp; Benefits'!$A:$I,5,FALSE)</f>
        <v>67585</v>
      </c>
      <c r="T1202" s="25">
        <f>VLOOKUP($A1202,'2021-22 Salary &amp; Benefits'!$A:$I,6,FALSE)</f>
        <v>68937</v>
      </c>
      <c r="U1202" s="26">
        <f t="shared" si="270"/>
        <v>34747.160653333332</v>
      </c>
      <c r="V1202" s="26">
        <f t="shared" si="271"/>
        <v>2112.7877748266619</v>
      </c>
      <c r="W1202" s="26">
        <f>'2021-22 Salary &amp; Benefits'!G$6</f>
        <v>11848.32</v>
      </c>
      <c r="X1202" s="28">
        <f>'2021-22 Salary &amp; Benefits'!H$6</f>
        <v>0.2271</v>
      </c>
      <c r="Y1202" s="28">
        <f>'2021-22 Salary &amp; Benefits'!I$6</f>
        <v>0.22070000000000001</v>
      </c>
      <c r="Z1202" s="26">
        <f t="shared" si="272"/>
        <v>14448.893915716244</v>
      </c>
      <c r="AA1202" s="27">
        <f t="shared" si="264"/>
        <v>614.33247380266653</v>
      </c>
      <c r="AB1202" s="27">
        <f t="shared" si="273"/>
        <v>135.58317696824849</v>
      </c>
      <c r="AC1202" s="27">
        <f t="shared" si="274"/>
        <v>749.91565077091502</v>
      </c>
      <c r="AD1202" s="26">
        <f t="shared" si="275"/>
        <v>52058.757994647152</v>
      </c>
    </row>
    <row r="1203" spans="1:30" s="5" customFormat="1">
      <c r="A1203" s="129" t="s">
        <v>2432</v>
      </c>
      <c r="B1203" s="110" t="s">
        <v>2795</v>
      </c>
      <c r="C1203" s="130">
        <v>2494</v>
      </c>
      <c r="D1203" s="129" t="s">
        <v>1231</v>
      </c>
      <c r="E1203" s="169">
        <f>VLOOKUP($C1203,'2020-21 School Level AAFTE'!$C:$Z,11,FALSE)</f>
        <v>0.98499999999999999</v>
      </c>
      <c r="F1203" s="169" t="str">
        <f>VLOOKUP($C1203,'2020-21 School Level AAFTE'!$C:$Z,8,FALSE)</f>
        <v>Yes</v>
      </c>
      <c r="G1203" s="167">
        <f>VLOOKUP($C1203,'2020-21 School Level AAFTE'!$C:$I,7,FALSE)</f>
        <v>131.93</v>
      </c>
      <c r="H1203" s="145">
        <f>IFERROR(IF(F1203= "yes",VLOOKUP(C1203,Summary!$B:$I,5,0),0),0)</f>
        <v>0</v>
      </c>
      <c r="I1203" s="144">
        <f t="shared" si="265"/>
        <v>131.93</v>
      </c>
      <c r="J1203" s="101">
        <f>VLOOKUP($A1203,'2021-22 Salary &amp; Benefits'!$A:$I,3,FALSE)</f>
        <v>1</v>
      </c>
      <c r="K1203" s="101">
        <f>VLOOKUP($A1203,'2021-22 Salary &amp; Benefits'!$A:$I,4,FALSE)</f>
        <v>1</v>
      </c>
      <c r="L1203" s="121">
        <f t="shared" si="266"/>
        <v>131.93</v>
      </c>
      <c r="M1203" s="29">
        <v>15</v>
      </c>
      <c r="N1203" s="31">
        <f t="shared" si="267"/>
        <v>8.7953333333333337</v>
      </c>
      <c r="O1203" s="29">
        <v>1.1000000000000001</v>
      </c>
      <c r="P1203" s="29">
        <v>36</v>
      </c>
      <c r="Q1203" s="32">
        <f t="shared" si="268"/>
        <v>348.29520000000008</v>
      </c>
      <c r="R1203" s="122">
        <f t="shared" si="269"/>
        <v>0.38699466666666676</v>
      </c>
      <c r="S1203" s="25">
        <f>VLOOKUP($A1203,'2021-22 Salary &amp; Benefits'!$A:$I,5,FALSE)</f>
        <v>67585</v>
      </c>
      <c r="T1203" s="25">
        <f>VLOOKUP($A1203,'2021-22 Salary &amp; Benefits'!$A:$I,6,FALSE)</f>
        <v>68937</v>
      </c>
      <c r="U1203" s="26">
        <f t="shared" si="270"/>
        <v>26155.034546666673</v>
      </c>
      <c r="V1203" s="26">
        <f t="shared" si="271"/>
        <v>523.21678933333533</v>
      </c>
      <c r="W1203" s="26">
        <f>'2021-22 Salary &amp; Benefits'!G$6</f>
        <v>11848.32</v>
      </c>
      <c r="X1203" s="28">
        <f>'2021-22 Salary &amp; Benefits'!H$6</f>
        <v>0.2271</v>
      </c>
      <c r="Y1203" s="28">
        <f>'2021-22 Salary &amp; Benefits'!I$6</f>
        <v>0.22070000000000001</v>
      </c>
      <c r="Z1203" s="26">
        <f t="shared" si="272"/>
        <v>10640.518939913869</v>
      </c>
      <c r="AA1203" s="27">
        <f t="shared" si="264"/>
        <v>444.63752226666679</v>
      </c>
      <c r="AB1203" s="27">
        <f t="shared" si="273"/>
        <v>98.131501164253365</v>
      </c>
      <c r="AC1203" s="27">
        <f t="shared" si="274"/>
        <v>542.76902343092013</v>
      </c>
      <c r="AD1203" s="26">
        <f t="shared" si="275"/>
        <v>37861.539299344797</v>
      </c>
    </row>
    <row r="1204" spans="1:30" s="5" customFormat="1">
      <c r="A1204" s="129" t="s">
        <v>2446</v>
      </c>
      <c r="B1204" s="129" t="s">
        <v>1286</v>
      </c>
      <c r="C1204" s="130">
        <v>2518</v>
      </c>
      <c r="D1204" s="129" t="s">
        <v>1287</v>
      </c>
      <c r="E1204" s="169">
        <f>VLOOKUP($C1204,'2020-21 School Level AAFTE'!$C:$Z,11,FALSE)</f>
        <v>0.54530000000000001</v>
      </c>
      <c r="F1204" s="169" t="str">
        <f>VLOOKUP($C1204,'2020-21 School Level AAFTE'!$C:$Z,8,FALSE)</f>
        <v>Yes</v>
      </c>
      <c r="G1204" s="167">
        <f>VLOOKUP($C1204,'2020-21 School Level AAFTE'!$C:$I,7,FALSE)</f>
        <v>338.96999999999997</v>
      </c>
      <c r="H1204" s="145">
        <f>IFERROR(IF(F1204= "yes",VLOOKUP(C1204,Summary!$B:$I,5,0),0),0)</f>
        <v>0</v>
      </c>
      <c r="I1204" s="144">
        <f t="shared" si="265"/>
        <v>338.96999999999997</v>
      </c>
      <c r="J1204" s="101">
        <f>VLOOKUP($A1204,'2021-22 Salary &amp; Benefits'!$A:$I,3,FALSE)</f>
        <v>1</v>
      </c>
      <c r="K1204" s="101">
        <f>VLOOKUP($A1204,'2021-22 Salary &amp; Benefits'!$A:$I,4,FALSE)</f>
        <v>1</v>
      </c>
      <c r="L1204" s="121">
        <f t="shared" si="266"/>
        <v>338.96999999999997</v>
      </c>
      <c r="M1204" s="29">
        <v>15</v>
      </c>
      <c r="N1204" s="31">
        <f t="shared" si="267"/>
        <v>22.597999999999999</v>
      </c>
      <c r="O1204" s="29">
        <v>1.1000000000000001</v>
      </c>
      <c r="P1204" s="29">
        <v>36</v>
      </c>
      <c r="Q1204" s="32">
        <f t="shared" si="268"/>
        <v>894.88080000000002</v>
      </c>
      <c r="R1204" s="122">
        <f t="shared" si="269"/>
        <v>0.99431199999999997</v>
      </c>
      <c r="S1204" s="25">
        <f>VLOOKUP($A1204,'2021-22 Salary &amp; Benefits'!$A:$I,5,FALSE)</f>
        <v>67585</v>
      </c>
      <c r="T1204" s="25">
        <f>VLOOKUP($A1204,'2021-22 Salary &amp; Benefits'!$A:$I,6,FALSE)</f>
        <v>68937</v>
      </c>
      <c r="U1204" s="26">
        <f t="shared" si="270"/>
        <v>67200.576520000002</v>
      </c>
      <c r="V1204" s="26">
        <f t="shared" si="271"/>
        <v>1344.3098239999963</v>
      </c>
      <c r="W1204" s="26">
        <f>'2021-22 Salary &amp; Benefits'!G$6</f>
        <v>11848.32</v>
      </c>
      <c r="X1204" s="28">
        <f>'2021-22 Salary &amp; Benefits'!H$6</f>
        <v>0.2271</v>
      </c>
      <c r="Y1204" s="28">
        <f>'2021-22 Salary &amp; Benefits'!I$6</f>
        <v>0.22070000000000001</v>
      </c>
      <c r="Z1204" s="26">
        <f t="shared" si="272"/>
        <v>27338.866861688799</v>
      </c>
      <c r="AA1204" s="27">
        <f t="shared" si="264"/>
        <v>1142.4147723999999</v>
      </c>
      <c r="AB1204" s="27">
        <f t="shared" si="273"/>
        <v>252.13094026868001</v>
      </c>
      <c r="AC1204" s="27">
        <f t="shared" si="274"/>
        <v>1394.5457126686799</v>
      </c>
      <c r="AD1204" s="26">
        <f t="shared" si="275"/>
        <v>97278.298918357483</v>
      </c>
    </row>
    <row r="1205" spans="1:30" s="5" customFormat="1">
      <c r="A1205" s="129" t="s">
        <v>2446</v>
      </c>
      <c r="B1205" s="129" t="s">
        <v>1286</v>
      </c>
      <c r="C1205" s="130">
        <v>5118</v>
      </c>
      <c r="D1205" s="129" t="s">
        <v>1290</v>
      </c>
      <c r="E1205" s="169">
        <f>VLOOKUP($C1205,'2020-21 School Level AAFTE'!$C:$Z,11,FALSE)</f>
        <v>0.73529999999999995</v>
      </c>
      <c r="F1205" s="169" t="str">
        <f>VLOOKUP($C1205,'2020-21 School Level AAFTE'!$C:$Z,8,FALSE)</f>
        <v>Yes</v>
      </c>
      <c r="G1205" s="167">
        <f>VLOOKUP($C1205,'2020-21 School Level AAFTE'!$C:$I,7,FALSE)</f>
        <v>32.56</v>
      </c>
      <c r="H1205" s="145">
        <f>IFERROR(IF(F1205= "yes",VLOOKUP(C1205,Summary!$B:$I,5,0),0),0)</f>
        <v>0</v>
      </c>
      <c r="I1205" s="144">
        <f t="shared" si="265"/>
        <v>32.56</v>
      </c>
      <c r="J1205" s="101">
        <f>VLOOKUP($A1205,'2021-22 Salary &amp; Benefits'!$A:$I,3,FALSE)</f>
        <v>1</v>
      </c>
      <c r="K1205" s="101">
        <f>VLOOKUP($A1205,'2021-22 Salary &amp; Benefits'!$A:$I,4,FALSE)</f>
        <v>1</v>
      </c>
      <c r="L1205" s="121">
        <f t="shared" si="266"/>
        <v>32.56</v>
      </c>
      <c r="M1205" s="29">
        <v>15</v>
      </c>
      <c r="N1205" s="31">
        <f t="shared" si="267"/>
        <v>2.170666666666667</v>
      </c>
      <c r="O1205" s="29">
        <v>1.1000000000000001</v>
      </c>
      <c r="P1205" s="29">
        <v>36</v>
      </c>
      <c r="Q1205" s="32">
        <f t="shared" si="268"/>
        <v>85.958400000000012</v>
      </c>
      <c r="R1205" s="122">
        <f t="shared" si="269"/>
        <v>9.5509333333333349E-2</v>
      </c>
      <c r="S1205" s="25">
        <f>VLOOKUP($A1205,'2021-22 Salary &amp; Benefits'!$A:$I,5,FALSE)</f>
        <v>67585</v>
      </c>
      <c r="T1205" s="25">
        <f>VLOOKUP($A1205,'2021-22 Salary &amp; Benefits'!$A:$I,6,FALSE)</f>
        <v>68937</v>
      </c>
      <c r="U1205" s="26">
        <f t="shared" si="270"/>
        <v>6454.998293333334</v>
      </c>
      <c r="V1205" s="26">
        <f t="shared" si="271"/>
        <v>129.12861866666663</v>
      </c>
      <c r="W1205" s="26">
        <f>'2021-22 Salary &amp; Benefits'!G$6</f>
        <v>11848.32</v>
      </c>
      <c r="X1205" s="28">
        <f>'2021-22 Salary &amp; Benefits'!H$6</f>
        <v>0.2271</v>
      </c>
      <c r="Y1205" s="28">
        <f>'2021-22 Salary &amp; Benefits'!I$6</f>
        <v>0.22070000000000001</v>
      </c>
      <c r="Z1205" s="26">
        <f t="shared" si="272"/>
        <v>2626.0539428757338</v>
      </c>
      <c r="AA1205" s="27">
        <f t="shared" si="264"/>
        <v>109.73544853333335</v>
      </c>
      <c r="AB1205" s="27">
        <f t="shared" si="273"/>
        <v>24.218613491306673</v>
      </c>
      <c r="AC1205" s="27">
        <f t="shared" si="274"/>
        <v>133.95406202464002</v>
      </c>
      <c r="AD1205" s="26">
        <f t="shared" si="275"/>
        <v>9344.1349169003734</v>
      </c>
    </row>
    <row r="1206" spans="1:30" s="5" customFormat="1">
      <c r="A1206" s="129" t="s">
        <v>2446</v>
      </c>
      <c r="B1206" s="129" t="s">
        <v>1286</v>
      </c>
      <c r="C1206" s="130">
        <v>3968</v>
      </c>
      <c r="D1206" s="129" t="s">
        <v>1288</v>
      </c>
      <c r="E1206" s="169">
        <f>VLOOKUP($C1206,'2020-21 School Level AAFTE'!$C:$Z,11,FALSE)</f>
        <v>0.63429999999999997</v>
      </c>
      <c r="F1206" s="169" t="str">
        <f>VLOOKUP($C1206,'2020-21 School Level AAFTE'!$C:$Z,8,FALSE)</f>
        <v>Yes</v>
      </c>
      <c r="G1206" s="167">
        <f>VLOOKUP($C1206,'2020-21 School Level AAFTE'!$C:$I,7,FALSE)</f>
        <v>292.02</v>
      </c>
      <c r="H1206" s="145">
        <f>IFERROR(IF(F1206= "yes",VLOOKUP(C1206,Summary!$B:$I,5,0),0),0)</f>
        <v>0</v>
      </c>
      <c r="I1206" s="144">
        <f t="shared" si="265"/>
        <v>292.02</v>
      </c>
      <c r="J1206" s="101">
        <f>VLOOKUP($A1206,'2021-22 Salary &amp; Benefits'!$A:$I,3,FALSE)</f>
        <v>1</v>
      </c>
      <c r="K1206" s="101">
        <f>VLOOKUP($A1206,'2021-22 Salary &amp; Benefits'!$A:$I,4,FALSE)</f>
        <v>1</v>
      </c>
      <c r="L1206" s="121">
        <f t="shared" si="266"/>
        <v>292.02</v>
      </c>
      <c r="M1206" s="29">
        <v>15</v>
      </c>
      <c r="N1206" s="31">
        <f t="shared" si="267"/>
        <v>19.468</v>
      </c>
      <c r="O1206" s="29">
        <v>1.1000000000000001</v>
      </c>
      <c r="P1206" s="29">
        <v>36</v>
      </c>
      <c r="Q1206" s="32">
        <f t="shared" si="268"/>
        <v>770.93280000000016</v>
      </c>
      <c r="R1206" s="122">
        <f t="shared" si="269"/>
        <v>0.85659200000000013</v>
      </c>
      <c r="S1206" s="25">
        <f>VLOOKUP($A1206,'2021-22 Salary &amp; Benefits'!$A:$I,5,FALSE)</f>
        <v>67585</v>
      </c>
      <c r="T1206" s="25">
        <f>VLOOKUP($A1206,'2021-22 Salary &amp; Benefits'!$A:$I,6,FALSE)</f>
        <v>68937</v>
      </c>
      <c r="U1206" s="26">
        <f t="shared" si="270"/>
        <v>57892.770320000011</v>
      </c>
      <c r="V1206" s="26">
        <f t="shared" si="271"/>
        <v>1158.112384</v>
      </c>
      <c r="W1206" s="26">
        <f>'2021-22 Salary &amp; Benefits'!G$6</f>
        <v>11848.32</v>
      </c>
      <c r="X1206" s="28">
        <f>'2021-22 Salary &amp; Benefits'!H$6</f>
        <v>0.2271</v>
      </c>
      <c r="Y1206" s="28">
        <f>'2021-22 Salary &amp; Benefits'!I$6</f>
        <v>0.22070000000000001</v>
      </c>
      <c r="Z1206" s="26">
        <f t="shared" si="272"/>
        <v>23552.219668260805</v>
      </c>
      <c r="AA1206" s="27">
        <f t="shared" si="264"/>
        <v>984.18137840000009</v>
      </c>
      <c r="AB1206" s="27">
        <f t="shared" si="273"/>
        <v>217.20883021288003</v>
      </c>
      <c r="AC1206" s="27">
        <f t="shared" si="274"/>
        <v>1201.3902086128801</v>
      </c>
      <c r="AD1206" s="26">
        <f t="shared" si="275"/>
        <v>83804.492580873703</v>
      </c>
    </row>
    <row r="1207" spans="1:30" s="5" customFormat="1">
      <c r="A1207" s="129" t="s">
        <v>2446</v>
      </c>
      <c r="B1207" s="129" t="s">
        <v>1286</v>
      </c>
      <c r="C1207" s="130">
        <v>4478</v>
      </c>
      <c r="D1207" s="129" t="s">
        <v>1289</v>
      </c>
      <c r="E1207" s="169">
        <f>VLOOKUP($C1207,'2020-21 School Level AAFTE'!$C:$Z,11,FALSE)</f>
        <v>0.66039999999999999</v>
      </c>
      <c r="F1207" s="169" t="str">
        <f>VLOOKUP($C1207,'2020-21 School Level AAFTE'!$C:$Z,8,FALSE)</f>
        <v>Yes</v>
      </c>
      <c r="G1207" s="167">
        <f>VLOOKUP($C1207,'2020-21 School Level AAFTE'!$C:$I,7,FALSE)</f>
        <v>293.39999999999998</v>
      </c>
      <c r="H1207" s="145">
        <f>IFERROR(IF(F1207= "yes",VLOOKUP(C1207,Summary!$B:$I,5,0),0),0)</f>
        <v>0</v>
      </c>
      <c r="I1207" s="143">
        <f t="shared" si="265"/>
        <v>293.39999999999998</v>
      </c>
      <c r="J1207" s="101">
        <f>VLOOKUP($A1207,'2021-22 Salary &amp; Benefits'!$A:$I,3,FALSE)</f>
        <v>1</v>
      </c>
      <c r="K1207" s="101">
        <f>VLOOKUP($A1207,'2021-22 Salary &amp; Benefits'!$A:$I,4,FALSE)</f>
        <v>1</v>
      </c>
      <c r="L1207" s="45">
        <f t="shared" si="266"/>
        <v>293.39999999999998</v>
      </c>
      <c r="M1207" s="29">
        <v>15</v>
      </c>
      <c r="N1207" s="31">
        <f t="shared" si="267"/>
        <v>19.559999999999999</v>
      </c>
      <c r="O1207" s="29">
        <v>1.1000000000000001</v>
      </c>
      <c r="P1207" s="29">
        <v>36</v>
      </c>
      <c r="Q1207" s="32">
        <f t="shared" si="268"/>
        <v>774.57600000000002</v>
      </c>
      <c r="R1207" s="122">
        <f t="shared" si="269"/>
        <v>0.86064000000000007</v>
      </c>
      <c r="S1207" s="25">
        <f>VLOOKUP($A1207,'2021-22 Salary &amp; Benefits'!$A:$I,5,FALSE)</f>
        <v>67585</v>
      </c>
      <c r="T1207" s="25">
        <f>VLOOKUP($A1207,'2021-22 Salary &amp; Benefits'!$A:$I,6,FALSE)</f>
        <v>68937</v>
      </c>
      <c r="U1207" s="26">
        <f t="shared" si="270"/>
        <v>58166.354400000004</v>
      </c>
      <c r="V1207" s="26">
        <f t="shared" si="271"/>
        <v>1163.5852799999993</v>
      </c>
      <c r="W1207" s="26">
        <f>'2021-22 Salary &amp; Benefits'!G$6</f>
        <v>11848.32</v>
      </c>
      <c r="X1207" s="28">
        <f>'2021-22 Salary &amp; Benefits'!H$6</f>
        <v>0.2271</v>
      </c>
      <c r="Y1207" s="28">
        <f>'2021-22 Salary &amp; Benefits'!I$6</f>
        <v>0.22070000000000001</v>
      </c>
      <c r="Z1207" s="26">
        <f t="shared" si="272"/>
        <v>23663.520480335999</v>
      </c>
      <c r="AA1207" s="27">
        <f t="shared" si="264"/>
        <v>988.83232800000019</v>
      </c>
      <c r="AB1207" s="27">
        <f t="shared" si="273"/>
        <v>218.23529478960006</v>
      </c>
      <c r="AC1207" s="27">
        <f t="shared" si="274"/>
        <v>1207.0676227896001</v>
      </c>
      <c r="AD1207" s="26">
        <f t="shared" si="275"/>
        <v>84200.52778312561</v>
      </c>
    </row>
    <row r="1208" spans="1:30" s="5" customFormat="1">
      <c r="A1208" s="129" t="s">
        <v>2500</v>
      </c>
      <c r="B1208" s="129" t="s">
        <v>1834</v>
      </c>
      <c r="C1208" s="130">
        <v>4036</v>
      </c>
      <c r="D1208" s="129" t="s">
        <v>1836</v>
      </c>
      <c r="E1208" s="169">
        <f>VLOOKUP($C1208,'2020-21 School Level AAFTE'!$C:$Z,11,FALSE)</f>
        <v>0.2888</v>
      </c>
      <c r="F1208" s="169" t="str">
        <f>VLOOKUP($C1208,'2020-21 School Level AAFTE'!$C:$Z,8,FALSE)</f>
        <v>No</v>
      </c>
      <c r="G1208" s="167">
        <f>VLOOKUP($C1208,'2020-21 School Level AAFTE'!$C:$I,7,FALSE)</f>
        <v>404.48</v>
      </c>
      <c r="H1208" s="145">
        <f>IFERROR(IF(F1208= "yes",VLOOKUP(C1208,Summary!$B:$I,5,0),0),0)</f>
        <v>0</v>
      </c>
      <c r="I1208" s="143">
        <f t="shared" si="265"/>
        <v>0</v>
      </c>
      <c r="J1208" s="101">
        <f>VLOOKUP($A1208,'2021-22 Salary &amp; Benefits'!$A:$I,3,FALSE)</f>
        <v>1</v>
      </c>
      <c r="K1208" s="101">
        <f>VLOOKUP($A1208,'2021-22 Salary &amp; Benefits'!$A:$I,4,FALSE)</f>
        <v>1</v>
      </c>
      <c r="L1208" s="45">
        <f t="shared" si="266"/>
        <v>0</v>
      </c>
      <c r="M1208" s="29">
        <v>15</v>
      </c>
      <c r="N1208" s="31">
        <f t="shared" si="267"/>
        <v>0</v>
      </c>
      <c r="O1208" s="29">
        <v>1.1000000000000001</v>
      </c>
      <c r="P1208" s="29">
        <v>36</v>
      </c>
      <c r="Q1208" s="32">
        <f t="shared" si="268"/>
        <v>0</v>
      </c>
      <c r="R1208" s="122">
        <f t="shared" si="269"/>
        <v>0</v>
      </c>
      <c r="S1208" s="25">
        <f>VLOOKUP($A1208,'2021-22 Salary &amp; Benefits'!$A:$I,5,FALSE)</f>
        <v>67585</v>
      </c>
      <c r="T1208" s="25">
        <f>VLOOKUP($A1208,'2021-22 Salary &amp; Benefits'!$A:$I,6,FALSE)</f>
        <v>68937</v>
      </c>
      <c r="U1208" s="26">
        <f t="shared" si="270"/>
        <v>0</v>
      </c>
      <c r="V1208" s="26">
        <f t="shared" si="271"/>
        <v>0</v>
      </c>
      <c r="W1208" s="26">
        <f>'2021-22 Salary &amp; Benefits'!G$6</f>
        <v>11848.32</v>
      </c>
      <c r="X1208" s="28">
        <f>'2021-22 Salary &amp; Benefits'!H$6</f>
        <v>0.2271</v>
      </c>
      <c r="Y1208" s="28">
        <f>'2021-22 Salary &amp; Benefits'!I$6</f>
        <v>0.22070000000000001</v>
      </c>
      <c r="Z1208" s="26">
        <f t="shared" si="272"/>
        <v>0</v>
      </c>
      <c r="AA1208" s="27">
        <f t="shared" si="264"/>
        <v>0</v>
      </c>
      <c r="AB1208" s="27">
        <f t="shared" si="273"/>
        <v>0</v>
      </c>
      <c r="AC1208" s="27">
        <f t="shared" si="274"/>
        <v>0</v>
      </c>
      <c r="AD1208" s="26">
        <f t="shared" si="275"/>
        <v>0</v>
      </c>
    </row>
    <row r="1209" spans="1:30" s="5" customFormat="1">
      <c r="A1209" s="129" t="s">
        <v>2500</v>
      </c>
      <c r="B1209" s="129" t="s">
        <v>1834</v>
      </c>
      <c r="C1209" s="130">
        <v>4333</v>
      </c>
      <c r="D1209" s="129" t="s">
        <v>1837</v>
      </c>
      <c r="E1209" s="169">
        <f>VLOOKUP($C1209,'2020-21 School Level AAFTE'!$C:$Z,11,FALSE)</f>
        <v>0.24179999999999999</v>
      </c>
      <c r="F1209" s="169" t="str">
        <f>VLOOKUP($C1209,'2020-21 School Level AAFTE'!$C:$Z,8,FALSE)</f>
        <v>No</v>
      </c>
      <c r="G1209" s="167">
        <f>VLOOKUP($C1209,'2020-21 School Level AAFTE'!$C:$I,7,FALSE)</f>
        <v>479.46</v>
      </c>
      <c r="H1209" s="145">
        <f>IFERROR(IF(F1209= "yes",VLOOKUP(C1209,Summary!$B:$I,5,0),0),0)</f>
        <v>0</v>
      </c>
      <c r="I1209" s="143">
        <f t="shared" si="265"/>
        <v>0</v>
      </c>
      <c r="J1209" s="101">
        <f>VLOOKUP($A1209,'2021-22 Salary &amp; Benefits'!$A:$I,3,FALSE)</f>
        <v>1</v>
      </c>
      <c r="K1209" s="101">
        <f>VLOOKUP($A1209,'2021-22 Salary &amp; Benefits'!$A:$I,4,FALSE)</f>
        <v>1</v>
      </c>
      <c r="L1209" s="45">
        <f t="shared" si="266"/>
        <v>0</v>
      </c>
      <c r="M1209" s="29">
        <v>15</v>
      </c>
      <c r="N1209" s="31">
        <f t="shared" si="267"/>
        <v>0</v>
      </c>
      <c r="O1209" s="29">
        <v>1.1000000000000001</v>
      </c>
      <c r="P1209" s="29">
        <v>36</v>
      </c>
      <c r="Q1209" s="32">
        <f t="shared" si="268"/>
        <v>0</v>
      </c>
      <c r="R1209" s="122">
        <f t="shared" si="269"/>
        <v>0</v>
      </c>
      <c r="S1209" s="25">
        <f>VLOOKUP($A1209,'2021-22 Salary &amp; Benefits'!$A:$I,5,FALSE)</f>
        <v>67585</v>
      </c>
      <c r="T1209" s="25">
        <f>VLOOKUP($A1209,'2021-22 Salary &amp; Benefits'!$A:$I,6,FALSE)</f>
        <v>68937</v>
      </c>
      <c r="U1209" s="26">
        <f t="shared" si="270"/>
        <v>0</v>
      </c>
      <c r="V1209" s="26">
        <f t="shared" si="271"/>
        <v>0</v>
      </c>
      <c r="W1209" s="26">
        <f>'2021-22 Salary &amp; Benefits'!G$6</f>
        <v>11848.32</v>
      </c>
      <c r="X1209" s="28">
        <f>'2021-22 Salary &amp; Benefits'!H$6</f>
        <v>0.2271</v>
      </c>
      <c r="Y1209" s="28">
        <f>'2021-22 Salary &amp; Benefits'!I$6</f>
        <v>0.22070000000000001</v>
      </c>
      <c r="Z1209" s="26">
        <f t="shared" si="272"/>
        <v>0</v>
      </c>
      <c r="AA1209" s="27">
        <f t="shared" si="264"/>
        <v>0</v>
      </c>
      <c r="AB1209" s="27">
        <f t="shared" si="273"/>
        <v>0</v>
      </c>
      <c r="AC1209" s="27">
        <f t="shared" si="274"/>
        <v>0</v>
      </c>
      <c r="AD1209" s="26">
        <f t="shared" si="275"/>
        <v>0</v>
      </c>
    </row>
    <row r="1210" spans="1:30" s="5" customFormat="1">
      <c r="A1210" s="129" t="s">
        <v>2500</v>
      </c>
      <c r="B1210" s="129" t="s">
        <v>1834</v>
      </c>
      <c r="C1210" s="130">
        <v>4521</v>
      </c>
      <c r="D1210" s="129" t="s">
        <v>1838</v>
      </c>
      <c r="E1210" s="169">
        <f>VLOOKUP($C1210,'2020-21 School Level AAFTE'!$C:$Z,11,FALSE)</f>
        <v>0.26550000000000001</v>
      </c>
      <c r="F1210" s="169" t="str">
        <f>VLOOKUP($C1210,'2020-21 School Level AAFTE'!$C:$Z,8,FALSE)</f>
        <v>No</v>
      </c>
      <c r="G1210" s="167">
        <f>VLOOKUP($C1210,'2020-21 School Level AAFTE'!$C:$I,7,FALSE)</f>
        <v>324.87</v>
      </c>
      <c r="H1210" s="145">
        <f>IFERROR(IF(F1210= "yes",VLOOKUP(C1210,Summary!$B:$I,5,0),0),0)</f>
        <v>0</v>
      </c>
      <c r="I1210" s="144">
        <f t="shared" si="265"/>
        <v>0</v>
      </c>
      <c r="J1210" s="101">
        <f>VLOOKUP($A1210,'2021-22 Salary &amp; Benefits'!$A:$I,3,FALSE)</f>
        <v>1</v>
      </c>
      <c r="K1210" s="101">
        <f>VLOOKUP($A1210,'2021-22 Salary &amp; Benefits'!$A:$I,4,FALSE)</f>
        <v>1</v>
      </c>
      <c r="L1210" s="121">
        <f t="shared" si="266"/>
        <v>0</v>
      </c>
      <c r="M1210" s="29">
        <v>15</v>
      </c>
      <c r="N1210" s="31">
        <f t="shared" si="267"/>
        <v>0</v>
      </c>
      <c r="O1210" s="29">
        <v>1.1000000000000001</v>
      </c>
      <c r="P1210" s="29">
        <v>36</v>
      </c>
      <c r="Q1210" s="32">
        <f t="shared" si="268"/>
        <v>0</v>
      </c>
      <c r="R1210" s="122">
        <f t="shared" si="269"/>
        <v>0</v>
      </c>
      <c r="S1210" s="25">
        <f>VLOOKUP($A1210,'2021-22 Salary &amp; Benefits'!$A:$I,5,FALSE)</f>
        <v>67585</v>
      </c>
      <c r="T1210" s="25">
        <f>VLOOKUP($A1210,'2021-22 Salary &amp; Benefits'!$A:$I,6,FALSE)</f>
        <v>68937</v>
      </c>
      <c r="U1210" s="26">
        <f t="shared" si="270"/>
        <v>0</v>
      </c>
      <c r="V1210" s="26">
        <f t="shared" si="271"/>
        <v>0</v>
      </c>
      <c r="W1210" s="26">
        <f>'2021-22 Salary &amp; Benefits'!G$6</f>
        <v>11848.32</v>
      </c>
      <c r="X1210" s="28">
        <f>'2021-22 Salary &amp; Benefits'!H$6</f>
        <v>0.2271</v>
      </c>
      <c r="Y1210" s="28">
        <f>'2021-22 Salary &amp; Benefits'!I$6</f>
        <v>0.22070000000000001</v>
      </c>
      <c r="Z1210" s="26">
        <f t="shared" si="272"/>
        <v>0</v>
      </c>
      <c r="AA1210" s="27">
        <f t="shared" si="264"/>
        <v>0</v>
      </c>
      <c r="AB1210" s="27">
        <f t="shared" si="273"/>
        <v>0</v>
      </c>
      <c r="AC1210" s="27">
        <f t="shared" si="274"/>
        <v>0</v>
      </c>
      <c r="AD1210" s="26">
        <f t="shared" si="275"/>
        <v>0</v>
      </c>
    </row>
    <row r="1211" spans="1:30" s="5" customFormat="1">
      <c r="A1211" s="129" t="s">
        <v>2500</v>
      </c>
      <c r="B1211" s="129" t="s">
        <v>1834</v>
      </c>
      <c r="C1211" s="130">
        <v>2341</v>
      </c>
      <c r="D1211" s="129" t="s">
        <v>1835</v>
      </c>
      <c r="E1211" s="169">
        <f>VLOOKUP($C1211,'2020-21 School Level AAFTE'!$C:$Z,11,FALSE)</f>
        <v>0.23</v>
      </c>
      <c r="F1211" s="169" t="str">
        <f>VLOOKUP($C1211,'2020-21 School Level AAFTE'!$C:$Z,8,FALSE)</f>
        <v>No</v>
      </c>
      <c r="G1211" s="167">
        <f>VLOOKUP($C1211,'2020-21 School Level AAFTE'!$C:$I,7,FALSE)</f>
        <v>116.02</v>
      </c>
      <c r="H1211" s="145">
        <f>IFERROR(IF(F1211= "yes",VLOOKUP(C1211,Summary!$B:$I,5,0),0),0)</f>
        <v>0</v>
      </c>
      <c r="I1211" s="143">
        <f t="shared" si="265"/>
        <v>0</v>
      </c>
      <c r="J1211" s="101">
        <f>VLOOKUP($A1211,'2021-22 Salary &amp; Benefits'!$A:$I,3,FALSE)</f>
        <v>1</v>
      </c>
      <c r="K1211" s="101">
        <f>VLOOKUP($A1211,'2021-22 Salary &amp; Benefits'!$A:$I,4,FALSE)</f>
        <v>1</v>
      </c>
      <c r="L1211" s="45">
        <f t="shared" si="266"/>
        <v>0</v>
      </c>
      <c r="M1211" s="29">
        <v>15</v>
      </c>
      <c r="N1211" s="31">
        <f t="shared" si="267"/>
        <v>0</v>
      </c>
      <c r="O1211" s="29">
        <v>1.1000000000000001</v>
      </c>
      <c r="P1211" s="29">
        <v>36</v>
      </c>
      <c r="Q1211" s="32">
        <f t="shared" si="268"/>
        <v>0</v>
      </c>
      <c r="R1211" s="122">
        <f t="shared" si="269"/>
        <v>0</v>
      </c>
      <c r="S1211" s="25">
        <f>VLOOKUP($A1211,'2021-22 Salary &amp; Benefits'!$A:$I,5,FALSE)</f>
        <v>67585</v>
      </c>
      <c r="T1211" s="25">
        <f>VLOOKUP($A1211,'2021-22 Salary &amp; Benefits'!$A:$I,6,FALSE)</f>
        <v>68937</v>
      </c>
      <c r="U1211" s="26">
        <f t="shared" si="270"/>
        <v>0</v>
      </c>
      <c r="V1211" s="26">
        <f t="shared" si="271"/>
        <v>0</v>
      </c>
      <c r="W1211" s="26">
        <f>'2021-22 Salary &amp; Benefits'!G$6</f>
        <v>11848.32</v>
      </c>
      <c r="X1211" s="28">
        <f>'2021-22 Salary &amp; Benefits'!H$6</f>
        <v>0.2271</v>
      </c>
      <c r="Y1211" s="28">
        <f>'2021-22 Salary &amp; Benefits'!I$6</f>
        <v>0.22070000000000001</v>
      </c>
      <c r="Z1211" s="26">
        <f t="shared" si="272"/>
        <v>0</v>
      </c>
      <c r="AA1211" s="27">
        <f t="shared" si="264"/>
        <v>0</v>
      </c>
      <c r="AB1211" s="27">
        <f t="shared" si="273"/>
        <v>0</v>
      </c>
      <c r="AC1211" s="27">
        <f t="shared" si="274"/>
        <v>0</v>
      </c>
      <c r="AD1211" s="26">
        <f t="shared" si="275"/>
        <v>0</v>
      </c>
    </row>
    <row r="1212" spans="1:30" s="5" customFormat="1">
      <c r="A1212" s="129" t="s">
        <v>2500</v>
      </c>
      <c r="B1212" s="129" t="s">
        <v>1834</v>
      </c>
      <c r="C1212" s="130">
        <v>5417</v>
      </c>
      <c r="D1212" s="129" t="s">
        <v>1839</v>
      </c>
      <c r="E1212" s="169">
        <f>VLOOKUP($C1212,'2020-21 School Level AAFTE'!$C:$Z,11,FALSE)</f>
        <v>0.33329999999999999</v>
      </c>
      <c r="F1212" s="169" t="str">
        <f>VLOOKUP($C1212,'2020-21 School Level AAFTE'!$C:$Z,8,FALSE)</f>
        <v>No</v>
      </c>
      <c r="G1212" s="167">
        <f>VLOOKUP($C1212,'2020-21 School Level AAFTE'!$C:$I,7,FALSE)</f>
        <v>1.34</v>
      </c>
      <c r="H1212" s="145">
        <f>IFERROR(IF(F1212= "yes",VLOOKUP(C1212,Summary!$B:$I,5,0),0),0)</f>
        <v>0</v>
      </c>
      <c r="I1212" s="144">
        <f t="shared" si="265"/>
        <v>0</v>
      </c>
      <c r="J1212" s="101">
        <f>VLOOKUP($A1212,'2021-22 Salary &amp; Benefits'!$A:$I,3,FALSE)</f>
        <v>1</v>
      </c>
      <c r="K1212" s="101">
        <f>VLOOKUP($A1212,'2021-22 Salary &amp; Benefits'!$A:$I,4,FALSE)</f>
        <v>1</v>
      </c>
      <c r="L1212" s="121">
        <f t="shared" si="266"/>
        <v>0</v>
      </c>
      <c r="M1212" s="29">
        <v>15</v>
      </c>
      <c r="N1212" s="31">
        <f t="shared" si="267"/>
        <v>0</v>
      </c>
      <c r="O1212" s="29">
        <v>1.1000000000000001</v>
      </c>
      <c r="P1212" s="29">
        <v>36</v>
      </c>
      <c r="Q1212" s="32">
        <f t="shared" si="268"/>
        <v>0</v>
      </c>
      <c r="R1212" s="122">
        <f t="shared" si="269"/>
        <v>0</v>
      </c>
      <c r="S1212" s="25">
        <f>VLOOKUP($A1212,'2021-22 Salary &amp; Benefits'!$A:$I,5,FALSE)</f>
        <v>67585</v>
      </c>
      <c r="T1212" s="25">
        <f>VLOOKUP($A1212,'2021-22 Salary &amp; Benefits'!$A:$I,6,FALSE)</f>
        <v>68937</v>
      </c>
      <c r="U1212" s="26">
        <f t="shared" si="270"/>
        <v>0</v>
      </c>
      <c r="V1212" s="26">
        <f t="shared" si="271"/>
        <v>0</v>
      </c>
      <c r="W1212" s="26">
        <f>'2021-22 Salary &amp; Benefits'!G$6</f>
        <v>11848.32</v>
      </c>
      <c r="X1212" s="28">
        <f>'2021-22 Salary &amp; Benefits'!H$6</f>
        <v>0.2271</v>
      </c>
      <c r="Y1212" s="28">
        <f>'2021-22 Salary &amp; Benefits'!I$6</f>
        <v>0.22070000000000001</v>
      </c>
      <c r="Z1212" s="26">
        <f t="shared" si="272"/>
        <v>0</v>
      </c>
      <c r="AA1212" s="27">
        <f t="shared" si="264"/>
        <v>0</v>
      </c>
      <c r="AB1212" s="27">
        <f t="shared" si="273"/>
        <v>0</v>
      </c>
      <c r="AC1212" s="27">
        <f t="shared" si="274"/>
        <v>0</v>
      </c>
      <c r="AD1212" s="26">
        <f t="shared" si="275"/>
        <v>0</v>
      </c>
    </row>
    <row r="1213" spans="1:30" s="5" customFormat="1">
      <c r="A1213" s="129" t="s">
        <v>2548</v>
      </c>
      <c r="B1213" s="129" t="s">
        <v>2125</v>
      </c>
      <c r="C1213" s="130">
        <v>4428</v>
      </c>
      <c r="D1213" s="129" t="s">
        <v>2129</v>
      </c>
      <c r="E1213" s="169">
        <f>VLOOKUP($C1213,'2020-21 School Level AAFTE'!$C:$Z,11,FALSE)</f>
        <v>0.59470000000000001</v>
      </c>
      <c r="F1213" s="169" t="str">
        <f>VLOOKUP($C1213,'2020-21 School Level AAFTE'!$C:$Z,8,FALSE)</f>
        <v>Yes</v>
      </c>
      <c r="G1213" s="167">
        <f>VLOOKUP($C1213,'2020-21 School Level AAFTE'!$C:$I,7,FALSE)</f>
        <v>294.22000000000003</v>
      </c>
      <c r="H1213" s="145">
        <f>IFERROR(IF(F1213= "yes",VLOOKUP(C1213,Summary!$B:$I,5,0),0),0)</f>
        <v>0</v>
      </c>
      <c r="I1213" s="144">
        <f t="shared" si="265"/>
        <v>294.22000000000003</v>
      </c>
      <c r="J1213" s="101">
        <f>VLOOKUP($A1213,'2021-22 Salary &amp; Benefits'!$A:$I,3,FALSE)</f>
        <v>1.06</v>
      </c>
      <c r="K1213" s="101">
        <f>VLOOKUP($A1213,'2021-22 Salary &amp; Benefits'!$A:$I,4,FALSE)</f>
        <v>1.06</v>
      </c>
      <c r="L1213" s="121">
        <f t="shared" si="266"/>
        <v>294.22000000000003</v>
      </c>
      <c r="M1213" s="29">
        <v>15</v>
      </c>
      <c r="N1213" s="31">
        <f t="shared" si="267"/>
        <v>19.614666666666668</v>
      </c>
      <c r="O1213" s="29">
        <v>1.1000000000000001</v>
      </c>
      <c r="P1213" s="29">
        <v>36</v>
      </c>
      <c r="Q1213" s="32">
        <f t="shared" si="268"/>
        <v>776.74080000000015</v>
      </c>
      <c r="R1213" s="122">
        <f t="shared" si="269"/>
        <v>0.86304533333333355</v>
      </c>
      <c r="S1213" s="25">
        <f>VLOOKUP($A1213,'2021-22 Salary &amp; Benefits'!$A:$I,5,FALSE)</f>
        <v>67585</v>
      </c>
      <c r="T1213" s="25">
        <f>VLOOKUP($A1213,'2021-22 Salary &amp; Benefits'!$A:$I,6,FALSE)</f>
        <v>68937</v>
      </c>
      <c r="U1213" s="26">
        <f t="shared" si="270"/>
        <v>61828.653984533354</v>
      </c>
      <c r="V1213" s="26">
        <f t="shared" si="271"/>
        <v>1236.847528106664</v>
      </c>
      <c r="W1213" s="26">
        <f>'2021-22 Salary &amp; Benefits'!G$6</f>
        <v>11848.32</v>
      </c>
      <c r="X1213" s="28">
        <f>'2021-22 Salary &amp; Benefits'!H$6</f>
        <v>0.2271</v>
      </c>
      <c r="Y1213" s="28">
        <f>'2021-22 Salary &amp; Benefits'!I$6</f>
        <v>0.22070000000000001</v>
      </c>
      <c r="Z1213" s="26">
        <f t="shared" si="272"/>
        <v>24539.896853180668</v>
      </c>
      <c r="AA1213" s="27">
        <f t="shared" si="264"/>
        <v>1051.0916918773337</v>
      </c>
      <c r="AB1213" s="27">
        <f t="shared" si="273"/>
        <v>231.97593639732756</v>
      </c>
      <c r="AC1213" s="27">
        <f t="shared" si="274"/>
        <v>1283.0676282746613</v>
      </c>
      <c r="AD1213" s="26">
        <f t="shared" si="275"/>
        <v>88888.465994095342</v>
      </c>
    </row>
    <row r="1214" spans="1:30" s="5" customFormat="1">
      <c r="A1214" s="129" t="s">
        <v>2548</v>
      </c>
      <c r="B1214" s="129" t="s">
        <v>2125</v>
      </c>
      <c r="C1214" s="130">
        <v>4525</v>
      </c>
      <c r="D1214" s="129" t="s">
        <v>2130</v>
      </c>
      <c r="E1214" s="169">
        <f>VLOOKUP($C1214,'2020-21 School Level AAFTE'!$C:$Z,11,FALSE)</f>
        <v>0.49659999999999999</v>
      </c>
      <c r="F1214" s="169" t="str">
        <f>VLOOKUP($C1214,'2020-21 School Level AAFTE'!$C:$Z,8,FALSE)</f>
        <v>No</v>
      </c>
      <c r="G1214" s="167">
        <f>VLOOKUP($C1214,'2020-21 School Level AAFTE'!$C:$I,7,FALSE)</f>
        <v>364.15</v>
      </c>
      <c r="H1214" s="145">
        <f>IFERROR(IF(F1214= "yes",VLOOKUP(C1214,Summary!$B:$I,5,0),0),0)</f>
        <v>0</v>
      </c>
      <c r="I1214" s="143">
        <f t="shared" si="265"/>
        <v>0</v>
      </c>
      <c r="J1214" s="101">
        <f>VLOOKUP($A1214,'2021-22 Salary &amp; Benefits'!$A:$I,3,FALSE)</f>
        <v>1.06</v>
      </c>
      <c r="K1214" s="101">
        <f>VLOOKUP($A1214,'2021-22 Salary &amp; Benefits'!$A:$I,4,FALSE)</f>
        <v>1.06</v>
      </c>
      <c r="L1214" s="45">
        <f t="shared" si="266"/>
        <v>0</v>
      </c>
      <c r="M1214" s="29">
        <v>15</v>
      </c>
      <c r="N1214" s="31">
        <f t="shared" si="267"/>
        <v>0</v>
      </c>
      <c r="O1214" s="29">
        <v>1.1000000000000001</v>
      </c>
      <c r="P1214" s="29">
        <v>36</v>
      </c>
      <c r="Q1214" s="32">
        <f t="shared" si="268"/>
        <v>0</v>
      </c>
      <c r="R1214" s="122">
        <f t="shared" si="269"/>
        <v>0</v>
      </c>
      <c r="S1214" s="25">
        <f>VLOOKUP($A1214,'2021-22 Salary &amp; Benefits'!$A:$I,5,FALSE)</f>
        <v>67585</v>
      </c>
      <c r="T1214" s="25">
        <f>VLOOKUP($A1214,'2021-22 Salary &amp; Benefits'!$A:$I,6,FALSE)</f>
        <v>68937</v>
      </c>
      <c r="U1214" s="26">
        <f t="shared" si="270"/>
        <v>0</v>
      </c>
      <c r="V1214" s="26">
        <f t="shared" si="271"/>
        <v>0</v>
      </c>
      <c r="W1214" s="26">
        <f>'2021-22 Salary &amp; Benefits'!G$6</f>
        <v>11848.32</v>
      </c>
      <c r="X1214" s="28">
        <f>'2021-22 Salary &amp; Benefits'!H$6</f>
        <v>0.2271</v>
      </c>
      <c r="Y1214" s="28">
        <f>'2021-22 Salary &amp; Benefits'!I$6</f>
        <v>0.22070000000000001</v>
      </c>
      <c r="Z1214" s="26">
        <f t="shared" si="272"/>
        <v>0</v>
      </c>
      <c r="AA1214" s="27">
        <f t="shared" si="264"/>
        <v>0</v>
      </c>
      <c r="AB1214" s="27">
        <f t="shared" si="273"/>
        <v>0</v>
      </c>
      <c r="AC1214" s="27">
        <f t="shared" si="274"/>
        <v>0</v>
      </c>
      <c r="AD1214" s="26">
        <f t="shared" si="275"/>
        <v>0</v>
      </c>
    </row>
    <row r="1215" spans="1:30" s="5" customFormat="1">
      <c r="A1215" s="129" t="s">
        <v>2548</v>
      </c>
      <c r="B1215" s="129" t="s">
        <v>2125</v>
      </c>
      <c r="C1215" s="130">
        <v>5554</v>
      </c>
      <c r="D1215" s="129" t="s">
        <v>3184</v>
      </c>
      <c r="E1215" s="169">
        <f>VLOOKUP($C1215,'2020-21 School Level AAFTE'!$C:$Z,11,FALSE)</f>
        <v>0.42499999999999999</v>
      </c>
      <c r="F1215" s="169" t="str">
        <f>VLOOKUP($C1215,'2020-21 School Level AAFTE'!$C:$Z,8,FALSE)</f>
        <v>No</v>
      </c>
      <c r="G1215" s="167">
        <f>VLOOKUP($C1215,'2020-21 School Level AAFTE'!$C:$I,7,FALSE)</f>
        <v>4.4000000000000004</v>
      </c>
      <c r="H1215" s="145">
        <f>IFERROR(IF(F1215= "yes",VLOOKUP(C1215,Summary!$B:$I,5,0),0),0)</f>
        <v>0</v>
      </c>
      <c r="I1215" s="144">
        <f t="shared" si="265"/>
        <v>0</v>
      </c>
      <c r="J1215" s="101">
        <f>VLOOKUP($A1215,'2021-22 Salary &amp; Benefits'!$A:$I,3,FALSE)</f>
        <v>1.06</v>
      </c>
      <c r="K1215" s="101">
        <f>VLOOKUP($A1215,'2021-22 Salary &amp; Benefits'!$A:$I,4,FALSE)</f>
        <v>1.06</v>
      </c>
      <c r="L1215" s="121">
        <f t="shared" si="266"/>
        <v>0</v>
      </c>
      <c r="M1215" s="29">
        <v>15</v>
      </c>
      <c r="N1215" s="31">
        <f t="shared" si="267"/>
        <v>0</v>
      </c>
      <c r="O1215" s="29">
        <v>1.1000000000000001</v>
      </c>
      <c r="P1215" s="29">
        <v>36</v>
      </c>
      <c r="Q1215" s="32">
        <f t="shared" si="268"/>
        <v>0</v>
      </c>
      <c r="R1215" s="122">
        <f t="shared" si="269"/>
        <v>0</v>
      </c>
      <c r="S1215" s="25">
        <f>VLOOKUP($A1215,'2021-22 Salary &amp; Benefits'!$A:$I,5,FALSE)</f>
        <v>67585</v>
      </c>
      <c r="T1215" s="25">
        <f>VLOOKUP($A1215,'2021-22 Salary &amp; Benefits'!$A:$I,6,FALSE)</f>
        <v>68937</v>
      </c>
      <c r="U1215" s="26">
        <f t="shared" si="270"/>
        <v>0</v>
      </c>
      <c r="V1215" s="26">
        <f t="shared" si="271"/>
        <v>0</v>
      </c>
      <c r="W1215" s="26">
        <f>'2021-22 Salary &amp; Benefits'!G$6</f>
        <v>11848.32</v>
      </c>
      <c r="X1215" s="28">
        <f>'2021-22 Salary &amp; Benefits'!H$6</f>
        <v>0.2271</v>
      </c>
      <c r="Y1215" s="28">
        <f>'2021-22 Salary &amp; Benefits'!I$6</f>
        <v>0.22070000000000001</v>
      </c>
      <c r="Z1215" s="26">
        <f t="shared" si="272"/>
        <v>0</v>
      </c>
      <c r="AA1215" s="27">
        <f t="shared" si="264"/>
        <v>0</v>
      </c>
      <c r="AB1215" s="27">
        <f t="shared" si="273"/>
        <v>0</v>
      </c>
      <c r="AC1215" s="27">
        <f t="shared" si="274"/>
        <v>0</v>
      </c>
      <c r="AD1215" s="26">
        <f t="shared" si="275"/>
        <v>0</v>
      </c>
    </row>
    <row r="1216" spans="1:30" s="5" customFormat="1">
      <c r="A1216" s="129" t="s">
        <v>2548</v>
      </c>
      <c r="B1216" s="129" t="s">
        <v>2125</v>
      </c>
      <c r="C1216" s="130">
        <v>2459</v>
      </c>
      <c r="D1216" s="129" t="s">
        <v>2126</v>
      </c>
      <c r="E1216" s="169">
        <f>VLOOKUP($C1216,'2020-21 School Level AAFTE'!$C:$Z,11,FALSE)</f>
        <v>0.50700000000000001</v>
      </c>
      <c r="F1216" s="169" t="str">
        <f>VLOOKUP($C1216,'2020-21 School Level AAFTE'!$C:$Z,8,FALSE)</f>
        <v>Yes</v>
      </c>
      <c r="G1216" s="167">
        <f>VLOOKUP($C1216,'2020-21 School Level AAFTE'!$C:$I,7,FALSE)</f>
        <v>470.75</v>
      </c>
      <c r="H1216" s="145">
        <f>IFERROR(IF(F1216= "yes",VLOOKUP(C1216,Summary!$B:$I,5,0),0),0)</f>
        <v>0</v>
      </c>
      <c r="I1216" s="143">
        <f t="shared" si="265"/>
        <v>470.75</v>
      </c>
      <c r="J1216" s="101">
        <f>VLOOKUP($A1216,'2021-22 Salary &amp; Benefits'!$A:$I,3,FALSE)</f>
        <v>1.06</v>
      </c>
      <c r="K1216" s="101">
        <f>VLOOKUP($A1216,'2021-22 Salary &amp; Benefits'!$A:$I,4,FALSE)</f>
        <v>1.06</v>
      </c>
      <c r="L1216" s="45">
        <f t="shared" si="266"/>
        <v>470.75</v>
      </c>
      <c r="M1216" s="29">
        <v>15</v>
      </c>
      <c r="N1216" s="31">
        <f t="shared" si="267"/>
        <v>31.383333333333333</v>
      </c>
      <c r="O1216" s="29">
        <v>1.1000000000000001</v>
      </c>
      <c r="P1216" s="29">
        <v>36</v>
      </c>
      <c r="Q1216" s="32">
        <f t="shared" si="268"/>
        <v>1242.78</v>
      </c>
      <c r="R1216" s="122">
        <f t="shared" si="269"/>
        <v>1.3808666666666667</v>
      </c>
      <c r="S1216" s="25">
        <f>VLOOKUP($A1216,'2021-22 Salary &amp; Benefits'!$A:$I,5,FALSE)</f>
        <v>67585</v>
      </c>
      <c r="T1216" s="25">
        <f>VLOOKUP($A1216,'2021-22 Salary &amp; Benefits'!$A:$I,6,FALSE)</f>
        <v>68937</v>
      </c>
      <c r="U1216" s="26">
        <f t="shared" si="270"/>
        <v>98925.426086666674</v>
      </c>
      <c r="V1216" s="26">
        <f t="shared" si="271"/>
        <v>1978.9476373333309</v>
      </c>
      <c r="W1216" s="26">
        <f>'2021-22 Salary &amp; Benefits'!G$6</f>
        <v>11848.32</v>
      </c>
      <c r="X1216" s="28">
        <f>'2021-22 Salary &amp; Benefits'!H$6</f>
        <v>0.2271</v>
      </c>
      <c r="Y1216" s="28">
        <f>'2021-22 Salary &amp; Benefits'!I$6</f>
        <v>0.22070000000000001</v>
      </c>
      <c r="Z1216" s="26">
        <f t="shared" si="272"/>
        <v>39263.66815184147</v>
      </c>
      <c r="AA1216" s="27">
        <f t="shared" si="264"/>
        <v>1681.7395620666666</v>
      </c>
      <c r="AB1216" s="27">
        <f t="shared" si="273"/>
        <v>371.15992134811336</v>
      </c>
      <c r="AC1216" s="27">
        <f t="shared" si="274"/>
        <v>2052.8994834147798</v>
      </c>
      <c r="AD1216" s="26">
        <f t="shared" si="275"/>
        <v>142220.94135925625</v>
      </c>
    </row>
    <row r="1217" spans="1:30" s="5" customFormat="1">
      <c r="A1217" s="129" t="s">
        <v>2548</v>
      </c>
      <c r="B1217" s="129" t="s">
        <v>2125</v>
      </c>
      <c r="C1217" s="130">
        <v>2687</v>
      </c>
      <c r="D1217" s="129" t="s">
        <v>2128</v>
      </c>
      <c r="E1217" s="169">
        <f>VLOOKUP($C1217,'2020-21 School Level AAFTE'!$C:$Z,11,FALSE)</f>
        <v>0.55740000000000001</v>
      </c>
      <c r="F1217" s="169" t="str">
        <f>VLOOKUP($C1217,'2020-21 School Level AAFTE'!$C:$Z,8,FALSE)</f>
        <v>Yes</v>
      </c>
      <c r="G1217" s="167">
        <f>VLOOKUP($C1217,'2020-21 School Level AAFTE'!$C:$I,7,FALSE)</f>
        <v>418.68</v>
      </c>
      <c r="H1217" s="145">
        <f>IFERROR(IF(F1217= "yes",VLOOKUP(C1217,Summary!$B:$I,5,0),0),0)</f>
        <v>0</v>
      </c>
      <c r="I1217" s="144">
        <f t="shared" si="265"/>
        <v>418.68</v>
      </c>
      <c r="J1217" s="101">
        <f>VLOOKUP($A1217,'2021-22 Salary &amp; Benefits'!$A:$I,3,FALSE)</f>
        <v>1.06</v>
      </c>
      <c r="K1217" s="101">
        <f>VLOOKUP($A1217,'2021-22 Salary &amp; Benefits'!$A:$I,4,FALSE)</f>
        <v>1.06</v>
      </c>
      <c r="L1217" s="121">
        <f t="shared" si="266"/>
        <v>418.68</v>
      </c>
      <c r="M1217" s="29">
        <v>15</v>
      </c>
      <c r="N1217" s="31">
        <f t="shared" si="267"/>
        <v>27.911999999999999</v>
      </c>
      <c r="O1217" s="29">
        <v>1.1000000000000001</v>
      </c>
      <c r="P1217" s="29">
        <v>36</v>
      </c>
      <c r="Q1217" s="32">
        <f t="shared" si="268"/>
        <v>1105.3152</v>
      </c>
      <c r="R1217" s="122">
        <f t="shared" si="269"/>
        <v>1.2281280000000001</v>
      </c>
      <c r="S1217" s="25">
        <f>VLOOKUP($A1217,'2021-22 Salary &amp; Benefits'!$A:$I,5,FALSE)</f>
        <v>67585</v>
      </c>
      <c r="T1217" s="25">
        <f>VLOOKUP($A1217,'2021-22 Salary &amp; Benefits'!$A:$I,6,FALSE)</f>
        <v>68937</v>
      </c>
      <c r="U1217" s="26">
        <f t="shared" si="270"/>
        <v>87983.212732800021</v>
      </c>
      <c r="V1217" s="26">
        <f t="shared" si="271"/>
        <v>1760.0547993599903</v>
      </c>
      <c r="W1217" s="26">
        <f>'2021-22 Salary &amp; Benefits'!G$6</f>
        <v>11848.32</v>
      </c>
      <c r="X1217" s="28">
        <f>'2021-22 Salary &amp; Benefits'!H$6</f>
        <v>0.2271</v>
      </c>
      <c r="Y1217" s="28">
        <f>'2021-22 Salary &amp; Benefits'!I$6</f>
        <v>0.22070000000000001</v>
      </c>
      <c r="Z1217" s="26">
        <f t="shared" si="272"/>
        <v>34920.685250797636</v>
      </c>
      <c r="AA1217" s="27">
        <f t="shared" si="264"/>
        <v>1495.7211255360003</v>
      </c>
      <c r="AB1217" s="27">
        <f t="shared" si="273"/>
        <v>330.1056524057953</v>
      </c>
      <c r="AC1217" s="27">
        <f t="shared" si="274"/>
        <v>1825.8267779417956</v>
      </c>
      <c r="AD1217" s="26">
        <f t="shared" si="275"/>
        <v>126489.77956089943</v>
      </c>
    </row>
    <row r="1218" spans="1:30" s="5" customFormat="1">
      <c r="A1218" s="129" t="s">
        <v>2548</v>
      </c>
      <c r="B1218" s="129" t="s">
        <v>2125</v>
      </c>
      <c r="C1218" s="130">
        <v>2489</v>
      </c>
      <c r="D1218" s="129" t="s">
        <v>2127</v>
      </c>
      <c r="E1218" s="169">
        <f>VLOOKUP($C1218,'2020-21 School Level AAFTE'!$C:$Z,11,FALSE)</f>
        <v>0.56399999999999995</v>
      </c>
      <c r="F1218" s="169" t="str">
        <f>VLOOKUP($C1218,'2020-21 School Level AAFTE'!$C:$Z,8,FALSE)</f>
        <v>Yes</v>
      </c>
      <c r="G1218" s="167">
        <f>VLOOKUP($C1218,'2020-21 School Level AAFTE'!$C:$I,7,FALSE)</f>
        <v>289.11</v>
      </c>
      <c r="H1218" s="145">
        <f>IFERROR(IF(F1218= "yes",VLOOKUP(C1218,Summary!$B:$I,5,0),0),0)</f>
        <v>0</v>
      </c>
      <c r="I1218" s="144">
        <f t="shared" si="265"/>
        <v>289.11</v>
      </c>
      <c r="J1218" s="101">
        <f>VLOOKUP($A1218,'2021-22 Salary &amp; Benefits'!$A:$I,3,FALSE)</f>
        <v>1.06</v>
      </c>
      <c r="K1218" s="101">
        <f>VLOOKUP($A1218,'2021-22 Salary &amp; Benefits'!$A:$I,4,FALSE)</f>
        <v>1.06</v>
      </c>
      <c r="L1218" s="121">
        <f t="shared" si="266"/>
        <v>289.11</v>
      </c>
      <c r="M1218" s="29">
        <v>15</v>
      </c>
      <c r="N1218" s="31">
        <f t="shared" si="267"/>
        <v>19.274000000000001</v>
      </c>
      <c r="O1218" s="29">
        <v>1.1000000000000001</v>
      </c>
      <c r="P1218" s="29">
        <v>36</v>
      </c>
      <c r="Q1218" s="32">
        <f t="shared" si="268"/>
        <v>763.25040000000013</v>
      </c>
      <c r="R1218" s="122">
        <f t="shared" si="269"/>
        <v>0.84805600000000014</v>
      </c>
      <c r="S1218" s="25">
        <f>VLOOKUP($A1218,'2021-22 Salary &amp; Benefits'!$A:$I,5,FALSE)</f>
        <v>67585</v>
      </c>
      <c r="T1218" s="25">
        <f>VLOOKUP($A1218,'2021-22 Salary &amp; Benefits'!$A:$I,6,FALSE)</f>
        <v>68937</v>
      </c>
      <c r="U1218" s="26">
        <f t="shared" si="270"/>
        <v>60754.816645600018</v>
      </c>
      <c r="V1218" s="26">
        <f t="shared" si="271"/>
        <v>1215.3660147199917</v>
      </c>
      <c r="W1218" s="26">
        <f>'2021-22 Salary &amp; Benefits'!G$6</f>
        <v>11848.32</v>
      </c>
      <c r="X1218" s="28">
        <f>'2021-22 Salary &amp; Benefits'!H$6</f>
        <v>0.2271</v>
      </c>
      <c r="Y1218" s="28">
        <f>'2021-22 Salary &amp; Benefits'!I$6</f>
        <v>0.22070000000000001</v>
      </c>
      <c r="Z1218" s="26">
        <f t="shared" si="272"/>
        <v>24113.689005584471</v>
      </c>
      <c r="AA1218" s="27">
        <f t="shared" si="264"/>
        <v>1032.836377672</v>
      </c>
      <c r="AB1218" s="27">
        <f t="shared" si="273"/>
        <v>227.9469885522104</v>
      </c>
      <c r="AC1218" s="27">
        <f t="shared" si="274"/>
        <v>1260.7833662242103</v>
      </c>
      <c r="AD1218" s="26">
        <f t="shared" si="275"/>
        <v>87344.655032128678</v>
      </c>
    </row>
    <row r="1219" spans="1:30" s="5" customFormat="1">
      <c r="A1219" s="126" t="s">
        <v>2340</v>
      </c>
      <c r="B1219" s="129" t="s">
        <v>483</v>
      </c>
      <c r="C1219" s="128">
        <v>3788</v>
      </c>
      <c r="D1219" s="126" t="s">
        <v>487</v>
      </c>
      <c r="E1219" s="169">
        <f>VLOOKUP($C1219,'2020-21 School Level AAFTE'!$C:$Z,11,FALSE)</f>
        <v>0.7026</v>
      </c>
      <c r="F1219" s="169" t="str">
        <f>VLOOKUP($C1219,'2020-21 School Level AAFTE'!$C:$Z,8,FALSE)</f>
        <v>Yes</v>
      </c>
      <c r="G1219" s="167">
        <f>VLOOKUP($C1219,'2020-21 School Level AAFTE'!$C:$I,7,FALSE)</f>
        <v>157.07</v>
      </c>
      <c r="H1219" s="145">
        <f>IFERROR(IF(F1219= "yes",VLOOKUP(C1219,Summary!$B:$I,5,0),0),0)</f>
        <v>0</v>
      </c>
      <c r="I1219" s="144">
        <f t="shared" si="265"/>
        <v>157.07</v>
      </c>
      <c r="J1219" s="101">
        <f>VLOOKUP($A1219,'2021-22 Salary &amp; Benefits'!$A:$I,3,FALSE)</f>
        <v>1</v>
      </c>
      <c r="K1219" s="101">
        <f>VLOOKUP($A1219,'2021-22 Salary &amp; Benefits'!$A:$I,4,FALSE)</f>
        <v>1</v>
      </c>
      <c r="L1219" s="121">
        <f t="shared" si="266"/>
        <v>157.07</v>
      </c>
      <c r="M1219" s="29">
        <v>15</v>
      </c>
      <c r="N1219" s="31">
        <f t="shared" si="267"/>
        <v>10.471333333333332</v>
      </c>
      <c r="O1219" s="29">
        <v>1.1000000000000001</v>
      </c>
      <c r="P1219" s="29">
        <v>36</v>
      </c>
      <c r="Q1219" s="32">
        <f t="shared" si="268"/>
        <v>414.66480000000001</v>
      </c>
      <c r="R1219" s="122">
        <f t="shared" si="269"/>
        <v>0.46073866666666669</v>
      </c>
      <c r="S1219" s="25">
        <f>VLOOKUP($A1219,'2021-22 Salary &amp; Benefits'!$A:$I,5,FALSE)</f>
        <v>67585</v>
      </c>
      <c r="T1219" s="25">
        <f>VLOOKUP($A1219,'2021-22 Salary &amp; Benefits'!$A:$I,6,FALSE)</f>
        <v>68937</v>
      </c>
      <c r="U1219" s="26">
        <f t="shared" si="270"/>
        <v>31139.022786666668</v>
      </c>
      <c r="V1219" s="26">
        <f t="shared" si="271"/>
        <v>622.91867733333129</v>
      </c>
      <c r="W1219" s="26">
        <f>'2021-22 Salary &amp; Benefits'!G$6</f>
        <v>11848.32</v>
      </c>
      <c r="X1219" s="28">
        <f>'2021-22 Salary &amp; Benefits'!H$6</f>
        <v>0.2271</v>
      </c>
      <c r="Y1219" s="28">
        <f>'2021-22 Salary &amp; Benefits'!I$6</f>
        <v>0.22070000000000001</v>
      </c>
      <c r="Z1219" s="26">
        <f t="shared" si="272"/>
        <v>12668.129385979466</v>
      </c>
      <c r="AA1219" s="27">
        <f t="shared" si="264"/>
        <v>529.36569106666661</v>
      </c>
      <c r="AB1219" s="27">
        <f t="shared" si="273"/>
        <v>116.83100801841333</v>
      </c>
      <c r="AC1219" s="27">
        <f t="shared" si="274"/>
        <v>646.1966990850799</v>
      </c>
      <c r="AD1219" s="26">
        <f t="shared" si="275"/>
        <v>45076.267549064549</v>
      </c>
    </row>
    <row r="1220" spans="1:30" s="5" customFormat="1">
      <c r="A1220" s="129" t="s">
        <v>2340</v>
      </c>
      <c r="B1220" s="129" t="s">
        <v>483</v>
      </c>
      <c r="C1220" s="130">
        <v>2728</v>
      </c>
      <c r="D1220" s="129" t="s">
        <v>484</v>
      </c>
      <c r="E1220" s="169">
        <f>VLOOKUP($C1220,'2020-21 School Level AAFTE'!$C:$Z,11,FALSE)</f>
        <v>0.67090000000000005</v>
      </c>
      <c r="F1220" s="169" t="str">
        <f>VLOOKUP($C1220,'2020-21 School Level AAFTE'!$C:$Z,8,FALSE)</f>
        <v>Yes</v>
      </c>
      <c r="G1220" s="167">
        <f>VLOOKUP($C1220,'2020-21 School Level AAFTE'!$C:$I,7,FALSE)</f>
        <v>189.89</v>
      </c>
      <c r="H1220" s="145">
        <f>IFERROR(IF(F1220= "yes",VLOOKUP(C1220,Summary!$B:$I,5,0),0),0)</f>
        <v>0</v>
      </c>
      <c r="I1220" s="143">
        <f t="shared" si="265"/>
        <v>189.89</v>
      </c>
      <c r="J1220" s="101">
        <f>VLOOKUP($A1220,'2021-22 Salary &amp; Benefits'!$A:$I,3,FALSE)</f>
        <v>1</v>
      </c>
      <c r="K1220" s="101">
        <f>VLOOKUP($A1220,'2021-22 Salary &amp; Benefits'!$A:$I,4,FALSE)</f>
        <v>1</v>
      </c>
      <c r="L1220" s="45">
        <f t="shared" si="266"/>
        <v>189.89</v>
      </c>
      <c r="M1220" s="29">
        <v>15</v>
      </c>
      <c r="N1220" s="31">
        <f t="shared" si="267"/>
        <v>12.659333333333333</v>
      </c>
      <c r="O1220" s="29">
        <v>1.1000000000000001</v>
      </c>
      <c r="P1220" s="29">
        <v>36</v>
      </c>
      <c r="Q1220" s="32">
        <f t="shared" si="268"/>
        <v>501.30960000000005</v>
      </c>
      <c r="R1220" s="122">
        <f t="shared" si="269"/>
        <v>0.55701066666666676</v>
      </c>
      <c r="S1220" s="25">
        <f>VLOOKUP($A1220,'2021-22 Salary &amp; Benefits'!$A:$I,5,FALSE)</f>
        <v>67585</v>
      </c>
      <c r="T1220" s="25">
        <f>VLOOKUP($A1220,'2021-22 Salary &amp; Benefits'!$A:$I,6,FALSE)</f>
        <v>68937</v>
      </c>
      <c r="U1220" s="26">
        <f t="shared" si="270"/>
        <v>37645.56590666667</v>
      </c>
      <c r="V1220" s="26">
        <f t="shared" si="271"/>
        <v>753.07842133333907</v>
      </c>
      <c r="W1220" s="26">
        <f>'2021-22 Salary &amp; Benefits'!G$6</f>
        <v>11848.32</v>
      </c>
      <c r="X1220" s="28">
        <f>'2021-22 Salary &amp; Benefits'!H$6</f>
        <v>0.2271</v>
      </c>
      <c r="Y1220" s="28">
        <f>'2021-22 Salary &amp; Benefits'!I$6</f>
        <v>0.22070000000000001</v>
      </c>
      <c r="Z1220" s="26">
        <f t="shared" si="272"/>
        <v>15315.153047072268</v>
      </c>
      <c r="AA1220" s="27">
        <f t="shared" si="264"/>
        <v>639.97740546666682</v>
      </c>
      <c r="AB1220" s="27">
        <f t="shared" si="273"/>
        <v>141.24301338649337</v>
      </c>
      <c r="AC1220" s="27">
        <f t="shared" si="274"/>
        <v>781.22041885316025</v>
      </c>
      <c r="AD1220" s="26">
        <f t="shared" si="275"/>
        <v>54495.017793925435</v>
      </c>
    </row>
    <row r="1221" spans="1:30" s="5" customFormat="1">
      <c r="A1221" s="129" t="s">
        <v>2340</v>
      </c>
      <c r="B1221" s="129" t="s">
        <v>483</v>
      </c>
      <c r="C1221" s="130">
        <v>3787</v>
      </c>
      <c r="D1221" s="129" t="s">
        <v>486</v>
      </c>
      <c r="E1221" s="169">
        <f>VLOOKUP($C1221,'2020-21 School Level AAFTE'!$C:$Z,11,FALSE)</f>
        <v>0.69599999999999995</v>
      </c>
      <c r="F1221" s="169" t="str">
        <f>VLOOKUP($C1221,'2020-21 School Level AAFTE'!$C:$Z,8,FALSE)</f>
        <v>Yes</v>
      </c>
      <c r="G1221" s="167">
        <f>VLOOKUP($C1221,'2020-21 School Level AAFTE'!$C:$I,7,FALSE)</f>
        <v>249.4</v>
      </c>
      <c r="H1221" s="145">
        <f>IFERROR(IF(F1221= "yes",VLOOKUP(C1221,Summary!$B:$I,5,0),0),0)</f>
        <v>0</v>
      </c>
      <c r="I1221" s="143">
        <f t="shared" si="265"/>
        <v>249.4</v>
      </c>
      <c r="J1221" s="101">
        <f>VLOOKUP($A1221,'2021-22 Salary &amp; Benefits'!$A:$I,3,FALSE)</f>
        <v>1</v>
      </c>
      <c r="K1221" s="101">
        <f>VLOOKUP($A1221,'2021-22 Salary &amp; Benefits'!$A:$I,4,FALSE)</f>
        <v>1</v>
      </c>
      <c r="L1221" s="45">
        <f t="shared" si="266"/>
        <v>249.4</v>
      </c>
      <c r="M1221" s="29">
        <v>15</v>
      </c>
      <c r="N1221" s="31">
        <f t="shared" si="267"/>
        <v>16.626666666666669</v>
      </c>
      <c r="O1221" s="29">
        <v>1.1000000000000001</v>
      </c>
      <c r="P1221" s="29">
        <v>36</v>
      </c>
      <c r="Q1221" s="32">
        <f t="shared" si="268"/>
        <v>658.41600000000017</v>
      </c>
      <c r="R1221" s="122">
        <f t="shared" si="269"/>
        <v>0.73157333333333352</v>
      </c>
      <c r="S1221" s="25">
        <f>VLOOKUP($A1221,'2021-22 Salary &amp; Benefits'!$A:$I,5,FALSE)</f>
        <v>67585</v>
      </c>
      <c r="T1221" s="25">
        <f>VLOOKUP($A1221,'2021-22 Salary &amp; Benefits'!$A:$I,6,FALSE)</f>
        <v>68937</v>
      </c>
      <c r="U1221" s="26">
        <f t="shared" si="270"/>
        <v>49443.383733333343</v>
      </c>
      <c r="V1221" s="26">
        <f t="shared" si="271"/>
        <v>989.0871466666722</v>
      </c>
      <c r="W1221" s="26">
        <f>'2021-22 Salary &amp; Benefits'!G$6</f>
        <v>11848.32</v>
      </c>
      <c r="X1221" s="28">
        <f>'2021-22 Salary &amp; Benefits'!H$6</f>
        <v>0.2271</v>
      </c>
      <c r="Y1221" s="28">
        <f>'2021-22 Salary &amp; Benefits'!I$6</f>
        <v>0.22070000000000001</v>
      </c>
      <c r="Z1221" s="26">
        <f t="shared" si="272"/>
        <v>20114.798935909337</v>
      </c>
      <c r="AA1221" s="27">
        <f t="shared" si="264"/>
        <v>840.5411813333335</v>
      </c>
      <c r="AB1221" s="27">
        <f t="shared" si="273"/>
        <v>185.50743872026672</v>
      </c>
      <c r="AC1221" s="27">
        <f t="shared" si="274"/>
        <v>1026.0486200536002</v>
      </c>
      <c r="AD1221" s="26">
        <f t="shared" si="275"/>
        <v>71573.318435962952</v>
      </c>
    </row>
    <row r="1222" spans="1:30" s="5" customFormat="1">
      <c r="A1222" s="129" t="s">
        <v>2340</v>
      </c>
      <c r="B1222" s="129" t="s">
        <v>483</v>
      </c>
      <c r="C1222" s="130">
        <v>3155</v>
      </c>
      <c r="D1222" s="129" t="s">
        <v>485</v>
      </c>
      <c r="E1222" s="169">
        <f>VLOOKUP($C1222,'2020-21 School Level AAFTE'!$C:$Z,11,FALSE)</f>
        <v>0.73619999999999997</v>
      </c>
      <c r="F1222" s="169" t="str">
        <f>VLOOKUP($C1222,'2020-21 School Level AAFTE'!$C:$Z,8,FALSE)</f>
        <v>Yes</v>
      </c>
      <c r="G1222" s="167">
        <f>VLOOKUP($C1222,'2020-21 School Level AAFTE'!$C:$I,7,FALSE)</f>
        <v>138.80000000000001</v>
      </c>
      <c r="H1222" s="145">
        <f>IFERROR(IF(F1222= "yes",VLOOKUP(C1222,Summary!$B:$I,5,0),0),0)</f>
        <v>0</v>
      </c>
      <c r="I1222" s="144">
        <f t="shared" si="265"/>
        <v>138.80000000000001</v>
      </c>
      <c r="J1222" s="101">
        <f>VLOOKUP($A1222,'2021-22 Salary &amp; Benefits'!$A:$I,3,FALSE)</f>
        <v>1</v>
      </c>
      <c r="K1222" s="101">
        <f>VLOOKUP($A1222,'2021-22 Salary &amp; Benefits'!$A:$I,4,FALSE)</f>
        <v>1</v>
      </c>
      <c r="L1222" s="121">
        <f t="shared" si="266"/>
        <v>138.80000000000001</v>
      </c>
      <c r="M1222" s="29">
        <v>15</v>
      </c>
      <c r="N1222" s="31">
        <f t="shared" si="267"/>
        <v>9.2533333333333339</v>
      </c>
      <c r="O1222" s="29">
        <v>1.1000000000000001</v>
      </c>
      <c r="P1222" s="29">
        <v>36</v>
      </c>
      <c r="Q1222" s="32">
        <f t="shared" si="268"/>
        <v>366.43200000000007</v>
      </c>
      <c r="R1222" s="122">
        <f t="shared" si="269"/>
        <v>0.40714666666666677</v>
      </c>
      <c r="S1222" s="25">
        <f>VLOOKUP($A1222,'2021-22 Salary &amp; Benefits'!$A:$I,5,FALSE)</f>
        <v>67585</v>
      </c>
      <c r="T1222" s="25">
        <f>VLOOKUP($A1222,'2021-22 Salary &amp; Benefits'!$A:$I,6,FALSE)</f>
        <v>68937</v>
      </c>
      <c r="U1222" s="26">
        <f t="shared" si="270"/>
        <v>27517.007466666673</v>
      </c>
      <c r="V1222" s="26">
        <f t="shared" si="271"/>
        <v>550.46229333333395</v>
      </c>
      <c r="W1222" s="26">
        <f>'2021-22 Salary &amp; Benefits'!G$6</f>
        <v>11848.32</v>
      </c>
      <c r="X1222" s="28">
        <f>'2021-22 Salary &amp; Benefits'!H$6</f>
        <v>0.2271</v>
      </c>
      <c r="Y1222" s="28">
        <f>'2021-22 Salary &amp; Benefits'!I$6</f>
        <v>0.22070000000000001</v>
      </c>
      <c r="Z1222" s="26">
        <f t="shared" si="272"/>
        <v>11194.603417418668</v>
      </c>
      <c r="AA1222" s="27">
        <f t="shared" si="264"/>
        <v>467.79116266666676</v>
      </c>
      <c r="AB1222" s="27">
        <f t="shared" si="273"/>
        <v>103.24150960053336</v>
      </c>
      <c r="AC1222" s="27">
        <f t="shared" si="274"/>
        <v>571.03267226720016</v>
      </c>
      <c r="AD1222" s="26">
        <f t="shared" si="275"/>
        <v>39833.105849685875</v>
      </c>
    </row>
    <row r="1223" spans="1:30" s="5" customFormat="1">
      <c r="A1223" s="129" t="s">
        <v>2324</v>
      </c>
      <c r="B1223" s="129" t="s">
        <v>396</v>
      </c>
      <c r="C1223" s="130">
        <v>3325</v>
      </c>
      <c r="D1223" s="129" t="s">
        <v>402</v>
      </c>
      <c r="E1223" s="169">
        <f>VLOOKUP($C1223,'2020-21 School Level AAFTE'!$C:$Z,11,FALSE)</f>
        <v>0.80840000000000001</v>
      </c>
      <c r="F1223" s="169" t="str">
        <f>VLOOKUP($C1223,'2020-21 School Level AAFTE'!$C:$Z,8,FALSE)</f>
        <v>Yes</v>
      </c>
      <c r="G1223" s="167">
        <f>VLOOKUP($C1223,'2020-21 School Level AAFTE'!$C:$I,7,FALSE)</f>
        <v>323.55</v>
      </c>
      <c r="H1223" s="145">
        <f>IFERROR(IF(F1223= "yes",VLOOKUP(C1223,Summary!$B:$I,5,0),0),0)</f>
        <v>0</v>
      </c>
      <c r="I1223" s="143">
        <f t="shared" si="265"/>
        <v>323.55</v>
      </c>
      <c r="J1223" s="101">
        <f>VLOOKUP($A1223,'2021-22 Salary &amp; Benefits'!$A:$I,3,FALSE)</f>
        <v>1</v>
      </c>
      <c r="K1223" s="101">
        <f>VLOOKUP($A1223,'2021-22 Salary &amp; Benefits'!$A:$I,4,FALSE)</f>
        <v>1</v>
      </c>
      <c r="L1223" s="45">
        <f t="shared" si="266"/>
        <v>323.55</v>
      </c>
      <c r="M1223" s="29">
        <v>15</v>
      </c>
      <c r="N1223" s="31">
        <f t="shared" si="267"/>
        <v>21.57</v>
      </c>
      <c r="O1223" s="29">
        <v>1.1000000000000001</v>
      </c>
      <c r="P1223" s="29">
        <v>36</v>
      </c>
      <c r="Q1223" s="32">
        <f t="shared" si="268"/>
        <v>854.17200000000014</v>
      </c>
      <c r="R1223" s="122">
        <f t="shared" si="269"/>
        <v>0.94908000000000015</v>
      </c>
      <c r="S1223" s="25">
        <f>VLOOKUP($A1223,'2021-22 Salary &amp; Benefits'!$A:$I,5,FALSE)</f>
        <v>67585</v>
      </c>
      <c r="T1223" s="25">
        <f>VLOOKUP($A1223,'2021-22 Salary &amp; Benefits'!$A:$I,6,FALSE)</f>
        <v>68937</v>
      </c>
      <c r="U1223" s="26">
        <f t="shared" si="270"/>
        <v>64143.571800000012</v>
      </c>
      <c r="V1223" s="26">
        <f t="shared" si="271"/>
        <v>1283.1561599999986</v>
      </c>
      <c r="W1223" s="26">
        <f>'2021-22 Salary &amp; Benefits'!G$6</f>
        <v>11848.32</v>
      </c>
      <c r="X1223" s="28">
        <f>'2021-22 Salary &amp; Benefits'!H$6</f>
        <v>0.2271</v>
      </c>
      <c r="Y1223" s="28">
        <f>'2021-22 Salary &amp; Benefits'!I$6</f>
        <v>0.22070000000000001</v>
      </c>
      <c r="Z1223" s="26">
        <f t="shared" si="272"/>
        <v>26095.201265892007</v>
      </c>
      <c r="AA1223" s="27">
        <f t="shared" si="264"/>
        <v>1090.4454660000001</v>
      </c>
      <c r="AB1223" s="27">
        <f t="shared" si="273"/>
        <v>240.66131434620004</v>
      </c>
      <c r="AC1223" s="27">
        <f t="shared" si="274"/>
        <v>1331.1067803462001</v>
      </c>
      <c r="AD1223" s="26">
        <f t="shared" si="275"/>
        <v>92853.036006238224</v>
      </c>
    </row>
    <row r="1224" spans="1:30" s="5" customFormat="1">
      <c r="A1224" s="129" t="s">
        <v>2324</v>
      </c>
      <c r="B1224" s="129" t="s">
        <v>396</v>
      </c>
      <c r="C1224" s="130">
        <v>2918</v>
      </c>
      <c r="D1224" s="129" t="s">
        <v>399</v>
      </c>
      <c r="E1224" s="169">
        <f>VLOOKUP($C1224,'2020-21 School Level AAFTE'!$C:$Z,11,FALSE)</f>
        <v>0.78339999999999999</v>
      </c>
      <c r="F1224" s="169" t="str">
        <f>VLOOKUP($C1224,'2020-21 School Level AAFTE'!$C:$Z,8,FALSE)</f>
        <v>Yes</v>
      </c>
      <c r="G1224" s="167">
        <f>VLOOKUP($C1224,'2020-21 School Level AAFTE'!$C:$I,7,FALSE)</f>
        <v>485.27</v>
      </c>
      <c r="H1224" s="145">
        <f>IFERROR(IF(F1224= "yes",VLOOKUP(C1224,Summary!$B:$I,5,0),0),0)</f>
        <v>0</v>
      </c>
      <c r="I1224" s="143">
        <f t="shared" si="265"/>
        <v>485.27</v>
      </c>
      <c r="J1224" s="101">
        <f>VLOOKUP($A1224,'2021-22 Salary &amp; Benefits'!$A:$I,3,FALSE)</f>
        <v>1</v>
      </c>
      <c r="K1224" s="101">
        <f>VLOOKUP($A1224,'2021-22 Salary &amp; Benefits'!$A:$I,4,FALSE)</f>
        <v>1</v>
      </c>
      <c r="L1224" s="45">
        <f t="shared" si="266"/>
        <v>485.27</v>
      </c>
      <c r="M1224" s="29">
        <v>15</v>
      </c>
      <c r="N1224" s="31">
        <f t="shared" si="267"/>
        <v>32.351333333333329</v>
      </c>
      <c r="O1224" s="29">
        <v>1.1000000000000001</v>
      </c>
      <c r="P1224" s="29">
        <v>36</v>
      </c>
      <c r="Q1224" s="32">
        <f t="shared" si="268"/>
        <v>1281.1127999999999</v>
      </c>
      <c r="R1224" s="122">
        <f t="shared" si="269"/>
        <v>1.4234586666666664</v>
      </c>
      <c r="S1224" s="25">
        <f>VLOOKUP($A1224,'2021-22 Salary &amp; Benefits'!$A:$I,5,FALSE)</f>
        <v>67585</v>
      </c>
      <c r="T1224" s="25">
        <f>VLOOKUP($A1224,'2021-22 Salary &amp; Benefits'!$A:$I,6,FALSE)</f>
        <v>68937</v>
      </c>
      <c r="U1224" s="26">
        <f t="shared" si="270"/>
        <v>96204.453986666646</v>
      </c>
      <c r="V1224" s="26">
        <f t="shared" si="271"/>
        <v>1924.5161173333327</v>
      </c>
      <c r="W1224" s="26">
        <f>'2021-22 Salary &amp; Benefits'!G$6</f>
        <v>11848.32</v>
      </c>
      <c r="X1224" s="28">
        <f>'2021-22 Salary &amp; Benefits'!H$6</f>
        <v>0.2271</v>
      </c>
      <c r="Y1224" s="28">
        <f>'2021-22 Salary &amp; Benefits'!I$6</f>
        <v>0.22070000000000001</v>
      </c>
      <c r="Z1224" s="26">
        <f t="shared" si="272"/>
        <v>39138.365996907458</v>
      </c>
      <c r="AA1224" s="27">
        <f t="shared" si="264"/>
        <v>1635.4828350666662</v>
      </c>
      <c r="AB1224" s="27">
        <f t="shared" si="273"/>
        <v>360.95106169921326</v>
      </c>
      <c r="AC1224" s="27">
        <f t="shared" si="274"/>
        <v>1996.4338967658796</v>
      </c>
      <c r="AD1224" s="26">
        <f t="shared" si="275"/>
        <v>139263.76999767328</v>
      </c>
    </row>
    <row r="1225" spans="1:30" s="5" customFormat="1">
      <c r="A1225" s="151" t="s">
        <v>2324</v>
      </c>
      <c r="B1225" s="129" t="s">
        <v>396</v>
      </c>
      <c r="C1225" s="133">
        <v>3272</v>
      </c>
      <c r="D1225" s="151" t="s">
        <v>401</v>
      </c>
      <c r="E1225" s="169">
        <f>VLOOKUP($C1225,'2020-21 School Level AAFTE'!$C:$Z,11,FALSE)</f>
        <v>0.69920000000000004</v>
      </c>
      <c r="F1225" s="169" t="str">
        <f>VLOOKUP($C1225,'2020-21 School Level AAFTE'!$C:$Z,8,FALSE)</f>
        <v>Yes</v>
      </c>
      <c r="G1225" s="167">
        <f>VLOOKUP($C1225,'2020-21 School Level AAFTE'!$C:$I,7,FALSE)</f>
        <v>620.26</v>
      </c>
      <c r="H1225" s="145">
        <f>IFERROR(IF(F1225= "yes",VLOOKUP(C1225,Summary!$B:$I,5,0),0),0)</f>
        <v>0</v>
      </c>
      <c r="I1225" s="144">
        <f t="shared" si="265"/>
        <v>620.26</v>
      </c>
      <c r="J1225" s="101">
        <f>VLOOKUP($A1225,'2021-22 Salary &amp; Benefits'!$A:$I,3,FALSE)</f>
        <v>1</v>
      </c>
      <c r="K1225" s="101">
        <f>VLOOKUP($A1225,'2021-22 Salary &amp; Benefits'!$A:$I,4,FALSE)</f>
        <v>1</v>
      </c>
      <c r="L1225" s="121">
        <f t="shared" si="266"/>
        <v>620.26</v>
      </c>
      <c r="M1225" s="29">
        <v>15</v>
      </c>
      <c r="N1225" s="31">
        <f t="shared" si="267"/>
        <v>41.350666666666669</v>
      </c>
      <c r="O1225" s="29">
        <v>1.1000000000000001</v>
      </c>
      <c r="P1225" s="29">
        <v>36</v>
      </c>
      <c r="Q1225" s="32">
        <f t="shared" si="268"/>
        <v>1637.4864000000002</v>
      </c>
      <c r="R1225" s="122">
        <f t="shared" si="269"/>
        <v>1.8194293333333336</v>
      </c>
      <c r="S1225" s="25">
        <f>VLOOKUP($A1225,'2021-22 Salary &amp; Benefits'!$A:$I,5,FALSE)</f>
        <v>67585</v>
      </c>
      <c r="T1225" s="25">
        <f>VLOOKUP($A1225,'2021-22 Salary &amp; Benefits'!$A:$I,6,FALSE)</f>
        <v>68937</v>
      </c>
      <c r="U1225" s="26">
        <f t="shared" si="270"/>
        <v>122966.13149333335</v>
      </c>
      <c r="V1225" s="26">
        <f t="shared" si="271"/>
        <v>2459.8684586666641</v>
      </c>
      <c r="W1225" s="26">
        <f>'2021-22 Salary &amp; Benefits'!G$6</f>
        <v>11848.32</v>
      </c>
      <c r="X1225" s="28">
        <f>'2021-22 Salary &amp; Benefits'!H$6</f>
        <v>0.2271</v>
      </c>
      <c r="Y1225" s="28">
        <f>'2021-22 Salary &amp; Benefits'!I$6</f>
        <v>0.22070000000000001</v>
      </c>
      <c r="Z1225" s="26">
        <f t="shared" si="272"/>
        <v>50025.68238968373</v>
      </c>
      <c r="AA1225" s="27">
        <f t="shared" si="264"/>
        <v>2090.4333325333337</v>
      </c>
      <c r="AB1225" s="27">
        <f t="shared" si="273"/>
        <v>461.35863649010673</v>
      </c>
      <c r="AC1225" s="27">
        <f t="shared" si="274"/>
        <v>2551.7919690234403</v>
      </c>
      <c r="AD1225" s="26">
        <f t="shared" si="275"/>
        <v>178003.47431070718</v>
      </c>
    </row>
    <row r="1226" spans="1:30" s="5" customFormat="1">
      <c r="A1226" s="129" t="s">
        <v>2324</v>
      </c>
      <c r="B1226" s="129" t="s">
        <v>396</v>
      </c>
      <c r="C1226" s="130">
        <v>5499</v>
      </c>
      <c r="D1226" s="129" t="s">
        <v>2752</v>
      </c>
      <c r="E1226" s="169">
        <f>VLOOKUP($C1226,'2020-21 School Level AAFTE'!$C:$Z,11,FALSE)</f>
        <v>0.14580000000000001</v>
      </c>
      <c r="F1226" s="169" t="str">
        <f>VLOOKUP($C1226,'2020-21 School Level AAFTE'!$C:$Z,8,FALSE)</f>
        <v>No</v>
      </c>
      <c r="G1226" s="167">
        <f>VLOOKUP($C1226,'2020-21 School Level AAFTE'!$C:$I,7,FALSE)</f>
        <v>7.6</v>
      </c>
      <c r="H1226" s="145">
        <f>IFERROR(IF(F1226= "yes",VLOOKUP(C1226,Summary!$B:$I,5,0),0),0)</f>
        <v>0</v>
      </c>
      <c r="I1226" s="143">
        <f t="shared" si="265"/>
        <v>0</v>
      </c>
      <c r="J1226" s="101">
        <f>VLOOKUP($A1226,'2021-22 Salary &amp; Benefits'!$A:$I,3,FALSE)</f>
        <v>1</v>
      </c>
      <c r="K1226" s="101">
        <f>VLOOKUP($A1226,'2021-22 Salary &amp; Benefits'!$A:$I,4,FALSE)</f>
        <v>1</v>
      </c>
      <c r="L1226" s="45">
        <f t="shared" si="266"/>
        <v>0</v>
      </c>
      <c r="M1226" s="29">
        <v>15</v>
      </c>
      <c r="N1226" s="31">
        <f t="shared" si="267"/>
        <v>0</v>
      </c>
      <c r="O1226" s="29">
        <v>1.1000000000000001</v>
      </c>
      <c r="P1226" s="29">
        <v>36</v>
      </c>
      <c r="Q1226" s="32">
        <f t="shared" si="268"/>
        <v>0</v>
      </c>
      <c r="R1226" s="122">
        <f t="shared" si="269"/>
        <v>0</v>
      </c>
      <c r="S1226" s="25">
        <f>VLOOKUP($A1226,'2021-22 Salary &amp; Benefits'!$A:$I,5,FALSE)</f>
        <v>67585</v>
      </c>
      <c r="T1226" s="25">
        <f>VLOOKUP($A1226,'2021-22 Salary &amp; Benefits'!$A:$I,6,FALSE)</f>
        <v>68937</v>
      </c>
      <c r="U1226" s="26">
        <f t="shared" si="270"/>
        <v>0</v>
      </c>
      <c r="V1226" s="26">
        <f t="shared" si="271"/>
        <v>0</v>
      </c>
      <c r="W1226" s="26">
        <f>'2021-22 Salary &amp; Benefits'!G$6</f>
        <v>11848.32</v>
      </c>
      <c r="X1226" s="28">
        <f>'2021-22 Salary &amp; Benefits'!H$6</f>
        <v>0.2271</v>
      </c>
      <c r="Y1226" s="28">
        <f>'2021-22 Salary &amp; Benefits'!I$6</f>
        <v>0.22070000000000001</v>
      </c>
      <c r="Z1226" s="26">
        <f t="shared" si="272"/>
        <v>0</v>
      </c>
      <c r="AA1226" s="27">
        <f t="shared" si="264"/>
        <v>0</v>
      </c>
      <c r="AB1226" s="27">
        <f t="shared" si="273"/>
        <v>0</v>
      </c>
      <c r="AC1226" s="27">
        <f t="shared" si="274"/>
        <v>0</v>
      </c>
      <c r="AD1226" s="26">
        <f t="shared" si="275"/>
        <v>0</v>
      </c>
    </row>
    <row r="1227" spans="1:30" s="5" customFormat="1">
      <c r="A1227" s="129" t="s">
        <v>2324</v>
      </c>
      <c r="B1227" s="129" t="s">
        <v>396</v>
      </c>
      <c r="C1227" s="130">
        <v>3086</v>
      </c>
      <c r="D1227" s="129" t="s">
        <v>400</v>
      </c>
      <c r="E1227" s="169">
        <f>VLOOKUP($C1227,'2020-21 School Level AAFTE'!$C:$Z,11,FALSE)</f>
        <v>0.72370000000000001</v>
      </c>
      <c r="F1227" s="169" t="str">
        <f>VLOOKUP($C1227,'2020-21 School Level AAFTE'!$C:$Z,8,FALSE)</f>
        <v>Yes</v>
      </c>
      <c r="G1227" s="167">
        <f>VLOOKUP($C1227,'2020-21 School Level AAFTE'!$C:$I,7,FALSE)</f>
        <v>185</v>
      </c>
      <c r="H1227" s="145">
        <f>IFERROR(IF(F1227= "yes",VLOOKUP(C1227,Summary!$B:$I,5,0),0),0)</f>
        <v>0</v>
      </c>
      <c r="I1227" s="143">
        <f t="shared" si="265"/>
        <v>185</v>
      </c>
      <c r="J1227" s="101">
        <f>VLOOKUP($A1227,'2021-22 Salary &amp; Benefits'!$A:$I,3,FALSE)</f>
        <v>1</v>
      </c>
      <c r="K1227" s="101">
        <f>VLOOKUP($A1227,'2021-22 Salary &amp; Benefits'!$A:$I,4,FALSE)</f>
        <v>1</v>
      </c>
      <c r="L1227" s="45">
        <f t="shared" si="266"/>
        <v>185</v>
      </c>
      <c r="M1227" s="29">
        <v>15</v>
      </c>
      <c r="N1227" s="31">
        <f t="shared" si="267"/>
        <v>12.333333333333334</v>
      </c>
      <c r="O1227" s="29">
        <v>1.1000000000000001</v>
      </c>
      <c r="P1227" s="29">
        <v>36</v>
      </c>
      <c r="Q1227" s="32">
        <f t="shared" si="268"/>
        <v>488.40000000000003</v>
      </c>
      <c r="R1227" s="122">
        <f t="shared" si="269"/>
        <v>0.54266666666666674</v>
      </c>
      <c r="S1227" s="25">
        <f>VLOOKUP($A1227,'2021-22 Salary &amp; Benefits'!$A:$I,5,FALSE)</f>
        <v>67585</v>
      </c>
      <c r="T1227" s="25">
        <f>VLOOKUP($A1227,'2021-22 Salary &amp; Benefits'!$A:$I,6,FALSE)</f>
        <v>68937</v>
      </c>
      <c r="U1227" s="26">
        <f t="shared" si="270"/>
        <v>36676.126666666671</v>
      </c>
      <c r="V1227" s="26">
        <f t="shared" si="271"/>
        <v>733.68533333333471</v>
      </c>
      <c r="W1227" s="26">
        <f>'2021-22 Salary &amp; Benefits'!G$6</f>
        <v>11848.32</v>
      </c>
      <c r="X1227" s="28">
        <f>'2021-22 Salary &amp; Benefits'!H$6</f>
        <v>0.2271</v>
      </c>
      <c r="Y1227" s="28">
        <f>'2021-22 Salary &amp; Benefits'!I$6</f>
        <v>0.22070000000000001</v>
      </c>
      <c r="Z1227" s="26">
        <f t="shared" si="272"/>
        <v>14920.761039066669</v>
      </c>
      <c r="AA1227" s="27">
        <f t="shared" si="264"/>
        <v>623.49686666666673</v>
      </c>
      <c r="AB1227" s="27">
        <f t="shared" si="273"/>
        <v>137.60575847333334</v>
      </c>
      <c r="AC1227" s="27">
        <f t="shared" si="274"/>
        <v>761.1026251400001</v>
      </c>
      <c r="AD1227" s="26">
        <f t="shared" si="275"/>
        <v>53091.675664206676</v>
      </c>
    </row>
    <row r="1228" spans="1:30" s="5" customFormat="1">
      <c r="A1228" s="129" t="s">
        <v>2324</v>
      </c>
      <c r="B1228" s="129" t="s">
        <v>396</v>
      </c>
      <c r="C1228" s="130">
        <v>5653</v>
      </c>
      <c r="D1228" s="129" t="s">
        <v>403</v>
      </c>
      <c r="E1228" s="169">
        <f>VLOOKUP($C1228,'2020-21 School Level AAFTE'!$C:$Z,11,FALSE)</f>
        <v>0.63539999999999996</v>
      </c>
      <c r="F1228" s="169" t="str">
        <f>VLOOKUP($C1228,'2020-21 School Level AAFTE'!$C:$Z,8,FALSE)</f>
        <v>Yes</v>
      </c>
      <c r="G1228" s="167">
        <f>VLOOKUP($C1228,'2020-21 School Level AAFTE'!$C:$I,7,FALSE)</f>
        <v>76.03</v>
      </c>
      <c r="H1228" s="145">
        <f>IFERROR(IF(F1228= "yes",VLOOKUP(C1228,Summary!$B:$I,5,0),0),0)</f>
        <v>0</v>
      </c>
      <c r="I1228" s="144">
        <f t="shared" si="265"/>
        <v>76.03</v>
      </c>
      <c r="J1228" s="101">
        <f>VLOOKUP($A1228,'2021-22 Salary &amp; Benefits'!$A:$I,3,FALSE)</f>
        <v>1</v>
      </c>
      <c r="K1228" s="101">
        <f>VLOOKUP($A1228,'2021-22 Salary &amp; Benefits'!$A:$I,4,FALSE)</f>
        <v>1</v>
      </c>
      <c r="L1228" s="121">
        <f t="shared" si="266"/>
        <v>76.03</v>
      </c>
      <c r="M1228" s="29">
        <v>15</v>
      </c>
      <c r="N1228" s="31">
        <f t="shared" si="267"/>
        <v>5.0686666666666671</v>
      </c>
      <c r="O1228" s="29">
        <v>1.1000000000000001</v>
      </c>
      <c r="P1228" s="29">
        <v>36</v>
      </c>
      <c r="Q1228" s="32">
        <f t="shared" si="268"/>
        <v>200.71920000000003</v>
      </c>
      <c r="R1228" s="122">
        <f t="shared" si="269"/>
        <v>0.22302133333333338</v>
      </c>
      <c r="S1228" s="25">
        <f>VLOOKUP($A1228,'2021-22 Salary &amp; Benefits'!$A:$I,5,FALSE)</f>
        <v>67585</v>
      </c>
      <c r="T1228" s="25">
        <f>VLOOKUP($A1228,'2021-22 Salary &amp; Benefits'!$A:$I,6,FALSE)</f>
        <v>68937</v>
      </c>
      <c r="U1228" s="26">
        <f t="shared" si="270"/>
        <v>15072.896813333336</v>
      </c>
      <c r="V1228" s="26">
        <f t="shared" si="271"/>
        <v>301.52484266666579</v>
      </c>
      <c r="W1228" s="26">
        <f>'2021-22 Salary &amp; Benefits'!G$6</f>
        <v>11848.32</v>
      </c>
      <c r="X1228" s="28">
        <f>'2021-22 Salary &amp; Benefits'!H$6</f>
        <v>0.2271</v>
      </c>
      <c r="Y1228" s="28">
        <f>'2021-22 Salary &amp; Benefits'!I$6</f>
        <v>0.22070000000000001</v>
      </c>
      <c r="Z1228" s="26">
        <f t="shared" si="272"/>
        <v>6132.0295232445351</v>
      </c>
      <c r="AA1228" s="27">
        <f t="shared" ref="AA1228:AA1291" si="276">($T1228*$K1228*$R1228/180*3)</f>
        <v>256.24036093333336</v>
      </c>
      <c r="AB1228" s="27">
        <f t="shared" si="273"/>
        <v>56.552247657986676</v>
      </c>
      <c r="AC1228" s="27">
        <f t="shared" si="274"/>
        <v>312.79260859132006</v>
      </c>
      <c r="AD1228" s="26">
        <f t="shared" si="275"/>
        <v>21819.243787835858</v>
      </c>
    </row>
    <row r="1229" spans="1:30" s="5" customFormat="1">
      <c r="A1229" s="129" t="s">
        <v>2324</v>
      </c>
      <c r="B1229" s="129" t="s">
        <v>396</v>
      </c>
      <c r="C1229" s="130">
        <v>1754</v>
      </c>
      <c r="D1229" s="129" t="s">
        <v>397</v>
      </c>
      <c r="E1229" s="169">
        <f>VLOOKUP($C1229,'2020-21 School Level AAFTE'!$C:$Z,11,FALSE)</f>
        <v>0.9143</v>
      </c>
      <c r="F1229" s="169" t="str">
        <f>VLOOKUP($C1229,'2020-21 School Level AAFTE'!$C:$Z,8,FALSE)</f>
        <v>Yes</v>
      </c>
      <c r="G1229" s="167">
        <f>VLOOKUP($C1229,'2020-21 School Level AAFTE'!$C:$I,7,FALSE)</f>
        <v>19.899999999999999</v>
      </c>
      <c r="H1229" s="145">
        <f>IFERROR(IF(F1229= "yes",VLOOKUP(C1229,Summary!$B:$I,5,0),0),0)</f>
        <v>0</v>
      </c>
      <c r="I1229" s="144">
        <f t="shared" si="265"/>
        <v>19.899999999999999</v>
      </c>
      <c r="J1229" s="101">
        <f>VLOOKUP($A1229,'2021-22 Salary &amp; Benefits'!$A:$I,3,FALSE)</f>
        <v>1</v>
      </c>
      <c r="K1229" s="101">
        <f>VLOOKUP($A1229,'2021-22 Salary &amp; Benefits'!$A:$I,4,FALSE)</f>
        <v>1</v>
      </c>
      <c r="L1229" s="121">
        <f t="shared" si="266"/>
        <v>19.899999999999999</v>
      </c>
      <c r="M1229" s="29">
        <v>15</v>
      </c>
      <c r="N1229" s="31">
        <f t="shared" si="267"/>
        <v>1.3266666666666667</v>
      </c>
      <c r="O1229" s="29">
        <v>1.1000000000000001</v>
      </c>
      <c r="P1229" s="29">
        <v>36</v>
      </c>
      <c r="Q1229" s="32">
        <f t="shared" si="268"/>
        <v>52.536000000000001</v>
      </c>
      <c r="R1229" s="122">
        <f t="shared" si="269"/>
        <v>5.8373333333333333E-2</v>
      </c>
      <c r="S1229" s="25">
        <f>VLOOKUP($A1229,'2021-22 Salary &amp; Benefits'!$A:$I,5,FALSE)</f>
        <v>67585</v>
      </c>
      <c r="T1229" s="25">
        <f>VLOOKUP($A1229,'2021-22 Salary &amp; Benefits'!$A:$I,6,FALSE)</f>
        <v>68937</v>
      </c>
      <c r="U1229" s="26">
        <f t="shared" si="270"/>
        <v>3945.1617333333334</v>
      </c>
      <c r="V1229" s="26">
        <f t="shared" si="271"/>
        <v>78.920746666666673</v>
      </c>
      <c r="W1229" s="26">
        <f>'2021-22 Salary &amp; Benefits'!G$6</f>
        <v>11848.32</v>
      </c>
      <c r="X1229" s="28">
        <f>'2021-22 Salary &amp; Benefits'!H$6</f>
        <v>0.2271</v>
      </c>
      <c r="Y1229" s="28">
        <f>'2021-22 Salary &amp; Benefits'!I$6</f>
        <v>0.22070000000000001</v>
      </c>
      <c r="Z1229" s="26">
        <f t="shared" si="272"/>
        <v>1604.9899712293332</v>
      </c>
      <c r="AA1229" s="27">
        <f t="shared" si="276"/>
        <v>67.068041333333341</v>
      </c>
      <c r="AB1229" s="27">
        <f t="shared" si="273"/>
        <v>14.801916722266668</v>
      </c>
      <c r="AC1229" s="27">
        <f t="shared" si="274"/>
        <v>81.869958055600009</v>
      </c>
      <c r="AD1229" s="26">
        <f t="shared" si="275"/>
        <v>5710.9424092849331</v>
      </c>
    </row>
    <row r="1230" spans="1:30" s="5" customFormat="1">
      <c r="A1230" s="129" t="s">
        <v>2324</v>
      </c>
      <c r="B1230" s="129" t="s">
        <v>396</v>
      </c>
      <c r="C1230" s="130">
        <v>2198</v>
      </c>
      <c r="D1230" s="129" t="s">
        <v>398</v>
      </c>
      <c r="E1230" s="169">
        <f>VLOOKUP($C1230,'2020-21 School Level AAFTE'!$C:$Z,11,FALSE)</f>
        <v>0.76900000000000002</v>
      </c>
      <c r="F1230" s="169" t="str">
        <f>VLOOKUP($C1230,'2020-21 School Level AAFTE'!$C:$Z,8,FALSE)</f>
        <v>Yes</v>
      </c>
      <c r="G1230" s="167">
        <f>VLOOKUP($C1230,'2020-21 School Level AAFTE'!$C:$I,7,FALSE)</f>
        <v>316.45999999999998</v>
      </c>
      <c r="H1230" s="145">
        <f>IFERROR(IF(F1230= "yes",VLOOKUP(C1230,Summary!$B:$I,5,0),0),0)</f>
        <v>0</v>
      </c>
      <c r="I1230" s="143">
        <f t="shared" si="265"/>
        <v>316.45999999999998</v>
      </c>
      <c r="J1230" s="101">
        <f>VLOOKUP($A1230,'2021-22 Salary &amp; Benefits'!$A:$I,3,FALSE)</f>
        <v>1</v>
      </c>
      <c r="K1230" s="101">
        <f>VLOOKUP($A1230,'2021-22 Salary &amp; Benefits'!$A:$I,4,FALSE)</f>
        <v>1</v>
      </c>
      <c r="L1230" s="45">
        <f t="shared" si="266"/>
        <v>316.45999999999998</v>
      </c>
      <c r="M1230" s="29">
        <v>15</v>
      </c>
      <c r="N1230" s="31">
        <f t="shared" si="267"/>
        <v>21.097333333333331</v>
      </c>
      <c r="O1230" s="29">
        <v>1.1000000000000001</v>
      </c>
      <c r="P1230" s="29">
        <v>36</v>
      </c>
      <c r="Q1230" s="32">
        <f t="shared" si="268"/>
        <v>835.45439999999996</v>
      </c>
      <c r="R1230" s="122">
        <f t="shared" si="269"/>
        <v>0.92828266666666659</v>
      </c>
      <c r="S1230" s="25">
        <f>VLOOKUP($A1230,'2021-22 Salary &amp; Benefits'!$A:$I,5,FALSE)</f>
        <v>67585</v>
      </c>
      <c r="T1230" s="25">
        <f>VLOOKUP($A1230,'2021-22 Salary &amp; Benefits'!$A:$I,6,FALSE)</f>
        <v>68937</v>
      </c>
      <c r="U1230" s="26">
        <f t="shared" si="270"/>
        <v>62737.984026666658</v>
      </c>
      <c r="V1230" s="26">
        <f t="shared" si="271"/>
        <v>1255.0381653333388</v>
      </c>
      <c r="W1230" s="26">
        <f>'2021-22 Salary &amp; Benefits'!G$6</f>
        <v>11848.32</v>
      </c>
      <c r="X1230" s="28">
        <f>'2021-22 Salary &amp; Benefits'!H$6</f>
        <v>0.2271</v>
      </c>
      <c r="Y1230" s="28">
        <f>'2021-22 Salary &amp; Benefits'!I$6</f>
        <v>0.22070000000000001</v>
      </c>
      <c r="Z1230" s="26">
        <f t="shared" si="272"/>
        <v>25523.373180665061</v>
      </c>
      <c r="AA1230" s="27">
        <f t="shared" si="276"/>
        <v>1066.5503698666666</v>
      </c>
      <c r="AB1230" s="27">
        <f t="shared" si="273"/>
        <v>235.38766662957335</v>
      </c>
      <c r="AC1230" s="27">
        <f t="shared" si="274"/>
        <v>1301.9380364962399</v>
      </c>
      <c r="AD1230" s="26">
        <f t="shared" si="275"/>
        <v>90818.333409161292</v>
      </c>
    </row>
    <row r="1231" spans="1:30" s="5" customFormat="1">
      <c r="A1231" s="129" t="s">
        <v>2384</v>
      </c>
      <c r="B1231" s="129" t="s">
        <v>1044</v>
      </c>
      <c r="C1231" s="130">
        <v>5546</v>
      </c>
      <c r="D1231" s="129" t="s">
        <v>706</v>
      </c>
      <c r="E1231" s="169">
        <f>VLOOKUP($C1231,'2020-21 School Level AAFTE'!$C:$Z,11,FALSE)</f>
        <v>0.51780000000000004</v>
      </c>
      <c r="F1231" s="169" t="str">
        <f>VLOOKUP($C1231,'2020-21 School Level AAFTE'!$C:$Z,8,FALSE)</f>
        <v>Yes</v>
      </c>
      <c r="G1231" s="167">
        <f>VLOOKUP($C1231,'2020-21 School Level AAFTE'!$C:$I,7,FALSE)</f>
        <v>26.5</v>
      </c>
      <c r="H1231" s="145">
        <f>IFERROR(IF(F1231= "yes",VLOOKUP(C1231,Summary!$B:$I,5,0),0),0)</f>
        <v>0</v>
      </c>
      <c r="I1231" s="144">
        <f t="shared" si="265"/>
        <v>26.5</v>
      </c>
      <c r="J1231" s="101">
        <f>VLOOKUP($A1231,'2021-22 Salary &amp; Benefits'!$A:$I,3,FALSE)</f>
        <v>1.18</v>
      </c>
      <c r="K1231" s="101">
        <f>VLOOKUP($A1231,'2021-22 Salary &amp; Benefits'!$A:$I,4,FALSE)</f>
        <v>1.18</v>
      </c>
      <c r="L1231" s="121">
        <f t="shared" si="266"/>
        <v>26.5</v>
      </c>
      <c r="M1231" s="29">
        <v>15</v>
      </c>
      <c r="N1231" s="31">
        <f t="shared" si="267"/>
        <v>1.7666666666666666</v>
      </c>
      <c r="O1231" s="29">
        <v>1.1000000000000001</v>
      </c>
      <c r="P1231" s="29">
        <v>36</v>
      </c>
      <c r="Q1231" s="32">
        <f t="shared" si="268"/>
        <v>69.960000000000008</v>
      </c>
      <c r="R1231" s="122">
        <f t="shared" si="269"/>
        <v>7.7733333333333349E-2</v>
      </c>
      <c r="S1231" s="25">
        <f>VLOOKUP($A1231,'2021-22 Salary &amp; Benefits'!$A:$I,5,FALSE)</f>
        <v>67585</v>
      </c>
      <c r="T1231" s="25">
        <f>VLOOKUP($A1231,'2021-22 Salary &amp; Benefits'!$A:$I,6,FALSE)</f>
        <v>68937</v>
      </c>
      <c r="U1231" s="26">
        <f t="shared" si="270"/>
        <v>6199.2566533333347</v>
      </c>
      <c r="V1231" s="26">
        <f t="shared" si="271"/>
        <v>124.01265066666565</v>
      </c>
      <c r="W1231" s="26">
        <f>'2021-22 Salary &amp; Benefits'!G$6</f>
        <v>11848.32</v>
      </c>
      <c r="X1231" s="28">
        <f>'2021-22 Salary &amp; Benefits'!H$6</f>
        <v>0.2271</v>
      </c>
      <c r="Y1231" s="28">
        <f>'2021-22 Salary &amp; Benefits'!I$6</f>
        <v>0.22070000000000001</v>
      </c>
      <c r="Z1231" s="26">
        <f t="shared" si="272"/>
        <v>2356.2301859741337</v>
      </c>
      <c r="AA1231" s="27">
        <f t="shared" si="276"/>
        <v>105.38782173333334</v>
      </c>
      <c r="AB1231" s="27">
        <f t="shared" si="273"/>
        <v>23.259092256546669</v>
      </c>
      <c r="AC1231" s="27">
        <f t="shared" si="274"/>
        <v>128.64691398988001</v>
      </c>
      <c r="AD1231" s="26">
        <f t="shared" si="275"/>
        <v>8808.1464039640141</v>
      </c>
    </row>
    <row r="1232" spans="1:30" s="5" customFormat="1">
      <c r="A1232" s="129" t="s">
        <v>2384</v>
      </c>
      <c r="B1232" s="129" t="s">
        <v>1044</v>
      </c>
      <c r="C1232" s="130">
        <v>2798</v>
      </c>
      <c r="D1232" s="129" t="s">
        <v>1047</v>
      </c>
      <c r="E1232" s="169">
        <f>VLOOKUP($C1232,'2020-21 School Level AAFTE'!$C:$Z,11,FALSE)</f>
        <v>0.51939999999999997</v>
      </c>
      <c r="F1232" s="169" t="str">
        <f>VLOOKUP($C1232,'2020-21 School Level AAFTE'!$C:$Z,8,FALSE)</f>
        <v>Yes</v>
      </c>
      <c r="G1232" s="167">
        <f>VLOOKUP($C1232,'2020-21 School Level AAFTE'!$C:$I,7,FALSE)</f>
        <v>263.3</v>
      </c>
      <c r="H1232" s="145">
        <f>IFERROR(IF(F1232= "yes",VLOOKUP(C1232,Summary!$B:$I,5,0),0),0)</f>
        <v>0</v>
      </c>
      <c r="I1232" s="143">
        <f t="shared" si="265"/>
        <v>263.3</v>
      </c>
      <c r="J1232" s="101">
        <f>VLOOKUP($A1232,'2021-22 Salary &amp; Benefits'!$A:$I,3,FALSE)</f>
        <v>1.18</v>
      </c>
      <c r="K1232" s="101">
        <f>VLOOKUP($A1232,'2021-22 Salary &amp; Benefits'!$A:$I,4,FALSE)</f>
        <v>1.18</v>
      </c>
      <c r="L1232" s="45">
        <f t="shared" si="266"/>
        <v>263.3</v>
      </c>
      <c r="M1232" s="29">
        <v>15</v>
      </c>
      <c r="N1232" s="31">
        <f t="shared" si="267"/>
        <v>17.553333333333335</v>
      </c>
      <c r="O1232" s="29">
        <v>1.1000000000000001</v>
      </c>
      <c r="P1232" s="29">
        <v>36</v>
      </c>
      <c r="Q1232" s="32">
        <f t="shared" si="268"/>
        <v>695.11200000000019</v>
      </c>
      <c r="R1232" s="122">
        <f t="shared" si="269"/>
        <v>0.77234666666666685</v>
      </c>
      <c r="S1232" s="25">
        <f>VLOOKUP($A1232,'2021-22 Salary &amp; Benefits'!$A:$I,5,FALSE)</f>
        <v>67585</v>
      </c>
      <c r="T1232" s="25">
        <f>VLOOKUP($A1232,'2021-22 Salary &amp; Benefits'!$A:$I,6,FALSE)</f>
        <v>68937</v>
      </c>
      <c r="U1232" s="26">
        <f t="shared" si="270"/>
        <v>61594.87837066668</v>
      </c>
      <c r="V1232" s="26">
        <f t="shared" si="271"/>
        <v>1232.1709781333266</v>
      </c>
      <c r="W1232" s="26">
        <f>'2021-22 Salary &amp; Benefits'!G$6</f>
        <v>11848.32</v>
      </c>
      <c r="X1232" s="28">
        <f>'2021-22 Salary &amp; Benefits'!H$6</f>
        <v>0.2271</v>
      </c>
      <c r="Y1232" s="28">
        <f>'2021-22 Salary &amp; Benefits'!I$6</f>
        <v>0.22070000000000001</v>
      </c>
      <c r="Z1232" s="26">
        <f t="shared" si="272"/>
        <v>23411.14747045243</v>
      </c>
      <c r="AA1232" s="27">
        <f t="shared" si="276"/>
        <v>1047.1174891466669</v>
      </c>
      <c r="AB1232" s="27">
        <f t="shared" si="273"/>
        <v>231.09882985466939</v>
      </c>
      <c r="AC1232" s="27">
        <f t="shared" si="274"/>
        <v>1278.2163190013364</v>
      </c>
      <c r="AD1232" s="26">
        <f t="shared" si="275"/>
        <v>87516.413138253789</v>
      </c>
    </row>
    <row r="1233" spans="1:30" s="5" customFormat="1">
      <c r="A1233" s="126" t="s">
        <v>2384</v>
      </c>
      <c r="B1233" s="129" t="s">
        <v>1044</v>
      </c>
      <c r="C1233" s="128">
        <v>2854</v>
      </c>
      <c r="D1233" s="126" t="s">
        <v>1048</v>
      </c>
      <c r="E1233" s="169">
        <f>VLOOKUP($C1233,'2020-21 School Level AAFTE'!$C:$Z,11,FALSE)</f>
        <v>0.29909999999999998</v>
      </c>
      <c r="F1233" s="169" t="str">
        <f>VLOOKUP($C1233,'2020-21 School Level AAFTE'!$C:$Z,8,FALSE)</f>
        <v>No</v>
      </c>
      <c r="G1233" s="167">
        <f>VLOOKUP($C1233,'2020-21 School Level AAFTE'!$C:$I,7,FALSE)</f>
        <v>227.97</v>
      </c>
      <c r="H1233" s="145">
        <f>IFERROR(IF(F1233= "yes",VLOOKUP(C1233,Summary!$B:$I,5,0),0),0)</f>
        <v>0</v>
      </c>
      <c r="I1233" s="143">
        <f t="shared" si="265"/>
        <v>0</v>
      </c>
      <c r="J1233" s="101">
        <f>VLOOKUP($A1233,'2021-22 Salary &amp; Benefits'!$A:$I,3,FALSE)</f>
        <v>1.18</v>
      </c>
      <c r="K1233" s="101">
        <f>VLOOKUP($A1233,'2021-22 Salary &amp; Benefits'!$A:$I,4,FALSE)</f>
        <v>1.18</v>
      </c>
      <c r="L1233" s="45">
        <f t="shared" si="266"/>
        <v>0</v>
      </c>
      <c r="M1233" s="29">
        <v>15</v>
      </c>
      <c r="N1233" s="31">
        <f t="shared" si="267"/>
        <v>0</v>
      </c>
      <c r="O1233" s="29">
        <v>1.1000000000000001</v>
      </c>
      <c r="P1233" s="29">
        <v>36</v>
      </c>
      <c r="Q1233" s="32">
        <f t="shared" si="268"/>
        <v>0</v>
      </c>
      <c r="R1233" s="122">
        <f t="shared" si="269"/>
        <v>0</v>
      </c>
      <c r="S1233" s="25">
        <f>VLOOKUP($A1233,'2021-22 Salary &amp; Benefits'!$A:$I,5,FALSE)</f>
        <v>67585</v>
      </c>
      <c r="T1233" s="25">
        <f>VLOOKUP($A1233,'2021-22 Salary &amp; Benefits'!$A:$I,6,FALSE)</f>
        <v>68937</v>
      </c>
      <c r="U1233" s="26">
        <f t="shared" si="270"/>
        <v>0</v>
      </c>
      <c r="V1233" s="26">
        <f t="shared" si="271"/>
        <v>0</v>
      </c>
      <c r="W1233" s="26">
        <f>'2021-22 Salary &amp; Benefits'!G$6</f>
        <v>11848.32</v>
      </c>
      <c r="X1233" s="28">
        <f>'2021-22 Salary &amp; Benefits'!H$6</f>
        <v>0.2271</v>
      </c>
      <c r="Y1233" s="28">
        <f>'2021-22 Salary &amp; Benefits'!I$6</f>
        <v>0.22070000000000001</v>
      </c>
      <c r="Z1233" s="26">
        <f t="shared" si="272"/>
        <v>0</v>
      </c>
      <c r="AA1233" s="27">
        <f t="shared" si="276"/>
        <v>0</v>
      </c>
      <c r="AB1233" s="27">
        <f t="shared" si="273"/>
        <v>0</v>
      </c>
      <c r="AC1233" s="27">
        <f t="shared" si="274"/>
        <v>0</v>
      </c>
      <c r="AD1233" s="26">
        <f t="shared" si="275"/>
        <v>0</v>
      </c>
    </row>
    <row r="1234" spans="1:30" s="5" customFormat="1">
      <c r="A1234" s="129" t="s">
        <v>2384</v>
      </c>
      <c r="B1234" s="129" t="s">
        <v>1044</v>
      </c>
      <c r="C1234" s="130">
        <v>5085</v>
      </c>
      <c r="D1234" s="129" t="s">
        <v>1054</v>
      </c>
      <c r="E1234" s="169">
        <f>VLOOKUP($C1234,'2020-21 School Level AAFTE'!$C:$Z,11,FALSE)</f>
        <v>0.33019999999999999</v>
      </c>
      <c r="F1234" s="169" t="str">
        <f>VLOOKUP($C1234,'2020-21 School Level AAFTE'!$C:$Z,8,FALSE)</f>
        <v>No</v>
      </c>
      <c r="G1234" s="167">
        <f>VLOOKUP($C1234,'2020-21 School Level AAFTE'!$C:$I,7,FALSE)</f>
        <v>601.06999999999994</v>
      </c>
      <c r="H1234" s="145">
        <f>IFERROR(IF(F1234= "yes",VLOOKUP(C1234,Summary!$B:$I,5,0),0),0)</f>
        <v>0</v>
      </c>
      <c r="I1234" s="143">
        <f t="shared" si="265"/>
        <v>0</v>
      </c>
      <c r="J1234" s="101">
        <f>VLOOKUP($A1234,'2021-22 Salary &amp; Benefits'!$A:$I,3,FALSE)</f>
        <v>1.18</v>
      </c>
      <c r="K1234" s="101">
        <f>VLOOKUP($A1234,'2021-22 Salary &amp; Benefits'!$A:$I,4,FALSE)</f>
        <v>1.18</v>
      </c>
      <c r="L1234" s="45">
        <f t="shared" si="266"/>
        <v>0</v>
      </c>
      <c r="M1234" s="29">
        <v>15</v>
      </c>
      <c r="N1234" s="31">
        <f t="shared" si="267"/>
        <v>0</v>
      </c>
      <c r="O1234" s="29">
        <v>1.1000000000000001</v>
      </c>
      <c r="P1234" s="29">
        <v>36</v>
      </c>
      <c r="Q1234" s="32">
        <f t="shared" si="268"/>
        <v>0</v>
      </c>
      <c r="R1234" s="122">
        <f t="shared" si="269"/>
        <v>0</v>
      </c>
      <c r="S1234" s="25">
        <f>VLOOKUP($A1234,'2021-22 Salary &amp; Benefits'!$A:$I,5,FALSE)</f>
        <v>67585</v>
      </c>
      <c r="T1234" s="25">
        <f>VLOOKUP($A1234,'2021-22 Salary &amp; Benefits'!$A:$I,6,FALSE)</f>
        <v>68937</v>
      </c>
      <c r="U1234" s="26">
        <f t="shared" si="270"/>
        <v>0</v>
      </c>
      <c r="V1234" s="26">
        <f t="shared" si="271"/>
        <v>0</v>
      </c>
      <c r="W1234" s="26">
        <f>'2021-22 Salary &amp; Benefits'!G$6</f>
        <v>11848.32</v>
      </c>
      <c r="X1234" s="28">
        <f>'2021-22 Salary &amp; Benefits'!H$6</f>
        <v>0.2271</v>
      </c>
      <c r="Y1234" s="28">
        <f>'2021-22 Salary &amp; Benefits'!I$6</f>
        <v>0.22070000000000001</v>
      </c>
      <c r="Z1234" s="26">
        <f t="shared" si="272"/>
        <v>0</v>
      </c>
      <c r="AA1234" s="27">
        <f t="shared" si="276"/>
        <v>0</v>
      </c>
      <c r="AB1234" s="27">
        <f t="shared" si="273"/>
        <v>0</v>
      </c>
      <c r="AC1234" s="27">
        <f t="shared" si="274"/>
        <v>0</v>
      </c>
      <c r="AD1234" s="26">
        <f t="shared" si="275"/>
        <v>0</v>
      </c>
    </row>
    <row r="1235" spans="1:30" s="5" customFormat="1">
      <c r="A1235" s="129" t="s">
        <v>2384</v>
      </c>
      <c r="B1235" s="129" t="s">
        <v>1044</v>
      </c>
      <c r="C1235" s="130">
        <v>4359</v>
      </c>
      <c r="D1235" s="129" t="s">
        <v>1051</v>
      </c>
      <c r="E1235" s="169">
        <f>VLOOKUP($C1235,'2020-21 School Level AAFTE'!$C:$Z,11,FALSE)</f>
        <v>0.4627</v>
      </c>
      <c r="F1235" s="169" t="str">
        <f>VLOOKUP($C1235,'2020-21 School Level AAFTE'!$C:$Z,8,FALSE)</f>
        <v>No</v>
      </c>
      <c r="G1235" s="167">
        <f>VLOOKUP($C1235,'2020-21 School Level AAFTE'!$C:$I,7,FALSE)</f>
        <v>439.6</v>
      </c>
      <c r="H1235" s="145">
        <f>IFERROR(IF(F1235= "yes",VLOOKUP(C1235,Summary!$B:$I,5,0),0),0)</f>
        <v>0</v>
      </c>
      <c r="I1235" s="143">
        <f t="shared" si="265"/>
        <v>0</v>
      </c>
      <c r="J1235" s="101">
        <f>VLOOKUP($A1235,'2021-22 Salary &amp; Benefits'!$A:$I,3,FALSE)</f>
        <v>1.18</v>
      </c>
      <c r="K1235" s="101">
        <f>VLOOKUP($A1235,'2021-22 Salary &amp; Benefits'!$A:$I,4,FALSE)</f>
        <v>1.18</v>
      </c>
      <c r="L1235" s="45">
        <f t="shared" si="266"/>
        <v>0</v>
      </c>
      <c r="M1235" s="29">
        <v>15</v>
      </c>
      <c r="N1235" s="31">
        <f t="shared" si="267"/>
        <v>0</v>
      </c>
      <c r="O1235" s="29">
        <v>1.1000000000000001</v>
      </c>
      <c r="P1235" s="29">
        <v>36</v>
      </c>
      <c r="Q1235" s="32">
        <f t="shared" si="268"/>
        <v>0</v>
      </c>
      <c r="R1235" s="122">
        <f t="shared" si="269"/>
        <v>0</v>
      </c>
      <c r="S1235" s="25">
        <f>VLOOKUP($A1235,'2021-22 Salary &amp; Benefits'!$A:$I,5,FALSE)</f>
        <v>67585</v>
      </c>
      <c r="T1235" s="25">
        <f>VLOOKUP($A1235,'2021-22 Salary &amp; Benefits'!$A:$I,6,FALSE)</f>
        <v>68937</v>
      </c>
      <c r="U1235" s="26">
        <f t="shared" si="270"/>
        <v>0</v>
      </c>
      <c r="V1235" s="26">
        <f t="shared" si="271"/>
        <v>0</v>
      </c>
      <c r="W1235" s="26">
        <f>'2021-22 Salary &amp; Benefits'!G$6</f>
        <v>11848.32</v>
      </c>
      <c r="X1235" s="28">
        <f>'2021-22 Salary &amp; Benefits'!H$6</f>
        <v>0.2271</v>
      </c>
      <c r="Y1235" s="28">
        <f>'2021-22 Salary &amp; Benefits'!I$6</f>
        <v>0.22070000000000001</v>
      </c>
      <c r="Z1235" s="26">
        <f t="shared" si="272"/>
        <v>0</v>
      </c>
      <c r="AA1235" s="27">
        <f t="shared" si="276"/>
        <v>0</v>
      </c>
      <c r="AB1235" s="27">
        <f t="shared" si="273"/>
        <v>0</v>
      </c>
      <c r="AC1235" s="27">
        <f t="shared" si="274"/>
        <v>0</v>
      </c>
      <c r="AD1235" s="26">
        <f t="shared" si="275"/>
        <v>0</v>
      </c>
    </row>
    <row r="1236" spans="1:30" s="5" customFormat="1">
      <c r="A1236" s="129" t="s">
        <v>2384</v>
      </c>
      <c r="B1236" s="129" t="s">
        <v>1044</v>
      </c>
      <c r="C1236" s="130">
        <v>3236</v>
      </c>
      <c r="D1236" s="129" t="s">
        <v>1049</v>
      </c>
      <c r="E1236" s="169">
        <f>VLOOKUP($C1236,'2020-21 School Level AAFTE'!$C:$Z,11,FALSE)</f>
        <v>0.2215</v>
      </c>
      <c r="F1236" s="169" t="str">
        <f>VLOOKUP($C1236,'2020-21 School Level AAFTE'!$C:$Z,8,FALSE)</f>
        <v>No</v>
      </c>
      <c r="G1236" s="167">
        <f>VLOOKUP($C1236,'2020-21 School Level AAFTE'!$C:$I,7,FALSE)</f>
        <v>937.07999999999993</v>
      </c>
      <c r="H1236" s="145">
        <f>IFERROR(IF(F1236= "yes",VLOOKUP(C1236,Summary!$B:$I,5,0),0),0)</f>
        <v>0</v>
      </c>
      <c r="I1236" s="143">
        <f t="shared" si="265"/>
        <v>0</v>
      </c>
      <c r="J1236" s="101">
        <f>VLOOKUP($A1236,'2021-22 Salary &amp; Benefits'!$A:$I,3,FALSE)</f>
        <v>1.18</v>
      </c>
      <c r="K1236" s="101">
        <f>VLOOKUP($A1236,'2021-22 Salary &amp; Benefits'!$A:$I,4,FALSE)</f>
        <v>1.18</v>
      </c>
      <c r="L1236" s="45">
        <f t="shared" si="266"/>
        <v>0</v>
      </c>
      <c r="M1236" s="29">
        <v>15</v>
      </c>
      <c r="N1236" s="31">
        <f t="shared" si="267"/>
        <v>0</v>
      </c>
      <c r="O1236" s="29">
        <v>1.1000000000000001</v>
      </c>
      <c r="P1236" s="29">
        <v>36</v>
      </c>
      <c r="Q1236" s="32">
        <f t="shared" si="268"/>
        <v>0</v>
      </c>
      <c r="R1236" s="122">
        <f t="shared" si="269"/>
        <v>0</v>
      </c>
      <c r="S1236" s="25">
        <f>VLOOKUP($A1236,'2021-22 Salary &amp; Benefits'!$A:$I,5,FALSE)</f>
        <v>67585</v>
      </c>
      <c r="T1236" s="25">
        <f>VLOOKUP($A1236,'2021-22 Salary &amp; Benefits'!$A:$I,6,FALSE)</f>
        <v>68937</v>
      </c>
      <c r="U1236" s="26">
        <f t="shared" si="270"/>
        <v>0</v>
      </c>
      <c r="V1236" s="26">
        <f t="shared" si="271"/>
        <v>0</v>
      </c>
      <c r="W1236" s="26">
        <f>'2021-22 Salary &amp; Benefits'!G$6</f>
        <v>11848.32</v>
      </c>
      <c r="X1236" s="28">
        <f>'2021-22 Salary &amp; Benefits'!H$6</f>
        <v>0.2271</v>
      </c>
      <c r="Y1236" s="28">
        <f>'2021-22 Salary &amp; Benefits'!I$6</f>
        <v>0.22070000000000001</v>
      </c>
      <c r="Z1236" s="26">
        <f t="shared" si="272"/>
        <v>0</v>
      </c>
      <c r="AA1236" s="27">
        <f t="shared" si="276"/>
        <v>0</v>
      </c>
      <c r="AB1236" s="27">
        <f t="shared" si="273"/>
        <v>0</v>
      </c>
      <c r="AC1236" s="27">
        <f t="shared" si="274"/>
        <v>0</v>
      </c>
      <c r="AD1236" s="26">
        <f t="shared" si="275"/>
        <v>0</v>
      </c>
    </row>
    <row r="1237" spans="1:30" s="5" customFormat="1">
      <c r="A1237" s="129" t="s">
        <v>2384</v>
      </c>
      <c r="B1237" s="129" t="s">
        <v>1044</v>
      </c>
      <c r="C1237" s="130">
        <v>5646</v>
      </c>
      <c r="D1237" s="129" t="s">
        <v>3245</v>
      </c>
      <c r="E1237" s="169">
        <f>VLOOKUP($C1237,'2020-21 School Level AAFTE'!$C:$Z,11,FALSE)</f>
        <v>0.1183</v>
      </c>
      <c r="F1237" s="169" t="str">
        <f>VLOOKUP($C1237,'2020-21 School Level AAFTE'!$C:$Z,8,FALSE)</f>
        <v>No</v>
      </c>
      <c r="G1237" s="167">
        <f>VLOOKUP($C1237,'2020-21 School Level AAFTE'!$C:$I,7,FALSE)</f>
        <v>90.41</v>
      </c>
      <c r="H1237" s="145">
        <f>IFERROR(IF(F1237= "yes",VLOOKUP(C1237,Summary!$B:$I,5,0),0),0)</f>
        <v>0</v>
      </c>
      <c r="I1237" s="144">
        <f t="shared" si="265"/>
        <v>0</v>
      </c>
      <c r="J1237" s="101">
        <f>VLOOKUP($A1237,'2021-22 Salary &amp; Benefits'!$A:$I,3,FALSE)</f>
        <v>1.18</v>
      </c>
      <c r="K1237" s="101">
        <f>VLOOKUP($A1237,'2021-22 Salary &amp; Benefits'!$A:$I,4,FALSE)</f>
        <v>1.18</v>
      </c>
      <c r="L1237" s="121">
        <f t="shared" si="266"/>
        <v>0</v>
      </c>
      <c r="M1237" s="29">
        <v>15</v>
      </c>
      <c r="N1237" s="31">
        <f t="shared" si="267"/>
        <v>0</v>
      </c>
      <c r="O1237" s="29">
        <v>1.1000000000000001</v>
      </c>
      <c r="P1237" s="29">
        <v>36</v>
      </c>
      <c r="Q1237" s="32">
        <f t="shared" si="268"/>
        <v>0</v>
      </c>
      <c r="R1237" s="122">
        <f t="shared" si="269"/>
        <v>0</v>
      </c>
      <c r="S1237" s="25">
        <f>VLOOKUP($A1237,'2021-22 Salary &amp; Benefits'!$A:$I,5,FALSE)</f>
        <v>67585</v>
      </c>
      <c r="T1237" s="25">
        <f>VLOOKUP($A1237,'2021-22 Salary &amp; Benefits'!$A:$I,6,FALSE)</f>
        <v>68937</v>
      </c>
      <c r="U1237" s="26">
        <f t="shared" si="270"/>
        <v>0</v>
      </c>
      <c r="V1237" s="26">
        <f t="shared" si="271"/>
        <v>0</v>
      </c>
      <c r="W1237" s="26">
        <f>'2021-22 Salary &amp; Benefits'!G$6</f>
        <v>11848.32</v>
      </c>
      <c r="X1237" s="28">
        <f>'2021-22 Salary &amp; Benefits'!H$6</f>
        <v>0.2271</v>
      </c>
      <c r="Y1237" s="28">
        <f>'2021-22 Salary &amp; Benefits'!I$6</f>
        <v>0.22070000000000001</v>
      </c>
      <c r="Z1237" s="26">
        <f t="shared" si="272"/>
        <v>0</v>
      </c>
      <c r="AA1237" s="27">
        <f t="shared" si="276"/>
        <v>0</v>
      </c>
      <c r="AB1237" s="27">
        <f t="shared" si="273"/>
        <v>0</v>
      </c>
      <c r="AC1237" s="27">
        <f t="shared" si="274"/>
        <v>0</v>
      </c>
      <c r="AD1237" s="26">
        <f t="shared" si="275"/>
        <v>0</v>
      </c>
    </row>
    <row r="1238" spans="1:30" s="5" customFormat="1">
      <c r="A1238" s="129" t="s">
        <v>2384</v>
      </c>
      <c r="B1238" s="129" t="s">
        <v>1044</v>
      </c>
      <c r="C1238" s="130">
        <v>1733</v>
      </c>
      <c r="D1238" s="129" t="s">
        <v>3246</v>
      </c>
      <c r="E1238" s="169">
        <f>VLOOKUP($C1238,'2020-21 School Level AAFTE'!$C:$Z,11,FALSE)</f>
        <v>0.32050000000000001</v>
      </c>
      <c r="F1238" s="169" t="str">
        <f>VLOOKUP($C1238,'2020-21 School Level AAFTE'!$C:$Z,8,FALSE)</f>
        <v>No</v>
      </c>
      <c r="G1238" s="167">
        <f>VLOOKUP($C1238,'2020-21 School Level AAFTE'!$C:$I,7,FALSE)</f>
        <v>62.37</v>
      </c>
      <c r="H1238" s="145">
        <f>IFERROR(IF(F1238= "yes",VLOOKUP(C1238,Summary!$B:$I,5,0),0),0)</f>
        <v>0</v>
      </c>
      <c r="I1238" s="144">
        <f t="shared" ref="I1238:I1299" si="277">IF(F1238= "yes", G1238,0)</f>
        <v>0</v>
      </c>
      <c r="J1238" s="101">
        <f>VLOOKUP($A1238,'2021-22 Salary &amp; Benefits'!$A:$I,3,FALSE)</f>
        <v>1.18</v>
      </c>
      <c r="K1238" s="101">
        <f>VLOOKUP($A1238,'2021-22 Salary &amp; Benefits'!$A:$I,4,FALSE)</f>
        <v>1.18</v>
      </c>
      <c r="L1238" s="121">
        <f t="shared" ref="L1238:L1299" si="278">IF(H1238&gt;0,H1238,I1238)</f>
        <v>0</v>
      </c>
      <c r="M1238" s="29">
        <v>15</v>
      </c>
      <c r="N1238" s="31">
        <f t="shared" ref="N1238:N1299" si="279">IF(L1238="no",0,L1238/M1238)</f>
        <v>0</v>
      </c>
      <c r="O1238" s="29">
        <v>1.1000000000000001</v>
      </c>
      <c r="P1238" s="29">
        <v>36</v>
      </c>
      <c r="Q1238" s="32">
        <f t="shared" ref="Q1238:Q1299" si="280">IF(L1238="no",0,N1238*O1238*P1238)</f>
        <v>0</v>
      </c>
      <c r="R1238" s="122">
        <f t="shared" ref="R1238:R1299" si="281">IF(L1238="no",0,Q1238/900)</f>
        <v>0</v>
      </c>
      <c r="S1238" s="25">
        <f>VLOOKUP($A1238,'2021-22 Salary &amp; Benefits'!$A:$I,5,FALSE)</f>
        <v>67585</v>
      </c>
      <c r="T1238" s="25">
        <f>VLOOKUP($A1238,'2021-22 Salary &amp; Benefits'!$A:$I,6,FALSE)</f>
        <v>68937</v>
      </c>
      <c r="U1238" s="26">
        <f t="shared" ref="U1238:U1299" si="282">$J1238*$S1238*$R1238</f>
        <v>0</v>
      </c>
      <c r="V1238" s="26">
        <f t="shared" ref="V1238:V1299" si="283">$K1238*$T1238*$R1238-U1238</f>
        <v>0</v>
      </c>
      <c r="W1238" s="26">
        <f>'2021-22 Salary &amp; Benefits'!G$6</f>
        <v>11848.32</v>
      </c>
      <c r="X1238" s="28">
        <f>'2021-22 Salary &amp; Benefits'!H$6</f>
        <v>0.2271</v>
      </c>
      <c r="Y1238" s="28">
        <f>'2021-22 Salary &amp; Benefits'!I$6</f>
        <v>0.22070000000000001</v>
      </c>
      <c r="Z1238" s="26">
        <f t="shared" ref="Z1238:Z1299" si="284">U1238*X1238+V1238*Y1238+R1238*W1238</f>
        <v>0</v>
      </c>
      <c r="AA1238" s="27">
        <f t="shared" si="276"/>
        <v>0</v>
      </c>
      <c r="AB1238" s="27">
        <f t="shared" ref="AB1238:AB1299" si="285">AA1238*Y1238</f>
        <v>0</v>
      </c>
      <c r="AC1238" s="27">
        <f t="shared" ref="AC1238:AC1299" si="286">SUM(AA1238:AB1238)</f>
        <v>0</v>
      </c>
      <c r="AD1238" s="26">
        <f t="shared" ref="AD1238:AD1299" si="287">SUM(Z1238,U1238:V1238,AC1238)</f>
        <v>0</v>
      </c>
    </row>
    <row r="1239" spans="1:30" s="5" customFormat="1">
      <c r="A1239" s="129" t="s">
        <v>2384</v>
      </c>
      <c r="B1239" s="129" t="s">
        <v>1044</v>
      </c>
      <c r="C1239" s="130">
        <v>2026</v>
      </c>
      <c r="D1239" s="129" t="s">
        <v>1045</v>
      </c>
      <c r="E1239" s="169">
        <f>VLOOKUP($C1239,'2020-21 School Level AAFTE'!$C:$Z,11,FALSE)</f>
        <v>0.29039999999999999</v>
      </c>
      <c r="F1239" s="169" t="str">
        <f>VLOOKUP($C1239,'2020-21 School Level AAFTE'!$C:$Z,8,FALSE)</f>
        <v>No</v>
      </c>
      <c r="G1239" s="167">
        <f>VLOOKUP($C1239,'2020-21 School Level AAFTE'!$C:$I,7,FALSE)</f>
        <v>342.24</v>
      </c>
      <c r="H1239" s="145">
        <f>IFERROR(IF(F1239= "yes",VLOOKUP(C1239,Summary!$B:$I,5,0),0),0)</f>
        <v>0</v>
      </c>
      <c r="I1239" s="144">
        <f t="shared" si="277"/>
        <v>0</v>
      </c>
      <c r="J1239" s="101">
        <f>VLOOKUP($A1239,'2021-22 Salary &amp; Benefits'!$A:$I,3,FALSE)</f>
        <v>1.18</v>
      </c>
      <c r="K1239" s="101">
        <f>VLOOKUP($A1239,'2021-22 Salary &amp; Benefits'!$A:$I,4,FALSE)</f>
        <v>1.18</v>
      </c>
      <c r="L1239" s="121">
        <f t="shared" si="278"/>
        <v>0</v>
      </c>
      <c r="M1239" s="29">
        <v>15</v>
      </c>
      <c r="N1239" s="31">
        <f t="shared" si="279"/>
        <v>0</v>
      </c>
      <c r="O1239" s="29">
        <v>1.1000000000000001</v>
      </c>
      <c r="P1239" s="29">
        <v>36</v>
      </c>
      <c r="Q1239" s="32">
        <f t="shared" si="280"/>
        <v>0</v>
      </c>
      <c r="R1239" s="122">
        <f t="shared" si="281"/>
        <v>0</v>
      </c>
      <c r="S1239" s="25">
        <f>VLOOKUP($A1239,'2021-22 Salary &amp; Benefits'!$A:$I,5,FALSE)</f>
        <v>67585</v>
      </c>
      <c r="T1239" s="25">
        <f>VLOOKUP($A1239,'2021-22 Salary &amp; Benefits'!$A:$I,6,FALSE)</f>
        <v>68937</v>
      </c>
      <c r="U1239" s="26">
        <f t="shared" si="282"/>
        <v>0</v>
      </c>
      <c r="V1239" s="26">
        <f t="shared" si="283"/>
        <v>0</v>
      </c>
      <c r="W1239" s="26">
        <f>'2021-22 Salary &amp; Benefits'!G$6</f>
        <v>11848.32</v>
      </c>
      <c r="X1239" s="28">
        <f>'2021-22 Salary &amp; Benefits'!H$6</f>
        <v>0.2271</v>
      </c>
      <c r="Y1239" s="28">
        <f>'2021-22 Salary &amp; Benefits'!I$6</f>
        <v>0.22070000000000001</v>
      </c>
      <c r="Z1239" s="26">
        <f t="shared" si="284"/>
        <v>0</v>
      </c>
      <c r="AA1239" s="27">
        <f t="shared" si="276"/>
        <v>0</v>
      </c>
      <c r="AB1239" s="27">
        <f t="shared" si="285"/>
        <v>0</v>
      </c>
      <c r="AC1239" s="27">
        <f t="shared" si="286"/>
        <v>0</v>
      </c>
      <c r="AD1239" s="26">
        <f t="shared" si="287"/>
        <v>0</v>
      </c>
    </row>
    <row r="1240" spans="1:30" s="5" customFormat="1">
      <c r="A1240" s="129" t="s">
        <v>2384</v>
      </c>
      <c r="B1240" s="129" t="s">
        <v>1044</v>
      </c>
      <c r="C1240" s="130">
        <v>2476</v>
      </c>
      <c r="D1240" s="129" t="s">
        <v>1046</v>
      </c>
      <c r="E1240" s="169">
        <f>VLOOKUP($C1240,'2020-21 School Level AAFTE'!$C:$Z,11,FALSE)</f>
        <v>0.29809999999999998</v>
      </c>
      <c r="F1240" s="169" t="str">
        <f>VLOOKUP($C1240,'2020-21 School Level AAFTE'!$C:$Z,8,FALSE)</f>
        <v>No</v>
      </c>
      <c r="G1240" s="167">
        <f>VLOOKUP($C1240,'2020-21 School Level AAFTE'!$C:$I,7,FALSE)</f>
        <v>590.79999999999995</v>
      </c>
      <c r="H1240" s="145">
        <f>IFERROR(IF(F1240= "yes",VLOOKUP(C1240,Summary!$B:$I,5,0),0),0)</f>
        <v>0</v>
      </c>
      <c r="I1240" s="144">
        <f t="shared" si="277"/>
        <v>0</v>
      </c>
      <c r="J1240" s="101">
        <f>VLOOKUP($A1240,'2021-22 Salary &amp; Benefits'!$A:$I,3,FALSE)</f>
        <v>1.18</v>
      </c>
      <c r="K1240" s="101">
        <f>VLOOKUP($A1240,'2021-22 Salary &amp; Benefits'!$A:$I,4,FALSE)</f>
        <v>1.18</v>
      </c>
      <c r="L1240" s="121">
        <f t="shared" si="278"/>
        <v>0</v>
      </c>
      <c r="M1240" s="29">
        <v>15</v>
      </c>
      <c r="N1240" s="31">
        <f t="shared" si="279"/>
        <v>0</v>
      </c>
      <c r="O1240" s="29">
        <v>1.1000000000000001</v>
      </c>
      <c r="P1240" s="29">
        <v>36</v>
      </c>
      <c r="Q1240" s="32">
        <f t="shared" si="280"/>
        <v>0</v>
      </c>
      <c r="R1240" s="122">
        <f t="shared" si="281"/>
        <v>0</v>
      </c>
      <c r="S1240" s="25">
        <f>VLOOKUP($A1240,'2021-22 Salary &amp; Benefits'!$A:$I,5,FALSE)</f>
        <v>67585</v>
      </c>
      <c r="T1240" s="25">
        <f>VLOOKUP($A1240,'2021-22 Salary &amp; Benefits'!$A:$I,6,FALSE)</f>
        <v>68937</v>
      </c>
      <c r="U1240" s="26">
        <f t="shared" si="282"/>
        <v>0</v>
      </c>
      <c r="V1240" s="26">
        <f t="shared" si="283"/>
        <v>0</v>
      </c>
      <c r="W1240" s="26">
        <f>'2021-22 Salary &amp; Benefits'!G$6</f>
        <v>11848.32</v>
      </c>
      <c r="X1240" s="28">
        <f>'2021-22 Salary &amp; Benefits'!H$6</f>
        <v>0.2271</v>
      </c>
      <c r="Y1240" s="28">
        <f>'2021-22 Salary &amp; Benefits'!I$6</f>
        <v>0.22070000000000001</v>
      </c>
      <c r="Z1240" s="26">
        <f t="shared" si="284"/>
        <v>0</v>
      </c>
      <c r="AA1240" s="27">
        <f t="shared" si="276"/>
        <v>0</v>
      </c>
      <c r="AB1240" s="27">
        <f t="shared" si="285"/>
        <v>0</v>
      </c>
      <c r="AC1240" s="27">
        <f t="shared" si="286"/>
        <v>0</v>
      </c>
      <c r="AD1240" s="26">
        <f t="shared" si="287"/>
        <v>0</v>
      </c>
    </row>
    <row r="1241" spans="1:30" s="5" customFormat="1">
      <c r="A1241" s="129" t="s">
        <v>2384</v>
      </c>
      <c r="B1241" s="129" t="s">
        <v>1044</v>
      </c>
      <c r="C1241" s="130">
        <v>4467</v>
      </c>
      <c r="D1241" s="129" t="s">
        <v>1053</v>
      </c>
      <c r="E1241" s="169">
        <f>VLOOKUP($C1241,'2020-21 School Level AAFTE'!$C:$Z,11,FALSE)</f>
        <v>0.33129999999999998</v>
      </c>
      <c r="F1241" s="169" t="str">
        <f>VLOOKUP($C1241,'2020-21 School Level AAFTE'!$C:$Z,8,FALSE)</f>
        <v>No</v>
      </c>
      <c r="G1241" s="167">
        <f>VLOOKUP($C1241,'2020-21 School Level AAFTE'!$C:$I,7,FALSE)</f>
        <v>284.64</v>
      </c>
      <c r="H1241" s="145">
        <f>IFERROR(IF(F1241= "yes",VLOOKUP(C1241,Summary!$B:$I,5,0),0),0)</f>
        <v>0</v>
      </c>
      <c r="I1241" s="144">
        <f t="shared" si="277"/>
        <v>0</v>
      </c>
      <c r="J1241" s="101">
        <f>VLOOKUP($A1241,'2021-22 Salary &amp; Benefits'!$A:$I,3,FALSE)</f>
        <v>1.18</v>
      </c>
      <c r="K1241" s="101">
        <f>VLOOKUP($A1241,'2021-22 Salary &amp; Benefits'!$A:$I,4,FALSE)</f>
        <v>1.18</v>
      </c>
      <c r="L1241" s="121">
        <f t="shared" si="278"/>
        <v>0</v>
      </c>
      <c r="M1241" s="29">
        <v>15</v>
      </c>
      <c r="N1241" s="31">
        <f t="shared" si="279"/>
        <v>0</v>
      </c>
      <c r="O1241" s="29">
        <v>1.1000000000000001</v>
      </c>
      <c r="P1241" s="29">
        <v>36</v>
      </c>
      <c r="Q1241" s="32">
        <f t="shared" si="280"/>
        <v>0</v>
      </c>
      <c r="R1241" s="122">
        <f t="shared" si="281"/>
        <v>0</v>
      </c>
      <c r="S1241" s="25">
        <f>VLOOKUP($A1241,'2021-22 Salary &amp; Benefits'!$A:$I,5,FALSE)</f>
        <v>67585</v>
      </c>
      <c r="T1241" s="25">
        <f>VLOOKUP($A1241,'2021-22 Salary &amp; Benefits'!$A:$I,6,FALSE)</f>
        <v>68937</v>
      </c>
      <c r="U1241" s="26">
        <f t="shared" si="282"/>
        <v>0</v>
      </c>
      <c r="V1241" s="26">
        <f t="shared" si="283"/>
        <v>0</v>
      </c>
      <c r="W1241" s="26">
        <f>'2021-22 Salary &amp; Benefits'!G$6</f>
        <v>11848.32</v>
      </c>
      <c r="X1241" s="28">
        <f>'2021-22 Salary &amp; Benefits'!H$6</f>
        <v>0.2271</v>
      </c>
      <c r="Y1241" s="28">
        <f>'2021-22 Salary &amp; Benefits'!I$6</f>
        <v>0.22070000000000001</v>
      </c>
      <c r="Z1241" s="26">
        <f t="shared" si="284"/>
        <v>0</v>
      </c>
      <c r="AA1241" s="27">
        <f t="shared" si="276"/>
        <v>0</v>
      </c>
      <c r="AB1241" s="27">
        <f t="shared" si="285"/>
        <v>0</v>
      </c>
      <c r="AC1241" s="27">
        <f t="shared" si="286"/>
        <v>0</v>
      </c>
      <c r="AD1241" s="26">
        <f t="shared" si="287"/>
        <v>0</v>
      </c>
    </row>
    <row r="1242" spans="1:30" s="5" customFormat="1">
      <c r="A1242" s="129" t="s">
        <v>2384</v>
      </c>
      <c r="B1242" s="129" t="s">
        <v>1044</v>
      </c>
      <c r="C1242" s="130">
        <v>1677</v>
      </c>
      <c r="D1242" s="129" t="s">
        <v>78</v>
      </c>
      <c r="E1242" s="169">
        <f>VLOOKUP($C1242,'2020-21 School Level AAFTE'!$C:$Z,11,FALSE)</f>
        <v>0.27429999999999999</v>
      </c>
      <c r="F1242" s="169" t="str">
        <f>VLOOKUP($C1242,'2020-21 School Level AAFTE'!$C:$Z,8,FALSE)</f>
        <v>No</v>
      </c>
      <c r="G1242" s="167">
        <f>VLOOKUP($C1242,'2020-21 School Level AAFTE'!$C:$I,7,FALSE)</f>
        <v>719.41</v>
      </c>
      <c r="H1242" s="145">
        <f>IFERROR(IF(F1242= "yes",VLOOKUP(C1242,Summary!$B:$I,5,0),0),0)</f>
        <v>0</v>
      </c>
      <c r="I1242" s="143">
        <f t="shared" si="277"/>
        <v>0</v>
      </c>
      <c r="J1242" s="101">
        <f>VLOOKUP($A1242,'2021-22 Salary &amp; Benefits'!$A:$I,3,FALSE)</f>
        <v>1.18</v>
      </c>
      <c r="K1242" s="101">
        <f>VLOOKUP($A1242,'2021-22 Salary &amp; Benefits'!$A:$I,4,FALSE)</f>
        <v>1.18</v>
      </c>
      <c r="L1242" s="45">
        <f t="shared" si="278"/>
        <v>0</v>
      </c>
      <c r="M1242" s="29">
        <v>15</v>
      </c>
      <c r="N1242" s="31">
        <f t="shared" si="279"/>
        <v>0</v>
      </c>
      <c r="O1242" s="29">
        <v>1.1000000000000001</v>
      </c>
      <c r="P1242" s="29">
        <v>36</v>
      </c>
      <c r="Q1242" s="32">
        <f t="shared" si="280"/>
        <v>0</v>
      </c>
      <c r="R1242" s="122">
        <f t="shared" si="281"/>
        <v>0</v>
      </c>
      <c r="S1242" s="25">
        <f>VLOOKUP($A1242,'2021-22 Salary &amp; Benefits'!$A:$I,5,FALSE)</f>
        <v>67585</v>
      </c>
      <c r="T1242" s="25">
        <f>VLOOKUP($A1242,'2021-22 Salary &amp; Benefits'!$A:$I,6,FALSE)</f>
        <v>68937</v>
      </c>
      <c r="U1242" s="26">
        <f t="shared" si="282"/>
        <v>0</v>
      </c>
      <c r="V1242" s="26">
        <f t="shared" si="283"/>
        <v>0</v>
      </c>
      <c r="W1242" s="26">
        <f>'2021-22 Salary &amp; Benefits'!G$6</f>
        <v>11848.32</v>
      </c>
      <c r="X1242" s="28">
        <f>'2021-22 Salary &amp; Benefits'!H$6</f>
        <v>0.2271</v>
      </c>
      <c r="Y1242" s="28">
        <f>'2021-22 Salary &amp; Benefits'!I$6</f>
        <v>0.22070000000000001</v>
      </c>
      <c r="Z1242" s="26">
        <f t="shared" si="284"/>
        <v>0</v>
      </c>
      <c r="AA1242" s="27">
        <f t="shared" si="276"/>
        <v>0</v>
      </c>
      <c r="AB1242" s="27">
        <f t="shared" si="285"/>
        <v>0</v>
      </c>
      <c r="AC1242" s="27">
        <f t="shared" si="286"/>
        <v>0</v>
      </c>
      <c r="AD1242" s="26">
        <f t="shared" si="287"/>
        <v>0</v>
      </c>
    </row>
    <row r="1243" spans="1:30" s="5" customFormat="1">
      <c r="A1243" s="129" t="s">
        <v>2384</v>
      </c>
      <c r="B1243" s="129" t="s">
        <v>1044</v>
      </c>
      <c r="C1243" s="130">
        <v>3391</v>
      </c>
      <c r="D1243" s="129" t="s">
        <v>1050</v>
      </c>
      <c r="E1243" s="169">
        <f>VLOOKUP($C1243,'2020-21 School Level AAFTE'!$C:$Z,11,FALSE)</f>
        <v>0.3987</v>
      </c>
      <c r="F1243" s="169" t="str">
        <f>VLOOKUP($C1243,'2020-21 School Level AAFTE'!$C:$Z,8,FALSE)</f>
        <v>No</v>
      </c>
      <c r="G1243" s="167">
        <f>VLOOKUP($C1243,'2020-21 School Level AAFTE'!$C:$I,7,FALSE)</f>
        <v>285.20999999999998</v>
      </c>
      <c r="H1243" s="145">
        <f>IFERROR(IF(F1243= "yes",VLOOKUP(C1243,Summary!$B:$I,5,0),0),0)</f>
        <v>0</v>
      </c>
      <c r="I1243" s="143">
        <f t="shared" si="277"/>
        <v>0</v>
      </c>
      <c r="J1243" s="101">
        <f>VLOOKUP($A1243,'2021-22 Salary &amp; Benefits'!$A:$I,3,FALSE)</f>
        <v>1.18</v>
      </c>
      <c r="K1243" s="101">
        <f>VLOOKUP($A1243,'2021-22 Salary &amp; Benefits'!$A:$I,4,FALSE)</f>
        <v>1.18</v>
      </c>
      <c r="L1243" s="45">
        <f t="shared" si="278"/>
        <v>0</v>
      </c>
      <c r="M1243" s="29">
        <v>15</v>
      </c>
      <c r="N1243" s="31">
        <f t="shared" si="279"/>
        <v>0</v>
      </c>
      <c r="O1243" s="29">
        <v>1.1000000000000001</v>
      </c>
      <c r="P1243" s="29">
        <v>36</v>
      </c>
      <c r="Q1243" s="32">
        <f t="shared" si="280"/>
        <v>0</v>
      </c>
      <c r="R1243" s="122">
        <f t="shared" si="281"/>
        <v>0</v>
      </c>
      <c r="S1243" s="25">
        <f>VLOOKUP($A1243,'2021-22 Salary &amp; Benefits'!$A:$I,5,FALSE)</f>
        <v>67585</v>
      </c>
      <c r="T1243" s="25">
        <f>VLOOKUP($A1243,'2021-22 Salary &amp; Benefits'!$A:$I,6,FALSE)</f>
        <v>68937</v>
      </c>
      <c r="U1243" s="26">
        <f t="shared" si="282"/>
        <v>0</v>
      </c>
      <c r="V1243" s="26">
        <f t="shared" si="283"/>
        <v>0</v>
      </c>
      <c r="W1243" s="26">
        <f>'2021-22 Salary &amp; Benefits'!G$6</f>
        <v>11848.32</v>
      </c>
      <c r="X1243" s="28">
        <f>'2021-22 Salary &amp; Benefits'!H$6</f>
        <v>0.2271</v>
      </c>
      <c r="Y1243" s="28">
        <f>'2021-22 Salary &amp; Benefits'!I$6</f>
        <v>0.22070000000000001</v>
      </c>
      <c r="Z1243" s="26">
        <f t="shared" si="284"/>
        <v>0</v>
      </c>
      <c r="AA1243" s="27">
        <f t="shared" si="276"/>
        <v>0</v>
      </c>
      <c r="AB1243" s="27">
        <f t="shared" si="285"/>
        <v>0</v>
      </c>
      <c r="AC1243" s="27">
        <f t="shared" si="286"/>
        <v>0</v>
      </c>
      <c r="AD1243" s="26">
        <f t="shared" si="287"/>
        <v>0</v>
      </c>
    </row>
    <row r="1244" spans="1:30" s="5" customFormat="1">
      <c r="A1244" s="129" t="s">
        <v>2384</v>
      </c>
      <c r="B1244" s="129" t="s">
        <v>1044</v>
      </c>
      <c r="C1244" s="130">
        <v>4461</v>
      </c>
      <c r="D1244" s="129" t="s">
        <v>1052</v>
      </c>
      <c r="E1244" s="169">
        <f>VLOOKUP($C1244,'2020-21 School Level AAFTE'!$C:$Z,11,FALSE)</f>
        <v>0.29020000000000001</v>
      </c>
      <c r="F1244" s="169" t="str">
        <f>VLOOKUP($C1244,'2020-21 School Level AAFTE'!$C:$Z,8,FALSE)</f>
        <v>No</v>
      </c>
      <c r="G1244" s="167">
        <f>VLOOKUP($C1244,'2020-21 School Level AAFTE'!$C:$I,7,FALSE)</f>
        <v>444.99</v>
      </c>
      <c r="H1244" s="145">
        <f>IFERROR(IF(F1244= "yes",VLOOKUP(C1244,Summary!$B:$I,5,0),0),0)</f>
        <v>0</v>
      </c>
      <c r="I1244" s="143">
        <f t="shared" si="277"/>
        <v>0</v>
      </c>
      <c r="J1244" s="101">
        <f>VLOOKUP($A1244,'2021-22 Salary &amp; Benefits'!$A:$I,3,FALSE)</f>
        <v>1.18</v>
      </c>
      <c r="K1244" s="101">
        <f>VLOOKUP($A1244,'2021-22 Salary &amp; Benefits'!$A:$I,4,FALSE)</f>
        <v>1.18</v>
      </c>
      <c r="L1244" s="45">
        <f t="shared" si="278"/>
        <v>0</v>
      </c>
      <c r="M1244" s="29">
        <v>15</v>
      </c>
      <c r="N1244" s="31">
        <f t="shared" si="279"/>
        <v>0</v>
      </c>
      <c r="O1244" s="29">
        <v>1.1000000000000001</v>
      </c>
      <c r="P1244" s="29">
        <v>36</v>
      </c>
      <c r="Q1244" s="32">
        <f t="shared" si="280"/>
        <v>0</v>
      </c>
      <c r="R1244" s="122">
        <f t="shared" si="281"/>
        <v>0</v>
      </c>
      <c r="S1244" s="25">
        <f>VLOOKUP($A1244,'2021-22 Salary &amp; Benefits'!$A:$I,5,FALSE)</f>
        <v>67585</v>
      </c>
      <c r="T1244" s="25">
        <f>VLOOKUP($A1244,'2021-22 Salary &amp; Benefits'!$A:$I,6,FALSE)</f>
        <v>68937</v>
      </c>
      <c r="U1244" s="26">
        <f t="shared" si="282"/>
        <v>0</v>
      </c>
      <c r="V1244" s="26">
        <f t="shared" si="283"/>
        <v>0</v>
      </c>
      <c r="W1244" s="26">
        <f>'2021-22 Salary &amp; Benefits'!G$6</f>
        <v>11848.32</v>
      </c>
      <c r="X1244" s="28">
        <f>'2021-22 Salary &amp; Benefits'!H$6</f>
        <v>0.2271</v>
      </c>
      <c r="Y1244" s="28">
        <f>'2021-22 Salary &amp; Benefits'!I$6</f>
        <v>0.22070000000000001</v>
      </c>
      <c r="Z1244" s="26">
        <f t="shared" si="284"/>
        <v>0</v>
      </c>
      <c r="AA1244" s="27">
        <f t="shared" si="276"/>
        <v>0</v>
      </c>
      <c r="AB1244" s="27">
        <f t="shared" si="285"/>
        <v>0</v>
      </c>
      <c r="AC1244" s="27">
        <f t="shared" si="286"/>
        <v>0</v>
      </c>
      <c r="AD1244" s="26">
        <f t="shared" si="287"/>
        <v>0</v>
      </c>
    </row>
    <row r="1245" spans="1:30" s="5" customFormat="1">
      <c r="A1245" s="129" t="s">
        <v>2430</v>
      </c>
      <c r="B1245" s="129" t="s">
        <v>1222</v>
      </c>
      <c r="C1245" s="130">
        <v>2662</v>
      </c>
      <c r="D1245" s="129" t="s">
        <v>1225</v>
      </c>
      <c r="E1245" s="169">
        <f>VLOOKUP($C1245,'2020-21 School Level AAFTE'!$C:$Z,11,FALSE)</f>
        <v>0.51690000000000003</v>
      </c>
      <c r="F1245" s="169" t="str">
        <f>VLOOKUP($C1245,'2020-21 School Level AAFTE'!$C:$Z,8,FALSE)</f>
        <v>Yes</v>
      </c>
      <c r="G1245" s="167">
        <f>VLOOKUP($C1245,'2020-21 School Level AAFTE'!$C:$I,7,FALSE)</f>
        <v>381.13</v>
      </c>
      <c r="H1245" s="145">
        <f>IFERROR(IF(F1245= "yes",VLOOKUP(C1245,Summary!$B:$I,5,0),0),0)</f>
        <v>0</v>
      </c>
      <c r="I1245" s="144">
        <f t="shared" si="277"/>
        <v>381.13</v>
      </c>
      <c r="J1245" s="101">
        <f>VLOOKUP($A1245,'2021-22 Salary &amp; Benefits'!$A:$I,3,FALSE)</f>
        <v>1.06</v>
      </c>
      <c r="K1245" s="101">
        <f>VLOOKUP($A1245,'2021-22 Salary &amp; Benefits'!$A:$I,4,FALSE)</f>
        <v>1.06</v>
      </c>
      <c r="L1245" s="121">
        <f t="shared" si="278"/>
        <v>381.13</v>
      </c>
      <c r="M1245" s="29">
        <v>15</v>
      </c>
      <c r="N1245" s="31">
        <f t="shared" si="279"/>
        <v>25.408666666666665</v>
      </c>
      <c r="O1245" s="29">
        <v>1.1000000000000001</v>
      </c>
      <c r="P1245" s="29">
        <v>36</v>
      </c>
      <c r="Q1245" s="32">
        <f t="shared" si="280"/>
        <v>1006.1832000000001</v>
      </c>
      <c r="R1245" s="122">
        <f t="shared" si="281"/>
        <v>1.1179813333333335</v>
      </c>
      <c r="S1245" s="25">
        <f>VLOOKUP($A1245,'2021-22 Salary &amp; Benefits'!$A:$I,5,FALSE)</f>
        <v>67585</v>
      </c>
      <c r="T1245" s="25">
        <f>VLOOKUP($A1245,'2021-22 Salary &amp; Benefits'!$A:$I,6,FALSE)</f>
        <v>68937</v>
      </c>
      <c r="U1245" s="26">
        <f t="shared" si="282"/>
        <v>80092.294518133349</v>
      </c>
      <c r="V1245" s="26">
        <f t="shared" si="283"/>
        <v>1602.2014084266702</v>
      </c>
      <c r="W1245" s="26">
        <f>'2021-22 Salary &amp; Benefits'!G$6</f>
        <v>11848.32</v>
      </c>
      <c r="X1245" s="28">
        <f>'2021-22 Salary &amp; Benefits'!H$6</f>
        <v>0.2271</v>
      </c>
      <c r="Y1245" s="28">
        <f>'2021-22 Salary &amp; Benefits'!I$6</f>
        <v>0.22070000000000001</v>
      </c>
      <c r="Z1245" s="26">
        <f t="shared" si="284"/>
        <v>31788.76652726785</v>
      </c>
      <c r="AA1245" s="27">
        <f t="shared" si="276"/>
        <v>1361.5749321093335</v>
      </c>
      <c r="AB1245" s="27">
        <f t="shared" si="285"/>
        <v>300.49958751652991</v>
      </c>
      <c r="AC1245" s="27">
        <f t="shared" si="286"/>
        <v>1662.0745196258636</v>
      </c>
      <c r="AD1245" s="26">
        <f t="shared" si="287"/>
        <v>115145.33697345374</v>
      </c>
    </row>
    <row r="1246" spans="1:30" s="5" customFormat="1">
      <c r="A1246" s="129" t="s">
        <v>2430</v>
      </c>
      <c r="B1246" s="129" t="s">
        <v>1222</v>
      </c>
      <c r="C1246" s="130">
        <v>3174</v>
      </c>
      <c r="D1246" s="129" t="s">
        <v>1226</v>
      </c>
      <c r="E1246" s="169">
        <f>VLOOKUP($C1246,'2020-21 School Level AAFTE'!$C:$Z,11,FALSE)</f>
        <v>0.62370000000000003</v>
      </c>
      <c r="F1246" s="169" t="str">
        <f>VLOOKUP($C1246,'2020-21 School Level AAFTE'!$C:$Z,8,FALSE)</f>
        <v>Yes</v>
      </c>
      <c r="G1246" s="167">
        <f>VLOOKUP($C1246,'2020-21 School Level AAFTE'!$C:$I,7,FALSE)</f>
        <v>440.09</v>
      </c>
      <c r="H1246" s="145">
        <f>IFERROR(IF(F1246= "yes",VLOOKUP(C1246,Summary!$B:$I,5,0),0),0)</f>
        <v>0</v>
      </c>
      <c r="I1246" s="143">
        <f t="shared" si="277"/>
        <v>440.09</v>
      </c>
      <c r="J1246" s="101">
        <f>VLOOKUP($A1246,'2021-22 Salary &amp; Benefits'!$A:$I,3,FALSE)</f>
        <v>1.06</v>
      </c>
      <c r="K1246" s="101">
        <f>VLOOKUP($A1246,'2021-22 Salary &amp; Benefits'!$A:$I,4,FALSE)</f>
        <v>1.06</v>
      </c>
      <c r="L1246" s="45">
        <f t="shared" si="278"/>
        <v>440.09</v>
      </c>
      <c r="M1246" s="29">
        <v>15</v>
      </c>
      <c r="N1246" s="31">
        <f t="shared" si="279"/>
        <v>29.339333333333332</v>
      </c>
      <c r="O1246" s="29">
        <v>1.1000000000000001</v>
      </c>
      <c r="P1246" s="29">
        <v>36</v>
      </c>
      <c r="Q1246" s="32">
        <f t="shared" si="280"/>
        <v>1161.8376000000003</v>
      </c>
      <c r="R1246" s="122">
        <f t="shared" si="281"/>
        <v>1.2909306666666669</v>
      </c>
      <c r="S1246" s="25">
        <f>VLOOKUP($A1246,'2021-22 Salary &amp; Benefits'!$A:$I,5,FALSE)</f>
        <v>67585</v>
      </c>
      <c r="T1246" s="25">
        <f>VLOOKUP($A1246,'2021-22 Salary &amp; Benefits'!$A:$I,6,FALSE)</f>
        <v>68937</v>
      </c>
      <c r="U1246" s="26">
        <f t="shared" si="282"/>
        <v>92482.402053066689</v>
      </c>
      <c r="V1246" s="26">
        <f t="shared" si="283"/>
        <v>1850.0585570133262</v>
      </c>
      <c r="W1246" s="26">
        <f>'2021-22 Salary &amp; Benefits'!G$6</f>
        <v>11848.32</v>
      </c>
      <c r="X1246" s="28">
        <f>'2021-22 Salary &amp; Benefits'!H$6</f>
        <v>0.2271</v>
      </c>
      <c r="Y1246" s="28">
        <f>'2021-22 Salary &amp; Benefits'!I$6</f>
        <v>0.22070000000000001</v>
      </c>
      <c r="Z1246" s="26">
        <f t="shared" si="284"/>
        <v>36706.421066264287</v>
      </c>
      <c r="AA1246" s="27">
        <f t="shared" si="276"/>
        <v>1572.2076768346669</v>
      </c>
      <c r="AB1246" s="27">
        <f t="shared" si="285"/>
        <v>346.98623427741103</v>
      </c>
      <c r="AC1246" s="27">
        <f t="shared" si="286"/>
        <v>1919.193911112078</v>
      </c>
      <c r="AD1246" s="26">
        <f t="shared" si="287"/>
        <v>132958.07558745638</v>
      </c>
    </row>
    <row r="1247" spans="1:30" s="5" customFormat="1">
      <c r="A1247" s="129" t="s">
        <v>2430</v>
      </c>
      <c r="B1247" s="129" t="s">
        <v>1222</v>
      </c>
      <c r="C1247" s="130">
        <v>1680</v>
      </c>
      <c r="D1247" s="129" t="s">
        <v>1223</v>
      </c>
      <c r="E1247" s="169">
        <f>VLOOKUP($C1247,'2020-21 School Level AAFTE'!$C:$Z,11,FALSE)</f>
        <v>0.61839999999999995</v>
      </c>
      <c r="F1247" s="169" t="str">
        <f>VLOOKUP($C1247,'2020-21 School Level AAFTE'!$C:$Z,8,FALSE)</f>
        <v>Yes</v>
      </c>
      <c r="G1247" s="167">
        <f>VLOOKUP($C1247,'2020-21 School Level AAFTE'!$C:$I,7,FALSE)</f>
        <v>50.36</v>
      </c>
      <c r="H1247" s="145">
        <f>IFERROR(IF(F1247= "yes",VLOOKUP(C1247,Summary!$B:$I,5,0),0),0)</f>
        <v>0</v>
      </c>
      <c r="I1247" s="143">
        <f t="shared" si="277"/>
        <v>50.36</v>
      </c>
      <c r="J1247" s="101">
        <f>VLOOKUP($A1247,'2021-22 Salary &amp; Benefits'!$A:$I,3,FALSE)</f>
        <v>1.06</v>
      </c>
      <c r="K1247" s="101">
        <f>VLOOKUP($A1247,'2021-22 Salary &amp; Benefits'!$A:$I,4,FALSE)</f>
        <v>1.06</v>
      </c>
      <c r="L1247" s="45">
        <f t="shared" si="278"/>
        <v>50.36</v>
      </c>
      <c r="M1247" s="29">
        <v>15</v>
      </c>
      <c r="N1247" s="31">
        <f t="shared" si="279"/>
        <v>3.3573333333333335</v>
      </c>
      <c r="O1247" s="29">
        <v>1.1000000000000001</v>
      </c>
      <c r="P1247" s="29">
        <v>36</v>
      </c>
      <c r="Q1247" s="32">
        <f t="shared" si="280"/>
        <v>132.95040000000003</v>
      </c>
      <c r="R1247" s="122">
        <f t="shared" si="281"/>
        <v>0.1477226666666667</v>
      </c>
      <c r="S1247" s="25">
        <f>VLOOKUP($A1247,'2021-22 Salary &amp; Benefits'!$A:$I,5,FALSE)</f>
        <v>67585</v>
      </c>
      <c r="T1247" s="25">
        <f>VLOOKUP($A1247,'2021-22 Salary &amp; Benefits'!$A:$I,6,FALSE)</f>
        <v>68937</v>
      </c>
      <c r="U1247" s="26">
        <f t="shared" si="282"/>
        <v>10582.866612266669</v>
      </c>
      <c r="V1247" s="26">
        <f t="shared" si="283"/>
        <v>211.70430805333308</v>
      </c>
      <c r="W1247" s="26">
        <f>'2021-22 Salary &amp; Benefits'!G$6</f>
        <v>11848.32</v>
      </c>
      <c r="X1247" s="28">
        <f>'2021-22 Salary &amp; Benefits'!H$6</f>
        <v>0.2271</v>
      </c>
      <c r="Y1247" s="28">
        <f>'2021-22 Salary &amp; Benefits'!I$6</f>
        <v>0.22070000000000001</v>
      </c>
      <c r="Z1247" s="26">
        <f t="shared" si="284"/>
        <v>4200.357574353131</v>
      </c>
      <c r="AA1247" s="27">
        <f t="shared" si="276"/>
        <v>179.90951533866669</v>
      </c>
      <c r="AB1247" s="27">
        <f t="shared" si="285"/>
        <v>39.706030035243742</v>
      </c>
      <c r="AC1247" s="27">
        <f t="shared" si="286"/>
        <v>219.61554537391044</v>
      </c>
      <c r="AD1247" s="26">
        <f t="shared" si="287"/>
        <v>15214.544040047043</v>
      </c>
    </row>
    <row r="1248" spans="1:30" s="5" customFormat="1">
      <c r="A1248" s="129" t="s">
        <v>2430</v>
      </c>
      <c r="B1248" s="129" t="s">
        <v>1222</v>
      </c>
      <c r="C1248" s="130">
        <v>1861</v>
      </c>
      <c r="D1248" s="129" t="s">
        <v>1224</v>
      </c>
      <c r="E1248" s="169">
        <f>VLOOKUP($C1248,'2020-21 School Level AAFTE'!$C:$Z,11,FALSE)</f>
        <v>0.24399999999999999</v>
      </c>
      <c r="F1248" s="169" t="str">
        <f>VLOOKUP($C1248,'2020-21 School Level AAFTE'!$C:$Z,8,FALSE)</f>
        <v>No</v>
      </c>
      <c r="G1248" s="167">
        <f>VLOOKUP($C1248,'2020-21 School Level AAFTE'!$C:$I,7,FALSE)</f>
        <v>71.39</v>
      </c>
      <c r="H1248" s="145">
        <f>IFERROR(IF(F1248= "yes",VLOOKUP(C1248,Summary!$B:$I,5,0),0),0)</f>
        <v>0</v>
      </c>
      <c r="I1248" s="144">
        <f t="shared" si="277"/>
        <v>0</v>
      </c>
      <c r="J1248" s="101">
        <f>VLOOKUP($A1248,'2021-22 Salary &amp; Benefits'!$A:$I,3,FALSE)</f>
        <v>1.06</v>
      </c>
      <c r="K1248" s="101">
        <f>VLOOKUP($A1248,'2021-22 Salary &amp; Benefits'!$A:$I,4,FALSE)</f>
        <v>1.06</v>
      </c>
      <c r="L1248" s="121">
        <f t="shared" si="278"/>
        <v>0</v>
      </c>
      <c r="M1248" s="29">
        <v>15</v>
      </c>
      <c r="N1248" s="31">
        <f t="shared" si="279"/>
        <v>0</v>
      </c>
      <c r="O1248" s="29">
        <v>1.1000000000000001</v>
      </c>
      <c r="P1248" s="29">
        <v>36</v>
      </c>
      <c r="Q1248" s="32">
        <f t="shared" si="280"/>
        <v>0</v>
      </c>
      <c r="R1248" s="122">
        <f t="shared" si="281"/>
        <v>0</v>
      </c>
      <c r="S1248" s="25">
        <f>VLOOKUP($A1248,'2021-22 Salary &amp; Benefits'!$A:$I,5,FALSE)</f>
        <v>67585</v>
      </c>
      <c r="T1248" s="25">
        <f>VLOOKUP($A1248,'2021-22 Salary &amp; Benefits'!$A:$I,6,FALSE)</f>
        <v>68937</v>
      </c>
      <c r="U1248" s="26">
        <f t="shared" si="282"/>
        <v>0</v>
      </c>
      <c r="V1248" s="26">
        <f t="shared" si="283"/>
        <v>0</v>
      </c>
      <c r="W1248" s="26">
        <f>'2021-22 Salary &amp; Benefits'!G$6</f>
        <v>11848.32</v>
      </c>
      <c r="X1248" s="28">
        <f>'2021-22 Salary &amp; Benefits'!H$6</f>
        <v>0.2271</v>
      </c>
      <c r="Y1248" s="28">
        <f>'2021-22 Salary &amp; Benefits'!I$6</f>
        <v>0.22070000000000001</v>
      </c>
      <c r="Z1248" s="26">
        <f t="shared" si="284"/>
        <v>0</v>
      </c>
      <c r="AA1248" s="27">
        <f t="shared" si="276"/>
        <v>0</v>
      </c>
      <c r="AB1248" s="27">
        <f t="shared" si="285"/>
        <v>0</v>
      </c>
      <c r="AC1248" s="27">
        <f t="shared" si="286"/>
        <v>0</v>
      </c>
      <c r="AD1248" s="26">
        <f t="shared" si="287"/>
        <v>0</v>
      </c>
    </row>
    <row r="1249" spans="1:30" s="5" customFormat="1">
      <c r="A1249" s="129" t="s">
        <v>2430</v>
      </c>
      <c r="B1249" s="129" t="s">
        <v>1222</v>
      </c>
      <c r="C1249" s="130">
        <v>5651</v>
      </c>
      <c r="D1249" s="129" t="s">
        <v>3247</v>
      </c>
      <c r="E1249" s="169">
        <f>VLOOKUP($C1249,'2020-21 School Level AAFTE'!$C:$Z,11,FALSE)</f>
        <v>0.35149999999999998</v>
      </c>
      <c r="F1249" s="169" t="str">
        <f>VLOOKUP($C1249,'2020-21 School Level AAFTE'!$C:$Z,8,FALSE)</f>
        <v>No</v>
      </c>
      <c r="G1249" s="167">
        <f>VLOOKUP($C1249,'2020-21 School Level AAFTE'!$C:$I,7,FALSE)</f>
        <v>223.39000000000001</v>
      </c>
      <c r="H1249" s="145">
        <f>IFERROR(IF(F1249= "yes",VLOOKUP(C1249,Summary!$B:$I,5,0),0),0)</f>
        <v>0</v>
      </c>
      <c r="I1249" s="143">
        <f t="shared" si="277"/>
        <v>0</v>
      </c>
      <c r="J1249" s="101">
        <f>VLOOKUP($A1249,'2021-22 Salary &amp; Benefits'!$A:$I,3,FALSE)</f>
        <v>1.06</v>
      </c>
      <c r="K1249" s="101">
        <f>VLOOKUP($A1249,'2021-22 Salary &amp; Benefits'!$A:$I,4,FALSE)</f>
        <v>1.06</v>
      </c>
      <c r="L1249" s="45">
        <f t="shared" si="278"/>
        <v>0</v>
      </c>
      <c r="M1249" s="29">
        <v>15</v>
      </c>
      <c r="N1249" s="31">
        <f t="shared" si="279"/>
        <v>0</v>
      </c>
      <c r="O1249" s="29">
        <v>1.1000000000000001</v>
      </c>
      <c r="P1249" s="29">
        <v>36</v>
      </c>
      <c r="Q1249" s="32">
        <f t="shared" si="280"/>
        <v>0</v>
      </c>
      <c r="R1249" s="122">
        <f t="shared" si="281"/>
        <v>0</v>
      </c>
      <c r="S1249" s="25">
        <f>VLOOKUP($A1249,'2021-22 Salary &amp; Benefits'!$A:$I,5,FALSE)</f>
        <v>67585</v>
      </c>
      <c r="T1249" s="25">
        <f>VLOOKUP($A1249,'2021-22 Salary &amp; Benefits'!$A:$I,6,FALSE)</f>
        <v>68937</v>
      </c>
      <c r="U1249" s="26">
        <f t="shared" si="282"/>
        <v>0</v>
      </c>
      <c r="V1249" s="26">
        <f t="shared" si="283"/>
        <v>0</v>
      </c>
      <c r="W1249" s="26">
        <f>'2021-22 Salary &amp; Benefits'!G$6</f>
        <v>11848.32</v>
      </c>
      <c r="X1249" s="28">
        <f>'2021-22 Salary &amp; Benefits'!H$6</f>
        <v>0.2271</v>
      </c>
      <c r="Y1249" s="28">
        <f>'2021-22 Salary &amp; Benefits'!I$6</f>
        <v>0.22070000000000001</v>
      </c>
      <c r="Z1249" s="26">
        <f t="shared" si="284"/>
        <v>0</v>
      </c>
      <c r="AA1249" s="27">
        <f t="shared" si="276"/>
        <v>0</v>
      </c>
      <c r="AB1249" s="27">
        <f t="shared" si="285"/>
        <v>0</v>
      </c>
      <c r="AC1249" s="27">
        <f t="shared" si="286"/>
        <v>0</v>
      </c>
      <c r="AD1249" s="26">
        <f t="shared" si="287"/>
        <v>0</v>
      </c>
    </row>
    <row r="1250" spans="1:30" s="5" customFormat="1">
      <c r="A1250" s="129" t="s">
        <v>2430</v>
      </c>
      <c r="B1250" s="129" t="s">
        <v>1222</v>
      </c>
      <c r="C1250" s="130">
        <v>3175</v>
      </c>
      <c r="D1250" s="129" t="s">
        <v>1227</v>
      </c>
      <c r="E1250" s="169">
        <f>VLOOKUP($C1250,'2020-21 School Level AAFTE'!$C:$Z,11,FALSE)</f>
        <v>0.49309999999999998</v>
      </c>
      <c r="F1250" s="169" t="str">
        <f>VLOOKUP($C1250,'2020-21 School Level AAFTE'!$C:$Z,8,FALSE)</f>
        <v>No</v>
      </c>
      <c r="G1250" s="167">
        <f>VLOOKUP($C1250,'2020-21 School Level AAFTE'!$C:$I,7,FALSE)</f>
        <v>585.42000000000007</v>
      </c>
      <c r="H1250" s="145">
        <f>IFERROR(IF(F1250= "yes",VLOOKUP(C1250,Summary!$B:$I,5,0),0),0)</f>
        <v>0</v>
      </c>
      <c r="I1250" s="143">
        <f t="shared" si="277"/>
        <v>0</v>
      </c>
      <c r="J1250" s="101">
        <f>VLOOKUP($A1250,'2021-22 Salary &amp; Benefits'!$A:$I,3,FALSE)</f>
        <v>1.06</v>
      </c>
      <c r="K1250" s="101">
        <f>VLOOKUP($A1250,'2021-22 Salary &amp; Benefits'!$A:$I,4,FALSE)</f>
        <v>1.06</v>
      </c>
      <c r="L1250" s="45">
        <f t="shared" si="278"/>
        <v>0</v>
      </c>
      <c r="M1250" s="29">
        <v>15</v>
      </c>
      <c r="N1250" s="31">
        <f t="shared" si="279"/>
        <v>0</v>
      </c>
      <c r="O1250" s="29">
        <v>1.1000000000000001</v>
      </c>
      <c r="P1250" s="29">
        <v>36</v>
      </c>
      <c r="Q1250" s="32">
        <f t="shared" si="280"/>
        <v>0</v>
      </c>
      <c r="R1250" s="122">
        <f t="shared" si="281"/>
        <v>0</v>
      </c>
      <c r="S1250" s="25">
        <f>VLOOKUP($A1250,'2021-22 Salary &amp; Benefits'!$A:$I,5,FALSE)</f>
        <v>67585</v>
      </c>
      <c r="T1250" s="25">
        <f>VLOOKUP($A1250,'2021-22 Salary &amp; Benefits'!$A:$I,6,FALSE)</f>
        <v>68937</v>
      </c>
      <c r="U1250" s="26">
        <f t="shared" si="282"/>
        <v>0</v>
      </c>
      <c r="V1250" s="26">
        <f t="shared" si="283"/>
        <v>0</v>
      </c>
      <c r="W1250" s="26">
        <f>'2021-22 Salary &amp; Benefits'!G$6</f>
        <v>11848.32</v>
      </c>
      <c r="X1250" s="28">
        <f>'2021-22 Salary &amp; Benefits'!H$6</f>
        <v>0.2271</v>
      </c>
      <c r="Y1250" s="28">
        <f>'2021-22 Salary &amp; Benefits'!I$6</f>
        <v>0.22070000000000001</v>
      </c>
      <c r="Z1250" s="26">
        <f t="shared" si="284"/>
        <v>0</v>
      </c>
      <c r="AA1250" s="27">
        <f t="shared" si="276"/>
        <v>0</v>
      </c>
      <c r="AB1250" s="27">
        <f t="shared" si="285"/>
        <v>0</v>
      </c>
      <c r="AC1250" s="27">
        <f t="shared" si="286"/>
        <v>0</v>
      </c>
      <c r="AD1250" s="26">
        <f t="shared" si="287"/>
        <v>0</v>
      </c>
    </row>
    <row r="1251" spans="1:30" s="5" customFormat="1">
      <c r="A1251" s="129" t="s">
        <v>2430</v>
      </c>
      <c r="B1251" s="129" t="s">
        <v>1222</v>
      </c>
      <c r="C1251" s="130">
        <v>4320</v>
      </c>
      <c r="D1251" s="129" t="s">
        <v>1228</v>
      </c>
      <c r="E1251" s="169">
        <f>VLOOKUP($C1251,'2020-21 School Level AAFTE'!$C:$Z,11,FALSE)</f>
        <v>0.56699999999999995</v>
      </c>
      <c r="F1251" s="169" t="str">
        <f>VLOOKUP($C1251,'2020-21 School Level AAFTE'!$C:$Z,8,FALSE)</f>
        <v>Yes</v>
      </c>
      <c r="G1251" s="167">
        <f>VLOOKUP($C1251,'2020-21 School Level AAFTE'!$C:$I,7,FALSE)</f>
        <v>448.5</v>
      </c>
      <c r="H1251" s="145">
        <f>IFERROR(IF(F1251= "yes",VLOOKUP(C1251,Summary!$B:$I,5,0),0),0)</f>
        <v>0</v>
      </c>
      <c r="I1251" s="143">
        <f t="shared" si="277"/>
        <v>448.5</v>
      </c>
      <c r="J1251" s="101">
        <f>VLOOKUP($A1251,'2021-22 Salary &amp; Benefits'!$A:$I,3,FALSE)</f>
        <v>1.06</v>
      </c>
      <c r="K1251" s="101">
        <f>VLOOKUP($A1251,'2021-22 Salary &amp; Benefits'!$A:$I,4,FALSE)</f>
        <v>1.06</v>
      </c>
      <c r="L1251" s="45">
        <f t="shared" si="278"/>
        <v>448.5</v>
      </c>
      <c r="M1251" s="29">
        <v>15</v>
      </c>
      <c r="N1251" s="31">
        <f t="shared" si="279"/>
        <v>29.9</v>
      </c>
      <c r="O1251" s="29">
        <v>1.1000000000000001</v>
      </c>
      <c r="P1251" s="29">
        <v>36</v>
      </c>
      <c r="Q1251" s="32">
        <f t="shared" si="280"/>
        <v>1184.04</v>
      </c>
      <c r="R1251" s="122">
        <f t="shared" si="281"/>
        <v>1.3155999999999999</v>
      </c>
      <c r="S1251" s="25">
        <f>VLOOKUP($A1251,'2021-22 Salary &amp; Benefits'!$A:$I,5,FALSE)</f>
        <v>67585</v>
      </c>
      <c r="T1251" s="25">
        <f>VLOOKUP($A1251,'2021-22 Salary &amp; Benefits'!$A:$I,6,FALSE)</f>
        <v>68937</v>
      </c>
      <c r="U1251" s="26">
        <f t="shared" si="282"/>
        <v>94249.715559999997</v>
      </c>
      <c r="V1251" s="26">
        <f t="shared" si="283"/>
        <v>1885.4126719999913</v>
      </c>
      <c r="W1251" s="26">
        <f>'2021-22 Salary &amp; Benefits'!G$6</f>
        <v>11848.32</v>
      </c>
      <c r="X1251" s="28">
        <f>'2021-22 Salary &amp; Benefits'!H$6</f>
        <v>0.2271</v>
      </c>
      <c r="Y1251" s="28">
        <f>'2021-22 Salary &amp; Benefits'!I$6</f>
        <v>0.22070000000000001</v>
      </c>
      <c r="Z1251" s="26">
        <f t="shared" si="284"/>
        <v>37407.870772386399</v>
      </c>
      <c r="AA1251" s="27">
        <f t="shared" si="276"/>
        <v>1602.2521371999997</v>
      </c>
      <c r="AB1251" s="27">
        <f t="shared" si="285"/>
        <v>353.61704668003995</v>
      </c>
      <c r="AC1251" s="27">
        <f t="shared" si="286"/>
        <v>1955.8691838800396</v>
      </c>
      <c r="AD1251" s="26">
        <f t="shared" si="287"/>
        <v>135498.86818826641</v>
      </c>
    </row>
    <row r="1252" spans="1:30" s="5" customFormat="1">
      <c r="A1252" s="129" t="s">
        <v>2445</v>
      </c>
      <c r="B1252" s="129" t="s">
        <v>1284</v>
      </c>
      <c r="C1252" s="130">
        <v>2292</v>
      </c>
      <c r="D1252" s="129" t="s">
        <v>1285</v>
      </c>
      <c r="E1252" s="169">
        <f>VLOOKUP($C1252,'2020-21 School Level AAFTE'!$C:$Z,11,FALSE)</f>
        <v>0.6502</v>
      </c>
      <c r="F1252" s="169" t="str">
        <f>VLOOKUP($C1252,'2020-21 School Level AAFTE'!$C:$Z,8,FALSE)</f>
        <v>Yes</v>
      </c>
      <c r="G1252" s="167">
        <f>VLOOKUP($C1252,'2020-21 School Level AAFTE'!$C:$I,7,FALSE)</f>
        <v>69.06</v>
      </c>
      <c r="H1252" s="145">
        <f>IFERROR(IF(F1252= "yes",VLOOKUP(C1252,Summary!$B:$I,5,0),0),0)</f>
        <v>0</v>
      </c>
      <c r="I1252" s="143">
        <f t="shared" si="277"/>
        <v>69.06</v>
      </c>
      <c r="J1252" s="101">
        <f>VLOOKUP($A1252,'2021-22 Salary &amp; Benefits'!$A:$I,3,FALSE)</f>
        <v>1</v>
      </c>
      <c r="K1252" s="101">
        <f>VLOOKUP($A1252,'2021-22 Salary &amp; Benefits'!$A:$I,4,FALSE)</f>
        <v>1</v>
      </c>
      <c r="L1252" s="45">
        <f t="shared" si="278"/>
        <v>69.06</v>
      </c>
      <c r="M1252" s="29">
        <v>15</v>
      </c>
      <c r="N1252" s="31">
        <f t="shared" si="279"/>
        <v>4.6040000000000001</v>
      </c>
      <c r="O1252" s="29">
        <v>1.1000000000000001</v>
      </c>
      <c r="P1252" s="29">
        <v>36</v>
      </c>
      <c r="Q1252" s="32">
        <f t="shared" si="280"/>
        <v>182.31840000000003</v>
      </c>
      <c r="R1252" s="122">
        <f t="shared" si="281"/>
        <v>0.20257600000000003</v>
      </c>
      <c r="S1252" s="25">
        <f>VLOOKUP($A1252,'2021-22 Salary &amp; Benefits'!$A:$I,5,FALSE)</f>
        <v>67585</v>
      </c>
      <c r="T1252" s="25">
        <f>VLOOKUP($A1252,'2021-22 Salary &amp; Benefits'!$A:$I,6,FALSE)</f>
        <v>68937</v>
      </c>
      <c r="U1252" s="26">
        <f t="shared" si="282"/>
        <v>13691.098960000003</v>
      </c>
      <c r="V1252" s="26">
        <f t="shared" si="283"/>
        <v>273.88275199999953</v>
      </c>
      <c r="W1252" s="26">
        <f>'2021-22 Salary &amp; Benefits'!G$6</f>
        <v>11848.32</v>
      </c>
      <c r="X1252" s="28">
        <f>'2021-22 Salary &amp; Benefits'!H$6</f>
        <v>0.2271</v>
      </c>
      <c r="Y1252" s="28">
        <f>'2021-22 Salary &amp; Benefits'!I$6</f>
        <v>0.22070000000000001</v>
      </c>
      <c r="Z1252" s="26">
        <f t="shared" si="284"/>
        <v>5569.8797695024004</v>
      </c>
      <c r="AA1252" s="27">
        <f t="shared" si="276"/>
        <v>232.74969520000005</v>
      </c>
      <c r="AB1252" s="27">
        <f t="shared" si="285"/>
        <v>51.367857730640011</v>
      </c>
      <c r="AC1252" s="27">
        <f t="shared" si="286"/>
        <v>284.11755293064004</v>
      </c>
      <c r="AD1252" s="26">
        <f t="shared" si="287"/>
        <v>19818.979034433043</v>
      </c>
    </row>
    <row r="1253" spans="1:30" s="5" customFormat="1">
      <c r="A1253" s="129" t="s">
        <v>2527</v>
      </c>
      <c r="B1253" s="129" t="s">
        <v>1983</v>
      </c>
      <c r="C1253" s="130">
        <v>5168</v>
      </c>
      <c r="D1253" s="129" t="s">
        <v>2000</v>
      </c>
      <c r="E1253" s="169">
        <f>VLOOKUP($C1253,'2020-21 School Level AAFTE'!$C:$Z,11,FALSE)</f>
        <v>0.27560000000000001</v>
      </c>
      <c r="F1253" s="169" t="str">
        <f>VLOOKUP($C1253,'2020-21 School Level AAFTE'!$C:$Z,8,FALSE)</f>
        <v>No</v>
      </c>
      <c r="G1253" s="167">
        <f>VLOOKUP($C1253,'2020-21 School Level AAFTE'!$C:$I,7,FALSE)</f>
        <v>308.04000000000002</v>
      </c>
      <c r="H1253" s="145">
        <f>IFERROR(IF(F1253= "yes",VLOOKUP(C1253,Summary!$B:$I,5,0),0),0)</f>
        <v>0</v>
      </c>
      <c r="I1253" s="143">
        <f t="shared" si="277"/>
        <v>0</v>
      </c>
      <c r="J1253" s="101">
        <f>VLOOKUP($A1253,'2021-22 Salary &amp; Benefits'!$A:$I,3,FALSE)</f>
        <v>1.04</v>
      </c>
      <c r="K1253" s="101">
        <f>VLOOKUP($A1253,'2021-22 Salary &amp; Benefits'!$A:$I,4,FALSE)</f>
        <v>1.04</v>
      </c>
      <c r="L1253" s="45">
        <f t="shared" si="278"/>
        <v>0</v>
      </c>
      <c r="M1253" s="29">
        <v>15</v>
      </c>
      <c r="N1253" s="31">
        <f t="shared" si="279"/>
        <v>0</v>
      </c>
      <c r="O1253" s="29">
        <v>1.1000000000000001</v>
      </c>
      <c r="P1253" s="29">
        <v>36</v>
      </c>
      <c r="Q1253" s="32">
        <f t="shared" si="280"/>
        <v>0</v>
      </c>
      <c r="R1253" s="122">
        <f t="shared" si="281"/>
        <v>0</v>
      </c>
      <c r="S1253" s="25">
        <f>VLOOKUP($A1253,'2021-22 Salary &amp; Benefits'!$A:$I,5,FALSE)</f>
        <v>67585</v>
      </c>
      <c r="T1253" s="25">
        <f>VLOOKUP($A1253,'2021-22 Salary &amp; Benefits'!$A:$I,6,FALSE)</f>
        <v>68937</v>
      </c>
      <c r="U1253" s="26">
        <f t="shared" si="282"/>
        <v>0</v>
      </c>
      <c r="V1253" s="26">
        <f t="shared" si="283"/>
        <v>0</v>
      </c>
      <c r="W1253" s="26">
        <f>'2021-22 Salary &amp; Benefits'!G$6</f>
        <v>11848.32</v>
      </c>
      <c r="X1253" s="28">
        <f>'2021-22 Salary &amp; Benefits'!H$6</f>
        <v>0.2271</v>
      </c>
      <c r="Y1253" s="28">
        <f>'2021-22 Salary &amp; Benefits'!I$6</f>
        <v>0.22070000000000001</v>
      </c>
      <c r="Z1253" s="26">
        <f t="shared" si="284"/>
        <v>0</v>
      </c>
      <c r="AA1253" s="27">
        <f t="shared" si="276"/>
        <v>0</v>
      </c>
      <c r="AB1253" s="27">
        <f t="shared" si="285"/>
        <v>0</v>
      </c>
      <c r="AC1253" s="27">
        <f t="shared" si="286"/>
        <v>0</v>
      </c>
      <c r="AD1253" s="26">
        <f t="shared" si="287"/>
        <v>0</v>
      </c>
    </row>
    <row r="1254" spans="1:30" s="5" customFormat="1">
      <c r="A1254" s="129" t="s">
        <v>2527</v>
      </c>
      <c r="B1254" s="129" t="s">
        <v>1983</v>
      </c>
      <c r="C1254" s="130">
        <v>5167</v>
      </c>
      <c r="D1254" s="129" t="s">
        <v>1999</v>
      </c>
      <c r="E1254" s="169">
        <f>VLOOKUP($C1254,'2020-21 School Level AAFTE'!$C:$Z,11,FALSE)</f>
        <v>0.52210000000000001</v>
      </c>
      <c r="F1254" s="169" t="str">
        <f>VLOOKUP($C1254,'2020-21 School Level AAFTE'!$C:$Z,8,FALSE)</f>
        <v>Yes</v>
      </c>
      <c r="G1254" s="167">
        <f>VLOOKUP($C1254,'2020-21 School Level AAFTE'!$C:$I,7,FALSE)</f>
        <v>502.14</v>
      </c>
      <c r="H1254" s="145">
        <f>IFERROR(IF(F1254= "yes",VLOOKUP(C1254,Summary!$B:$I,5,0),0),0)</f>
        <v>0</v>
      </c>
      <c r="I1254" s="143">
        <f t="shared" si="277"/>
        <v>502.14</v>
      </c>
      <c r="J1254" s="101">
        <f>VLOOKUP($A1254,'2021-22 Salary &amp; Benefits'!$A:$I,3,FALSE)</f>
        <v>1.04</v>
      </c>
      <c r="K1254" s="101">
        <f>VLOOKUP($A1254,'2021-22 Salary &amp; Benefits'!$A:$I,4,FALSE)</f>
        <v>1.04</v>
      </c>
      <c r="L1254" s="45">
        <f t="shared" si="278"/>
        <v>502.14</v>
      </c>
      <c r="M1254" s="29">
        <v>15</v>
      </c>
      <c r="N1254" s="31">
        <f t="shared" si="279"/>
        <v>33.475999999999999</v>
      </c>
      <c r="O1254" s="29">
        <v>1.1000000000000001</v>
      </c>
      <c r="P1254" s="29">
        <v>36</v>
      </c>
      <c r="Q1254" s="32">
        <f t="shared" si="280"/>
        <v>1325.6496</v>
      </c>
      <c r="R1254" s="122">
        <f t="shared" si="281"/>
        <v>1.472944</v>
      </c>
      <c r="S1254" s="25">
        <f>VLOOKUP($A1254,'2021-22 Salary &amp; Benefits'!$A:$I,5,FALSE)</f>
        <v>67585</v>
      </c>
      <c r="T1254" s="25">
        <f>VLOOKUP($A1254,'2021-22 Salary &amp; Benefits'!$A:$I,6,FALSE)</f>
        <v>68937</v>
      </c>
      <c r="U1254" s="26">
        <f t="shared" si="282"/>
        <v>103530.87704960002</v>
      </c>
      <c r="V1254" s="26">
        <f t="shared" si="283"/>
        <v>2071.0770995199709</v>
      </c>
      <c r="W1254" s="26">
        <f>'2021-22 Salary &amp; Benefits'!G$6</f>
        <v>11848.32</v>
      </c>
      <c r="X1254" s="28">
        <f>'2021-22 Salary &amp; Benefits'!H$6</f>
        <v>0.2271</v>
      </c>
      <c r="Y1254" s="28">
        <f>'2021-22 Salary &amp; Benefits'!I$6</f>
        <v>0.22070000000000001</v>
      </c>
      <c r="Z1254" s="26">
        <f t="shared" si="284"/>
        <v>41420.860747908227</v>
      </c>
      <c r="AA1254" s="27">
        <f t="shared" si="276"/>
        <v>1760.032569152</v>
      </c>
      <c r="AB1254" s="27">
        <f t="shared" si="285"/>
        <v>388.4391880118464</v>
      </c>
      <c r="AC1254" s="27">
        <f t="shared" si="286"/>
        <v>2148.4717571638462</v>
      </c>
      <c r="AD1254" s="26">
        <f t="shared" si="287"/>
        <v>149171.28665419205</v>
      </c>
    </row>
    <row r="1255" spans="1:30" s="5" customFormat="1">
      <c r="A1255" s="129" t="s">
        <v>2527</v>
      </c>
      <c r="B1255" s="129" t="s">
        <v>1983</v>
      </c>
      <c r="C1255" s="130">
        <v>3361</v>
      </c>
      <c r="D1255" s="129" t="s">
        <v>59</v>
      </c>
      <c r="E1255" s="169">
        <f>VLOOKUP($C1255,'2020-21 School Level AAFTE'!$C:$Z,11,FALSE)</f>
        <v>0.48430000000000001</v>
      </c>
      <c r="F1255" s="169" t="str">
        <f>VLOOKUP($C1255,'2020-21 School Level AAFTE'!$C:$Z,8,FALSE)</f>
        <v>No</v>
      </c>
      <c r="G1255" s="167">
        <f>VLOOKUP($C1255,'2020-21 School Level AAFTE'!$C:$I,7,FALSE)</f>
        <v>830.23</v>
      </c>
      <c r="H1255" s="145">
        <f>IFERROR(IF(F1255= "yes",VLOOKUP(C1255,Summary!$B:$I,5,0),0),0)</f>
        <v>0</v>
      </c>
      <c r="I1255" s="143">
        <f t="shared" si="277"/>
        <v>0</v>
      </c>
      <c r="J1255" s="101">
        <f>VLOOKUP($A1255,'2021-22 Salary &amp; Benefits'!$A:$I,3,FALSE)</f>
        <v>1.04</v>
      </c>
      <c r="K1255" s="101">
        <f>VLOOKUP($A1255,'2021-22 Salary &amp; Benefits'!$A:$I,4,FALSE)</f>
        <v>1.04</v>
      </c>
      <c r="L1255" s="45">
        <f t="shared" si="278"/>
        <v>0</v>
      </c>
      <c r="M1255" s="29">
        <v>15</v>
      </c>
      <c r="N1255" s="31">
        <f t="shared" si="279"/>
        <v>0</v>
      </c>
      <c r="O1255" s="29">
        <v>1.1000000000000001</v>
      </c>
      <c r="P1255" s="29">
        <v>36</v>
      </c>
      <c r="Q1255" s="32">
        <f t="shared" si="280"/>
        <v>0</v>
      </c>
      <c r="R1255" s="122">
        <f t="shared" si="281"/>
        <v>0</v>
      </c>
      <c r="S1255" s="25">
        <f>VLOOKUP($A1255,'2021-22 Salary &amp; Benefits'!$A:$I,5,FALSE)</f>
        <v>67585</v>
      </c>
      <c r="T1255" s="25">
        <f>VLOOKUP($A1255,'2021-22 Salary &amp; Benefits'!$A:$I,6,FALSE)</f>
        <v>68937</v>
      </c>
      <c r="U1255" s="26">
        <f t="shared" si="282"/>
        <v>0</v>
      </c>
      <c r="V1255" s="26">
        <f t="shared" si="283"/>
        <v>0</v>
      </c>
      <c r="W1255" s="26">
        <f>'2021-22 Salary &amp; Benefits'!G$6</f>
        <v>11848.32</v>
      </c>
      <c r="X1255" s="28">
        <f>'2021-22 Salary &amp; Benefits'!H$6</f>
        <v>0.2271</v>
      </c>
      <c r="Y1255" s="28">
        <f>'2021-22 Salary &amp; Benefits'!I$6</f>
        <v>0.22070000000000001</v>
      </c>
      <c r="Z1255" s="26">
        <f t="shared" si="284"/>
        <v>0</v>
      </c>
      <c r="AA1255" s="27">
        <f t="shared" si="276"/>
        <v>0</v>
      </c>
      <c r="AB1255" s="27">
        <f t="shared" si="285"/>
        <v>0</v>
      </c>
      <c r="AC1255" s="27">
        <f t="shared" si="286"/>
        <v>0</v>
      </c>
      <c r="AD1255" s="26">
        <f t="shared" si="287"/>
        <v>0</v>
      </c>
    </row>
    <row r="1256" spans="1:30" s="5" customFormat="1">
      <c r="A1256" s="129" t="s">
        <v>2527</v>
      </c>
      <c r="B1256" s="129" t="s">
        <v>1983</v>
      </c>
      <c r="C1256" s="130">
        <v>5654</v>
      </c>
      <c r="D1256" s="129" t="s">
        <v>3248</v>
      </c>
      <c r="E1256" s="169">
        <f>VLOOKUP($C1256,'2020-21 School Level AAFTE'!$C:$Z,11,FALSE)</f>
        <v>0.55449999999999999</v>
      </c>
      <c r="F1256" s="169" t="str">
        <f>VLOOKUP($C1256,'2020-21 School Level AAFTE'!$C:$Z,8,FALSE)</f>
        <v>Yes</v>
      </c>
      <c r="G1256" s="167">
        <f>VLOOKUP($C1256,'2020-21 School Level AAFTE'!$C:$I,7,FALSE)</f>
        <v>190.19</v>
      </c>
      <c r="H1256" s="145">
        <f>IFERROR(IF(F1256= "yes",VLOOKUP(C1256,Summary!$B:$I,5,0),0),0)</f>
        <v>0</v>
      </c>
      <c r="I1256" s="143">
        <f t="shared" si="277"/>
        <v>190.19</v>
      </c>
      <c r="J1256" s="101">
        <f>VLOOKUP($A1256,'2021-22 Salary &amp; Benefits'!$A:$I,3,FALSE)</f>
        <v>1.04</v>
      </c>
      <c r="K1256" s="101">
        <f>VLOOKUP($A1256,'2021-22 Salary &amp; Benefits'!$A:$I,4,FALSE)</f>
        <v>1.04</v>
      </c>
      <c r="L1256" s="45">
        <f t="shared" si="278"/>
        <v>190.19</v>
      </c>
      <c r="M1256" s="29">
        <v>15</v>
      </c>
      <c r="N1256" s="31">
        <f t="shared" si="279"/>
        <v>12.679333333333334</v>
      </c>
      <c r="O1256" s="29">
        <v>1.1000000000000001</v>
      </c>
      <c r="P1256" s="29">
        <v>36</v>
      </c>
      <c r="Q1256" s="32">
        <f t="shared" si="280"/>
        <v>502.10160000000008</v>
      </c>
      <c r="R1256" s="122">
        <f t="shared" si="281"/>
        <v>0.55789066666666676</v>
      </c>
      <c r="S1256" s="25">
        <f>VLOOKUP($A1256,'2021-22 Salary &amp; Benefits'!$A:$I,5,FALSE)</f>
        <v>67585</v>
      </c>
      <c r="T1256" s="25">
        <f>VLOOKUP($A1256,'2021-22 Salary &amp; Benefits'!$A:$I,6,FALSE)</f>
        <v>68937</v>
      </c>
      <c r="U1256" s="26">
        <f t="shared" si="282"/>
        <v>39213.242334933348</v>
      </c>
      <c r="V1256" s="26">
        <f t="shared" si="283"/>
        <v>784.43890858665691</v>
      </c>
      <c r="W1256" s="26">
        <f>'2021-22 Salary &amp; Benefits'!G$6</f>
        <v>11848.32</v>
      </c>
      <c r="X1256" s="28">
        <f>'2021-22 Salary &amp; Benefits'!H$6</f>
        <v>0.2271</v>
      </c>
      <c r="Y1256" s="28">
        <f>'2021-22 Salary &amp; Benefits'!I$6</f>
        <v>0.22070000000000001</v>
      </c>
      <c r="Z1256" s="26">
        <f t="shared" si="284"/>
        <v>15688.52014506844</v>
      </c>
      <c r="AA1256" s="27">
        <f t="shared" si="276"/>
        <v>666.62802072533339</v>
      </c>
      <c r="AB1256" s="27">
        <f t="shared" si="285"/>
        <v>147.12480417408108</v>
      </c>
      <c r="AC1256" s="27">
        <f t="shared" si="286"/>
        <v>813.75282489941446</v>
      </c>
      <c r="AD1256" s="26">
        <f t="shared" si="287"/>
        <v>56499.954213487857</v>
      </c>
    </row>
    <row r="1257" spans="1:30" s="5" customFormat="1">
      <c r="A1257" s="129" t="s">
        <v>2527</v>
      </c>
      <c r="B1257" s="129" t="s">
        <v>1983</v>
      </c>
      <c r="C1257" s="130">
        <v>4058</v>
      </c>
      <c r="D1257" s="129" t="s">
        <v>1992</v>
      </c>
      <c r="E1257" s="169">
        <f>VLOOKUP($C1257,'2020-21 School Level AAFTE'!$C:$Z,11,FALSE)</f>
        <v>0.35539999999999999</v>
      </c>
      <c r="F1257" s="169" t="str">
        <f>VLOOKUP($C1257,'2020-21 School Level AAFTE'!$C:$Z,8,FALSE)</f>
        <v>No</v>
      </c>
      <c r="G1257" s="167">
        <f>VLOOKUP($C1257,'2020-21 School Level AAFTE'!$C:$I,7,FALSE)</f>
        <v>482.1</v>
      </c>
      <c r="H1257" s="145">
        <f>IFERROR(IF(F1257= "yes",VLOOKUP(C1257,Summary!$B:$I,5,0),0),0)</f>
        <v>0</v>
      </c>
      <c r="I1257" s="143">
        <f t="shared" si="277"/>
        <v>0</v>
      </c>
      <c r="J1257" s="101">
        <f>VLOOKUP($A1257,'2021-22 Salary &amp; Benefits'!$A:$I,3,FALSE)</f>
        <v>1.04</v>
      </c>
      <c r="K1257" s="101">
        <f>VLOOKUP($A1257,'2021-22 Salary &amp; Benefits'!$A:$I,4,FALSE)</f>
        <v>1.04</v>
      </c>
      <c r="L1257" s="45">
        <f t="shared" si="278"/>
        <v>0</v>
      </c>
      <c r="M1257" s="29">
        <v>15</v>
      </c>
      <c r="N1257" s="31">
        <f t="shared" si="279"/>
        <v>0</v>
      </c>
      <c r="O1257" s="29">
        <v>1.1000000000000001</v>
      </c>
      <c r="P1257" s="29">
        <v>36</v>
      </c>
      <c r="Q1257" s="32">
        <f t="shared" si="280"/>
        <v>0</v>
      </c>
      <c r="R1257" s="122">
        <f t="shared" si="281"/>
        <v>0</v>
      </c>
      <c r="S1257" s="25">
        <f>VLOOKUP($A1257,'2021-22 Salary &amp; Benefits'!$A:$I,5,FALSE)</f>
        <v>67585</v>
      </c>
      <c r="T1257" s="25">
        <f>VLOOKUP($A1257,'2021-22 Salary &amp; Benefits'!$A:$I,6,FALSE)</f>
        <v>68937</v>
      </c>
      <c r="U1257" s="26">
        <f t="shared" si="282"/>
        <v>0</v>
      </c>
      <c r="V1257" s="26">
        <f t="shared" si="283"/>
        <v>0</v>
      </c>
      <c r="W1257" s="26">
        <f>'2021-22 Salary &amp; Benefits'!G$6</f>
        <v>11848.32</v>
      </c>
      <c r="X1257" s="28">
        <f>'2021-22 Salary &amp; Benefits'!H$6</f>
        <v>0.2271</v>
      </c>
      <c r="Y1257" s="28">
        <f>'2021-22 Salary &amp; Benefits'!I$6</f>
        <v>0.22070000000000001</v>
      </c>
      <c r="Z1257" s="26">
        <f t="shared" si="284"/>
        <v>0</v>
      </c>
      <c r="AA1257" s="27">
        <f t="shared" si="276"/>
        <v>0</v>
      </c>
      <c r="AB1257" s="27">
        <f t="shared" si="285"/>
        <v>0</v>
      </c>
      <c r="AC1257" s="27">
        <f t="shared" si="286"/>
        <v>0</v>
      </c>
      <c r="AD1257" s="26">
        <f t="shared" si="287"/>
        <v>0</v>
      </c>
    </row>
    <row r="1258" spans="1:30" s="5" customFormat="1">
      <c r="A1258" s="129" t="s">
        <v>2527</v>
      </c>
      <c r="B1258" s="129" t="s">
        <v>1983</v>
      </c>
      <c r="C1258" s="130">
        <v>4408</v>
      </c>
      <c r="D1258" s="129" t="s">
        <v>1996</v>
      </c>
      <c r="E1258" s="169">
        <f>VLOOKUP($C1258,'2020-21 School Level AAFTE'!$C:$Z,11,FALSE)</f>
        <v>0.2747</v>
      </c>
      <c r="F1258" s="169" t="str">
        <f>VLOOKUP($C1258,'2020-21 School Level AAFTE'!$C:$Z,8,FALSE)</f>
        <v>No</v>
      </c>
      <c r="G1258" s="167">
        <f>VLOOKUP($C1258,'2020-21 School Level AAFTE'!$C:$I,7,FALSE)</f>
        <v>492.88</v>
      </c>
      <c r="H1258" s="145">
        <f>IFERROR(IF(F1258= "yes",VLOOKUP(C1258,Summary!$B:$I,5,0),0),0)</f>
        <v>0</v>
      </c>
      <c r="I1258" s="143">
        <f t="shared" si="277"/>
        <v>0</v>
      </c>
      <c r="J1258" s="101">
        <f>VLOOKUP($A1258,'2021-22 Salary &amp; Benefits'!$A:$I,3,FALSE)</f>
        <v>1.04</v>
      </c>
      <c r="K1258" s="101">
        <f>VLOOKUP($A1258,'2021-22 Salary &amp; Benefits'!$A:$I,4,FALSE)</f>
        <v>1.04</v>
      </c>
      <c r="L1258" s="45">
        <f t="shared" si="278"/>
        <v>0</v>
      </c>
      <c r="M1258" s="29">
        <v>15</v>
      </c>
      <c r="N1258" s="31">
        <f t="shared" si="279"/>
        <v>0</v>
      </c>
      <c r="O1258" s="29">
        <v>1.1000000000000001</v>
      </c>
      <c r="P1258" s="29">
        <v>36</v>
      </c>
      <c r="Q1258" s="32">
        <f t="shared" si="280"/>
        <v>0</v>
      </c>
      <c r="R1258" s="122">
        <f t="shared" si="281"/>
        <v>0</v>
      </c>
      <c r="S1258" s="25">
        <f>VLOOKUP($A1258,'2021-22 Salary &amp; Benefits'!$A:$I,5,FALSE)</f>
        <v>67585</v>
      </c>
      <c r="T1258" s="25">
        <f>VLOOKUP($A1258,'2021-22 Salary &amp; Benefits'!$A:$I,6,FALSE)</f>
        <v>68937</v>
      </c>
      <c r="U1258" s="26">
        <f t="shared" si="282"/>
        <v>0</v>
      </c>
      <c r="V1258" s="26">
        <f t="shared" si="283"/>
        <v>0</v>
      </c>
      <c r="W1258" s="26">
        <f>'2021-22 Salary &amp; Benefits'!G$6</f>
        <v>11848.32</v>
      </c>
      <c r="X1258" s="28">
        <f>'2021-22 Salary &amp; Benefits'!H$6</f>
        <v>0.2271</v>
      </c>
      <c r="Y1258" s="28">
        <f>'2021-22 Salary &amp; Benefits'!I$6</f>
        <v>0.22070000000000001</v>
      </c>
      <c r="Z1258" s="26">
        <f t="shared" si="284"/>
        <v>0</v>
      </c>
      <c r="AA1258" s="27">
        <f t="shared" si="276"/>
        <v>0</v>
      </c>
      <c r="AB1258" s="27">
        <f t="shared" si="285"/>
        <v>0</v>
      </c>
      <c r="AC1258" s="27">
        <f t="shared" si="286"/>
        <v>0</v>
      </c>
      <c r="AD1258" s="26">
        <f t="shared" si="287"/>
        <v>0</v>
      </c>
    </row>
    <row r="1259" spans="1:30" s="5" customFormat="1">
      <c r="A1259" s="129" t="s">
        <v>2527</v>
      </c>
      <c r="B1259" s="129" t="s">
        <v>1983</v>
      </c>
      <c r="C1259" s="130">
        <v>4409</v>
      </c>
      <c r="D1259" s="129" t="s">
        <v>1997</v>
      </c>
      <c r="E1259" s="169">
        <f>VLOOKUP($C1259,'2020-21 School Level AAFTE'!$C:$Z,11,FALSE)</f>
        <v>0.45079999999999998</v>
      </c>
      <c r="F1259" s="169" t="str">
        <f>VLOOKUP($C1259,'2020-21 School Level AAFTE'!$C:$Z,8,FALSE)</f>
        <v>No</v>
      </c>
      <c r="G1259" s="167">
        <f>VLOOKUP($C1259,'2020-21 School Level AAFTE'!$C:$I,7,FALSE)</f>
        <v>703.5</v>
      </c>
      <c r="H1259" s="145">
        <f>IFERROR(IF(F1259= "yes",VLOOKUP(C1259,Summary!$B:$I,5,0),0),0)</f>
        <v>0</v>
      </c>
      <c r="I1259" s="144">
        <f t="shared" si="277"/>
        <v>0</v>
      </c>
      <c r="J1259" s="101">
        <f>VLOOKUP($A1259,'2021-22 Salary &amp; Benefits'!$A:$I,3,FALSE)</f>
        <v>1.04</v>
      </c>
      <c r="K1259" s="101">
        <f>VLOOKUP($A1259,'2021-22 Salary &amp; Benefits'!$A:$I,4,FALSE)</f>
        <v>1.04</v>
      </c>
      <c r="L1259" s="121">
        <f t="shared" si="278"/>
        <v>0</v>
      </c>
      <c r="M1259" s="29">
        <v>15</v>
      </c>
      <c r="N1259" s="31">
        <f t="shared" si="279"/>
        <v>0</v>
      </c>
      <c r="O1259" s="29">
        <v>1.1000000000000001</v>
      </c>
      <c r="P1259" s="29">
        <v>36</v>
      </c>
      <c r="Q1259" s="32">
        <f t="shared" si="280"/>
        <v>0</v>
      </c>
      <c r="R1259" s="122">
        <f t="shared" si="281"/>
        <v>0</v>
      </c>
      <c r="S1259" s="25">
        <f>VLOOKUP($A1259,'2021-22 Salary &amp; Benefits'!$A:$I,5,FALSE)</f>
        <v>67585</v>
      </c>
      <c r="T1259" s="25">
        <f>VLOOKUP($A1259,'2021-22 Salary &amp; Benefits'!$A:$I,6,FALSE)</f>
        <v>68937</v>
      </c>
      <c r="U1259" s="26">
        <f t="shared" si="282"/>
        <v>0</v>
      </c>
      <c r="V1259" s="26">
        <f t="shared" si="283"/>
        <v>0</v>
      </c>
      <c r="W1259" s="26">
        <f>'2021-22 Salary &amp; Benefits'!G$6</f>
        <v>11848.32</v>
      </c>
      <c r="X1259" s="28">
        <f>'2021-22 Salary &amp; Benefits'!H$6</f>
        <v>0.2271</v>
      </c>
      <c r="Y1259" s="28">
        <f>'2021-22 Salary &amp; Benefits'!I$6</f>
        <v>0.22070000000000001</v>
      </c>
      <c r="Z1259" s="26">
        <f t="shared" si="284"/>
        <v>0</v>
      </c>
      <c r="AA1259" s="27">
        <f t="shared" si="276"/>
        <v>0</v>
      </c>
      <c r="AB1259" s="27">
        <f t="shared" si="285"/>
        <v>0</v>
      </c>
      <c r="AC1259" s="27">
        <f t="shared" si="286"/>
        <v>0</v>
      </c>
      <c r="AD1259" s="26">
        <f t="shared" si="287"/>
        <v>0</v>
      </c>
    </row>
    <row r="1260" spans="1:30" s="5" customFormat="1">
      <c r="A1260" s="129" t="s">
        <v>2527</v>
      </c>
      <c r="B1260" s="129" t="s">
        <v>1983</v>
      </c>
      <c r="C1260" s="130">
        <v>3653</v>
      </c>
      <c r="D1260" s="129" t="s">
        <v>1989</v>
      </c>
      <c r="E1260" s="169">
        <f>VLOOKUP($C1260,'2020-21 School Level AAFTE'!$C:$Z,11,FALSE)</f>
        <v>0.59050000000000002</v>
      </c>
      <c r="F1260" s="169" t="str">
        <f>VLOOKUP($C1260,'2020-21 School Level AAFTE'!$C:$Z,8,FALSE)</f>
        <v>Yes</v>
      </c>
      <c r="G1260" s="167">
        <f>VLOOKUP($C1260,'2020-21 School Level AAFTE'!$C:$I,7,FALSE)</f>
        <v>408.3</v>
      </c>
      <c r="H1260" s="145">
        <f>IFERROR(IF(F1260= "yes",VLOOKUP(C1260,Summary!$B:$I,5,0),0),0)</f>
        <v>0</v>
      </c>
      <c r="I1260" s="143">
        <f t="shared" si="277"/>
        <v>408.3</v>
      </c>
      <c r="J1260" s="101">
        <f>VLOOKUP($A1260,'2021-22 Salary &amp; Benefits'!$A:$I,3,FALSE)</f>
        <v>1.04</v>
      </c>
      <c r="K1260" s="101">
        <f>VLOOKUP($A1260,'2021-22 Salary &amp; Benefits'!$A:$I,4,FALSE)</f>
        <v>1.04</v>
      </c>
      <c r="L1260" s="45">
        <f t="shared" si="278"/>
        <v>408.3</v>
      </c>
      <c r="M1260" s="29">
        <v>15</v>
      </c>
      <c r="N1260" s="31">
        <f t="shared" si="279"/>
        <v>27.220000000000002</v>
      </c>
      <c r="O1260" s="29">
        <v>1.1000000000000001</v>
      </c>
      <c r="P1260" s="29">
        <v>36</v>
      </c>
      <c r="Q1260" s="32">
        <f t="shared" si="280"/>
        <v>1077.912</v>
      </c>
      <c r="R1260" s="122">
        <f t="shared" si="281"/>
        <v>1.1976800000000001</v>
      </c>
      <c r="S1260" s="25">
        <f>VLOOKUP($A1260,'2021-22 Salary &amp; Benefits'!$A:$I,5,FALSE)</f>
        <v>67585</v>
      </c>
      <c r="T1260" s="25">
        <f>VLOOKUP($A1260,'2021-22 Salary &amp; Benefits'!$A:$I,6,FALSE)</f>
        <v>68937</v>
      </c>
      <c r="U1260" s="26">
        <f t="shared" si="282"/>
        <v>84183.010912000012</v>
      </c>
      <c r="V1260" s="26">
        <f t="shared" si="283"/>
        <v>1684.0338943999814</v>
      </c>
      <c r="W1260" s="26">
        <f>'2021-22 Salary &amp; Benefits'!G$6</f>
        <v>11848.32</v>
      </c>
      <c r="X1260" s="28">
        <f>'2021-22 Salary &amp; Benefits'!H$6</f>
        <v>0.2271</v>
      </c>
      <c r="Y1260" s="28">
        <f>'2021-22 Salary &amp; Benefits'!I$6</f>
        <v>0.22070000000000001</v>
      </c>
      <c r="Z1260" s="26">
        <f t="shared" si="284"/>
        <v>33680.123956209274</v>
      </c>
      <c r="AA1260" s="27">
        <f t="shared" si="276"/>
        <v>1431.1174134399998</v>
      </c>
      <c r="AB1260" s="27">
        <f t="shared" si="285"/>
        <v>315.84761314620795</v>
      </c>
      <c r="AC1260" s="27">
        <f t="shared" si="286"/>
        <v>1746.9650265862078</v>
      </c>
      <c r="AD1260" s="26">
        <f t="shared" si="287"/>
        <v>121294.13378919548</v>
      </c>
    </row>
    <row r="1261" spans="1:30" s="5" customFormat="1">
      <c r="A1261" s="129" t="s">
        <v>2527</v>
      </c>
      <c r="B1261" s="129" t="s">
        <v>1983</v>
      </c>
      <c r="C1261" s="130">
        <v>3539</v>
      </c>
      <c r="D1261" s="129" t="s">
        <v>1987</v>
      </c>
      <c r="E1261" s="169">
        <f>VLOOKUP($C1261,'2020-21 School Level AAFTE'!$C:$Z,11,FALSE)</f>
        <v>0.38450000000000001</v>
      </c>
      <c r="F1261" s="169" t="str">
        <f>VLOOKUP($C1261,'2020-21 School Level AAFTE'!$C:$Z,8,FALSE)</f>
        <v>No</v>
      </c>
      <c r="G1261" s="167">
        <f>VLOOKUP($C1261,'2020-21 School Level AAFTE'!$C:$I,7,FALSE)</f>
        <v>526.54</v>
      </c>
      <c r="H1261" s="145">
        <f>IFERROR(IF(F1261= "yes",VLOOKUP(C1261,Summary!$B:$I,5,0),0),0)</f>
        <v>0</v>
      </c>
      <c r="I1261" s="143">
        <f t="shared" si="277"/>
        <v>0</v>
      </c>
      <c r="J1261" s="101">
        <f>VLOOKUP($A1261,'2021-22 Salary &amp; Benefits'!$A:$I,3,FALSE)</f>
        <v>1.04</v>
      </c>
      <c r="K1261" s="101">
        <f>VLOOKUP($A1261,'2021-22 Salary &amp; Benefits'!$A:$I,4,FALSE)</f>
        <v>1.04</v>
      </c>
      <c r="L1261" s="45">
        <f t="shared" si="278"/>
        <v>0</v>
      </c>
      <c r="M1261" s="29">
        <v>15</v>
      </c>
      <c r="N1261" s="31">
        <f t="shared" si="279"/>
        <v>0</v>
      </c>
      <c r="O1261" s="29">
        <v>1.1000000000000001</v>
      </c>
      <c r="P1261" s="29">
        <v>36</v>
      </c>
      <c r="Q1261" s="32">
        <f t="shared" si="280"/>
        <v>0</v>
      </c>
      <c r="R1261" s="122">
        <f t="shared" si="281"/>
        <v>0</v>
      </c>
      <c r="S1261" s="25">
        <f>VLOOKUP($A1261,'2021-22 Salary &amp; Benefits'!$A:$I,5,FALSE)</f>
        <v>67585</v>
      </c>
      <c r="T1261" s="25">
        <f>VLOOKUP($A1261,'2021-22 Salary &amp; Benefits'!$A:$I,6,FALSE)</f>
        <v>68937</v>
      </c>
      <c r="U1261" s="26">
        <f t="shared" si="282"/>
        <v>0</v>
      </c>
      <c r="V1261" s="26">
        <f t="shared" si="283"/>
        <v>0</v>
      </c>
      <c r="W1261" s="26">
        <f>'2021-22 Salary &amp; Benefits'!G$6</f>
        <v>11848.32</v>
      </c>
      <c r="X1261" s="28">
        <f>'2021-22 Salary &amp; Benefits'!H$6</f>
        <v>0.2271</v>
      </c>
      <c r="Y1261" s="28">
        <f>'2021-22 Salary &amp; Benefits'!I$6</f>
        <v>0.22070000000000001</v>
      </c>
      <c r="Z1261" s="26">
        <f t="shared" si="284"/>
        <v>0</v>
      </c>
      <c r="AA1261" s="27">
        <f t="shared" si="276"/>
        <v>0</v>
      </c>
      <c r="AB1261" s="27">
        <f t="shared" si="285"/>
        <v>0</v>
      </c>
      <c r="AC1261" s="27">
        <f t="shared" si="286"/>
        <v>0</v>
      </c>
      <c r="AD1261" s="26">
        <f t="shared" si="287"/>
        <v>0</v>
      </c>
    </row>
    <row r="1262" spans="1:30" s="5" customFormat="1">
      <c r="A1262" s="129" t="s">
        <v>2527</v>
      </c>
      <c r="B1262" s="129" t="s">
        <v>1983</v>
      </c>
      <c r="C1262" s="130">
        <v>3262</v>
      </c>
      <c r="D1262" s="129" t="s">
        <v>1986</v>
      </c>
      <c r="E1262" s="169">
        <f>VLOOKUP($C1262,'2020-21 School Level AAFTE'!$C:$Z,11,FALSE)</f>
        <v>0.70150000000000001</v>
      </c>
      <c r="F1262" s="169" t="str">
        <f>VLOOKUP($C1262,'2020-21 School Level AAFTE'!$C:$Z,8,FALSE)</f>
        <v>Yes</v>
      </c>
      <c r="G1262" s="167">
        <f>VLOOKUP($C1262,'2020-21 School Level AAFTE'!$C:$I,7,FALSE)</f>
        <v>486.69</v>
      </c>
      <c r="H1262" s="145">
        <f>IFERROR(IF(F1262= "yes",VLOOKUP(C1262,Summary!$B:$I,5,0),0),0)</f>
        <v>0</v>
      </c>
      <c r="I1262" s="144">
        <f t="shared" si="277"/>
        <v>486.69</v>
      </c>
      <c r="J1262" s="101">
        <f>VLOOKUP($A1262,'2021-22 Salary &amp; Benefits'!$A:$I,3,FALSE)</f>
        <v>1.04</v>
      </c>
      <c r="K1262" s="101">
        <f>VLOOKUP($A1262,'2021-22 Salary &amp; Benefits'!$A:$I,4,FALSE)</f>
        <v>1.04</v>
      </c>
      <c r="L1262" s="121">
        <f t="shared" si="278"/>
        <v>486.69</v>
      </c>
      <c r="M1262" s="29">
        <v>15</v>
      </c>
      <c r="N1262" s="31">
        <f t="shared" si="279"/>
        <v>32.445999999999998</v>
      </c>
      <c r="O1262" s="29">
        <v>1.1000000000000001</v>
      </c>
      <c r="P1262" s="29">
        <v>36</v>
      </c>
      <c r="Q1262" s="32">
        <f t="shared" si="280"/>
        <v>1284.8616000000002</v>
      </c>
      <c r="R1262" s="122">
        <f t="shared" si="281"/>
        <v>1.4276240000000002</v>
      </c>
      <c r="S1262" s="25">
        <f>VLOOKUP($A1262,'2021-22 Salary &amp; Benefits'!$A:$I,5,FALSE)</f>
        <v>67585</v>
      </c>
      <c r="T1262" s="25">
        <f>VLOOKUP($A1262,'2021-22 Salary &amp; Benefits'!$A:$I,6,FALSE)</f>
        <v>68937</v>
      </c>
      <c r="U1262" s="26">
        <f t="shared" si="282"/>
        <v>100345.40676160002</v>
      </c>
      <c r="V1262" s="26">
        <f t="shared" si="283"/>
        <v>2007.3535539199802</v>
      </c>
      <c r="W1262" s="26">
        <f>'2021-22 Salary &amp; Benefits'!G$6</f>
        <v>11848.32</v>
      </c>
      <c r="X1262" s="28">
        <f>'2021-22 Salary &amp; Benefits'!H$6</f>
        <v>0.2271</v>
      </c>
      <c r="Y1262" s="28">
        <f>'2021-22 Salary &amp; Benefits'!I$6</f>
        <v>0.22070000000000001</v>
      </c>
      <c r="Z1262" s="26">
        <f t="shared" si="284"/>
        <v>40146.410796589509</v>
      </c>
      <c r="AA1262" s="27">
        <f t="shared" si="276"/>
        <v>1705.8793385920003</v>
      </c>
      <c r="AB1262" s="27">
        <f t="shared" si="285"/>
        <v>376.48757002725449</v>
      </c>
      <c r="AC1262" s="27">
        <f t="shared" si="286"/>
        <v>2082.3669086192549</v>
      </c>
      <c r="AD1262" s="26">
        <f t="shared" si="287"/>
        <v>144581.53802072877</v>
      </c>
    </row>
    <row r="1263" spans="1:30" s="5" customFormat="1">
      <c r="A1263" s="129" t="s">
        <v>2527</v>
      </c>
      <c r="B1263" s="129" t="s">
        <v>1983</v>
      </c>
      <c r="C1263" s="130">
        <v>4255</v>
      </c>
      <c r="D1263" s="129" t="s">
        <v>1993</v>
      </c>
      <c r="E1263" s="169">
        <f>VLOOKUP($C1263,'2020-21 School Level AAFTE'!$C:$Z,11,FALSE)</f>
        <v>0.27200000000000002</v>
      </c>
      <c r="F1263" s="169" t="str">
        <f>VLOOKUP($C1263,'2020-21 School Level AAFTE'!$C:$Z,8,FALSE)</f>
        <v>No</v>
      </c>
      <c r="G1263" s="167">
        <f>VLOOKUP($C1263,'2020-21 School Level AAFTE'!$C:$I,7,FALSE)</f>
        <v>630.21</v>
      </c>
      <c r="H1263" s="145">
        <f>IFERROR(IF(F1263= "yes",VLOOKUP(C1263,Summary!$B:$I,5,0),0),0)</f>
        <v>0</v>
      </c>
      <c r="I1263" s="143">
        <f t="shared" si="277"/>
        <v>0</v>
      </c>
      <c r="J1263" s="101">
        <f>VLOOKUP($A1263,'2021-22 Salary &amp; Benefits'!$A:$I,3,FALSE)</f>
        <v>1.04</v>
      </c>
      <c r="K1263" s="101">
        <f>VLOOKUP($A1263,'2021-22 Salary &amp; Benefits'!$A:$I,4,FALSE)</f>
        <v>1.04</v>
      </c>
      <c r="L1263" s="45">
        <f t="shared" si="278"/>
        <v>0</v>
      </c>
      <c r="M1263" s="29">
        <v>15</v>
      </c>
      <c r="N1263" s="31">
        <f t="shared" si="279"/>
        <v>0</v>
      </c>
      <c r="O1263" s="29">
        <v>1.1000000000000001</v>
      </c>
      <c r="P1263" s="29">
        <v>36</v>
      </c>
      <c r="Q1263" s="32">
        <f t="shared" si="280"/>
        <v>0</v>
      </c>
      <c r="R1263" s="122">
        <f t="shared" si="281"/>
        <v>0</v>
      </c>
      <c r="S1263" s="25">
        <f>VLOOKUP($A1263,'2021-22 Salary &amp; Benefits'!$A:$I,5,FALSE)</f>
        <v>67585</v>
      </c>
      <c r="T1263" s="25">
        <f>VLOOKUP($A1263,'2021-22 Salary &amp; Benefits'!$A:$I,6,FALSE)</f>
        <v>68937</v>
      </c>
      <c r="U1263" s="26">
        <f t="shared" si="282"/>
        <v>0</v>
      </c>
      <c r="V1263" s="26">
        <f t="shared" si="283"/>
        <v>0</v>
      </c>
      <c r="W1263" s="26">
        <f>'2021-22 Salary &amp; Benefits'!G$6</f>
        <v>11848.32</v>
      </c>
      <c r="X1263" s="28">
        <f>'2021-22 Salary &amp; Benefits'!H$6</f>
        <v>0.2271</v>
      </c>
      <c r="Y1263" s="28">
        <f>'2021-22 Salary &amp; Benefits'!I$6</f>
        <v>0.22070000000000001</v>
      </c>
      <c r="Z1263" s="26">
        <f t="shared" si="284"/>
        <v>0</v>
      </c>
      <c r="AA1263" s="27">
        <f t="shared" si="276"/>
        <v>0</v>
      </c>
      <c r="AB1263" s="27">
        <f t="shared" si="285"/>
        <v>0</v>
      </c>
      <c r="AC1263" s="27">
        <f t="shared" si="286"/>
        <v>0</v>
      </c>
      <c r="AD1263" s="26">
        <f t="shared" si="287"/>
        <v>0</v>
      </c>
    </row>
    <row r="1264" spans="1:30" s="5" customFormat="1">
      <c r="A1264" s="129" t="s">
        <v>2527</v>
      </c>
      <c r="B1264" s="129" t="s">
        <v>1983</v>
      </c>
      <c r="C1264" s="130">
        <v>3130</v>
      </c>
      <c r="D1264" s="129" t="s">
        <v>420</v>
      </c>
      <c r="E1264" s="169">
        <f>VLOOKUP($C1264,'2020-21 School Level AAFTE'!$C:$Z,11,FALSE)</f>
        <v>0.54369999999999996</v>
      </c>
      <c r="F1264" s="169" t="str">
        <f>VLOOKUP($C1264,'2020-21 School Level AAFTE'!$C:$Z,8,FALSE)</f>
        <v>Yes</v>
      </c>
      <c r="G1264" s="167">
        <f>VLOOKUP($C1264,'2020-21 School Level AAFTE'!$C:$I,7,FALSE)</f>
        <v>518.30999999999995</v>
      </c>
      <c r="H1264" s="145">
        <f>IFERROR(IF(F1264= "yes",VLOOKUP(C1264,Summary!$B:$I,5,0),0),0)</f>
        <v>0</v>
      </c>
      <c r="I1264" s="143">
        <f t="shared" si="277"/>
        <v>518.30999999999995</v>
      </c>
      <c r="J1264" s="101">
        <f>VLOOKUP($A1264,'2021-22 Salary &amp; Benefits'!$A:$I,3,FALSE)</f>
        <v>1.04</v>
      </c>
      <c r="K1264" s="101">
        <f>VLOOKUP($A1264,'2021-22 Salary &amp; Benefits'!$A:$I,4,FALSE)</f>
        <v>1.04</v>
      </c>
      <c r="L1264" s="45">
        <f t="shared" si="278"/>
        <v>518.30999999999995</v>
      </c>
      <c r="M1264" s="29">
        <v>15</v>
      </c>
      <c r="N1264" s="31">
        <f t="shared" si="279"/>
        <v>34.553999999999995</v>
      </c>
      <c r="O1264" s="29">
        <v>1.1000000000000001</v>
      </c>
      <c r="P1264" s="29">
        <v>36</v>
      </c>
      <c r="Q1264" s="32">
        <f t="shared" si="280"/>
        <v>1368.3384000000001</v>
      </c>
      <c r="R1264" s="122">
        <f t="shared" si="281"/>
        <v>1.5203760000000002</v>
      </c>
      <c r="S1264" s="25">
        <f>VLOOKUP($A1264,'2021-22 Salary &amp; Benefits'!$A:$I,5,FALSE)</f>
        <v>67585</v>
      </c>
      <c r="T1264" s="25">
        <f>VLOOKUP($A1264,'2021-22 Salary &amp; Benefits'!$A:$I,6,FALSE)</f>
        <v>68937</v>
      </c>
      <c r="U1264" s="26">
        <f t="shared" si="282"/>
        <v>106864.79643840002</v>
      </c>
      <c r="V1264" s="26">
        <f t="shared" si="283"/>
        <v>2137.7702860799909</v>
      </c>
      <c r="W1264" s="26">
        <f>'2021-22 Salary &amp; Benefits'!G$6</f>
        <v>11848.32</v>
      </c>
      <c r="X1264" s="28">
        <f>'2021-22 Salary &amp; Benefits'!H$6</f>
        <v>0.2271</v>
      </c>
      <c r="Y1264" s="28">
        <f>'2021-22 Salary &amp; Benefits'!I$6</f>
        <v>0.22070000000000001</v>
      </c>
      <c r="Z1264" s="26">
        <f t="shared" si="284"/>
        <v>42754.702541618506</v>
      </c>
      <c r="AA1264" s="27">
        <f t="shared" si="276"/>
        <v>1816.7094454080002</v>
      </c>
      <c r="AB1264" s="27">
        <f t="shared" si="285"/>
        <v>400.94777460154563</v>
      </c>
      <c r="AC1264" s="27">
        <f t="shared" si="286"/>
        <v>2217.6572200095457</v>
      </c>
      <c r="AD1264" s="26">
        <f t="shared" si="287"/>
        <v>153974.92648610807</v>
      </c>
    </row>
    <row r="1265" spans="1:30" s="5" customFormat="1">
      <c r="A1265" s="129" t="s">
        <v>2527</v>
      </c>
      <c r="B1265" s="129" t="s">
        <v>1983</v>
      </c>
      <c r="C1265" s="130">
        <v>3611</v>
      </c>
      <c r="D1265" s="129" t="s">
        <v>1988</v>
      </c>
      <c r="E1265" s="169">
        <f>VLOOKUP($C1265,'2020-21 School Level AAFTE'!$C:$Z,11,FALSE)</f>
        <v>0.49409999999999998</v>
      </c>
      <c r="F1265" s="169" t="str">
        <f>VLOOKUP($C1265,'2020-21 School Level AAFTE'!$C:$Z,8,FALSE)</f>
        <v>No</v>
      </c>
      <c r="G1265" s="167">
        <f>VLOOKUP($C1265,'2020-21 School Level AAFTE'!$C:$I,7,FALSE)</f>
        <v>919.53</v>
      </c>
      <c r="H1265" s="145">
        <f>IFERROR(IF(F1265= "yes",VLOOKUP(C1265,Summary!$B:$I,5,0),0),0)</f>
        <v>0</v>
      </c>
      <c r="I1265" s="143">
        <f t="shared" si="277"/>
        <v>0</v>
      </c>
      <c r="J1265" s="101">
        <f>VLOOKUP($A1265,'2021-22 Salary &amp; Benefits'!$A:$I,3,FALSE)</f>
        <v>1.04</v>
      </c>
      <c r="K1265" s="101">
        <f>VLOOKUP($A1265,'2021-22 Salary &amp; Benefits'!$A:$I,4,FALSE)</f>
        <v>1.04</v>
      </c>
      <c r="L1265" s="45">
        <f t="shared" si="278"/>
        <v>0</v>
      </c>
      <c r="M1265" s="29">
        <v>15</v>
      </c>
      <c r="N1265" s="31">
        <f t="shared" si="279"/>
        <v>0</v>
      </c>
      <c r="O1265" s="29">
        <v>1.1000000000000001</v>
      </c>
      <c r="P1265" s="29">
        <v>36</v>
      </c>
      <c r="Q1265" s="32">
        <f t="shared" si="280"/>
        <v>0</v>
      </c>
      <c r="R1265" s="122">
        <f t="shared" si="281"/>
        <v>0</v>
      </c>
      <c r="S1265" s="25">
        <f>VLOOKUP($A1265,'2021-22 Salary &amp; Benefits'!$A:$I,5,FALSE)</f>
        <v>67585</v>
      </c>
      <c r="T1265" s="25">
        <f>VLOOKUP($A1265,'2021-22 Salary &amp; Benefits'!$A:$I,6,FALSE)</f>
        <v>68937</v>
      </c>
      <c r="U1265" s="26">
        <f t="shared" si="282"/>
        <v>0</v>
      </c>
      <c r="V1265" s="26">
        <f t="shared" si="283"/>
        <v>0</v>
      </c>
      <c r="W1265" s="26">
        <f>'2021-22 Salary &amp; Benefits'!G$6</f>
        <v>11848.32</v>
      </c>
      <c r="X1265" s="28">
        <f>'2021-22 Salary &amp; Benefits'!H$6</f>
        <v>0.2271</v>
      </c>
      <c r="Y1265" s="28">
        <f>'2021-22 Salary &amp; Benefits'!I$6</f>
        <v>0.22070000000000001</v>
      </c>
      <c r="Z1265" s="26">
        <f t="shared" si="284"/>
        <v>0</v>
      </c>
      <c r="AA1265" s="27">
        <f t="shared" si="276"/>
        <v>0</v>
      </c>
      <c r="AB1265" s="27">
        <f t="shared" si="285"/>
        <v>0</v>
      </c>
      <c r="AC1265" s="27">
        <f t="shared" si="286"/>
        <v>0</v>
      </c>
      <c r="AD1265" s="26">
        <f t="shared" si="287"/>
        <v>0</v>
      </c>
    </row>
    <row r="1266" spans="1:30" s="5" customFormat="1">
      <c r="A1266" s="129" t="s">
        <v>2527</v>
      </c>
      <c r="B1266" s="129" t="s">
        <v>1983</v>
      </c>
      <c r="C1266" s="130">
        <v>3010</v>
      </c>
      <c r="D1266" s="129" t="s">
        <v>1985</v>
      </c>
      <c r="E1266" s="169">
        <f>VLOOKUP($C1266,'2020-21 School Level AAFTE'!$C:$Z,11,FALSE)</f>
        <v>0.40110000000000001</v>
      </c>
      <c r="F1266" s="169" t="str">
        <f>VLOOKUP($C1266,'2020-21 School Level AAFTE'!$C:$Z,8,FALSE)</f>
        <v>No</v>
      </c>
      <c r="G1266" s="167">
        <f>VLOOKUP($C1266,'2020-21 School Level AAFTE'!$C:$I,7,FALSE)</f>
        <v>1381.1299999999999</v>
      </c>
      <c r="H1266" s="145">
        <f>IFERROR(IF(F1266= "yes",VLOOKUP(C1266,Summary!$B:$I,5,0),0),0)</f>
        <v>0</v>
      </c>
      <c r="I1266" s="143">
        <f t="shared" si="277"/>
        <v>0</v>
      </c>
      <c r="J1266" s="101">
        <f>VLOOKUP($A1266,'2021-22 Salary &amp; Benefits'!$A:$I,3,FALSE)</f>
        <v>1.04</v>
      </c>
      <c r="K1266" s="101">
        <f>VLOOKUP($A1266,'2021-22 Salary &amp; Benefits'!$A:$I,4,FALSE)</f>
        <v>1.04</v>
      </c>
      <c r="L1266" s="45">
        <f t="shared" si="278"/>
        <v>0</v>
      </c>
      <c r="M1266" s="29">
        <v>15</v>
      </c>
      <c r="N1266" s="31">
        <f t="shared" si="279"/>
        <v>0</v>
      </c>
      <c r="O1266" s="29">
        <v>1.1000000000000001</v>
      </c>
      <c r="P1266" s="29">
        <v>36</v>
      </c>
      <c r="Q1266" s="32">
        <f t="shared" si="280"/>
        <v>0</v>
      </c>
      <c r="R1266" s="122">
        <f t="shared" si="281"/>
        <v>0</v>
      </c>
      <c r="S1266" s="25">
        <f>VLOOKUP($A1266,'2021-22 Salary &amp; Benefits'!$A:$I,5,FALSE)</f>
        <v>67585</v>
      </c>
      <c r="T1266" s="25">
        <f>VLOOKUP($A1266,'2021-22 Salary &amp; Benefits'!$A:$I,6,FALSE)</f>
        <v>68937</v>
      </c>
      <c r="U1266" s="26">
        <f t="shared" si="282"/>
        <v>0</v>
      </c>
      <c r="V1266" s="26">
        <f t="shared" si="283"/>
        <v>0</v>
      </c>
      <c r="W1266" s="26">
        <f>'2021-22 Salary &amp; Benefits'!G$6</f>
        <v>11848.32</v>
      </c>
      <c r="X1266" s="28">
        <f>'2021-22 Salary &amp; Benefits'!H$6</f>
        <v>0.2271</v>
      </c>
      <c r="Y1266" s="28">
        <f>'2021-22 Salary &amp; Benefits'!I$6</f>
        <v>0.22070000000000001</v>
      </c>
      <c r="Z1266" s="26">
        <f t="shared" si="284"/>
        <v>0</v>
      </c>
      <c r="AA1266" s="27">
        <f t="shared" si="276"/>
        <v>0</v>
      </c>
      <c r="AB1266" s="27">
        <f t="shared" si="285"/>
        <v>0</v>
      </c>
      <c r="AC1266" s="27">
        <f t="shared" si="286"/>
        <v>0</v>
      </c>
      <c r="AD1266" s="26">
        <f t="shared" si="287"/>
        <v>0</v>
      </c>
    </row>
    <row r="1267" spans="1:30" s="5" customFormat="1">
      <c r="A1267" s="129" t="s">
        <v>2527</v>
      </c>
      <c r="B1267" s="129" t="s">
        <v>1983</v>
      </c>
      <c r="C1267" s="130">
        <v>3709</v>
      </c>
      <c r="D1267" s="129" t="s">
        <v>1990</v>
      </c>
      <c r="E1267" s="169">
        <f>VLOOKUP($C1267,'2020-21 School Level AAFTE'!$C:$Z,11,FALSE)</f>
        <v>0.39879999999999999</v>
      </c>
      <c r="F1267" s="169" t="str">
        <f>VLOOKUP($C1267,'2020-21 School Level AAFTE'!$C:$Z,8,FALSE)</f>
        <v>No</v>
      </c>
      <c r="G1267" s="167">
        <f>VLOOKUP($C1267,'2020-21 School Level AAFTE'!$C:$I,7,FALSE)</f>
        <v>559.01</v>
      </c>
      <c r="H1267" s="145">
        <f>IFERROR(IF(F1267= "yes",VLOOKUP(C1267,Summary!$B:$I,5,0),0),0)</f>
        <v>0</v>
      </c>
      <c r="I1267" s="144">
        <f t="shared" si="277"/>
        <v>0</v>
      </c>
      <c r="J1267" s="101">
        <f>VLOOKUP($A1267,'2021-22 Salary &amp; Benefits'!$A:$I,3,FALSE)</f>
        <v>1.04</v>
      </c>
      <c r="K1267" s="101">
        <f>VLOOKUP($A1267,'2021-22 Salary &amp; Benefits'!$A:$I,4,FALSE)</f>
        <v>1.04</v>
      </c>
      <c r="L1267" s="121">
        <f t="shared" si="278"/>
        <v>0</v>
      </c>
      <c r="M1267" s="29">
        <v>15</v>
      </c>
      <c r="N1267" s="31">
        <f t="shared" si="279"/>
        <v>0</v>
      </c>
      <c r="O1267" s="29">
        <v>1.1000000000000001</v>
      </c>
      <c r="P1267" s="29">
        <v>36</v>
      </c>
      <c r="Q1267" s="32">
        <f t="shared" si="280"/>
        <v>0</v>
      </c>
      <c r="R1267" s="122">
        <f t="shared" si="281"/>
        <v>0</v>
      </c>
      <c r="S1267" s="25">
        <f>VLOOKUP($A1267,'2021-22 Salary &amp; Benefits'!$A:$I,5,FALSE)</f>
        <v>67585</v>
      </c>
      <c r="T1267" s="25">
        <f>VLOOKUP($A1267,'2021-22 Salary &amp; Benefits'!$A:$I,6,FALSE)</f>
        <v>68937</v>
      </c>
      <c r="U1267" s="26">
        <f t="shared" si="282"/>
        <v>0</v>
      </c>
      <c r="V1267" s="26">
        <f t="shared" si="283"/>
        <v>0</v>
      </c>
      <c r="W1267" s="26">
        <f>'2021-22 Salary &amp; Benefits'!G$6</f>
        <v>11848.32</v>
      </c>
      <c r="X1267" s="28">
        <f>'2021-22 Salary &amp; Benefits'!H$6</f>
        <v>0.2271</v>
      </c>
      <c r="Y1267" s="28">
        <f>'2021-22 Salary &amp; Benefits'!I$6</f>
        <v>0.22070000000000001</v>
      </c>
      <c r="Z1267" s="26">
        <f t="shared" si="284"/>
        <v>0</v>
      </c>
      <c r="AA1267" s="27">
        <f t="shared" si="276"/>
        <v>0</v>
      </c>
      <c r="AB1267" s="27">
        <f t="shared" si="285"/>
        <v>0</v>
      </c>
      <c r="AC1267" s="27">
        <f t="shared" si="286"/>
        <v>0</v>
      </c>
      <c r="AD1267" s="26">
        <f t="shared" si="287"/>
        <v>0</v>
      </c>
    </row>
    <row r="1268" spans="1:30" s="5" customFormat="1">
      <c r="A1268" s="129" t="s">
        <v>2527</v>
      </c>
      <c r="B1268" s="129" t="s">
        <v>1983</v>
      </c>
      <c r="C1268" s="130">
        <v>4271</v>
      </c>
      <c r="D1268" s="129" t="s">
        <v>1994</v>
      </c>
      <c r="E1268" s="169">
        <f>VLOOKUP($C1268,'2020-21 School Level AAFTE'!$C:$Z,11,FALSE)</f>
        <v>0.53759999999999997</v>
      </c>
      <c r="F1268" s="169" t="str">
        <f>VLOOKUP($C1268,'2020-21 School Level AAFTE'!$C:$Z,8,FALSE)</f>
        <v>Yes</v>
      </c>
      <c r="G1268" s="167">
        <f>VLOOKUP($C1268,'2020-21 School Level AAFTE'!$C:$I,7,FALSE)</f>
        <v>547.01</v>
      </c>
      <c r="H1268" s="145">
        <f>IFERROR(IF(F1268= "yes",VLOOKUP(C1268,Summary!$B:$I,5,0),0),0)</f>
        <v>0</v>
      </c>
      <c r="I1268" s="144">
        <f t="shared" si="277"/>
        <v>547.01</v>
      </c>
      <c r="J1268" s="101">
        <f>VLOOKUP($A1268,'2021-22 Salary &amp; Benefits'!$A:$I,3,FALSE)</f>
        <v>1.04</v>
      </c>
      <c r="K1268" s="101">
        <f>VLOOKUP($A1268,'2021-22 Salary &amp; Benefits'!$A:$I,4,FALSE)</f>
        <v>1.04</v>
      </c>
      <c r="L1268" s="121">
        <f t="shared" si="278"/>
        <v>547.01</v>
      </c>
      <c r="M1268" s="29">
        <v>15</v>
      </c>
      <c r="N1268" s="31">
        <f t="shared" si="279"/>
        <v>36.467333333333336</v>
      </c>
      <c r="O1268" s="29">
        <v>1.1000000000000001</v>
      </c>
      <c r="P1268" s="29">
        <v>36</v>
      </c>
      <c r="Q1268" s="32">
        <f t="shared" si="280"/>
        <v>1444.1064000000001</v>
      </c>
      <c r="R1268" s="122">
        <f t="shared" si="281"/>
        <v>1.6045626666666668</v>
      </c>
      <c r="S1268" s="25">
        <f>VLOOKUP($A1268,'2021-22 Salary &amp; Benefits'!$A:$I,5,FALSE)</f>
        <v>67585</v>
      </c>
      <c r="T1268" s="25">
        <f>VLOOKUP($A1268,'2021-22 Salary &amp; Benefits'!$A:$I,6,FALSE)</f>
        <v>68937</v>
      </c>
      <c r="U1268" s="26">
        <f t="shared" si="282"/>
        <v>112782.14253973335</v>
      </c>
      <c r="V1268" s="26">
        <f t="shared" si="283"/>
        <v>2256.1434743466525</v>
      </c>
      <c r="W1268" s="26">
        <f>'2021-22 Salary &amp; Benefits'!G$6</f>
        <v>11848.32</v>
      </c>
      <c r="X1268" s="28">
        <f>'2021-22 Salary &amp; Benefits'!H$6</f>
        <v>0.2271</v>
      </c>
      <c r="Y1268" s="28">
        <f>'2021-22 Salary &amp; Benefits'!I$6</f>
        <v>0.22070000000000001</v>
      </c>
      <c r="Z1268" s="26">
        <f t="shared" si="284"/>
        <v>45122.127370281749</v>
      </c>
      <c r="AA1268" s="27">
        <f t="shared" si="276"/>
        <v>1917.3047669013336</v>
      </c>
      <c r="AB1268" s="27">
        <f t="shared" si="285"/>
        <v>423.14916205512435</v>
      </c>
      <c r="AC1268" s="27">
        <f t="shared" si="286"/>
        <v>2340.4539289564577</v>
      </c>
      <c r="AD1268" s="26">
        <f t="shared" si="287"/>
        <v>162500.86731331825</v>
      </c>
    </row>
    <row r="1269" spans="1:30" s="5" customFormat="1">
      <c r="A1269" s="129" t="s">
        <v>2527</v>
      </c>
      <c r="B1269" s="129" t="s">
        <v>1983</v>
      </c>
      <c r="C1269" s="130">
        <v>4427</v>
      </c>
      <c r="D1269" s="129" t="s">
        <v>1998</v>
      </c>
      <c r="E1269" s="169">
        <f>VLOOKUP($C1269,'2020-21 School Level AAFTE'!$C:$Z,11,FALSE)</f>
        <v>0.39660000000000001</v>
      </c>
      <c r="F1269" s="169" t="str">
        <f>VLOOKUP($C1269,'2020-21 School Level AAFTE'!$C:$Z,8,FALSE)</f>
        <v>No</v>
      </c>
      <c r="G1269" s="167">
        <f>VLOOKUP($C1269,'2020-21 School Level AAFTE'!$C:$I,7,FALSE)</f>
        <v>1442.38</v>
      </c>
      <c r="H1269" s="145">
        <f>IFERROR(IF(F1269= "yes",VLOOKUP(C1269,Summary!$B:$I,5,0),0),0)</f>
        <v>0</v>
      </c>
      <c r="I1269" s="143">
        <f t="shared" si="277"/>
        <v>0</v>
      </c>
      <c r="J1269" s="101">
        <f>VLOOKUP($A1269,'2021-22 Salary &amp; Benefits'!$A:$I,3,FALSE)</f>
        <v>1.04</v>
      </c>
      <c r="K1269" s="101">
        <f>VLOOKUP($A1269,'2021-22 Salary &amp; Benefits'!$A:$I,4,FALSE)</f>
        <v>1.04</v>
      </c>
      <c r="L1269" s="45">
        <f t="shared" si="278"/>
        <v>0</v>
      </c>
      <c r="M1269" s="29">
        <v>15</v>
      </c>
      <c r="N1269" s="31">
        <f t="shared" si="279"/>
        <v>0</v>
      </c>
      <c r="O1269" s="29">
        <v>1.1000000000000001</v>
      </c>
      <c r="P1269" s="29">
        <v>36</v>
      </c>
      <c r="Q1269" s="32">
        <f t="shared" si="280"/>
        <v>0</v>
      </c>
      <c r="R1269" s="122">
        <f t="shared" si="281"/>
        <v>0</v>
      </c>
      <c r="S1269" s="25">
        <f>VLOOKUP($A1269,'2021-22 Salary &amp; Benefits'!$A:$I,5,FALSE)</f>
        <v>67585</v>
      </c>
      <c r="T1269" s="25">
        <f>VLOOKUP($A1269,'2021-22 Salary &amp; Benefits'!$A:$I,6,FALSE)</f>
        <v>68937</v>
      </c>
      <c r="U1269" s="26">
        <f t="shared" si="282"/>
        <v>0</v>
      </c>
      <c r="V1269" s="26">
        <f t="shared" si="283"/>
        <v>0</v>
      </c>
      <c r="W1269" s="26">
        <f>'2021-22 Salary &amp; Benefits'!G$6</f>
        <v>11848.32</v>
      </c>
      <c r="X1269" s="28">
        <f>'2021-22 Salary &amp; Benefits'!H$6</f>
        <v>0.2271</v>
      </c>
      <c r="Y1269" s="28">
        <f>'2021-22 Salary &amp; Benefits'!I$6</f>
        <v>0.22070000000000001</v>
      </c>
      <c r="Z1269" s="26">
        <f t="shared" si="284"/>
        <v>0</v>
      </c>
      <c r="AA1269" s="27">
        <f t="shared" si="276"/>
        <v>0</v>
      </c>
      <c r="AB1269" s="27">
        <f t="shared" si="285"/>
        <v>0</v>
      </c>
      <c r="AC1269" s="27">
        <f t="shared" si="286"/>
        <v>0</v>
      </c>
      <c r="AD1269" s="26">
        <f t="shared" si="287"/>
        <v>0</v>
      </c>
    </row>
    <row r="1270" spans="1:30" s="5" customFormat="1">
      <c r="A1270" s="129" t="s">
        <v>2527</v>
      </c>
      <c r="B1270" s="129" t="s">
        <v>1983</v>
      </c>
      <c r="C1270" s="130">
        <v>5452</v>
      </c>
      <c r="D1270" s="129" t="s">
        <v>2001</v>
      </c>
      <c r="E1270" s="169">
        <f>VLOOKUP($C1270,'2020-21 School Level AAFTE'!$C:$Z,11,FALSE)</f>
        <v>0.41870000000000002</v>
      </c>
      <c r="F1270" s="169" t="str">
        <f>VLOOKUP($C1270,'2020-21 School Level AAFTE'!$C:$Z,8,FALSE)</f>
        <v>No</v>
      </c>
      <c r="G1270" s="167">
        <f>VLOOKUP($C1270,'2020-21 School Level AAFTE'!$C:$I,7,FALSE)</f>
        <v>737.23</v>
      </c>
      <c r="H1270" s="145">
        <f>IFERROR(IF(F1270= "yes",VLOOKUP(C1270,Summary!$B:$I,5,0),0),0)</f>
        <v>0</v>
      </c>
      <c r="I1270" s="143">
        <f t="shared" si="277"/>
        <v>0</v>
      </c>
      <c r="J1270" s="101">
        <f>VLOOKUP($A1270,'2021-22 Salary &amp; Benefits'!$A:$I,3,FALSE)</f>
        <v>1.04</v>
      </c>
      <c r="K1270" s="101">
        <f>VLOOKUP($A1270,'2021-22 Salary &amp; Benefits'!$A:$I,4,FALSE)</f>
        <v>1.04</v>
      </c>
      <c r="L1270" s="45">
        <f t="shared" si="278"/>
        <v>0</v>
      </c>
      <c r="M1270" s="29">
        <v>15</v>
      </c>
      <c r="N1270" s="31">
        <f t="shared" si="279"/>
        <v>0</v>
      </c>
      <c r="O1270" s="29">
        <v>1.1000000000000001</v>
      </c>
      <c r="P1270" s="29">
        <v>36</v>
      </c>
      <c r="Q1270" s="32">
        <f t="shared" si="280"/>
        <v>0</v>
      </c>
      <c r="R1270" s="122">
        <f t="shared" si="281"/>
        <v>0</v>
      </c>
      <c r="S1270" s="25">
        <f>VLOOKUP($A1270,'2021-22 Salary &amp; Benefits'!$A:$I,5,FALSE)</f>
        <v>67585</v>
      </c>
      <c r="T1270" s="25">
        <f>VLOOKUP($A1270,'2021-22 Salary &amp; Benefits'!$A:$I,6,FALSE)</f>
        <v>68937</v>
      </c>
      <c r="U1270" s="26">
        <f t="shared" si="282"/>
        <v>0</v>
      </c>
      <c r="V1270" s="26">
        <f t="shared" si="283"/>
        <v>0</v>
      </c>
      <c r="W1270" s="26">
        <f>'2021-22 Salary &amp; Benefits'!G$6</f>
        <v>11848.32</v>
      </c>
      <c r="X1270" s="28">
        <f>'2021-22 Salary &amp; Benefits'!H$6</f>
        <v>0.2271</v>
      </c>
      <c r="Y1270" s="28">
        <f>'2021-22 Salary &amp; Benefits'!I$6</f>
        <v>0.22070000000000001</v>
      </c>
      <c r="Z1270" s="26">
        <f t="shared" si="284"/>
        <v>0</v>
      </c>
      <c r="AA1270" s="27">
        <f t="shared" si="276"/>
        <v>0</v>
      </c>
      <c r="AB1270" s="27">
        <f t="shared" si="285"/>
        <v>0</v>
      </c>
      <c r="AC1270" s="27">
        <f t="shared" si="286"/>
        <v>0</v>
      </c>
      <c r="AD1270" s="26">
        <f t="shared" si="287"/>
        <v>0</v>
      </c>
    </row>
    <row r="1271" spans="1:30" s="5" customFormat="1">
      <c r="A1271" s="129" t="s">
        <v>2527</v>
      </c>
      <c r="B1271" s="129" t="s">
        <v>1983</v>
      </c>
      <c r="C1271" s="130">
        <v>4368</v>
      </c>
      <c r="D1271" s="129" t="s">
        <v>1995</v>
      </c>
      <c r="E1271" s="169">
        <f>VLOOKUP($C1271,'2020-21 School Level AAFTE'!$C:$Z,11,FALSE)</f>
        <v>0.44280000000000003</v>
      </c>
      <c r="F1271" s="169" t="str">
        <f>VLOOKUP($C1271,'2020-21 School Level AAFTE'!$C:$Z,8,FALSE)</f>
        <v>No</v>
      </c>
      <c r="G1271" s="167">
        <f>VLOOKUP($C1271,'2020-21 School Level AAFTE'!$C:$I,7,FALSE)</f>
        <v>383.6</v>
      </c>
      <c r="H1271" s="145">
        <f>IFERROR(IF(F1271= "yes",VLOOKUP(C1271,Summary!$B:$I,5,0),0),0)</f>
        <v>0</v>
      </c>
      <c r="I1271" s="144">
        <f t="shared" si="277"/>
        <v>0</v>
      </c>
      <c r="J1271" s="101">
        <f>VLOOKUP($A1271,'2021-22 Salary &amp; Benefits'!$A:$I,3,FALSE)</f>
        <v>1.04</v>
      </c>
      <c r="K1271" s="101">
        <f>VLOOKUP($A1271,'2021-22 Salary &amp; Benefits'!$A:$I,4,FALSE)</f>
        <v>1.04</v>
      </c>
      <c r="L1271" s="121">
        <f t="shared" si="278"/>
        <v>0</v>
      </c>
      <c r="M1271" s="29">
        <v>15</v>
      </c>
      <c r="N1271" s="31">
        <f t="shared" si="279"/>
        <v>0</v>
      </c>
      <c r="O1271" s="29">
        <v>1.1000000000000001</v>
      </c>
      <c r="P1271" s="29">
        <v>36</v>
      </c>
      <c r="Q1271" s="32">
        <f t="shared" si="280"/>
        <v>0</v>
      </c>
      <c r="R1271" s="122">
        <f t="shared" si="281"/>
        <v>0</v>
      </c>
      <c r="S1271" s="25">
        <f>VLOOKUP($A1271,'2021-22 Salary &amp; Benefits'!$A:$I,5,FALSE)</f>
        <v>67585</v>
      </c>
      <c r="T1271" s="25">
        <f>VLOOKUP($A1271,'2021-22 Salary &amp; Benefits'!$A:$I,6,FALSE)</f>
        <v>68937</v>
      </c>
      <c r="U1271" s="26">
        <f t="shared" si="282"/>
        <v>0</v>
      </c>
      <c r="V1271" s="26">
        <f t="shared" si="283"/>
        <v>0</v>
      </c>
      <c r="W1271" s="26">
        <f>'2021-22 Salary &amp; Benefits'!G$6</f>
        <v>11848.32</v>
      </c>
      <c r="X1271" s="28">
        <f>'2021-22 Salary &amp; Benefits'!H$6</f>
        <v>0.2271</v>
      </c>
      <c r="Y1271" s="28">
        <f>'2021-22 Salary &amp; Benefits'!I$6</f>
        <v>0.22070000000000001</v>
      </c>
      <c r="Z1271" s="26">
        <f t="shared" si="284"/>
        <v>0</v>
      </c>
      <c r="AA1271" s="27">
        <f t="shared" si="276"/>
        <v>0</v>
      </c>
      <c r="AB1271" s="27">
        <f t="shared" si="285"/>
        <v>0</v>
      </c>
      <c r="AC1271" s="27">
        <f t="shared" si="286"/>
        <v>0</v>
      </c>
      <c r="AD1271" s="26">
        <f t="shared" si="287"/>
        <v>0</v>
      </c>
    </row>
    <row r="1272" spans="1:30" s="5" customFormat="1">
      <c r="A1272" s="129" t="s">
        <v>2527</v>
      </c>
      <c r="B1272" s="129" t="s">
        <v>1983</v>
      </c>
      <c r="C1272" s="130">
        <v>2754</v>
      </c>
      <c r="D1272" s="129" t="s">
        <v>1984</v>
      </c>
      <c r="E1272" s="169">
        <f>VLOOKUP($C1272,'2020-21 School Level AAFTE'!$C:$Z,11,FALSE)</f>
        <v>0.32040000000000002</v>
      </c>
      <c r="F1272" s="169" t="str">
        <f>VLOOKUP($C1272,'2020-21 School Level AAFTE'!$C:$Z,8,FALSE)</f>
        <v>No</v>
      </c>
      <c r="G1272" s="167">
        <f>VLOOKUP($C1272,'2020-21 School Level AAFTE'!$C:$I,7,FALSE)</f>
        <v>563.72</v>
      </c>
      <c r="H1272" s="145">
        <f>IFERROR(IF(F1272= "yes",VLOOKUP(C1272,Summary!$B:$I,5,0),0),0)</f>
        <v>0</v>
      </c>
      <c r="I1272" s="143">
        <f t="shared" si="277"/>
        <v>0</v>
      </c>
      <c r="J1272" s="101">
        <f>VLOOKUP($A1272,'2021-22 Salary &amp; Benefits'!$A:$I,3,FALSE)</f>
        <v>1.04</v>
      </c>
      <c r="K1272" s="101">
        <f>VLOOKUP($A1272,'2021-22 Salary &amp; Benefits'!$A:$I,4,FALSE)</f>
        <v>1.04</v>
      </c>
      <c r="L1272" s="45">
        <f t="shared" si="278"/>
        <v>0</v>
      </c>
      <c r="M1272" s="29">
        <v>15</v>
      </c>
      <c r="N1272" s="31">
        <f t="shared" si="279"/>
        <v>0</v>
      </c>
      <c r="O1272" s="29">
        <v>1.1000000000000001</v>
      </c>
      <c r="P1272" s="29">
        <v>36</v>
      </c>
      <c r="Q1272" s="32">
        <f t="shared" si="280"/>
        <v>0</v>
      </c>
      <c r="R1272" s="122">
        <f t="shared" si="281"/>
        <v>0</v>
      </c>
      <c r="S1272" s="25">
        <f>VLOOKUP($A1272,'2021-22 Salary &amp; Benefits'!$A:$I,5,FALSE)</f>
        <v>67585</v>
      </c>
      <c r="T1272" s="25">
        <f>VLOOKUP($A1272,'2021-22 Salary &amp; Benefits'!$A:$I,6,FALSE)</f>
        <v>68937</v>
      </c>
      <c r="U1272" s="26">
        <f t="shared" si="282"/>
        <v>0</v>
      </c>
      <c r="V1272" s="26">
        <f t="shared" si="283"/>
        <v>0</v>
      </c>
      <c r="W1272" s="26">
        <f>'2021-22 Salary &amp; Benefits'!G$6</f>
        <v>11848.32</v>
      </c>
      <c r="X1272" s="28">
        <f>'2021-22 Salary &amp; Benefits'!H$6</f>
        <v>0.2271</v>
      </c>
      <c r="Y1272" s="28">
        <f>'2021-22 Salary &amp; Benefits'!I$6</f>
        <v>0.22070000000000001</v>
      </c>
      <c r="Z1272" s="26">
        <f t="shared" si="284"/>
        <v>0</v>
      </c>
      <c r="AA1272" s="27">
        <f t="shared" si="276"/>
        <v>0</v>
      </c>
      <c r="AB1272" s="27">
        <f t="shared" si="285"/>
        <v>0</v>
      </c>
      <c r="AC1272" s="27">
        <f t="shared" si="286"/>
        <v>0</v>
      </c>
      <c r="AD1272" s="26">
        <f t="shared" si="287"/>
        <v>0</v>
      </c>
    </row>
    <row r="1273" spans="1:30" s="5" customFormat="1">
      <c r="A1273" s="129" t="s">
        <v>2527</v>
      </c>
      <c r="B1273" s="129" t="s">
        <v>1983</v>
      </c>
      <c r="C1273" s="130">
        <v>3710</v>
      </c>
      <c r="D1273" s="129" t="s">
        <v>1991</v>
      </c>
      <c r="E1273" s="169">
        <f>VLOOKUP($C1273,'2020-21 School Level AAFTE'!$C:$Z,11,FALSE)</f>
        <v>0.37780000000000002</v>
      </c>
      <c r="F1273" s="169" t="str">
        <f>VLOOKUP($C1273,'2020-21 School Level AAFTE'!$C:$Z,8,FALSE)</f>
        <v>No</v>
      </c>
      <c r="G1273" s="167">
        <f>VLOOKUP($C1273,'2020-21 School Level AAFTE'!$C:$I,7,FALSE)</f>
        <v>1395.85</v>
      </c>
      <c r="H1273" s="145">
        <f>IFERROR(IF(F1273= "yes",VLOOKUP(C1273,Summary!$B:$I,5,0),0),0)</f>
        <v>0</v>
      </c>
      <c r="I1273" s="144">
        <f t="shared" si="277"/>
        <v>0</v>
      </c>
      <c r="J1273" s="101">
        <f>VLOOKUP($A1273,'2021-22 Salary &amp; Benefits'!$A:$I,3,FALSE)</f>
        <v>1.04</v>
      </c>
      <c r="K1273" s="101">
        <f>VLOOKUP($A1273,'2021-22 Salary &amp; Benefits'!$A:$I,4,FALSE)</f>
        <v>1.04</v>
      </c>
      <c r="L1273" s="121">
        <f t="shared" si="278"/>
        <v>0</v>
      </c>
      <c r="M1273" s="29">
        <v>15</v>
      </c>
      <c r="N1273" s="31">
        <f t="shared" si="279"/>
        <v>0</v>
      </c>
      <c r="O1273" s="29">
        <v>1.1000000000000001</v>
      </c>
      <c r="P1273" s="29">
        <v>36</v>
      </c>
      <c r="Q1273" s="32">
        <f t="shared" si="280"/>
        <v>0</v>
      </c>
      <c r="R1273" s="122">
        <f t="shared" si="281"/>
        <v>0</v>
      </c>
      <c r="S1273" s="25">
        <f>VLOOKUP($A1273,'2021-22 Salary &amp; Benefits'!$A:$I,5,FALSE)</f>
        <v>67585</v>
      </c>
      <c r="T1273" s="25">
        <f>VLOOKUP($A1273,'2021-22 Salary &amp; Benefits'!$A:$I,6,FALSE)</f>
        <v>68937</v>
      </c>
      <c r="U1273" s="26">
        <f t="shared" si="282"/>
        <v>0</v>
      </c>
      <c r="V1273" s="26">
        <f t="shared" si="283"/>
        <v>0</v>
      </c>
      <c r="W1273" s="26">
        <f>'2021-22 Salary &amp; Benefits'!G$6</f>
        <v>11848.32</v>
      </c>
      <c r="X1273" s="28">
        <f>'2021-22 Salary &amp; Benefits'!H$6</f>
        <v>0.2271</v>
      </c>
      <c r="Y1273" s="28">
        <f>'2021-22 Salary &amp; Benefits'!I$6</f>
        <v>0.22070000000000001</v>
      </c>
      <c r="Z1273" s="26">
        <f t="shared" si="284"/>
        <v>0</v>
      </c>
      <c r="AA1273" s="27">
        <f t="shared" si="276"/>
        <v>0</v>
      </c>
      <c r="AB1273" s="27">
        <f t="shared" si="285"/>
        <v>0</v>
      </c>
      <c r="AC1273" s="27">
        <f t="shared" si="286"/>
        <v>0</v>
      </c>
      <c r="AD1273" s="26">
        <f t="shared" si="287"/>
        <v>0</v>
      </c>
    </row>
    <row r="1274" spans="1:30" s="5" customFormat="1">
      <c r="A1274" s="129" t="s">
        <v>2527</v>
      </c>
      <c r="B1274" s="129" t="s">
        <v>1983</v>
      </c>
      <c r="C1274" s="130">
        <v>4122</v>
      </c>
      <c r="D1274" s="129" t="s">
        <v>1314</v>
      </c>
      <c r="E1274" s="169">
        <f>VLOOKUP($C1274,'2020-21 School Level AAFTE'!$C:$Z,11,FALSE)</f>
        <v>0.36909999999999998</v>
      </c>
      <c r="F1274" s="169" t="str">
        <f>VLOOKUP($C1274,'2020-21 School Level AAFTE'!$C:$Z,8,FALSE)</f>
        <v>No</v>
      </c>
      <c r="G1274" s="167">
        <f>VLOOKUP($C1274,'2020-21 School Level AAFTE'!$C:$I,7,FALSE)</f>
        <v>437.83</v>
      </c>
      <c r="H1274" s="145">
        <f>IFERROR(IF(F1274= "yes",VLOOKUP(C1274,Summary!$B:$I,5,0),0),0)</f>
        <v>0</v>
      </c>
      <c r="I1274" s="144">
        <f t="shared" si="277"/>
        <v>0</v>
      </c>
      <c r="J1274" s="101">
        <f>VLOOKUP($A1274,'2021-22 Salary &amp; Benefits'!$A:$I,3,FALSE)</f>
        <v>1.04</v>
      </c>
      <c r="K1274" s="101">
        <f>VLOOKUP($A1274,'2021-22 Salary &amp; Benefits'!$A:$I,4,FALSE)</f>
        <v>1.04</v>
      </c>
      <c r="L1274" s="121">
        <f t="shared" si="278"/>
        <v>0</v>
      </c>
      <c r="M1274" s="29">
        <v>15</v>
      </c>
      <c r="N1274" s="31">
        <f t="shared" si="279"/>
        <v>0</v>
      </c>
      <c r="O1274" s="29">
        <v>1.1000000000000001</v>
      </c>
      <c r="P1274" s="29">
        <v>36</v>
      </c>
      <c r="Q1274" s="32">
        <f t="shared" si="280"/>
        <v>0</v>
      </c>
      <c r="R1274" s="122">
        <f t="shared" si="281"/>
        <v>0</v>
      </c>
      <c r="S1274" s="25">
        <f>VLOOKUP($A1274,'2021-22 Salary &amp; Benefits'!$A:$I,5,FALSE)</f>
        <v>67585</v>
      </c>
      <c r="T1274" s="25">
        <f>VLOOKUP($A1274,'2021-22 Salary &amp; Benefits'!$A:$I,6,FALSE)</f>
        <v>68937</v>
      </c>
      <c r="U1274" s="26">
        <f t="shared" si="282"/>
        <v>0</v>
      </c>
      <c r="V1274" s="26">
        <f t="shared" si="283"/>
        <v>0</v>
      </c>
      <c r="W1274" s="26">
        <f>'2021-22 Salary &amp; Benefits'!G$6</f>
        <v>11848.32</v>
      </c>
      <c r="X1274" s="28">
        <f>'2021-22 Salary &amp; Benefits'!H$6</f>
        <v>0.2271</v>
      </c>
      <c r="Y1274" s="28">
        <f>'2021-22 Salary &amp; Benefits'!I$6</f>
        <v>0.22070000000000001</v>
      </c>
      <c r="Z1274" s="26">
        <f t="shared" si="284"/>
        <v>0</v>
      </c>
      <c r="AA1274" s="27">
        <f t="shared" si="276"/>
        <v>0</v>
      </c>
      <c r="AB1274" s="27">
        <f t="shared" si="285"/>
        <v>0</v>
      </c>
      <c r="AC1274" s="27">
        <f t="shared" si="286"/>
        <v>0</v>
      </c>
      <c r="AD1274" s="26">
        <f t="shared" si="287"/>
        <v>0</v>
      </c>
    </row>
    <row r="1275" spans="1:30" s="5" customFormat="1">
      <c r="A1275" s="129" t="s">
        <v>2524</v>
      </c>
      <c r="B1275" s="129" t="s">
        <v>1963</v>
      </c>
      <c r="C1275" s="130">
        <v>2062</v>
      </c>
      <c r="D1275" s="129" t="s">
        <v>1964</v>
      </c>
      <c r="E1275" s="169">
        <f>VLOOKUP($C1275,'2020-21 School Level AAFTE'!$C:$Z,11,FALSE)</f>
        <v>0.76990000000000003</v>
      </c>
      <c r="F1275" s="169" t="str">
        <f>VLOOKUP($C1275,'2020-21 School Level AAFTE'!$C:$Z,8,FALSE)</f>
        <v>Yes</v>
      </c>
      <c r="G1275" s="167">
        <f>VLOOKUP($C1275,'2020-21 School Level AAFTE'!$C:$I,7,FALSE)</f>
        <v>102.4</v>
      </c>
      <c r="H1275" s="145">
        <f>IFERROR(IF(F1275= "yes",VLOOKUP(C1275,Summary!$B:$I,5,0),0),0)</f>
        <v>0</v>
      </c>
      <c r="I1275" s="144">
        <f t="shared" si="277"/>
        <v>102.4</v>
      </c>
      <c r="J1275" s="101">
        <f>VLOOKUP($A1275,'2021-22 Salary &amp; Benefits'!$A:$I,3,FALSE)</f>
        <v>1</v>
      </c>
      <c r="K1275" s="101">
        <f>VLOOKUP($A1275,'2021-22 Salary &amp; Benefits'!$A:$I,4,FALSE)</f>
        <v>1</v>
      </c>
      <c r="L1275" s="121">
        <f t="shared" si="278"/>
        <v>102.4</v>
      </c>
      <c r="M1275" s="29">
        <v>15</v>
      </c>
      <c r="N1275" s="31">
        <f t="shared" si="279"/>
        <v>6.8266666666666671</v>
      </c>
      <c r="O1275" s="29">
        <v>1.1000000000000001</v>
      </c>
      <c r="P1275" s="29">
        <v>36</v>
      </c>
      <c r="Q1275" s="32">
        <f t="shared" si="280"/>
        <v>270.33600000000001</v>
      </c>
      <c r="R1275" s="122">
        <f t="shared" si="281"/>
        <v>0.30037333333333333</v>
      </c>
      <c r="S1275" s="25">
        <f>VLOOKUP($A1275,'2021-22 Salary &amp; Benefits'!$A:$I,5,FALSE)</f>
        <v>67585</v>
      </c>
      <c r="T1275" s="25">
        <f>VLOOKUP($A1275,'2021-22 Salary &amp; Benefits'!$A:$I,6,FALSE)</f>
        <v>68937</v>
      </c>
      <c r="U1275" s="26">
        <f t="shared" si="282"/>
        <v>20300.731733333334</v>
      </c>
      <c r="V1275" s="26">
        <f t="shared" si="283"/>
        <v>406.10474666666414</v>
      </c>
      <c r="W1275" s="26">
        <f>'2021-22 Salary &amp; Benefits'!G$6</f>
        <v>11848.32</v>
      </c>
      <c r="X1275" s="28">
        <f>'2021-22 Salary &amp; Benefits'!H$6</f>
        <v>0.2271</v>
      </c>
      <c r="Y1275" s="28">
        <f>'2021-22 Salary &amp; Benefits'!I$6</f>
        <v>0.22070000000000001</v>
      </c>
      <c r="Z1275" s="26">
        <f t="shared" si="284"/>
        <v>8258.8428670293324</v>
      </c>
      <c r="AA1275" s="27">
        <f t="shared" si="276"/>
        <v>345.11394133333329</v>
      </c>
      <c r="AB1275" s="27">
        <f t="shared" si="285"/>
        <v>76.166646852266652</v>
      </c>
      <c r="AC1275" s="27">
        <f t="shared" si="286"/>
        <v>421.28058818559992</v>
      </c>
      <c r="AD1275" s="26">
        <f t="shared" si="287"/>
        <v>29386.959935214931</v>
      </c>
    </row>
    <row r="1276" spans="1:30" s="5" customFormat="1">
      <c r="A1276" s="126" t="s">
        <v>2524</v>
      </c>
      <c r="B1276" s="129" t="s">
        <v>1963</v>
      </c>
      <c r="C1276" s="128">
        <v>2958</v>
      </c>
      <c r="D1276" s="127" t="s">
        <v>1965</v>
      </c>
      <c r="E1276" s="169">
        <f>VLOOKUP($C1276,'2020-21 School Level AAFTE'!$C:$Z,11,FALSE)</f>
        <v>0.76659999999999995</v>
      </c>
      <c r="F1276" s="169" t="str">
        <f>VLOOKUP($C1276,'2020-21 School Level AAFTE'!$C:$Z,8,FALSE)</f>
        <v>Yes</v>
      </c>
      <c r="G1276" s="167">
        <f>VLOOKUP($C1276,'2020-21 School Level AAFTE'!$C:$I,7,FALSE)</f>
        <v>44.93</v>
      </c>
      <c r="H1276" s="145">
        <f>IFERROR(IF(F1276= "yes",VLOOKUP(C1276,Summary!$B:$I,5,0),0),0)</f>
        <v>0</v>
      </c>
      <c r="I1276" s="144">
        <f t="shared" si="277"/>
        <v>44.93</v>
      </c>
      <c r="J1276" s="101">
        <f>VLOOKUP($A1276,'2021-22 Salary &amp; Benefits'!$A:$I,3,FALSE)</f>
        <v>1</v>
      </c>
      <c r="K1276" s="101">
        <f>VLOOKUP($A1276,'2021-22 Salary &amp; Benefits'!$A:$I,4,FALSE)</f>
        <v>1</v>
      </c>
      <c r="L1276" s="121">
        <f t="shared" si="278"/>
        <v>44.93</v>
      </c>
      <c r="M1276" s="29">
        <v>15</v>
      </c>
      <c r="N1276" s="31">
        <f t="shared" si="279"/>
        <v>2.9953333333333334</v>
      </c>
      <c r="O1276" s="29">
        <v>1.1000000000000001</v>
      </c>
      <c r="P1276" s="29">
        <v>36</v>
      </c>
      <c r="Q1276" s="32">
        <f t="shared" si="280"/>
        <v>118.61520000000002</v>
      </c>
      <c r="R1276" s="122">
        <f t="shared" si="281"/>
        <v>0.13179466666666667</v>
      </c>
      <c r="S1276" s="25">
        <f>VLOOKUP($A1276,'2021-22 Salary &amp; Benefits'!$A:$I,5,FALSE)</f>
        <v>67585</v>
      </c>
      <c r="T1276" s="25">
        <f>VLOOKUP($A1276,'2021-22 Salary &amp; Benefits'!$A:$I,6,FALSE)</f>
        <v>68937</v>
      </c>
      <c r="U1276" s="26">
        <f t="shared" si="282"/>
        <v>8907.3425466666667</v>
      </c>
      <c r="V1276" s="26">
        <f t="shared" si="283"/>
        <v>178.18638933333386</v>
      </c>
      <c r="W1276" s="26">
        <f>'2021-22 Salary &amp; Benefits'!G$6</f>
        <v>11848.32</v>
      </c>
      <c r="X1276" s="28">
        <f>'2021-22 Salary &amp; Benefits'!H$6</f>
        <v>0.2271</v>
      </c>
      <c r="Y1276" s="28">
        <f>'2021-22 Salary &amp; Benefits'!I$6</f>
        <v>0.22070000000000001</v>
      </c>
      <c r="Z1276" s="26">
        <f t="shared" si="284"/>
        <v>3623.7286134338665</v>
      </c>
      <c r="AA1276" s="27">
        <f t="shared" si="276"/>
        <v>151.42548226666668</v>
      </c>
      <c r="AB1276" s="27">
        <f t="shared" si="285"/>
        <v>33.419603936253338</v>
      </c>
      <c r="AC1276" s="27">
        <f t="shared" si="286"/>
        <v>184.84508620292002</v>
      </c>
      <c r="AD1276" s="26">
        <f t="shared" si="287"/>
        <v>12894.102635636787</v>
      </c>
    </row>
    <row r="1277" spans="1:30" s="5" customFormat="1">
      <c r="A1277" s="129" t="s">
        <v>2524</v>
      </c>
      <c r="B1277" s="129" t="s">
        <v>1963</v>
      </c>
      <c r="C1277" s="130">
        <v>5252</v>
      </c>
      <c r="D1277" s="129" t="s">
        <v>1966</v>
      </c>
      <c r="E1277" s="169">
        <f>VLOOKUP($C1277,'2020-21 School Level AAFTE'!$C:$Z,11,FALSE)</f>
        <v>0.31069999999999998</v>
      </c>
      <c r="F1277" s="169" t="str">
        <f>VLOOKUP($C1277,'2020-21 School Level AAFTE'!$C:$Z,8,FALSE)</f>
        <v>No</v>
      </c>
      <c r="G1277" s="167">
        <f>VLOOKUP($C1277,'2020-21 School Level AAFTE'!$C:$I,7,FALSE)</f>
        <v>117.61</v>
      </c>
      <c r="H1277" s="145">
        <f>IFERROR(IF(F1277= "yes",VLOOKUP(C1277,Summary!$B:$I,5,0),0),0)</f>
        <v>0</v>
      </c>
      <c r="I1277" s="144">
        <f t="shared" si="277"/>
        <v>0</v>
      </c>
      <c r="J1277" s="101">
        <f>VLOOKUP($A1277,'2021-22 Salary &amp; Benefits'!$A:$I,3,FALSE)</f>
        <v>1</v>
      </c>
      <c r="K1277" s="101">
        <f>VLOOKUP($A1277,'2021-22 Salary &amp; Benefits'!$A:$I,4,FALSE)</f>
        <v>1</v>
      </c>
      <c r="L1277" s="121">
        <f t="shared" si="278"/>
        <v>0</v>
      </c>
      <c r="M1277" s="29">
        <v>15</v>
      </c>
      <c r="N1277" s="31">
        <f t="shared" si="279"/>
        <v>0</v>
      </c>
      <c r="O1277" s="29">
        <v>1.1000000000000001</v>
      </c>
      <c r="P1277" s="29">
        <v>36</v>
      </c>
      <c r="Q1277" s="32">
        <f t="shared" si="280"/>
        <v>0</v>
      </c>
      <c r="R1277" s="122">
        <f t="shared" si="281"/>
        <v>0</v>
      </c>
      <c r="S1277" s="25">
        <f>VLOOKUP($A1277,'2021-22 Salary &amp; Benefits'!$A:$I,5,FALSE)</f>
        <v>67585</v>
      </c>
      <c r="T1277" s="25">
        <f>VLOOKUP($A1277,'2021-22 Salary &amp; Benefits'!$A:$I,6,FALSE)</f>
        <v>68937</v>
      </c>
      <c r="U1277" s="26">
        <f t="shared" si="282"/>
        <v>0</v>
      </c>
      <c r="V1277" s="26">
        <f t="shared" si="283"/>
        <v>0</v>
      </c>
      <c r="W1277" s="26">
        <f>'2021-22 Salary &amp; Benefits'!G$6</f>
        <v>11848.32</v>
      </c>
      <c r="X1277" s="28">
        <f>'2021-22 Salary &amp; Benefits'!H$6</f>
        <v>0.2271</v>
      </c>
      <c r="Y1277" s="28">
        <f>'2021-22 Salary &amp; Benefits'!I$6</f>
        <v>0.22070000000000001</v>
      </c>
      <c r="Z1277" s="26">
        <f t="shared" si="284"/>
        <v>0</v>
      </c>
      <c r="AA1277" s="27">
        <f t="shared" si="276"/>
        <v>0</v>
      </c>
      <c r="AB1277" s="27">
        <f t="shared" si="285"/>
        <v>0</v>
      </c>
      <c r="AC1277" s="27">
        <f t="shared" si="286"/>
        <v>0</v>
      </c>
      <c r="AD1277" s="26">
        <f t="shared" si="287"/>
        <v>0</v>
      </c>
    </row>
    <row r="1278" spans="1:30" s="5" customFormat="1">
      <c r="A1278" s="129" t="s">
        <v>2377</v>
      </c>
      <c r="B1278" s="129" t="s">
        <v>984</v>
      </c>
      <c r="C1278" s="130">
        <v>3107</v>
      </c>
      <c r="D1278" s="129" t="s">
        <v>990</v>
      </c>
      <c r="E1278" s="169">
        <f>VLOOKUP($C1278,'2020-21 School Level AAFTE'!$C:$Z,11,FALSE)</f>
        <v>9.2100000000000001E-2</v>
      </c>
      <c r="F1278" s="169" t="str">
        <f>VLOOKUP($C1278,'2020-21 School Level AAFTE'!$C:$Z,8,FALSE)</f>
        <v>No</v>
      </c>
      <c r="G1278" s="167">
        <f>VLOOKUP($C1278,'2020-21 School Level AAFTE'!$C:$I,7,FALSE)</f>
        <v>385.71</v>
      </c>
      <c r="H1278" s="145">
        <f>IFERROR(IF(F1278= "yes",VLOOKUP(C1278,Summary!$B:$I,5,0),0),0)</f>
        <v>0</v>
      </c>
      <c r="I1278" s="143">
        <f t="shared" si="277"/>
        <v>0</v>
      </c>
      <c r="J1278" s="101">
        <f>VLOOKUP($A1278,'2021-22 Salary &amp; Benefits'!$A:$I,3,FALSE)</f>
        <v>1.18</v>
      </c>
      <c r="K1278" s="101">
        <f>VLOOKUP($A1278,'2021-22 Salary &amp; Benefits'!$A:$I,4,FALSE)</f>
        <v>1.18</v>
      </c>
      <c r="L1278" s="45">
        <f t="shared" si="278"/>
        <v>0</v>
      </c>
      <c r="M1278" s="29">
        <v>15</v>
      </c>
      <c r="N1278" s="31">
        <f t="shared" si="279"/>
        <v>0</v>
      </c>
      <c r="O1278" s="29">
        <v>1.1000000000000001</v>
      </c>
      <c r="P1278" s="29">
        <v>36</v>
      </c>
      <c r="Q1278" s="32">
        <f t="shared" si="280"/>
        <v>0</v>
      </c>
      <c r="R1278" s="122">
        <f t="shared" si="281"/>
        <v>0</v>
      </c>
      <c r="S1278" s="25">
        <f>VLOOKUP($A1278,'2021-22 Salary &amp; Benefits'!$A:$I,5,FALSE)</f>
        <v>67585</v>
      </c>
      <c r="T1278" s="25">
        <f>VLOOKUP($A1278,'2021-22 Salary &amp; Benefits'!$A:$I,6,FALSE)</f>
        <v>68937</v>
      </c>
      <c r="U1278" s="26">
        <f t="shared" si="282"/>
        <v>0</v>
      </c>
      <c r="V1278" s="26">
        <f t="shared" si="283"/>
        <v>0</v>
      </c>
      <c r="W1278" s="26">
        <f>'2021-22 Salary &amp; Benefits'!G$6</f>
        <v>11848.32</v>
      </c>
      <c r="X1278" s="28">
        <f>'2021-22 Salary &amp; Benefits'!H$6</f>
        <v>0.2271</v>
      </c>
      <c r="Y1278" s="28">
        <f>'2021-22 Salary &amp; Benefits'!I$6</f>
        <v>0.22070000000000001</v>
      </c>
      <c r="Z1278" s="26">
        <f t="shared" si="284"/>
        <v>0</v>
      </c>
      <c r="AA1278" s="27">
        <f t="shared" si="276"/>
        <v>0</v>
      </c>
      <c r="AB1278" s="27">
        <f t="shared" si="285"/>
        <v>0</v>
      </c>
      <c r="AC1278" s="27">
        <f t="shared" si="286"/>
        <v>0</v>
      </c>
      <c r="AD1278" s="26">
        <f t="shared" si="287"/>
        <v>0</v>
      </c>
    </row>
    <row r="1279" spans="1:30" s="5" customFormat="1">
      <c r="A1279" s="129" t="s">
        <v>2377</v>
      </c>
      <c r="B1279" s="129" t="s">
        <v>984</v>
      </c>
      <c r="C1279" s="130">
        <v>3106</v>
      </c>
      <c r="D1279" s="129" t="s">
        <v>989</v>
      </c>
      <c r="E1279" s="169">
        <f>VLOOKUP($C1279,'2020-21 School Level AAFTE'!$C:$Z,11,FALSE)</f>
        <v>0.16370000000000001</v>
      </c>
      <c r="F1279" s="169" t="str">
        <f>VLOOKUP($C1279,'2020-21 School Level AAFTE'!$C:$Z,8,FALSE)</f>
        <v>No</v>
      </c>
      <c r="G1279" s="167">
        <f>VLOOKUP($C1279,'2020-21 School Level AAFTE'!$C:$I,7,FALSE)</f>
        <v>1649.1100000000001</v>
      </c>
      <c r="H1279" s="145">
        <f>IFERROR(IF(F1279= "yes",VLOOKUP(C1279,Summary!$B:$I,5,0),0),0)</f>
        <v>0</v>
      </c>
      <c r="I1279" s="144">
        <f t="shared" si="277"/>
        <v>0</v>
      </c>
      <c r="J1279" s="101">
        <f>VLOOKUP($A1279,'2021-22 Salary &amp; Benefits'!$A:$I,3,FALSE)</f>
        <v>1.18</v>
      </c>
      <c r="K1279" s="101">
        <f>VLOOKUP($A1279,'2021-22 Salary &amp; Benefits'!$A:$I,4,FALSE)</f>
        <v>1.18</v>
      </c>
      <c r="L1279" s="121">
        <f t="shared" si="278"/>
        <v>0</v>
      </c>
      <c r="M1279" s="29">
        <v>15</v>
      </c>
      <c r="N1279" s="31">
        <f t="shared" si="279"/>
        <v>0</v>
      </c>
      <c r="O1279" s="29">
        <v>1.1000000000000001</v>
      </c>
      <c r="P1279" s="29">
        <v>36</v>
      </c>
      <c r="Q1279" s="32">
        <f t="shared" si="280"/>
        <v>0</v>
      </c>
      <c r="R1279" s="122">
        <f t="shared" si="281"/>
        <v>0</v>
      </c>
      <c r="S1279" s="25">
        <f>VLOOKUP($A1279,'2021-22 Salary &amp; Benefits'!$A:$I,5,FALSE)</f>
        <v>67585</v>
      </c>
      <c r="T1279" s="25">
        <f>VLOOKUP($A1279,'2021-22 Salary &amp; Benefits'!$A:$I,6,FALSE)</f>
        <v>68937</v>
      </c>
      <c r="U1279" s="26">
        <f t="shared" si="282"/>
        <v>0</v>
      </c>
      <c r="V1279" s="26">
        <f t="shared" si="283"/>
        <v>0</v>
      </c>
      <c r="W1279" s="26">
        <f>'2021-22 Salary &amp; Benefits'!G$6</f>
        <v>11848.32</v>
      </c>
      <c r="X1279" s="28">
        <f>'2021-22 Salary &amp; Benefits'!H$6</f>
        <v>0.2271</v>
      </c>
      <c r="Y1279" s="28">
        <f>'2021-22 Salary &amp; Benefits'!I$6</f>
        <v>0.22070000000000001</v>
      </c>
      <c r="Z1279" s="26">
        <f t="shared" si="284"/>
        <v>0</v>
      </c>
      <c r="AA1279" s="27">
        <f t="shared" si="276"/>
        <v>0</v>
      </c>
      <c r="AB1279" s="27">
        <f t="shared" si="285"/>
        <v>0</v>
      </c>
      <c r="AC1279" s="27">
        <f t="shared" si="286"/>
        <v>0</v>
      </c>
      <c r="AD1279" s="26">
        <f t="shared" si="287"/>
        <v>0</v>
      </c>
    </row>
    <row r="1280" spans="1:30" s="5" customFormat="1">
      <c r="A1280" s="132" t="s">
        <v>2377</v>
      </c>
      <c r="B1280" s="129" t="s">
        <v>984</v>
      </c>
      <c r="C1280" s="130">
        <v>4017</v>
      </c>
      <c r="D1280" s="132" t="s">
        <v>1003</v>
      </c>
      <c r="E1280" s="169">
        <f>VLOOKUP($C1280,'2020-21 School Level AAFTE'!$C:$Z,11,FALSE)</f>
        <v>0.11899999999999999</v>
      </c>
      <c r="F1280" s="169" t="str">
        <f>VLOOKUP($C1280,'2020-21 School Level AAFTE'!$C:$Z,8,FALSE)</f>
        <v>No</v>
      </c>
      <c r="G1280" s="167">
        <f>VLOOKUP($C1280,'2020-21 School Level AAFTE'!$C:$I,7,FALSE)</f>
        <v>907.91</v>
      </c>
      <c r="H1280" s="145">
        <f>IFERROR(IF(F1280= "yes",VLOOKUP(C1280,Summary!$B:$I,5,0),0),0)</f>
        <v>0</v>
      </c>
      <c r="I1280" s="143">
        <f t="shared" si="277"/>
        <v>0</v>
      </c>
      <c r="J1280" s="101">
        <f>VLOOKUP($A1280,'2021-22 Salary &amp; Benefits'!$A:$I,3,FALSE)</f>
        <v>1.18</v>
      </c>
      <c r="K1280" s="101">
        <f>VLOOKUP($A1280,'2021-22 Salary &amp; Benefits'!$A:$I,4,FALSE)</f>
        <v>1.18</v>
      </c>
      <c r="L1280" s="45">
        <f t="shared" si="278"/>
        <v>0</v>
      </c>
      <c r="M1280" s="29">
        <v>15</v>
      </c>
      <c r="N1280" s="31">
        <f t="shared" si="279"/>
        <v>0</v>
      </c>
      <c r="O1280" s="29">
        <v>1.1000000000000001</v>
      </c>
      <c r="P1280" s="29">
        <v>36</v>
      </c>
      <c r="Q1280" s="32">
        <f t="shared" si="280"/>
        <v>0</v>
      </c>
      <c r="R1280" s="122">
        <f t="shared" si="281"/>
        <v>0</v>
      </c>
      <c r="S1280" s="25">
        <f>VLOOKUP($A1280,'2021-22 Salary &amp; Benefits'!$A:$I,5,FALSE)</f>
        <v>67585</v>
      </c>
      <c r="T1280" s="25">
        <f>VLOOKUP($A1280,'2021-22 Salary &amp; Benefits'!$A:$I,6,FALSE)</f>
        <v>68937</v>
      </c>
      <c r="U1280" s="26">
        <f t="shared" si="282"/>
        <v>0</v>
      </c>
      <c r="V1280" s="26">
        <f t="shared" si="283"/>
        <v>0</v>
      </c>
      <c r="W1280" s="26">
        <f>'2021-22 Salary &amp; Benefits'!G$6</f>
        <v>11848.32</v>
      </c>
      <c r="X1280" s="28">
        <f>'2021-22 Salary &amp; Benefits'!H$6</f>
        <v>0.2271</v>
      </c>
      <c r="Y1280" s="28">
        <f>'2021-22 Salary &amp; Benefits'!I$6</f>
        <v>0.22070000000000001</v>
      </c>
      <c r="Z1280" s="26">
        <f t="shared" si="284"/>
        <v>0</v>
      </c>
      <c r="AA1280" s="27">
        <f t="shared" si="276"/>
        <v>0</v>
      </c>
      <c r="AB1280" s="27">
        <f t="shared" si="285"/>
        <v>0</v>
      </c>
      <c r="AC1280" s="27">
        <f t="shared" si="286"/>
        <v>0</v>
      </c>
      <c r="AD1280" s="26">
        <f t="shared" si="287"/>
        <v>0</v>
      </c>
    </row>
    <row r="1281" spans="1:30" s="5" customFormat="1">
      <c r="A1281" s="129" t="s">
        <v>2377</v>
      </c>
      <c r="B1281" s="129" t="s">
        <v>984</v>
      </c>
      <c r="C1281" s="130">
        <v>3493</v>
      </c>
      <c r="D1281" s="129" t="s">
        <v>998</v>
      </c>
      <c r="E1281" s="169">
        <f>VLOOKUP($C1281,'2020-21 School Level AAFTE'!$C:$Z,11,FALSE)</f>
        <v>0.16070000000000001</v>
      </c>
      <c r="F1281" s="169" t="str">
        <f>VLOOKUP($C1281,'2020-21 School Level AAFTE'!$C:$Z,8,FALSE)</f>
        <v>No</v>
      </c>
      <c r="G1281" s="167">
        <f>VLOOKUP($C1281,'2020-21 School Level AAFTE'!$C:$I,7,FALSE)</f>
        <v>925.98</v>
      </c>
      <c r="H1281" s="145">
        <f>IFERROR(IF(F1281= "yes",VLOOKUP(C1281,Summary!$B:$I,5,0),0),0)</f>
        <v>0</v>
      </c>
      <c r="I1281" s="144">
        <f t="shared" si="277"/>
        <v>0</v>
      </c>
      <c r="J1281" s="101">
        <f>VLOOKUP($A1281,'2021-22 Salary &amp; Benefits'!$A:$I,3,FALSE)</f>
        <v>1.18</v>
      </c>
      <c r="K1281" s="101">
        <f>VLOOKUP($A1281,'2021-22 Salary &amp; Benefits'!$A:$I,4,FALSE)</f>
        <v>1.18</v>
      </c>
      <c r="L1281" s="121">
        <f t="shared" si="278"/>
        <v>0</v>
      </c>
      <c r="M1281" s="29">
        <v>15</v>
      </c>
      <c r="N1281" s="31">
        <f t="shared" si="279"/>
        <v>0</v>
      </c>
      <c r="O1281" s="29">
        <v>1.1000000000000001</v>
      </c>
      <c r="P1281" s="29">
        <v>36</v>
      </c>
      <c r="Q1281" s="32">
        <f t="shared" si="280"/>
        <v>0</v>
      </c>
      <c r="R1281" s="122">
        <f t="shared" si="281"/>
        <v>0</v>
      </c>
      <c r="S1281" s="25">
        <f>VLOOKUP($A1281,'2021-22 Salary &amp; Benefits'!$A:$I,5,FALSE)</f>
        <v>67585</v>
      </c>
      <c r="T1281" s="25">
        <f>VLOOKUP($A1281,'2021-22 Salary &amp; Benefits'!$A:$I,6,FALSE)</f>
        <v>68937</v>
      </c>
      <c r="U1281" s="26">
        <f t="shared" si="282"/>
        <v>0</v>
      </c>
      <c r="V1281" s="26">
        <f t="shared" si="283"/>
        <v>0</v>
      </c>
      <c r="W1281" s="26">
        <f>'2021-22 Salary &amp; Benefits'!G$6</f>
        <v>11848.32</v>
      </c>
      <c r="X1281" s="28">
        <f>'2021-22 Salary &amp; Benefits'!H$6</f>
        <v>0.2271</v>
      </c>
      <c r="Y1281" s="28">
        <f>'2021-22 Salary &amp; Benefits'!I$6</f>
        <v>0.22070000000000001</v>
      </c>
      <c r="Z1281" s="26">
        <f t="shared" si="284"/>
        <v>0</v>
      </c>
      <c r="AA1281" s="27">
        <f t="shared" si="276"/>
        <v>0</v>
      </c>
      <c r="AB1281" s="27">
        <f t="shared" si="285"/>
        <v>0</v>
      </c>
      <c r="AC1281" s="27">
        <f t="shared" si="286"/>
        <v>0</v>
      </c>
      <c r="AD1281" s="26">
        <f t="shared" si="287"/>
        <v>0</v>
      </c>
    </row>
    <row r="1282" spans="1:30" s="5" customFormat="1">
      <c r="A1282" s="129" t="s">
        <v>2377</v>
      </c>
      <c r="B1282" s="129" t="s">
        <v>984</v>
      </c>
      <c r="C1282" s="130">
        <v>3234</v>
      </c>
      <c r="D1282" s="129" t="s">
        <v>991</v>
      </c>
      <c r="E1282" s="169">
        <f>VLOOKUP($C1282,'2020-21 School Level AAFTE'!$C:$Z,11,FALSE)</f>
        <v>8.2000000000000003E-2</v>
      </c>
      <c r="F1282" s="169" t="str">
        <f>VLOOKUP($C1282,'2020-21 School Level AAFTE'!$C:$Z,8,FALSE)</f>
        <v>No</v>
      </c>
      <c r="G1282" s="167">
        <f>VLOOKUP($C1282,'2020-21 School Level AAFTE'!$C:$I,7,FALSE)</f>
        <v>283.99</v>
      </c>
      <c r="H1282" s="145">
        <f>IFERROR(IF(F1282= "yes",VLOOKUP(C1282,Summary!$B:$I,5,0),0),0)</f>
        <v>0</v>
      </c>
      <c r="I1282" s="143">
        <f t="shared" si="277"/>
        <v>0</v>
      </c>
      <c r="J1282" s="101">
        <f>VLOOKUP($A1282,'2021-22 Salary &amp; Benefits'!$A:$I,3,FALSE)</f>
        <v>1.18</v>
      </c>
      <c r="K1282" s="101">
        <f>VLOOKUP($A1282,'2021-22 Salary &amp; Benefits'!$A:$I,4,FALSE)</f>
        <v>1.18</v>
      </c>
      <c r="L1282" s="45">
        <f t="shared" si="278"/>
        <v>0</v>
      </c>
      <c r="M1282" s="29">
        <v>15</v>
      </c>
      <c r="N1282" s="31">
        <f t="shared" si="279"/>
        <v>0</v>
      </c>
      <c r="O1282" s="29">
        <v>1.1000000000000001</v>
      </c>
      <c r="P1282" s="29">
        <v>36</v>
      </c>
      <c r="Q1282" s="32">
        <f t="shared" si="280"/>
        <v>0</v>
      </c>
      <c r="R1282" s="122">
        <f t="shared" si="281"/>
        <v>0</v>
      </c>
      <c r="S1282" s="25">
        <f>VLOOKUP($A1282,'2021-22 Salary &amp; Benefits'!$A:$I,5,FALSE)</f>
        <v>67585</v>
      </c>
      <c r="T1282" s="25">
        <f>VLOOKUP($A1282,'2021-22 Salary &amp; Benefits'!$A:$I,6,FALSE)</f>
        <v>68937</v>
      </c>
      <c r="U1282" s="26">
        <f t="shared" si="282"/>
        <v>0</v>
      </c>
      <c r="V1282" s="26">
        <f t="shared" si="283"/>
        <v>0</v>
      </c>
      <c r="W1282" s="26">
        <f>'2021-22 Salary &amp; Benefits'!G$6</f>
        <v>11848.32</v>
      </c>
      <c r="X1282" s="28">
        <f>'2021-22 Salary &amp; Benefits'!H$6</f>
        <v>0.2271</v>
      </c>
      <c r="Y1282" s="28">
        <f>'2021-22 Salary &amp; Benefits'!I$6</f>
        <v>0.22070000000000001</v>
      </c>
      <c r="Z1282" s="26">
        <f t="shared" si="284"/>
        <v>0</v>
      </c>
      <c r="AA1282" s="27">
        <f t="shared" si="276"/>
        <v>0</v>
      </c>
      <c r="AB1282" s="27">
        <f t="shared" si="285"/>
        <v>0</v>
      </c>
      <c r="AC1282" s="27">
        <f t="shared" si="286"/>
        <v>0</v>
      </c>
      <c r="AD1282" s="26">
        <f t="shared" si="287"/>
        <v>0</v>
      </c>
    </row>
    <row r="1283" spans="1:30" s="5" customFormat="1">
      <c r="A1283" s="129" t="s">
        <v>2377</v>
      </c>
      <c r="B1283" s="129" t="s">
        <v>984</v>
      </c>
      <c r="C1283" s="130">
        <v>3105</v>
      </c>
      <c r="D1283" s="129" t="s">
        <v>988</v>
      </c>
      <c r="E1283" s="169">
        <f>VLOOKUP($C1283,'2020-21 School Level AAFTE'!$C:$Z,11,FALSE)</f>
        <v>0.22370000000000001</v>
      </c>
      <c r="F1283" s="169" t="str">
        <f>VLOOKUP($C1283,'2020-21 School Level AAFTE'!$C:$Z,8,FALSE)</f>
        <v>No</v>
      </c>
      <c r="G1283" s="167">
        <f>VLOOKUP($C1283,'2020-21 School Level AAFTE'!$C:$I,7,FALSE)</f>
        <v>551.34</v>
      </c>
      <c r="H1283" s="145">
        <f>IFERROR(IF(F1283= "yes",VLOOKUP(C1283,Summary!$B:$I,5,0),0),0)</f>
        <v>0</v>
      </c>
      <c r="I1283" s="143">
        <f t="shared" si="277"/>
        <v>0</v>
      </c>
      <c r="J1283" s="101">
        <f>VLOOKUP($A1283,'2021-22 Salary &amp; Benefits'!$A:$I,3,FALSE)</f>
        <v>1.18</v>
      </c>
      <c r="K1283" s="101">
        <f>VLOOKUP($A1283,'2021-22 Salary &amp; Benefits'!$A:$I,4,FALSE)</f>
        <v>1.18</v>
      </c>
      <c r="L1283" s="45">
        <f t="shared" si="278"/>
        <v>0</v>
      </c>
      <c r="M1283" s="29">
        <v>15</v>
      </c>
      <c r="N1283" s="31">
        <f t="shared" si="279"/>
        <v>0</v>
      </c>
      <c r="O1283" s="29">
        <v>1.1000000000000001</v>
      </c>
      <c r="P1283" s="29">
        <v>36</v>
      </c>
      <c r="Q1283" s="32">
        <f t="shared" si="280"/>
        <v>0</v>
      </c>
      <c r="R1283" s="122">
        <f t="shared" si="281"/>
        <v>0</v>
      </c>
      <c r="S1283" s="25">
        <f>VLOOKUP($A1283,'2021-22 Salary &amp; Benefits'!$A:$I,5,FALSE)</f>
        <v>67585</v>
      </c>
      <c r="T1283" s="25">
        <f>VLOOKUP($A1283,'2021-22 Salary &amp; Benefits'!$A:$I,6,FALSE)</f>
        <v>68937</v>
      </c>
      <c r="U1283" s="26">
        <f t="shared" si="282"/>
        <v>0</v>
      </c>
      <c r="V1283" s="26">
        <f t="shared" si="283"/>
        <v>0</v>
      </c>
      <c r="W1283" s="26">
        <f>'2021-22 Salary &amp; Benefits'!G$6</f>
        <v>11848.32</v>
      </c>
      <c r="X1283" s="28">
        <f>'2021-22 Salary &amp; Benefits'!H$6</f>
        <v>0.2271</v>
      </c>
      <c r="Y1283" s="28">
        <f>'2021-22 Salary &amp; Benefits'!I$6</f>
        <v>0.22070000000000001</v>
      </c>
      <c r="Z1283" s="26">
        <f t="shared" si="284"/>
        <v>0</v>
      </c>
      <c r="AA1283" s="27">
        <f t="shared" si="276"/>
        <v>0</v>
      </c>
      <c r="AB1283" s="27">
        <f t="shared" si="285"/>
        <v>0</v>
      </c>
      <c r="AC1283" s="27">
        <f t="shared" si="286"/>
        <v>0</v>
      </c>
      <c r="AD1283" s="26">
        <f t="shared" si="287"/>
        <v>0</v>
      </c>
    </row>
    <row r="1284" spans="1:30" s="5" customFormat="1">
      <c r="A1284" s="129" t="s">
        <v>2377</v>
      </c>
      <c r="B1284" s="129" t="s">
        <v>984</v>
      </c>
      <c r="C1284" s="130">
        <v>4379</v>
      </c>
      <c r="D1284" s="129" t="s">
        <v>1012</v>
      </c>
      <c r="E1284" s="169">
        <f>VLOOKUP($C1284,'2020-21 School Level AAFTE'!$C:$Z,11,FALSE)</f>
        <v>3.7999999999999999E-2</v>
      </c>
      <c r="F1284" s="169" t="str">
        <f>VLOOKUP($C1284,'2020-21 School Level AAFTE'!$C:$Z,8,FALSE)</f>
        <v>No</v>
      </c>
      <c r="G1284" s="167">
        <f>VLOOKUP($C1284,'2020-21 School Level AAFTE'!$C:$I,7,FALSE)</f>
        <v>378.13</v>
      </c>
      <c r="H1284" s="145">
        <f>IFERROR(IF(F1284= "yes",VLOOKUP(C1284,Summary!$B:$I,5,0),0),0)</f>
        <v>0</v>
      </c>
      <c r="I1284" s="143">
        <f t="shared" si="277"/>
        <v>0</v>
      </c>
      <c r="J1284" s="101">
        <f>VLOOKUP($A1284,'2021-22 Salary &amp; Benefits'!$A:$I,3,FALSE)</f>
        <v>1.18</v>
      </c>
      <c r="K1284" s="101">
        <f>VLOOKUP($A1284,'2021-22 Salary &amp; Benefits'!$A:$I,4,FALSE)</f>
        <v>1.18</v>
      </c>
      <c r="L1284" s="45">
        <f t="shared" si="278"/>
        <v>0</v>
      </c>
      <c r="M1284" s="29">
        <v>15</v>
      </c>
      <c r="N1284" s="31">
        <f t="shared" si="279"/>
        <v>0</v>
      </c>
      <c r="O1284" s="29">
        <v>1.1000000000000001</v>
      </c>
      <c r="P1284" s="29">
        <v>36</v>
      </c>
      <c r="Q1284" s="32">
        <f t="shared" si="280"/>
        <v>0</v>
      </c>
      <c r="R1284" s="122">
        <f t="shared" si="281"/>
        <v>0</v>
      </c>
      <c r="S1284" s="25">
        <f>VLOOKUP($A1284,'2021-22 Salary &amp; Benefits'!$A:$I,5,FALSE)</f>
        <v>67585</v>
      </c>
      <c r="T1284" s="25">
        <f>VLOOKUP($A1284,'2021-22 Salary &amp; Benefits'!$A:$I,6,FALSE)</f>
        <v>68937</v>
      </c>
      <c r="U1284" s="26">
        <f t="shared" si="282"/>
        <v>0</v>
      </c>
      <c r="V1284" s="26">
        <f t="shared" si="283"/>
        <v>0</v>
      </c>
      <c r="W1284" s="26">
        <f>'2021-22 Salary &amp; Benefits'!G$6</f>
        <v>11848.32</v>
      </c>
      <c r="X1284" s="28">
        <f>'2021-22 Salary &amp; Benefits'!H$6</f>
        <v>0.2271</v>
      </c>
      <c r="Y1284" s="28">
        <f>'2021-22 Salary &amp; Benefits'!I$6</f>
        <v>0.22070000000000001</v>
      </c>
      <c r="Z1284" s="26">
        <f t="shared" si="284"/>
        <v>0</v>
      </c>
      <c r="AA1284" s="27">
        <f t="shared" si="276"/>
        <v>0</v>
      </c>
      <c r="AB1284" s="27">
        <f t="shared" si="285"/>
        <v>0</v>
      </c>
      <c r="AC1284" s="27">
        <f t="shared" si="286"/>
        <v>0</v>
      </c>
      <c r="AD1284" s="26">
        <f t="shared" si="287"/>
        <v>0</v>
      </c>
    </row>
    <row r="1285" spans="1:30" s="5" customFormat="1">
      <c r="A1285" s="129" t="s">
        <v>2377</v>
      </c>
      <c r="B1285" s="129" t="s">
        <v>984</v>
      </c>
      <c r="C1285" s="130">
        <v>4306</v>
      </c>
      <c r="D1285" s="129" t="s">
        <v>1008</v>
      </c>
      <c r="E1285" s="169">
        <f>VLOOKUP($C1285,'2020-21 School Level AAFTE'!$C:$Z,11,FALSE)</f>
        <v>4.1799999999999997E-2</v>
      </c>
      <c r="F1285" s="169" t="str">
        <f>VLOOKUP($C1285,'2020-21 School Level AAFTE'!$C:$Z,8,FALSE)</f>
        <v>No</v>
      </c>
      <c r="G1285" s="167">
        <f>VLOOKUP($C1285,'2020-21 School Level AAFTE'!$C:$I,7,FALSE)</f>
        <v>753.6</v>
      </c>
      <c r="H1285" s="145">
        <f>IFERROR(IF(F1285= "yes",VLOOKUP(C1285,Summary!$B:$I,5,0),0),0)</f>
        <v>0</v>
      </c>
      <c r="I1285" s="143">
        <f t="shared" si="277"/>
        <v>0</v>
      </c>
      <c r="J1285" s="101">
        <f>VLOOKUP($A1285,'2021-22 Salary &amp; Benefits'!$A:$I,3,FALSE)</f>
        <v>1.18</v>
      </c>
      <c r="K1285" s="101">
        <f>VLOOKUP($A1285,'2021-22 Salary &amp; Benefits'!$A:$I,4,FALSE)</f>
        <v>1.18</v>
      </c>
      <c r="L1285" s="45">
        <f t="shared" si="278"/>
        <v>0</v>
      </c>
      <c r="M1285" s="29">
        <v>15</v>
      </c>
      <c r="N1285" s="31">
        <f t="shared" si="279"/>
        <v>0</v>
      </c>
      <c r="O1285" s="29">
        <v>1.1000000000000001</v>
      </c>
      <c r="P1285" s="29">
        <v>36</v>
      </c>
      <c r="Q1285" s="32">
        <f t="shared" si="280"/>
        <v>0</v>
      </c>
      <c r="R1285" s="122">
        <f t="shared" si="281"/>
        <v>0</v>
      </c>
      <c r="S1285" s="25">
        <f>VLOOKUP($A1285,'2021-22 Salary &amp; Benefits'!$A:$I,5,FALSE)</f>
        <v>67585</v>
      </c>
      <c r="T1285" s="25">
        <f>VLOOKUP($A1285,'2021-22 Salary &amp; Benefits'!$A:$I,6,FALSE)</f>
        <v>68937</v>
      </c>
      <c r="U1285" s="26">
        <f t="shared" si="282"/>
        <v>0</v>
      </c>
      <c r="V1285" s="26">
        <f t="shared" si="283"/>
        <v>0</v>
      </c>
      <c r="W1285" s="26">
        <f>'2021-22 Salary &amp; Benefits'!G$6</f>
        <v>11848.32</v>
      </c>
      <c r="X1285" s="28">
        <f>'2021-22 Salary &amp; Benefits'!H$6</f>
        <v>0.2271</v>
      </c>
      <c r="Y1285" s="28">
        <f>'2021-22 Salary &amp; Benefits'!I$6</f>
        <v>0.22070000000000001</v>
      </c>
      <c r="Z1285" s="26">
        <f t="shared" si="284"/>
        <v>0</v>
      </c>
      <c r="AA1285" s="27">
        <f t="shared" si="276"/>
        <v>0</v>
      </c>
      <c r="AB1285" s="27">
        <f t="shared" si="285"/>
        <v>0</v>
      </c>
      <c r="AC1285" s="27">
        <f t="shared" si="286"/>
        <v>0</v>
      </c>
      <c r="AD1285" s="26">
        <f t="shared" si="287"/>
        <v>0</v>
      </c>
    </row>
    <row r="1286" spans="1:30" s="5" customFormat="1">
      <c r="A1286" s="129" t="s">
        <v>2377</v>
      </c>
      <c r="B1286" s="129" t="s">
        <v>984</v>
      </c>
      <c r="C1286" s="130">
        <v>4355</v>
      </c>
      <c r="D1286" s="129" t="s">
        <v>1009</v>
      </c>
      <c r="E1286" s="169">
        <f>VLOOKUP($C1286,'2020-21 School Level AAFTE'!$C:$Z,11,FALSE)</f>
        <v>0.14080000000000001</v>
      </c>
      <c r="F1286" s="169" t="str">
        <f>VLOOKUP($C1286,'2020-21 School Level AAFTE'!$C:$Z,8,FALSE)</f>
        <v>No</v>
      </c>
      <c r="G1286" s="167">
        <f>VLOOKUP($C1286,'2020-21 School Level AAFTE'!$C:$I,7,FALSE)</f>
        <v>488.58</v>
      </c>
      <c r="H1286" s="145">
        <f>IFERROR(IF(F1286= "yes",VLOOKUP(C1286,Summary!$B:$I,5,0),0),0)</f>
        <v>0</v>
      </c>
      <c r="I1286" s="143">
        <f t="shared" si="277"/>
        <v>0</v>
      </c>
      <c r="J1286" s="101">
        <f>VLOOKUP($A1286,'2021-22 Salary &amp; Benefits'!$A:$I,3,FALSE)</f>
        <v>1.18</v>
      </c>
      <c r="K1286" s="101">
        <f>VLOOKUP($A1286,'2021-22 Salary &amp; Benefits'!$A:$I,4,FALSE)</f>
        <v>1.18</v>
      </c>
      <c r="L1286" s="45">
        <f t="shared" si="278"/>
        <v>0</v>
      </c>
      <c r="M1286" s="29">
        <v>15</v>
      </c>
      <c r="N1286" s="31">
        <f t="shared" si="279"/>
        <v>0</v>
      </c>
      <c r="O1286" s="29">
        <v>1.1000000000000001</v>
      </c>
      <c r="P1286" s="29">
        <v>36</v>
      </c>
      <c r="Q1286" s="32">
        <f t="shared" si="280"/>
        <v>0</v>
      </c>
      <c r="R1286" s="122">
        <f t="shared" si="281"/>
        <v>0</v>
      </c>
      <c r="S1286" s="25">
        <f>VLOOKUP($A1286,'2021-22 Salary &amp; Benefits'!$A:$I,5,FALSE)</f>
        <v>67585</v>
      </c>
      <c r="T1286" s="25">
        <f>VLOOKUP($A1286,'2021-22 Salary &amp; Benefits'!$A:$I,6,FALSE)</f>
        <v>68937</v>
      </c>
      <c r="U1286" s="26">
        <f t="shared" si="282"/>
        <v>0</v>
      </c>
      <c r="V1286" s="26">
        <f t="shared" si="283"/>
        <v>0</v>
      </c>
      <c r="W1286" s="26">
        <f>'2021-22 Salary &amp; Benefits'!G$6</f>
        <v>11848.32</v>
      </c>
      <c r="X1286" s="28">
        <f>'2021-22 Salary &amp; Benefits'!H$6</f>
        <v>0.2271</v>
      </c>
      <c r="Y1286" s="28">
        <f>'2021-22 Salary &amp; Benefits'!I$6</f>
        <v>0.22070000000000001</v>
      </c>
      <c r="Z1286" s="26">
        <f t="shared" si="284"/>
        <v>0</v>
      </c>
      <c r="AA1286" s="27">
        <f t="shared" si="276"/>
        <v>0</v>
      </c>
      <c r="AB1286" s="27">
        <f t="shared" si="285"/>
        <v>0</v>
      </c>
      <c r="AC1286" s="27">
        <f t="shared" si="286"/>
        <v>0</v>
      </c>
      <c r="AD1286" s="26">
        <f t="shared" si="287"/>
        <v>0</v>
      </c>
    </row>
    <row r="1287" spans="1:30" s="5" customFormat="1">
      <c r="A1287" s="129" t="s">
        <v>2377</v>
      </c>
      <c r="B1287" s="129" t="s">
        <v>984</v>
      </c>
      <c r="C1287" s="130">
        <v>4124</v>
      </c>
      <c r="D1287" s="129" t="s">
        <v>1006</v>
      </c>
      <c r="E1287" s="169">
        <f>VLOOKUP($C1287,'2020-21 School Level AAFTE'!$C:$Z,11,FALSE)</f>
        <v>0.104</v>
      </c>
      <c r="F1287" s="169" t="str">
        <f>VLOOKUP($C1287,'2020-21 School Level AAFTE'!$C:$Z,8,FALSE)</f>
        <v>No</v>
      </c>
      <c r="G1287" s="167">
        <f>VLOOKUP($C1287,'2020-21 School Level AAFTE'!$C:$I,7,FALSE)</f>
        <v>293.89999999999998</v>
      </c>
      <c r="H1287" s="145">
        <f>IFERROR(IF(F1287= "yes",VLOOKUP(C1287,Summary!$B:$I,5,0),0),0)</f>
        <v>0</v>
      </c>
      <c r="I1287" s="143">
        <f t="shared" si="277"/>
        <v>0</v>
      </c>
      <c r="J1287" s="101">
        <f>VLOOKUP($A1287,'2021-22 Salary &amp; Benefits'!$A:$I,3,FALSE)</f>
        <v>1.18</v>
      </c>
      <c r="K1287" s="101">
        <f>VLOOKUP($A1287,'2021-22 Salary &amp; Benefits'!$A:$I,4,FALSE)</f>
        <v>1.18</v>
      </c>
      <c r="L1287" s="45">
        <f t="shared" si="278"/>
        <v>0</v>
      </c>
      <c r="M1287" s="29">
        <v>15</v>
      </c>
      <c r="N1287" s="31">
        <f t="shared" si="279"/>
        <v>0</v>
      </c>
      <c r="O1287" s="29">
        <v>1.1000000000000001</v>
      </c>
      <c r="P1287" s="29">
        <v>36</v>
      </c>
      <c r="Q1287" s="32">
        <f t="shared" si="280"/>
        <v>0</v>
      </c>
      <c r="R1287" s="122">
        <f t="shared" si="281"/>
        <v>0</v>
      </c>
      <c r="S1287" s="25">
        <f>VLOOKUP($A1287,'2021-22 Salary &amp; Benefits'!$A:$I,5,FALSE)</f>
        <v>67585</v>
      </c>
      <c r="T1287" s="25">
        <f>VLOOKUP($A1287,'2021-22 Salary &amp; Benefits'!$A:$I,6,FALSE)</f>
        <v>68937</v>
      </c>
      <c r="U1287" s="26">
        <f t="shared" si="282"/>
        <v>0</v>
      </c>
      <c r="V1287" s="26">
        <f t="shared" si="283"/>
        <v>0</v>
      </c>
      <c r="W1287" s="26">
        <f>'2021-22 Salary &amp; Benefits'!G$6</f>
        <v>11848.32</v>
      </c>
      <c r="X1287" s="28">
        <f>'2021-22 Salary &amp; Benefits'!H$6</f>
        <v>0.2271</v>
      </c>
      <c r="Y1287" s="28">
        <f>'2021-22 Salary &amp; Benefits'!I$6</f>
        <v>0.22070000000000001</v>
      </c>
      <c r="Z1287" s="26">
        <f t="shared" si="284"/>
        <v>0</v>
      </c>
      <c r="AA1287" s="27">
        <f t="shared" si="276"/>
        <v>0</v>
      </c>
      <c r="AB1287" s="27">
        <f t="shared" si="285"/>
        <v>0</v>
      </c>
      <c r="AC1287" s="27">
        <f t="shared" si="286"/>
        <v>0</v>
      </c>
      <c r="AD1287" s="26">
        <f t="shared" si="287"/>
        <v>0</v>
      </c>
    </row>
    <row r="1288" spans="1:30" s="5" customFormat="1">
      <c r="A1288" s="129" t="s">
        <v>2377</v>
      </c>
      <c r="B1288" s="129" t="s">
        <v>984</v>
      </c>
      <c r="C1288" s="130">
        <v>3492</v>
      </c>
      <c r="D1288" s="129" t="s">
        <v>997</v>
      </c>
      <c r="E1288" s="169">
        <f>VLOOKUP($C1288,'2020-21 School Level AAFTE'!$C:$Z,11,FALSE)</f>
        <v>0.15079999999999999</v>
      </c>
      <c r="F1288" s="169" t="str">
        <f>VLOOKUP($C1288,'2020-21 School Level AAFTE'!$C:$Z,8,FALSE)</f>
        <v>No</v>
      </c>
      <c r="G1288" s="167">
        <f>VLOOKUP($C1288,'2020-21 School Level AAFTE'!$C:$I,7,FALSE)</f>
        <v>1572.6799999999998</v>
      </c>
      <c r="H1288" s="145">
        <f>IFERROR(IF(F1288= "yes",VLOOKUP(C1288,Summary!$B:$I,5,0),0),0)</f>
        <v>0</v>
      </c>
      <c r="I1288" s="143">
        <f t="shared" si="277"/>
        <v>0</v>
      </c>
      <c r="J1288" s="101">
        <f>VLOOKUP($A1288,'2021-22 Salary &amp; Benefits'!$A:$I,3,FALSE)</f>
        <v>1.18</v>
      </c>
      <c r="K1288" s="101">
        <f>VLOOKUP($A1288,'2021-22 Salary &amp; Benefits'!$A:$I,4,FALSE)</f>
        <v>1.18</v>
      </c>
      <c r="L1288" s="45">
        <f t="shared" si="278"/>
        <v>0</v>
      </c>
      <c r="M1288" s="29">
        <v>15</v>
      </c>
      <c r="N1288" s="31">
        <f t="shared" si="279"/>
        <v>0</v>
      </c>
      <c r="O1288" s="29">
        <v>1.1000000000000001</v>
      </c>
      <c r="P1288" s="29">
        <v>36</v>
      </c>
      <c r="Q1288" s="32">
        <f t="shared" si="280"/>
        <v>0</v>
      </c>
      <c r="R1288" s="122">
        <f t="shared" si="281"/>
        <v>0</v>
      </c>
      <c r="S1288" s="25">
        <f>VLOOKUP($A1288,'2021-22 Salary &amp; Benefits'!$A:$I,5,FALSE)</f>
        <v>67585</v>
      </c>
      <c r="T1288" s="25">
        <f>VLOOKUP($A1288,'2021-22 Salary &amp; Benefits'!$A:$I,6,FALSE)</f>
        <v>68937</v>
      </c>
      <c r="U1288" s="26">
        <f t="shared" si="282"/>
        <v>0</v>
      </c>
      <c r="V1288" s="26">
        <f t="shared" si="283"/>
        <v>0</v>
      </c>
      <c r="W1288" s="26">
        <f>'2021-22 Salary &amp; Benefits'!G$6</f>
        <v>11848.32</v>
      </c>
      <c r="X1288" s="28">
        <f>'2021-22 Salary &amp; Benefits'!H$6</f>
        <v>0.2271</v>
      </c>
      <c r="Y1288" s="28">
        <f>'2021-22 Salary &amp; Benefits'!I$6</f>
        <v>0.22070000000000001</v>
      </c>
      <c r="Z1288" s="26">
        <f t="shared" si="284"/>
        <v>0</v>
      </c>
      <c r="AA1288" s="27">
        <f t="shared" si="276"/>
        <v>0</v>
      </c>
      <c r="AB1288" s="27">
        <f t="shared" si="285"/>
        <v>0</v>
      </c>
      <c r="AC1288" s="27">
        <f t="shared" si="286"/>
        <v>0</v>
      </c>
      <c r="AD1288" s="26">
        <f t="shared" si="287"/>
        <v>0</v>
      </c>
    </row>
    <row r="1289" spans="1:30" s="5" customFormat="1">
      <c r="A1289" s="129" t="s">
        <v>2377</v>
      </c>
      <c r="B1289" s="129" t="s">
        <v>984</v>
      </c>
      <c r="C1289" s="130">
        <v>5606</v>
      </c>
      <c r="D1289" s="129" t="s">
        <v>3249</v>
      </c>
      <c r="E1289" s="169">
        <f>VLOOKUP($C1289,'2020-21 School Level AAFTE'!$C:$Z,11,FALSE)</f>
        <v>7.9100000000000004E-2</v>
      </c>
      <c r="F1289" s="169" t="str">
        <f>VLOOKUP($C1289,'2020-21 School Level AAFTE'!$C:$Z,8,FALSE)</f>
        <v>No</v>
      </c>
      <c r="G1289" s="167">
        <f>VLOOKUP($C1289,'2020-21 School Level AAFTE'!$C:$I,7,FALSE)</f>
        <v>135.9</v>
      </c>
      <c r="H1289" s="145">
        <f>IFERROR(IF(F1289= "yes",VLOOKUP(C1289,Summary!$B:$I,5,0),0),0)</f>
        <v>0</v>
      </c>
      <c r="I1289" s="143">
        <f t="shared" si="277"/>
        <v>0</v>
      </c>
      <c r="J1289" s="101">
        <f>VLOOKUP($A1289,'2021-22 Salary &amp; Benefits'!$A:$I,3,FALSE)</f>
        <v>1.18</v>
      </c>
      <c r="K1289" s="101">
        <f>VLOOKUP($A1289,'2021-22 Salary &amp; Benefits'!$A:$I,4,FALSE)</f>
        <v>1.18</v>
      </c>
      <c r="L1289" s="45">
        <f t="shared" si="278"/>
        <v>0</v>
      </c>
      <c r="M1289" s="29">
        <v>15</v>
      </c>
      <c r="N1289" s="31">
        <f t="shared" si="279"/>
        <v>0</v>
      </c>
      <c r="O1289" s="29">
        <v>1.1000000000000001</v>
      </c>
      <c r="P1289" s="29">
        <v>36</v>
      </c>
      <c r="Q1289" s="32">
        <f t="shared" si="280"/>
        <v>0</v>
      </c>
      <c r="R1289" s="122">
        <f t="shared" si="281"/>
        <v>0</v>
      </c>
      <c r="S1289" s="25">
        <f>VLOOKUP($A1289,'2021-22 Salary &amp; Benefits'!$A:$I,5,FALSE)</f>
        <v>67585</v>
      </c>
      <c r="T1289" s="25">
        <f>VLOOKUP($A1289,'2021-22 Salary &amp; Benefits'!$A:$I,6,FALSE)</f>
        <v>68937</v>
      </c>
      <c r="U1289" s="26">
        <f t="shared" si="282"/>
        <v>0</v>
      </c>
      <c r="V1289" s="26">
        <f t="shared" si="283"/>
        <v>0</v>
      </c>
      <c r="W1289" s="26">
        <f>'2021-22 Salary &amp; Benefits'!G$6</f>
        <v>11848.32</v>
      </c>
      <c r="X1289" s="28">
        <f>'2021-22 Salary &amp; Benefits'!H$6</f>
        <v>0.2271</v>
      </c>
      <c r="Y1289" s="28">
        <f>'2021-22 Salary &amp; Benefits'!I$6</f>
        <v>0.22070000000000001</v>
      </c>
      <c r="Z1289" s="26">
        <f t="shared" si="284"/>
        <v>0</v>
      </c>
      <c r="AA1289" s="27">
        <f t="shared" si="276"/>
        <v>0</v>
      </c>
      <c r="AB1289" s="27">
        <f t="shared" si="285"/>
        <v>0</v>
      </c>
      <c r="AC1289" s="27">
        <f t="shared" si="286"/>
        <v>0</v>
      </c>
      <c r="AD1289" s="26">
        <f t="shared" si="287"/>
        <v>0</v>
      </c>
    </row>
    <row r="1290" spans="1:30" s="5" customFormat="1">
      <c r="A1290" s="129" t="s">
        <v>2377</v>
      </c>
      <c r="B1290" s="129" t="s">
        <v>984</v>
      </c>
      <c r="C1290" s="130">
        <v>2993</v>
      </c>
      <c r="D1290" s="129" t="s">
        <v>987</v>
      </c>
      <c r="E1290" s="169">
        <f>VLOOKUP($C1290,'2020-21 School Level AAFTE'!$C:$Z,11,FALSE)</f>
        <v>0.31030000000000002</v>
      </c>
      <c r="F1290" s="169" t="str">
        <f>VLOOKUP($C1290,'2020-21 School Level AAFTE'!$C:$Z,8,FALSE)</f>
        <v>No</v>
      </c>
      <c r="G1290" s="167">
        <f>VLOOKUP($C1290,'2020-21 School Level AAFTE'!$C:$I,7,FALSE)</f>
        <v>421.47</v>
      </c>
      <c r="H1290" s="145">
        <f>IFERROR(IF(F1290= "yes",VLOOKUP(C1290,Summary!$B:$I,5,0),0),0)</f>
        <v>0</v>
      </c>
      <c r="I1290" s="143">
        <f t="shared" si="277"/>
        <v>0</v>
      </c>
      <c r="J1290" s="101">
        <f>VLOOKUP($A1290,'2021-22 Salary &amp; Benefits'!$A:$I,3,FALSE)</f>
        <v>1.18</v>
      </c>
      <c r="K1290" s="101">
        <f>VLOOKUP($A1290,'2021-22 Salary &amp; Benefits'!$A:$I,4,FALSE)</f>
        <v>1.18</v>
      </c>
      <c r="L1290" s="45">
        <f t="shared" si="278"/>
        <v>0</v>
      </c>
      <c r="M1290" s="29">
        <v>15</v>
      </c>
      <c r="N1290" s="31">
        <f t="shared" si="279"/>
        <v>0</v>
      </c>
      <c r="O1290" s="29">
        <v>1.1000000000000001</v>
      </c>
      <c r="P1290" s="29">
        <v>36</v>
      </c>
      <c r="Q1290" s="32">
        <f t="shared" si="280"/>
        <v>0</v>
      </c>
      <c r="R1290" s="122">
        <f t="shared" si="281"/>
        <v>0</v>
      </c>
      <c r="S1290" s="25">
        <f>VLOOKUP($A1290,'2021-22 Salary &amp; Benefits'!$A:$I,5,FALSE)</f>
        <v>67585</v>
      </c>
      <c r="T1290" s="25">
        <f>VLOOKUP($A1290,'2021-22 Salary &amp; Benefits'!$A:$I,6,FALSE)</f>
        <v>68937</v>
      </c>
      <c r="U1290" s="26">
        <f t="shared" si="282"/>
        <v>0</v>
      </c>
      <c r="V1290" s="26">
        <f t="shared" si="283"/>
        <v>0</v>
      </c>
      <c r="W1290" s="26">
        <f>'2021-22 Salary &amp; Benefits'!G$6</f>
        <v>11848.32</v>
      </c>
      <c r="X1290" s="28">
        <f>'2021-22 Salary &amp; Benefits'!H$6</f>
        <v>0.2271</v>
      </c>
      <c r="Y1290" s="28">
        <f>'2021-22 Salary &amp; Benefits'!I$6</f>
        <v>0.22070000000000001</v>
      </c>
      <c r="Z1290" s="26">
        <f t="shared" si="284"/>
        <v>0</v>
      </c>
      <c r="AA1290" s="27">
        <f t="shared" si="276"/>
        <v>0</v>
      </c>
      <c r="AB1290" s="27">
        <f t="shared" si="285"/>
        <v>0</v>
      </c>
      <c r="AC1290" s="27">
        <f t="shared" si="286"/>
        <v>0</v>
      </c>
      <c r="AD1290" s="26">
        <f t="shared" si="287"/>
        <v>0</v>
      </c>
    </row>
    <row r="1291" spans="1:30" s="5" customFormat="1">
      <c r="A1291" s="129" t="s">
        <v>2377</v>
      </c>
      <c r="B1291" s="129" t="s">
        <v>984</v>
      </c>
      <c r="C1291" s="130">
        <v>3345</v>
      </c>
      <c r="D1291" s="129" t="s">
        <v>994</v>
      </c>
      <c r="E1291" s="169">
        <f>VLOOKUP($C1291,'2020-21 School Level AAFTE'!$C:$Z,11,FALSE)</f>
        <v>0.2248</v>
      </c>
      <c r="F1291" s="169" t="str">
        <f>VLOOKUP($C1291,'2020-21 School Level AAFTE'!$C:$Z,8,FALSE)</f>
        <v>No</v>
      </c>
      <c r="G1291" s="167">
        <f>VLOOKUP($C1291,'2020-21 School Level AAFTE'!$C:$I,7,FALSE)</f>
        <v>730.95</v>
      </c>
      <c r="H1291" s="145">
        <f>IFERROR(IF(F1291= "yes",VLOOKUP(C1291,Summary!$B:$I,5,0),0),0)</f>
        <v>0</v>
      </c>
      <c r="I1291" s="143">
        <f t="shared" si="277"/>
        <v>0</v>
      </c>
      <c r="J1291" s="101">
        <f>VLOOKUP($A1291,'2021-22 Salary &amp; Benefits'!$A:$I,3,FALSE)</f>
        <v>1.18</v>
      </c>
      <c r="K1291" s="101">
        <f>VLOOKUP($A1291,'2021-22 Salary &amp; Benefits'!$A:$I,4,FALSE)</f>
        <v>1.18</v>
      </c>
      <c r="L1291" s="45">
        <f t="shared" si="278"/>
        <v>0</v>
      </c>
      <c r="M1291" s="29">
        <v>15</v>
      </c>
      <c r="N1291" s="31">
        <f t="shared" si="279"/>
        <v>0</v>
      </c>
      <c r="O1291" s="29">
        <v>1.1000000000000001</v>
      </c>
      <c r="P1291" s="29">
        <v>36</v>
      </c>
      <c r="Q1291" s="32">
        <f t="shared" si="280"/>
        <v>0</v>
      </c>
      <c r="R1291" s="122">
        <f t="shared" si="281"/>
        <v>0</v>
      </c>
      <c r="S1291" s="25">
        <f>VLOOKUP($A1291,'2021-22 Salary &amp; Benefits'!$A:$I,5,FALSE)</f>
        <v>67585</v>
      </c>
      <c r="T1291" s="25">
        <f>VLOOKUP($A1291,'2021-22 Salary &amp; Benefits'!$A:$I,6,FALSE)</f>
        <v>68937</v>
      </c>
      <c r="U1291" s="26">
        <f t="shared" si="282"/>
        <v>0</v>
      </c>
      <c r="V1291" s="26">
        <f t="shared" si="283"/>
        <v>0</v>
      </c>
      <c r="W1291" s="26">
        <f>'2021-22 Salary &amp; Benefits'!G$6</f>
        <v>11848.32</v>
      </c>
      <c r="X1291" s="28">
        <f>'2021-22 Salary &amp; Benefits'!H$6</f>
        <v>0.2271</v>
      </c>
      <c r="Y1291" s="28">
        <f>'2021-22 Salary &amp; Benefits'!I$6</f>
        <v>0.22070000000000001</v>
      </c>
      <c r="Z1291" s="26">
        <f t="shared" si="284"/>
        <v>0</v>
      </c>
      <c r="AA1291" s="27">
        <f t="shared" si="276"/>
        <v>0</v>
      </c>
      <c r="AB1291" s="27">
        <f t="shared" si="285"/>
        <v>0</v>
      </c>
      <c r="AC1291" s="27">
        <f t="shared" si="286"/>
        <v>0</v>
      </c>
      <c r="AD1291" s="26">
        <f t="shared" si="287"/>
        <v>0</v>
      </c>
    </row>
    <row r="1292" spans="1:30" s="5" customFormat="1">
      <c r="A1292" s="129" t="s">
        <v>2377</v>
      </c>
      <c r="B1292" s="129" t="s">
        <v>984</v>
      </c>
      <c r="C1292" s="130">
        <v>4455</v>
      </c>
      <c r="D1292" s="129" t="s">
        <v>1013</v>
      </c>
      <c r="E1292" s="169">
        <f>VLOOKUP($C1292,'2020-21 School Level AAFTE'!$C:$Z,11,FALSE)</f>
        <v>6.0299999999999999E-2</v>
      </c>
      <c r="F1292" s="169" t="str">
        <f>VLOOKUP($C1292,'2020-21 School Level AAFTE'!$C:$Z,8,FALSE)</f>
        <v>No</v>
      </c>
      <c r="G1292" s="167">
        <f>VLOOKUP($C1292,'2020-21 School Level AAFTE'!$C:$I,7,FALSE)</f>
        <v>671.76</v>
      </c>
      <c r="H1292" s="145">
        <f>IFERROR(IF(F1292= "yes",VLOOKUP(C1292,Summary!$B:$I,5,0),0),0)</f>
        <v>0</v>
      </c>
      <c r="I1292" s="144">
        <f t="shared" si="277"/>
        <v>0</v>
      </c>
      <c r="J1292" s="101">
        <f>VLOOKUP($A1292,'2021-22 Salary &amp; Benefits'!$A:$I,3,FALSE)</f>
        <v>1.18</v>
      </c>
      <c r="K1292" s="101">
        <f>VLOOKUP($A1292,'2021-22 Salary &amp; Benefits'!$A:$I,4,FALSE)</f>
        <v>1.18</v>
      </c>
      <c r="L1292" s="121">
        <f t="shared" si="278"/>
        <v>0</v>
      </c>
      <c r="M1292" s="29">
        <v>15</v>
      </c>
      <c r="N1292" s="31">
        <f t="shared" si="279"/>
        <v>0</v>
      </c>
      <c r="O1292" s="29">
        <v>1.1000000000000001</v>
      </c>
      <c r="P1292" s="29">
        <v>36</v>
      </c>
      <c r="Q1292" s="32">
        <f t="shared" si="280"/>
        <v>0</v>
      </c>
      <c r="R1292" s="122">
        <f t="shared" si="281"/>
        <v>0</v>
      </c>
      <c r="S1292" s="25">
        <f>VLOOKUP($A1292,'2021-22 Salary &amp; Benefits'!$A:$I,5,FALSE)</f>
        <v>67585</v>
      </c>
      <c r="T1292" s="25">
        <f>VLOOKUP($A1292,'2021-22 Salary &amp; Benefits'!$A:$I,6,FALSE)</f>
        <v>68937</v>
      </c>
      <c r="U1292" s="26">
        <f t="shared" si="282"/>
        <v>0</v>
      </c>
      <c r="V1292" s="26">
        <f t="shared" si="283"/>
        <v>0</v>
      </c>
      <c r="W1292" s="26">
        <f>'2021-22 Salary &amp; Benefits'!G$6</f>
        <v>11848.32</v>
      </c>
      <c r="X1292" s="28">
        <f>'2021-22 Salary &amp; Benefits'!H$6</f>
        <v>0.2271</v>
      </c>
      <c r="Y1292" s="28">
        <f>'2021-22 Salary &amp; Benefits'!I$6</f>
        <v>0.22070000000000001</v>
      </c>
      <c r="Z1292" s="26">
        <f t="shared" si="284"/>
        <v>0</v>
      </c>
      <c r="AA1292" s="27">
        <f t="shared" ref="AA1292:AA1355" si="288">($T1292*$K1292*$R1292/180*3)</f>
        <v>0</v>
      </c>
      <c r="AB1292" s="27">
        <f t="shared" si="285"/>
        <v>0</v>
      </c>
      <c r="AC1292" s="27">
        <f t="shared" si="286"/>
        <v>0</v>
      </c>
      <c r="AD1292" s="26">
        <f t="shared" si="287"/>
        <v>0</v>
      </c>
    </row>
    <row r="1293" spans="1:30" s="5" customFormat="1">
      <c r="A1293" s="129" t="s">
        <v>2377</v>
      </c>
      <c r="B1293" s="129" t="s">
        <v>984</v>
      </c>
      <c r="C1293" s="130">
        <v>3790</v>
      </c>
      <c r="D1293" s="129" t="s">
        <v>1001</v>
      </c>
      <c r="E1293" s="169">
        <f>VLOOKUP($C1293,'2020-21 School Level AAFTE'!$C:$Z,11,FALSE)</f>
        <v>0.1249</v>
      </c>
      <c r="F1293" s="169" t="str">
        <f>VLOOKUP($C1293,'2020-21 School Level AAFTE'!$C:$Z,8,FALSE)</f>
        <v>No</v>
      </c>
      <c r="G1293" s="167">
        <f>VLOOKUP($C1293,'2020-21 School Level AAFTE'!$C:$I,7,FALSE)</f>
        <v>842.27</v>
      </c>
      <c r="H1293" s="145">
        <f>IFERROR(IF(F1293= "yes",VLOOKUP(C1293,Summary!$B:$I,5,0),0),0)</f>
        <v>0</v>
      </c>
      <c r="I1293" s="144">
        <f t="shared" si="277"/>
        <v>0</v>
      </c>
      <c r="J1293" s="101">
        <f>VLOOKUP($A1293,'2021-22 Salary &amp; Benefits'!$A:$I,3,FALSE)</f>
        <v>1.18</v>
      </c>
      <c r="K1293" s="101">
        <f>VLOOKUP($A1293,'2021-22 Salary &amp; Benefits'!$A:$I,4,FALSE)</f>
        <v>1.18</v>
      </c>
      <c r="L1293" s="121">
        <f t="shared" si="278"/>
        <v>0</v>
      </c>
      <c r="M1293" s="29">
        <v>15</v>
      </c>
      <c r="N1293" s="31">
        <f t="shared" si="279"/>
        <v>0</v>
      </c>
      <c r="O1293" s="29">
        <v>1.1000000000000001</v>
      </c>
      <c r="P1293" s="29">
        <v>36</v>
      </c>
      <c r="Q1293" s="32">
        <f t="shared" si="280"/>
        <v>0</v>
      </c>
      <c r="R1293" s="122">
        <f t="shared" si="281"/>
        <v>0</v>
      </c>
      <c r="S1293" s="25">
        <f>VLOOKUP($A1293,'2021-22 Salary &amp; Benefits'!$A:$I,5,FALSE)</f>
        <v>67585</v>
      </c>
      <c r="T1293" s="25">
        <f>VLOOKUP($A1293,'2021-22 Salary &amp; Benefits'!$A:$I,6,FALSE)</f>
        <v>68937</v>
      </c>
      <c r="U1293" s="26">
        <f t="shared" si="282"/>
        <v>0</v>
      </c>
      <c r="V1293" s="26">
        <f t="shared" si="283"/>
        <v>0</v>
      </c>
      <c r="W1293" s="26">
        <f>'2021-22 Salary &amp; Benefits'!G$6</f>
        <v>11848.32</v>
      </c>
      <c r="X1293" s="28">
        <f>'2021-22 Salary &amp; Benefits'!H$6</f>
        <v>0.2271</v>
      </c>
      <c r="Y1293" s="28">
        <f>'2021-22 Salary &amp; Benefits'!I$6</f>
        <v>0.22070000000000001</v>
      </c>
      <c r="Z1293" s="26">
        <f t="shared" si="284"/>
        <v>0</v>
      </c>
      <c r="AA1293" s="27">
        <f t="shared" si="288"/>
        <v>0</v>
      </c>
      <c r="AB1293" s="27">
        <f t="shared" si="285"/>
        <v>0</v>
      </c>
      <c r="AC1293" s="27">
        <f t="shared" si="286"/>
        <v>0</v>
      </c>
      <c r="AD1293" s="26">
        <f t="shared" si="287"/>
        <v>0</v>
      </c>
    </row>
    <row r="1294" spans="1:30" s="5" customFormat="1">
      <c r="A1294" s="129" t="s">
        <v>2377</v>
      </c>
      <c r="B1294" s="129" t="s">
        <v>984</v>
      </c>
      <c r="C1294" s="130">
        <v>3390</v>
      </c>
      <c r="D1294" s="129" t="s">
        <v>995</v>
      </c>
      <c r="E1294" s="169">
        <f>VLOOKUP($C1294,'2020-21 School Level AAFTE'!$C:$Z,11,FALSE)</f>
        <v>5.8099999999999999E-2</v>
      </c>
      <c r="F1294" s="169" t="str">
        <f>VLOOKUP($C1294,'2020-21 School Level AAFTE'!$C:$Z,8,FALSE)</f>
        <v>No</v>
      </c>
      <c r="G1294" s="167">
        <f>VLOOKUP($C1294,'2020-21 School Level AAFTE'!$C:$I,7,FALSE)</f>
        <v>578.92999999999995</v>
      </c>
      <c r="H1294" s="145">
        <f>IFERROR(IF(F1294= "yes",VLOOKUP(C1294,Summary!$B:$I,5,0),0),0)</f>
        <v>0</v>
      </c>
      <c r="I1294" s="143">
        <f t="shared" si="277"/>
        <v>0</v>
      </c>
      <c r="J1294" s="101">
        <f>VLOOKUP($A1294,'2021-22 Salary &amp; Benefits'!$A:$I,3,FALSE)</f>
        <v>1.18</v>
      </c>
      <c r="K1294" s="101">
        <f>VLOOKUP($A1294,'2021-22 Salary &amp; Benefits'!$A:$I,4,FALSE)</f>
        <v>1.18</v>
      </c>
      <c r="L1294" s="45">
        <f t="shared" si="278"/>
        <v>0</v>
      </c>
      <c r="M1294" s="29">
        <v>15</v>
      </c>
      <c r="N1294" s="31">
        <f t="shared" si="279"/>
        <v>0</v>
      </c>
      <c r="O1294" s="29">
        <v>1.1000000000000001</v>
      </c>
      <c r="P1294" s="29">
        <v>36</v>
      </c>
      <c r="Q1294" s="32">
        <f t="shared" si="280"/>
        <v>0</v>
      </c>
      <c r="R1294" s="122">
        <f t="shared" si="281"/>
        <v>0</v>
      </c>
      <c r="S1294" s="25">
        <f>VLOOKUP($A1294,'2021-22 Salary &amp; Benefits'!$A:$I,5,FALSE)</f>
        <v>67585</v>
      </c>
      <c r="T1294" s="25">
        <f>VLOOKUP($A1294,'2021-22 Salary &amp; Benefits'!$A:$I,6,FALSE)</f>
        <v>68937</v>
      </c>
      <c r="U1294" s="26">
        <f t="shared" si="282"/>
        <v>0</v>
      </c>
      <c r="V1294" s="26">
        <f t="shared" si="283"/>
        <v>0</v>
      </c>
      <c r="W1294" s="26">
        <f>'2021-22 Salary &amp; Benefits'!G$6</f>
        <v>11848.32</v>
      </c>
      <c r="X1294" s="28">
        <f>'2021-22 Salary &amp; Benefits'!H$6</f>
        <v>0.2271</v>
      </c>
      <c r="Y1294" s="28">
        <f>'2021-22 Salary &amp; Benefits'!I$6</f>
        <v>0.22070000000000001</v>
      </c>
      <c r="Z1294" s="26">
        <f t="shared" si="284"/>
        <v>0</v>
      </c>
      <c r="AA1294" s="27">
        <f t="shared" si="288"/>
        <v>0</v>
      </c>
      <c r="AB1294" s="27">
        <f t="shared" si="285"/>
        <v>0</v>
      </c>
      <c r="AC1294" s="27">
        <f t="shared" si="286"/>
        <v>0</v>
      </c>
      <c r="AD1294" s="26">
        <f t="shared" si="287"/>
        <v>0</v>
      </c>
    </row>
    <row r="1295" spans="1:30" s="5" customFormat="1">
      <c r="A1295" s="129" t="s">
        <v>2377</v>
      </c>
      <c r="B1295" s="129" t="s">
        <v>984</v>
      </c>
      <c r="C1295" s="130">
        <v>3344</v>
      </c>
      <c r="D1295" s="129" t="s">
        <v>993</v>
      </c>
      <c r="E1295" s="169">
        <f>VLOOKUP($C1295,'2020-21 School Level AAFTE'!$C:$Z,11,FALSE)</f>
        <v>0.14779999999999999</v>
      </c>
      <c r="F1295" s="169" t="str">
        <f>VLOOKUP($C1295,'2020-21 School Level AAFTE'!$C:$Z,8,FALSE)</f>
        <v>No</v>
      </c>
      <c r="G1295" s="167">
        <f>VLOOKUP($C1295,'2020-21 School Level AAFTE'!$C:$I,7,FALSE)</f>
        <v>581.22</v>
      </c>
      <c r="H1295" s="145">
        <f>IFERROR(IF(F1295= "yes",VLOOKUP(C1295,Summary!$B:$I,5,0),0),0)</f>
        <v>0</v>
      </c>
      <c r="I1295" s="144">
        <f t="shared" si="277"/>
        <v>0</v>
      </c>
      <c r="J1295" s="101">
        <f>VLOOKUP($A1295,'2021-22 Salary &amp; Benefits'!$A:$I,3,FALSE)</f>
        <v>1.18</v>
      </c>
      <c r="K1295" s="101">
        <f>VLOOKUP($A1295,'2021-22 Salary &amp; Benefits'!$A:$I,4,FALSE)</f>
        <v>1.18</v>
      </c>
      <c r="L1295" s="121">
        <f t="shared" si="278"/>
        <v>0</v>
      </c>
      <c r="M1295" s="29">
        <v>15</v>
      </c>
      <c r="N1295" s="31">
        <f t="shared" si="279"/>
        <v>0</v>
      </c>
      <c r="O1295" s="29">
        <v>1.1000000000000001</v>
      </c>
      <c r="P1295" s="29">
        <v>36</v>
      </c>
      <c r="Q1295" s="32">
        <f t="shared" si="280"/>
        <v>0</v>
      </c>
      <c r="R1295" s="122">
        <f t="shared" si="281"/>
        <v>0</v>
      </c>
      <c r="S1295" s="25">
        <f>VLOOKUP($A1295,'2021-22 Salary &amp; Benefits'!$A:$I,5,FALSE)</f>
        <v>67585</v>
      </c>
      <c r="T1295" s="25">
        <f>VLOOKUP($A1295,'2021-22 Salary &amp; Benefits'!$A:$I,6,FALSE)</f>
        <v>68937</v>
      </c>
      <c r="U1295" s="26">
        <f t="shared" si="282"/>
        <v>0</v>
      </c>
      <c r="V1295" s="26">
        <f t="shared" si="283"/>
        <v>0</v>
      </c>
      <c r="W1295" s="26">
        <f>'2021-22 Salary &amp; Benefits'!G$6</f>
        <v>11848.32</v>
      </c>
      <c r="X1295" s="28">
        <f>'2021-22 Salary &amp; Benefits'!H$6</f>
        <v>0.2271</v>
      </c>
      <c r="Y1295" s="28">
        <f>'2021-22 Salary &amp; Benefits'!I$6</f>
        <v>0.22070000000000001</v>
      </c>
      <c r="Z1295" s="26">
        <f t="shared" si="284"/>
        <v>0</v>
      </c>
      <c r="AA1295" s="27">
        <f t="shared" si="288"/>
        <v>0</v>
      </c>
      <c r="AB1295" s="27">
        <f t="shared" si="285"/>
        <v>0</v>
      </c>
      <c r="AC1295" s="27">
        <f t="shared" si="286"/>
        <v>0</v>
      </c>
      <c r="AD1295" s="26">
        <f t="shared" si="287"/>
        <v>0</v>
      </c>
    </row>
    <row r="1296" spans="1:30" s="5" customFormat="1">
      <c r="A1296" s="132" t="s">
        <v>2377</v>
      </c>
      <c r="B1296" s="129" t="s">
        <v>984</v>
      </c>
      <c r="C1296" s="130">
        <v>3442</v>
      </c>
      <c r="D1296" s="132" t="s">
        <v>996</v>
      </c>
      <c r="E1296" s="169">
        <f>VLOOKUP($C1296,'2020-21 School Level AAFTE'!$C:$Z,11,FALSE)</f>
        <v>6.6400000000000001E-2</v>
      </c>
      <c r="F1296" s="169" t="str">
        <f>VLOOKUP($C1296,'2020-21 School Level AAFTE'!$C:$Z,8,FALSE)</f>
        <v>No</v>
      </c>
      <c r="G1296" s="167">
        <f>VLOOKUP($C1296,'2020-21 School Level AAFTE'!$C:$I,7,FALSE)</f>
        <v>669.57</v>
      </c>
      <c r="H1296" s="145">
        <f>IFERROR(IF(F1296= "yes",VLOOKUP(C1296,Summary!$B:$I,5,0),0),0)</f>
        <v>0</v>
      </c>
      <c r="I1296" s="144">
        <f t="shared" si="277"/>
        <v>0</v>
      </c>
      <c r="J1296" s="101">
        <f>VLOOKUP($A1296,'2021-22 Salary &amp; Benefits'!$A:$I,3,FALSE)</f>
        <v>1.18</v>
      </c>
      <c r="K1296" s="101">
        <f>VLOOKUP($A1296,'2021-22 Salary &amp; Benefits'!$A:$I,4,FALSE)</f>
        <v>1.18</v>
      </c>
      <c r="L1296" s="121">
        <f t="shared" si="278"/>
        <v>0</v>
      </c>
      <c r="M1296" s="29">
        <v>15</v>
      </c>
      <c r="N1296" s="31">
        <f t="shared" si="279"/>
        <v>0</v>
      </c>
      <c r="O1296" s="29">
        <v>1.1000000000000001</v>
      </c>
      <c r="P1296" s="29">
        <v>36</v>
      </c>
      <c r="Q1296" s="32">
        <f t="shared" si="280"/>
        <v>0</v>
      </c>
      <c r="R1296" s="122">
        <f t="shared" si="281"/>
        <v>0</v>
      </c>
      <c r="S1296" s="25">
        <f>VLOOKUP($A1296,'2021-22 Salary &amp; Benefits'!$A:$I,5,FALSE)</f>
        <v>67585</v>
      </c>
      <c r="T1296" s="25">
        <f>VLOOKUP($A1296,'2021-22 Salary &amp; Benefits'!$A:$I,6,FALSE)</f>
        <v>68937</v>
      </c>
      <c r="U1296" s="26">
        <f t="shared" si="282"/>
        <v>0</v>
      </c>
      <c r="V1296" s="26">
        <f t="shared" si="283"/>
        <v>0</v>
      </c>
      <c r="W1296" s="26">
        <f>'2021-22 Salary &amp; Benefits'!G$6</f>
        <v>11848.32</v>
      </c>
      <c r="X1296" s="28">
        <f>'2021-22 Salary &amp; Benefits'!H$6</f>
        <v>0.2271</v>
      </c>
      <c r="Y1296" s="28">
        <f>'2021-22 Salary &amp; Benefits'!I$6</f>
        <v>0.22070000000000001</v>
      </c>
      <c r="Z1296" s="26">
        <f t="shared" si="284"/>
        <v>0</v>
      </c>
      <c r="AA1296" s="27">
        <f t="shared" si="288"/>
        <v>0</v>
      </c>
      <c r="AB1296" s="27">
        <f t="shared" si="285"/>
        <v>0</v>
      </c>
      <c r="AC1296" s="27">
        <f t="shared" si="286"/>
        <v>0</v>
      </c>
      <c r="AD1296" s="26">
        <f t="shared" si="287"/>
        <v>0</v>
      </c>
    </row>
    <row r="1297" spans="1:30" s="5" customFormat="1">
      <c r="A1297" s="129" t="s">
        <v>2377</v>
      </c>
      <c r="B1297" s="129" t="s">
        <v>984</v>
      </c>
      <c r="C1297" s="130">
        <v>5481</v>
      </c>
      <c r="D1297" s="129" t="s">
        <v>2753</v>
      </c>
      <c r="E1297" s="169">
        <f>VLOOKUP($C1297,'2020-21 School Level AAFTE'!$C:$Z,11,FALSE)</f>
        <v>0.1285</v>
      </c>
      <c r="F1297" s="169" t="str">
        <f>VLOOKUP($C1297,'2020-21 School Level AAFTE'!$C:$Z,8,FALSE)</f>
        <v>No</v>
      </c>
      <c r="G1297" s="167">
        <f>VLOOKUP($C1297,'2020-21 School Level AAFTE'!$C:$I,7,FALSE)</f>
        <v>1717.14</v>
      </c>
      <c r="H1297" s="145">
        <f>IFERROR(IF(F1297= "yes",VLOOKUP(C1297,Summary!$B:$I,5,0),0),0)</f>
        <v>0</v>
      </c>
      <c r="I1297" s="143">
        <f t="shared" si="277"/>
        <v>0</v>
      </c>
      <c r="J1297" s="101">
        <f>VLOOKUP($A1297,'2021-22 Salary &amp; Benefits'!$A:$I,3,FALSE)</f>
        <v>1.18</v>
      </c>
      <c r="K1297" s="101">
        <f>VLOOKUP($A1297,'2021-22 Salary &amp; Benefits'!$A:$I,4,FALSE)</f>
        <v>1.18</v>
      </c>
      <c r="L1297" s="45">
        <f t="shared" si="278"/>
        <v>0</v>
      </c>
      <c r="M1297" s="29">
        <v>15</v>
      </c>
      <c r="N1297" s="31">
        <f t="shared" si="279"/>
        <v>0</v>
      </c>
      <c r="O1297" s="29">
        <v>1.1000000000000001</v>
      </c>
      <c r="P1297" s="29">
        <v>36</v>
      </c>
      <c r="Q1297" s="32">
        <f t="shared" si="280"/>
        <v>0</v>
      </c>
      <c r="R1297" s="122">
        <f t="shared" si="281"/>
        <v>0</v>
      </c>
      <c r="S1297" s="25">
        <f>VLOOKUP($A1297,'2021-22 Salary &amp; Benefits'!$A:$I,5,FALSE)</f>
        <v>67585</v>
      </c>
      <c r="T1297" s="25">
        <f>VLOOKUP($A1297,'2021-22 Salary &amp; Benefits'!$A:$I,6,FALSE)</f>
        <v>68937</v>
      </c>
      <c r="U1297" s="26">
        <f t="shared" si="282"/>
        <v>0</v>
      </c>
      <c r="V1297" s="26">
        <f t="shared" si="283"/>
        <v>0</v>
      </c>
      <c r="W1297" s="26">
        <f>'2021-22 Salary &amp; Benefits'!G$6</f>
        <v>11848.32</v>
      </c>
      <c r="X1297" s="28">
        <f>'2021-22 Salary &amp; Benefits'!H$6</f>
        <v>0.2271</v>
      </c>
      <c r="Y1297" s="28">
        <f>'2021-22 Salary &amp; Benefits'!I$6</f>
        <v>0.22070000000000001</v>
      </c>
      <c r="Z1297" s="26">
        <f t="shared" si="284"/>
        <v>0</v>
      </c>
      <c r="AA1297" s="27">
        <f t="shared" si="288"/>
        <v>0</v>
      </c>
      <c r="AB1297" s="27">
        <f t="shared" si="285"/>
        <v>0</v>
      </c>
      <c r="AC1297" s="27">
        <f t="shared" si="286"/>
        <v>0</v>
      </c>
      <c r="AD1297" s="26">
        <f t="shared" si="287"/>
        <v>0</v>
      </c>
    </row>
    <row r="1298" spans="1:30" s="5" customFormat="1">
      <c r="A1298" s="129" t="s">
        <v>2377</v>
      </c>
      <c r="B1298" s="129" t="s">
        <v>984</v>
      </c>
      <c r="C1298" s="130">
        <v>5583</v>
      </c>
      <c r="D1298" s="129" t="s">
        <v>3167</v>
      </c>
      <c r="E1298" s="169">
        <f>VLOOKUP($C1298,'2020-21 School Level AAFTE'!$C:$Z,11,FALSE)</f>
        <v>3.1699999999999999E-2</v>
      </c>
      <c r="F1298" s="169" t="str">
        <f>VLOOKUP($C1298,'2020-21 School Level AAFTE'!$C:$Z,8,FALSE)</f>
        <v>No</v>
      </c>
      <c r="G1298" s="167">
        <f>VLOOKUP($C1298,'2020-21 School Level AAFTE'!$C:$I,7,FALSE)</f>
        <v>235.1</v>
      </c>
      <c r="H1298" s="145">
        <f>IFERROR(IF(F1298= "yes",VLOOKUP(C1298,Summary!$B:$I,5,0),0),0)</f>
        <v>0</v>
      </c>
      <c r="I1298" s="143">
        <f t="shared" si="277"/>
        <v>0</v>
      </c>
      <c r="J1298" s="101">
        <f>VLOOKUP($A1298,'2021-22 Salary &amp; Benefits'!$A:$I,3,FALSE)</f>
        <v>1.18</v>
      </c>
      <c r="K1298" s="101">
        <f>VLOOKUP($A1298,'2021-22 Salary &amp; Benefits'!$A:$I,4,FALSE)</f>
        <v>1.18</v>
      </c>
      <c r="L1298" s="45">
        <f t="shared" si="278"/>
        <v>0</v>
      </c>
      <c r="M1298" s="29">
        <v>15</v>
      </c>
      <c r="N1298" s="31">
        <f t="shared" si="279"/>
        <v>0</v>
      </c>
      <c r="O1298" s="29">
        <v>1.1000000000000001</v>
      </c>
      <c r="P1298" s="29">
        <v>36</v>
      </c>
      <c r="Q1298" s="32">
        <f t="shared" si="280"/>
        <v>0</v>
      </c>
      <c r="R1298" s="122">
        <f t="shared" si="281"/>
        <v>0</v>
      </c>
      <c r="S1298" s="25">
        <f>VLOOKUP($A1298,'2021-22 Salary &amp; Benefits'!$A:$I,5,FALSE)</f>
        <v>67585</v>
      </c>
      <c r="T1298" s="25">
        <f>VLOOKUP($A1298,'2021-22 Salary &amp; Benefits'!$A:$I,6,FALSE)</f>
        <v>68937</v>
      </c>
      <c r="U1298" s="26">
        <f t="shared" si="282"/>
        <v>0</v>
      </c>
      <c r="V1298" s="26">
        <f t="shared" si="283"/>
        <v>0</v>
      </c>
      <c r="W1298" s="26">
        <f>'2021-22 Salary &amp; Benefits'!G$6</f>
        <v>11848.32</v>
      </c>
      <c r="X1298" s="28">
        <f>'2021-22 Salary &amp; Benefits'!H$6</f>
        <v>0.2271</v>
      </c>
      <c r="Y1298" s="28">
        <f>'2021-22 Salary &amp; Benefits'!I$6</f>
        <v>0.22070000000000001</v>
      </c>
      <c r="Z1298" s="26">
        <f t="shared" si="284"/>
        <v>0</v>
      </c>
      <c r="AA1298" s="27">
        <f t="shared" si="288"/>
        <v>0</v>
      </c>
      <c r="AB1298" s="27">
        <f t="shared" si="285"/>
        <v>0</v>
      </c>
      <c r="AC1298" s="27">
        <f t="shared" si="286"/>
        <v>0</v>
      </c>
      <c r="AD1298" s="26">
        <f t="shared" si="287"/>
        <v>0</v>
      </c>
    </row>
    <row r="1299" spans="1:30" s="5" customFormat="1">
      <c r="A1299" s="129" t="s">
        <v>2377</v>
      </c>
      <c r="B1299" s="129" t="s">
        <v>984</v>
      </c>
      <c r="C1299" s="130">
        <v>4021</v>
      </c>
      <c r="D1299" s="129" t="s">
        <v>1004</v>
      </c>
      <c r="E1299" s="169">
        <f>VLOOKUP($C1299,'2020-21 School Level AAFTE'!$C:$Z,11,FALSE)</f>
        <v>0.1426</v>
      </c>
      <c r="F1299" s="169" t="str">
        <f>VLOOKUP($C1299,'2020-21 School Level AAFTE'!$C:$Z,8,FALSE)</f>
        <v>No</v>
      </c>
      <c r="G1299" s="167">
        <f>VLOOKUP($C1299,'2020-21 School Level AAFTE'!$C:$I,7,FALSE)</f>
        <v>887.76</v>
      </c>
      <c r="H1299" s="145">
        <f>IFERROR(IF(F1299= "yes",VLOOKUP(C1299,Summary!$B:$I,5,0),0),0)</f>
        <v>0</v>
      </c>
      <c r="I1299" s="144">
        <f t="shared" si="277"/>
        <v>0</v>
      </c>
      <c r="J1299" s="101">
        <f>VLOOKUP($A1299,'2021-22 Salary &amp; Benefits'!$A:$I,3,FALSE)</f>
        <v>1.18</v>
      </c>
      <c r="K1299" s="101">
        <f>VLOOKUP($A1299,'2021-22 Salary &amp; Benefits'!$A:$I,4,FALSE)</f>
        <v>1.18</v>
      </c>
      <c r="L1299" s="121">
        <f t="shared" si="278"/>
        <v>0</v>
      </c>
      <c r="M1299" s="29">
        <v>15</v>
      </c>
      <c r="N1299" s="31">
        <f t="shared" si="279"/>
        <v>0</v>
      </c>
      <c r="O1299" s="29">
        <v>1.1000000000000001</v>
      </c>
      <c r="P1299" s="29">
        <v>36</v>
      </c>
      <c r="Q1299" s="32">
        <f t="shared" si="280"/>
        <v>0</v>
      </c>
      <c r="R1299" s="122">
        <f t="shared" si="281"/>
        <v>0</v>
      </c>
      <c r="S1299" s="25">
        <f>VLOOKUP($A1299,'2021-22 Salary &amp; Benefits'!$A:$I,5,FALSE)</f>
        <v>67585</v>
      </c>
      <c r="T1299" s="25">
        <f>VLOOKUP($A1299,'2021-22 Salary &amp; Benefits'!$A:$I,6,FALSE)</f>
        <v>68937</v>
      </c>
      <c r="U1299" s="26">
        <f t="shared" si="282"/>
        <v>0</v>
      </c>
      <c r="V1299" s="26">
        <f t="shared" si="283"/>
        <v>0</v>
      </c>
      <c r="W1299" s="26">
        <f>'2021-22 Salary &amp; Benefits'!G$6</f>
        <v>11848.32</v>
      </c>
      <c r="X1299" s="28">
        <f>'2021-22 Salary &amp; Benefits'!H$6</f>
        <v>0.2271</v>
      </c>
      <c r="Y1299" s="28">
        <f>'2021-22 Salary &amp; Benefits'!I$6</f>
        <v>0.22070000000000001</v>
      </c>
      <c r="Z1299" s="26">
        <f t="shared" si="284"/>
        <v>0</v>
      </c>
      <c r="AA1299" s="27">
        <f t="shared" si="288"/>
        <v>0</v>
      </c>
      <c r="AB1299" s="27">
        <f t="shared" si="285"/>
        <v>0</v>
      </c>
      <c r="AC1299" s="27">
        <f t="shared" si="286"/>
        <v>0</v>
      </c>
      <c r="AD1299" s="26">
        <f t="shared" si="287"/>
        <v>0</v>
      </c>
    </row>
    <row r="1300" spans="1:30" s="5" customFormat="1">
      <c r="A1300" s="129" t="s">
        <v>2377</v>
      </c>
      <c r="B1300" s="129" t="s">
        <v>984</v>
      </c>
      <c r="C1300" s="130">
        <v>1814</v>
      </c>
      <c r="D1300" s="129" t="s">
        <v>985</v>
      </c>
      <c r="E1300" s="169">
        <f>VLOOKUP($C1300,'2020-21 School Level AAFTE'!$C:$Z,11,FALSE)</f>
        <v>3.4799999999999998E-2</v>
      </c>
      <c r="F1300" s="169" t="str">
        <f>VLOOKUP($C1300,'2020-21 School Level AAFTE'!$C:$Z,8,FALSE)</f>
        <v>No</v>
      </c>
      <c r="G1300" s="167">
        <f>VLOOKUP($C1300,'2020-21 School Level AAFTE'!$C:$I,7,FALSE)</f>
        <v>126.59</v>
      </c>
      <c r="H1300" s="145">
        <f>IFERROR(IF(F1300= "yes",VLOOKUP(C1300,Summary!$B:$I,5,0),0),0)</f>
        <v>0</v>
      </c>
      <c r="I1300" s="144">
        <f t="shared" ref="I1300:I1359" si="289">IF(F1300= "yes", G1300,0)</f>
        <v>0</v>
      </c>
      <c r="J1300" s="101">
        <f>VLOOKUP($A1300,'2021-22 Salary &amp; Benefits'!$A:$I,3,FALSE)</f>
        <v>1.18</v>
      </c>
      <c r="K1300" s="101">
        <f>VLOOKUP($A1300,'2021-22 Salary &amp; Benefits'!$A:$I,4,FALSE)</f>
        <v>1.18</v>
      </c>
      <c r="L1300" s="121">
        <f t="shared" ref="L1300:L1359" si="290">IF(H1300&gt;0,H1300,I1300)</f>
        <v>0</v>
      </c>
      <c r="M1300" s="29">
        <v>15</v>
      </c>
      <c r="N1300" s="31">
        <f t="shared" ref="N1300:N1359" si="291">IF(L1300="no",0,L1300/M1300)</f>
        <v>0</v>
      </c>
      <c r="O1300" s="29">
        <v>1.1000000000000001</v>
      </c>
      <c r="P1300" s="29">
        <v>36</v>
      </c>
      <c r="Q1300" s="32">
        <f t="shared" ref="Q1300:Q1359" si="292">IF(L1300="no",0,N1300*O1300*P1300)</f>
        <v>0</v>
      </c>
      <c r="R1300" s="122">
        <f t="shared" ref="R1300:R1359" si="293">IF(L1300="no",0,Q1300/900)</f>
        <v>0</v>
      </c>
      <c r="S1300" s="25">
        <f>VLOOKUP($A1300,'2021-22 Salary &amp; Benefits'!$A:$I,5,FALSE)</f>
        <v>67585</v>
      </c>
      <c r="T1300" s="25">
        <f>VLOOKUP($A1300,'2021-22 Salary &amp; Benefits'!$A:$I,6,FALSE)</f>
        <v>68937</v>
      </c>
      <c r="U1300" s="26">
        <f t="shared" ref="U1300:U1359" si="294">$J1300*$S1300*$R1300</f>
        <v>0</v>
      </c>
      <c r="V1300" s="26">
        <f t="shared" ref="V1300:V1359" si="295">$K1300*$T1300*$R1300-U1300</f>
        <v>0</v>
      </c>
      <c r="W1300" s="26">
        <f>'2021-22 Salary &amp; Benefits'!G$6</f>
        <v>11848.32</v>
      </c>
      <c r="X1300" s="28">
        <f>'2021-22 Salary &amp; Benefits'!H$6</f>
        <v>0.2271</v>
      </c>
      <c r="Y1300" s="28">
        <f>'2021-22 Salary &amp; Benefits'!I$6</f>
        <v>0.22070000000000001</v>
      </c>
      <c r="Z1300" s="26">
        <f t="shared" ref="Z1300:Z1359" si="296">U1300*X1300+V1300*Y1300+R1300*W1300</f>
        <v>0</v>
      </c>
      <c r="AA1300" s="27">
        <f t="shared" si="288"/>
        <v>0</v>
      </c>
      <c r="AB1300" s="27">
        <f t="shared" ref="AB1300:AB1359" si="297">AA1300*Y1300</f>
        <v>0</v>
      </c>
      <c r="AC1300" s="27">
        <f t="shared" ref="AC1300:AC1359" si="298">SUM(AA1300:AB1300)</f>
        <v>0</v>
      </c>
      <c r="AD1300" s="26">
        <f t="shared" ref="AD1300:AD1359" si="299">SUM(Z1300,U1300:V1300,AC1300)</f>
        <v>0</v>
      </c>
    </row>
    <row r="1301" spans="1:30" s="5" customFormat="1">
      <c r="A1301" s="129" t="s">
        <v>2377</v>
      </c>
      <c r="B1301" s="129" t="s">
        <v>984</v>
      </c>
      <c r="C1301" s="130">
        <v>5331</v>
      </c>
      <c r="D1301" s="129" t="s">
        <v>1015</v>
      </c>
      <c r="E1301" s="169">
        <f>VLOOKUP($C1301,'2020-21 School Level AAFTE'!$C:$Z,11,FALSE)</f>
        <v>6.4100000000000004E-2</v>
      </c>
      <c r="F1301" s="169" t="str">
        <f>VLOOKUP($C1301,'2020-21 School Level AAFTE'!$C:$Z,8,FALSE)</f>
        <v>No</v>
      </c>
      <c r="G1301" s="167">
        <f>VLOOKUP($C1301,'2020-21 School Level AAFTE'!$C:$I,7,FALSE)</f>
        <v>12.2</v>
      </c>
      <c r="H1301" s="145">
        <f>IFERROR(IF(F1301= "yes",VLOOKUP(C1301,Summary!$B:$I,5,0),0),0)</f>
        <v>0</v>
      </c>
      <c r="I1301" s="144">
        <f t="shared" si="289"/>
        <v>0</v>
      </c>
      <c r="J1301" s="101">
        <f>VLOOKUP($A1301,'2021-22 Salary &amp; Benefits'!$A:$I,3,FALSE)</f>
        <v>1.18</v>
      </c>
      <c r="K1301" s="101">
        <f>VLOOKUP($A1301,'2021-22 Salary &amp; Benefits'!$A:$I,4,FALSE)</f>
        <v>1.18</v>
      </c>
      <c r="L1301" s="121">
        <f t="shared" si="290"/>
        <v>0</v>
      </c>
      <c r="M1301" s="29">
        <v>15</v>
      </c>
      <c r="N1301" s="31">
        <f t="shared" si="291"/>
        <v>0</v>
      </c>
      <c r="O1301" s="29">
        <v>1.1000000000000001</v>
      </c>
      <c r="P1301" s="29">
        <v>36</v>
      </c>
      <c r="Q1301" s="32">
        <f t="shared" si="292"/>
        <v>0</v>
      </c>
      <c r="R1301" s="122">
        <f t="shared" si="293"/>
        <v>0</v>
      </c>
      <c r="S1301" s="25">
        <f>VLOOKUP($A1301,'2021-22 Salary &amp; Benefits'!$A:$I,5,FALSE)</f>
        <v>67585</v>
      </c>
      <c r="T1301" s="25">
        <f>VLOOKUP($A1301,'2021-22 Salary &amp; Benefits'!$A:$I,6,FALSE)</f>
        <v>68937</v>
      </c>
      <c r="U1301" s="26">
        <f t="shared" si="294"/>
        <v>0</v>
      </c>
      <c r="V1301" s="26">
        <f t="shared" si="295"/>
        <v>0</v>
      </c>
      <c r="W1301" s="26">
        <f>'2021-22 Salary &amp; Benefits'!G$6</f>
        <v>11848.32</v>
      </c>
      <c r="X1301" s="28">
        <f>'2021-22 Salary &amp; Benefits'!H$6</f>
        <v>0.2271</v>
      </c>
      <c r="Y1301" s="28">
        <f>'2021-22 Salary &amp; Benefits'!I$6</f>
        <v>0.22070000000000001</v>
      </c>
      <c r="Z1301" s="26">
        <f t="shared" si="296"/>
        <v>0</v>
      </c>
      <c r="AA1301" s="27">
        <f t="shared" si="288"/>
        <v>0</v>
      </c>
      <c r="AB1301" s="27">
        <f t="shared" si="297"/>
        <v>0</v>
      </c>
      <c r="AC1301" s="27">
        <f t="shared" si="298"/>
        <v>0</v>
      </c>
      <c r="AD1301" s="26">
        <f t="shared" si="299"/>
        <v>0</v>
      </c>
    </row>
    <row r="1302" spans="1:30" s="5" customFormat="1">
      <c r="A1302" s="129" t="s">
        <v>2377</v>
      </c>
      <c r="B1302" s="129" t="s">
        <v>984</v>
      </c>
      <c r="C1302" s="130">
        <v>1815</v>
      </c>
      <c r="D1302" s="129" t="s">
        <v>986</v>
      </c>
      <c r="E1302" s="169">
        <f>VLOOKUP($C1302,'2020-21 School Level AAFTE'!$C:$Z,11,FALSE)</f>
        <v>0.1077</v>
      </c>
      <c r="F1302" s="169" t="str">
        <f>VLOOKUP($C1302,'2020-21 School Level AAFTE'!$C:$Z,8,FALSE)</f>
        <v>No</v>
      </c>
      <c r="G1302" s="167">
        <f>VLOOKUP($C1302,'2020-21 School Level AAFTE'!$C:$I,7,FALSE)</f>
        <v>25.91</v>
      </c>
      <c r="H1302" s="145">
        <f>IFERROR(IF(F1302= "yes",VLOOKUP(C1302,Summary!$B:$I,5,0),0),0)</f>
        <v>0</v>
      </c>
      <c r="I1302" s="143">
        <f t="shared" si="289"/>
        <v>0</v>
      </c>
      <c r="J1302" s="101">
        <f>VLOOKUP($A1302,'2021-22 Salary &amp; Benefits'!$A:$I,3,FALSE)</f>
        <v>1.18</v>
      </c>
      <c r="K1302" s="101">
        <f>VLOOKUP($A1302,'2021-22 Salary &amp; Benefits'!$A:$I,4,FALSE)</f>
        <v>1.18</v>
      </c>
      <c r="L1302" s="45">
        <f t="shared" si="290"/>
        <v>0</v>
      </c>
      <c r="M1302" s="29">
        <v>15</v>
      </c>
      <c r="N1302" s="31">
        <f t="shared" si="291"/>
        <v>0</v>
      </c>
      <c r="O1302" s="29">
        <v>1.1000000000000001</v>
      </c>
      <c r="P1302" s="29">
        <v>36</v>
      </c>
      <c r="Q1302" s="32">
        <f t="shared" si="292"/>
        <v>0</v>
      </c>
      <c r="R1302" s="122">
        <f t="shared" si="293"/>
        <v>0</v>
      </c>
      <c r="S1302" s="25">
        <f>VLOOKUP($A1302,'2021-22 Salary &amp; Benefits'!$A:$I,5,FALSE)</f>
        <v>67585</v>
      </c>
      <c r="T1302" s="25">
        <f>VLOOKUP($A1302,'2021-22 Salary &amp; Benefits'!$A:$I,6,FALSE)</f>
        <v>68937</v>
      </c>
      <c r="U1302" s="26">
        <f t="shared" si="294"/>
        <v>0</v>
      </c>
      <c r="V1302" s="26">
        <f t="shared" si="295"/>
        <v>0</v>
      </c>
      <c r="W1302" s="26">
        <f>'2021-22 Salary &amp; Benefits'!G$6</f>
        <v>11848.32</v>
      </c>
      <c r="X1302" s="28">
        <f>'2021-22 Salary &amp; Benefits'!H$6</f>
        <v>0.2271</v>
      </c>
      <c r="Y1302" s="28">
        <f>'2021-22 Salary &amp; Benefits'!I$6</f>
        <v>0.22070000000000001</v>
      </c>
      <c r="Z1302" s="26">
        <f t="shared" si="296"/>
        <v>0</v>
      </c>
      <c r="AA1302" s="27">
        <f t="shared" si="288"/>
        <v>0</v>
      </c>
      <c r="AB1302" s="27">
        <f t="shared" si="297"/>
        <v>0</v>
      </c>
      <c r="AC1302" s="27">
        <f t="shared" si="298"/>
        <v>0</v>
      </c>
      <c r="AD1302" s="26">
        <f t="shared" si="299"/>
        <v>0</v>
      </c>
    </row>
    <row r="1303" spans="1:30" s="5" customFormat="1">
      <c r="A1303" s="129" t="s">
        <v>2377</v>
      </c>
      <c r="B1303" s="129" t="s">
        <v>984</v>
      </c>
      <c r="C1303" s="130">
        <v>5605</v>
      </c>
      <c r="D1303" s="129" t="s">
        <v>3250</v>
      </c>
      <c r="E1303" s="169">
        <f>VLOOKUP($C1303,'2020-21 School Level AAFTE'!$C:$Z,11,FALSE)</f>
        <v>7.4099999999999999E-2</v>
      </c>
      <c r="F1303" s="169" t="str">
        <f>VLOOKUP($C1303,'2020-21 School Level AAFTE'!$C:$Z,8,FALSE)</f>
        <v>No</v>
      </c>
      <c r="G1303" s="167">
        <f>VLOOKUP($C1303,'2020-21 School Level AAFTE'!$C:$I,7,FALSE)</f>
        <v>458.61</v>
      </c>
      <c r="H1303" s="145">
        <f>IFERROR(IF(F1303= "yes",VLOOKUP(C1303,Summary!$B:$I,5,0),0),0)</f>
        <v>0</v>
      </c>
      <c r="I1303" s="144">
        <f t="shared" si="289"/>
        <v>0</v>
      </c>
      <c r="J1303" s="101">
        <f>VLOOKUP($A1303,'2021-22 Salary &amp; Benefits'!$A:$I,3,FALSE)</f>
        <v>1.18</v>
      </c>
      <c r="K1303" s="101">
        <f>VLOOKUP($A1303,'2021-22 Salary &amp; Benefits'!$A:$I,4,FALSE)</f>
        <v>1.18</v>
      </c>
      <c r="L1303" s="121">
        <f t="shared" si="290"/>
        <v>0</v>
      </c>
      <c r="M1303" s="29">
        <v>15</v>
      </c>
      <c r="N1303" s="31">
        <f t="shared" si="291"/>
        <v>0</v>
      </c>
      <c r="O1303" s="29">
        <v>1.1000000000000001</v>
      </c>
      <c r="P1303" s="29">
        <v>36</v>
      </c>
      <c r="Q1303" s="32">
        <f t="shared" si="292"/>
        <v>0</v>
      </c>
      <c r="R1303" s="122">
        <f t="shared" si="293"/>
        <v>0</v>
      </c>
      <c r="S1303" s="25">
        <f>VLOOKUP($A1303,'2021-22 Salary &amp; Benefits'!$A:$I,5,FALSE)</f>
        <v>67585</v>
      </c>
      <c r="T1303" s="25">
        <f>VLOOKUP($A1303,'2021-22 Salary &amp; Benefits'!$A:$I,6,FALSE)</f>
        <v>68937</v>
      </c>
      <c r="U1303" s="26">
        <f t="shared" si="294"/>
        <v>0</v>
      </c>
      <c r="V1303" s="26">
        <f t="shared" si="295"/>
        <v>0</v>
      </c>
      <c r="W1303" s="26">
        <f>'2021-22 Salary &amp; Benefits'!G$6</f>
        <v>11848.32</v>
      </c>
      <c r="X1303" s="28">
        <f>'2021-22 Salary &amp; Benefits'!H$6</f>
        <v>0.2271</v>
      </c>
      <c r="Y1303" s="28">
        <f>'2021-22 Salary &amp; Benefits'!I$6</f>
        <v>0.22070000000000001</v>
      </c>
      <c r="Z1303" s="26">
        <f t="shared" si="296"/>
        <v>0</v>
      </c>
      <c r="AA1303" s="27">
        <f t="shared" si="288"/>
        <v>0</v>
      </c>
      <c r="AB1303" s="27">
        <f t="shared" si="297"/>
        <v>0</v>
      </c>
      <c r="AC1303" s="27">
        <f t="shared" si="298"/>
        <v>0</v>
      </c>
      <c r="AD1303" s="26">
        <f t="shared" si="299"/>
        <v>0</v>
      </c>
    </row>
    <row r="1304" spans="1:30" s="5" customFormat="1">
      <c r="A1304" s="129" t="s">
        <v>2377</v>
      </c>
      <c r="B1304" s="129" t="s">
        <v>984</v>
      </c>
      <c r="C1304" s="130">
        <v>3811</v>
      </c>
      <c r="D1304" s="129" t="s">
        <v>1002</v>
      </c>
      <c r="E1304" s="169">
        <f>VLOOKUP($C1304,'2020-21 School Level AAFTE'!$C:$Z,11,FALSE)</f>
        <v>0.3518</v>
      </c>
      <c r="F1304" s="169" t="str">
        <f>VLOOKUP($C1304,'2020-21 School Level AAFTE'!$C:$Z,8,FALSE)</f>
        <v>No</v>
      </c>
      <c r="G1304" s="167">
        <f>VLOOKUP($C1304,'2020-21 School Level AAFTE'!$C:$I,7,FALSE)</f>
        <v>92.87</v>
      </c>
      <c r="H1304" s="145">
        <f>IFERROR(IF(F1304= "yes",VLOOKUP(C1304,Summary!$B:$I,5,0),0),0)</f>
        <v>0</v>
      </c>
      <c r="I1304" s="144">
        <f t="shared" si="289"/>
        <v>0</v>
      </c>
      <c r="J1304" s="101">
        <f>VLOOKUP($A1304,'2021-22 Salary &amp; Benefits'!$A:$I,3,FALSE)</f>
        <v>1.18</v>
      </c>
      <c r="K1304" s="101">
        <f>VLOOKUP($A1304,'2021-22 Salary &amp; Benefits'!$A:$I,4,FALSE)</f>
        <v>1.18</v>
      </c>
      <c r="L1304" s="121">
        <f t="shared" si="290"/>
        <v>0</v>
      </c>
      <c r="M1304" s="29">
        <v>15</v>
      </c>
      <c r="N1304" s="31">
        <f t="shared" si="291"/>
        <v>0</v>
      </c>
      <c r="O1304" s="29">
        <v>1.1000000000000001</v>
      </c>
      <c r="P1304" s="29">
        <v>36</v>
      </c>
      <c r="Q1304" s="32">
        <f t="shared" si="292"/>
        <v>0</v>
      </c>
      <c r="R1304" s="122">
        <f t="shared" si="293"/>
        <v>0</v>
      </c>
      <c r="S1304" s="25">
        <f>VLOOKUP($A1304,'2021-22 Salary &amp; Benefits'!$A:$I,5,FALSE)</f>
        <v>67585</v>
      </c>
      <c r="T1304" s="25">
        <f>VLOOKUP($A1304,'2021-22 Salary &amp; Benefits'!$A:$I,6,FALSE)</f>
        <v>68937</v>
      </c>
      <c r="U1304" s="26">
        <f t="shared" si="294"/>
        <v>0</v>
      </c>
      <c r="V1304" s="26">
        <f t="shared" si="295"/>
        <v>0</v>
      </c>
      <c r="W1304" s="26">
        <f>'2021-22 Salary &amp; Benefits'!G$6</f>
        <v>11848.32</v>
      </c>
      <c r="X1304" s="28">
        <f>'2021-22 Salary &amp; Benefits'!H$6</f>
        <v>0.2271</v>
      </c>
      <c r="Y1304" s="28">
        <f>'2021-22 Salary &amp; Benefits'!I$6</f>
        <v>0.22070000000000001</v>
      </c>
      <c r="Z1304" s="26">
        <f t="shared" si="296"/>
        <v>0</v>
      </c>
      <c r="AA1304" s="27">
        <f t="shared" si="288"/>
        <v>0</v>
      </c>
      <c r="AB1304" s="27">
        <f t="shared" si="297"/>
        <v>0</v>
      </c>
      <c r="AC1304" s="27">
        <f t="shared" si="298"/>
        <v>0</v>
      </c>
      <c r="AD1304" s="26">
        <f t="shared" si="299"/>
        <v>0</v>
      </c>
    </row>
    <row r="1305" spans="1:30" s="5" customFormat="1">
      <c r="A1305" s="129" t="s">
        <v>2377</v>
      </c>
      <c r="B1305" s="129" t="s">
        <v>984</v>
      </c>
      <c r="C1305" s="130">
        <v>3679</v>
      </c>
      <c r="D1305" s="129" t="s">
        <v>999</v>
      </c>
      <c r="E1305" s="169">
        <f>VLOOKUP($C1305,'2020-21 School Level AAFTE'!$C:$Z,11,FALSE)</f>
        <v>0.15040000000000001</v>
      </c>
      <c r="F1305" s="169" t="str">
        <f>VLOOKUP($C1305,'2020-21 School Level AAFTE'!$C:$Z,8,FALSE)</f>
        <v>No</v>
      </c>
      <c r="G1305" s="167">
        <f>VLOOKUP($C1305,'2020-21 School Level AAFTE'!$C:$I,7,FALSE)</f>
        <v>405.71</v>
      </c>
      <c r="H1305" s="145">
        <f>IFERROR(IF(F1305= "yes",VLOOKUP(C1305,Summary!$B:$I,5,0),0),0)</f>
        <v>0</v>
      </c>
      <c r="I1305" s="144">
        <f t="shared" si="289"/>
        <v>0</v>
      </c>
      <c r="J1305" s="101">
        <f>VLOOKUP($A1305,'2021-22 Salary &amp; Benefits'!$A:$I,3,FALSE)</f>
        <v>1.18</v>
      </c>
      <c r="K1305" s="101">
        <f>VLOOKUP($A1305,'2021-22 Salary &amp; Benefits'!$A:$I,4,FALSE)</f>
        <v>1.18</v>
      </c>
      <c r="L1305" s="121">
        <f t="shared" si="290"/>
        <v>0</v>
      </c>
      <c r="M1305" s="29">
        <v>15</v>
      </c>
      <c r="N1305" s="31">
        <f t="shared" si="291"/>
        <v>0</v>
      </c>
      <c r="O1305" s="29">
        <v>1.1000000000000001</v>
      </c>
      <c r="P1305" s="29">
        <v>36</v>
      </c>
      <c r="Q1305" s="32">
        <f t="shared" si="292"/>
        <v>0</v>
      </c>
      <c r="R1305" s="122">
        <f t="shared" si="293"/>
        <v>0</v>
      </c>
      <c r="S1305" s="25">
        <f>VLOOKUP($A1305,'2021-22 Salary &amp; Benefits'!$A:$I,5,FALSE)</f>
        <v>67585</v>
      </c>
      <c r="T1305" s="25">
        <f>VLOOKUP($A1305,'2021-22 Salary &amp; Benefits'!$A:$I,6,FALSE)</f>
        <v>68937</v>
      </c>
      <c r="U1305" s="26">
        <f t="shared" si="294"/>
        <v>0</v>
      </c>
      <c r="V1305" s="26">
        <f t="shared" si="295"/>
        <v>0</v>
      </c>
      <c r="W1305" s="26">
        <f>'2021-22 Salary &amp; Benefits'!G$6</f>
        <v>11848.32</v>
      </c>
      <c r="X1305" s="28">
        <f>'2021-22 Salary &amp; Benefits'!H$6</f>
        <v>0.2271</v>
      </c>
      <c r="Y1305" s="28">
        <f>'2021-22 Salary &amp; Benefits'!I$6</f>
        <v>0.22070000000000001</v>
      </c>
      <c r="Z1305" s="26">
        <f t="shared" si="296"/>
        <v>0</v>
      </c>
      <c r="AA1305" s="27">
        <f t="shared" si="288"/>
        <v>0</v>
      </c>
      <c r="AB1305" s="27">
        <f t="shared" si="297"/>
        <v>0</v>
      </c>
      <c r="AC1305" s="27">
        <f t="shared" si="298"/>
        <v>0</v>
      </c>
      <c r="AD1305" s="26">
        <f t="shared" si="299"/>
        <v>0</v>
      </c>
    </row>
    <row r="1306" spans="1:30" s="5" customFormat="1">
      <c r="A1306" s="129" t="s">
        <v>2377</v>
      </c>
      <c r="B1306" s="129" t="s">
        <v>984</v>
      </c>
      <c r="C1306" s="130">
        <v>4371</v>
      </c>
      <c r="D1306" s="129" t="s">
        <v>1010</v>
      </c>
      <c r="E1306" s="169">
        <f>VLOOKUP($C1306,'2020-21 School Level AAFTE'!$C:$Z,11,FALSE)</f>
        <v>0.13159999999999999</v>
      </c>
      <c r="F1306" s="169" t="str">
        <f>VLOOKUP($C1306,'2020-21 School Level AAFTE'!$C:$Z,8,FALSE)</f>
        <v>No</v>
      </c>
      <c r="G1306" s="167">
        <f>VLOOKUP($C1306,'2020-21 School Level AAFTE'!$C:$I,7,FALSE)</f>
        <v>1178.53</v>
      </c>
      <c r="H1306" s="145">
        <f>IFERROR(IF(F1306= "yes",VLOOKUP(C1306,Summary!$B:$I,5,0),0),0)</f>
        <v>0</v>
      </c>
      <c r="I1306" s="144">
        <f t="shared" si="289"/>
        <v>0</v>
      </c>
      <c r="J1306" s="101">
        <f>VLOOKUP($A1306,'2021-22 Salary &amp; Benefits'!$A:$I,3,FALSE)</f>
        <v>1.18</v>
      </c>
      <c r="K1306" s="101">
        <f>VLOOKUP($A1306,'2021-22 Salary &amp; Benefits'!$A:$I,4,FALSE)</f>
        <v>1.18</v>
      </c>
      <c r="L1306" s="121">
        <f t="shared" si="290"/>
        <v>0</v>
      </c>
      <c r="M1306" s="29">
        <v>15</v>
      </c>
      <c r="N1306" s="31">
        <f t="shared" si="291"/>
        <v>0</v>
      </c>
      <c r="O1306" s="29">
        <v>1.1000000000000001</v>
      </c>
      <c r="P1306" s="29">
        <v>36</v>
      </c>
      <c r="Q1306" s="32">
        <f t="shared" si="292"/>
        <v>0</v>
      </c>
      <c r="R1306" s="122">
        <f t="shared" si="293"/>
        <v>0</v>
      </c>
      <c r="S1306" s="25">
        <f>VLOOKUP($A1306,'2021-22 Salary &amp; Benefits'!$A:$I,5,FALSE)</f>
        <v>67585</v>
      </c>
      <c r="T1306" s="25">
        <f>VLOOKUP($A1306,'2021-22 Salary &amp; Benefits'!$A:$I,6,FALSE)</f>
        <v>68937</v>
      </c>
      <c r="U1306" s="26">
        <f t="shared" si="294"/>
        <v>0</v>
      </c>
      <c r="V1306" s="26">
        <f t="shared" si="295"/>
        <v>0</v>
      </c>
      <c r="W1306" s="26">
        <f>'2021-22 Salary &amp; Benefits'!G$6</f>
        <v>11848.32</v>
      </c>
      <c r="X1306" s="28">
        <f>'2021-22 Salary &amp; Benefits'!H$6</f>
        <v>0.2271</v>
      </c>
      <c r="Y1306" s="28">
        <f>'2021-22 Salary &amp; Benefits'!I$6</f>
        <v>0.22070000000000001</v>
      </c>
      <c r="Z1306" s="26">
        <f t="shared" si="296"/>
        <v>0</v>
      </c>
      <c r="AA1306" s="27">
        <f t="shared" si="288"/>
        <v>0</v>
      </c>
      <c r="AB1306" s="27">
        <f t="shared" si="297"/>
        <v>0</v>
      </c>
      <c r="AC1306" s="27">
        <f t="shared" si="298"/>
        <v>0</v>
      </c>
      <c r="AD1306" s="26">
        <f t="shared" si="299"/>
        <v>0</v>
      </c>
    </row>
    <row r="1307" spans="1:30" s="5" customFormat="1">
      <c r="A1307" s="129" t="s">
        <v>2377</v>
      </c>
      <c r="B1307" s="129" t="s">
        <v>984</v>
      </c>
      <c r="C1307" s="130">
        <v>4187</v>
      </c>
      <c r="D1307" s="129" t="s">
        <v>696</v>
      </c>
      <c r="E1307" s="169">
        <f>VLOOKUP($C1307,'2020-21 School Level AAFTE'!$C:$Z,11,FALSE)</f>
        <v>1.7999999999999999E-2</v>
      </c>
      <c r="F1307" s="169" t="str">
        <f>VLOOKUP($C1307,'2020-21 School Level AAFTE'!$C:$Z,8,FALSE)</f>
        <v>No</v>
      </c>
      <c r="G1307" s="167">
        <f>VLOOKUP($C1307,'2020-21 School Level AAFTE'!$C:$I,7,FALSE)</f>
        <v>374.96</v>
      </c>
      <c r="H1307" s="145">
        <f>IFERROR(IF(F1307= "yes",VLOOKUP(C1307,Summary!$B:$I,5,0),0),0)</f>
        <v>0</v>
      </c>
      <c r="I1307" s="144">
        <f t="shared" si="289"/>
        <v>0</v>
      </c>
      <c r="J1307" s="101">
        <f>VLOOKUP($A1307,'2021-22 Salary &amp; Benefits'!$A:$I,3,FALSE)</f>
        <v>1.18</v>
      </c>
      <c r="K1307" s="101">
        <f>VLOOKUP($A1307,'2021-22 Salary &amp; Benefits'!$A:$I,4,FALSE)</f>
        <v>1.18</v>
      </c>
      <c r="L1307" s="121">
        <f t="shared" si="290"/>
        <v>0</v>
      </c>
      <c r="M1307" s="29">
        <v>15</v>
      </c>
      <c r="N1307" s="31">
        <f t="shared" si="291"/>
        <v>0</v>
      </c>
      <c r="O1307" s="29">
        <v>1.1000000000000001</v>
      </c>
      <c r="P1307" s="29">
        <v>36</v>
      </c>
      <c r="Q1307" s="32">
        <f t="shared" si="292"/>
        <v>0</v>
      </c>
      <c r="R1307" s="122">
        <f t="shared" si="293"/>
        <v>0</v>
      </c>
      <c r="S1307" s="25">
        <f>VLOOKUP($A1307,'2021-22 Salary &amp; Benefits'!$A:$I,5,FALSE)</f>
        <v>67585</v>
      </c>
      <c r="T1307" s="25">
        <f>VLOOKUP($A1307,'2021-22 Salary &amp; Benefits'!$A:$I,6,FALSE)</f>
        <v>68937</v>
      </c>
      <c r="U1307" s="26">
        <f t="shared" si="294"/>
        <v>0</v>
      </c>
      <c r="V1307" s="26">
        <f t="shared" si="295"/>
        <v>0</v>
      </c>
      <c r="W1307" s="26">
        <f>'2021-22 Salary &amp; Benefits'!G$6</f>
        <v>11848.32</v>
      </c>
      <c r="X1307" s="28">
        <f>'2021-22 Salary &amp; Benefits'!H$6</f>
        <v>0.2271</v>
      </c>
      <c r="Y1307" s="28">
        <f>'2021-22 Salary &amp; Benefits'!I$6</f>
        <v>0.22070000000000001</v>
      </c>
      <c r="Z1307" s="26">
        <f t="shared" si="296"/>
        <v>0</v>
      </c>
      <c r="AA1307" s="27">
        <f t="shared" si="288"/>
        <v>0</v>
      </c>
      <c r="AB1307" s="27">
        <f t="shared" si="297"/>
        <v>0</v>
      </c>
      <c r="AC1307" s="27">
        <f t="shared" si="298"/>
        <v>0</v>
      </c>
      <c r="AD1307" s="26">
        <f t="shared" si="299"/>
        <v>0</v>
      </c>
    </row>
    <row r="1308" spans="1:30" s="5" customFormat="1">
      <c r="A1308" s="151" t="s">
        <v>2377</v>
      </c>
      <c r="B1308" s="129" t="s">
        <v>984</v>
      </c>
      <c r="C1308" s="133">
        <v>4516</v>
      </c>
      <c r="D1308" s="151" t="s">
        <v>1014</v>
      </c>
      <c r="E1308" s="169">
        <f>VLOOKUP($C1308,'2020-21 School Level AAFTE'!$C:$Z,11,FALSE)</f>
        <v>5.0200000000000002E-2</v>
      </c>
      <c r="F1308" s="169" t="str">
        <f>VLOOKUP($C1308,'2020-21 School Level AAFTE'!$C:$Z,8,FALSE)</f>
        <v>No</v>
      </c>
      <c r="G1308" s="167">
        <f>VLOOKUP($C1308,'2020-21 School Level AAFTE'!$C:$I,7,FALSE)</f>
        <v>731.8</v>
      </c>
      <c r="H1308" s="145">
        <f>IFERROR(IF(F1308= "yes",VLOOKUP(C1308,Summary!$B:$I,5,0),0),0)</f>
        <v>0</v>
      </c>
      <c r="I1308" s="144">
        <f t="shared" si="289"/>
        <v>0</v>
      </c>
      <c r="J1308" s="101">
        <f>VLOOKUP($A1308,'2021-22 Salary &amp; Benefits'!$A:$I,3,FALSE)</f>
        <v>1.18</v>
      </c>
      <c r="K1308" s="101">
        <f>VLOOKUP($A1308,'2021-22 Salary &amp; Benefits'!$A:$I,4,FALSE)</f>
        <v>1.18</v>
      </c>
      <c r="L1308" s="121">
        <f t="shared" si="290"/>
        <v>0</v>
      </c>
      <c r="M1308" s="29">
        <v>15</v>
      </c>
      <c r="N1308" s="31">
        <f t="shared" si="291"/>
        <v>0</v>
      </c>
      <c r="O1308" s="29">
        <v>1.1000000000000001</v>
      </c>
      <c r="P1308" s="29">
        <v>36</v>
      </c>
      <c r="Q1308" s="32">
        <f t="shared" si="292"/>
        <v>0</v>
      </c>
      <c r="R1308" s="122">
        <f t="shared" si="293"/>
        <v>0</v>
      </c>
      <c r="S1308" s="25">
        <f>VLOOKUP($A1308,'2021-22 Salary &amp; Benefits'!$A:$I,5,FALSE)</f>
        <v>67585</v>
      </c>
      <c r="T1308" s="25">
        <f>VLOOKUP($A1308,'2021-22 Salary &amp; Benefits'!$A:$I,6,FALSE)</f>
        <v>68937</v>
      </c>
      <c r="U1308" s="26">
        <f t="shared" si="294"/>
        <v>0</v>
      </c>
      <c r="V1308" s="26">
        <f t="shared" si="295"/>
        <v>0</v>
      </c>
      <c r="W1308" s="26">
        <f>'2021-22 Salary &amp; Benefits'!G$6</f>
        <v>11848.32</v>
      </c>
      <c r="X1308" s="28">
        <f>'2021-22 Salary &amp; Benefits'!H$6</f>
        <v>0.2271</v>
      </c>
      <c r="Y1308" s="28">
        <f>'2021-22 Salary &amp; Benefits'!I$6</f>
        <v>0.22070000000000001</v>
      </c>
      <c r="Z1308" s="26">
        <f t="shared" si="296"/>
        <v>0</v>
      </c>
      <c r="AA1308" s="27">
        <f t="shared" si="288"/>
        <v>0</v>
      </c>
      <c r="AB1308" s="27">
        <f t="shared" si="297"/>
        <v>0</v>
      </c>
      <c r="AC1308" s="27">
        <f t="shared" si="298"/>
        <v>0</v>
      </c>
      <c r="AD1308" s="26">
        <f t="shared" si="299"/>
        <v>0</v>
      </c>
    </row>
    <row r="1309" spans="1:30" s="5" customFormat="1">
      <c r="A1309" s="129" t="s">
        <v>2377</v>
      </c>
      <c r="B1309" s="129" t="s">
        <v>984</v>
      </c>
      <c r="C1309" s="130">
        <v>4069</v>
      </c>
      <c r="D1309" s="129" t="s">
        <v>1005</v>
      </c>
      <c r="E1309" s="169">
        <f>VLOOKUP($C1309,'2020-21 School Level AAFTE'!$C:$Z,11,FALSE)</f>
        <v>7.9200000000000007E-2</v>
      </c>
      <c r="F1309" s="169" t="str">
        <f>VLOOKUP($C1309,'2020-21 School Level AAFTE'!$C:$Z,8,FALSE)</f>
        <v>No</v>
      </c>
      <c r="G1309" s="167">
        <f>VLOOKUP($C1309,'2020-21 School Level AAFTE'!$C:$I,7,FALSE)</f>
        <v>433.42</v>
      </c>
      <c r="H1309" s="145">
        <f>IFERROR(IF(F1309= "yes",VLOOKUP(C1309,Summary!$B:$I,5,0),0),0)</f>
        <v>0</v>
      </c>
      <c r="I1309" s="143">
        <f t="shared" si="289"/>
        <v>0</v>
      </c>
      <c r="J1309" s="101">
        <f>VLOOKUP($A1309,'2021-22 Salary &amp; Benefits'!$A:$I,3,FALSE)</f>
        <v>1.18</v>
      </c>
      <c r="K1309" s="101">
        <f>VLOOKUP($A1309,'2021-22 Salary &amp; Benefits'!$A:$I,4,FALSE)</f>
        <v>1.18</v>
      </c>
      <c r="L1309" s="45">
        <f t="shared" si="290"/>
        <v>0</v>
      </c>
      <c r="M1309" s="29">
        <v>15</v>
      </c>
      <c r="N1309" s="31">
        <f t="shared" si="291"/>
        <v>0</v>
      </c>
      <c r="O1309" s="29">
        <v>1.1000000000000001</v>
      </c>
      <c r="P1309" s="29">
        <v>36</v>
      </c>
      <c r="Q1309" s="32">
        <f t="shared" si="292"/>
        <v>0</v>
      </c>
      <c r="R1309" s="122">
        <f t="shared" si="293"/>
        <v>0</v>
      </c>
      <c r="S1309" s="25">
        <f>VLOOKUP($A1309,'2021-22 Salary &amp; Benefits'!$A:$I,5,FALSE)</f>
        <v>67585</v>
      </c>
      <c r="T1309" s="25">
        <f>VLOOKUP($A1309,'2021-22 Salary &amp; Benefits'!$A:$I,6,FALSE)</f>
        <v>68937</v>
      </c>
      <c r="U1309" s="26">
        <f t="shared" si="294"/>
        <v>0</v>
      </c>
      <c r="V1309" s="26">
        <f t="shared" si="295"/>
        <v>0</v>
      </c>
      <c r="W1309" s="26">
        <f>'2021-22 Salary &amp; Benefits'!G$6</f>
        <v>11848.32</v>
      </c>
      <c r="X1309" s="28">
        <f>'2021-22 Salary &amp; Benefits'!H$6</f>
        <v>0.2271</v>
      </c>
      <c r="Y1309" s="28">
        <f>'2021-22 Salary &amp; Benefits'!I$6</f>
        <v>0.22070000000000001</v>
      </c>
      <c r="Z1309" s="26">
        <f t="shared" si="296"/>
        <v>0</v>
      </c>
      <c r="AA1309" s="27">
        <f t="shared" si="288"/>
        <v>0</v>
      </c>
      <c r="AB1309" s="27">
        <f t="shared" si="297"/>
        <v>0</v>
      </c>
      <c r="AC1309" s="27">
        <f t="shared" si="298"/>
        <v>0</v>
      </c>
      <c r="AD1309" s="26">
        <f t="shared" si="299"/>
        <v>0</v>
      </c>
    </row>
    <row r="1310" spans="1:30" s="5" customFormat="1">
      <c r="A1310" s="129" t="s">
        <v>2377</v>
      </c>
      <c r="B1310" s="129" t="s">
        <v>984</v>
      </c>
      <c r="C1310" s="130">
        <v>3287</v>
      </c>
      <c r="D1310" s="129" t="s">
        <v>992</v>
      </c>
      <c r="E1310" s="169">
        <f>VLOOKUP($C1310,'2020-21 School Level AAFTE'!$C:$Z,11,FALSE)</f>
        <v>0.122</v>
      </c>
      <c r="F1310" s="169" t="str">
        <f>VLOOKUP($C1310,'2020-21 School Level AAFTE'!$C:$Z,8,FALSE)</f>
        <v>No</v>
      </c>
      <c r="G1310" s="167">
        <f>VLOOKUP($C1310,'2020-21 School Level AAFTE'!$C:$I,7,FALSE)</f>
        <v>434.55</v>
      </c>
      <c r="H1310" s="145">
        <f>IFERROR(IF(F1310= "yes",VLOOKUP(C1310,Summary!$B:$I,5,0),0),0)</f>
        <v>0</v>
      </c>
      <c r="I1310" s="143">
        <f t="shared" si="289"/>
        <v>0</v>
      </c>
      <c r="J1310" s="101">
        <f>VLOOKUP($A1310,'2021-22 Salary &amp; Benefits'!$A:$I,3,FALSE)</f>
        <v>1.18</v>
      </c>
      <c r="K1310" s="101">
        <f>VLOOKUP($A1310,'2021-22 Salary &amp; Benefits'!$A:$I,4,FALSE)</f>
        <v>1.18</v>
      </c>
      <c r="L1310" s="45">
        <f t="shared" si="290"/>
        <v>0</v>
      </c>
      <c r="M1310" s="29">
        <v>15</v>
      </c>
      <c r="N1310" s="31">
        <f t="shared" si="291"/>
        <v>0</v>
      </c>
      <c r="O1310" s="29">
        <v>1.1000000000000001</v>
      </c>
      <c r="P1310" s="29">
        <v>36</v>
      </c>
      <c r="Q1310" s="32">
        <f t="shared" si="292"/>
        <v>0</v>
      </c>
      <c r="R1310" s="122">
        <f t="shared" si="293"/>
        <v>0</v>
      </c>
      <c r="S1310" s="25">
        <f>VLOOKUP($A1310,'2021-22 Salary &amp; Benefits'!$A:$I,5,FALSE)</f>
        <v>67585</v>
      </c>
      <c r="T1310" s="25">
        <f>VLOOKUP($A1310,'2021-22 Salary &amp; Benefits'!$A:$I,6,FALSE)</f>
        <v>68937</v>
      </c>
      <c r="U1310" s="26">
        <f t="shared" si="294"/>
        <v>0</v>
      </c>
      <c r="V1310" s="26">
        <f t="shared" si="295"/>
        <v>0</v>
      </c>
      <c r="W1310" s="26">
        <f>'2021-22 Salary &amp; Benefits'!G$6</f>
        <v>11848.32</v>
      </c>
      <c r="X1310" s="28">
        <f>'2021-22 Salary &amp; Benefits'!H$6</f>
        <v>0.2271</v>
      </c>
      <c r="Y1310" s="28">
        <f>'2021-22 Salary &amp; Benefits'!I$6</f>
        <v>0.22070000000000001</v>
      </c>
      <c r="Z1310" s="26">
        <f t="shared" si="296"/>
        <v>0</v>
      </c>
      <c r="AA1310" s="27">
        <f t="shared" si="288"/>
        <v>0</v>
      </c>
      <c r="AB1310" s="27">
        <f t="shared" si="297"/>
        <v>0</v>
      </c>
      <c r="AC1310" s="27">
        <f t="shared" si="298"/>
        <v>0</v>
      </c>
      <c r="AD1310" s="26">
        <f t="shared" si="299"/>
        <v>0</v>
      </c>
    </row>
    <row r="1311" spans="1:30" s="5" customFormat="1">
      <c r="A1311" s="129" t="s">
        <v>2377</v>
      </c>
      <c r="B1311" s="129" t="s">
        <v>984</v>
      </c>
      <c r="C1311" s="130">
        <v>3749</v>
      </c>
      <c r="D1311" s="129" t="s">
        <v>1000</v>
      </c>
      <c r="E1311" s="169">
        <f>VLOOKUP($C1311,'2020-21 School Level AAFTE'!$C:$Z,11,FALSE)</f>
        <v>0.21440000000000001</v>
      </c>
      <c r="F1311" s="169" t="str">
        <f>VLOOKUP($C1311,'2020-21 School Level AAFTE'!$C:$Z,8,FALSE)</f>
        <v>No</v>
      </c>
      <c r="G1311" s="167">
        <f>VLOOKUP($C1311,'2020-21 School Level AAFTE'!$C:$I,7,FALSE)</f>
        <v>490.24</v>
      </c>
      <c r="H1311" s="145">
        <f>IFERROR(IF(F1311= "yes",VLOOKUP(C1311,Summary!$B:$I,5,0),0),0)</f>
        <v>0</v>
      </c>
      <c r="I1311" s="143">
        <f t="shared" si="289"/>
        <v>0</v>
      </c>
      <c r="J1311" s="101">
        <f>VLOOKUP($A1311,'2021-22 Salary &amp; Benefits'!$A:$I,3,FALSE)</f>
        <v>1.18</v>
      </c>
      <c r="K1311" s="101">
        <f>VLOOKUP($A1311,'2021-22 Salary &amp; Benefits'!$A:$I,4,FALSE)</f>
        <v>1.18</v>
      </c>
      <c r="L1311" s="45">
        <f t="shared" si="290"/>
        <v>0</v>
      </c>
      <c r="M1311" s="29">
        <v>15</v>
      </c>
      <c r="N1311" s="31">
        <f t="shared" si="291"/>
        <v>0</v>
      </c>
      <c r="O1311" s="29">
        <v>1.1000000000000001</v>
      </c>
      <c r="P1311" s="29">
        <v>36</v>
      </c>
      <c r="Q1311" s="32">
        <f t="shared" si="292"/>
        <v>0</v>
      </c>
      <c r="R1311" s="122">
        <f t="shared" si="293"/>
        <v>0</v>
      </c>
      <c r="S1311" s="25">
        <f>VLOOKUP($A1311,'2021-22 Salary &amp; Benefits'!$A:$I,5,FALSE)</f>
        <v>67585</v>
      </c>
      <c r="T1311" s="25">
        <f>VLOOKUP($A1311,'2021-22 Salary &amp; Benefits'!$A:$I,6,FALSE)</f>
        <v>68937</v>
      </c>
      <c r="U1311" s="26">
        <f t="shared" si="294"/>
        <v>0</v>
      </c>
      <c r="V1311" s="26">
        <f t="shared" si="295"/>
        <v>0</v>
      </c>
      <c r="W1311" s="26">
        <f>'2021-22 Salary &amp; Benefits'!G$6</f>
        <v>11848.32</v>
      </c>
      <c r="X1311" s="28">
        <f>'2021-22 Salary &amp; Benefits'!H$6</f>
        <v>0.2271</v>
      </c>
      <c r="Y1311" s="28">
        <f>'2021-22 Salary &amp; Benefits'!I$6</f>
        <v>0.22070000000000001</v>
      </c>
      <c r="Z1311" s="26">
        <f t="shared" si="296"/>
        <v>0</v>
      </c>
      <c r="AA1311" s="27">
        <f t="shared" si="288"/>
        <v>0</v>
      </c>
      <c r="AB1311" s="27">
        <f t="shared" si="297"/>
        <v>0</v>
      </c>
      <c r="AC1311" s="27">
        <f t="shared" si="298"/>
        <v>0</v>
      </c>
      <c r="AD1311" s="26">
        <f t="shared" si="299"/>
        <v>0</v>
      </c>
    </row>
    <row r="1312" spans="1:30" s="5" customFormat="1">
      <c r="A1312" s="129" t="s">
        <v>2377</v>
      </c>
      <c r="B1312" s="129" t="s">
        <v>984</v>
      </c>
      <c r="C1312" s="130">
        <v>4208</v>
      </c>
      <c r="D1312" s="129" t="s">
        <v>1007</v>
      </c>
      <c r="E1312" s="169">
        <f>VLOOKUP($C1312,'2020-21 School Level AAFTE'!$C:$Z,11,FALSE)</f>
        <v>8.5300000000000001E-2</v>
      </c>
      <c r="F1312" s="169" t="str">
        <f>VLOOKUP($C1312,'2020-21 School Level AAFTE'!$C:$Z,8,FALSE)</f>
        <v>No</v>
      </c>
      <c r="G1312" s="167">
        <f>VLOOKUP($C1312,'2020-21 School Level AAFTE'!$C:$I,7,FALSE)</f>
        <v>1656.9499999999998</v>
      </c>
      <c r="H1312" s="145">
        <f>IFERROR(IF(F1312= "yes",VLOOKUP(C1312,Summary!$B:$I,5,0),0),0)</f>
        <v>0</v>
      </c>
      <c r="I1312" s="143">
        <f t="shared" si="289"/>
        <v>0</v>
      </c>
      <c r="J1312" s="101">
        <f>VLOOKUP($A1312,'2021-22 Salary &amp; Benefits'!$A:$I,3,FALSE)</f>
        <v>1.18</v>
      </c>
      <c r="K1312" s="101">
        <f>VLOOKUP($A1312,'2021-22 Salary &amp; Benefits'!$A:$I,4,FALSE)</f>
        <v>1.18</v>
      </c>
      <c r="L1312" s="45">
        <f t="shared" si="290"/>
        <v>0</v>
      </c>
      <c r="M1312" s="29">
        <v>15</v>
      </c>
      <c r="N1312" s="31">
        <f t="shared" si="291"/>
        <v>0</v>
      </c>
      <c r="O1312" s="29">
        <v>1.1000000000000001</v>
      </c>
      <c r="P1312" s="29">
        <v>36</v>
      </c>
      <c r="Q1312" s="32">
        <f t="shared" si="292"/>
        <v>0</v>
      </c>
      <c r="R1312" s="122">
        <f t="shared" si="293"/>
        <v>0</v>
      </c>
      <c r="S1312" s="25">
        <f>VLOOKUP($A1312,'2021-22 Salary &amp; Benefits'!$A:$I,5,FALSE)</f>
        <v>67585</v>
      </c>
      <c r="T1312" s="25">
        <f>VLOOKUP($A1312,'2021-22 Salary &amp; Benefits'!$A:$I,6,FALSE)</f>
        <v>68937</v>
      </c>
      <c r="U1312" s="26">
        <f t="shared" si="294"/>
        <v>0</v>
      </c>
      <c r="V1312" s="26">
        <f t="shared" si="295"/>
        <v>0</v>
      </c>
      <c r="W1312" s="26">
        <f>'2021-22 Salary &amp; Benefits'!G$6</f>
        <v>11848.32</v>
      </c>
      <c r="X1312" s="28">
        <f>'2021-22 Salary &amp; Benefits'!H$6</f>
        <v>0.2271</v>
      </c>
      <c r="Y1312" s="28">
        <f>'2021-22 Salary &amp; Benefits'!I$6</f>
        <v>0.22070000000000001</v>
      </c>
      <c r="Z1312" s="26">
        <f t="shared" si="296"/>
        <v>0</v>
      </c>
      <c r="AA1312" s="27">
        <f t="shared" si="288"/>
        <v>0</v>
      </c>
      <c r="AB1312" s="27">
        <f t="shared" si="297"/>
        <v>0</v>
      </c>
      <c r="AC1312" s="27">
        <f t="shared" si="298"/>
        <v>0</v>
      </c>
      <c r="AD1312" s="26">
        <f t="shared" si="299"/>
        <v>0</v>
      </c>
    </row>
    <row r="1313" spans="1:30" s="5" customFormat="1">
      <c r="A1313" s="129" t="s">
        <v>2377</v>
      </c>
      <c r="B1313" s="129" t="s">
        <v>984</v>
      </c>
      <c r="C1313" s="130">
        <v>4377</v>
      </c>
      <c r="D1313" s="129" t="s">
        <v>1011</v>
      </c>
      <c r="E1313" s="169">
        <f>VLOOKUP($C1313,'2020-21 School Level AAFTE'!$C:$Z,11,FALSE)</f>
        <v>0.20219999999999999</v>
      </c>
      <c r="F1313" s="169" t="str">
        <f>VLOOKUP($C1313,'2020-21 School Level AAFTE'!$C:$Z,8,FALSE)</f>
        <v>No</v>
      </c>
      <c r="G1313" s="167">
        <f>VLOOKUP($C1313,'2020-21 School Level AAFTE'!$C:$I,7,FALSE)</f>
        <v>595.53</v>
      </c>
      <c r="H1313" s="145">
        <f>IFERROR(IF(F1313= "yes",VLOOKUP(C1313,Summary!$B:$I,5,0),0),0)</f>
        <v>0</v>
      </c>
      <c r="I1313" s="143">
        <f t="shared" si="289"/>
        <v>0</v>
      </c>
      <c r="J1313" s="101">
        <f>VLOOKUP($A1313,'2021-22 Salary &amp; Benefits'!$A:$I,3,FALSE)</f>
        <v>1.18</v>
      </c>
      <c r="K1313" s="101">
        <f>VLOOKUP($A1313,'2021-22 Salary &amp; Benefits'!$A:$I,4,FALSE)</f>
        <v>1.18</v>
      </c>
      <c r="L1313" s="45">
        <f t="shared" si="290"/>
        <v>0</v>
      </c>
      <c r="M1313" s="29">
        <v>15</v>
      </c>
      <c r="N1313" s="31">
        <f t="shared" si="291"/>
        <v>0</v>
      </c>
      <c r="O1313" s="29">
        <v>1.1000000000000001</v>
      </c>
      <c r="P1313" s="29">
        <v>36</v>
      </c>
      <c r="Q1313" s="32">
        <f t="shared" si="292"/>
        <v>0</v>
      </c>
      <c r="R1313" s="122">
        <f t="shared" si="293"/>
        <v>0</v>
      </c>
      <c r="S1313" s="25">
        <f>VLOOKUP($A1313,'2021-22 Salary &amp; Benefits'!$A:$I,5,FALSE)</f>
        <v>67585</v>
      </c>
      <c r="T1313" s="25">
        <f>VLOOKUP($A1313,'2021-22 Salary &amp; Benefits'!$A:$I,6,FALSE)</f>
        <v>68937</v>
      </c>
      <c r="U1313" s="26">
        <f t="shared" si="294"/>
        <v>0</v>
      </c>
      <c r="V1313" s="26">
        <f t="shared" si="295"/>
        <v>0</v>
      </c>
      <c r="W1313" s="26">
        <f>'2021-22 Salary &amp; Benefits'!G$6</f>
        <v>11848.32</v>
      </c>
      <c r="X1313" s="28">
        <f>'2021-22 Salary &amp; Benefits'!H$6</f>
        <v>0.2271</v>
      </c>
      <c r="Y1313" s="28">
        <f>'2021-22 Salary &amp; Benefits'!I$6</f>
        <v>0.22070000000000001</v>
      </c>
      <c r="Z1313" s="26">
        <f t="shared" si="296"/>
        <v>0</v>
      </c>
      <c r="AA1313" s="27">
        <f t="shared" si="288"/>
        <v>0</v>
      </c>
      <c r="AB1313" s="27">
        <f t="shared" si="297"/>
        <v>0</v>
      </c>
      <c r="AC1313" s="27">
        <f t="shared" si="298"/>
        <v>0</v>
      </c>
      <c r="AD1313" s="26">
        <f t="shared" si="299"/>
        <v>0</v>
      </c>
    </row>
    <row r="1314" spans="1:30" s="5" customFormat="1">
      <c r="A1314" s="129" t="s">
        <v>2351</v>
      </c>
      <c r="B1314" s="129" t="s">
        <v>516</v>
      </c>
      <c r="C1314" s="130">
        <v>3477</v>
      </c>
      <c r="D1314" s="129" t="s">
        <v>520</v>
      </c>
      <c r="E1314" s="169">
        <f>VLOOKUP($C1314,'2020-21 School Level AAFTE'!$C:$Z,11,FALSE)</f>
        <v>0.38700000000000001</v>
      </c>
      <c r="F1314" s="169" t="str">
        <f>VLOOKUP($C1314,'2020-21 School Level AAFTE'!$C:$Z,8,FALSE)</f>
        <v>No</v>
      </c>
      <c r="G1314" s="167">
        <f>VLOOKUP($C1314,'2020-21 School Level AAFTE'!$C:$I,7,FALSE)</f>
        <v>378.52</v>
      </c>
      <c r="H1314" s="145">
        <f>IFERROR(IF(F1314= "yes",VLOOKUP(C1314,Summary!$B:$I,5,0),0),0)</f>
        <v>0</v>
      </c>
      <c r="I1314" s="143">
        <f t="shared" si="289"/>
        <v>0</v>
      </c>
      <c r="J1314" s="101">
        <f>VLOOKUP($A1314,'2021-22 Salary &amp; Benefits'!$A:$I,3,FALSE)</f>
        <v>1.1200000000000001</v>
      </c>
      <c r="K1314" s="101">
        <f>VLOOKUP($A1314,'2021-22 Salary &amp; Benefits'!$A:$I,4,FALSE)</f>
        <v>1.1200000000000001</v>
      </c>
      <c r="L1314" s="45">
        <f t="shared" si="290"/>
        <v>0</v>
      </c>
      <c r="M1314" s="29">
        <v>15</v>
      </c>
      <c r="N1314" s="31">
        <f t="shared" si="291"/>
        <v>0</v>
      </c>
      <c r="O1314" s="29">
        <v>1.1000000000000001</v>
      </c>
      <c r="P1314" s="29">
        <v>36</v>
      </c>
      <c r="Q1314" s="32">
        <f t="shared" si="292"/>
        <v>0</v>
      </c>
      <c r="R1314" s="122">
        <f t="shared" si="293"/>
        <v>0</v>
      </c>
      <c r="S1314" s="25">
        <f>VLOOKUP($A1314,'2021-22 Salary &amp; Benefits'!$A:$I,5,FALSE)</f>
        <v>67585</v>
      </c>
      <c r="T1314" s="25">
        <f>VLOOKUP($A1314,'2021-22 Salary &amp; Benefits'!$A:$I,6,FALSE)</f>
        <v>68937</v>
      </c>
      <c r="U1314" s="26">
        <f t="shared" si="294"/>
        <v>0</v>
      </c>
      <c r="V1314" s="26">
        <f t="shared" si="295"/>
        <v>0</v>
      </c>
      <c r="W1314" s="26">
        <f>'2021-22 Salary &amp; Benefits'!G$6</f>
        <v>11848.32</v>
      </c>
      <c r="X1314" s="28">
        <f>'2021-22 Salary &amp; Benefits'!H$6</f>
        <v>0.2271</v>
      </c>
      <c r="Y1314" s="28">
        <f>'2021-22 Salary &amp; Benefits'!I$6</f>
        <v>0.22070000000000001</v>
      </c>
      <c r="Z1314" s="26">
        <f t="shared" si="296"/>
        <v>0</v>
      </c>
      <c r="AA1314" s="27">
        <f t="shared" si="288"/>
        <v>0</v>
      </c>
      <c r="AB1314" s="27">
        <f t="shared" si="297"/>
        <v>0</v>
      </c>
      <c r="AC1314" s="27">
        <f t="shared" si="298"/>
        <v>0</v>
      </c>
      <c r="AD1314" s="26">
        <f t="shared" si="299"/>
        <v>0</v>
      </c>
    </row>
    <row r="1315" spans="1:30" s="5" customFormat="1">
      <c r="A1315" s="129" t="s">
        <v>2351</v>
      </c>
      <c r="B1315" s="129" t="s">
        <v>516</v>
      </c>
      <c r="C1315" s="130">
        <v>3377</v>
      </c>
      <c r="D1315" s="129" t="s">
        <v>519</v>
      </c>
      <c r="E1315" s="169">
        <f>VLOOKUP($C1315,'2020-21 School Level AAFTE'!$C:$Z,11,FALSE)</f>
        <v>0.50409999999999999</v>
      </c>
      <c r="F1315" s="169" t="str">
        <f>VLOOKUP($C1315,'2020-21 School Level AAFTE'!$C:$Z,8,FALSE)</f>
        <v>Yes</v>
      </c>
      <c r="G1315" s="167">
        <f>VLOOKUP($C1315,'2020-21 School Level AAFTE'!$C:$I,7,FALSE)</f>
        <v>413.38</v>
      </c>
      <c r="H1315" s="145">
        <f>IFERROR(IF(F1315= "yes",VLOOKUP(C1315,Summary!$B:$I,5,0),0),0)</f>
        <v>0</v>
      </c>
      <c r="I1315" s="143">
        <f t="shared" si="289"/>
        <v>413.38</v>
      </c>
      <c r="J1315" s="101">
        <f>VLOOKUP($A1315,'2021-22 Salary &amp; Benefits'!$A:$I,3,FALSE)</f>
        <v>1.1200000000000001</v>
      </c>
      <c r="K1315" s="101">
        <f>VLOOKUP($A1315,'2021-22 Salary &amp; Benefits'!$A:$I,4,FALSE)</f>
        <v>1.1200000000000001</v>
      </c>
      <c r="L1315" s="45">
        <f t="shared" si="290"/>
        <v>413.38</v>
      </c>
      <c r="M1315" s="29">
        <v>15</v>
      </c>
      <c r="N1315" s="31">
        <f t="shared" si="291"/>
        <v>27.558666666666667</v>
      </c>
      <c r="O1315" s="29">
        <v>1.1000000000000001</v>
      </c>
      <c r="P1315" s="29">
        <v>36</v>
      </c>
      <c r="Q1315" s="32">
        <f t="shared" si="292"/>
        <v>1091.3232</v>
      </c>
      <c r="R1315" s="122">
        <f t="shared" si="293"/>
        <v>1.2125813333333333</v>
      </c>
      <c r="S1315" s="25">
        <f>VLOOKUP($A1315,'2021-22 Salary &amp; Benefits'!$A:$I,5,FALSE)</f>
        <v>67585</v>
      </c>
      <c r="T1315" s="25">
        <f>VLOOKUP($A1315,'2021-22 Salary &amp; Benefits'!$A:$I,6,FALSE)</f>
        <v>68937</v>
      </c>
      <c r="U1315" s="26">
        <f t="shared" si="294"/>
        <v>91786.58654293335</v>
      </c>
      <c r="V1315" s="26">
        <f t="shared" si="295"/>
        <v>1836.1391581866483</v>
      </c>
      <c r="W1315" s="26">
        <f>'2021-22 Salary &amp; Benefits'!G$6</f>
        <v>11848.32</v>
      </c>
      <c r="X1315" s="28">
        <f>'2021-22 Salary &amp; Benefits'!H$6</f>
        <v>0.2271</v>
      </c>
      <c r="Y1315" s="28">
        <f>'2021-22 Salary &amp; Benefits'!I$6</f>
        <v>0.22070000000000001</v>
      </c>
      <c r="Z1315" s="26">
        <f t="shared" si="296"/>
        <v>35617.021379471953</v>
      </c>
      <c r="AA1315" s="27">
        <f t="shared" si="288"/>
        <v>1560.3787616853333</v>
      </c>
      <c r="AB1315" s="27">
        <f t="shared" si="297"/>
        <v>344.37559270395309</v>
      </c>
      <c r="AC1315" s="27">
        <f t="shared" si="298"/>
        <v>1904.7543543892864</v>
      </c>
      <c r="AD1315" s="26">
        <f t="shared" si="299"/>
        <v>131144.50143498124</v>
      </c>
    </row>
    <row r="1316" spans="1:30" s="5" customFormat="1">
      <c r="A1316" s="129" t="s">
        <v>2351</v>
      </c>
      <c r="B1316" s="129" t="s">
        <v>516</v>
      </c>
      <c r="C1316" s="130">
        <v>4328</v>
      </c>
      <c r="D1316" s="129" t="s">
        <v>523</v>
      </c>
      <c r="E1316" s="169">
        <f>VLOOKUP($C1316,'2020-21 School Level AAFTE'!$C:$Z,11,FALSE)</f>
        <v>0.2621</v>
      </c>
      <c r="F1316" s="169" t="str">
        <f>VLOOKUP($C1316,'2020-21 School Level AAFTE'!$C:$Z,8,FALSE)</f>
        <v>No</v>
      </c>
      <c r="G1316" s="167">
        <f>VLOOKUP($C1316,'2020-21 School Level AAFTE'!$C:$I,7,FALSE)</f>
        <v>450.41</v>
      </c>
      <c r="H1316" s="145">
        <f>IFERROR(IF(F1316= "yes",VLOOKUP(C1316,Summary!$B:$I,5,0),0),0)</f>
        <v>0</v>
      </c>
      <c r="I1316" s="143">
        <f t="shared" si="289"/>
        <v>0</v>
      </c>
      <c r="J1316" s="101">
        <f>VLOOKUP($A1316,'2021-22 Salary &amp; Benefits'!$A:$I,3,FALSE)</f>
        <v>1.1200000000000001</v>
      </c>
      <c r="K1316" s="101">
        <f>VLOOKUP($A1316,'2021-22 Salary &amp; Benefits'!$A:$I,4,FALSE)</f>
        <v>1.1200000000000001</v>
      </c>
      <c r="L1316" s="45">
        <f t="shared" si="290"/>
        <v>0</v>
      </c>
      <c r="M1316" s="29">
        <v>15</v>
      </c>
      <c r="N1316" s="31">
        <f t="shared" si="291"/>
        <v>0</v>
      </c>
      <c r="O1316" s="29">
        <v>1.1000000000000001</v>
      </c>
      <c r="P1316" s="29">
        <v>36</v>
      </c>
      <c r="Q1316" s="32">
        <f t="shared" si="292"/>
        <v>0</v>
      </c>
      <c r="R1316" s="122">
        <f t="shared" si="293"/>
        <v>0</v>
      </c>
      <c r="S1316" s="25">
        <f>VLOOKUP($A1316,'2021-22 Salary &amp; Benefits'!$A:$I,5,FALSE)</f>
        <v>67585</v>
      </c>
      <c r="T1316" s="25">
        <f>VLOOKUP($A1316,'2021-22 Salary &amp; Benefits'!$A:$I,6,FALSE)</f>
        <v>68937</v>
      </c>
      <c r="U1316" s="26">
        <f t="shared" si="294"/>
        <v>0</v>
      </c>
      <c r="V1316" s="26">
        <f t="shared" si="295"/>
        <v>0</v>
      </c>
      <c r="W1316" s="26">
        <f>'2021-22 Salary &amp; Benefits'!G$6</f>
        <v>11848.32</v>
      </c>
      <c r="X1316" s="28">
        <f>'2021-22 Salary &amp; Benefits'!H$6</f>
        <v>0.2271</v>
      </c>
      <c r="Y1316" s="28">
        <f>'2021-22 Salary &amp; Benefits'!I$6</f>
        <v>0.22070000000000001</v>
      </c>
      <c r="Z1316" s="26">
        <f t="shared" si="296"/>
        <v>0</v>
      </c>
      <c r="AA1316" s="27">
        <f t="shared" si="288"/>
        <v>0</v>
      </c>
      <c r="AB1316" s="27">
        <f t="shared" si="297"/>
        <v>0</v>
      </c>
      <c r="AC1316" s="27">
        <f t="shared" si="298"/>
        <v>0</v>
      </c>
      <c r="AD1316" s="26">
        <f t="shared" si="299"/>
        <v>0</v>
      </c>
    </row>
    <row r="1317" spans="1:30" s="5" customFormat="1">
      <c r="A1317" s="129" t="s">
        <v>2351</v>
      </c>
      <c r="B1317" s="129" t="s">
        <v>516</v>
      </c>
      <c r="C1317" s="130">
        <v>1758</v>
      </c>
      <c r="D1317" s="129" t="s">
        <v>2989</v>
      </c>
      <c r="E1317" s="169">
        <f>VLOOKUP($C1317,'2020-21 School Level AAFTE'!$C:$Z,11,FALSE)</f>
        <v>0.152</v>
      </c>
      <c r="F1317" s="169" t="str">
        <f>VLOOKUP($C1317,'2020-21 School Level AAFTE'!$C:$Z,8,FALSE)</f>
        <v>No</v>
      </c>
      <c r="G1317" s="167">
        <f>VLOOKUP($C1317,'2020-21 School Level AAFTE'!$C:$I,7,FALSE)</f>
        <v>269.54000000000002</v>
      </c>
      <c r="H1317" s="145">
        <f>IFERROR(IF(F1317= "yes",VLOOKUP(C1317,Summary!$B:$I,5,0),0),0)</f>
        <v>0</v>
      </c>
      <c r="I1317" s="143">
        <f t="shared" si="289"/>
        <v>0</v>
      </c>
      <c r="J1317" s="101">
        <f>VLOOKUP($A1317,'2021-22 Salary &amp; Benefits'!$A:$I,3,FALSE)</f>
        <v>1.1200000000000001</v>
      </c>
      <c r="K1317" s="101">
        <f>VLOOKUP($A1317,'2021-22 Salary &amp; Benefits'!$A:$I,4,FALSE)</f>
        <v>1.1200000000000001</v>
      </c>
      <c r="L1317" s="45">
        <f t="shared" si="290"/>
        <v>0</v>
      </c>
      <c r="M1317" s="29">
        <v>15</v>
      </c>
      <c r="N1317" s="31">
        <f t="shared" si="291"/>
        <v>0</v>
      </c>
      <c r="O1317" s="29">
        <v>1.1000000000000001</v>
      </c>
      <c r="P1317" s="29">
        <v>36</v>
      </c>
      <c r="Q1317" s="32">
        <f t="shared" si="292"/>
        <v>0</v>
      </c>
      <c r="R1317" s="122">
        <f t="shared" si="293"/>
        <v>0</v>
      </c>
      <c r="S1317" s="25">
        <f>VLOOKUP($A1317,'2021-22 Salary &amp; Benefits'!$A:$I,5,FALSE)</f>
        <v>67585</v>
      </c>
      <c r="T1317" s="25">
        <f>VLOOKUP($A1317,'2021-22 Salary &amp; Benefits'!$A:$I,6,FALSE)</f>
        <v>68937</v>
      </c>
      <c r="U1317" s="26">
        <f t="shared" si="294"/>
        <v>0</v>
      </c>
      <c r="V1317" s="26">
        <f t="shared" si="295"/>
        <v>0</v>
      </c>
      <c r="W1317" s="26">
        <f>'2021-22 Salary &amp; Benefits'!G$6</f>
        <v>11848.32</v>
      </c>
      <c r="X1317" s="28">
        <f>'2021-22 Salary &amp; Benefits'!H$6</f>
        <v>0.2271</v>
      </c>
      <c r="Y1317" s="28">
        <f>'2021-22 Salary &amp; Benefits'!I$6</f>
        <v>0.22070000000000001</v>
      </c>
      <c r="Z1317" s="26">
        <f t="shared" si="296"/>
        <v>0</v>
      </c>
      <c r="AA1317" s="27">
        <f t="shared" si="288"/>
        <v>0</v>
      </c>
      <c r="AB1317" s="27">
        <f t="shared" si="297"/>
        <v>0</v>
      </c>
      <c r="AC1317" s="27">
        <f t="shared" si="298"/>
        <v>0</v>
      </c>
      <c r="AD1317" s="26">
        <f t="shared" si="299"/>
        <v>0</v>
      </c>
    </row>
    <row r="1318" spans="1:30" s="5" customFormat="1">
      <c r="A1318" s="129" t="s">
        <v>2351</v>
      </c>
      <c r="B1318" s="129" t="s">
        <v>516</v>
      </c>
      <c r="C1318" s="130">
        <v>5343</v>
      </c>
      <c r="D1318" s="129" t="s">
        <v>524</v>
      </c>
      <c r="E1318" s="169">
        <f>VLOOKUP($C1318,'2020-21 School Level AAFTE'!$C:$Z,11,FALSE)</f>
        <v>0.6089</v>
      </c>
      <c r="F1318" s="169" t="str">
        <f>VLOOKUP($C1318,'2020-21 School Level AAFTE'!$C:$Z,8,FALSE)</f>
        <v>Yes</v>
      </c>
      <c r="G1318" s="167">
        <f>VLOOKUP($C1318,'2020-21 School Level AAFTE'!$C:$I,7,FALSE)</f>
        <v>14.5</v>
      </c>
      <c r="H1318" s="145">
        <f>IFERROR(IF(F1318= "yes",VLOOKUP(C1318,Summary!$B:$I,5,0),0),0)</f>
        <v>0</v>
      </c>
      <c r="I1318" s="143">
        <f t="shared" si="289"/>
        <v>14.5</v>
      </c>
      <c r="J1318" s="101">
        <f>VLOOKUP($A1318,'2021-22 Salary &amp; Benefits'!$A:$I,3,FALSE)</f>
        <v>1.1200000000000001</v>
      </c>
      <c r="K1318" s="101">
        <f>VLOOKUP($A1318,'2021-22 Salary &amp; Benefits'!$A:$I,4,FALSE)</f>
        <v>1.1200000000000001</v>
      </c>
      <c r="L1318" s="45">
        <f t="shared" si="290"/>
        <v>14.5</v>
      </c>
      <c r="M1318" s="29">
        <v>15</v>
      </c>
      <c r="N1318" s="31">
        <f t="shared" si="291"/>
        <v>0.96666666666666667</v>
      </c>
      <c r="O1318" s="29">
        <v>1.1000000000000001</v>
      </c>
      <c r="P1318" s="29">
        <v>36</v>
      </c>
      <c r="Q1318" s="32">
        <f t="shared" si="292"/>
        <v>38.28</v>
      </c>
      <c r="R1318" s="122">
        <f t="shared" si="293"/>
        <v>4.2533333333333333E-2</v>
      </c>
      <c r="S1318" s="25">
        <f>VLOOKUP($A1318,'2021-22 Salary &amp; Benefits'!$A:$I,5,FALSE)</f>
        <v>67585</v>
      </c>
      <c r="T1318" s="25">
        <f>VLOOKUP($A1318,'2021-22 Salary &amp; Benefits'!$A:$I,6,FALSE)</f>
        <v>68937</v>
      </c>
      <c r="U1318" s="26">
        <f t="shared" si="294"/>
        <v>3219.5691733333338</v>
      </c>
      <c r="V1318" s="26">
        <f t="shared" si="295"/>
        <v>64.405674666666073</v>
      </c>
      <c r="W1318" s="26">
        <f>'2021-22 Salary &amp; Benefits'!G$6</f>
        <v>11848.32</v>
      </c>
      <c r="X1318" s="28">
        <f>'2021-22 Salary &amp; Benefits'!H$6</f>
        <v>0.2271</v>
      </c>
      <c r="Y1318" s="28">
        <f>'2021-22 Salary &amp; Benefits'!I$6</f>
        <v>0.22070000000000001</v>
      </c>
      <c r="Z1318" s="26">
        <f t="shared" si="296"/>
        <v>1249.3270356629332</v>
      </c>
      <c r="AA1318" s="27">
        <f t="shared" si="288"/>
        <v>54.732914133333324</v>
      </c>
      <c r="AB1318" s="27">
        <f t="shared" si="297"/>
        <v>12.079554149226665</v>
      </c>
      <c r="AC1318" s="27">
        <f t="shared" si="298"/>
        <v>66.81246828255999</v>
      </c>
      <c r="AD1318" s="26">
        <f t="shared" si="299"/>
        <v>4600.1143519454927</v>
      </c>
    </row>
    <row r="1319" spans="1:30" s="5" customFormat="1">
      <c r="A1319" s="129" t="s">
        <v>2351</v>
      </c>
      <c r="B1319" s="129" t="s">
        <v>516</v>
      </c>
      <c r="C1319" s="130">
        <v>3939</v>
      </c>
      <c r="D1319" s="129" t="s">
        <v>522</v>
      </c>
      <c r="E1319" s="169">
        <f>VLOOKUP($C1319,'2020-21 School Level AAFTE'!$C:$Z,11,FALSE)</f>
        <v>0.39400000000000002</v>
      </c>
      <c r="F1319" s="169" t="str">
        <f>VLOOKUP($C1319,'2020-21 School Level AAFTE'!$C:$Z,8,FALSE)</f>
        <v>No</v>
      </c>
      <c r="G1319" s="167">
        <f>VLOOKUP($C1319,'2020-21 School Level AAFTE'!$C:$I,7,FALSE)</f>
        <v>799.35</v>
      </c>
      <c r="H1319" s="145">
        <f>IFERROR(IF(F1319= "yes",VLOOKUP(C1319,Summary!$B:$I,5,0),0),0)</f>
        <v>0</v>
      </c>
      <c r="I1319" s="143">
        <f t="shared" si="289"/>
        <v>0</v>
      </c>
      <c r="J1319" s="101">
        <f>VLOOKUP($A1319,'2021-22 Salary &amp; Benefits'!$A:$I,3,FALSE)</f>
        <v>1.1200000000000001</v>
      </c>
      <c r="K1319" s="101">
        <f>VLOOKUP($A1319,'2021-22 Salary &amp; Benefits'!$A:$I,4,FALSE)</f>
        <v>1.1200000000000001</v>
      </c>
      <c r="L1319" s="45">
        <f t="shared" si="290"/>
        <v>0</v>
      </c>
      <c r="M1319" s="29">
        <v>15</v>
      </c>
      <c r="N1319" s="31">
        <f t="shared" si="291"/>
        <v>0</v>
      </c>
      <c r="O1319" s="29">
        <v>1.1000000000000001</v>
      </c>
      <c r="P1319" s="29">
        <v>36</v>
      </c>
      <c r="Q1319" s="32">
        <f t="shared" si="292"/>
        <v>0</v>
      </c>
      <c r="R1319" s="122">
        <f t="shared" si="293"/>
        <v>0</v>
      </c>
      <c r="S1319" s="25">
        <f>VLOOKUP($A1319,'2021-22 Salary &amp; Benefits'!$A:$I,5,FALSE)</f>
        <v>67585</v>
      </c>
      <c r="T1319" s="25">
        <f>VLOOKUP($A1319,'2021-22 Salary &amp; Benefits'!$A:$I,6,FALSE)</f>
        <v>68937</v>
      </c>
      <c r="U1319" s="26">
        <f t="shared" si="294"/>
        <v>0</v>
      </c>
      <c r="V1319" s="26">
        <f t="shared" si="295"/>
        <v>0</v>
      </c>
      <c r="W1319" s="26">
        <f>'2021-22 Salary &amp; Benefits'!G$6</f>
        <v>11848.32</v>
      </c>
      <c r="X1319" s="28">
        <f>'2021-22 Salary &amp; Benefits'!H$6</f>
        <v>0.2271</v>
      </c>
      <c r="Y1319" s="28">
        <f>'2021-22 Salary &amp; Benefits'!I$6</f>
        <v>0.22070000000000001</v>
      </c>
      <c r="Z1319" s="26">
        <f t="shared" si="296"/>
        <v>0</v>
      </c>
      <c r="AA1319" s="27">
        <f t="shared" si="288"/>
        <v>0</v>
      </c>
      <c r="AB1319" s="27">
        <f t="shared" si="297"/>
        <v>0</v>
      </c>
      <c r="AC1319" s="27">
        <f t="shared" si="298"/>
        <v>0</v>
      </c>
      <c r="AD1319" s="26">
        <f t="shared" si="299"/>
        <v>0</v>
      </c>
    </row>
    <row r="1320" spans="1:30" s="5" customFormat="1">
      <c r="A1320" s="129" t="s">
        <v>2351</v>
      </c>
      <c r="B1320" s="129" t="s">
        <v>516</v>
      </c>
      <c r="C1320" s="130">
        <v>2696</v>
      </c>
      <c r="D1320" s="129" t="s">
        <v>517</v>
      </c>
      <c r="E1320" s="169">
        <f>VLOOKUP($C1320,'2020-21 School Level AAFTE'!$C:$Z,11,FALSE)</f>
        <v>0.3841</v>
      </c>
      <c r="F1320" s="169" t="str">
        <f>VLOOKUP($C1320,'2020-21 School Level AAFTE'!$C:$Z,8,FALSE)</f>
        <v>No</v>
      </c>
      <c r="G1320" s="167">
        <f>VLOOKUP($C1320,'2020-21 School Level AAFTE'!$C:$I,7,FALSE)</f>
        <v>353.22</v>
      </c>
      <c r="H1320" s="145">
        <f>IFERROR(IF(F1320= "yes",VLOOKUP(C1320,Summary!$B:$I,5,0),0),0)</f>
        <v>0</v>
      </c>
      <c r="I1320" s="143">
        <f t="shared" si="289"/>
        <v>0</v>
      </c>
      <c r="J1320" s="101">
        <f>VLOOKUP($A1320,'2021-22 Salary &amp; Benefits'!$A:$I,3,FALSE)</f>
        <v>1.1200000000000001</v>
      </c>
      <c r="K1320" s="101">
        <f>VLOOKUP($A1320,'2021-22 Salary &amp; Benefits'!$A:$I,4,FALSE)</f>
        <v>1.1200000000000001</v>
      </c>
      <c r="L1320" s="45">
        <f t="shared" si="290"/>
        <v>0</v>
      </c>
      <c r="M1320" s="29">
        <v>15</v>
      </c>
      <c r="N1320" s="31">
        <f t="shared" si="291"/>
        <v>0</v>
      </c>
      <c r="O1320" s="29">
        <v>1.1000000000000001</v>
      </c>
      <c r="P1320" s="29">
        <v>36</v>
      </c>
      <c r="Q1320" s="32">
        <f t="shared" si="292"/>
        <v>0</v>
      </c>
      <c r="R1320" s="122">
        <f t="shared" si="293"/>
        <v>0</v>
      </c>
      <c r="S1320" s="25">
        <f>VLOOKUP($A1320,'2021-22 Salary &amp; Benefits'!$A:$I,5,FALSE)</f>
        <v>67585</v>
      </c>
      <c r="T1320" s="25">
        <f>VLOOKUP($A1320,'2021-22 Salary &amp; Benefits'!$A:$I,6,FALSE)</f>
        <v>68937</v>
      </c>
      <c r="U1320" s="26">
        <f t="shared" si="294"/>
        <v>0</v>
      </c>
      <c r="V1320" s="26">
        <f t="shared" si="295"/>
        <v>0</v>
      </c>
      <c r="W1320" s="26">
        <f>'2021-22 Salary &amp; Benefits'!G$6</f>
        <v>11848.32</v>
      </c>
      <c r="X1320" s="28">
        <f>'2021-22 Salary &amp; Benefits'!H$6</f>
        <v>0.2271</v>
      </c>
      <c r="Y1320" s="28">
        <f>'2021-22 Salary &amp; Benefits'!I$6</f>
        <v>0.22070000000000001</v>
      </c>
      <c r="Z1320" s="26">
        <f t="shared" si="296"/>
        <v>0</v>
      </c>
      <c r="AA1320" s="27">
        <f t="shared" si="288"/>
        <v>0</v>
      </c>
      <c r="AB1320" s="27">
        <f t="shared" si="297"/>
        <v>0</v>
      </c>
      <c r="AC1320" s="27">
        <f t="shared" si="298"/>
        <v>0</v>
      </c>
      <c r="AD1320" s="26">
        <f t="shared" si="299"/>
        <v>0</v>
      </c>
    </row>
    <row r="1321" spans="1:30" s="5" customFormat="1">
      <c r="A1321" s="129" t="s">
        <v>2351</v>
      </c>
      <c r="B1321" s="129" t="s">
        <v>516</v>
      </c>
      <c r="C1321" s="130">
        <v>2974</v>
      </c>
      <c r="D1321" s="129" t="s">
        <v>518</v>
      </c>
      <c r="E1321" s="169">
        <f>VLOOKUP($C1321,'2020-21 School Level AAFTE'!$C:$Z,11,FALSE)</f>
        <v>0.3548</v>
      </c>
      <c r="F1321" s="169" t="str">
        <f>VLOOKUP($C1321,'2020-21 School Level AAFTE'!$C:$Z,8,FALSE)</f>
        <v>No</v>
      </c>
      <c r="G1321" s="167">
        <f>VLOOKUP($C1321,'2020-21 School Level AAFTE'!$C:$I,7,FALSE)</f>
        <v>1491.49</v>
      </c>
      <c r="H1321" s="145">
        <f>IFERROR(IF(F1321= "yes",VLOOKUP(C1321,Summary!$B:$I,5,0),0),0)</f>
        <v>0</v>
      </c>
      <c r="I1321" s="143">
        <f t="shared" si="289"/>
        <v>0</v>
      </c>
      <c r="J1321" s="101">
        <f>VLOOKUP($A1321,'2021-22 Salary &amp; Benefits'!$A:$I,3,FALSE)</f>
        <v>1.1200000000000001</v>
      </c>
      <c r="K1321" s="101">
        <f>VLOOKUP($A1321,'2021-22 Salary &amp; Benefits'!$A:$I,4,FALSE)</f>
        <v>1.1200000000000001</v>
      </c>
      <c r="L1321" s="45">
        <f t="shared" si="290"/>
        <v>0</v>
      </c>
      <c r="M1321" s="29">
        <v>15</v>
      </c>
      <c r="N1321" s="31">
        <f t="shared" si="291"/>
        <v>0</v>
      </c>
      <c r="O1321" s="29">
        <v>1.1000000000000001</v>
      </c>
      <c r="P1321" s="29">
        <v>36</v>
      </c>
      <c r="Q1321" s="32">
        <f t="shared" si="292"/>
        <v>0</v>
      </c>
      <c r="R1321" s="122">
        <f t="shared" si="293"/>
        <v>0</v>
      </c>
      <c r="S1321" s="25">
        <f>VLOOKUP($A1321,'2021-22 Salary &amp; Benefits'!$A:$I,5,FALSE)</f>
        <v>67585</v>
      </c>
      <c r="T1321" s="25">
        <f>VLOOKUP($A1321,'2021-22 Salary &amp; Benefits'!$A:$I,6,FALSE)</f>
        <v>68937</v>
      </c>
      <c r="U1321" s="26">
        <f t="shared" si="294"/>
        <v>0</v>
      </c>
      <c r="V1321" s="26">
        <f t="shared" si="295"/>
        <v>0</v>
      </c>
      <c r="W1321" s="26">
        <f>'2021-22 Salary &amp; Benefits'!G$6</f>
        <v>11848.32</v>
      </c>
      <c r="X1321" s="28">
        <f>'2021-22 Salary &amp; Benefits'!H$6</f>
        <v>0.2271</v>
      </c>
      <c r="Y1321" s="28">
        <f>'2021-22 Salary &amp; Benefits'!I$6</f>
        <v>0.22070000000000001</v>
      </c>
      <c r="Z1321" s="26">
        <f t="shared" si="296"/>
        <v>0</v>
      </c>
      <c r="AA1321" s="27">
        <f t="shared" si="288"/>
        <v>0</v>
      </c>
      <c r="AB1321" s="27">
        <f t="shared" si="297"/>
        <v>0</v>
      </c>
      <c r="AC1321" s="27">
        <f t="shared" si="298"/>
        <v>0</v>
      </c>
      <c r="AD1321" s="26">
        <f t="shared" si="299"/>
        <v>0</v>
      </c>
    </row>
    <row r="1322" spans="1:30" s="5" customFormat="1">
      <c r="A1322" s="129" t="s">
        <v>2351</v>
      </c>
      <c r="B1322" s="129" t="s">
        <v>516</v>
      </c>
      <c r="C1322" s="130">
        <v>3274</v>
      </c>
      <c r="D1322" s="129" t="s">
        <v>2754</v>
      </c>
      <c r="E1322" s="169">
        <f>VLOOKUP($C1322,'2020-21 School Level AAFTE'!$C:$Z,11,FALSE)</f>
        <v>0.39710000000000001</v>
      </c>
      <c r="F1322" s="169" t="str">
        <f>VLOOKUP($C1322,'2020-21 School Level AAFTE'!$C:$Z,8,FALSE)</f>
        <v>No</v>
      </c>
      <c r="G1322" s="167">
        <f>VLOOKUP($C1322,'2020-21 School Level AAFTE'!$C:$I,7,FALSE)</f>
        <v>697.69</v>
      </c>
      <c r="H1322" s="145">
        <f>IFERROR(IF(F1322= "yes",VLOOKUP(C1322,Summary!$B:$I,5,0),0),0)</f>
        <v>0</v>
      </c>
      <c r="I1322" s="143">
        <f t="shared" si="289"/>
        <v>0</v>
      </c>
      <c r="J1322" s="101">
        <f>VLOOKUP($A1322,'2021-22 Salary &amp; Benefits'!$A:$I,3,FALSE)</f>
        <v>1.1200000000000001</v>
      </c>
      <c r="K1322" s="101">
        <f>VLOOKUP($A1322,'2021-22 Salary &amp; Benefits'!$A:$I,4,FALSE)</f>
        <v>1.1200000000000001</v>
      </c>
      <c r="L1322" s="45">
        <f t="shared" si="290"/>
        <v>0</v>
      </c>
      <c r="M1322" s="29">
        <v>15</v>
      </c>
      <c r="N1322" s="31">
        <f t="shared" si="291"/>
        <v>0</v>
      </c>
      <c r="O1322" s="29">
        <v>1.1000000000000001</v>
      </c>
      <c r="P1322" s="29">
        <v>36</v>
      </c>
      <c r="Q1322" s="32">
        <f t="shared" si="292"/>
        <v>0</v>
      </c>
      <c r="R1322" s="122">
        <f t="shared" si="293"/>
        <v>0</v>
      </c>
      <c r="S1322" s="25">
        <f>VLOOKUP($A1322,'2021-22 Salary &amp; Benefits'!$A:$I,5,FALSE)</f>
        <v>67585</v>
      </c>
      <c r="T1322" s="25">
        <f>VLOOKUP($A1322,'2021-22 Salary &amp; Benefits'!$A:$I,6,FALSE)</f>
        <v>68937</v>
      </c>
      <c r="U1322" s="26">
        <f t="shared" si="294"/>
        <v>0</v>
      </c>
      <c r="V1322" s="26">
        <f t="shared" si="295"/>
        <v>0</v>
      </c>
      <c r="W1322" s="26">
        <f>'2021-22 Salary &amp; Benefits'!G$6</f>
        <v>11848.32</v>
      </c>
      <c r="X1322" s="28">
        <f>'2021-22 Salary &amp; Benefits'!H$6</f>
        <v>0.2271</v>
      </c>
      <c r="Y1322" s="28">
        <f>'2021-22 Salary &amp; Benefits'!I$6</f>
        <v>0.22070000000000001</v>
      </c>
      <c r="Z1322" s="26">
        <f t="shared" si="296"/>
        <v>0</v>
      </c>
      <c r="AA1322" s="27">
        <f t="shared" si="288"/>
        <v>0</v>
      </c>
      <c r="AB1322" s="27">
        <f t="shared" si="297"/>
        <v>0</v>
      </c>
      <c r="AC1322" s="27">
        <f t="shared" si="298"/>
        <v>0</v>
      </c>
      <c r="AD1322" s="26">
        <f t="shared" si="299"/>
        <v>0</v>
      </c>
    </row>
    <row r="1323" spans="1:30" s="5" customFormat="1">
      <c r="A1323" s="129" t="s">
        <v>2351</v>
      </c>
      <c r="B1323" s="129" t="s">
        <v>516</v>
      </c>
      <c r="C1323" s="130">
        <v>5626</v>
      </c>
      <c r="D1323" s="129" t="s">
        <v>3251</v>
      </c>
      <c r="E1323" s="169">
        <f>VLOOKUP($C1323,'2020-21 School Level AAFTE'!$C:$Z,11,FALSE)</f>
        <v>0.42370000000000002</v>
      </c>
      <c r="F1323" s="169" t="str">
        <f>VLOOKUP($C1323,'2020-21 School Level AAFTE'!$C:$Z,8,FALSE)</f>
        <v>No</v>
      </c>
      <c r="G1323" s="167">
        <f>VLOOKUP($C1323,'2020-21 School Level AAFTE'!$C:$I,7,FALSE)</f>
        <v>239.27</v>
      </c>
      <c r="H1323" s="145">
        <f>IFERROR(IF(F1323= "yes",VLOOKUP(C1323,Summary!$B:$I,5,0),0),0)</f>
        <v>0</v>
      </c>
      <c r="I1323" s="144">
        <f t="shared" si="289"/>
        <v>0</v>
      </c>
      <c r="J1323" s="101">
        <f>VLOOKUP($A1323,'2021-22 Salary &amp; Benefits'!$A:$I,3,FALSE)</f>
        <v>1.1200000000000001</v>
      </c>
      <c r="K1323" s="101">
        <f>VLOOKUP($A1323,'2021-22 Salary &amp; Benefits'!$A:$I,4,FALSE)</f>
        <v>1.1200000000000001</v>
      </c>
      <c r="L1323" s="121">
        <f t="shared" si="290"/>
        <v>0</v>
      </c>
      <c r="M1323" s="29">
        <v>15</v>
      </c>
      <c r="N1323" s="31">
        <f t="shared" si="291"/>
        <v>0</v>
      </c>
      <c r="O1323" s="29">
        <v>1.1000000000000001</v>
      </c>
      <c r="P1323" s="29">
        <v>36</v>
      </c>
      <c r="Q1323" s="32">
        <f t="shared" si="292"/>
        <v>0</v>
      </c>
      <c r="R1323" s="122">
        <f t="shared" si="293"/>
        <v>0</v>
      </c>
      <c r="S1323" s="25">
        <f>VLOOKUP($A1323,'2021-22 Salary &amp; Benefits'!$A:$I,5,FALSE)</f>
        <v>67585</v>
      </c>
      <c r="T1323" s="25">
        <f>VLOOKUP($A1323,'2021-22 Salary &amp; Benefits'!$A:$I,6,FALSE)</f>
        <v>68937</v>
      </c>
      <c r="U1323" s="26">
        <f t="shared" si="294"/>
        <v>0</v>
      </c>
      <c r="V1323" s="26">
        <f t="shared" si="295"/>
        <v>0</v>
      </c>
      <c r="W1323" s="26">
        <f>'2021-22 Salary &amp; Benefits'!G$6</f>
        <v>11848.32</v>
      </c>
      <c r="X1323" s="28">
        <f>'2021-22 Salary &amp; Benefits'!H$6</f>
        <v>0.2271</v>
      </c>
      <c r="Y1323" s="28">
        <f>'2021-22 Salary &amp; Benefits'!I$6</f>
        <v>0.22070000000000001</v>
      </c>
      <c r="Z1323" s="26">
        <f t="shared" si="296"/>
        <v>0</v>
      </c>
      <c r="AA1323" s="27">
        <f t="shared" si="288"/>
        <v>0</v>
      </c>
      <c r="AB1323" s="27">
        <f t="shared" si="297"/>
        <v>0</v>
      </c>
      <c r="AC1323" s="27">
        <f t="shared" si="298"/>
        <v>0</v>
      </c>
      <c r="AD1323" s="26">
        <f t="shared" si="299"/>
        <v>0</v>
      </c>
    </row>
    <row r="1324" spans="1:30" s="5" customFormat="1">
      <c r="A1324" s="129" t="s">
        <v>2351</v>
      </c>
      <c r="B1324" s="129" t="s">
        <v>516</v>
      </c>
      <c r="C1324" s="130">
        <v>3566</v>
      </c>
      <c r="D1324" s="129" t="s">
        <v>521</v>
      </c>
      <c r="E1324" s="169">
        <f>VLOOKUP($C1324,'2020-21 School Level AAFTE'!$C:$Z,11,FALSE)</f>
        <v>0.50580000000000003</v>
      </c>
      <c r="F1324" s="169" t="str">
        <f>VLOOKUP($C1324,'2020-21 School Level AAFTE'!$C:$Z,8,FALSE)</f>
        <v>Yes</v>
      </c>
      <c r="G1324" s="167">
        <f>VLOOKUP($C1324,'2020-21 School Level AAFTE'!$C:$I,7,FALSE)</f>
        <v>398.33</v>
      </c>
      <c r="H1324" s="145">
        <f>IFERROR(IF(F1324= "yes",VLOOKUP(C1324,Summary!$B:$I,5,0),0),0)</f>
        <v>0</v>
      </c>
      <c r="I1324" s="143">
        <f t="shared" si="289"/>
        <v>398.33</v>
      </c>
      <c r="J1324" s="101">
        <f>VLOOKUP($A1324,'2021-22 Salary &amp; Benefits'!$A:$I,3,FALSE)</f>
        <v>1.1200000000000001</v>
      </c>
      <c r="K1324" s="101">
        <f>VLOOKUP($A1324,'2021-22 Salary &amp; Benefits'!$A:$I,4,FALSE)</f>
        <v>1.1200000000000001</v>
      </c>
      <c r="L1324" s="45">
        <f t="shared" si="290"/>
        <v>398.33</v>
      </c>
      <c r="M1324" s="29">
        <v>15</v>
      </c>
      <c r="N1324" s="31">
        <f t="shared" si="291"/>
        <v>26.555333333333333</v>
      </c>
      <c r="O1324" s="29">
        <v>1.1000000000000001</v>
      </c>
      <c r="P1324" s="29">
        <v>36</v>
      </c>
      <c r="Q1324" s="32">
        <f t="shared" si="292"/>
        <v>1051.5912000000001</v>
      </c>
      <c r="R1324" s="122">
        <f t="shared" si="293"/>
        <v>1.1684346666666667</v>
      </c>
      <c r="S1324" s="25">
        <f>VLOOKUP($A1324,'2021-22 Salary &amp; Benefits'!$A:$I,5,FALSE)</f>
        <v>67585</v>
      </c>
      <c r="T1324" s="25">
        <f>VLOOKUP($A1324,'2021-22 Salary &amp; Benefits'!$A:$I,6,FALSE)</f>
        <v>68937</v>
      </c>
      <c r="U1324" s="26">
        <f t="shared" si="294"/>
        <v>88444.895780266685</v>
      </c>
      <c r="V1324" s="26">
        <f t="shared" si="295"/>
        <v>1769.2905096533214</v>
      </c>
      <c r="W1324" s="26">
        <f>'2021-22 Salary &amp; Benefits'!G$6</f>
        <v>11848.32</v>
      </c>
      <c r="X1324" s="28">
        <f>'2021-22 Salary &amp; Benefits'!H$6</f>
        <v>0.2271</v>
      </c>
      <c r="Y1324" s="28">
        <f>'2021-22 Salary &amp; Benefits'!I$6</f>
        <v>0.22070000000000001</v>
      </c>
      <c r="Z1324" s="26">
        <f t="shared" si="296"/>
        <v>34320.306076939058</v>
      </c>
      <c r="AA1324" s="27">
        <f t="shared" si="288"/>
        <v>1503.5697714986668</v>
      </c>
      <c r="AB1324" s="27">
        <f t="shared" si="297"/>
        <v>331.83784856975575</v>
      </c>
      <c r="AC1324" s="27">
        <f t="shared" si="298"/>
        <v>1835.4076200684226</v>
      </c>
      <c r="AD1324" s="26">
        <f t="shared" si="299"/>
        <v>126369.89998692748</v>
      </c>
    </row>
    <row r="1325" spans="1:30" s="5" customFormat="1">
      <c r="A1325" s="129" t="s">
        <v>2351</v>
      </c>
      <c r="B1325" s="129" t="s">
        <v>516</v>
      </c>
      <c r="C1325" s="130">
        <v>3662</v>
      </c>
      <c r="D1325" s="129" t="s">
        <v>137</v>
      </c>
      <c r="E1325" s="169">
        <f>VLOOKUP($C1325,'2020-21 School Level AAFTE'!$C:$Z,11,FALSE)</f>
        <v>0</v>
      </c>
      <c r="F1325" s="169" t="str">
        <f>VLOOKUP($C1325,'2020-21 School Level AAFTE'!$C:$Z,8,FALSE)</f>
        <v>No</v>
      </c>
      <c r="G1325" s="167">
        <f>VLOOKUP($C1325,'2020-21 School Level AAFTE'!$C:$I,7,FALSE)</f>
        <v>0</v>
      </c>
      <c r="H1325" s="145">
        <f>IFERROR(IF(F1325= "yes",VLOOKUP(C1325,Summary!$B:$I,5,0),0),0)</f>
        <v>0</v>
      </c>
      <c r="I1325" s="143">
        <f t="shared" si="289"/>
        <v>0</v>
      </c>
      <c r="J1325" s="101">
        <f>VLOOKUP($A1325,'2021-22 Salary &amp; Benefits'!$A:$I,3,FALSE)</f>
        <v>1.1200000000000001</v>
      </c>
      <c r="K1325" s="101">
        <f>VLOOKUP($A1325,'2021-22 Salary &amp; Benefits'!$A:$I,4,FALSE)</f>
        <v>1.1200000000000001</v>
      </c>
      <c r="L1325" s="45">
        <f t="shared" si="290"/>
        <v>0</v>
      </c>
      <c r="M1325" s="29">
        <v>15</v>
      </c>
      <c r="N1325" s="31">
        <f t="shared" si="291"/>
        <v>0</v>
      </c>
      <c r="O1325" s="29">
        <v>1.1000000000000001</v>
      </c>
      <c r="P1325" s="29">
        <v>36</v>
      </c>
      <c r="Q1325" s="32">
        <f t="shared" si="292"/>
        <v>0</v>
      </c>
      <c r="R1325" s="122">
        <f t="shared" si="293"/>
        <v>0</v>
      </c>
      <c r="S1325" s="25">
        <f>VLOOKUP($A1325,'2021-22 Salary &amp; Benefits'!$A:$I,5,FALSE)</f>
        <v>67585</v>
      </c>
      <c r="T1325" s="25">
        <f>VLOOKUP($A1325,'2021-22 Salary &amp; Benefits'!$A:$I,6,FALSE)</f>
        <v>68937</v>
      </c>
      <c r="U1325" s="26">
        <f t="shared" si="294"/>
        <v>0</v>
      </c>
      <c r="V1325" s="26">
        <f t="shared" si="295"/>
        <v>0</v>
      </c>
      <c r="W1325" s="26">
        <f>'2021-22 Salary &amp; Benefits'!G$6</f>
        <v>11848.32</v>
      </c>
      <c r="X1325" s="28">
        <f>'2021-22 Salary &amp; Benefits'!H$6</f>
        <v>0.2271</v>
      </c>
      <c r="Y1325" s="28">
        <f>'2021-22 Salary &amp; Benefits'!I$6</f>
        <v>0.22070000000000001</v>
      </c>
      <c r="Z1325" s="26">
        <f t="shared" si="296"/>
        <v>0</v>
      </c>
      <c r="AA1325" s="27">
        <f t="shared" si="288"/>
        <v>0</v>
      </c>
      <c r="AB1325" s="27">
        <f t="shared" si="297"/>
        <v>0</v>
      </c>
      <c r="AC1325" s="27">
        <f t="shared" si="298"/>
        <v>0</v>
      </c>
      <c r="AD1325" s="26">
        <f t="shared" si="299"/>
        <v>0</v>
      </c>
    </row>
    <row r="1326" spans="1:30" s="5" customFormat="1">
      <c r="A1326" s="129" t="s">
        <v>2563</v>
      </c>
      <c r="B1326" s="129" t="s">
        <v>2171</v>
      </c>
      <c r="C1326" s="130">
        <v>3205</v>
      </c>
      <c r="D1326" s="129" t="s">
        <v>2173</v>
      </c>
      <c r="E1326" s="169">
        <f>VLOOKUP($C1326,'2020-21 School Level AAFTE'!$C:$Z,11,FALSE)</f>
        <v>0.3322</v>
      </c>
      <c r="F1326" s="169" t="str">
        <f>VLOOKUP($C1326,'2020-21 School Level AAFTE'!$C:$Z,8,FALSE)</f>
        <v>No</v>
      </c>
      <c r="G1326" s="167">
        <f>VLOOKUP($C1326,'2020-21 School Level AAFTE'!$C:$I,7,FALSE)</f>
        <v>63.9</v>
      </c>
      <c r="H1326" s="145">
        <f>IFERROR(IF(F1326= "yes",VLOOKUP(C1326,Summary!$B:$I,5,0),0),0)</f>
        <v>0</v>
      </c>
      <c r="I1326" s="143">
        <f t="shared" si="289"/>
        <v>0</v>
      </c>
      <c r="J1326" s="101">
        <f>VLOOKUP($A1326,'2021-22 Salary &amp; Benefits'!$A:$I,3,FALSE)</f>
        <v>1</v>
      </c>
      <c r="K1326" s="101">
        <f>VLOOKUP($A1326,'2021-22 Salary &amp; Benefits'!$A:$I,4,FALSE)</f>
        <v>1.04</v>
      </c>
      <c r="L1326" s="45">
        <f t="shared" si="290"/>
        <v>0</v>
      </c>
      <c r="M1326" s="29">
        <v>15</v>
      </c>
      <c r="N1326" s="31">
        <f t="shared" si="291"/>
        <v>0</v>
      </c>
      <c r="O1326" s="29">
        <v>1.1000000000000001</v>
      </c>
      <c r="P1326" s="29">
        <v>36</v>
      </c>
      <c r="Q1326" s="32">
        <f t="shared" si="292"/>
        <v>0</v>
      </c>
      <c r="R1326" s="122">
        <f t="shared" si="293"/>
        <v>0</v>
      </c>
      <c r="S1326" s="25">
        <f>VLOOKUP($A1326,'2021-22 Salary &amp; Benefits'!$A:$I,5,FALSE)</f>
        <v>67585</v>
      </c>
      <c r="T1326" s="25">
        <f>VLOOKUP($A1326,'2021-22 Salary &amp; Benefits'!$A:$I,6,FALSE)</f>
        <v>68937</v>
      </c>
      <c r="U1326" s="26">
        <f t="shared" si="294"/>
        <v>0</v>
      </c>
      <c r="V1326" s="26">
        <f t="shared" si="295"/>
        <v>0</v>
      </c>
      <c r="W1326" s="26">
        <f>'2021-22 Salary &amp; Benefits'!G$6</f>
        <v>11848.32</v>
      </c>
      <c r="X1326" s="28">
        <f>'2021-22 Salary &amp; Benefits'!H$6</f>
        <v>0.2271</v>
      </c>
      <c r="Y1326" s="28">
        <f>'2021-22 Salary &amp; Benefits'!I$6</f>
        <v>0.22070000000000001</v>
      </c>
      <c r="Z1326" s="26">
        <f t="shared" si="296"/>
        <v>0</v>
      </c>
      <c r="AA1326" s="27">
        <f t="shared" si="288"/>
        <v>0</v>
      </c>
      <c r="AB1326" s="27">
        <f t="shared" si="297"/>
        <v>0</v>
      </c>
      <c r="AC1326" s="27">
        <f t="shared" si="298"/>
        <v>0</v>
      </c>
      <c r="AD1326" s="26">
        <f t="shared" si="299"/>
        <v>0</v>
      </c>
    </row>
    <row r="1327" spans="1:30" s="5" customFormat="1">
      <c r="A1327" s="129" t="s">
        <v>2563</v>
      </c>
      <c r="B1327" s="129" t="s">
        <v>2171</v>
      </c>
      <c r="C1327" s="130">
        <v>2432</v>
      </c>
      <c r="D1327" s="129" t="s">
        <v>2172</v>
      </c>
      <c r="E1327" s="169">
        <f>VLOOKUP($C1327,'2020-21 School Level AAFTE'!$C:$Z,11,FALSE)</f>
        <v>0.39479999999999998</v>
      </c>
      <c r="F1327" s="169" t="str">
        <f>VLOOKUP($C1327,'2020-21 School Level AAFTE'!$C:$Z,8,FALSE)</f>
        <v>No</v>
      </c>
      <c r="G1327" s="167">
        <f>VLOOKUP($C1327,'2020-21 School Level AAFTE'!$C:$I,7,FALSE)</f>
        <v>81.61999999999999</v>
      </c>
      <c r="H1327" s="145">
        <f>IFERROR(IF(F1327= "yes",VLOOKUP(C1327,Summary!$B:$I,5,0),0),0)</f>
        <v>0</v>
      </c>
      <c r="I1327" s="143">
        <f t="shared" si="289"/>
        <v>0</v>
      </c>
      <c r="J1327" s="101">
        <f>VLOOKUP($A1327,'2021-22 Salary &amp; Benefits'!$A:$I,3,FALSE)</f>
        <v>1</v>
      </c>
      <c r="K1327" s="101">
        <f>VLOOKUP($A1327,'2021-22 Salary &amp; Benefits'!$A:$I,4,FALSE)</f>
        <v>1.04</v>
      </c>
      <c r="L1327" s="45">
        <f t="shared" si="290"/>
        <v>0</v>
      </c>
      <c r="M1327" s="29">
        <v>15</v>
      </c>
      <c r="N1327" s="31">
        <f t="shared" si="291"/>
        <v>0</v>
      </c>
      <c r="O1327" s="29">
        <v>1.1000000000000001</v>
      </c>
      <c r="P1327" s="29">
        <v>36</v>
      </c>
      <c r="Q1327" s="32">
        <f t="shared" si="292"/>
        <v>0</v>
      </c>
      <c r="R1327" s="122">
        <f t="shared" si="293"/>
        <v>0</v>
      </c>
      <c r="S1327" s="25">
        <f>VLOOKUP($A1327,'2021-22 Salary &amp; Benefits'!$A:$I,5,FALSE)</f>
        <v>67585</v>
      </c>
      <c r="T1327" s="25">
        <f>VLOOKUP($A1327,'2021-22 Salary &amp; Benefits'!$A:$I,6,FALSE)</f>
        <v>68937</v>
      </c>
      <c r="U1327" s="26">
        <f t="shared" si="294"/>
        <v>0</v>
      </c>
      <c r="V1327" s="26">
        <f t="shared" si="295"/>
        <v>0</v>
      </c>
      <c r="W1327" s="26">
        <f>'2021-22 Salary &amp; Benefits'!G$6</f>
        <v>11848.32</v>
      </c>
      <c r="X1327" s="28">
        <f>'2021-22 Salary &amp; Benefits'!H$6</f>
        <v>0.2271</v>
      </c>
      <c r="Y1327" s="28">
        <f>'2021-22 Salary &amp; Benefits'!I$6</f>
        <v>0.22070000000000001</v>
      </c>
      <c r="Z1327" s="26">
        <f t="shared" si="296"/>
        <v>0</v>
      </c>
      <c r="AA1327" s="27">
        <f t="shared" si="288"/>
        <v>0</v>
      </c>
      <c r="AB1327" s="27">
        <f t="shared" si="297"/>
        <v>0</v>
      </c>
      <c r="AC1327" s="27">
        <f t="shared" si="298"/>
        <v>0</v>
      </c>
      <c r="AD1327" s="26">
        <f t="shared" si="299"/>
        <v>0</v>
      </c>
    </row>
    <row r="1328" spans="1:30" s="5" customFormat="1">
      <c r="A1328" s="129" t="s">
        <v>2350</v>
      </c>
      <c r="B1328" s="129" t="s">
        <v>513</v>
      </c>
      <c r="C1328" s="130">
        <v>2922</v>
      </c>
      <c r="D1328" s="129" t="s">
        <v>515</v>
      </c>
      <c r="E1328" s="169">
        <f>VLOOKUP($C1328,'2020-21 School Level AAFTE'!$C:$Z,11,FALSE)</f>
        <v>0.70409999999999995</v>
      </c>
      <c r="F1328" s="169" t="str">
        <f>VLOOKUP($C1328,'2020-21 School Level AAFTE'!$C:$Z,8,FALSE)</f>
        <v>Yes</v>
      </c>
      <c r="G1328" s="167">
        <f>VLOOKUP($C1328,'2020-21 School Level AAFTE'!$C:$I,7,FALSE)</f>
        <v>127.7</v>
      </c>
      <c r="H1328" s="145">
        <f>IFERROR(IF(F1328= "yes",VLOOKUP(C1328,Summary!$B:$I,5,0),0),0)</f>
        <v>0</v>
      </c>
      <c r="I1328" s="143">
        <f t="shared" si="289"/>
        <v>127.7</v>
      </c>
      <c r="J1328" s="101">
        <f>VLOOKUP($A1328,'2021-22 Salary &amp; Benefits'!$A:$I,3,FALSE)</f>
        <v>1</v>
      </c>
      <c r="K1328" s="101">
        <f>VLOOKUP($A1328,'2021-22 Salary &amp; Benefits'!$A:$I,4,FALSE)</f>
        <v>1</v>
      </c>
      <c r="L1328" s="45">
        <f t="shared" si="290"/>
        <v>127.7</v>
      </c>
      <c r="M1328" s="29">
        <v>15</v>
      </c>
      <c r="N1328" s="31">
        <f t="shared" si="291"/>
        <v>8.5133333333333336</v>
      </c>
      <c r="O1328" s="29">
        <v>1.1000000000000001</v>
      </c>
      <c r="P1328" s="29">
        <v>36</v>
      </c>
      <c r="Q1328" s="32">
        <f t="shared" si="292"/>
        <v>337.12800000000004</v>
      </c>
      <c r="R1328" s="122">
        <f t="shared" si="293"/>
        <v>0.37458666666666673</v>
      </c>
      <c r="S1328" s="25">
        <f>VLOOKUP($A1328,'2021-22 Salary &amp; Benefits'!$A:$I,5,FALSE)</f>
        <v>67585</v>
      </c>
      <c r="T1328" s="25">
        <f>VLOOKUP($A1328,'2021-22 Salary &amp; Benefits'!$A:$I,6,FALSE)</f>
        <v>68937</v>
      </c>
      <c r="U1328" s="26">
        <f t="shared" si="294"/>
        <v>25316.439866666671</v>
      </c>
      <c r="V1328" s="26">
        <f t="shared" si="295"/>
        <v>506.4411733333327</v>
      </c>
      <c r="W1328" s="26">
        <f>'2021-22 Salary &amp; Benefits'!G$6</f>
        <v>11848.32</v>
      </c>
      <c r="X1328" s="28">
        <f>'2021-22 Salary &amp; Benefits'!H$6</f>
        <v>0.2271</v>
      </c>
      <c r="Y1328" s="28">
        <f>'2021-22 Salary &amp; Benefits'!I$6</f>
        <v>0.22070000000000001</v>
      </c>
      <c r="Z1328" s="26">
        <f t="shared" si="296"/>
        <v>10299.357755074669</v>
      </c>
      <c r="AA1328" s="27">
        <f t="shared" si="288"/>
        <v>430.38135066666678</v>
      </c>
      <c r="AB1328" s="27">
        <f t="shared" si="297"/>
        <v>94.98516409213336</v>
      </c>
      <c r="AC1328" s="27">
        <f t="shared" si="298"/>
        <v>525.36651475880012</v>
      </c>
      <c r="AD1328" s="26">
        <f t="shared" si="299"/>
        <v>36647.605309833474</v>
      </c>
    </row>
    <row r="1329" spans="1:30" s="5" customFormat="1">
      <c r="A1329" s="129" t="s">
        <v>2350</v>
      </c>
      <c r="B1329" s="129" t="s">
        <v>513</v>
      </c>
      <c r="C1329" s="130">
        <v>2283</v>
      </c>
      <c r="D1329" s="129" t="s">
        <v>514</v>
      </c>
      <c r="E1329" s="169">
        <f>VLOOKUP($C1329,'2020-21 School Level AAFTE'!$C:$Z,11,FALSE)</f>
        <v>0.69620000000000004</v>
      </c>
      <c r="F1329" s="169" t="str">
        <f>VLOOKUP($C1329,'2020-21 School Level AAFTE'!$C:$Z,8,FALSE)</f>
        <v>Yes</v>
      </c>
      <c r="G1329" s="167">
        <f>VLOOKUP($C1329,'2020-21 School Level AAFTE'!$C:$I,7,FALSE)</f>
        <v>144.04999999999998</v>
      </c>
      <c r="H1329" s="145">
        <f>IFERROR(IF(F1329= "yes",VLOOKUP(C1329,Summary!$B:$I,5,0),0),0)</f>
        <v>0</v>
      </c>
      <c r="I1329" s="143">
        <f t="shared" si="289"/>
        <v>144.04999999999998</v>
      </c>
      <c r="J1329" s="101">
        <f>VLOOKUP($A1329,'2021-22 Salary &amp; Benefits'!$A:$I,3,FALSE)</f>
        <v>1</v>
      </c>
      <c r="K1329" s="101">
        <f>VLOOKUP($A1329,'2021-22 Salary &amp; Benefits'!$A:$I,4,FALSE)</f>
        <v>1</v>
      </c>
      <c r="L1329" s="45">
        <f t="shared" si="290"/>
        <v>144.04999999999998</v>
      </c>
      <c r="M1329" s="29">
        <v>15</v>
      </c>
      <c r="N1329" s="31">
        <f t="shared" si="291"/>
        <v>9.6033333333333317</v>
      </c>
      <c r="O1329" s="29">
        <v>1.1000000000000001</v>
      </c>
      <c r="P1329" s="29">
        <v>36</v>
      </c>
      <c r="Q1329" s="32">
        <f t="shared" si="292"/>
        <v>380.29199999999997</v>
      </c>
      <c r="R1329" s="122">
        <f t="shared" si="293"/>
        <v>0.42254666666666663</v>
      </c>
      <c r="S1329" s="25">
        <f>VLOOKUP($A1329,'2021-22 Salary &amp; Benefits'!$A:$I,5,FALSE)</f>
        <v>67585</v>
      </c>
      <c r="T1329" s="25">
        <f>VLOOKUP($A1329,'2021-22 Salary &amp; Benefits'!$A:$I,6,FALSE)</f>
        <v>68937</v>
      </c>
      <c r="U1329" s="26">
        <f t="shared" si="294"/>
        <v>28557.816466666663</v>
      </c>
      <c r="V1329" s="26">
        <f t="shared" si="295"/>
        <v>571.28309333333527</v>
      </c>
      <c r="W1329" s="26">
        <f>'2021-22 Salary &amp; Benefits'!G$6</f>
        <v>11848.32</v>
      </c>
      <c r="X1329" s="28">
        <f>'2021-22 Salary &amp; Benefits'!H$6</f>
        <v>0.2271</v>
      </c>
      <c r="Y1329" s="28">
        <f>'2021-22 Salary &amp; Benefits'!I$6</f>
        <v>0.22070000000000001</v>
      </c>
      <c r="Z1329" s="26">
        <f t="shared" si="296"/>
        <v>11618.030419878665</v>
      </c>
      <c r="AA1329" s="27">
        <f t="shared" si="288"/>
        <v>485.48499266666659</v>
      </c>
      <c r="AB1329" s="27">
        <f t="shared" si="297"/>
        <v>107.14653788153332</v>
      </c>
      <c r="AC1329" s="27">
        <f t="shared" si="298"/>
        <v>592.63153054819986</v>
      </c>
      <c r="AD1329" s="26">
        <f t="shared" si="299"/>
        <v>41339.761510426863</v>
      </c>
    </row>
    <row r="1330" spans="1:30" s="5" customFormat="1">
      <c r="A1330" s="129" t="s">
        <v>2350</v>
      </c>
      <c r="B1330" s="129" t="s">
        <v>513</v>
      </c>
      <c r="C1330" s="130">
        <v>5584</v>
      </c>
      <c r="D1330" s="129" t="s">
        <v>3164</v>
      </c>
      <c r="E1330" s="169">
        <f>VLOOKUP($C1330,'2020-21 School Level AAFTE'!$C:$Z,11,FALSE)</f>
        <v>0.34539999999999998</v>
      </c>
      <c r="F1330" s="169" t="str">
        <f>VLOOKUP($C1330,'2020-21 School Level AAFTE'!$C:$Z,8,FALSE)</f>
        <v>No</v>
      </c>
      <c r="G1330" s="167">
        <f>VLOOKUP($C1330,'2020-21 School Level AAFTE'!$C:$I,7,FALSE)</f>
        <v>15.47</v>
      </c>
      <c r="H1330" s="145">
        <f>IFERROR(IF(F1330= "yes",VLOOKUP(C1330,Summary!$B:$I,5,0),0),0)</f>
        <v>0</v>
      </c>
      <c r="I1330" s="143">
        <f t="shared" si="289"/>
        <v>0</v>
      </c>
      <c r="J1330" s="101">
        <f>VLOOKUP($A1330,'2021-22 Salary &amp; Benefits'!$A:$I,3,FALSE)</f>
        <v>1</v>
      </c>
      <c r="K1330" s="101">
        <f>VLOOKUP($A1330,'2021-22 Salary &amp; Benefits'!$A:$I,4,FALSE)</f>
        <v>1</v>
      </c>
      <c r="L1330" s="45">
        <f t="shared" si="290"/>
        <v>0</v>
      </c>
      <c r="M1330" s="29">
        <v>15</v>
      </c>
      <c r="N1330" s="31">
        <f t="shared" si="291"/>
        <v>0</v>
      </c>
      <c r="O1330" s="29">
        <v>1.1000000000000001</v>
      </c>
      <c r="P1330" s="29">
        <v>36</v>
      </c>
      <c r="Q1330" s="32">
        <f t="shared" si="292"/>
        <v>0</v>
      </c>
      <c r="R1330" s="122">
        <f t="shared" si="293"/>
        <v>0</v>
      </c>
      <c r="S1330" s="25">
        <f>VLOOKUP($A1330,'2021-22 Salary &amp; Benefits'!$A:$I,5,FALSE)</f>
        <v>67585</v>
      </c>
      <c r="T1330" s="25">
        <f>VLOOKUP($A1330,'2021-22 Salary &amp; Benefits'!$A:$I,6,FALSE)</f>
        <v>68937</v>
      </c>
      <c r="U1330" s="26">
        <f t="shared" si="294"/>
        <v>0</v>
      </c>
      <c r="V1330" s="26">
        <f t="shared" si="295"/>
        <v>0</v>
      </c>
      <c r="W1330" s="26">
        <f>'2021-22 Salary &amp; Benefits'!G$6</f>
        <v>11848.32</v>
      </c>
      <c r="X1330" s="28">
        <f>'2021-22 Salary &amp; Benefits'!H$6</f>
        <v>0.2271</v>
      </c>
      <c r="Y1330" s="28">
        <f>'2021-22 Salary &amp; Benefits'!I$6</f>
        <v>0.22070000000000001</v>
      </c>
      <c r="Z1330" s="26">
        <f t="shared" si="296"/>
        <v>0</v>
      </c>
      <c r="AA1330" s="27">
        <f t="shared" si="288"/>
        <v>0</v>
      </c>
      <c r="AB1330" s="27">
        <f t="shared" si="297"/>
        <v>0</v>
      </c>
      <c r="AC1330" s="27">
        <f t="shared" si="298"/>
        <v>0</v>
      </c>
      <c r="AD1330" s="26">
        <f t="shared" si="299"/>
        <v>0</v>
      </c>
    </row>
    <row r="1331" spans="1:30" s="5" customFormat="1">
      <c r="A1331" s="129" t="s">
        <v>2440</v>
      </c>
      <c r="B1331" s="129" t="s">
        <v>1267</v>
      </c>
      <c r="C1331" s="130">
        <v>2517</v>
      </c>
      <c r="D1331" s="129" t="s">
        <v>1268</v>
      </c>
      <c r="E1331" s="169">
        <f>VLOOKUP($C1331,'2020-21 School Level AAFTE'!$C:$Z,11,FALSE)</f>
        <v>0.57530000000000003</v>
      </c>
      <c r="F1331" s="169" t="str">
        <f>VLOOKUP($C1331,'2020-21 School Level AAFTE'!$C:$Z,8,FALSE)</f>
        <v>Yes</v>
      </c>
      <c r="G1331" s="167">
        <f>VLOOKUP($C1331,'2020-21 School Level AAFTE'!$C:$I,7,FALSE)</f>
        <v>211.28</v>
      </c>
      <c r="H1331" s="145">
        <f>IFERROR(IF(F1331= "yes",VLOOKUP(C1331,Summary!$B:$I,5,0),0),0)</f>
        <v>0</v>
      </c>
      <c r="I1331" s="144">
        <f t="shared" si="289"/>
        <v>211.28</v>
      </c>
      <c r="J1331" s="101">
        <f>VLOOKUP($A1331,'2021-22 Salary &amp; Benefits'!$A:$I,3,FALSE)</f>
        <v>1</v>
      </c>
      <c r="K1331" s="101">
        <f>VLOOKUP($A1331,'2021-22 Salary &amp; Benefits'!$A:$I,4,FALSE)</f>
        <v>1</v>
      </c>
      <c r="L1331" s="121">
        <f t="shared" si="290"/>
        <v>211.28</v>
      </c>
      <c r="M1331" s="29">
        <v>15</v>
      </c>
      <c r="N1331" s="31">
        <f t="shared" si="291"/>
        <v>14.085333333333333</v>
      </c>
      <c r="O1331" s="29">
        <v>1.1000000000000001</v>
      </c>
      <c r="P1331" s="29">
        <v>36</v>
      </c>
      <c r="Q1331" s="32">
        <f t="shared" si="292"/>
        <v>557.77920000000006</v>
      </c>
      <c r="R1331" s="122">
        <f t="shared" si="293"/>
        <v>0.61975466666666679</v>
      </c>
      <c r="S1331" s="25">
        <f>VLOOKUP($A1331,'2021-22 Salary &amp; Benefits'!$A:$I,5,FALSE)</f>
        <v>67585</v>
      </c>
      <c r="T1331" s="25">
        <f>VLOOKUP($A1331,'2021-22 Salary &amp; Benefits'!$A:$I,6,FALSE)</f>
        <v>68937</v>
      </c>
      <c r="U1331" s="26">
        <f t="shared" si="294"/>
        <v>41886.119146666671</v>
      </c>
      <c r="V1331" s="26">
        <f t="shared" si="295"/>
        <v>837.90830933333928</v>
      </c>
      <c r="W1331" s="26">
        <f>'2021-22 Salary &amp; Benefits'!G$6</f>
        <v>11848.32</v>
      </c>
      <c r="X1331" s="28">
        <f>'2021-22 Salary &amp; Benefits'!H$6</f>
        <v>0.2271</v>
      </c>
      <c r="Y1331" s="28">
        <f>'2021-22 Salary &amp; Benefits'!I$6</f>
        <v>0.22070000000000001</v>
      </c>
      <c r="Z1331" s="26">
        <f t="shared" si="296"/>
        <v>17040.315634237872</v>
      </c>
      <c r="AA1331" s="27">
        <f t="shared" si="288"/>
        <v>712.06712426666684</v>
      </c>
      <c r="AB1331" s="27">
        <f t="shared" si="297"/>
        <v>157.15321432565338</v>
      </c>
      <c r="AC1331" s="27">
        <f t="shared" si="298"/>
        <v>869.22033859232022</v>
      </c>
      <c r="AD1331" s="26">
        <f t="shared" si="299"/>
        <v>60633.563428830203</v>
      </c>
    </row>
    <row r="1332" spans="1:30" s="5" customFormat="1">
      <c r="A1332" s="129" t="s">
        <v>2440</v>
      </c>
      <c r="B1332" s="129" t="s">
        <v>1267</v>
      </c>
      <c r="C1332" s="130">
        <v>4220</v>
      </c>
      <c r="D1332" s="129" t="s">
        <v>1271</v>
      </c>
      <c r="E1332" s="169">
        <f>VLOOKUP($C1332,'2020-21 School Level AAFTE'!$C:$Z,11,FALSE)</f>
        <v>0.5978</v>
      </c>
      <c r="F1332" s="169" t="str">
        <f>VLOOKUP($C1332,'2020-21 School Level AAFTE'!$C:$Z,8,FALSE)</f>
        <v>Yes</v>
      </c>
      <c r="G1332" s="167">
        <f>VLOOKUP($C1332,'2020-21 School Level AAFTE'!$C:$I,7,FALSE)</f>
        <v>298.46000000000004</v>
      </c>
      <c r="H1332" s="145">
        <f>IFERROR(IF(F1332= "yes",VLOOKUP(C1332,Summary!$B:$I,5,0),0),0)</f>
        <v>0</v>
      </c>
      <c r="I1332" s="143">
        <f t="shared" si="289"/>
        <v>298.46000000000004</v>
      </c>
      <c r="J1332" s="101">
        <f>VLOOKUP($A1332,'2021-22 Salary &amp; Benefits'!$A:$I,3,FALSE)</f>
        <v>1</v>
      </c>
      <c r="K1332" s="101">
        <f>VLOOKUP($A1332,'2021-22 Salary &amp; Benefits'!$A:$I,4,FALSE)</f>
        <v>1</v>
      </c>
      <c r="L1332" s="45">
        <f t="shared" si="290"/>
        <v>298.46000000000004</v>
      </c>
      <c r="M1332" s="29">
        <v>15</v>
      </c>
      <c r="N1332" s="31">
        <f t="shared" si="291"/>
        <v>19.897333333333336</v>
      </c>
      <c r="O1332" s="29">
        <v>1.1000000000000001</v>
      </c>
      <c r="P1332" s="29">
        <v>36</v>
      </c>
      <c r="Q1332" s="32">
        <f t="shared" si="292"/>
        <v>787.9344000000001</v>
      </c>
      <c r="R1332" s="122">
        <f t="shared" si="293"/>
        <v>0.87548266666666674</v>
      </c>
      <c r="S1332" s="25">
        <f>VLOOKUP($A1332,'2021-22 Salary &amp; Benefits'!$A:$I,5,FALSE)</f>
        <v>67585</v>
      </c>
      <c r="T1332" s="25">
        <f>VLOOKUP($A1332,'2021-22 Salary &amp; Benefits'!$A:$I,6,FALSE)</f>
        <v>68937</v>
      </c>
      <c r="U1332" s="26">
        <f t="shared" si="294"/>
        <v>59169.496026666675</v>
      </c>
      <c r="V1332" s="26">
        <f t="shared" si="295"/>
        <v>1183.6525653333301</v>
      </c>
      <c r="W1332" s="26">
        <f>'2021-22 Salary &amp; Benefits'!G$6</f>
        <v>11848.32</v>
      </c>
      <c r="X1332" s="28">
        <f>'2021-22 Salary &amp; Benefits'!H$6</f>
        <v>0.2271</v>
      </c>
      <c r="Y1332" s="28">
        <f>'2021-22 Salary &amp; Benefits'!I$6</f>
        <v>0.22070000000000001</v>
      </c>
      <c r="Z1332" s="26">
        <f t="shared" si="296"/>
        <v>24071.623457945068</v>
      </c>
      <c r="AA1332" s="27">
        <f t="shared" si="288"/>
        <v>1005.8858098666667</v>
      </c>
      <c r="AB1332" s="27">
        <f t="shared" si="297"/>
        <v>221.99899823757335</v>
      </c>
      <c r="AC1332" s="27">
        <f t="shared" si="298"/>
        <v>1227.8848081042402</v>
      </c>
      <c r="AD1332" s="26">
        <f t="shared" si="299"/>
        <v>85652.656858049319</v>
      </c>
    </row>
    <row r="1333" spans="1:30" s="5" customFormat="1">
      <c r="A1333" s="129" t="s">
        <v>2440</v>
      </c>
      <c r="B1333" s="129" t="s">
        <v>1267</v>
      </c>
      <c r="C1333" s="130">
        <v>3531</v>
      </c>
      <c r="D1333" s="129" t="s">
        <v>1269</v>
      </c>
      <c r="E1333" s="169">
        <f>VLOOKUP($C1333,'2020-21 School Level AAFTE'!$C:$Z,11,FALSE)</f>
        <v>0.71220000000000006</v>
      </c>
      <c r="F1333" s="169" t="str">
        <f>VLOOKUP($C1333,'2020-21 School Level AAFTE'!$C:$Z,8,FALSE)</f>
        <v>Yes</v>
      </c>
      <c r="G1333" s="167">
        <f>VLOOKUP($C1333,'2020-21 School Level AAFTE'!$C:$I,7,FALSE)</f>
        <v>156.15</v>
      </c>
      <c r="H1333" s="145">
        <f>IFERROR(IF(F1333= "yes",VLOOKUP(C1333,Summary!$B:$I,5,0),0),0)</f>
        <v>0</v>
      </c>
      <c r="I1333" s="144">
        <f t="shared" si="289"/>
        <v>156.15</v>
      </c>
      <c r="J1333" s="101">
        <f>VLOOKUP($A1333,'2021-22 Salary &amp; Benefits'!$A:$I,3,FALSE)</f>
        <v>1</v>
      </c>
      <c r="K1333" s="101">
        <f>VLOOKUP($A1333,'2021-22 Salary &amp; Benefits'!$A:$I,4,FALSE)</f>
        <v>1</v>
      </c>
      <c r="L1333" s="121">
        <f t="shared" si="290"/>
        <v>156.15</v>
      </c>
      <c r="M1333" s="29">
        <v>15</v>
      </c>
      <c r="N1333" s="31">
        <f t="shared" si="291"/>
        <v>10.41</v>
      </c>
      <c r="O1333" s="29">
        <v>1.1000000000000001</v>
      </c>
      <c r="P1333" s="29">
        <v>36</v>
      </c>
      <c r="Q1333" s="32">
        <f t="shared" si="292"/>
        <v>412.23599999999999</v>
      </c>
      <c r="R1333" s="122">
        <f t="shared" si="293"/>
        <v>0.45804</v>
      </c>
      <c r="S1333" s="25">
        <f>VLOOKUP($A1333,'2021-22 Salary &amp; Benefits'!$A:$I,5,FALSE)</f>
        <v>67585</v>
      </c>
      <c r="T1333" s="25">
        <f>VLOOKUP($A1333,'2021-22 Salary &amp; Benefits'!$A:$I,6,FALSE)</f>
        <v>68937</v>
      </c>
      <c r="U1333" s="26">
        <f t="shared" si="294"/>
        <v>30956.633399999999</v>
      </c>
      <c r="V1333" s="26">
        <f t="shared" si="295"/>
        <v>619.27008000000205</v>
      </c>
      <c r="W1333" s="26">
        <f>'2021-22 Salary &amp; Benefits'!G$6</f>
        <v>11848.32</v>
      </c>
      <c r="X1333" s="28">
        <f>'2021-22 Salary &amp; Benefits'!H$6</f>
        <v>0.2271</v>
      </c>
      <c r="Y1333" s="28">
        <f>'2021-22 Salary &amp; Benefits'!I$6</f>
        <v>0.22070000000000001</v>
      </c>
      <c r="Z1333" s="26">
        <f t="shared" si="296"/>
        <v>12593.928844595999</v>
      </c>
      <c r="AA1333" s="27">
        <f t="shared" si="288"/>
        <v>526.26505799999995</v>
      </c>
      <c r="AB1333" s="27">
        <f t="shared" si="297"/>
        <v>116.14669830059999</v>
      </c>
      <c r="AC1333" s="27">
        <f t="shared" si="298"/>
        <v>642.4117563005999</v>
      </c>
      <c r="AD1333" s="26">
        <f t="shared" si="299"/>
        <v>44812.244080896598</v>
      </c>
    </row>
    <row r="1334" spans="1:30" s="5" customFormat="1">
      <c r="A1334" s="129" t="s">
        <v>2440</v>
      </c>
      <c r="B1334" s="129" t="s">
        <v>1267</v>
      </c>
      <c r="C1334" s="130">
        <v>5647</v>
      </c>
      <c r="D1334" s="129" t="s">
        <v>1272</v>
      </c>
      <c r="E1334" s="169">
        <f>VLOOKUP($C1334,'2020-21 School Level AAFTE'!$C:$Z,11,FALSE)</f>
        <v>0.70860000000000001</v>
      </c>
      <c r="F1334" s="169" t="str">
        <f>VLOOKUP($C1334,'2020-21 School Level AAFTE'!$C:$Z,8,FALSE)</f>
        <v>Yes</v>
      </c>
      <c r="G1334" s="167">
        <f>VLOOKUP($C1334,'2020-21 School Level AAFTE'!$C:$I,7,FALSE)</f>
        <v>144.83000000000001</v>
      </c>
      <c r="H1334" s="145">
        <f>IFERROR(IF(F1334= "yes",VLOOKUP(C1334,Summary!$B:$I,5,0),0),0)</f>
        <v>0</v>
      </c>
      <c r="I1334" s="143">
        <f t="shared" si="289"/>
        <v>144.83000000000001</v>
      </c>
      <c r="J1334" s="101">
        <f>VLOOKUP($A1334,'2021-22 Salary &amp; Benefits'!$A:$I,3,FALSE)</f>
        <v>1</v>
      </c>
      <c r="K1334" s="101">
        <f>VLOOKUP($A1334,'2021-22 Salary &amp; Benefits'!$A:$I,4,FALSE)</f>
        <v>1</v>
      </c>
      <c r="L1334" s="45">
        <f t="shared" si="290"/>
        <v>144.83000000000001</v>
      </c>
      <c r="M1334" s="29">
        <v>15</v>
      </c>
      <c r="N1334" s="31">
        <f t="shared" si="291"/>
        <v>9.6553333333333349</v>
      </c>
      <c r="O1334" s="29">
        <v>1.1000000000000001</v>
      </c>
      <c r="P1334" s="29">
        <v>36</v>
      </c>
      <c r="Q1334" s="32">
        <f t="shared" si="292"/>
        <v>382.35120000000012</v>
      </c>
      <c r="R1334" s="122">
        <f t="shared" si="293"/>
        <v>0.4248346666666668</v>
      </c>
      <c r="S1334" s="25">
        <f>VLOOKUP($A1334,'2021-22 Salary &amp; Benefits'!$A:$I,5,FALSE)</f>
        <v>67585</v>
      </c>
      <c r="T1334" s="25">
        <f>VLOOKUP($A1334,'2021-22 Salary &amp; Benefits'!$A:$I,6,FALSE)</f>
        <v>68937</v>
      </c>
      <c r="U1334" s="26">
        <f t="shared" si="294"/>
        <v>28712.450946666675</v>
      </c>
      <c r="V1334" s="26">
        <f t="shared" si="295"/>
        <v>574.37646933333599</v>
      </c>
      <c r="W1334" s="26">
        <f>'2021-22 Salary &amp; Benefits'!G$6</f>
        <v>11848.32</v>
      </c>
      <c r="X1334" s="28">
        <f>'2021-22 Salary &amp; Benefits'!H$6</f>
        <v>0.2271</v>
      </c>
      <c r="Y1334" s="28">
        <f>'2021-22 Salary &amp; Benefits'!I$6</f>
        <v>0.22070000000000001</v>
      </c>
      <c r="Z1334" s="26">
        <f t="shared" si="296"/>
        <v>11680.939574529872</v>
      </c>
      <c r="AA1334" s="27">
        <f t="shared" si="288"/>
        <v>488.11379026666691</v>
      </c>
      <c r="AB1334" s="27">
        <f t="shared" si="297"/>
        <v>107.72671351185339</v>
      </c>
      <c r="AC1334" s="27">
        <f t="shared" si="298"/>
        <v>595.84050377852031</v>
      </c>
      <c r="AD1334" s="26">
        <f t="shared" si="299"/>
        <v>41563.607494308402</v>
      </c>
    </row>
    <row r="1335" spans="1:30" s="5" customFormat="1">
      <c r="A1335" s="129" t="s">
        <v>2440</v>
      </c>
      <c r="B1335" s="129" t="s">
        <v>1267</v>
      </c>
      <c r="C1335" s="130">
        <v>5179</v>
      </c>
      <c r="D1335" s="129" t="s">
        <v>3190</v>
      </c>
      <c r="E1335" s="169">
        <f>VLOOKUP($C1335,'2020-21 School Level AAFTE'!$C:$Z,11,FALSE)</f>
        <v>0.5</v>
      </c>
      <c r="F1335" s="169" t="str">
        <f>VLOOKUP($C1335,'2020-21 School Level AAFTE'!$C:$Z,8,FALSE)</f>
        <v>Yes</v>
      </c>
      <c r="G1335" s="167">
        <f>VLOOKUP($C1335,'2020-21 School Level AAFTE'!$C:$I,7,FALSE)</f>
        <v>0</v>
      </c>
      <c r="H1335" s="145">
        <f>IFERROR(IF(F1335= "yes",VLOOKUP(C1335,Summary!$B:$I,5,0),0),0)</f>
        <v>0</v>
      </c>
      <c r="I1335" s="143">
        <f t="shared" si="289"/>
        <v>0</v>
      </c>
      <c r="J1335" s="101">
        <f>VLOOKUP($A1335,'2021-22 Salary &amp; Benefits'!$A:$I,3,FALSE)</f>
        <v>1</v>
      </c>
      <c r="K1335" s="101">
        <f>VLOOKUP($A1335,'2021-22 Salary &amp; Benefits'!$A:$I,4,FALSE)</f>
        <v>1</v>
      </c>
      <c r="L1335" s="45">
        <f t="shared" si="290"/>
        <v>0</v>
      </c>
      <c r="M1335" s="29">
        <v>15</v>
      </c>
      <c r="N1335" s="31">
        <f t="shared" si="291"/>
        <v>0</v>
      </c>
      <c r="O1335" s="29">
        <v>1.1000000000000001</v>
      </c>
      <c r="P1335" s="29">
        <v>36</v>
      </c>
      <c r="Q1335" s="32">
        <f t="shared" si="292"/>
        <v>0</v>
      </c>
      <c r="R1335" s="122">
        <f t="shared" si="293"/>
        <v>0</v>
      </c>
      <c r="S1335" s="25">
        <f>VLOOKUP($A1335,'2021-22 Salary &amp; Benefits'!$A:$I,5,FALSE)</f>
        <v>67585</v>
      </c>
      <c r="T1335" s="25">
        <f>VLOOKUP($A1335,'2021-22 Salary &amp; Benefits'!$A:$I,6,FALSE)</f>
        <v>68937</v>
      </c>
      <c r="U1335" s="26">
        <f t="shared" si="294"/>
        <v>0</v>
      </c>
      <c r="V1335" s="26">
        <f t="shared" si="295"/>
        <v>0</v>
      </c>
      <c r="W1335" s="26">
        <f>'2021-22 Salary &amp; Benefits'!G$6</f>
        <v>11848.32</v>
      </c>
      <c r="X1335" s="28">
        <f>'2021-22 Salary &amp; Benefits'!H$6</f>
        <v>0.2271</v>
      </c>
      <c r="Y1335" s="28">
        <f>'2021-22 Salary &amp; Benefits'!I$6</f>
        <v>0.22070000000000001</v>
      </c>
      <c r="Z1335" s="26">
        <f t="shared" si="296"/>
        <v>0</v>
      </c>
      <c r="AA1335" s="27">
        <f t="shared" si="288"/>
        <v>0</v>
      </c>
      <c r="AB1335" s="27">
        <f t="shared" si="297"/>
        <v>0</v>
      </c>
      <c r="AC1335" s="27">
        <f t="shared" si="298"/>
        <v>0</v>
      </c>
      <c r="AD1335" s="26">
        <f t="shared" si="299"/>
        <v>0</v>
      </c>
    </row>
    <row r="1336" spans="1:30" s="5" customFormat="1">
      <c r="A1336" s="129" t="s">
        <v>2440</v>
      </c>
      <c r="B1336" s="129" t="s">
        <v>1267</v>
      </c>
      <c r="C1336" s="130">
        <v>4039</v>
      </c>
      <c r="D1336" s="129" t="s">
        <v>1270</v>
      </c>
      <c r="E1336" s="169">
        <f>VLOOKUP($C1336,'2020-21 School Level AAFTE'!$C:$Z,11,FALSE)</f>
        <v>0.71709999999999996</v>
      </c>
      <c r="F1336" s="169" t="str">
        <f>VLOOKUP($C1336,'2020-21 School Level AAFTE'!$C:$Z,8,FALSE)</f>
        <v>Yes</v>
      </c>
      <c r="G1336" s="167">
        <f>VLOOKUP($C1336,'2020-21 School Level AAFTE'!$C:$I,7,FALSE)</f>
        <v>190.5</v>
      </c>
      <c r="H1336" s="145">
        <f>IFERROR(IF(F1336= "yes",VLOOKUP(C1336,Summary!$B:$I,5,0),0),0)</f>
        <v>0</v>
      </c>
      <c r="I1336" s="143">
        <f t="shared" si="289"/>
        <v>190.5</v>
      </c>
      <c r="J1336" s="101">
        <f>VLOOKUP($A1336,'2021-22 Salary &amp; Benefits'!$A:$I,3,FALSE)</f>
        <v>1</v>
      </c>
      <c r="K1336" s="101">
        <f>VLOOKUP($A1336,'2021-22 Salary &amp; Benefits'!$A:$I,4,FALSE)</f>
        <v>1</v>
      </c>
      <c r="L1336" s="45">
        <f t="shared" si="290"/>
        <v>190.5</v>
      </c>
      <c r="M1336" s="29">
        <v>15</v>
      </c>
      <c r="N1336" s="31">
        <f t="shared" si="291"/>
        <v>12.7</v>
      </c>
      <c r="O1336" s="29">
        <v>1.1000000000000001</v>
      </c>
      <c r="P1336" s="29">
        <v>36</v>
      </c>
      <c r="Q1336" s="32">
        <f t="shared" si="292"/>
        <v>502.92</v>
      </c>
      <c r="R1336" s="122">
        <f t="shared" si="293"/>
        <v>0.55879999999999996</v>
      </c>
      <c r="S1336" s="25">
        <f>VLOOKUP($A1336,'2021-22 Salary &amp; Benefits'!$A:$I,5,FALSE)</f>
        <v>67585</v>
      </c>
      <c r="T1336" s="25">
        <f>VLOOKUP($A1336,'2021-22 Salary &amp; Benefits'!$A:$I,6,FALSE)</f>
        <v>68937</v>
      </c>
      <c r="U1336" s="26">
        <f t="shared" si="294"/>
        <v>37766.498</v>
      </c>
      <c r="V1336" s="26">
        <f t="shared" si="295"/>
        <v>755.49759999999515</v>
      </c>
      <c r="W1336" s="26">
        <f>'2021-22 Salary &amp; Benefits'!G$6</f>
        <v>11848.32</v>
      </c>
      <c r="X1336" s="28">
        <f>'2021-22 Salary &amp; Benefits'!H$6</f>
        <v>0.2271</v>
      </c>
      <c r="Y1336" s="28">
        <f>'2021-22 Salary &amp; Benefits'!I$6</f>
        <v>0.22070000000000001</v>
      </c>
      <c r="Z1336" s="26">
        <f t="shared" si="296"/>
        <v>15364.35123212</v>
      </c>
      <c r="AA1336" s="27">
        <f t="shared" si="288"/>
        <v>642.03325999999993</v>
      </c>
      <c r="AB1336" s="27">
        <f t="shared" si="297"/>
        <v>141.696740482</v>
      </c>
      <c r="AC1336" s="27">
        <f t="shared" si="298"/>
        <v>783.73000048199992</v>
      </c>
      <c r="AD1336" s="26">
        <f t="shared" si="299"/>
        <v>54670.076832601997</v>
      </c>
    </row>
    <row r="1337" spans="1:30" s="5" customFormat="1">
      <c r="A1337" s="129" t="s">
        <v>2349</v>
      </c>
      <c r="B1337" s="129" t="s">
        <v>510</v>
      </c>
      <c r="C1337" s="130">
        <v>3025</v>
      </c>
      <c r="D1337" s="129" t="s">
        <v>512</v>
      </c>
      <c r="E1337" s="169">
        <f>VLOOKUP($C1337,'2020-21 School Level AAFTE'!$C:$Z,11,FALSE)</f>
        <v>0.78710000000000002</v>
      </c>
      <c r="F1337" s="169" t="str">
        <f>VLOOKUP($C1337,'2020-21 School Level AAFTE'!$C:$Z,8,FALSE)</f>
        <v>Yes</v>
      </c>
      <c r="G1337" s="167">
        <f>VLOOKUP($C1337,'2020-21 School Level AAFTE'!$C:$I,7,FALSE)</f>
        <v>316.60000000000002</v>
      </c>
      <c r="H1337" s="145">
        <f>IFERROR(IF(F1337= "yes",VLOOKUP(C1337,Summary!$B:$I,5,0),0),0)</f>
        <v>0</v>
      </c>
      <c r="I1337" s="143">
        <f t="shared" si="289"/>
        <v>316.60000000000002</v>
      </c>
      <c r="J1337" s="101">
        <f>VLOOKUP($A1337,'2021-22 Salary &amp; Benefits'!$A:$I,3,FALSE)</f>
        <v>1</v>
      </c>
      <c r="K1337" s="101">
        <f>VLOOKUP($A1337,'2021-22 Salary &amp; Benefits'!$A:$I,4,FALSE)</f>
        <v>1</v>
      </c>
      <c r="L1337" s="45">
        <f t="shared" si="290"/>
        <v>316.60000000000002</v>
      </c>
      <c r="M1337" s="29">
        <v>15</v>
      </c>
      <c r="N1337" s="31">
        <f t="shared" si="291"/>
        <v>21.106666666666669</v>
      </c>
      <c r="O1337" s="29">
        <v>1.1000000000000001</v>
      </c>
      <c r="P1337" s="29">
        <v>36</v>
      </c>
      <c r="Q1337" s="32">
        <f t="shared" si="292"/>
        <v>835.82400000000018</v>
      </c>
      <c r="R1337" s="122">
        <f t="shared" si="293"/>
        <v>0.92869333333333348</v>
      </c>
      <c r="S1337" s="25">
        <f>VLOOKUP($A1337,'2021-22 Salary &amp; Benefits'!$A:$I,5,FALSE)</f>
        <v>67585</v>
      </c>
      <c r="T1337" s="25">
        <f>VLOOKUP($A1337,'2021-22 Salary &amp; Benefits'!$A:$I,6,FALSE)</f>
        <v>68937</v>
      </c>
      <c r="U1337" s="26">
        <f t="shared" si="294"/>
        <v>62765.738933333341</v>
      </c>
      <c r="V1337" s="26">
        <f t="shared" si="295"/>
        <v>1255.5933866666674</v>
      </c>
      <c r="W1337" s="26">
        <f>'2021-22 Salary &amp; Benefits'!G$6</f>
        <v>11848.32</v>
      </c>
      <c r="X1337" s="28">
        <f>'2021-22 Salary &amp; Benefits'!H$6</f>
        <v>0.2271</v>
      </c>
      <c r="Y1337" s="28">
        <f>'2021-22 Salary &amp; Benefits'!I$6</f>
        <v>0.22070000000000001</v>
      </c>
      <c r="Z1337" s="26">
        <f t="shared" si="296"/>
        <v>25534.664567397336</v>
      </c>
      <c r="AA1337" s="27">
        <f t="shared" si="288"/>
        <v>1067.0222053333337</v>
      </c>
      <c r="AB1337" s="27">
        <f t="shared" si="297"/>
        <v>235.49180071706675</v>
      </c>
      <c r="AC1337" s="27">
        <f t="shared" si="298"/>
        <v>1302.5140060504004</v>
      </c>
      <c r="AD1337" s="26">
        <f t="shared" si="299"/>
        <v>90858.510893447747</v>
      </c>
    </row>
    <row r="1338" spans="1:30" s="5" customFormat="1">
      <c r="A1338" s="129" t="s">
        <v>2349</v>
      </c>
      <c r="B1338" s="129" t="s">
        <v>510</v>
      </c>
      <c r="C1338" s="130">
        <v>3024</v>
      </c>
      <c r="D1338" s="129" t="s">
        <v>511</v>
      </c>
      <c r="E1338" s="169">
        <f>VLOOKUP($C1338,'2020-21 School Level AAFTE'!$C:$Z,11,FALSE)</f>
        <v>0.79339999999999999</v>
      </c>
      <c r="F1338" s="169" t="str">
        <f>VLOOKUP($C1338,'2020-21 School Level AAFTE'!$C:$Z,8,FALSE)</f>
        <v>Yes</v>
      </c>
      <c r="G1338" s="167">
        <f>VLOOKUP($C1338,'2020-21 School Level AAFTE'!$C:$I,7,FALSE)</f>
        <v>281.43999999999994</v>
      </c>
      <c r="H1338" s="145">
        <f>IFERROR(IF(F1338= "yes",VLOOKUP(C1338,Summary!$B:$I,5,0),0),0)</f>
        <v>0</v>
      </c>
      <c r="I1338" s="144">
        <f t="shared" si="289"/>
        <v>281.43999999999994</v>
      </c>
      <c r="J1338" s="101">
        <f>VLOOKUP($A1338,'2021-22 Salary &amp; Benefits'!$A:$I,3,FALSE)</f>
        <v>1</v>
      </c>
      <c r="K1338" s="101">
        <f>VLOOKUP($A1338,'2021-22 Salary &amp; Benefits'!$A:$I,4,FALSE)</f>
        <v>1</v>
      </c>
      <c r="L1338" s="121">
        <f t="shared" si="290"/>
        <v>281.43999999999994</v>
      </c>
      <c r="M1338" s="29">
        <v>15</v>
      </c>
      <c r="N1338" s="31">
        <f t="shared" si="291"/>
        <v>18.762666666666664</v>
      </c>
      <c r="O1338" s="29">
        <v>1.1000000000000001</v>
      </c>
      <c r="P1338" s="29">
        <v>36</v>
      </c>
      <c r="Q1338" s="32">
        <f t="shared" si="292"/>
        <v>743.00160000000005</v>
      </c>
      <c r="R1338" s="122">
        <f t="shared" si="293"/>
        <v>0.82555733333333337</v>
      </c>
      <c r="S1338" s="25">
        <f>VLOOKUP($A1338,'2021-22 Salary &amp; Benefits'!$A:$I,5,FALSE)</f>
        <v>67585</v>
      </c>
      <c r="T1338" s="25">
        <f>VLOOKUP($A1338,'2021-22 Salary &amp; Benefits'!$A:$I,6,FALSE)</f>
        <v>68937</v>
      </c>
      <c r="U1338" s="26">
        <f t="shared" si="294"/>
        <v>55795.292373333337</v>
      </c>
      <c r="V1338" s="26">
        <f t="shared" si="295"/>
        <v>1116.1535146666647</v>
      </c>
      <c r="W1338" s="26">
        <f>'2021-22 Salary &amp; Benefits'!G$6</f>
        <v>11848.32</v>
      </c>
      <c r="X1338" s="28">
        <f>'2021-22 Salary &amp; Benefits'!H$6</f>
        <v>0.2271</v>
      </c>
      <c r="Y1338" s="28">
        <f>'2021-22 Salary &amp; Benefits'!I$6</f>
        <v>0.22070000000000001</v>
      </c>
      <c r="Z1338" s="26">
        <f t="shared" si="296"/>
        <v>22698.913442350935</v>
      </c>
      <c r="AA1338" s="27">
        <f t="shared" si="288"/>
        <v>948.52409813333338</v>
      </c>
      <c r="AB1338" s="27">
        <f t="shared" si="297"/>
        <v>209.33926845802668</v>
      </c>
      <c r="AC1338" s="27">
        <f t="shared" si="298"/>
        <v>1157.8633665913601</v>
      </c>
      <c r="AD1338" s="26">
        <f t="shared" si="299"/>
        <v>80768.222696942306</v>
      </c>
    </row>
    <row r="1339" spans="1:30" s="5" customFormat="1">
      <c r="A1339" s="129" t="s">
        <v>2421</v>
      </c>
      <c r="B1339" s="129" t="s">
        <v>1197</v>
      </c>
      <c r="C1339" s="130">
        <v>2443</v>
      </c>
      <c r="D1339" s="129" t="s">
        <v>1198</v>
      </c>
      <c r="E1339" s="169">
        <f>VLOOKUP($C1339,'2020-21 School Level AAFTE'!$C:$Z,11,FALSE)</f>
        <v>0.39710000000000001</v>
      </c>
      <c r="F1339" s="169" t="str">
        <f>VLOOKUP($C1339,'2020-21 School Level AAFTE'!$C:$Z,8,FALSE)</f>
        <v>No</v>
      </c>
      <c r="G1339" s="167">
        <f>VLOOKUP($C1339,'2020-21 School Level AAFTE'!$C:$I,7,FALSE)</f>
        <v>106.11</v>
      </c>
      <c r="H1339" s="145">
        <f>IFERROR(IF(F1339= "yes",VLOOKUP(C1339,Summary!$B:$I,5,0),0),0)</f>
        <v>0</v>
      </c>
      <c r="I1339" s="144">
        <f t="shared" si="289"/>
        <v>0</v>
      </c>
      <c r="J1339" s="101">
        <f>VLOOKUP($A1339,'2021-22 Salary &amp; Benefits'!$A:$I,3,FALSE)</f>
        <v>1.04</v>
      </c>
      <c r="K1339" s="101">
        <f>VLOOKUP($A1339,'2021-22 Salary &amp; Benefits'!$A:$I,4,FALSE)</f>
        <v>1.08</v>
      </c>
      <c r="L1339" s="121">
        <f t="shared" si="290"/>
        <v>0</v>
      </c>
      <c r="M1339" s="29">
        <v>15</v>
      </c>
      <c r="N1339" s="31">
        <f t="shared" si="291"/>
        <v>0</v>
      </c>
      <c r="O1339" s="29">
        <v>1.1000000000000001</v>
      </c>
      <c r="P1339" s="29">
        <v>36</v>
      </c>
      <c r="Q1339" s="32">
        <f t="shared" si="292"/>
        <v>0</v>
      </c>
      <c r="R1339" s="122">
        <f t="shared" si="293"/>
        <v>0</v>
      </c>
      <c r="S1339" s="25">
        <f>VLOOKUP($A1339,'2021-22 Salary &amp; Benefits'!$A:$I,5,FALSE)</f>
        <v>67585</v>
      </c>
      <c r="T1339" s="25">
        <f>VLOOKUP($A1339,'2021-22 Salary &amp; Benefits'!$A:$I,6,FALSE)</f>
        <v>68937</v>
      </c>
      <c r="U1339" s="26">
        <f t="shared" si="294"/>
        <v>0</v>
      </c>
      <c r="V1339" s="26">
        <f t="shared" si="295"/>
        <v>0</v>
      </c>
      <c r="W1339" s="26">
        <f>'2021-22 Salary &amp; Benefits'!G$6</f>
        <v>11848.32</v>
      </c>
      <c r="X1339" s="28">
        <f>'2021-22 Salary &amp; Benefits'!H$6</f>
        <v>0.2271</v>
      </c>
      <c r="Y1339" s="28">
        <f>'2021-22 Salary &amp; Benefits'!I$6</f>
        <v>0.22070000000000001</v>
      </c>
      <c r="Z1339" s="26">
        <f t="shared" si="296"/>
        <v>0</v>
      </c>
      <c r="AA1339" s="27">
        <f t="shared" si="288"/>
        <v>0</v>
      </c>
      <c r="AB1339" s="27">
        <f t="shared" si="297"/>
        <v>0</v>
      </c>
      <c r="AC1339" s="27">
        <f t="shared" si="298"/>
        <v>0</v>
      </c>
      <c r="AD1339" s="26">
        <f t="shared" si="299"/>
        <v>0</v>
      </c>
    </row>
    <row r="1340" spans="1:30" s="5" customFormat="1">
      <c r="A1340" s="129" t="s">
        <v>2421</v>
      </c>
      <c r="B1340" s="129" t="s">
        <v>1197</v>
      </c>
      <c r="C1340" s="130">
        <v>2769</v>
      </c>
      <c r="D1340" s="129" t="s">
        <v>1199</v>
      </c>
      <c r="E1340" s="169">
        <f>VLOOKUP($C1340,'2020-21 School Level AAFTE'!$C:$Z,11,FALSE)</f>
        <v>0.55840000000000001</v>
      </c>
      <c r="F1340" s="169" t="str">
        <f>VLOOKUP($C1340,'2020-21 School Level AAFTE'!$C:$Z,8,FALSE)</f>
        <v>Yes</v>
      </c>
      <c r="G1340" s="167">
        <f>VLOOKUP($C1340,'2020-21 School Level AAFTE'!$C:$I,7,FALSE)</f>
        <v>100.1</v>
      </c>
      <c r="H1340" s="145">
        <f>IFERROR(IF(F1340= "yes",VLOOKUP(C1340,Summary!$B:$I,5,0),0),0)</f>
        <v>0</v>
      </c>
      <c r="I1340" s="144">
        <f t="shared" si="289"/>
        <v>100.1</v>
      </c>
      <c r="J1340" s="101">
        <f>VLOOKUP($A1340,'2021-22 Salary &amp; Benefits'!$A:$I,3,FALSE)</f>
        <v>1.04</v>
      </c>
      <c r="K1340" s="101">
        <f>VLOOKUP($A1340,'2021-22 Salary &amp; Benefits'!$A:$I,4,FALSE)</f>
        <v>1.08</v>
      </c>
      <c r="L1340" s="121">
        <f t="shared" si="290"/>
        <v>100.1</v>
      </c>
      <c r="M1340" s="29">
        <v>15</v>
      </c>
      <c r="N1340" s="31">
        <f t="shared" si="291"/>
        <v>6.6733333333333329</v>
      </c>
      <c r="O1340" s="29">
        <v>1.1000000000000001</v>
      </c>
      <c r="P1340" s="29">
        <v>36</v>
      </c>
      <c r="Q1340" s="32">
        <f t="shared" si="292"/>
        <v>264.26400000000001</v>
      </c>
      <c r="R1340" s="122">
        <f t="shared" si="293"/>
        <v>0.2936266666666667</v>
      </c>
      <c r="S1340" s="25">
        <f>VLOOKUP($A1340,'2021-22 Salary &amp; Benefits'!$A:$I,5,FALSE)</f>
        <v>67585</v>
      </c>
      <c r="T1340" s="25">
        <f>VLOOKUP($A1340,'2021-22 Salary &amp; Benefits'!$A:$I,6,FALSE)</f>
        <v>68937</v>
      </c>
      <c r="U1340" s="26">
        <f t="shared" si="294"/>
        <v>20638.548597333338</v>
      </c>
      <c r="V1340" s="26">
        <f t="shared" si="295"/>
        <v>1222.5322442666657</v>
      </c>
      <c r="W1340" s="26">
        <f>'2021-22 Salary &amp; Benefits'!G$6</f>
        <v>11848.32</v>
      </c>
      <c r="X1340" s="28">
        <f>'2021-22 Salary &amp; Benefits'!H$6</f>
        <v>0.2271</v>
      </c>
      <c r="Y1340" s="28">
        <f>'2021-22 Salary &amp; Benefits'!I$6</f>
        <v>0.22070000000000001</v>
      </c>
      <c r="Z1340" s="26">
        <f t="shared" si="296"/>
        <v>8435.8099599640536</v>
      </c>
      <c r="AA1340" s="27">
        <f t="shared" si="288"/>
        <v>364.35134736000003</v>
      </c>
      <c r="AB1340" s="27">
        <f t="shared" si="297"/>
        <v>80.412342362352007</v>
      </c>
      <c r="AC1340" s="27">
        <f t="shared" si="298"/>
        <v>444.76368972235207</v>
      </c>
      <c r="AD1340" s="26">
        <f t="shared" si="299"/>
        <v>30741.654491286408</v>
      </c>
    </row>
    <row r="1341" spans="1:30" s="5" customFormat="1">
      <c r="A1341" s="129" t="s">
        <v>2434</v>
      </c>
      <c r="B1341" s="129" t="s">
        <v>1242</v>
      </c>
      <c r="C1341" s="130">
        <v>2539</v>
      </c>
      <c r="D1341" s="129" t="s">
        <v>1246</v>
      </c>
      <c r="E1341" s="169">
        <f>VLOOKUP($C1341,'2020-21 School Level AAFTE'!$C:$Z,11,FALSE)</f>
        <v>0.63360000000000005</v>
      </c>
      <c r="F1341" s="169" t="str">
        <f>VLOOKUP($C1341,'2020-21 School Level AAFTE'!$C:$Z,8,FALSE)</f>
        <v>Yes</v>
      </c>
      <c r="G1341" s="167">
        <f>VLOOKUP($C1341,'2020-21 School Level AAFTE'!$C:$I,7,FALSE)</f>
        <v>434.7</v>
      </c>
      <c r="H1341" s="145">
        <f>IFERROR(IF(F1341= "yes",VLOOKUP(C1341,Summary!$B:$I,5,0),0),0)</f>
        <v>0</v>
      </c>
      <c r="I1341" s="144">
        <f t="shared" si="289"/>
        <v>434.7</v>
      </c>
      <c r="J1341" s="101">
        <f>VLOOKUP($A1341,'2021-22 Salary &amp; Benefits'!$A:$I,3,FALSE)</f>
        <v>1</v>
      </c>
      <c r="K1341" s="101">
        <f>VLOOKUP($A1341,'2021-22 Salary &amp; Benefits'!$A:$I,4,FALSE)</f>
        <v>1.04</v>
      </c>
      <c r="L1341" s="121">
        <f t="shared" si="290"/>
        <v>434.7</v>
      </c>
      <c r="M1341" s="29">
        <v>15</v>
      </c>
      <c r="N1341" s="31">
        <f t="shared" si="291"/>
        <v>28.98</v>
      </c>
      <c r="O1341" s="29">
        <v>1.1000000000000001</v>
      </c>
      <c r="P1341" s="29">
        <v>36</v>
      </c>
      <c r="Q1341" s="32">
        <f t="shared" si="292"/>
        <v>1147.6080000000002</v>
      </c>
      <c r="R1341" s="122">
        <f t="shared" si="293"/>
        <v>1.2751200000000003</v>
      </c>
      <c r="S1341" s="25">
        <f>VLOOKUP($A1341,'2021-22 Salary &amp; Benefits'!$A:$I,5,FALSE)</f>
        <v>67585</v>
      </c>
      <c r="T1341" s="25">
        <f>VLOOKUP($A1341,'2021-22 Salary &amp; Benefits'!$A:$I,6,FALSE)</f>
        <v>68937</v>
      </c>
      <c r="U1341" s="26">
        <f t="shared" si="294"/>
        <v>86178.98520000001</v>
      </c>
      <c r="V1341" s="26">
        <f t="shared" si="295"/>
        <v>5240.0801376000018</v>
      </c>
      <c r="W1341" s="26">
        <f>'2021-22 Salary &amp; Benefits'!G$6</f>
        <v>11848.32</v>
      </c>
      <c r="X1341" s="28">
        <f>'2021-22 Salary &amp; Benefits'!H$6</f>
        <v>0.2271</v>
      </c>
      <c r="Y1341" s="28">
        <f>'2021-22 Salary &amp; Benefits'!I$6</f>
        <v>0.22070000000000001</v>
      </c>
      <c r="Z1341" s="26">
        <f t="shared" si="296"/>
        <v>35835.763023688327</v>
      </c>
      <c r="AA1341" s="27">
        <f t="shared" si="288"/>
        <v>1523.6510889600002</v>
      </c>
      <c r="AB1341" s="27">
        <f t="shared" si="297"/>
        <v>336.26979533347202</v>
      </c>
      <c r="AC1341" s="27">
        <f t="shared" si="298"/>
        <v>1859.9208842934722</v>
      </c>
      <c r="AD1341" s="26">
        <f t="shared" si="299"/>
        <v>129114.74924558181</v>
      </c>
    </row>
    <row r="1342" spans="1:30" s="5" customFormat="1">
      <c r="A1342" s="129" t="s">
        <v>2434</v>
      </c>
      <c r="B1342" s="129" t="s">
        <v>1242</v>
      </c>
      <c r="C1342" s="130">
        <v>1980</v>
      </c>
      <c r="D1342" s="129" t="s">
        <v>1243</v>
      </c>
      <c r="E1342" s="169">
        <f>VLOOKUP($C1342,'2020-21 School Level AAFTE'!$C:$Z,11,FALSE)</f>
        <v>0.77429999999999999</v>
      </c>
      <c r="F1342" s="169" t="str">
        <f>VLOOKUP($C1342,'2020-21 School Level AAFTE'!$C:$Z,8,FALSE)</f>
        <v>Yes</v>
      </c>
      <c r="G1342" s="167">
        <f>VLOOKUP($C1342,'2020-21 School Level AAFTE'!$C:$I,7,FALSE)</f>
        <v>13.6</v>
      </c>
      <c r="H1342" s="145">
        <f>IFERROR(IF(F1342= "yes",VLOOKUP(C1342,Summary!$B:$I,5,0),0),0)</f>
        <v>0</v>
      </c>
      <c r="I1342" s="143">
        <f t="shared" si="289"/>
        <v>13.6</v>
      </c>
      <c r="J1342" s="101">
        <f>VLOOKUP($A1342,'2021-22 Salary &amp; Benefits'!$A:$I,3,FALSE)</f>
        <v>1</v>
      </c>
      <c r="K1342" s="101">
        <f>VLOOKUP($A1342,'2021-22 Salary &amp; Benefits'!$A:$I,4,FALSE)</f>
        <v>1.04</v>
      </c>
      <c r="L1342" s="45">
        <f t="shared" si="290"/>
        <v>13.6</v>
      </c>
      <c r="M1342" s="29">
        <v>15</v>
      </c>
      <c r="N1342" s="31">
        <f t="shared" si="291"/>
        <v>0.90666666666666662</v>
      </c>
      <c r="O1342" s="29">
        <v>1.1000000000000001</v>
      </c>
      <c r="P1342" s="29">
        <v>36</v>
      </c>
      <c r="Q1342" s="32">
        <f t="shared" si="292"/>
        <v>35.904000000000003</v>
      </c>
      <c r="R1342" s="122">
        <f t="shared" si="293"/>
        <v>3.9893333333333336E-2</v>
      </c>
      <c r="S1342" s="25">
        <f>VLOOKUP($A1342,'2021-22 Salary &amp; Benefits'!$A:$I,5,FALSE)</f>
        <v>67585</v>
      </c>
      <c r="T1342" s="25">
        <f>VLOOKUP($A1342,'2021-22 Salary &amp; Benefits'!$A:$I,6,FALSE)</f>
        <v>68937</v>
      </c>
      <c r="U1342" s="26">
        <f t="shared" si="294"/>
        <v>2696.1909333333333</v>
      </c>
      <c r="V1342" s="26">
        <f t="shared" si="295"/>
        <v>163.94085546666656</v>
      </c>
      <c r="W1342" s="26">
        <f>'2021-22 Salary &amp; Benefits'!G$6</f>
        <v>11848.32</v>
      </c>
      <c r="X1342" s="28">
        <f>'2021-22 Salary &amp; Benefits'!H$6</f>
        <v>0.2271</v>
      </c>
      <c r="Y1342" s="28">
        <f>'2021-22 Salary &amp; Benefits'!I$6</f>
        <v>0.22070000000000001</v>
      </c>
      <c r="Z1342" s="26">
        <f t="shared" si="296"/>
        <v>1121.1556869614933</v>
      </c>
      <c r="AA1342" s="27">
        <f t="shared" si="288"/>
        <v>47.668863146666666</v>
      </c>
      <c r="AB1342" s="27">
        <f t="shared" si="297"/>
        <v>10.520518096469333</v>
      </c>
      <c r="AC1342" s="27">
        <f t="shared" si="298"/>
        <v>58.189381243135998</v>
      </c>
      <c r="AD1342" s="26">
        <f t="shared" si="299"/>
        <v>4039.476857004629</v>
      </c>
    </row>
    <row r="1343" spans="1:30" s="5" customFormat="1">
      <c r="A1343" s="129" t="s">
        <v>2434</v>
      </c>
      <c r="B1343" s="129" t="s">
        <v>1242</v>
      </c>
      <c r="C1343" s="130">
        <v>2246</v>
      </c>
      <c r="D1343" s="129" t="s">
        <v>1245</v>
      </c>
      <c r="E1343" s="169">
        <f>VLOOKUP($C1343,'2020-21 School Level AAFTE'!$C:$Z,11,FALSE)</f>
        <v>0.49340000000000001</v>
      </c>
      <c r="F1343" s="169" t="str">
        <f>VLOOKUP($C1343,'2020-21 School Level AAFTE'!$C:$Z,8,FALSE)</f>
        <v>No</v>
      </c>
      <c r="G1343" s="167">
        <f>VLOOKUP($C1343,'2020-21 School Level AAFTE'!$C:$I,7,FALSE)</f>
        <v>296.04000000000002</v>
      </c>
      <c r="H1343" s="145">
        <f>IFERROR(IF(F1343= "yes",VLOOKUP(C1343,Summary!$B:$I,5,0),0),0)</f>
        <v>0</v>
      </c>
      <c r="I1343" s="143">
        <f t="shared" si="289"/>
        <v>0</v>
      </c>
      <c r="J1343" s="101">
        <f>VLOOKUP($A1343,'2021-22 Salary &amp; Benefits'!$A:$I,3,FALSE)</f>
        <v>1</v>
      </c>
      <c r="K1343" s="101">
        <f>VLOOKUP($A1343,'2021-22 Salary &amp; Benefits'!$A:$I,4,FALSE)</f>
        <v>1.04</v>
      </c>
      <c r="L1343" s="45">
        <f t="shared" si="290"/>
        <v>0</v>
      </c>
      <c r="M1343" s="29">
        <v>15</v>
      </c>
      <c r="N1343" s="31">
        <f t="shared" si="291"/>
        <v>0</v>
      </c>
      <c r="O1343" s="29">
        <v>1.1000000000000001</v>
      </c>
      <c r="P1343" s="29">
        <v>36</v>
      </c>
      <c r="Q1343" s="32">
        <f t="shared" si="292"/>
        <v>0</v>
      </c>
      <c r="R1343" s="122">
        <f t="shared" si="293"/>
        <v>0</v>
      </c>
      <c r="S1343" s="25">
        <f>VLOOKUP($A1343,'2021-22 Salary &amp; Benefits'!$A:$I,5,FALSE)</f>
        <v>67585</v>
      </c>
      <c r="T1343" s="25">
        <f>VLOOKUP($A1343,'2021-22 Salary &amp; Benefits'!$A:$I,6,FALSE)</f>
        <v>68937</v>
      </c>
      <c r="U1343" s="26">
        <f t="shared" si="294"/>
        <v>0</v>
      </c>
      <c r="V1343" s="26">
        <f t="shared" si="295"/>
        <v>0</v>
      </c>
      <c r="W1343" s="26">
        <f>'2021-22 Salary &amp; Benefits'!G$6</f>
        <v>11848.32</v>
      </c>
      <c r="X1343" s="28">
        <f>'2021-22 Salary &amp; Benefits'!H$6</f>
        <v>0.2271</v>
      </c>
      <c r="Y1343" s="28">
        <f>'2021-22 Salary &amp; Benefits'!I$6</f>
        <v>0.22070000000000001</v>
      </c>
      <c r="Z1343" s="26">
        <f t="shared" si="296"/>
        <v>0</v>
      </c>
      <c r="AA1343" s="27">
        <f t="shared" si="288"/>
        <v>0</v>
      </c>
      <c r="AB1343" s="27">
        <f t="shared" si="297"/>
        <v>0</v>
      </c>
      <c r="AC1343" s="27">
        <f t="shared" si="298"/>
        <v>0</v>
      </c>
      <c r="AD1343" s="26">
        <f t="shared" si="299"/>
        <v>0</v>
      </c>
    </row>
    <row r="1344" spans="1:30" s="5" customFormat="1">
      <c r="A1344" s="129" t="s">
        <v>2434</v>
      </c>
      <c r="B1344" s="129" t="s">
        <v>1242</v>
      </c>
      <c r="C1344" s="130">
        <v>2245</v>
      </c>
      <c r="D1344" s="129" t="s">
        <v>1244</v>
      </c>
      <c r="E1344" s="169">
        <f>VLOOKUP($C1344,'2020-21 School Level AAFTE'!$C:$Z,11,FALSE)</f>
        <v>0.59570000000000001</v>
      </c>
      <c r="F1344" s="169" t="str">
        <f>VLOOKUP($C1344,'2020-21 School Level AAFTE'!$C:$Z,8,FALSE)</f>
        <v>Yes</v>
      </c>
      <c r="G1344" s="167">
        <f>VLOOKUP($C1344,'2020-21 School Level AAFTE'!$C:$I,7,FALSE)</f>
        <v>259.18</v>
      </c>
      <c r="H1344" s="142">
        <f>IFERROR(IF(F1344= "yes",VLOOKUP(C1344,Summary!$B:$I,5,0),0),0)</f>
        <v>0</v>
      </c>
      <c r="I1344" s="144">
        <f t="shared" si="289"/>
        <v>259.18</v>
      </c>
      <c r="J1344" s="101">
        <f>VLOOKUP($A1344,'2021-22 Salary &amp; Benefits'!$A:$I,3,FALSE)</f>
        <v>1</v>
      </c>
      <c r="K1344" s="101">
        <f>VLOOKUP($A1344,'2021-22 Salary &amp; Benefits'!$A:$I,4,FALSE)</f>
        <v>1.04</v>
      </c>
      <c r="L1344" s="121">
        <f t="shared" si="290"/>
        <v>259.18</v>
      </c>
      <c r="M1344" s="29">
        <v>15</v>
      </c>
      <c r="N1344" s="31">
        <f t="shared" si="291"/>
        <v>17.278666666666666</v>
      </c>
      <c r="O1344" s="29">
        <v>1.1000000000000001</v>
      </c>
      <c r="P1344" s="29">
        <v>36</v>
      </c>
      <c r="Q1344" s="32">
        <f t="shared" si="292"/>
        <v>684.23519999999996</v>
      </c>
      <c r="R1344" s="122">
        <f t="shared" si="293"/>
        <v>0.76026133333333334</v>
      </c>
      <c r="S1344" s="25">
        <f>VLOOKUP($A1344,'2021-22 Salary &amp; Benefits'!$A:$I,5,FALSE)</f>
        <v>67585</v>
      </c>
      <c r="T1344" s="25">
        <f>VLOOKUP($A1344,'2021-22 Salary &amp; Benefits'!$A:$I,6,FALSE)</f>
        <v>68937</v>
      </c>
      <c r="U1344" s="26">
        <f t="shared" si="294"/>
        <v>51382.262213333335</v>
      </c>
      <c r="V1344" s="26">
        <f t="shared" si="295"/>
        <v>3124.2787441066612</v>
      </c>
      <c r="W1344" s="26">
        <f>'2021-22 Salary &amp; Benefits'!G$6</f>
        <v>11848.32</v>
      </c>
      <c r="X1344" s="28">
        <f>'2021-22 Salary &amp; Benefits'!H$6</f>
        <v>0.2271</v>
      </c>
      <c r="Y1344" s="28">
        <f>'2021-22 Salary &amp; Benefits'!I$6</f>
        <v>0.22070000000000001</v>
      </c>
      <c r="Z1344" s="26">
        <f t="shared" si="296"/>
        <v>21366.259628432341</v>
      </c>
      <c r="AA1344" s="27">
        <f t="shared" si="288"/>
        <v>908.4423492906667</v>
      </c>
      <c r="AB1344" s="27">
        <f t="shared" si="297"/>
        <v>200.49322648845015</v>
      </c>
      <c r="AC1344" s="27">
        <f t="shared" si="298"/>
        <v>1108.9355757791168</v>
      </c>
      <c r="AD1344" s="26">
        <f t="shared" si="299"/>
        <v>76981.736161651454</v>
      </c>
    </row>
    <row r="1345" spans="1:30" s="5" customFormat="1">
      <c r="A1345" s="129" t="s">
        <v>2434</v>
      </c>
      <c r="B1345" s="129" t="s">
        <v>1242</v>
      </c>
      <c r="C1345" s="130">
        <v>5151</v>
      </c>
      <c r="D1345" s="129" t="s">
        <v>1247</v>
      </c>
      <c r="E1345" s="169">
        <f>VLOOKUP($C1345,'2020-21 School Level AAFTE'!$C:$Z,11,FALSE)</f>
        <v>0.75190000000000001</v>
      </c>
      <c r="F1345" s="169" t="str">
        <f>VLOOKUP($C1345,'2020-21 School Level AAFTE'!$C:$Z,8,FALSE)</f>
        <v>Yes</v>
      </c>
      <c r="G1345" s="167">
        <f>VLOOKUP($C1345,'2020-21 School Level AAFTE'!$C:$I,7,FALSE)</f>
        <v>78.680000000000007</v>
      </c>
      <c r="H1345" s="145">
        <f>IFERROR(IF(F1345= "yes",VLOOKUP(C1345,Summary!$B:$I,5,0),0),0)</f>
        <v>0</v>
      </c>
      <c r="I1345" s="144">
        <f t="shared" si="289"/>
        <v>78.680000000000007</v>
      </c>
      <c r="J1345" s="101">
        <f>VLOOKUP($A1345,'2021-22 Salary &amp; Benefits'!$A:$I,3,FALSE)</f>
        <v>1</v>
      </c>
      <c r="K1345" s="101">
        <f>VLOOKUP($A1345,'2021-22 Salary &amp; Benefits'!$A:$I,4,FALSE)</f>
        <v>1.04</v>
      </c>
      <c r="L1345" s="121">
        <f t="shared" si="290"/>
        <v>78.680000000000007</v>
      </c>
      <c r="M1345" s="29">
        <v>15</v>
      </c>
      <c r="N1345" s="31">
        <f t="shared" si="291"/>
        <v>5.2453333333333338</v>
      </c>
      <c r="O1345" s="29">
        <v>1.1000000000000001</v>
      </c>
      <c r="P1345" s="29">
        <v>36</v>
      </c>
      <c r="Q1345" s="32">
        <f t="shared" si="292"/>
        <v>207.71520000000004</v>
      </c>
      <c r="R1345" s="122">
        <f t="shared" si="293"/>
        <v>0.2307946666666667</v>
      </c>
      <c r="S1345" s="25">
        <f>VLOOKUP($A1345,'2021-22 Salary &amp; Benefits'!$A:$I,5,FALSE)</f>
        <v>67585</v>
      </c>
      <c r="T1345" s="25">
        <f>VLOOKUP($A1345,'2021-22 Salary &amp; Benefits'!$A:$I,6,FALSE)</f>
        <v>68937</v>
      </c>
      <c r="U1345" s="26">
        <f t="shared" si="294"/>
        <v>15598.257546666669</v>
      </c>
      <c r="V1345" s="26">
        <f t="shared" si="295"/>
        <v>948.44606677333104</v>
      </c>
      <c r="W1345" s="26">
        <f>'2021-22 Salary &amp; Benefits'!G$6</f>
        <v>11848.32</v>
      </c>
      <c r="X1345" s="28">
        <f>'2021-22 Salary &amp; Benefits'!H$6</f>
        <v>0.2271</v>
      </c>
      <c r="Y1345" s="28">
        <f>'2021-22 Salary &amp; Benefits'!I$6</f>
        <v>0.22070000000000001</v>
      </c>
      <c r="Z1345" s="26">
        <f t="shared" si="296"/>
        <v>6486.2154007448753</v>
      </c>
      <c r="AA1345" s="27">
        <f t="shared" si="288"/>
        <v>275.77839355733335</v>
      </c>
      <c r="AB1345" s="27">
        <f t="shared" si="297"/>
        <v>60.864291458103473</v>
      </c>
      <c r="AC1345" s="27">
        <f t="shared" si="298"/>
        <v>336.64268501543683</v>
      </c>
      <c r="AD1345" s="26">
        <f t="shared" si="299"/>
        <v>23369.561699200312</v>
      </c>
    </row>
    <row r="1346" spans="1:30" s="5" customFormat="1">
      <c r="A1346" s="129" t="s">
        <v>2529</v>
      </c>
      <c r="B1346" s="129" t="s">
        <v>2015</v>
      </c>
      <c r="C1346" s="130">
        <v>1768</v>
      </c>
      <c r="D1346" s="129" t="s">
        <v>2016</v>
      </c>
      <c r="E1346" s="169">
        <f>VLOOKUP($C1346,'2020-21 School Level AAFTE'!$C:$Z,11,FALSE)</f>
        <v>0.3049</v>
      </c>
      <c r="F1346" s="169" t="str">
        <f>VLOOKUP($C1346,'2020-21 School Level AAFTE'!$C:$Z,8,FALSE)</f>
        <v>No</v>
      </c>
      <c r="G1346" s="167">
        <f>VLOOKUP($C1346,'2020-21 School Level AAFTE'!$C:$I,7,FALSE)</f>
        <v>159.28</v>
      </c>
      <c r="H1346" s="145">
        <f>IFERROR(IF(F1346= "yes",VLOOKUP(C1346,Summary!$B:$I,5,0),0),0)</f>
        <v>0</v>
      </c>
      <c r="I1346" s="143">
        <f t="shared" si="289"/>
        <v>0</v>
      </c>
      <c r="J1346" s="101">
        <f>VLOOKUP($A1346,'2021-22 Salary &amp; Benefits'!$A:$I,3,FALSE)</f>
        <v>1</v>
      </c>
      <c r="K1346" s="101">
        <f>VLOOKUP($A1346,'2021-22 Salary &amp; Benefits'!$A:$I,4,FALSE)</f>
        <v>1.04</v>
      </c>
      <c r="L1346" s="45">
        <f t="shared" si="290"/>
        <v>0</v>
      </c>
      <c r="M1346" s="29">
        <v>15</v>
      </c>
      <c r="N1346" s="31">
        <f t="shared" si="291"/>
        <v>0</v>
      </c>
      <c r="O1346" s="29">
        <v>1.1000000000000001</v>
      </c>
      <c r="P1346" s="29">
        <v>36</v>
      </c>
      <c r="Q1346" s="32">
        <f t="shared" si="292"/>
        <v>0</v>
      </c>
      <c r="R1346" s="122">
        <f t="shared" si="293"/>
        <v>0</v>
      </c>
      <c r="S1346" s="25">
        <f>VLOOKUP($A1346,'2021-22 Salary &amp; Benefits'!$A:$I,5,FALSE)</f>
        <v>67585</v>
      </c>
      <c r="T1346" s="25">
        <f>VLOOKUP($A1346,'2021-22 Salary &amp; Benefits'!$A:$I,6,FALSE)</f>
        <v>68937</v>
      </c>
      <c r="U1346" s="26">
        <f t="shared" si="294"/>
        <v>0</v>
      </c>
      <c r="V1346" s="26">
        <f t="shared" si="295"/>
        <v>0</v>
      </c>
      <c r="W1346" s="26">
        <f>'2021-22 Salary &amp; Benefits'!G$6</f>
        <v>11848.32</v>
      </c>
      <c r="X1346" s="28">
        <f>'2021-22 Salary &amp; Benefits'!H$6</f>
        <v>0.2271</v>
      </c>
      <c r="Y1346" s="28">
        <f>'2021-22 Salary &amp; Benefits'!I$6</f>
        <v>0.22070000000000001</v>
      </c>
      <c r="Z1346" s="26">
        <f t="shared" si="296"/>
        <v>0</v>
      </c>
      <c r="AA1346" s="27">
        <f t="shared" si="288"/>
        <v>0</v>
      </c>
      <c r="AB1346" s="27">
        <f t="shared" si="297"/>
        <v>0</v>
      </c>
      <c r="AC1346" s="27">
        <f t="shared" si="298"/>
        <v>0</v>
      </c>
      <c r="AD1346" s="26">
        <f t="shared" si="299"/>
        <v>0</v>
      </c>
    </row>
    <row r="1347" spans="1:30" s="5" customFormat="1">
      <c r="A1347" s="129" t="s">
        <v>2529</v>
      </c>
      <c r="B1347" s="129" t="s">
        <v>2015</v>
      </c>
      <c r="C1347" s="130">
        <v>2487</v>
      </c>
      <c r="D1347" s="129" t="s">
        <v>2017</v>
      </c>
      <c r="E1347" s="169">
        <f>VLOOKUP($C1347,'2020-21 School Level AAFTE'!$C:$Z,11,FALSE)</f>
        <v>0.14610000000000001</v>
      </c>
      <c r="F1347" s="169" t="str">
        <f>VLOOKUP($C1347,'2020-21 School Level AAFTE'!$C:$Z,8,FALSE)</f>
        <v>No</v>
      </c>
      <c r="G1347" s="167">
        <f>VLOOKUP($C1347,'2020-21 School Level AAFTE'!$C:$I,7,FALSE)</f>
        <v>179.79</v>
      </c>
      <c r="H1347" s="145">
        <f>IFERROR(IF(F1347= "yes",VLOOKUP(C1347,Summary!$B:$I,5,0),0),0)</f>
        <v>0</v>
      </c>
      <c r="I1347" s="143">
        <f t="shared" si="289"/>
        <v>0</v>
      </c>
      <c r="J1347" s="101">
        <f>VLOOKUP($A1347,'2021-22 Salary &amp; Benefits'!$A:$I,3,FALSE)</f>
        <v>1</v>
      </c>
      <c r="K1347" s="101">
        <f>VLOOKUP($A1347,'2021-22 Salary &amp; Benefits'!$A:$I,4,FALSE)</f>
        <v>1.04</v>
      </c>
      <c r="L1347" s="45">
        <f t="shared" si="290"/>
        <v>0</v>
      </c>
      <c r="M1347" s="29">
        <v>15</v>
      </c>
      <c r="N1347" s="31">
        <f t="shared" si="291"/>
        <v>0</v>
      </c>
      <c r="O1347" s="29">
        <v>1.1000000000000001</v>
      </c>
      <c r="P1347" s="29">
        <v>36</v>
      </c>
      <c r="Q1347" s="32">
        <f t="shared" si="292"/>
        <v>0</v>
      </c>
      <c r="R1347" s="122">
        <f t="shared" si="293"/>
        <v>0</v>
      </c>
      <c r="S1347" s="25">
        <f>VLOOKUP($A1347,'2021-22 Salary &amp; Benefits'!$A:$I,5,FALSE)</f>
        <v>67585</v>
      </c>
      <c r="T1347" s="25">
        <f>VLOOKUP($A1347,'2021-22 Salary &amp; Benefits'!$A:$I,6,FALSE)</f>
        <v>68937</v>
      </c>
      <c r="U1347" s="26">
        <f t="shared" si="294"/>
        <v>0</v>
      </c>
      <c r="V1347" s="26">
        <f t="shared" si="295"/>
        <v>0</v>
      </c>
      <c r="W1347" s="26">
        <f>'2021-22 Salary &amp; Benefits'!G$6</f>
        <v>11848.32</v>
      </c>
      <c r="X1347" s="28">
        <f>'2021-22 Salary &amp; Benefits'!H$6</f>
        <v>0.2271</v>
      </c>
      <c r="Y1347" s="28">
        <f>'2021-22 Salary &amp; Benefits'!I$6</f>
        <v>0.22070000000000001</v>
      </c>
      <c r="Z1347" s="26">
        <f t="shared" si="296"/>
        <v>0</v>
      </c>
      <c r="AA1347" s="27">
        <f t="shared" si="288"/>
        <v>0</v>
      </c>
      <c r="AB1347" s="27">
        <f t="shared" si="297"/>
        <v>0</v>
      </c>
      <c r="AC1347" s="27">
        <f t="shared" si="298"/>
        <v>0</v>
      </c>
      <c r="AD1347" s="26">
        <f t="shared" si="299"/>
        <v>0</v>
      </c>
    </row>
    <row r="1348" spans="1:30" s="5" customFormat="1">
      <c r="A1348" s="129" t="s">
        <v>2529</v>
      </c>
      <c r="B1348" s="129" t="s">
        <v>2015</v>
      </c>
      <c r="C1348" s="130">
        <v>3960</v>
      </c>
      <c r="D1348" s="129" t="s">
        <v>2023</v>
      </c>
      <c r="E1348" s="169">
        <f>VLOOKUP($C1348,'2020-21 School Level AAFTE'!$C:$Z,11,FALSE)</f>
        <v>0.316</v>
      </c>
      <c r="F1348" s="169" t="str">
        <f>VLOOKUP($C1348,'2020-21 School Level AAFTE'!$C:$Z,8,FALSE)</f>
        <v>No</v>
      </c>
      <c r="G1348" s="167">
        <f>VLOOKUP($C1348,'2020-21 School Level AAFTE'!$C:$I,7,FALSE)</f>
        <v>1359.85</v>
      </c>
      <c r="H1348" s="145">
        <f>IFERROR(IF(F1348= "yes",VLOOKUP(C1348,Summary!$B:$I,5,0),0),0)</f>
        <v>0</v>
      </c>
      <c r="I1348" s="143">
        <f t="shared" si="289"/>
        <v>0</v>
      </c>
      <c r="J1348" s="101">
        <f>VLOOKUP($A1348,'2021-22 Salary &amp; Benefits'!$A:$I,3,FALSE)</f>
        <v>1</v>
      </c>
      <c r="K1348" s="101">
        <f>VLOOKUP($A1348,'2021-22 Salary &amp; Benefits'!$A:$I,4,FALSE)</f>
        <v>1.04</v>
      </c>
      <c r="L1348" s="45">
        <f t="shared" si="290"/>
        <v>0</v>
      </c>
      <c r="M1348" s="29">
        <v>15</v>
      </c>
      <c r="N1348" s="31">
        <f t="shared" si="291"/>
        <v>0</v>
      </c>
      <c r="O1348" s="29">
        <v>1.1000000000000001</v>
      </c>
      <c r="P1348" s="29">
        <v>36</v>
      </c>
      <c r="Q1348" s="32">
        <f t="shared" si="292"/>
        <v>0</v>
      </c>
      <c r="R1348" s="122">
        <f t="shared" si="293"/>
        <v>0</v>
      </c>
      <c r="S1348" s="25">
        <f>VLOOKUP($A1348,'2021-22 Salary &amp; Benefits'!$A:$I,5,FALSE)</f>
        <v>67585</v>
      </c>
      <c r="T1348" s="25">
        <f>VLOOKUP($A1348,'2021-22 Salary &amp; Benefits'!$A:$I,6,FALSE)</f>
        <v>68937</v>
      </c>
      <c r="U1348" s="26">
        <f t="shared" si="294"/>
        <v>0</v>
      </c>
      <c r="V1348" s="26">
        <f t="shared" si="295"/>
        <v>0</v>
      </c>
      <c r="W1348" s="26">
        <f>'2021-22 Salary &amp; Benefits'!G$6</f>
        <v>11848.32</v>
      </c>
      <c r="X1348" s="28">
        <f>'2021-22 Salary &amp; Benefits'!H$6</f>
        <v>0.2271</v>
      </c>
      <c r="Y1348" s="28">
        <f>'2021-22 Salary &amp; Benefits'!I$6</f>
        <v>0.22070000000000001</v>
      </c>
      <c r="Z1348" s="26">
        <f t="shared" si="296"/>
        <v>0</v>
      </c>
      <c r="AA1348" s="27">
        <f t="shared" si="288"/>
        <v>0</v>
      </c>
      <c r="AB1348" s="27">
        <f t="shared" si="297"/>
        <v>0</v>
      </c>
      <c r="AC1348" s="27">
        <f t="shared" si="298"/>
        <v>0</v>
      </c>
      <c r="AD1348" s="26">
        <f t="shared" si="299"/>
        <v>0</v>
      </c>
    </row>
    <row r="1349" spans="1:30" s="5" customFormat="1">
      <c r="A1349" s="129" t="s">
        <v>2529</v>
      </c>
      <c r="B1349" s="129" t="s">
        <v>2015</v>
      </c>
      <c r="C1349" s="130">
        <v>4367</v>
      </c>
      <c r="D1349" s="129" t="s">
        <v>2024</v>
      </c>
      <c r="E1349" s="169">
        <f>VLOOKUP($C1349,'2020-21 School Level AAFTE'!$C:$Z,11,FALSE)</f>
        <v>0.15509999999999999</v>
      </c>
      <c r="F1349" s="169" t="str">
        <f>VLOOKUP($C1349,'2020-21 School Level AAFTE'!$C:$Z,8,FALSE)</f>
        <v>No</v>
      </c>
      <c r="G1349" s="167">
        <f>VLOOKUP($C1349,'2020-21 School Level AAFTE'!$C:$I,7,FALSE)</f>
        <v>484.52</v>
      </c>
      <c r="H1349" s="145">
        <f>IFERROR(IF(F1349= "yes",VLOOKUP(C1349,Summary!$B:$I,5,0),0),0)</f>
        <v>0</v>
      </c>
      <c r="I1349" s="144">
        <f t="shared" si="289"/>
        <v>0</v>
      </c>
      <c r="J1349" s="101">
        <f>VLOOKUP($A1349,'2021-22 Salary &amp; Benefits'!$A:$I,3,FALSE)</f>
        <v>1</v>
      </c>
      <c r="K1349" s="101">
        <f>VLOOKUP($A1349,'2021-22 Salary &amp; Benefits'!$A:$I,4,FALSE)</f>
        <v>1.04</v>
      </c>
      <c r="L1349" s="121">
        <f t="shared" si="290"/>
        <v>0</v>
      </c>
      <c r="M1349" s="29">
        <v>15</v>
      </c>
      <c r="N1349" s="31">
        <f t="shared" si="291"/>
        <v>0</v>
      </c>
      <c r="O1349" s="29">
        <v>1.1000000000000001</v>
      </c>
      <c r="P1349" s="29">
        <v>36</v>
      </c>
      <c r="Q1349" s="32">
        <f t="shared" si="292"/>
        <v>0</v>
      </c>
      <c r="R1349" s="122">
        <f t="shared" si="293"/>
        <v>0</v>
      </c>
      <c r="S1349" s="25">
        <f>VLOOKUP($A1349,'2021-22 Salary &amp; Benefits'!$A:$I,5,FALSE)</f>
        <v>67585</v>
      </c>
      <c r="T1349" s="25">
        <f>VLOOKUP($A1349,'2021-22 Salary &amp; Benefits'!$A:$I,6,FALSE)</f>
        <v>68937</v>
      </c>
      <c r="U1349" s="26">
        <f t="shared" si="294"/>
        <v>0</v>
      </c>
      <c r="V1349" s="26">
        <f t="shared" si="295"/>
        <v>0</v>
      </c>
      <c r="W1349" s="26">
        <f>'2021-22 Salary &amp; Benefits'!G$6</f>
        <v>11848.32</v>
      </c>
      <c r="X1349" s="28">
        <f>'2021-22 Salary &amp; Benefits'!H$6</f>
        <v>0.2271</v>
      </c>
      <c r="Y1349" s="28">
        <f>'2021-22 Salary &amp; Benefits'!I$6</f>
        <v>0.22070000000000001</v>
      </c>
      <c r="Z1349" s="26">
        <f t="shared" si="296"/>
        <v>0</v>
      </c>
      <c r="AA1349" s="27">
        <f t="shared" si="288"/>
        <v>0</v>
      </c>
      <c r="AB1349" s="27">
        <f t="shared" si="297"/>
        <v>0</v>
      </c>
      <c r="AC1349" s="27">
        <f t="shared" si="298"/>
        <v>0</v>
      </c>
      <c r="AD1349" s="26">
        <f t="shared" si="299"/>
        <v>0</v>
      </c>
    </row>
    <row r="1350" spans="1:30" s="5" customFormat="1">
      <c r="A1350" s="129" t="s">
        <v>2529</v>
      </c>
      <c r="B1350" s="129" t="s">
        <v>2015</v>
      </c>
      <c r="C1350" s="130">
        <v>2448</v>
      </c>
      <c r="D1350" s="129" t="s">
        <v>1605</v>
      </c>
      <c r="E1350" s="169">
        <f>VLOOKUP($C1350,'2020-21 School Level AAFTE'!$C:$Z,11,FALSE)</f>
        <v>0.63339999999999996</v>
      </c>
      <c r="F1350" s="169" t="str">
        <f>VLOOKUP($C1350,'2020-21 School Level AAFTE'!$C:$Z,8,FALSE)</f>
        <v>Yes</v>
      </c>
      <c r="G1350" s="167">
        <f>VLOOKUP($C1350,'2020-21 School Level AAFTE'!$C:$I,7,FALSE)</f>
        <v>325.2</v>
      </c>
      <c r="H1350" s="145">
        <f>IFERROR(IF(F1350= "yes",VLOOKUP(C1350,Summary!$B:$I,5,0),0),0)</f>
        <v>0</v>
      </c>
      <c r="I1350" s="144">
        <f t="shared" si="289"/>
        <v>325.2</v>
      </c>
      <c r="J1350" s="101">
        <f>VLOOKUP($A1350,'2021-22 Salary &amp; Benefits'!$A:$I,3,FALSE)</f>
        <v>1</v>
      </c>
      <c r="K1350" s="101">
        <f>VLOOKUP($A1350,'2021-22 Salary &amp; Benefits'!$A:$I,4,FALSE)</f>
        <v>1.04</v>
      </c>
      <c r="L1350" s="121">
        <f t="shared" si="290"/>
        <v>325.2</v>
      </c>
      <c r="M1350" s="29">
        <v>15</v>
      </c>
      <c r="N1350" s="31">
        <f t="shared" si="291"/>
        <v>21.68</v>
      </c>
      <c r="O1350" s="29">
        <v>1.1000000000000001</v>
      </c>
      <c r="P1350" s="29">
        <v>36</v>
      </c>
      <c r="Q1350" s="32">
        <f t="shared" si="292"/>
        <v>858.52800000000013</v>
      </c>
      <c r="R1350" s="122">
        <f t="shared" si="293"/>
        <v>0.9539200000000001</v>
      </c>
      <c r="S1350" s="25">
        <f>VLOOKUP($A1350,'2021-22 Salary &amp; Benefits'!$A:$I,5,FALSE)</f>
        <v>67585</v>
      </c>
      <c r="T1350" s="25">
        <f>VLOOKUP($A1350,'2021-22 Salary &amp; Benefits'!$A:$I,6,FALSE)</f>
        <v>68937</v>
      </c>
      <c r="U1350" s="26">
        <f t="shared" si="294"/>
        <v>64470.683200000007</v>
      </c>
      <c r="V1350" s="26">
        <f t="shared" si="295"/>
        <v>3920.1151615999916</v>
      </c>
      <c r="W1350" s="26">
        <f>'2021-22 Salary &amp; Benefits'!G$6</f>
        <v>11848.32</v>
      </c>
      <c r="X1350" s="28">
        <f>'2021-22 Salary &amp; Benefits'!H$6</f>
        <v>0.2271</v>
      </c>
      <c r="Y1350" s="28">
        <f>'2021-22 Salary &amp; Benefits'!I$6</f>
        <v>0.22070000000000001</v>
      </c>
      <c r="Z1350" s="26">
        <f t="shared" si="296"/>
        <v>26808.810985285119</v>
      </c>
      <c r="AA1350" s="27">
        <f t="shared" si="288"/>
        <v>1139.8466393600002</v>
      </c>
      <c r="AB1350" s="27">
        <f t="shared" si="297"/>
        <v>251.56415330675205</v>
      </c>
      <c r="AC1350" s="27">
        <f t="shared" si="298"/>
        <v>1391.4107926667523</v>
      </c>
      <c r="AD1350" s="26">
        <f t="shared" si="299"/>
        <v>96591.020139551867</v>
      </c>
    </row>
    <row r="1351" spans="1:30" s="5" customFormat="1">
      <c r="A1351" s="129" t="s">
        <v>2529</v>
      </c>
      <c r="B1351" s="129" t="s">
        <v>2015</v>
      </c>
      <c r="C1351" s="130">
        <v>3133</v>
      </c>
      <c r="D1351" s="129" t="s">
        <v>198</v>
      </c>
      <c r="E1351" s="169">
        <f>VLOOKUP($C1351,'2020-21 School Level AAFTE'!$C:$Z,11,FALSE)</f>
        <v>0.44</v>
      </c>
      <c r="F1351" s="169" t="str">
        <f>VLOOKUP($C1351,'2020-21 School Level AAFTE'!$C:$Z,8,FALSE)</f>
        <v>No</v>
      </c>
      <c r="G1351" s="167">
        <f>VLOOKUP($C1351,'2020-21 School Level AAFTE'!$C:$I,7,FALSE)</f>
        <v>474.55</v>
      </c>
      <c r="H1351" s="145">
        <f>IFERROR(IF(F1351= "yes",VLOOKUP(C1351,Summary!$B:$I,5,0),0),0)</f>
        <v>0</v>
      </c>
      <c r="I1351" s="144">
        <f t="shared" si="289"/>
        <v>0</v>
      </c>
      <c r="J1351" s="101">
        <f>VLOOKUP($A1351,'2021-22 Salary &amp; Benefits'!$A:$I,3,FALSE)</f>
        <v>1</v>
      </c>
      <c r="K1351" s="101">
        <f>VLOOKUP($A1351,'2021-22 Salary &amp; Benefits'!$A:$I,4,FALSE)</f>
        <v>1.04</v>
      </c>
      <c r="L1351" s="121">
        <f t="shared" si="290"/>
        <v>0</v>
      </c>
      <c r="M1351" s="29">
        <v>15</v>
      </c>
      <c r="N1351" s="31">
        <f t="shared" si="291"/>
        <v>0</v>
      </c>
      <c r="O1351" s="29">
        <v>1.1000000000000001</v>
      </c>
      <c r="P1351" s="29">
        <v>36</v>
      </c>
      <c r="Q1351" s="32">
        <f t="shared" si="292"/>
        <v>0</v>
      </c>
      <c r="R1351" s="122">
        <f t="shared" si="293"/>
        <v>0</v>
      </c>
      <c r="S1351" s="25">
        <f>VLOOKUP($A1351,'2021-22 Salary &amp; Benefits'!$A:$I,5,FALSE)</f>
        <v>67585</v>
      </c>
      <c r="T1351" s="25">
        <f>VLOOKUP($A1351,'2021-22 Salary &amp; Benefits'!$A:$I,6,FALSE)</f>
        <v>68937</v>
      </c>
      <c r="U1351" s="26">
        <f t="shared" si="294"/>
        <v>0</v>
      </c>
      <c r="V1351" s="26">
        <f t="shared" si="295"/>
        <v>0</v>
      </c>
      <c r="W1351" s="26">
        <f>'2021-22 Salary &amp; Benefits'!G$6</f>
        <v>11848.32</v>
      </c>
      <c r="X1351" s="28">
        <f>'2021-22 Salary &amp; Benefits'!H$6</f>
        <v>0.2271</v>
      </c>
      <c r="Y1351" s="28">
        <f>'2021-22 Salary &amp; Benefits'!I$6</f>
        <v>0.22070000000000001</v>
      </c>
      <c r="Z1351" s="26">
        <f t="shared" si="296"/>
        <v>0</v>
      </c>
      <c r="AA1351" s="27">
        <f t="shared" si="288"/>
        <v>0</v>
      </c>
      <c r="AB1351" s="27">
        <f t="shared" si="297"/>
        <v>0</v>
      </c>
      <c r="AC1351" s="27">
        <f t="shared" si="298"/>
        <v>0</v>
      </c>
      <c r="AD1351" s="26">
        <f t="shared" si="299"/>
        <v>0</v>
      </c>
    </row>
    <row r="1352" spans="1:30" s="5" customFormat="1">
      <c r="A1352" s="129" t="s">
        <v>2529</v>
      </c>
      <c r="B1352" s="129" t="s">
        <v>2015</v>
      </c>
      <c r="C1352" s="130">
        <v>4472</v>
      </c>
      <c r="D1352" s="129" t="s">
        <v>2026</v>
      </c>
      <c r="E1352" s="169">
        <f>VLOOKUP($C1352,'2020-21 School Level AAFTE'!$C:$Z,11,FALSE)</f>
        <v>0.47799999999999998</v>
      </c>
      <c r="F1352" s="169" t="str">
        <f>VLOOKUP($C1352,'2020-21 School Level AAFTE'!$C:$Z,8,FALSE)</f>
        <v>No</v>
      </c>
      <c r="G1352" s="167">
        <f>VLOOKUP($C1352,'2020-21 School Level AAFTE'!$C:$I,7,FALSE)</f>
        <v>460.6</v>
      </c>
      <c r="H1352" s="145">
        <f>IFERROR(IF(F1352= "yes",VLOOKUP(C1352,Summary!$B:$I,5,0),0),0)</f>
        <v>0</v>
      </c>
      <c r="I1352" s="143">
        <f t="shared" si="289"/>
        <v>0</v>
      </c>
      <c r="J1352" s="101">
        <f>VLOOKUP($A1352,'2021-22 Salary &amp; Benefits'!$A:$I,3,FALSE)</f>
        <v>1</v>
      </c>
      <c r="K1352" s="101">
        <f>VLOOKUP($A1352,'2021-22 Salary &amp; Benefits'!$A:$I,4,FALSE)</f>
        <v>1.04</v>
      </c>
      <c r="L1352" s="45">
        <f t="shared" si="290"/>
        <v>0</v>
      </c>
      <c r="M1352" s="29">
        <v>15</v>
      </c>
      <c r="N1352" s="31">
        <f t="shared" si="291"/>
        <v>0</v>
      </c>
      <c r="O1352" s="29">
        <v>1.1000000000000001</v>
      </c>
      <c r="P1352" s="29">
        <v>36</v>
      </c>
      <c r="Q1352" s="32">
        <f t="shared" si="292"/>
        <v>0</v>
      </c>
      <c r="R1352" s="122">
        <f t="shared" si="293"/>
        <v>0</v>
      </c>
      <c r="S1352" s="25">
        <f>VLOOKUP($A1352,'2021-22 Salary &amp; Benefits'!$A:$I,5,FALSE)</f>
        <v>67585</v>
      </c>
      <c r="T1352" s="25">
        <f>VLOOKUP($A1352,'2021-22 Salary &amp; Benefits'!$A:$I,6,FALSE)</f>
        <v>68937</v>
      </c>
      <c r="U1352" s="26">
        <f t="shared" si="294"/>
        <v>0</v>
      </c>
      <c r="V1352" s="26">
        <f t="shared" si="295"/>
        <v>0</v>
      </c>
      <c r="W1352" s="26">
        <f>'2021-22 Salary &amp; Benefits'!G$6</f>
        <v>11848.32</v>
      </c>
      <c r="X1352" s="28">
        <f>'2021-22 Salary &amp; Benefits'!H$6</f>
        <v>0.2271</v>
      </c>
      <c r="Y1352" s="28">
        <f>'2021-22 Salary &amp; Benefits'!I$6</f>
        <v>0.22070000000000001</v>
      </c>
      <c r="Z1352" s="26">
        <f t="shared" si="296"/>
        <v>0</v>
      </c>
      <c r="AA1352" s="27">
        <f t="shared" si="288"/>
        <v>0</v>
      </c>
      <c r="AB1352" s="27">
        <f t="shared" si="297"/>
        <v>0</v>
      </c>
      <c r="AC1352" s="27">
        <f t="shared" si="298"/>
        <v>0</v>
      </c>
      <c r="AD1352" s="26">
        <f t="shared" si="299"/>
        <v>0</v>
      </c>
    </row>
    <row r="1353" spans="1:30" s="5" customFormat="1">
      <c r="A1353" s="129" t="s">
        <v>2529</v>
      </c>
      <c r="B1353" s="129" t="s">
        <v>2015</v>
      </c>
      <c r="C1353" s="130">
        <v>3540</v>
      </c>
      <c r="D1353" s="129" t="s">
        <v>2021</v>
      </c>
      <c r="E1353" s="169">
        <f>VLOOKUP($C1353,'2020-21 School Level AAFTE'!$C:$Z,11,FALSE)</f>
        <v>0.59219999999999995</v>
      </c>
      <c r="F1353" s="169" t="str">
        <f>VLOOKUP($C1353,'2020-21 School Level AAFTE'!$C:$Z,8,FALSE)</f>
        <v>Yes</v>
      </c>
      <c r="G1353" s="167">
        <f>VLOOKUP($C1353,'2020-21 School Level AAFTE'!$C:$I,7,FALSE)</f>
        <v>342.32</v>
      </c>
      <c r="H1353" s="145">
        <f>IFERROR(IF(F1353= "yes",VLOOKUP(C1353,Summary!$B:$I,5,0),0),0)</f>
        <v>0</v>
      </c>
      <c r="I1353" s="144">
        <f t="shared" si="289"/>
        <v>342.32</v>
      </c>
      <c r="J1353" s="101">
        <f>VLOOKUP($A1353,'2021-22 Salary &amp; Benefits'!$A:$I,3,FALSE)</f>
        <v>1</v>
      </c>
      <c r="K1353" s="101">
        <f>VLOOKUP($A1353,'2021-22 Salary &amp; Benefits'!$A:$I,4,FALSE)</f>
        <v>1.04</v>
      </c>
      <c r="L1353" s="121">
        <f t="shared" si="290"/>
        <v>342.32</v>
      </c>
      <c r="M1353" s="29">
        <v>15</v>
      </c>
      <c r="N1353" s="31">
        <f t="shared" si="291"/>
        <v>22.821333333333332</v>
      </c>
      <c r="O1353" s="29">
        <v>1.1000000000000001</v>
      </c>
      <c r="P1353" s="29">
        <v>36</v>
      </c>
      <c r="Q1353" s="32">
        <f t="shared" si="292"/>
        <v>903.72479999999996</v>
      </c>
      <c r="R1353" s="122">
        <f t="shared" si="293"/>
        <v>1.0041386666666665</v>
      </c>
      <c r="S1353" s="25">
        <f>VLOOKUP($A1353,'2021-22 Salary &amp; Benefits'!$A:$I,5,FALSE)</f>
        <v>67585</v>
      </c>
      <c r="T1353" s="25">
        <f>VLOOKUP($A1353,'2021-22 Salary &amp; Benefits'!$A:$I,6,FALSE)</f>
        <v>68937</v>
      </c>
      <c r="U1353" s="26">
        <f t="shared" si="294"/>
        <v>67864.711786666652</v>
      </c>
      <c r="V1353" s="26">
        <f t="shared" si="295"/>
        <v>4126.4877678933262</v>
      </c>
      <c r="W1353" s="26">
        <f>'2021-22 Salary &amp; Benefits'!G$6</f>
        <v>11848.32</v>
      </c>
      <c r="X1353" s="28">
        <f>'2021-22 Salary &amp; Benefits'!H$6</f>
        <v>0.2271</v>
      </c>
      <c r="Y1353" s="28">
        <f>'2021-22 Salary &amp; Benefits'!I$6</f>
        <v>0.22070000000000001</v>
      </c>
      <c r="Z1353" s="26">
        <f t="shared" si="296"/>
        <v>28220.148144166051</v>
      </c>
      <c r="AA1353" s="27">
        <f t="shared" si="288"/>
        <v>1199.8533259093329</v>
      </c>
      <c r="AB1353" s="27">
        <f t="shared" si="297"/>
        <v>264.80762902818975</v>
      </c>
      <c r="AC1353" s="27">
        <f t="shared" si="298"/>
        <v>1464.6609549375225</v>
      </c>
      <c r="AD1353" s="26">
        <f t="shared" si="299"/>
        <v>101676.00865366355</v>
      </c>
    </row>
    <row r="1354" spans="1:30" s="5" customFormat="1">
      <c r="A1354" s="129" t="s">
        <v>2529</v>
      </c>
      <c r="B1354" s="129" t="s">
        <v>2015</v>
      </c>
      <c r="C1354" s="130">
        <v>2342</v>
      </c>
      <c r="D1354" s="129" t="s">
        <v>50</v>
      </c>
      <c r="E1354" s="169">
        <f>VLOOKUP($C1354,'2020-21 School Level AAFTE'!$C:$Z,11,FALSE)</f>
        <v>0.25940000000000002</v>
      </c>
      <c r="F1354" s="169" t="str">
        <f>VLOOKUP($C1354,'2020-21 School Level AAFTE'!$C:$Z,8,FALSE)</f>
        <v>No</v>
      </c>
      <c r="G1354" s="167">
        <f>VLOOKUP($C1354,'2020-21 School Level AAFTE'!$C:$I,7,FALSE)</f>
        <v>266.68</v>
      </c>
      <c r="H1354" s="145">
        <f>IFERROR(IF(F1354= "yes",VLOOKUP(C1354,Summary!$B:$I,5,0),0),0)</f>
        <v>0</v>
      </c>
      <c r="I1354" s="144">
        <f t="shared" si="289"/>
        <v>0</v>
      </c>
      <c r="J1354" s="101">
        <f>VLOOKUP($A1354,'2021-22 Salary &amp; Benefits'!$A:$I,3,FALSE)</f>
        <v>1</v>
      </c>
      <c r="K1354" s="101">
        <f>VLOOKUP($A1354,'2021-22 Salary &amp; Benefits'!$A:$I,4,FALSE)</f>
        <v>1.04</v>
      </c>
      <c r="L1354" s="121">
        <f t="shared" si="290"/>
        <v>0</v>
      </c>
      <c r="M1354" s="29">
        <v>15</v>
      </c>
      <c r="N1354" s="31">
        <f t="shared" si="291"/>
        <v>0</v>
      </c>
      <c r="O1354" s="29">
        <v>1.1000000000000001</v>
      </c>
      <c r="P1354" s="29">
        <v>36</v>
      </c>
      <c r="Q1354" s="32">
        <f t="shared" si="292"/>
        <v>0</v>
      </c>
      <c r="R1354" s="122">
        <f t="shared" si="293"/>
        <v>0</v>
      </c>
      <c r="S1354" s="25">
        <f>VLOOKUP($A1354,'2021-22 Salary &amp; Benefits'!$A:$I,5,FALSE)</f>
        <v>67585</v>
      </c>
      <c r="T1354" s="25">
        <f>VLOOKUP($A1354,'2021-22 Salary &amp; Benefits'!$A:$I,6,FALSE)</f>
        <v>68937</v>
      </c>
      <c r="U1354" s="26">
        <f t="shared" si="294"/>
        <v>0</v>
      </c>
      <c r="V1354" s="26">
        <f t="shared" si="295"/>
        <v>0</v>
      </c>
      <c r="W1354" s="26">
        <f>'2021-22 Salary &amp; Benefits'!G$6</f>
        <v>11848.32</v>
      </c>
      <c r="X1354" s="28">
        <f>'2021-22 Salary &amp; Benefits'!H$6</f>
        <v>0.2271</v>
      </c>
      <c r="Y1354" s="28">
        <f>'2021-22 Salary &amp; Benefits'!I$6</f>
        <v>0.22070000000000001</v>
      </c>
      <c r="Z1354" s="26">
        <f t="shared" si="296"/>
        <v>0</v>
      </c>
      <c r="AA1354" s="27">
        <f t="shared" si="288"/>
        <v>0</v>
      </c>
      <c r="AB1354" s="27">
        <f t="shared" si="297"/>
        <v>0</v>
      </c>
      <c r="AC1354" s="27">
        <f t="shared" si="298"/>
        <v>0</v>
      </c>
      <c r="AD1354" s="26">
        <f t="shared" si="299"/>
        <v>0</v>
      </c>
    </row>
    <row r="1355" spans="1:30" s="5" customFormat="1">
      <c r="A1355" s="129" t="s">
        <v>2529</v>
      </c>
      <c r="B1355" s="129" t="s">
        <v>2015</v>
      </c>
      <c r="C1355" s="130">
        <v>3066</v>
      </c>
      <c r="D1355" s="129" t="s">
        <v>2019</v>
      </c>
      <c r="E1355" s="169">
        <f>VLOOKUP($C1355,'2020-21 School Level AAFTE'!$C:$Z,11,FALSE)</f>
        <v>0.40989999999999999</v>
      </c>
      <c r="F1355" s="169" t="str">
        <f>VLOOKUP($C1355,'2020-21 School Level AAFTE'!$C:$Z,8,FALSE)</f>
        <v>No</v>
      </c>
      <c r="G1355" s="167">
        <f>VLOOKUP($C1355,'2020-21 School Level AAFTE'!$C:$I,7,FALSE)</f>
        <v>237.9</v>
      </c>
      <c r="H1355" s="145">
        <f>IFERROR(IF(F1355= "yes",VLOOKUP(C1355,Summary!$B:$I,5,0),0),0)</f>
        <v>0</v>
      </c>
      <c r="I1355" s="143">
        <f t="shared" si="289"/>
        <v>0</v>
      </c>
      <c r="J1355" s="101">
        <f>VLOOKUP($A1355,'2021-22 Salary &amp; Benefits'!$A:$I,3,FALSE)</f>
        <v>1</v>
      </c>
      <c r="K1355" s="101">
        <f>VLOOKUP($A1355,'2021-22 Salary &amp; Benefits'!$A:$I,4,FALSE)</f>
        <v>1.04</v>
      </c>
      <c r="L1355" s="45">
        <f t="shared" si="290"/>
        <v>0</v>
      </c>
      <c r="M1355" s="29">
        <v>15</v>
      </c>
      <c r="N1355" s="31">
        <f t="shared" si="291"/>
        <v>0</v>
      </c>
      <c r="O1355" s="29">
        <v>1.1000000000000001</v>
      </c>
      <c r="P1355" s="29">
        <v>36</v>
      </c>
      <c r="Q1355" s="32">
        <f t="shared" si="292"/>
        <v>0</v>
      </c>
      <c r="R1355" s="122">
        <f t="shared" si="293"/>
        <v>0</v>
      </c>
      <c r="S1355" s="25">
        <f>VLOOKUP($A1355,'2021-22 Salary &amp; Benefits'!$A:$I,5,FALSE)</f>
        <v>67585</v>
      </c>
      <c r="T1355" s="25">
        <f>VLOOKUP($A1355,'2021-22 Salary &amp; Benefits'!$A:$I,6,FALSE)</f>
        <v>68937</v>
      </c>
      <c r="U1355" s="26">
        <f t="shared" si="294"/>
        <v>0</v>
      </c>
      <c r="V1355" s="26">
        <f t="shared" si="295"/>
        <v>0</v>
      </c>
      <c r="W1355" s="26">
        <f>'2021-22 Salary &amp; Benefits'!G$6</f>
        <v>11848.32</v>
      </c>
      <c r="X1355" s="28">
        <f>'2021-22 Salary &amp; Benefits'!H$6</f>
        <v>0.2271</v>
      </c>
      <c r="Y1355" s="28">
        <f>'2021-22 Salary &amp; Benefits'!I$6</f>
        <v>0.22070000000000001</v>
      </c>
      <c r="Z1355" s="26">
        <f t="shared" si="296"/>
        <v>0</v>
      </c>
      <c r="AA1355" s="27">
        <f t="shared" si="288"/>
        <v>0</v>
      </c>
      <c r="AB1355" s="27">
        <f t="shared" si="297"/>
        <v>0</v>
      </c>
      <c r="AC1355" s="27">
        <f t="shared" si="298"/>
        <v>0</v>
      </c>
      <c r="AD1355" s="26">
        <f t="shared" si="299"/>
        <v>0</v>
      </c>
    </row>
    <row r="1356" spans="1:30" s="5" customFormat="1">
      <c r="A1356" s="129" t="s">
        <v>2529</v>
      </c>
      <c r="B1356" s="129" t="s">
        <v>2015</v>
      </c>
      <c r="C1356" s="130">
        <v>4458</v>
      </c>
      <c r="D1356" s="129" t="s">
        <v>2025</v>
      </c>
      <c r="E1356" s="169">
        <f>VLOOKUP($C1356,'2020-21 School Level AAFTE'!$C:$Z,11,FALSE)</f>
        <v>0.28810000000000002</v>
      </c>
      <c r="F1356" s="169" t="str">
        <f>VLOOKUP($C1356,'2020-21 School Level AAFTE'!$C:$Z,8,FALSE)</f>
        <v>No</v>
      </c>
      <c r="G1356" s="167">
        <f>VLOOKUP($C1356,'2020-21 School Level AAFTE'!$C:$I,7,FALSE)</f>
        <v>303.32</v>
      </c>
      <c r="H1356" s="145">
        <f>IFERROR(IF(F1356= "yes",VLOOKUP(C1356,Summary!$B:$I,5,0),0),0)</f>
        <v>0</v>
      </c>
      <c r="I1356" s="143">
        <f t="shared" si="289"/>
        <v>0</v>
      </c>
      <c r="J1356" s="101">
        <f>VLOOKUP($A1356,'2021-22 Salary &amp; Benefits'!$A:$I,3,FALSE)</f>
        <v>1</v>
      </c>
      <c r="K1356" s="101">
        <f>VLOOKUP($A1356,'2021-22 Salary &amp; Benefits'!$A:$I,4,FALSE)</f>
        <v>1.04</v>
      </c>
      <c r="L1356" s="45">
        <f t="shared" si="290"/>
        <v>0</v>
      </c>
      <c r="M1356" s="29">
        <v>15</v>
      </c>
      <c r="N1356" s="31">
        <f t="shared" si="291"/>
        <v>0</v>
      </c>
      <c r="O1356" s="29">
        <v>1.1000000000000001</v>
      </c>
      <c r="P1356" s="29">
        <v>36</v>
      </c>
      <c r="Q1356" s="32">
        <f t="shared" si="292"/>
        <v>0</v>
      </c>
      <c r="R1356" s="122">
        <f t="shared" si="293"/>
        <v>0</v>
      </c>
      <c r="S1356" s="25">
        <f>VLOOKUP($A1356,'2021-22 Salary &amp; Benefits'!$A:$I,5,FALSE)</f>
        <v>67585</v>
      </c>
      <c r="T1356" s="25">
        <f>VLOOKUP($A1356,'2021-22 Salary &amp; Benefits'!$A:$I,6,FALSE)</f>
        <v>68937</v>
      </c>
      <c r="U1356" s="26">
        <f t="shared" si="294"/>
        <v>0</v>
      </c>
      <c r="V1356" s="26">
        <f t="shared" si="295"/>
        <v>0</v>
      </c>
      <c r="W1356" s="26">
        <f>'2021-22 Salary &amp; Benefits'!G$6</f>
        <v>11848.32</v>
      </c>
      <c r="X1356" s="28">
        <f>'2021-22 Salary &amp; Benefits'!H$6</f>
        <v>0.2271</v>
      </c>
      <c r="Y1356" s="28">
        <f>'2021-22 Salary &amp; Benefits'!I$6</f>
        <v>0.22070000000000001</v>
      </c>
      <c r="Z1356" s="26">
        <f t="shared" si="296"/>
        <v>0</v>
      </c>
      <c r="AA1356" s="27">
        <f t="shared" ref="AA1356:AA1419" si="300">($T1356*$K1356*$R1356/180*3)</f>
        <v>0</v>
      </c>
      <c r="AB1356" s="27">
        <f t="shared" si="297"/>
        <v>0</v>
      </c>
      <c r="AC1356" s="27">
        <f t="shared" si="298"/>
        <v>0</v>
      </c>
      <c r="AD1356" s="26">
        <f t="shared" si="299"/>
        <v>0</v>
      </c>
    </row>
    <row r="1357" spans="1:30" s="5" customFormat="1">
      <c r="A1357" s="129" t="s">
        <v>2529</v>
      </c>
      <c r="B1357" s="129" t="s">
        <v>2015</v>
      </c>
      <c r="C1357" s="130">
        <v>2621</v>
      </c>
      <c r="D1357" s="129" t="s">
        <v>2018</v>
      </c>
      <c r="E1357" s="169">
        <f>VLOOKUP($C1357,'2020-21 School Level AAFTE'!$C:$Z,11,FALSE)</f>
        <v>0.3014</v>
      </c>
      <c r="F1357" s="169" t="str">
        <f>VLOOKUP($C1357,'2020-21 School Level AAFTE'!$C:$Z,8,FALSE)</f>
        <v>No</v>
      </c>
      <c r="G1357" s="167">
        <f>VLOOKUP($C1357,'2020-21 School Level AAFTE'!$C:$I,7,FALSE)</f>
        <v>329.32</v>
      </c>
      <c r="H1357" s="145">
        <f>IFERROR(IF(F1357= "yes",VLOOKUP(C1357,Summary!$B:$I,5,0),0),0)</f>
        <v>0</v>
      </c>
      <c r="I1357" s="144">
        <f t="shared" si="289"/>
        <v>0</v>
      </c>
      <c r="J1357" s="101">
        <f>VLOOKUP($A1357,'2021-22 Salary &amp; Benefits'!$A:$I,3,FALSE)</f>
        <v>1</v>
      </c>
      <c r="K1357" s="101">
        <f>VLOOKUP($A1357,'2021-22 Salary &amp; Benefits'!$A:$I,4,FALSE)</f>
        <v>1.04</v>
      </c>
      <c r="L1357" s="121">
        <f t="shared" si="290"/>
        <v>0</v>
      </c>
      <c r="M1357" s="29">
        <v>15</v>
      </c>
      <c r="N1357" s="31">
        <f t="shared" si="291"/>
        <v>0</v>
      </c>
      <c r="O1357" s="29">
        <v>1.1000000000000001</v>
      </c>
      <c r="P1357" s="29">
        <v>36</v>
      </c>
      <c r="Q1357" s="32">
        <f t="shared" si="292"/>
        <v>0</v>
      </c>
      <c r="R1357" s="122">
        <f t="shared" si="293"/>
        <v>0</v>
      </c>
      <c r="S1357" s="25">
        <f>VLOOKUP($A1357,'2021-22 Salary &amp; Benefits'!$A:$I,5,FALSE)</f>
        <v>67585</v>
      </c>
      <c r="T1357" s="25">
        <f>VLOOKUP($A1357,'2021-22 Salary &amp; Benefits'!$A:$I,6,FALSE)</f>
        <v>68937</v>
      </c>
      <c r="U1357" s="26">
        <f t="shared" si="294"/>
        <v>0</v>
      </c>
      <c r="V1357" s="26">
        <f t="shared" si="295"/>
        <v>0</v>
      </c>
      <c r="W1357" s="26">
        <f>'2021-22 Salary &amp; Benefits'!G$6</f>
        <v>11848.32</v>
      </c>
      <c r="X1357" s="28">
        <f>'2021-22 Salary &amp; Benefits'!H$6</f>
        <v>0.2271</v>
      </c>
      <c r="Y1357" s="28">
        <f>'2021-22 Salary &amp; Benefits'!I$6</f>
        <v>0.22070000000000001</v>
      </c>
      <c r="Z1357" s="26">
        <f t="shared" si="296"/>
        <v>0</v>
      </c>
      <c r="AA1357" s="27">
        <f t="shared" si="300"/>
        <v>0</v>
      </c>
      <c r="AB1357" s="27">
        <f t="shared" si="297"/>
        <v>0</v>
      </c>
      <c r="AC1357" s="27">
        <f t="shared" si="298"/>
        <v>0</v>
      </c>
      <c r="AD1357" s="26">
        <f t="shared" si="299"/>
        <v>0</v>
      </c>
    </row>
    <row r="1358" spans="1:30" s="5" customFormat="1">
      <c r="A1358" s="129" t="s">
        <v>2529</v>
      </c>
      <c r="B1358" s="129" t="s">
        <v>2015</v>
      </c>
      <c r="C1358" s="130">
        <v>3132</v>
      </c>
      <c r="D1358" s="129" t="s">
        <v>2020</v>
      </c>
      <c r="E1358" s="169">
        <f>VLOOKUP($C1358,'2020-21 School Level AAFTE'!$C:$Z,11,FALSE)</f>
        <v>0.17430000000000001</v>
      </c>
      <c r="F1358" s="169" t="str">
        <f>VLOOKUP($C1358,'2020-21 School Level AAFTE'!$C:$Z,8,FALSE)</f>
        <v>No</v>
      </c>
      <c r="G1358" s="167">
        <f>VLOOKUP($C1358,'2020-21 School Level AAFTE'!$C:$I,7,FALSE)</f>
        <v>1848.6699999999998</v>
      </c>
      <c r="H1358" s="145">
        <f>IFERROR(IF(F1358= "yes",VLOOKUP(C1358,Summary!$B:$I,5,0),0),0)</f>
        <v>0</v>
      </c>
      <c r="I1358" s="144">
        <f t="shared" si="289"/>
        <v>0</v>
      </c>
      <c r="J1358" s="101">
        <f>VLOOKUP($A1358,'2021-22 Salary &amp; Benefits'!$A:$I,3,FALSE)</f>
        <v>1</v>
      </c>
      <c r="K1358" s="101">
        <f>VLOOKUP($A1358,'2021-22 Salary &amp; Benefits'!$A:$I,4,FALSE)</f>
        <v>1.04</v>
      </c>
      <c r="L1358" s="121">
        <f t="shared" si="290"/>
        <v>0</v>
      </c>
      <c r="M1358" s="29">
        <v>15</v>
      </c>
      <c r="N1358" s="31">
        <f t="shared" si="291"/>
        <v>0</v>
      </c>
      <c r="O1358" s="29">
        <v>1.1000000000000001</v>
      </c>
      <c r="P1358" s="29">
        <v>36</v>
      </c>
      <c r="Q1358" s="32">
        <f t="shared" si="292"/>
        <v>0</v>
      </c>
      <c r="R1358" s="122">
        <f t="shared" si="293"/>
        <v>0</v>
      </c>
      <c r="S1358" s="25">
        <f>VLOOKUP($A1358,'2021-22 Salary &amp; Benefits'!$A:$I,5,FALSE)</f>
        <v>67585</v>
      </c>
      <c r="T1358" s="25">
        <f>VLOOKUP($A1358,'2021-22 Salary &amp; Benefits'!$A:$I,6,FALSE)</f>
        <v>68937</v>
      </c>
      <c r="U1358" s="26">
        <f t="shared" si="294"/>
        <v>0</v>
      </c>
      <c r="V1358" s="26">
        <f t="shared" si="295"/>
        <v>0</v>
      </c>
      <c r="W1358" s="26">
        <f>'2021-22 Salary &amp; Benefits'!G$6</f>
        <v>11848.32</v>
      </c>
      <c r="X1358" s="28">
        <f>'2021-22 Salary &amp; Benefits'!H$6</f>
        <v>0.2271</v>
      </c>
      <c r="Y1358" s="28">
        <f>'2021-22 Salary &amp; Benefits'!I$6</f>
        <v>0.22070000000000001</v>
      </c>
      <c r="Z1358" s="26">
        <f t="shared" si="296"/>
        <v>0</v>
      </c>
      <c r="AA1358" s="27">
        <f t="shared" si="300"/>
        <v>0</v>
      </c>
      <c r="AB1358" s="27">
        <f t="shared" si="297"/>
        <v>0</v>
      </c>
      <c r="AC1358" s="27">
        <f t="shared" si="298"/>
        <v>0</v>
      </c>
      <c r="AD1358" s="26">
        <f t="shared" si="299"/>
        <v>0</v>
      </c>
    </row>
    <row r="1359" spans="1:30" s="5" customFormat="1">
      <c r="A1359" s="129" t="s">
        <v>2529</v>
      </c>
      <c r="B1359" s="129" t="s">
        <v>2015</v>
      </c>
      <c r="C1359" s="130">
        <v>5078</v>
      </c>
      <c r="D1359" s="129" t="s">
        <v>2028</v>
      </c>
      <c r="E1359" s="169">
        <f>VLOOKUP($C1359,'2020-21 School Level AAFTE'!$C:$Z,11,FALSE)</f>
        <v>0.30280000000000001</v>
      </c>
      <c r="F1359" s="169" t="str">
        <f>VLOOKUP($C1359,'2020-21 School Level AAFTE'!$C:$Z,8,FALSE)</f>
        <v>No</v>
      </c>
      <c r="G1359" s="167">
        <f>VLOOKUP($C1359,'2020-21 School Level AAFTE'!$C:$I,7,FALSE)</f>
        <v>333.52</v>
      </c>
      <c r="H1359" s="145">
        <f>IFERROR(IF(F1359= "yes",VLOOKUP(C1359,Summary!$B:$I,5,0),0),0)</f>
        <v>0</v>
      </c>
      <c r="I1359" s="143">
        <f t="shared" si="289"/>
        <v>0</v>
      </c>
      <c r="J1359" s="101">
        <f>VLOOKUP($A1359,'2021-22 Salary &amp; Benefits'!$A:$I,3,FALSE)</f>
        <v>1</v>
      </c>
      <c r="K1359" s="101">
        <f>VLOOKUP($A1359,'2021-22 Salary &amp; Benefits'!$A:$I,4,FALSE)</f>
        <v>1.04</v>
      </c>
      <c r="L1359" s="45">
        <f t="shared" si="290"/>
        <v>0</v>
      </c>
      <c r="M1359" s="29">
        <v>15</v>
      </c>
      <c r="N1359" s="31">
        <f t="shared" si="291"/>
        <v>0</v>
      </c>
      <c r="O1359" s="29">
        <v>1.1000000000000001</v>
      </c>
      <c r="P1359" s="29">
        <v>36</v>
      </c>
      <c r="Q1359" s="32">
        <f t="shared" si="292"/>
        <v>0</v>
      </c>
      <c r="R1359" s="122">
        <f t="shared" si="293"/>
        <v>0</v>
      </c>
      <c r="S1359" s="25">
        <f>VLOOKUP($A1359,'2021-22 Salary &amp; Benefits'!$A:$I,5,FALSE)</f>
        <v>67585</v>
      </c>
      <c r="T1359" s="25">
        <f>VLOOKUP($A1359,'2021-22 Salary &amp; Benefits'!$A:$I,6,FALSE)</f>
        <v>68937</v>
      </c>
      <c r="U1359" s="26">
        <f t="shared" si="294"/>
        <v>0</v>
      </c>
      <c r="V1359" s="26">
        <f t="shared" si="295"/>
        <v>0</v>
      </c>
      <c r="W1359" s="26">
        <f>'2021-22 Salary &amp; Benefits'!G$6</f>
        <v>11848.32</v>
      </c>
      <c r="X1359" s="28">
        <f>'2021-22 Salary &amp; Benefits'!H$6</f>
        <v>0.2271</v>
      </c>
      <c r="Y1359" s="28">
        <f>'2021-22 Salary &amp; Benefits'!I$6</f>
        <v>0.22070000000000001</v>
      </c>
      <c r="Z1359" s="26">
        <f t="shared" si="296"/>
        <v>0</v>
      </c>
      <c r="AA1359" s="27">
        <f t="shared" si="300"/>
        <v>0</v>
      </c>
      <c r="AB1359" s="27">
        <f t="shared" si="297"/>
        <v>0</v>
      </c>
      <c r="AC1359" s="27">
        <f t="shared" si="298"/>
        <v>0</v>
      </c>
      <c r="AD1359" s="26">
        <f t="shared" si="299"/>
        <v>0</v>
      </c>
    </row>
    <row r="1360" spans="1:30" s="5" customFormat="1">
      <c r="A1360" s="129" t="s">
        <v>2529</v>
      </c>
      <c r="B1360" s="129" t="s">
        <v>2015</v>
      </c>
      <c r="C1360" s="130">
        <v>5248</v>
      </c>
      <c r="D1360" s="129" t="s">
        <v>2029</v>
      </c>
      <c r="E1360" s="169">
        <f>VLOOKUP($C1360,'2020-21 School Level AAFTE'!$C:$Z,11,FALSE)</f>
        <v>0.20910000000000001</v>
      </c>
      <c r="F1360" s="169" t="str">
        <f>VLOOKUP($C1360,'2020-21 School Level AAFTE'!$C:$Z,8,FALSE)</f>
        <v>No</v>
      </c>
      <c r="G1360" s="167">
        <f>VLOOKUP($C1360,'2020-21 School Level AAFTE'!$C:$I,7,FALSE)</f>
        <v>171.3</v>
      </c>
      <c r="H1360" s="145">
        <f>IFERROR(IF(F1360= "yes",VLOOKUP(C1360,Summary!$B:$I,5,0),0),0)</f>
        <v>0</v>
      </c>
      <c r="I1360" s="144">
        <f t="shared" ref="I1360:I1421" si="301">IF(F1360= "yes", G1360,0)</f>
        <v>0</v>
      </c>
      <c r="J1360" s="101">
        <f>VLOOKUP($A1360,'2021-22 Salary &amp; Benefits'!$A:$I,3,FALSE)</f>
        <v>1</v>
      </c>
      <c r="K1360" s="101">
        <f>VLOOKUP($A1360,'2021-22 Salary &amp; Benefits'!$A:$I,4,FALSE)</f>
        <v>1.04</v>
      </c>
      <c r="L1360" s="121">
        <f t="shared" ref="L1360:L1421" si="302">IF(H1360&gt;0,H1360,I1360)</f>
        <v>0</v>
      </c>
      <c r="M1360" s="29">
        <v>15</v>
      </c>
      <c r="N1360" s="31">
        <f t="shared" ref="N1360:N1421" si="303">IF(L1360="no",0,L1360/M1360)</f>
        <v>0</v>
      </c>
      <c r="O1360" s="29">
        <v>1.1000000000000001</v>
      </c>
      <c r="P1360" s="29">
        <v>36</v>
      </c>
      <c r="Q1360" s="32">
        <f t="shared" ref="Q1360:Q1421" si="304">IF(L1360="no",0,N1360*O1360*P1360)</f>
        <v>0</v>
      </c>
      <c r="R1360" s="122">
        <f t="shared" ref="R1360:R1421" si="305">IF(L1360="no",0,Q1360/900)</f>
        <v>0</v>
      </c>
      <c r="S1360" s="25">
        <f>VLOOKUP($A1360,'2021-22 Salary &amp; Benefits'!$A:$I,5,FALSE)</f>
        <v>67585</v>
      </c>
      <c r="T1360" s="25">
        <f>VLOOKUP($A1360,'2021-22 Salary &amp; Benefits'!$A:$I,6,FALSE)</f>
        <v>68937</v>
      </c>
      <c r="U1360" s="26">
        <f t="shared" ref="U1360:U1421" si="306">$J1360*$S1360*$R1360</f>
        <v>0</v>
      </c>
      <c r="V1360" s="26">
        <f t="shared" ref="V1360:V1421" si="307">$K1360*$T1360*$R1360-U1360</f>
        <v>0</v>
      </c>
      <c r="W1360" s="26">
        <f>'2021-22 Salary &amp; Benefits'!G$6</f>
        <v>11848.32</v>
      </c>
      <c r="X1360" s="28">
        <f>'2021-22 Salary &amp; Benefits'!H$6</f>
        <v>0.2271</v>
      </c>
      <c r="Y1360" s="28">
        <f>'2021-22 Salary &amp; Benefits'!I$6</f>
        <v>0.22070000000000001</v>
      </c>
      <c r="Z1360" s="26">
        <f t="shared" ref="Z1360:Z1421" si="308">U1360*X1360+V1360*Y1360+R1360*W1360</f>
        <v>0</v>
      </c>
      <c r="AA1360" s="27">
        <f t="shared" si="300"/>
        <v>0</v>
      </c>
      <c r="AB1360" s="27">
        <f t="shared" ref="AB1360:AB1421" si="309">AA1360*Y1360</f>
        <v>0</v>
      </c>
      <c r="AC1360" s="27">
        <f t="shared" ref="AC1360:AC1421" si="310">SUM(AA1360:AB1360)</f>
        <v>0</v>
      </c>
      <c r="AD1360" s="26">
        <f t="shared" ref="AD1360:AD1421" si="311">SUM(Z1360,U1360:V1360,AC1360)</f>
        <v>0</v>
      </c>
    </row>
    <row r="1361" spans="1:30" s="5" customFormat="1">
      <c r="A1361" s="129" t="s">
        <v>2529</v>
      </c>
      <c r="B1361" s="129" t="s">
        <v>2015</v>
      </c>
      <c r="C1361" s="130">
        <v>3697</v>
      </c>
      <c r="D1361" s="129" t="s">
        <v>244</v>
      </c>
      <c r="E1361" s="169">
        <f>VLOOKUP($C1361,'2020-21 School Level AAFTE'!$C:$Z,11,FALSE)</f>
        <v>0.16120000000000001</v>
      </c>
      <c r="F1361" s="169" t="str">
        <f>VLOOKUP($C1361,'2020-21 School Level AAFTE'!$C:$Z,8,FALSE)</f>
        <v>No</v>
      </c>
      <c r="G1361" s="167">
        <f>VLOOKUP($C1361,'2020-21 School Level AAFTE'!$C:$I,7,FALSE)</f>
        <v>389.68</v>
      </c>
      <c r="H1361" s="145">
        <f>IFERROR(IF(F1361= "yes",VLOOKUP(C1361,Summary!$B:$I,5,0),0),0)</f>
        <v>0</v>
      </c>
      <c r="I1361" s="144">
        <f t="shared" si="301"/>
        <v>0</v>
      </c>
      <c r="J1361" s="101">
        <f>VLOOKUP($A1361,'2021-22 Salary &amp; Benefits'!$A:$I,3,FALSE)</f>
        <v>1</v>
      </c>
      <c r="K1361" s="101">
        <f>VLOOKUP($A1361,'2021-22 Salary &amp; Benefits'!$A:$I,4,FALSE)</f>
        <v>1.04</v>
      </c>
      <c r="L1361" s="121">
        <f t="shared" si="302"/>
        <v>0</v>
      </c>
      <c r="M1361" s="29">
        <v>15</v>
      </c>
      <c r="N1361" s="31">
        <f t="shared" si="303"/>
        <v>0</v>
      </c>
      <c r="O1361" s="29">
        <v>1.1000000000000001</v>
      </c>
      <c r="P1361" s="29">
        <v>36</v>
      </c>
      <c r="Q1361" s="32">
        <f t="shared" si="304"/>
        <v>0</v>
      </c>
      <c r="R1361" s="122">
        <f t="shared" si="305"/>
        <v>0</v>
      </c>
      <c r="S1361" s="25">
        <f>VLOOKUP($A1361,'2021-22 Salary &amp; Benefits'!$A:$I,5,FALSE)</f>
        <v>67585</v>
      </c>
      <c r="T1361" s="25">
        <f>VLOOKUP($A1361,'2021-22 Salary &amp; Benefits'!$A:$I,6,FALSE)</f>
        <v>68937</v>
      </c>
      <c r="U1361" s="26">
        <f t="shared" si="306"/>
        <v>0</v>
      </c>
      <c r="V1361" s="26">
        <f t="shared" si="307"/>
        <v>0</v>
      </c>
      <c r="W1361" s="26">
        <f>'2021-22 Salary &amp; Benefits'!G$6</f>
        <v>11848.32</v>
      </c>
      <c r="X1361" s="28">
        <f>'2021-22 Salary &amp; Benefits'!H$6</f>
        <v>0.2271</v>
      </c>
      <c r="Y1361" s="28">
        <f>'2021-22 Salary &amp; Benefits'!I$6</f>
        <v>0.22070000000000001</v>
      </c>
      <c r="Z1361" s="26">
        <f t="shared" si="308"/>
        <v>0</v>
      </c>
      <c r="AA1361" s="27">
        <f t="shared" si="300"/>
        <v>0</v>
      </c>
      <c r="AB1361" s="27">
        <f t="shared" si="309"/>
        <v>0</v>
      </c>
      <c r="AC1361" s="27">
        <f t="shared" si="310"/>
        <v>0</v>
      </c>
      <c r="AD1361" s="26">
        <f t="shared" si="311"/>
        <v>0</v>
      </c>
    </row>
    <row r="1362" spans="1:30" s="5" customFormat="1">
      <c r="A1362" s="129" t="s">
        <v>2529</v>
      </c>
      <c r="B1362" s="129" t="s">
        <v>2015</v>
      </c>
      <c r="C1362" s="130">
        <v>3696</v>
      </c>
      <c r="D1362" s="129" t="s">
        <v>2022</v>
      </c>
      <c r="E1362" s="169">
        <f>VLOOKUP($C1362,'2020-21 School Level AAFTE'!$C:$Z,11,FALSE)</f>
        <v>0.36459999999999998</v>
      </c>
      <c r="F1362" s="169" t="str">
        <f>VLOOKUP($C1362,'2020-21 School Level AAFTE'!$C:$Z,8,FALSE)</f>
        <v>No</v>
      </c>
      <c r="G1362" s="167">
        <f>VLOOKUP($C1362,'2020-21 School Level AAFTE'!$C:$I,7,FALSE)</f>
        <v>414.83</v>
      </c>
      <c r="H1362" s="145">
        <f>IFERROR(IF(F1362= "yes",VLOOKUP(C1362,Summary!$B:$I,5,0),0),0)</f>
        <v>0</v>
      </c>
      <c r="I1362" s="143">
        <f t="shared" si="301"/>
        <v>0</v>
      </c>
      <c r="J1362" s="101">
        <f>VLOOKUP($A1362,'2021-22 Salary &amp; Benefits'!$A:$I,3,FALSE)</f>
        <v>1</v>
      </c>
      <c r="K1362" s="101">
        <f>VLOOKUP($A1362,'2021-22 Salary &amp; Benefits'!$A:$I,4,FALSE)</f>
        <v>1.04</v>
      </c>
      <c r="L1362" s="45">
        <f t="shared" si="302"/>
        <v>0</v>
      </c>
      <c r="M1362" s="29">
        <v>15</v>
      </c>
      <c r="N1362" s="31">
        <f t="shared" si="303"/>
        <v>0</v>
      </c>
      <c r="O1362" s="29">
        <v>1.1000000000000001</v>
      </c>
      <c r="P1362" s="29">
        <v>36</v>
      </c>
      <c r="Q1362" s="32">
        <f t="shared" si="304"/>
        <v>0</v>
      </c>
      <c r="R1362" s="122">
        <f t="shared" si="305"/>
        <v>0</v>
      </c>
      <c r="S1362" s="25">
        <f>VLOOKUP($A1362,'2021-22 Salary &amp; Benefits'!$A:$I,5,FALSE)</f>
        <v>67585</v>
      </c>
      <c r="T1362" s="25">
        <f>VLOOKUP($A1362,'2021-22 Salary &amp; Benefits'!$A:$I,6,FALSE)</f>
        <v>68937</v>
      </c>
      <c r="U1362" s="26">
        <f t="shared" si="306"/>
        <v>0</v>
      </c>
      <c r="V1362" s="26">
        <f t="shared" si="307"/>
        <v>0</v>
      </c>
      <c r="W1362" s="26">
        <f>'2021-22 Salary &amp; Benefits'!G$6</f>
        <v>11848.32</v>
      </c>
      <c r="X1362" s="28">
        <f>'2021-22 Salary &amp; Benefits'!H$6</f>
        <v>0.2271</v>
      </c>
      <c r="Y1362" s="28">
        <f>'2021-22 Salary &amp; Benefits'!I$6</f>
        <v>0.22070000000000001</v>
      </c>
      <c r="Z1362" s="26">
        <f t="shared" si="308"/>
        <v>0</v>
      </c>
      <c r="AA1362" s="27">
        <f t="shared" si="300"/>
        <v>0</v>
      </c>
      <c r="AB1362" s="27">
        <f t="shared" si="309"/>
        <v>0</v>
      </c>
      <c r="AC1362" s="27">
        <f t="shared" si="310"/>
        <v>0</v>
      </c>
      <c r="AD1362" s="26">
        <f t="shared" si="311"/>
        <v>0</v>
      </c>
    </row>
    <row r="1363" spans="1:30" s="5" customFormat="1">
      <c r="A1363" s="129" t="s">
        <v>2529</v>
      </c>
      <c r="B1363" s="129" t="s">
        <v>2015</v>
      </c>
      <c r="C1363" s="130">
        <v>2778</v>
      </c>
      <c r="D1363" s="129" t="s">
        <v>144</v>
      </c>
      <c r="E1363" s="169">
        <f>VLOOKUP($C1363,'2020-21 School Level AAFTE'!$C:$Z,11,FALSE)</f>
        <v>0.35549999999999998</v>
      </c>
      <c r="F1363" s="169" t="str">
        <f>VLOOKUP($C1363,'2020-21 School Level AAFTE'!$C:$Z,8,FALSE)</f>
        <v>No</v>
      </c>
      <c r="G1363" s="167">
        <f>VLOOKUP($C1363,'2020-21 School Level AAFTE'!$C:$I,7,FALSE)</f>
        <v>369.16</v>
      </c>
      <c r="H1363" s="145">
        <f>IFERROR(IF(F1363= "yes",VLOOKUP(C1363,Summary!$B:$I,5,0),0),0)</f>
        <v>0</v>
      </c>
      <c r="I1363" s="143">
        <f t="shared" si="301"/>
        <v>0</v>
      </c>
      <c r="J1363" s="101">
        <f>VLOOKUP($A1363,'2021-22 Salary &amp; Benefits'!$A:$I,3,FALSE)</f>
        <v>1</v>
      </c>
      <c r="K1363" s="101">
        <f>VLOOKUP($A1363,'2021-22 Salary &amp; Benefits'!$A:$I,4,FALSE)</f>
        <v>1.04</v>
      </c>
      <c r="L1363" s="45">
        <f t="shared" si="302"/>
        <v>0</v>
      </c>
      <c r="M1363" s="29">
        <v>15</v>
      </c>
      <c r="N1363" s="31">
        <f t="shared" si="303"/>
        <v>0</v>
      </c>
      <c r="O1363" s="29">
        <v>1.1000000000000001</v>
      </c>
      <c r="P1363" s="29">
        <v>36</v>
      </c>
      <c r="Q1363" s="32">
        <f t="shared" si="304"/>
        <v>0</v>
      </c>
      <c r="R1363" s="122">
        <f t="shared" si="305"/>
        <v>0</v>
      </c>
      <c r="S1363" s="25">
        <f>VLOOKUP($A1363,'2021-22 Salary &amp; Benefits'!$A:$I,5,FALSE)</f>
        <v>67585</v>
      </c>
      <c r="T1363" s="25">
        <f>VLOOKUP($A1363,'2021-22 Salary &amp; Benefits'!$A:$I,6,FALSE)</f>
        <v>68937</v>
      </c>
      <c r="U1363" s="26">
        <f t="shared" si="306"/>
        <v>0</v>
      </c>
      <c r="V1363" s="26">
        <f t="shared" si="307"/>
        <v>0</v>
      </c>
      <c r="W1363" s="26">
        <f>'2021-22 Salary &amp; Benefits'!G$6</f>
        <v>11848.32</v>
      </c>
      <c r="X1363" s="28">
        <f>'2021-22 Salary &amp; Benefits'!H$6</f>
        <v>0.2271</v>
      </c>
      <c r="Y1363" s="28">
        <f>'2021-22 Salary &amp; Benefits'!I$6</f>
        <v>0.22070000000000001</v>
      </c>
      <c r="Z1363" s="26">
        <f t="shared" si="308"/>
        <v>0</v>
      </c>
      <c r="AA1363" s="27">
        <f t="shared" si="300"/>
        <v>0</v>
      </c>
      <c r="AB1363" s="27">
        <f t="shared" si="309"/>
        <v>0</v>
      </c>
      <c r="AC1363" s="27">
        <f t="shared" si="310"/>
        <v>0</v>
      </c>
      <c r="AD1363" s="26">
        <f t="shared" si="311"/>
        <v>0</v>
      </c>
    </row>
    <row r="1364" spans="1:30" s="5" customFormat="1">
      <c r="A1364" s="129" t="s">
        <v>2529</v>
      </c>
      <c r="B1364" s="129" t="s">
        <v>2015</v>
      </c>
      <c r="C1364" s="130">
        <v>4473</v>
      </c>
      <c r="D1364" s="129" t="s">
        <v>2027</v>
      </c>
      <c r="E1364" s="169">
        <f>VLOOKUP($C1364,'2020-21 School Level AAFTE'!$C:$Z,11,FALSE)</f>
        <v>0.37430000000000002</v>
      </c>
      <c r="F1364" s="169" t="str">
        <f>VLOOKUP($C1364,'2020-21 School Level AAFTE'!$C:$Z,8,FALSE)</f>
        <v>No</v>
      </c>
      <c r="G1364" s="167">
        <f>VLOOKUP($C1364,'2020-21 School Level AAFTE'!$C:$I,7,FALSE)</f>
        <v>413.3</v>
      </c>
      <c r="H1364" s="145">
        <f>IFERROR(IF(F1364= "yes",VLOOKUP(C1364,Summary!$B:$I,5,0),0),0)</f>
        <v>0</v>
      </c>
      <c r="I1364" s="144">
        <f t="shared" si="301"/>
        <v>0</v>
      </c>
      <c r="J1364" s="101">
        <f>VLOOKUP($A1364,'2021-22 Salary &amp; Benefits'!$A:$I,3,FALSE)</f>
        <v>1</v>
      </c>
      <c r="K1364" s="101">
        <f>VLOOKUP($A1364,'2021-22 Salary &amp; Benefits'!$A:$I,4,FALSE)</f>
        <v>1.04</v>
      </c>
      <c r="L1364" s="121">
        <f t="shared" si="302"/>
        <v>0</v>
      </c>
      <c r="M1364" s="29">
        <v>15</v>
      </c>
      <c r="N1364" s="31">
        <f t="shared" si="303"/>
        <v>0</v>
      </c>
      <c r="O1364" s="29">
        <v>1.1000000000000001</v>
      </c>
      <c r="P1364" s="29">
        <v>36</v>
      </c>
      <c r="Q1364" s="32">
        <f t="shared" si="304"/>
        <v>0</v>
      </c>
      <c r="R1364" s="122">
        <f t="shared" si="305"/>
        <v>0</v>
      </c>
      <c r="S1364" s="25">
        <f>VLOOKUP($A1364,'2021-22 Salary &amp; Benefits'!$A:$I,5,FALSE)</f>
        <v>67585</v>
      </c>
      <c r="T1364" s="25">
        <f>VLOOKUP($A1364,'2021-22 Salary &amp; Benefits'!$A:$I,6,FALSE)</f>
        <v>68937</v>
      </c>
      <c r="U1364" s="26">
        <f t="shared" si="306"/>
        <v>0</v>
      </c>
      <c r="V1364" s="26">
        <f t="shared" si="307"/>
        <v>0</v>
      </c>
      <c r="W1364" s="26">
        <f>'2021-22 Salary &amp; Benefits'!G$6</f>
        <v>11848.32</v>
      </c>
      <c r="X1364" s="28">
        <f>'2021-22 Salary &amp; Benefits'!H$6</f>
        <v>0.2271</v>
      </c>
      <c r="Y1364" s="28">
        <f>'2021-22 Salary &amp; Benefits'!I$6</f>
        <v>0.22070000000000001</v>
      </c>
      <c r="Z1364" s="26">
        <f t="shared" si="308"/>
        <v>0</v>
      </c>
      <c r="AA1364" s="27">
        <f t="shared" si="300"/>
        <v>0</v>
      </c>
      <c r="AB1364" s="27">
        <f t="shared" si="309"/>
        <v>0</v>
      </c>
      <c r="AC1364" s="27">
        <f t="shared" si="310"/>
        <v>0</v>
      </c>
      <c r="AD1364" s="26">
        <f t="shared" si="311"/>
        <v>0</v>
      </c>
    </row>
    <row r="1365" spans="1:30" s="5" customFormat="1">
      <c r="A1365" s="129" t="s">
        <v>2529</v>
      </c>
      <c r="B1365" s="129" t="s">
        <v>2015</v>
      </c>
      <c r="C1365" s="130">
        <v>3711</v>
      </c>
      <c r="D1365" s="129" t="s">
        <v>634</v>
      </c>
      <c r="E1365" s="169">
        <f>VLOOKUP($C1365,'2020-21 School Level AAFTE'!$C:$Z,11,FALSE)</f>
        <v>0.1825</v>
      </c>
      <c r="F1365" s="169" t="str">
        <f>VLOOKUP($C1365,'2020-21 School Level AAFTE'!$C:$Z,8,FALSE)</f>
        <v>No</v>
      </c>
      <c r="G1365" s="167">
        <f>VLOOKUP($C1365,'2020-21 School Level AAFTE'!$C:$I,7,FALSE)</f>
        <v>779.73</v>
      </c>
      <c r="H1365" s="145">
        <f>IFERROR(IF(F1365= "yes",VLOOKUP(C1365,Summary!$B:$I,5,0),0),0)</f>
        <v>0</v>
      </c>
      <c r="I1365" s="143">
        <f t="shared" si="301"/>
        <v>0</v>
      </c>
      <c r="J1365" s="101">
        <f>VLOOKUP($A1365,'2021-22 Salary &amp; Benefits'!$A:$I,3,FALSE)</f>
        <v>1</v>
      </c>
      <c r="K1365" s="101">
        <f>VLOOKUP($A1365,'2021-22 Salary &amp; Benefits'!$A:$I,4,FALSE)</f>
        <v>1.04</v>
      </c>
      <c r="L1365" s="45">
        <f t="shared" si="302"/>
        <v>0</v>
      </c>
      <c r="M1365" s="29">
        <v>15</v>
      </c>
      <c r="N1365" s="31">
        <f t="shared" si="303"/>
        <v>0</v>
      </c>
      <c r="O1365" s="29">
        <v>1.1000000000000001</v>
      </c>
      <c r="P1365" s="29">
        <v>36</v>
      </c>
      <c r="Q1365" s="32">
        <f t="shared" si="304"/>
        <v>0</v>
      </c>
      <c r="R1365" s="122">
        <f t="shared" si="305"/>
        <v>0</v>
      </c>
      <c r="S1365" s="25">
        <f>VLOOKUP($A1365,'2021-22 Salary &amp; Benefits'!$A:$I,5,FALSE)</f>
        <v>67585</v>
      </c>
      <c r="T1365" s="25">
        <f>VLOOKUP($A1365,'2021-22 Salary &amp; Benefits'!$A:$I,6,FALSE)</f>
        <v>68937</v>
      </c>
      <c r="U1365" s="26">
        <f t="shared" si="306"/>
        <v>0</v>
      </c>
      <c r="V1365" s="26">
        <f t="shared" si="307"/>
        <v>0</v>
      </c>
      <c r="W1365" s="26">
        <f>'2021-22 Salary &amp; Benefits'!G$6</f>
        <v>11848.32</v>
      </c>
      <c r="X1365" s="28">
        <f>'2021-22 Salary &amp; Benefits'!H$6</f>
        <v>0.2271</v>
      </c>
      <c r="Y1365" s="28">
        <f>'2021-22 Salary &amp; Benefits'!I$6</f>
        <v>0.22070000000000001</v>
      </c>
      <c r="Z1365" s="26">
        <f t="shared" si="308"/>
        <v>0</v>
      </c>
      <c r="AA1365" s="27">
        <f t="shared" si="300"/>
        <v>0</v>
      </c>
      <c r="AB1365" s="27">
        <f t="shared" si="309"/>
        <v>0</v>
      </c>
      <c r="AC1365" s="27">
        <f t="shared" si="310"/>
        <v>0</v>
      </c>
      <c r="AD1365" s="26">
        <f t="shared" si="311"/>
        <v>0</v>
      </c>
    </row>
    <row r="1366" spans="1:30" s="5" customFormat="1">
      <c r="A1366" s="129" t="s">
        <v>2433</v>
      </c>
      <c r="B1366" s="129" t="s">
        <v>1232</v>
      </c>
      <c r="C1366" s="130">
        <v>3051</v>
      </c>
      <c r="D1366" s="129" t="s">
        <v>1235</v>
      </c>
      <c r="E1366" s="169">
        <f>VLOOKUP($C1366,'2020-21 School Level AAFTE'!$C:$Z,11,FALSE)</f>
        <v>0.76129999999999998</v>
      </c>
      <c r="F1366" s="169" t="str">
        <f>VLOOKUP($C1366,'2020-21 School Level AAFTE'!$C:$Z,8,FALSE)</f>
        <v>Yes</v>
      </c>
      <c r="G1366" s="167">
        <f>VLOOKUP($C1366,'2020-21 School Level AAFTE'!$C:$I,7,FALSE)</f>
        <v>355</v>
      </c>
      <c r="H1366" s="145">
        <f>IFERROR(IF(F1366= "yes",VLOOKUP(C1366,Summary!$B:$I,5,0),0),0)</f>
        <v>0</v>
      </c>
      <c r="I1366" s="144">
        <f t="shared" si="301"/>
        <v>355</v>
      </c>
      <c r="J1366" s="101">
        <f>VLOOKUP($A1366,'2021-22 Salary &amp; Benefits'!$A:$I,3,FALSE)</f>
        <v>1</v>
      </c>
      <c r="K1366" s="101">
        <f>VLOOKUP($A1366,'2021-22 Salary &amp; Benefits'!$A:$I,4,FALSE)</f>
        <v>1</v>
      </c>
      <c r="L1366" s="121">
        <f t="shared" si="302"/>
        <v>355</v>
      </c>
      <c r="M1366" s="29">
        <v>15</v>
      </c>
      <c r="N1366" s="31">
        <f t="shared" si="303"/>
        <v>23.666666666666668</v>
      </c>
      <c r="O1366" s="29">
        <v>1.1000000000000001</v>
      </c>
      <c r="P1366" s="29">
        <v>36</v>
      </c>
      <c r="Q1366" s="32">
        <f t="shared" si="304"/>
        <v>937.2</v>
      </c>
      <c r="R1366" s="122">
        <f t="shared" si="305"/>
        <v>1.0413333333333334</v>
      </c>
      <c r="S1366" s="25">
        <f>VLOOKUP($A1366,'2021-22 Salary &amp; Benefits'!$A:$I,5,FALSE)</f>
        <v>67585</v>
      </c>
      <c r="T1366" s="25">
        <f>VLOOKUP($A1366,'2021-22 Salary &amp; Benefits'!$A:$I,6,FALSE)</f>
        <v>68937</v>
      </c>
      <c r="U1366" s="26">
        <f t="shared" si="306"/>
        <v>70378.513333333336</v>
      </c>
      <c r="V1366" s="26">
        <f t="shared" si="307"/>
        <v>1407.8826666666719</v>
      </c>
      <c r="W1366" s="26">
        <f>'2021-22 Salary &amp; Benefits'!G$6</f>
        <v>11848.32</v>
      </c>
      <c r="X1366" s="28">
        <f>'2021-22 Salary &amp; Benefits'!H$6</f>
        <v>0.2271</v>
      </c>
      <c r="Y1366" s="28">
        <f>'2021-22 Salary &amp; Benefits'!I$6</f>
        <v>0.22070000000000001</v>
      </c>
      <c r="Z1366" s="26">
        <f t="shared" si="308"/>
        <v>28631.730642533337</v>
      </c>
      <c r="AA1366" s="27">
        <f t="shared" si="300"/>
        <v>1196.4399333333336</v>
      </c>
      <c r="AB1366" s="27">
        <f t="shared" si="309"/>
        <v>264.05429328666673</v>
      </c>
      <c r="AC1366" s="27">
        <f t="shared" si="310"/>
        <v>1460.4942266200003</v>
      </c>
      <c r="AD1366" s="26">
        <f t="shared" si="311"/>
        <v>101878.62086915334</v>
      </c>
    </row>
    <row r="1367" spans="1:30" s="5" customFormat="1">
      <c r="A1367" s="129" t="s">
        <v>2433</v>
      </c>
      <c r="B1367" s="129" t="s">
        <v>1232</v>
      </c>
      <c r="C1367" s="130">
        <v>4279</v>
      </c>
      <c r="D1367" s="129" t="s">
        <v>1238</v>
      </c>
      <c r="E1367" s="169">
        <f>VLOOKUP($C1367,'2020-21 School Level AAFTE'!$C:$Z,11,FALSE)</f>
        <v>0.68520000000000003</v>
      </c>
      <c r="F1367" s="169" t="str">
        <f>VLOOKUP($C1367,'2020-21 School Level AAFTE'!$C:$Z,8,FALSE)</f>
        <v>Yes</v>
      </c>
      <c r="G1367" s="167">
        <f>VLOOKUP($C1367,'2020-21 School Level AAFTE'!$C:$I,7,FALSE)</f>
        <v>19.670000000000002</v>
      </c>
      <c r="H1367" s="145">
        <f>IFERROR(IF(F1367= "yes",VLOOKUP(C1367,Summary!$B:$I,5,0),0),0)</f>
        <v>0</v>
      </c>
      <c r="I1367" s="143">
        <f t="shared" si="301"/>
        <v>19.670000000000002</v>
      </c>
      <c r="J1367" s="101">
        <f>VLOOKUP($A1367,'2021-22 Salary &amp; Benefits'!$A:$I,3,FALSE)</f>
        <v>1</v>
      </c>
      <c r="K1367" s="101">
        <f>VLOOKUP($A1367,'2021-22 Salary &amp; Benefits'!$A:$I,4,FALSE)</f>
        <v>1</v>
      </c>
      <c r="L1367" s="45">
        <f t="shared" si="302"/>
        <v>19.670000000000002</v>
      </c>
      <c r="M1367" s="29">
        <v>15</v>
      </c>
      <c r="N1367" s="31">
        <f t="shared" si="303"/>
        <v>1.3113333333333335</v>
      </c>
      <c r="O1367" s="29">
        <v>1.1000000000000001</v>
      </c>
      <c r="P1367" s="29">
        <v>36</v>
      </c>
      <c r="Q1367" s="32">
        <f t="shared" si="304"/>
        <v>51.92880000000001</v>
      </c>
      <c r="R1367" s="122">
        <f t="shared" si="305"/>
        <v>5.7698666666666676E-2</v>
      </c>
      <c r="S1367" s="25">
        <f>VLOOKUP($A1367,'2021-22 Salary &amp; Benefits'!$A:$I,5,FALSE)</f>
        <v>67585</v>
      </c>
      <c r="T1367" s="25">
        <f>VLOOKUP($A1367,'2021-22 Salary &amp; Benefits'!$A:$I,6,FALSE)</f>
        <v>68937</v>
      </c>
      <c r="U1367" s="26">
        <f t="shared" si="306"/>
        <v>3899.5643866666674</v>
      </c>
      <c r="V1367" s="26">
        <f t="shared" si="307"/>
        <v>78.008597333333455</v>
      </c>
      <c r="W1367" s="26">
        <f>'2021-22 Salary &amp; Benefits'!G$6</f>
        <v>11848.32</v>
      </c>
      <c r="X1367" s="28">
        <f>'2021-22 Salary &amp; Benefits'!H$6</f>
        <v>0.2271</v>
      </c>
      <c r="Y1367" s="28">
        <f>'2021-22 Salary &amp; Benefits'!I$6</f>
        <v>0.22070000000000001</v>
      </c>
      <c r="Z1367" s="26">
        <f t="shared" si="308"/>
        <v>1586.4398358834669</v>
      </c>
      <c r="AA1367" s="27">
        <f t="shared" si="300"/>
        <v>66.292883066666676</v>
      </c>
      <c r="AB1367" s="27">
        <f t="shared" si="309"/>
        <v>14.630839292813336</v>
      </c>
      <c r="AC1367" s="27">
        <f t="shared" si="310"/>
        <v>80.92372235948001</v>
      </c>
      <c r="AD1367" s="26">
        <f t="shared" si="311"/>
        <v>5644.9365422429482</v>
      </c>
    </row>
    <row r="1368" spans="1:30" s="5" customFormat="1">
      <c r="A1368" s="129" t="s">
        <v>2433</v>
      </c>
      <c r="B1368" s="129" t="s">
        <v>1232</v>
      </c>
      <c r="C1368" s="130">
        <v>2999</v>
      </c>
      <c r="D1368" s="129" t="s">
        <v>1234</v>
      </c>
      <c r="E1368" s="169">
        <f>VLOOKUP($C1368,'2020-21 School Level AAFTE'!$C:$Z,11,FALSE)</f>
        <v>0.76439999999999997</v>
      </c>
      <c r="F1368" s="169" t="str">
        <f>VLOOKUP($C1368,'2020-21 School Level AAFTE'!$C:$Z,8,FALSE)</f>
        <v>Yes</v>
      </c>
      <c r="G1368" s="167">
        <f>VLOOKUP($C1368,'2020-21 School Level AAFTE'!$C:$I,7,FALSE)</f>
        <v>330.8</v>
      </c>
      <c r="H1368" s="145">
        <f>IFERROR(IF(F1368= "yes",VLOOKUP(C1368,Summary!$B:$I,5,0),0),0)</f>
        <v>0</v>
      </c>
      <c r="I1368" s="144">
        <f t="shared" si="301"/>
        <v>330.8</v>
      </c>
      <c r="J1368" s="101">
        <f>VLOOKUP($A1368,'2021-22 Salary &amp; Benefits'!$A:$I,3,FALSE)</f>
        <v>1</v>
      </c>
      <c r="K1368" s="101">
        <f>VLOOKUP($A1368,'2021-22 Salary &amp; Benefits'!$A:$I,4,FALSE)</f>
        <v>1</v>
      </c>
      <c r="L1368" s="121">
        <f t="shared" si="302"/>
        <v>330.8</v>
      </c>
      <c r="M1368" s="29">
        <v>15</v>
      </c>
      <c r="N1368" s="31">
        <f t="shared" si="303"/>
        <v>22.053333333333335</v>
      </c>
      <c r="O1368" s="29">
        <v>1.1000000000000001</v>
      </c>
      <c r="P1368" s="29">
        <v>36</v>
      </c>
      <c r="Q1368" s="32">
        <f t="shared" si="304"/>
        <v>873.31200000000013</v>
      </c>
      <c r="R1368" s="122">
        <f t="shared" si="305"/>
        <v>0.9703466666666668</v>
      </c>
      <c r="S1368" s="25">
        <f>VLOOKUP($A1368,'2021-22 Salary &amp; Benefits'!$A:$I,5,FALSE)</f>
        <v>67585</v>
      </c>
      <c r="T1368" s="25">
        <f>VLOOKUP($A1368,'2021-22 Salary &amp; Benefits'!$A:$I,6,FALSE)</f>
        <v>68937</v>
      </c>
      <c r="U1368" s="26">
        <f t="shared" si="306"/>
        <v>65580.87946666668</v>
      </c>
      <c r="V1368" s="26">
        <f t="shared" si="307"/>
        <v>1311.908693333331</v>
      </c>
      <c r="W1368" s="26">
        <f>'2021-22 Salary &amp; Benefits'!G$6</f>
        <v>11848.32</v>
      </c>
      <c r="X1368" s="28">
        <f>'2021-22 Salary &amp; Benefits'!H$6</f>
        <v>0.2271</v>
      </c>
      <c r="Y1368" s="28">
        <f>'2021-22 Salary &amp; Benefits'!I$6</f>
        <v>0.22070000000000001</v>
      </c>
      <c r="Z1368" s="26">
        <f t="shared" si="308"/>
        <v>26679.933793098673</v>
      </c>
      <c r="AA1368" s="27">
        <f t="shared" si="300"/>
        <v>1114.8798026666668</v>
      </c>
      <c r="AB1368" s="27">
        <f t="shared" si="309"/>
        <v>246.05397244853339</v>
      </c>
      <c r="AC1368" s="27">
        <f t="shared" si="310"/>
        <v>1360.9337751152002</v>
      </c>
      <c r="AD1368" s="26">
        <f t="shared" si="311"/>
        <v>94933.655728213897</v>
      </c>
    </row>
    <row r="1369" spans="1:30" s="5" customFormat="1">
      <c r="A1369" s="129" t="s">
        <v>2433</v>
      </c>
      <c r="B1369" s="129" t="s">
        <v>1232</v>
      </c>
      <c r="C1369" s="130">
        <v>2031</v>
      </c>
      <c r="D1369" s="129" t="s">
        <v>1233</v>
      </c>
      <c r="E1369" s="169">
        <f>VLOOKUP($C1369,'2020-21 School Level AAFTE'!$C:$Z,11,FALSE)</f>
        <v>0.61599999999999999</v>
      </c>
      <c r="F1369" s="169" t="str">
        <f>VLOOKUP($C1369,'2020-21 School Level AAFTE'!$C:$Z,8,FALSE)</f>
        <v>Yes</v>
      </c>
      <c r="G1369" s="167">
        <f>VLOOKUP($C1369,'2020-21 School Level AAFTE'!$C:$I,7,FALSE)</f>
        <v>403.66</v>
      </c>
      <c r="H1369" s="145">
        <f>IFERROR(IF(F1369= "yes",VLOOKUP(C1369,Summary!$B:$I,5,0),0),0)</f>
        <v>0</v>
      </c>
      <c r="I1369" s="143">
        <f t="shared" si="301"/>
        <v>403.66</v>
      </c>
      <c r="J1369" s="101">
        <f>VLOOKUP($A1369,'2021-22 Salary &amp; Benefits'!$A:$I,3,FALSE)</f>
        <v>1</v>
      </c>
      <c r="K1369" s="101">
        <f>VLOOKUP($A1369,'2021-22 Salary &amp; Benefits'!$A:$I,4,FALSE)</f>
        <v>1</v>
      </c>
      <c r="L1369" s="45">
        <f t="shared" si="302"/>
        <v>403.66</v>
      </c>
      <c r="M1369" s="29">
        <v>15</v>
      </c>
      <c r="N1369" s="31">
        <f t="shared" si="303"/>
        <v>26.910666666666668</v>
      </c>
      <c r="O1369" s="29">
        <v>1.1000000000000001</v>
      </c>
      <c r="P1369" s="29">
        <v>36</v>
      </c>
      <c r="Q1369" s="32">
        <f t="shared" si="304"/>
        <v>1065.6624000000002</v>
      </c>
      <c r="R1369" s="122">
        <f t="shared" si="305"/>
        <v>1.1840693333333334</v>
      </c>
      <c r="S1369" s="25">
        <f>VLOOKUP($A1369,'2021-22 Salary &amp; Benefits'!$A:$I,5,FALSE)</f>
        <v>67585</v>
      </c>
      <c r="T1369" s="25">
        <f>VLOOKUP($A1369,'2021-22 Salary &amp; Benefits'!$A:$I,6,FALSE)</f>
        <v>68937</v>
      </c>
      <c r="U1369" s="26">
        <f t="shared" si="306"/>
        <v>80025.325893333342</v>
      </c>
      <c r="V1369" s="26">
        <f t="shared" si="307"/>
        <v>1600.8617386666592</v>
      </c>
      <c r="W1369" s="26">
        <f>'2021-22 Salary &amp; Benefits'!G$6</f>
        <v>11848.32</v>
      </c>
      <c r="X1369" s="28">
        <f>'2021-22 Salary &amp; Benefits'!H$6</f>
        <v>0.2271</v>
      </c>
      <c r="Y1369" s="28">
        <f>'2021-22 Salary &amp; Benefits'!I$6</f>
        <v>0.22070000000000001</v>
      </c>
      <c r="Z1369" s="26">
        <f t="shared" si="308"/>
        <v>32556.294059619733</v>
      </c>
      <c r="AA1369" s="27">
        <f t="shared" si="300"/>
        <v>1360.4364605333333</v>
      </c>
      <c r="AB1369" s="27">
        <f t="shared" si="309"/>
        <v>300.24832683970664</v>
      </c>
      <c r="AC1369" s="27">
        <f t="shared" si="310"/>
        <v>1660.6847873730399</v>
      </c>
      <c r="AD1369" s="26">
        <f t="shared" si="311"/>
        <v>115843.16647899277</v>
      </c>
    </row>
    <row r="1370" spans="1:30" s="5" customFormat="1">
      <c r="A1370" s="129" t="s">
        <v>2433</v>
      </c>
      <c r="B1370" s="129" t="s">
        <v>1232</v>
      </c>
      <c r="C1370" s="130">
        <v>4237</v>
      </c>
      <c r="D1370" s="129" t="s">
        <v>1236</v>
      </c>
      <c r="E1370" s="169">
        <f>VLOOKUP($C1370,'2020-21 School Level AAFTE'!$C:$Z,11,FALSE)</f>
        <v>0.68130000000000002</v>
      </c>
      <c r="F1370" s="169" t="str">
        <f>VLOOKUP($C1370,'2020-21 School Level AAFTE'!$C:$Z,8,FALSE)</f>
        <v>Yes</v>
      </c>
      <c r="G1370" s="167">
        <f>VLOOKUP($C1370,'2020-21 School Level AAFTE'!$C:$I,7,FALSE)</f>
        <v>325.88</v>
      </c>
      <c r="H1370" s="145">
        <f>IFERROR(IF(F1370= "yes",VLOOKUP(C1370,Summary!$B:$I,5,0),0),0)</f>
        <v>0</v>
      </c>
      <c r="I1370" s="143">
        <f t="shared" si="301"/>
        <v>325.88</v>
      </c>
      <c r="J1370" s="101">
        <f>VLOOKUP($A1370,'2021-22 Salary &amp; Benefits'!$A:$I,3,FALSE)</f>
        <v>1</v>
      </c>
      <c r="K1370" s="101">
        <f>VLOOKUP($A1370,'2021-22 Salary &amp; Benefits'!$A:$I,4,FALSE)</f>
        <v>1</v>
      </c>
      <c r="L1370" s="45">
        <f t="shared" si="302"/>
        <v>325.88</v>
      </c>
      <c r="M1370" s="29">
        <v>15</v>
      </c>
      <c r="N1370" s="31">
        <f t="shared" si="303"/>
        <v>21.725333333333332</v>
      </c>
      <c r="O1370" s="29">
        <v>1.1000000000000001</v>
      </c>
      <c r="P1370" s="29">
        <v>36</v>
      </c>
      <c r="Q1370" s="32">
        <f t="shared" si="304"/>
        <v>860.32319999999993</v>
      </c>
      <c r="R1370" s="122">
        <f t="shared" si="305"/>
        <v>0.95591466666666658</v>
      </c>
      <c r="S1370" s="25">
        <f>VLOOKUP($A1370,'2021-22 Salary &amp; Benefits'!$A:$I,5,FALSE)</f>
        <v>67585</v>
      </c>
      <c r="T1370" s="25">
        <f>VLOOKUP($A1370,'2021-22 Salary &amp; Benefits'!$A:$I,6,FALSE)</f>
        <v>68937</v>
      </c>
      <c r="U1370" s="26">
        <f t="shared" si="306"/>
        <v>64605.492746666663</v>
      </c>
      <c r="V1370" s="26">
        <f t="shared" si="307"/>
        <v>1292.3966293333287</v>
      </c>
      <c r="W1370" s="26">
        <f>'2021-22 Salary &amp; Benefits'!G$6</f>
        <v>11848.32</v>
      </c>
      <c r="X1370" s="28">
        <f>'2021-22 Salary &amp; Benefits'!H$6</f>
        <v>0.2271</v>
      </c>
      <c r="Y1370" s="28">
        <f>'2021-22 Salary &amp; Benefits'!I$6</f>
        <v>0.22070000000000001</v>
      </c>
      <c r="Z1370" s="26">
        <f t="shared" si="308"/>
        <v>26283.122202221864</v>
      </c>
      <c r="AA1370" s="27">
        <f t="shared" si="300"/>
        <v>1098.2981562666664</v>
      </c>
      <c r="AB1370" s="27">
        <f t="shared" si="309"/>
        <v>242.39440308805328</v>
      </c>
      <c r="AC1370" s="27">
        <f t="shared" si="310"/>
        <v>1340.6925593547196</v>
      </c>
      <c r="AD1370" s="26">
        <f t="shared" si="311"/>
        <v>93521.704137576584</v>
      </c>
    </row>
    <row r="1371" spans="1:30" s="5" customFormat="1">
      <c r="A1371" s="126" t="s">
        <v>2433</v>
      </c>
      <c r="B1371" s="129" t="s">
        <v>1232</v>
      </c>
      <c r="C1371" s="128">
        <v>4278</v>
      </c>
      <c r="D1371" s="126" t="s">
        <v>1237</v>
      </c>
      <c r="E1371" s="169">
        <f>VLOOKUP($C1371,'2020-21 School Level AAFTE'!$C:$Z,11,FALSE)</f>
        <v>0.95009999999999994</v>
      </c>
      <c r="F1371" s="169" t="str">
        <f>VLOOKUP($C1371,'2020-21 School Level AAFTE'!$C:$Z,8,FALSE)</f>
        <v>Yes</v>
      </c>
      <c r="G1371" s="167">
        <f>VLOOKUP($C1371,'2020-21 School Level AAFTE'!$C:$I,7,FALSE)</f>
        <v>121</v>
      </c>
      <c r="H1371" s="145">
        <f>IFERROR(IF(F1371= "yes",VLOOKUP(C1371,Summary!$B:$I,5,0),0),0)</f>
        <v>0</v>
      </c>
      <c r="I1371" s="143">
        <f t="shared" si="301"/>
        <v>121</v>
      </c>
      <c r="J1371" s="101">
        <f>VLOOKUP($A1371,'2021-22 Salary &amp; Benefits'!$A:$I,3,FALSE)</f>
        <v>1</v>
      </c>
      <c r="K1371" s="101">
        <f>VLOOKUP($A1371,'2021-22 Salary &amp; Benefits'!$A:$I,4,FALSE)</f>
        <v>1</v>
      </c>
      <c r="L1371" s="45">
        <f t="shared" si="302"/>
        <v>121</v>
      </c>
      <c r="M1371" s="29">
        <v>15</v>
      </c>
      <c r="N1371" s="31">
        <f t="shared" si="303"/>
        <v>8.0666666666666664</v>
      </c>
      <c r="O1371" s="29">
        <v>1.1000000000000001</v>
      </c>
      <c r="P1371" s="29">
        <v>36</v>
      </c>
      <c r="Q1371" s="32">
        <f t="shared" si="304"/>
        <v>319.44</v>
      </c>
      <c r="R1371" s="122">
        <f t="shared" si="305"/>
        <v>0.35493333333333332</v>
      </c>
      <c r="S1371" s="25">
        <f>VLOOKUP($A1371,'2021-22 Salary &amp; Benefits'!$A:$I,5,FALSE)</f>
        <v>67585</v>
      </c>
      <c r="T1371" s="25">
        <f>VLOOKUP($A1371,'2021-22 Salary &amp; Benefits'!$A:$I,6,FALSE)</f>
        <v>68937</v>
      </c>
      <c r="U1371" s="26">
        <f t="shared" si="306"/>
        <v>23988.169333333331</v>
      </c>
      <c r="V1371" s="26">
        <f t="shared" si="307"/>
        <v>479.8698666666678</v>
      </c>
      <c r="W1371" s="26">
        <f>'2021-22 Salary &amp; Benefits'!G$6</f>
        <v>11848.32</v>
      </c>
      <c r="X1371" s="28">
        <f>'2021-22 Salary &amp; Benefits'!H$6</f>
        <v>0.2271</v>
      </c>
      <c r="Y1371" s="28">
        <f>'2021-22 Salary &amp; Benefits'!I$6</f>
        <v>0.22070000000000001</v>
      </c>
      <c r="Z1371" s="26">
        <f t="shared" si="308"/>
        <v>9758.9842471733318</v>
      </c>
      <c r="AA1371" s="27">
        <f t="shared" si="300"/>
        <v>407.80065333333334</v>
      </c>
      <c r="AB1371" s="27">
        <f t="shared" si="309"/>
        <v>90.001604190666669</v>
      </c>
      <c r="AC1371" s="27">
        <f t="shared" si="310"/>
        <v>497.80225752400003</v>
      </c>
      <c r="AD1371" s="26">
        <f t="shared" si="311"/>
        <v>34724.825704697338</v>
      </c>
    </row>
    <row r="1372" spans="1:30" s="5" customFormat="1">
      <c r="A1372" s="129" t="s">
        <v>2433</v>
      </c>
      <c r="B1372" s="129" t="s">
        <v>1232</v>
      </c>
      <c r="C1372" s="130">
        <v>5195</v>
      </c>
      <c r="D1372" s="129" t="s">
        <v>1239</v>
      </c>
      <c r="E1372" s="169">
        <f>VLOOKUP($C1372,'2020-21 School Level AAFTE'!$C:$Z,11,FALSE)</f>
        <v>0.45610000000000001</v>
      </c>
      <c r="F1372" s="169" t="str">
        <f>VLOOKUP($C1372,'2020-21 School Level AAFTE'!$C:$Z,8,FALSE)</f>
        <v>No</v>
      </c>
      <c r="G1372" s="167">
        <f>VLOOKUP($C1372,'2020-21 School Level AAFTE'!$C:$I,7,FALSE)</f>
        <v>2319.52</v>
      </c>
      <c r="H1372" s="145">
        <f>IFERROR(IF(F1372= "yes",VLOOKUP(C1372,Summary!$B:$I,5,0),0),0)</f>
        <v>0</v>
      </c>
      <c r="I1372" s="143">
        <f t="shared" si="301"/>
        <v>0</v>
      </c>
      <c r="J1372" s="101">
        <f>VLOOKUP($A1372,'2021-22 Salary &amp; Benefits'!$A:$I,3,FALSE)</f>
        <v>1</v>
      </c>
      <c r="K1372" s="101">
        <f>VLOOKUP($A1372,'2021-22 Salary &amp; Benefits'!$A:$I,4,FALSE)</f>
        <v>1</v>
      </c>
      <c r="L1372" s="45">
        <f t="shared" si="302"/>
        <v>0</v>
      </c>
      <c r="M1372" s="29">
        <v>15</v>
      </c>
      <c r="N1372" s="31">
        <f t="shared" si="303"/>
        <v>0</v>
      </c>
      <c r="O1372" s="29">
        <v>1.1000000000000001</v>
      </c>
      <c r="P1372" s="29">
        <v>36</v>
      </c>
      <c r="Q1372" s="32">
        <f t="shared" si="304"/>
        <v>0</v>
      </c>
      <c r="R1372" s="122">
        <f t="shared" si="305"/>
        <v>0</v>
      </c>
      <c r="S1372" s="25">
        <f>VLOOKUP($A1372,'2021-22 Salary &amp; Benefits'!$A:$I,5,FALSE)</f>
        <v>67585</v>
      </c>
      <c r="T1372" s="25">
        <f>VLOOKUP($A1372,'2021-22 Salary &amp; Benefits'!$A:$I,6,FALSE)</f>
        <v>68937</v>
      </c>
      <c r="U1372" s="26">
        <f t="shared" si="306"/>
        <v>0</v>
      </c>
      <c r="V1372" s="26">
        <f t="shared" si="307"/>
        <v>0</v>
      </c>
      <c r="W1372" s="26">
        <f>'2021-22 Salary &amp; Benefits'!G$6</f>
        <v>11848.32</v>
      </c>
      <c r="X1372" s="28">
        <f>'2021-22 Salary &amp; Benefits'!H$6</f>
        <v>0.2271</v>
      </c>
      <c r="Y1372" s="28">
        <f>'2021-22 Salary &amp; Benefits'!I$6</f>
        <v>0.22070000000000001</v>
      </c>
      <c r="Z1372" s="26">
        <f t="shared" si="308"/>
        <v>0</v>
      </c>
      <c r="AA1372" s="27">
        <f t="shared" si="300"/>
        <v>0</v>
      </c>
      <c r="AB1372" s="27">
        <f t="shared" si="309"/>
        <v>0</v>
      </c>
      <c r="AC1372" s="27">
        <f t="shared" si="310"/>
        <v>0</v>
      </c>
      <c r="AD1372" s="26">
        <f t="shared" si="311"/>
        <v>0</v>
      </c>
    </row>
    <row r="1373" spans="1:30" s="5" customFormat="1">
      <c r="A1373" s="129" t="s">
        <v>2433</v>
      </c>
      <c r="B1373" s="129" t="s">
        <v>1232</v>
      </c>
      <c r="C1373" s="130">
        <v>5197</v>
      </c>
      <c r="D1373" s="129" t="s">
        <v>1241</v>
      </c>
      <c r="E1373" s="169">
        <f>VLOOKUP($C1373,'2020-21 School Level AAFTE'!$C:$Z,11,FALSE)</f>
        <v>0.4965</v>
      </c>
      <c r="F1373" s="169" t="str">
        <f>VLOOKUP($C1373,'2020-21 School Level AAFTE'!$C:$Z,8,FALSE)</f>
        <v>No</v>
      </c>
      <c r="G1373" s="167">
        <f>VLOOKUP($C1373,'2020-21 School Level AAFTE'!$C:$I,7,FALSE)</f>
        <v>1693.88</v>
      </c>
      <c r="H1373" s="145">
        <f>IFERROR(IF(F1373= "yes",VLOOKUP(C1373,Summary!$B:$I,5,0),0),0)</f>
        <v>0</v>
      </c>
      <c r="I1373" s="143">
        <f t="shared" si="301"/>
        <v>0</v>
      </c>
      <c r="J1373" s="101">
        <f>VLOOKUP($A1373,'2021-22 Salary &amp; Benefits'!$A:$I,3,FALSE)</f>
        <v>1</v>
      </c>
      <c r="K1373" s="101">
        <f>VLOOKUP($A1373,'2021-22 Salary &amp; Benefits'!$A:$I,4,FALSE)</f>
        <v>1</v>
      </c>
      <c r="L1373" s="45">
        <f t="shared" si="302"/>
        <v>0</v>
      </c>
      <c r="M1373" s="29">
        <v>15</v>
      </c>
      <c r="N1373" s="31">
        <f t="shared" si="303"/>
        <v>0</v>
      </c>
      <c r="O1373" s="29">
        <v>1.1000000000000001</v>
      </c>
      <c r="P1373" s="29">
        <v>36</v>
      </c>
      <c r="Q1373" s="32">
        <f t="shared" si="304"/>
        <v>0</v>
      </c>
      <c r="R1373" s="122">
        <f t="shared" si="305"/>
        <v>0</v>
      </c>
      <c r="S1373" s="25">
        <f>VLOOKUP($A1373,'2021-22 Salary &amp; Benefits'!$A:$I,5,FALSE)</f>
        <v>67585</v>
      </c>
      <c r="T1373" s="25">
        <f>VLOOKUP($A1373,'2021-22 Salary &amp; Benefits'!$A:$I,6,FALSE)</f>
        <v>68937</v>
      </c>
      <c r="U1373" s="26">
        <f t="shared" si="306"/>
        <v>0</v>
      </c>
      <c r="V1373" s="26">
        <f t="shared" si="307"/>
        <v>0</v>
      </c>
      <c r="W1373" s="26">
        <f>'2021-22 Salary &amp; Benefits'!G$6</f>
        <v>11848.32</v>
      </c>
      <c r="X1373" s="28">
        <f>'2021-22 Salary &amp; Benefits'!H$6</f>
        <v>0.2271</v>
      </c>
      <c r="Y1373" s="28">
        <f>'2021-22 Salary &amp; Benefits'!I$6</f>
        <v>0.22070000000000001</v>
      </c>
      <c r="Z1373" s="26">
        <f t="shared" si="308"/>
        <v>0</v>
      </c>
      <c r="AA1373" s="27">
        <f t="shared" si="300"/>
        <v>0</v>
      </c>
      <c r="AB1373" s="27">
        <f t="shared" si="309"/>
        <v>0</v>
      </c>
      <c r="AC1373" s="27">
        <f t="shared" si="310"/>
        <v>0</v>
      </c>
      <c r="AD1373" s="26">
        <f t="shared" si="311"/>
        <v>0</v>
      </c>
    </row>
    <row r="1374" spans="1:30" s="5" customFormat="1">
      <c r="A1374" s="129" t="s">
        <v>2433</v>
      </c>
      <c r="B1374" s="129" t="s">
        <v>1232</v>
      </c>
      <c r="C1374" s="130">
        <v>5196</v>
      </c>
      <c r="D1374" s="129" t="s">
        <v>1240</v>
      </c>
      <c r="E1374" s="169">
        <f>VLOOKUP($C1374,'2020-21 School Level AAFTE'!$C:$Z,11,FALSE)</f>
        <v>0.4597</v>
      </c>
      <c r="F1374" s="169" t="str">
        <f>VLOOKUP($C1374,'2020-21 School Level AAFTE'!$C:$Z,8,FALSE)</f>
        <v>No</v>
      </c>
      <c r="G1374" s="167">
        <f>VLOOKUP($C1374,'2020-21 School Level AAFTE'!$C:$I,7,FALSE)</f>
        <v>2177.14</v>
      </c>
      <c r="H1374" s="145">
        <f>IFERROR(IF(F1374= "yes",VLOOKUP(C1374,Summary!$B:$I,5,0),0),0)</f>
        <v>0</v>
      </c>
      <c r="I1374" s="143">
        <f t="shared" si="301"/>
        <v>0</v>
      </c>
      <c r="J1374" s="101">
        <f>VLOOKUP($A1374,'2021-22 Salary &amp; Benefits'!$A:$I,3,FALSE)</f>
        <v>1</v>
      </c>
      <c r="K1374" s="101">
        <f>VLOOKUP($A1374,'2021-22 Salary &amp; Benefits'!$A:$I,4,FALSE)</f>
        <v>1</v>
      </c>
      <c r="L1374" s="45">
        <f t="shared" si="302"/>
        <v>0</v>
      </c>
      <c r="M1374" s="29">
        <v>15</v>
      </c>
      <c r="N1374" s="31">
        <f t="shared" si="303"/>
        <v>0</v>
      </c>
      <c r="O1374" s="29">
        <v>1.1000000000000001</v>
      </c>
      <c r="P1374" s="29">
        <v>36</v>
      </c>
      <c r="Q1374" s="32">
        <f t="shared" si="304"/>
        <v>0</v>
      </c>
      <c r="R1374" s="122">
        <f t="shared" si="305"/>
        <v>0</v>
      </c>
      <c r="S1374" s="25">
        <f>VLOOKUP($A1374,'2021-22 Salary &amp; Benefits'!$A:$I,5,FALSE)</f>
        <v>67585</v>
      </c>
      <c r="T1374" s="25">
        <f>VLOOKUP($A1374,'2021-22 Salary &amp; Benefits'!$A:$I,6,FALSE)</f>
        <v>68937</v>
      </c>
      <c r="U1374" s="26">
        <f t="shared" si="306"/>
        <v>0</v>
      </c>
      <c r="V1374" s="26">
        <f t="shared" si="307"/>
        <v>0</v>
      </c>
      <c r="W1374" s="26">
        <f>'2021-22 Salary &amp; Benefits'!G$6</f>
        <v>11848.32</v>
      </c>
      <c r="X1374" s="28">
        <f>'2021-22 Salary &amp; Benefits'!H$6</f>
        <v>0.2271</v>
      </c>
      <c r="Y1374" s="28">
        <f>'2021-22 Salary &amp; Benefits'!I$6</f>
        <v>0.22070000000000001</v>
      </c>
      <c r="Z1374" s="26">
        <f t="shared" si="308"/>
        <v>0</v>
      </c>
      <c r="AA1374" s="27">
        <f t="shared" si="300"/>
        <v>0</v>
      </c>
      <c r="AB1374" s="27">
        <f t="shared" si="309"/>
        <v>0</v>
      </c>
      <c r="AC1374" s="27">
        <f t="shared" si="310"/>
        <v>0</v>
      </c>
      <c r="AD1374" s="26">
        <f t="shared" si="311"/>
        <v>0</v>
      </c>
    </row>
    <row r="1375" spans="1:30" s="5" customFormat="1">
      <c r="A1375" s="129" t="s">
        <v>2412</v>
      </c>
      <c r="B1375" s="129" t="s">
        <v>1165</v>
      </c>
      <c r="C1375" s="130">
        <v>3239</v>
      </c>
      <c r="D1375" s="129" t="s">
        <v>1167</v>
      </c>
      <c r="E1375" s="169">
        <f>VLOOKUP($C1375,'2020-21 School Level AAFTE'!$C:$Z,11,FALSE)</f>
        <v>0.58640000000000003</v>
      </c>
      <c r="F1375" s="169" t="str">
        <f>VLOOKUP($C1375,'2020-21 School Level AAFTE'!$C:$Z,8,FALSE)</f>
        <v>Yes</v>
      </c>
      <c r="G1375" s="167">
        <f>VLOOKUP($C1375,'2020-21 School Level AAFTE'!$C:$I,7,FALSE)</f>
        <v>366.4</v>
      </c>
      <c r="H1375" s="145">
        <f>IFERROR(IF(F1375= "yes",VLOOKUP(C1375,Summary!$B:$I,5,0),0),0)</f>
        <v>0</v>
      </c>
      <c r="I1375" s="144">
        <f t="shared" si="301"/>
        <v>366.4</v>
      </c>
      <c r="J1375" s="101">
        <f>VLOOKUP($A1375,'2021-22 Salary &amp; Benefits'!$A:$I,3,FALSE)</f>
        <v>1</v>
      </c>
      <c r="K1375" s="101">
        <f>VLOOKUP($A1375,'2021-22 Salary &amp; Benefits'!$A:$I,4,FALSE)</f>
        <v>1</v>
      </c>
      <c r="L1375" s="121">
        <f t="shared" si="302"/>
        <v>366.4</v>
      </c>
      <c r="M1375" s="29">
        <v>15</v>
      </c>
      <c r="N1375" s="31">
        <f t="shared" si="303"/>
        <v>24.426666666666666</v>
      </c>
      <c r="O1375" s="29">
        <v>1.1000000000000001</v>
      </c>
      <c r="P1375" s="29">
        <v>36</v>
      </c>
      <c r="Q1375" s="32">
        <f t="shared" si="304"/>
        <v>967.29600000000005</v>
      </c>
      <c r="R1375" s="122">
        <f t="shared" si="305"/>
        <v>1.0747733333333334</v>
      </c>
      <c r="S1375" s="25">
        <f>VLOOKUP($A1375,'2021-22 Salary &amp; Benefits'!$A:$I,5,FALSE)</f>
        <v>67585</v>
      </c>
      <c r="T1375" s="25">
        <f>VLOOKUP($A1375,'2021-22 Salary &amp; Benefits'!$A:$I,6,FALSE)</f>
        <v>68937</v>
      </c>
      <c r="U1375" s="26">
        <f t="shared" si="306"/>
        <v>72638.555733333342</v>
      </c>
      <c r="V1375" s="26">
        <f t="shared" si="307"/>
        <v>1453.093546666656</v>
      </c>
      <c r="W1375" s="26">
        <f>'2021-22 Salary &amp; Benefits'!G$6</f>
        <v>11848.32</v>
      </c>
      <c r="X1375" s="28">
        <f>'2021-22 Salary &amp; Benefits'!H$6</f>
        <v>0.2271</v>
      </c>
      <c r="Y1375" s="28">
        <f>'2021-22 Salary &amp; Benefits'!I$6</f>
        <v>0.22070000000000001</v>
      </c>
      <c r="Z1375" s="26">
        <f t="shared" si="308"/>
        <v>29551.172133589331</v>
      </c>
      <c r="AA1375" s="27">
        <f t="shared" si="300"/>
        <v>1234.8608213333332</v>
      </c>
      <c r="AB1375" s="27">
        <f t="shared" si="309"/>
        <v>272.53378326826663</v>
      </c>
      <c r="AC1375" s="27">
        <f t="shared" si="310"/>
        <v>1507.3946046015999</v>
      </c>
      <c r="AD1375" s="26">
        <f t="shared" si="311"/>
        <v>105150.21601819094</v>
      </c>
    </row>
    <row r="1376" spans="1:30" s="5" customFormat="1">
      <c r="A1376" s="129" t="s">
        <v>2412</v>
      </c>
      <c r="B1376" s="129" t="s">
        <v>1165</v>
      </c>
      <c r="C1376" s="130">
        <v>2331</v>
      </c>
      <c r="D1376" s="129" t="s">
        <v>1166</v>
      </c>
      <c r="E1376" s="169">
        <f>VLOOKUP($C1376,'2020-21 School Level AAFTE'!$C:$Z,11,FALSE)</f>
        <v>0.5343</v>
      </c>
      <c r="F1376" s="169" t="str">
        <f>VLOOKUP($C1376,'2020-21 School Level AAFTE'!$C:$Z,8,FALSE)</f>
        <v>Yes</v>
      </c>
      <c r="G1376" s="167">
        <f>VLOOKUP($C1376,'2020-21 School Level AAFTE'!$C:$I,7,FALSE)</f>
        <v>251.18</v>
      </c>
      <c r="H1376" s="145">
        <f>IFERROR(IF(F1376= "yes",VLOOKUP(C1376,Summary!$B:$I,5,0),0),0)</f>
        <v>0</v>
      </c>
      <c r="I1376" s="144">
        <f t="shared" si="301"/>
        <v>251.18</v>
      </c>
      <c r="J1376" s="101">
        <f>VLOOKUP($A1376,'2021-22 Salary &amp; Benefits'!$A:$I,3,FALSE)</f>
        <v>1</v>
      </c>
      <c r="K1376" s="101">
        <f>VLOOKUP($A1376,'2021-22 Salary &amp; Benefits'!$A:$I,4,FALSE)</f>
        <v>1</v>
      </c>
      <c r="L1376" s="121">
        <f t="shared" si="302"/>
        <v>251.18</v>
      </c>
      <c r="M1376" s="29">
        <v>15</v>
      </c>
      <c r="N1376" s="31">
        <f t="shared" si="303"/>
        <v>16.745333333333335</v>
      </c>
      <c r="O1376" s="29">
        <v>1.1000000000000001</v>
      </c>
      <c r="P1376" s="29">
        <v>36</v>
      </c>
      <c r="Q1376" s="32">
        <f t="shared" si="304"/>
        <v>663.11520000000019</v>
      </c>
      <c r="R1376" s="122">
        <f t="shared" si="305"/>
        <v>0.73679466666666682</v>
      </c>
      <c r="S1376" s="25">
        <f>VLOOKUP($A1376,'2021-22 Salary &amp; Benefits'!$A:$I,5,FALSE)</f>
        <v>67585</v>
      </c>
      <c r="T1376" s="25">
        <f>VLOOKUP($A1376,'2021-22 Salary &amp; Benefits'!$A:$I,6,FALSE)</f>
        <v>68937</v>
      </c>
      <c r="U1376" s="26">
        <f t="shared" si="306"/>
        <v>49796.267546666677</v>
      </c>
      <c r="V1376" s="26">
        <f t="shared" si="307"/>
        <v>996.14638933333481</v>
      </c>
      <c r="W1376" s="26">
        <f>'2021-22 Salary &amp; Benefits'!G$6</f>
        <v>11848.32</v>
      </c>
      <c r="X1376" s="28">
        <f>'2021-22 Salary &amp; Benefits'!H$6</f>
        <v>0.2271</v>
      </c>
      <c r="Y1376" s="28">
        <f>'2021-22 Salary &amp; Benefits'!I$6</f>
        <v>0.22070000000000001</v>
      </c>
      <c r="Z1376" s="26">
        <f t="shared" si="308"/>
        <v>20258.360852933867</v>
      </c>
      <c r="AA1376" s="27">
        <f t="shared" si="300"/>
        <v>846.54023226666686</v>
      </c>
      <c r="AB1376" s="27">
        <f t="shared" si="309"/>
        <v>186.83142926125339</v>
      </c>
      <c r="AC1376" s="27">
        <f t="shared" si="310"/>
        <v>1033.3716615279202</v>
      </c>
      <c r="AD1376" s="26">
        <f t="shared" si="311"/>
        <v>72084.146450461791</v>
      </c>
    </row>
    <row r="1377" spans="1:30" s="5" customFormat="1">
      <c r="A1377" s="129" t="s">
        <v>2412</v>
      </c>
      <c r="B1377" s="129" t="s">
        <v>1165</v>
      </c>
      <c r="C1377" s="130">
        <v>4335</v>
      </c>
      <c r="D1377" s="129" t="s">
        <v>1168</v>
      </c>
      <c r="E1377" s="169">
        <f>VLOOKUP($C1377,'2020-21 School Level AAFTE'!$C:$Z,11,FALSE)</f>
        <v>0.56889999999999996</v>
      </c>
      <c r="F1377" s="169" t="str">
        <f>VLOOKUP($C1377,'2020-21 School Level AAFTE'!$C:$Z,8,FALSE)</f>
        <v>Yes</v>
      </c>
      <c r="G1377" s="167">
        <f>VLOOKUP($C1377,'2020-21 School Level AAFTE'!$C:$I,7,FALSE)</f>
        <v>200.97</v>
      </c>
      <c r="H1377" s="145">
        <f>IFERROR(IF(F1377= "yes",VLOOKUP(C1377,Summary!$B:$I,5,0),0),0)</f>
        <v>0</v>
      </c>
      <c r="I1377" s="144">
        <f t="shared" si="301"/>
        <v>200.97</v>
      </c>
      <c r="J1377" s="101">
        <f>VLOOKUP($A1377,'2021-22 Salary &amp; Benefits'!$A:$I,3,FALSE)</f>
        <v>1</v>
      </c>
      <c r="K1377" s="101">
        <f>VLOOKUP($A1377,'2021-22 Salary &amp; Benefits'!$A:$I,4,FALSE)</f>
        <v>1</v>
      </c>
      <c r="L1377" s="121">
        <f t="shared" si="302"/>
        <v>200.97</v>
      </c>
      <c r="M1377" s="29">
        <v>15</v>
      </c>
      <c r="N1377" s="31">
        <f t="shared" si="303"/>
        <v>13.398</v>
      </c>
      <c r="O1377" s="29">
        <v>1.1000000000000001</v>
      </c>
      <c r="P1377" s="29">
        <v>36</v>
      </c>
      <c r="Q1377" s="32">
        <f t="shared" si="304"/>
        <v>530.56079999999997</v>
      </c>
      <c r="R1377" s="122">
        <f t="shared" si="305"/>
        <v>0.58951199999999992</v>
      </c>
      <c r="S1377" s="25">
        <f>VLOOKUP($A1377,'2021-22 Salary &amp; Benefits'!$A:$I,5,FALSE)</f>
        <v>67585</v>
      </c>
      <c r="T1377" s="25">
        <f>VLOOKUP($A1377,'2021-22 Salary &amp; Benefits'!$A:$I,6,FALSE)</f>
        <v>68937</v>
      </c>
      <c r="U1377" s="26">
        <f t="shared" si="306"/>
        <v>39842.168519999992</v>
      </c>
      <c r="V1377" s="26">
        <f t="shared" si="307"/>
        <v>797.02022399999987</v>
      </c>
      <c r="W1377" s="26">
        <f>'2021-22 Salary &amp; Benefits'!G$6</f>
        <v>11848.32</v>
      </c>
      <c r="X1377" s="28">
        <f>'2021-22 Salary &amp; Benefits'!H$6</f>
        <v>0.2271</v>
      </c>
      <c r="Y1377" s="28">
        <f>'2021-22 Salary &amp; Benefits'!I$6</f>
        <v>0.22070000000000001</v>
      </c>
      <c r="Z1377" s="26">
        <f t="shared" si="308"/>
        <v>16208.785654168798</v>
      </c>
      <c r="AA1377" s="27">
        <f t="shared" si="300"/>
        <v>677.31981239999982</v>
      </c>
      <c r="AB1377" s="27">
        <f t="shared" si="309"/>
        <v>149.48448259667995</v>
      </c>
      <c r="AC1377" s="27">
        <f t="shared" si="310"/>
        <v>826.8042949966798</v>
      </c>
      <c r="AD1377" s="26">
        <f t="shared" si="311"/>
        <v>57674.778693165463</v>
      </c>
    </row>
    <row r="1378" spans="1:30" s="5" customFormat="1">
      <c r="A1378" s="129" t="s">
        <v>2514</v>
      </c>
      <c r="B1378" s="129" t="s">
        <v>1931</v>
      </c>
      <c r="C1378" s="130">
        <v>2049</v>
      </c>
      <c r="D1378" s="129" t="s">
        <v>1932</v>
      </c>
      <c r="E1378" s="169">
        <f>VLOOKUP($C1378,'2020-21 School Level AAFTE'!$C:$Z,11,FALSE)</f>
        <v>0.6764</v>
      </c>
      <c r="F1378" s="169" t="str">
        <f>VLOOKUP($C1378,'2020-21 School Level AAFTE'!$C:$Z,8,FALSE)</f>
        <v>Yes</v>
      </c>
      <c r="G1378" s="167">
        <f>VLOOKUP($C1378,'2020-21 School Level AAFTE'!$C:$I,7,FALSE)</f>
        <v>42.6</v>
      </c>
      <c r="H1378" s="145">
        <f>IFERROR(IF(F1378= "yes",VLOOKUP(C1378,Summary!$B:$I,5,0),0),0)</f>
        <v>0</v>
      </c>
      <c r="I1378" s="143">
        <f t="shared" si="301"/>
        <v>42.6</v>
      </c>
      <c r="J1378" s="101">
        <f>VLOOKUP($A1378,'2021-22 Salary &amp; Benefits'!$A:$I,3,FALSE)</f>
        <v>1</v>
      </c>
      <c r="K1378" s="101">
        <f>VLOOKUP($A1378,'2021-22 Salary &amp; Benefits'!$A:$I,4,FALSE)</f>
        <v>1.04</v>
      </c>
      <c r="L1378" s="45">
        <f t="shared" si="302"/>
        <v>42.6</v>
      </c>
      <c r="M1378" s="29">
        <v>15</v>
      </c>
      <c r="N1378" s="31">
        <f t="shared" si="303"/>
        <v>2.8400000000000003</v>
      </c>
      <c r="O1378" s="29">
        <v>1.1000000000000001</v>
      </c>
      <c r="P1378" s="29">
        <v>36</v>
      </c>
      <c r="Q1378" s="32">
        <f t="shared" si="304"/>
        <v>112.46400000000003</v>
      </c>
      <c r="R1378" s="122">
        <f t="shared" si="305"/>
        <v>0.12496000000000003</v>
      </c>
      <c r="S1378" s="25">
        <f>VLOOKUP($A1378,'2021-22 Salary &amp; Benefits'!$A:$I,5,FALSE)</f>
        <v>67585</v>
      </c>
      <c r="T1378" s="25">
        <f>VLOOKUP($A1378,'2021-22 Salary &amp; Benefits'!$A:$I,6,FALSE)</f>
        <v>68937</v>
      </c>
      <c r="U1378" s="26">
        <f t="shared" si="306"/>
        <v>8445.4216000000015</v>
      </c>
      <c r="V1378" s="26">
        <f t="shared" si="307"/>
        <v>513.52062079999996</v>
      </c>
      <c r="W1378" s="26">
        <f>'2021-22 Salary &amp; Benefits'!G$6</f>
        <v>11848.32</v>
      </c>
      <c r="X1378" s="28">
        <f>'2021-22 Salary &amp; Benefits'!H$6</f>
        <v>0.2271</v>
      </c>
      <c r="Y1378" s="28">
        <f>'2021-22 Salary &amp; Benefits'!I$6</f>
        <v>0.22070000000000001</v>
      </c>
      <c r="Z1378" s="26">
        <f t="shared" si="308"/>
        <v>3511.8553135705606</v>
      </c>
      <c r="AA1378" s="27">
        <f t="shared" si="300"/>
        <v>149.31570368000004</v>
      </c>
      <c r="AB1378" s="27">
        <f t="shared" si="309"/>
        <v>32.953975802176011</v>
      </c>
      <c r="AC1378" s="27">
        <f t="shared" si="310"/>
        <v>182.26967948217606</v>
      </c>
      <c r="AD1378" s="26">
        <f t="shared" si="311"/>
        <v>12653.067213852739</v>
      </c>
    </row>
    <row r="1379" spans="1:30" s="5" customFormat="1">
      <c r="A1379" s="129" t="s">
        <v>2468</v>
      </c>
      <c r="B1379" s="129" t="s">
        <v>1535</v>
      </c>
      <c r="C1379" s="130">
        <v>1892</v>
      </c>
      <c r="D1379" s="129" t="s">
        <v>1536</v>
      </c>
      <c r="E1379" s="169">
        <f>VLOOKUP($C1379,'2020-21 School Level AAFTE'!$C:$Z,11,FALSE)</f>
        <v>0.1358</v>
      </c>
      <c r="F1379" s="169" t="str">
        <f>VLOOKUP($C1379,'2020-21 School Level AAFTE'!$C:$Z,8,FALSE)</f>
        <v>No</v>
      </c>
      <c r="G1379" s="167">
        <f>VLOOKUP($C1379,'2020-21 School Level AAFTE'!$C:$I,7,FALSE)</f>
        <v>368.61</v>
      </c>
      <c r="H1379" s="145">
        <f>IFERROR(IF(F1379= "yes",VLOOKUP(C1379,Summary!$B:$I,5,0),0),0)</f>
        <v>0</v>
      </c>
      <c r="I1379" s="143">
        <f t="shared" si="301"/>
        <v>0</v>
      </c>
      <c r="J1379" s="101">
        <f>VLOOKUP($A1379,'2021-22 Salary &amp; Benefits'!$A:$I,3,FALSE)</f>
        <v>1.1200000000000001</v>
      </c>
      <c r="K1379" s="101">
        <f>VLOOKUP($A1379,'2021-22 Salary &amp; Benefits'!$A:$I,4,FALSE)</f>
        <v>1.1200000000000001</v>
      </c>
      <c r="L1379" s="45">
        <f t="shared" si="302"/>
        <v>0</v>
      </c>
      <c r="M1379" s="29">
        <v>15</v>
      </c>
      <c r="N1379" s="31">
        <f t="shared" si="303"/>
        <v>0</v>
      </c>
      <c r="O1379" s="29">
        <v>1.1000000000000001</v>
      </c>
      <c r="P1379" s="29">
        <v>36</v>
      </c>
      <c r="Q1379" s="32">
        <f t="shared" si="304"/>
        <v>0</v>
      </c>
      <c r="R1379" s="122">
        <f t="shared" si="305"/>
        <v>0</v>
      </c>
      <c r="S1379" s="25">
        <f>VLOOKUP($A1379,'2021-22 Salary &amp; Benefits'!$A:$I,5,FALSE)</f>
        <v>67585</v>
      </c>
      <c r="T1379" s="25">
        <f>VLOOKUP($A1379,'2021-22 Salary &amp; Benefits'!$A:$I,6,FALSE)</f>
        <v>68937</v>
      </c>
      <c r="U1379" s="26">
        <f t="shared" si="306"/>
        <v>0</v>
      </c>
      <c r="V1379" s="26">
        <f t="shared" si="307"/>
        <v>0</v>
      </c>
      <c r="W1379" s="26">
        <f>'2021-22 Salary &amp; Benefits'!G$6</f>
        <v>11848.32</v>
      </c>
      <c r="X1379" s="28">
        <f>'2021-22 Salary &amp; Benefits'!H$6</f>
        <v>0.2271</v>
      </c>
      <c r="Y1379" s="28">
        <f>'2021-22 Salary &amp; Benefits'!I$6</f>
        <v>0.22070000000000001</v>
      </c>
      <c r="Z1379" s="26">
        <f t="shared" si="308"/>
        <v>0</v>
      </c>
      <c r="AA1379" s="27">
        <f t="shared" si="300"/>
        <v>0</v>
      </c>
      <c r="AB1379" s="27">
        <f t="shared" si="309"/>
        <v>0</v>
      </c>
      <c r="AC1379" s="27">
        <f t="shared" si="310"/>
        <v>0</v>
      </c>
      <c r="AD1379" s="26">
        <f t="shared" si="311"/>
        <v>0</v>
      </c>
    </row>
    <row r="1380" spans="1:30" s="5" customFormat="1">
      <c r="A1380" s="129" t="s">
        <v>2468</v>
      </c>
      <c r="B1380" s="129" t="s">
        <v>1535</v>
      </c>
      <c r="C1380" s="130">
        <v>2749</v>
      </c>
      <c r="D1380" s="129" t="s">
        <v>1537</v>
      </c>
      <c r="E1380" s="169">
        <f>VLOOKUP($C1380,'2020-21 School Level AAFTE'!$C:$Z,11,FALSE)</f>
        <v>0.40820000000000001</v>
      </c>
      <c r="F1380" s="169" t="str">
        <f>VLOOKUP($C1380,'2020-21 School Level AAFTE'!$C:$Z,8,FALSE)</f>
        <v>No</v>
      </c>
      <c r="G1380" s="167">
        <f>VLOOKUP($C1380,'2020-21 School Level AAFTE'!$C:$I,7,FALSE)</f>
        <v>115.49</v>
      </c>
      <c r="H1380" s="145">
        <f>IFERROR(IF(F1380= "yes",VLOOKUP(C1380,Summary!$B:$I,5,0),0),0)</f>
        <v>0</v>
      </c>
      <c r="I1380" s="144">
        <f t="shared" si="301"/>
        <v>0</v>
      </c>
      <c r="J1380" s="101">
        <f>VLOOKUP($A1380,'2021-22 Salary &amp; Benefits'!$A:$I,3,FALSE)</f>
        <v>1.1200000000000001</v>
      </c>
      <c r="K1380" s="101">
        <f>VLOOKUP($A1380,'2021-22 Salary &amp; Benefits'!$A:$I,4,FALSE)</f>
        <v>1.1200000000000001</v>
      </c>
      <c r="L1380" s="121">
        <f t="shared" si="302"/>
        <v>0</v>
      </c>
      <c r="M1380" s="29">
        <v>15</v>
      </c>
      <c r="N1380" s="31">
        <f t="shared" si="303"/>
        <v>0</v>
      </c>
      <c r="O1380" s="29">
        <v>1.1000000000000001</v>
      </c>
      <c r="P1380" s="29">
        <v>36</v>
      </c>
      <c r="Q1380" s="32">
        <f t="shared" si="304"/>
        <v>0</v>
      </c>
      <c r="R1380" s="122">
        <f t="shared" si="305"/>
        <v>0</v>
      </c>
      <c r="S1380" s="25">
        <f>VLOOKUP($A1380,'2021-22 Salary &amp; Benefits'!$A:$I,5,FALSE)</f>
        <v>67585</v>
      </c>
      <c r="T1380" s="25">
        <f>VLOOKUP($A1380,'2021-22 Salary &amp; Benefits'!$A:$I,6,FALSE)</f>
        <v>68937</v>
      </c>
      <c r="U1380" s="26">
        <f t="shared" si="306"/>
        <v>0</v>
      </c>
      <c r="V1380" s="26">
        <f t="shared" si="307"/>
        <v>0</v>
      </c>
      <c r="W1380" s="26">
        <f>'2021-22 Salary &amp; Benefits'!G$6</f>
        <v>11848.32</v>
      </c>
      <c r="X1380" s="28">
        <f>'2021-22 Salary &amp; Benefits'!H$6</f>
        <v>0.2271</v>
      </c>
      <c r="Y1380" s="28">
        <f>'2021-22 Salary &amp; Benefits'!I$6</f>
        <v>0.22070000000000001</v>
      </c>
      <c r="Z1380" s="26">
        <f t="shared" si="308"/>
        <v>0</v>
      </c>
      <c r="AA1380" s="27">
        <f t="shared" si="300"/>
        <v>0</v>
      </c>
      <c r="AB1380" s="27">
        <f t="shared" si="309"/>
        <v>0</v>
      </c>
      <c r="AC1380" s="27">
        <f t="shared" si="310"/>
        <v>0</v>
      </c>
      <c r="AD1380" s="26">
        <f t="shared" si="311"/>
        <v>0</v>
      </c>
    </row>
    <row r="1381" spans="1:30" s="5" customFormat="1">
      <c r="A1381" s="129" t="s">
        <v>2468</v>
      </c>
      <c r="B1381" s="129" t="s">
        <v>1535</v>
      </c>
      <c r="C1381" s="130">
        <v>2750</v>
      </c>
      <c r="D1381" s="129" t="s">
        <v>1538</v>
      </c>
      <c r="E1381" s="169">
        <f>VLOOKUP($C1381,'2020-21 School Level AAFTE'!$C:$Z,11,FALSE)</f>
        <v>0.44700000000000001</v>
      </c>
      <c r="F1381" s="169" t="str">
        <f>VLOOKUP($C1381,'2020-21 School Level AAFTE'!$C:$Z,8,FALSE)</f>
        <v>No</v>
      </c>
      <c r="G1381" s="167">
        <f>VLOOKUP($C1381,'2020-21 School Level AAFTE'!$C:$I,7,FALSE)</f>
        <v>128.43</v>
      </c>
      <c r="H1381" s="145">
        <f>IFERROR(IF(F1381= "yes",VLOOKUP(C1381,Summary!$B:$I,5,0),0),0)</f>
        <v>0</v>
      </c>
      <c r="I1381" s="144">
        <f t="shared" si="301"/>
        <v>0</v>
      </c>
      <c r="J1381" s="101">
        <f>VLOOKUP($A1381,'2021-22 Salary &amp; Benefits'!$A:$I,3,FALSE)</f>
        <v>1.1200000000000001</v>
      </c>
      <c r="K1381" s="101">
        <f>VLOOKUP($A1381,'2021-22 Salary &amp; Benefits'!$A:$I,4,FALSE)</f>
        <v>1.1200000000000001</v>
      </c>
      <c r="L1381" s="121">
        <f t="shared" si="302"/>
        <v>0</v>
      </c>
      <c r="M1381" s="29">
        <v>15</v>
      </c>
      <c r="N1381" s="31">
        <f t="shared" si="303"/>
        <v>0</v>
      </c>
      <c r="O1381" s="29">
        <v>1.1000000000000001</v>
      </c>
      <c r="P1381" s="29">
        <v>36</v>
      </c>
      <c r="Q1381" s="32">
        <f t="shared" si="304"/>
        <v>0</v>
      </c>
      <c r="R1381" s="122">
        <f t="shared" si="305"/>
        <v>0</v>
      </c>
      <c r="S1381" s="25">
        <f>VLOOKUP($A1381,'2021-22 Salary &amp; Benefits'!$A:$I,5,FALSE)</f>
        <v>67585</v>
      </c>
      <c r="T1381" s="25">
        <f>VLOOKUP($A1381,'2021-22 Salary &amp; Benefits'!$A:$I,6,FALSE)</f>
        <v>68937</v>
      </c>
      <c r="U1381" s="26">
        <f t="shared" si="306"/>
        <v>0</v>
      </c>
      <c r="V1381" s="26">
        <f t="shared" si="307"/>
        <v>0</v>
      </c>
      <c r="W1381" s="26">
        <f>'2021-22 Salary &amp; Benefits'!G$6</f>
        <v>11848.32</v>
      </c>
      <c r="X1381" s="28">
        <f>'2021-22 Salary &amp; Benefits'!H$6</f>
        <v>0.2271</v>
      </c>
      <c r="Y1381" s="28">
        <f>'2021-22 Salary &amp; Benefits'!I$6</f>
        <v>0.22070000000000001</v>
      </c>
      <c r="Z1381" s="26">
        <f t="shared" si="308"/>
        <v>0</v>
      </c>
      <c r="AA1381" s="27">
        <f t="shared" si="300"/>
        <v>0</v>
      </c>
      <c r="AB1381" s="27">
        <f t="shared" si="309"/>
        <v>0</v>
      </c>
      <c r="AC1381" s="27">
        <f t="shared" si="310"/>
        <v>0</v>
      </c>
      <c r="AD1381" s="26">
        <f t="shared" si="311"/>
        <v>0</v>
      </c>
    </row>
    <row r="1382" spans="1:30" s="5" customFormat="1">
      <c r="A1382" s="129" t="s">
        <v>2468</v>
      </c>
      <c r="B1382" s="129" t="s">
        <v>1535</v>
      </c>
      <c r="C1382" s="130">
        <v>4558</v>
      </c>
      <c r="D1382" s="129" t="s">
        <v>1540</v>
      </c>
      <c r="E1382" s="169">
        <f>VLOOKUP($C1382,'2020-21 School Level AAFTE'!$C:$Z,11,FALSE)</f>
        <v>0.49370000000000003</v>
      </c>
      <c r="F1382" s="169" t="str">
        <f>VLOOKUP($C1382,'2020-21 School Level AAFTE'!$C:$Z,8,FALSE)</f>
        <v>No</v>
      </c>
      <c r="G1382" s="167">
        <f>VLOOKUP($C1382,'2020-21 School Level AAFTE'!$C:$I,7,FALSE)</f>
        <v>116.37</v>
      </c>
      <c r="H1382" s="145">
        <f>IFERROR(IF(F1382= "yes",VLOOKUP(C1382,Summary!$B:$I,5,0),0),0)</f>
        <v>0</v>
      </c>
      <c r="I1382" s="144">
        <f t="shared" si="301"/>
        <v>0</v>
      </c>
      <c r="J1382" s="101">
        <f>VLOOKUP($A1382,'2021-22 Salary &amp; Benefits'!$A:$I,3,FALSE)</f>
        <v>1.1200000000000001</v>
      </c>
      <c r="K1382" s="101">
        <f>VLOOKUP($A1382,'2021-22 Salary &amp; Benefits'!$A:$I,4,FALSE)</f>
        <v>1.1200000000000001</v>
      </c>
      <c r="L1382" s="121">
        <f t="shared" si="302"/>
        <v>0</v>
      </c>
      <c r="M1382" s="29">
        <v>15</v>
      </c>
      <c r="N1382" s="31">
        <f t="shared" si="303"/>
        <v>0</v>
      </c>
      <c r="O1382" s="29">
        <v>1.1000000000000001</v>
      </c>
      <c r="P1382" s="29">
        <v>36</v>
      </c>
      <c r="Q1382" s="32">
        <f t="shared" si="304"/>
        <v>0</v>
      </c>
      <c r="R1382" s="122">
        <f t="shared" si="305"/>
        <v>0</v>
      </c>
      <c r="S1382" s="25">
        <f>VLOOKUP($A1382,'2021-22 Salary &amp; Benefits'!$A:$I,5,FALSE)</f>
        <v>67585</v>
      </c>
      <c r="T1382" s="25">
        <f>VLOOKUP($A1382,'2021-22 Salary &amp; Benefits'!$A:$I,6,FALSE)</f>
        <v>68937</v>
      </c>
      <c r="U1382" s="26">
        <f t="shared" si="306"/>
        <v>0</v>
      </c>
      <c r="V1382" s="26">
        <f t="shared" si="307"/>
        <v>0</v>
      </c>
      <c r="W1382" s="26">
        <f>'2021-22 Salary &amp; Benefits'!G$6</f>
        <v>11848.32</v>
      </c>
      <c r="X1382" s="28">
        <f>'2021-22 Salary &amp; Benefits'!H$6</f>
        <v>0.2271</v>
      </c>
      <c r="Y1382" s="28">
        <f>'2021-22 Salary &amp; Benefits'!I$6</f>
        <v>0.22070000000000001</v>
      </c>
      <c r="Z1382" s="26">
        <f t="shared" si="308"/>
        <v>0</v>
      </c>
      <c r="AA1382" s="27">
        <f t="shared" si="300"/>
        <v>0</v>
      </c>
      <c r="AB1382" s="27">
        <f t="shared" si="309"/>
        <v>0</v>
      </c>
      <c r="AC1382" s="27">
        <f t="shared" si="310"/>
        <v>0</v>
      </c>
      <c r="AD1382" s="26">
        <f t="shared" si="311"/>
        <v>0</v>
      </c>
    </row>
    <row r="1383" spans="1:30" s="5" customFormat="1">
      <c r="A1383" s="129" t="s">
        <v>2468</v>
      </c>
      <c r="B1383" s="129" t="s">
        <v>1535</v>
      </c>
      <c r="C1383" s="130">
        <v>5555</v>
      </c>
      <c r="D1383" s="129" t="s">
        <v>3174</v>
      </c>
      <c r="E1383" s="169">
        <f>VLOOKUP($C1383,'2020-21 School Level AAFTE'!$C:$Z,11,FALSE)</f>
        <v>0.26579999999999998</v>
      </c>
      <c r="F1383" s="169" t="str">
        <f>VLOOKUP($C1383,'2020-21 School Level AAFTE'!$C:$Z,8,FALSE)</f>
        <v>No</v>
      </c>
      <c r="G1383" s="167">
        <f>VLOOKUP($C1383,'2020-21 School Level AAFTE'!$C:$I,7,FALSE)</f>
        <v>22</v>
      </c>
      <c r="H1383" s="145">
        <f>IFERROR(IF(F1383= "yes",VLOOKUP(C1383,Summary!$B:$I,5,0),0),0)</f>
        <v>0</v>
      </c>
      <c r="I1383" s="143">
        <f t="shared" si="301"/>
        <v>0</v>
      </c>
      <c r="J1383" s="101">
        <f>VLOOKUP($A1383,'2021-22 Salary &amp; Benefits'!$A:$I,3,FALSE)</f>
        <v>1.1200000000000001</v>
      </c>
      <c r="K1383" s="101">
        <f>VLOOKUP($A1383,'2021-22 Salary &amp; Benefits'!$A:$I,4,FALSE)</f>
        <v>1.1200000000000001</v>
      </c>
      <c r="L1383" s="45">
        <f t="shared" si="302"/>
        <v>0</v>
      </c>
      <c r="M1383" s="29">
        <v>15</v>
      </c>
      <c r="N1383" s="31">
        <f t="shared" si="303"/>
        <v>0</v>
      </c>
      <c r="O1383" s="29">
        <v>1.1000000000000001</v>
      </c>
      <c r="P1383" s="29">
        <v>36</v>
      </c>
      <c r="Q1383" s="32">
        <f t="shared" si="304"/>
        <v>0</v>
      </c>
      <c r="R1383" s="122">
        <f t="shared" si="305"/>
        <v>0</v>
      </c>
      <c r="S1383" s="25">
        <f>VLOOKUP($A1383,'2021-22 Salary &amp; Benefits'!$A:$I,5,FALSE)</f>
        <v>67585</v>
      </c>
      <c r="T1383" s="25">
        <f>VLOOKUP($A1383,'2021-22 Salary &amp; Benefits'!$A:$I,6,FALSE)</f>
        <v>68937</v>
      </c>
      <c r="U1383" s="26">
        <f t="shared" si="306"/>
        <v>0</v>
      </c>
      <c r="V1383" s="26">
        <f t="shared" si="307"/>
        <v>0</v>
      </c>
      <c r="W1383" s="26">
        <f>'2021-22 Salary &amp; Benefits'!G$6</f>
        <v>11848.32</v>
      </c>
      <c r="X1383" s="28">
        <f>'2021-22 Salary &amp; Benefits'!H$6</f>
        <v>0.2271</v>
      </c>
      <c r="Y1383" s="28">
        <f>'2021-22 Salary &amp; Benefits'!I$6</f>
        <v>0.22070000000000001</v>
      </c>
      <c r="Z1383" s="26">
        <f t="shared" si="308"/>
        <v>0</v>
      </c>
      <c r="AA1383" s="27">
        <f t="shared" si="300"/>
        <v>0</v>
      </c>
      <c r="AB1383" s="27">
        <f t="shared" si="309"/>
        <v>0</v>
      </c>
      <c r="AC1383" s="27">
        <f t="shared" si="310"/>
        <v>0</v>
      </c>
      <c r="AD1383" s="26">
        <f t="shared" si="311"/>
        <v>0</v>
      </c>
    </row>
    <row r="1384" spans="1:30" s="5" customFormat="1">
      <c r="A1384" s="129" t="s">
        <v>2468</v>
      </c>
      <c r="B1384" s="129" t="s">
        <v>1535</v>
      </c>
      <c r="C1384" s="130">
        <v>3808</v>
      </c>
      <c r="D1384" s="129" t="s">
        <v>1539</v>
      </c>
      <c r="E1384" s="169">
        <f>VLOOKUP($C1384,'2020-21 School Level AAFTE'!$C:$Z,11,FALSE)</f>
        <v>7.8700000000000006E-2</v>
      </c>
      <c r="F1384" s="169" t="str">
        <f>VLOOKUP($C1384,'2020-21 School Level AAFTE'!$C:$Z,8,FALSE)</f>
        <v>No</v>
      </c>
      <c r="G1384" s="167">
        <f>VLOOKUP($C1384,'2020-21 School Level AAFTE'!$C:$I,7,FALSE)</f>
        <v>8.4</v>
      </c>
      <c r="H1384" s="145">
        <f>IFERROR(IF(F1384= "yes",VLOOKUP(C1384,Summary!$B:$I,5,0),0),0)</f>
        <v>0</v>
      </c>
      <c r="I1384" s="144">
        <f t="shared" si="301"/>
        <v>0</v>
      </c>
      <c r="J1384" s="101">
        <f>VLOOKUP($A1384,'2021-22 Salary &amp; Benefits'!$A:$I,3,FALSE)</f>
        <v>1.1200000000000001</v>
      </c>
      <c r="K1384" s="101">
        <f>VLOOKUP($A1384,'2021-22 Salary &amp; Benefits'!$A:$I,4,FALSE)</f>
        <v>1.1200000000000001</v>
      </c>
      <c r="L1384" s="121">
        <f t="shared" si="302"/>
        <v>0</v>
      </c>
      <c r="M1384" s="29">
        <v>15</v>
      </c>
      <c r="N1384" s="31">
        <f t="shared" si="303"/>
        <v>0</v>
      </c>
      <c r="O1384" s="29">
        <v>1.1000000000000001</v>
      </c>
      <c r="P1384" s="29">
        <v>36</v>
      </c>
      <c r="Q1384" s="32">
        <f t="shared" si="304"/>
        <v>0</v>
      </c>
      <c r="R1384" s="122">
        <f t="shared" si="305"/>
        <v>0</v>
      </c>
      <c r="S1384" s="25">
        <f>VLOOKUP($A1384,'2021-22 Salary &amp; Benefits'!$A:$I,5,FALSE)</f>
        <v>67585</v>
      </c>
      <c r="T1384" s="25">
        <f>VLOOKUP($A1384,'2021-22 Salary &amp; Benefits'!$A:$I,6,FALSE)</f>
        <v>68937</v>
      </c>
      <c r="U1384" s="26">
        <f t="shared" si="306"/>
        <v>0</v>
      </c>
      <c r="V1384" s="26">
        <f t="shared" si="307"/>
        <v>0</v>
      </c>
      <c r="W1384" s="26">
        <f>'2021-22 Salary &amp; Benefits'!G$6</f>
        <v>11848.32</v>
      </c>
      <c r="X1384" s="28">
        <f>'2021-22 Salary &amp; Benefits'!H$6</f>
        <v>0.2271</v>
      </c>
      <c r="Y1384" s="28">
        <f>'2021-22 Salary &amp; Benefits'!I$6</f>
        <v>0.22070000000000001</v>
      </c>
      <c r="Z1384" s="26">
        <f t="shared" si="308"/>
        <v>0</v>
      </c>
      <c r="AA1384" s="27">
        <f t="shared" si="300"/>
        <v>0</v>
      </c>
      <c r="AB1384" s="27">
        <f t="shared" si="309"/>
        <v>0</v>
      </c>
      <c r="AC1384" s="27">
        <f t="shared" si="310"/>
        <v>0</v>
      </c>
      <c r="AD1384" s="26">
        <f t="shared" si="311"/>
        <v>0</v>
      </c>
    </row>
    <row r="1385" spans="1:30" s="5" customFormat="1">
      <c r="A1385" s="129" t="s">
        <v>2498</v>
      </c>
      <c r="B1385" s="129" t="s">
        <v>1830</v>
      </c>
      <c r="C1385" s="130">
        <v>3723</v>
      </c>
      <c r="D1385" s="129" t="s">
        <v>1831</v>
      </c>
      <c r="E1385" s="169">
        <f>VLOOKUP($C1385,'2020-21 School Level AAFTE'!$C:$Z,11,FALSE)</f>
        <v>0.1211</v>
      </c>
      <c r="F1385" s="169" t="str">
        <f>VLOOKUP($C1385,'2020-21 School Level AAFTE'!$C:$Z,8,FALSE)</f>
        <v>No</v>
      </c>
      <c r="G1385" s="167">
        <f>VLOOKUP($C1385,'2020-21 School Level AAFTE'!$C:$I,7,FALSE)</f>
        <v>77.760000000000005</v>
      </c>
      <c r="H1385" s="145">
        <f>IFERROR(IF(F1385= "yes",VLOOKUP(C1385,Summary!$B:$I,5,0),0),0)</f>
        <v>0</v>
      </c>
      <c r="I1385" s="144">
        <f t="shared" si="301"/>
        <v>0</v>
      </c>
      <c r="J1385" s="101">
        <f>VLOOKUP($A1385,'2021-22 Salary &amp; Benefits'!$A:$I,3,FALSE)</f>
        <v>1</v>
      </c>
      <c r="K1385" s="101">
        <f>VLOOKUP($A1385,'2021-22 Salary &amp; Benefits'!$A:$I,4,FALSE)</f>
        <v>1</v>
      </c>
      <c r="L1385" s="121">
        <f t="shared" si="302"/>
        <v>0</v>
      </c>
      <c r="M1385" s="29">
        <v>15</v>
      </c>
      <c r="N1385" s="31">
        <f t="shared" si="303"/>
        <v>0</v>
      </c>
      <c r="O1385" s="29">
        <v>1.1000000000000001</v>
      </c>
      <c r="P1385" s="29">
        <v>36</v>
      </c>
      <c r="Q1385" s="32">
        <f t="shared" si="304"/>
        <v>0</v>
      </c>
      <c r="R1385" s="122">
        <f t="shared" si="305"/>
        <v>0</v>
      </c>
      <c r="S1385" s="25">
        <f>VLOOKUP($A1385,'2021-22 Salary &amp; Benefits'!$A:$I,5,FALSE)</f>
        <v>67585</v>
      </c>
      <c r="T1385" s="25">
        <f>VLOOKUP($A1385,'2021-22 Salary &amp; Benefits'!$A:$I,6,FALSE)</f>
        <v>68937</v>
      </c>
      <c r="U1385" s="26">
        <f t="shared" si="306"/>
        <v>0</v>
      </c>
      <c r="V1385" s="26">
        <f t="shared" si="307"/>
        <v>0</v>
      </c>
      <c r="W1385" s="26">
        <f>'2021-22 Salary &amp; Benefits'!G$6</f>
        <v>11848.32</v>
      </c>
      <c r="X1385" s="28">
        <f>'2021-22 Salary &amp; Benefits'!H$6</f>
        <v>0.2271</v>
      </c>
      <c r="Y1385" s="28">
        <f>'2021-22 Salary &amp; Benefits'!I$6</f>
        <v>0.22070000000000001</v>
      </c>
      <c r="Z1385" s="26">
        <f t="shared" si="308"/>
        <v>0</v>
      </c>
      <c r="AA1385" s="27">
        <f t="shared" si="300"/>
        <v>0</v>
      </c>
      <c r="AB1385" s="27">
        <f t="shared" si="309"/>
        <v>0</v>
      </c>
      <c r="AC1385" s="27">
        <f t="shared" si="310"/>
        <v>0</v>
      </c>
      <c r="AD1385" s="26">
        <f t="shared" si="311"/>
        <v>0</v>
      </c>
    </row>
    <row r="1386" spans="1:30" s="5" customFormat="1">
      <c r="A1386" s="129" t="s">
        <v>2320</v>
      </c>
      <c r="B1386" s="129" t="s">
        <v>365</v>
      </c>
      <c r="C1386" s="130">
        <v>2136</v>
      </c>
      <c r="D1386" s="129" t="s">
        <v>3252</v>
      </c>
      <c r="E1386" s="169">
        <f>VLOOKUP($C1386,'2020-21 School Level AAFTE'!$C:$Z,11,FALSE)</f>
        <v>0.58740000000000003</v>
      </c>
      <c r="F1386" s="169" t="str">
        <f>VLOOKUP($C1386,'2020-21 School Level AAFTE'!$C:$Z,8,FALSE)</f>
        <v>Yes</v>
      </c>
      <c r="G1386" s="167">
        <f>VLOOKUP($C1386,'2020-21 School Level AAFTE'!$C:$I,7,FALSE)</f>
        <v>43.98</v>
      </c>
      <c r="H1386" s="145">
        <f>IFERROR(IF(F1386= "yes",VLOOKUP(C1386,Summary!$B:$I,5,0),0),0)</f>
        <v>0</v>
      </c>
      <c r="I1386" s="144">
        <f t="shared" si="301"/>
        <v>43.98</v>
      </c>
      <c r="J1386" s="101">
        <f>VLOOKUP($A1386,'2021-22 Salary &amp; Benefits'!$A:$I,3,FALSE)</f>
        <v>1</v>
      </c>
      <c r="K1386" s="101">
        <f>VLOOKUP($A1386,'2021-22 Salary &amp; Benefits'!$A:$I,4,FALSE)</f>
        <v>1.04</v>
      </c>
      <c r="L1386" s="121">
        <f t="shared" si="302"/>
        <v>43.98</v>
      </c>
      <c r="M1386" s="29">
        <v>15</v>
      </c>
      <c r="N1386" s="31">
        <f t="shared" si="303"/>
        <v>2.9319999999999999</v>
      </c>
      <c r="O1386" s="29">
        <v>1.1000000000000001</v>
      </c>
      <c r="P1386" s="29">
        <v>36</v>
      </c>
      <c r="Q1386" s="32">
        <f t="shared" si="304"/>
        <v>116.10720000000001</v>
      </c>
      <c r="R1386" s="122">
        <f t="shared" si="305"/>
        <v>0.12900800000000001</v>
      </c>
      <c r="S1386" s="25">
        <f>VLOOKUP($A1386,'2021-22 Salary &amp; Benefits'!$A:$I,5,FALSE)</f>
        <v>67585</v>
      </c>
      <c r="T1386" s="25">
        <f>VLOOKUP($A1386,'2021-22 Salary &amp; Benefits'!$A:$I,6,FALSE)</f>
        <v>68937</v>
      </c>
      <c r="U1386" s="26">
        <f t="shared" si="306"/>
        <v>8719.0056800000002</v>
      </c>
      <c r="V1386" s="26">
        <f t="shared" si="307"/>
        <v>530.15579584000079</v>
      </c>
      <c r="W1386" s="26">
        <f>'2021-22 Salary &amp; Benefits'!G$6</f>
        <v>11848.32</v>
      </c>
      <c r="X1386" s="28">
        <f>'2021-22 Salary &amp; Benefits'!H$6</f>
        <v>0.2271</v>
      </c>
      <c r="Y1386" s="28">
        <f>'2021-22 Salary &amp; Benefits'!I$6</f>
        <v>0.22070000000000001</v>
      </c>
      <c r="Z1386" s="26">
        <f t="shared" si="308"/>
        <v>3625.6196406298886</v>
      </c>
      <c r="AA1386" s="27">
        <f t="shared" si="300"/>
        <v>154.15269126400003</v>
      </c>
      <c r="AB1386" s="27">
        <f t="shared" si="309"/>
        <v>34.021498961964809</v>
      </c>
      <c r="AC1386" s="27">
        <f t="shared" si="310"/>
        <v>188.17419022596482</v>
      </c>
      <c r="AD1386" s="26">
        <f t="shared" si="311"/>
        <v>13062.955306695856</v>
      </c>
    </row>
    <row r="1387" spans="1:30" s="5" customFormat="1">
      <c r="A1387" s="129" t="s">
        <v>2312</v>
      </c>
      <c r="B1387" s="129" t="s">
        <v>339</v>
      </c>
      <c r="C1387" s="130">
        <v>2666</v>
      </c>
      <c r="D1387" s="129" t="s">
        <v>340</v>
      </c>
      <c r="E1387" s="169">
        <f>VLOOKUP($C1387,'2020-21 School Level AAFTE'!$C:$Z,11,FALSE)</f>
        <v>0.75929999999999997</v>
      </c>
      <c r="F1387" s="169" t="str">
        <f>VLOOKUP($C1387,'2020-21 School Level AAFTE'!$C:$Z,8,FALSE)</f>
        <v>Yes</v>
      </c>
      <c r="G1387" s="167">
        <f>VLOOKUP($C1387,'2020-21 School Level AAFTE'!$C:$I,7,FALSE)</f>
        <v>154.63</v>
      </c>
      <c r="H1387" s="145">
        <f>IFERROR(IF(F1387= "yes",VLOOKUP(C1387,Summary!$B:$I,5,0),0),0)</f>
        <v>0</v>
      </c>
      <c r="I1387" s="144">
        <f t="shared" si="301"/>
        <v>154.63</v>
      </c>
      <c r="J1387" s="101">
        <f>VLOOKUP($A1387,'2021-22 Salary &amp; Benefits'!$A:$I,3,FALSE)</f>
        <v>1</v>
      </c>
      <c r="K1387" s="101">
        <f>VLOOKUP($A1387,'2021-22 Salary &amp; Benefits'!$A:$I,4,FALSE)</f>
        <v>1</v>
      </c>
      <c r="L1387" s="121">
        <f t="shared" si="302"/>
        <v>154.63</v>
      </c>
      <c r="M1387" s="29">
        <v>15</v>
      </c>
      <c r="N1387" s="31">
        <f t="shared" si="303"/>
        <v>10.308666666666666</v>
      </c>
      <c r="O1387" s="29">
        <v>1.1000000000000001</v>
      </c>
      <c r="P1387" s="29">
        <v>36</v>
      </c>
      <c r="Q1387" s="32">
        <f t="shared" si="304"/>
        <v>408.22320000000002</v>
      </c>
      <c r="R1387" s="122">
        <f t="shared" si="305"/>
        <v>0.45358133333333334</v>
      </c>
      <c r="S1387" s="25">
        <f>VLOOKUP($A1387,'2021-22 Salary &amp; Benefits'!$A:$I,5,FALSE)</f>
        <v>67585</v>
      </c>
      <c r="T1387" s="25">
        <f>VLOOKUP($A1387,'2021-22 Salary &amp; Benefits'!$A:$I,6,FALSE)</f>
        <v>68937</v>
      </c>
      <c r="U1387" s="26">
        <f t="shared" si="306"/>
        <v>30655.294413333333</v>
      </c>
      <c r="V1387" s="26">
        <f t="shared" si="307"/>
        <v>613.24196266666695</v>
      </c>
      <c r="W1387" s="26">
        <f>'2021-22 Salary &amp; Benefits'!G$6</f>
        <v>11848.32</v>
      </c>
      <c r="X1387" s="28">
        <f>'2021-22 Salary &amp; Benefits'!H$6</f>
        <v>0.2271</v>
      </c>
      <c r="Y1387" s="28">
        <f>'2021-22 Salary &amp; Benefits'!I$6</f>
        <v>0.22070000000000001</v>
      </c>
      <c r="Z1387" s="26">
        <f t="shared" si="308"/>
        <v>12471.336645788533</v>
      </c>
      <c r="AA1387" s="27">
        <f t="shared" si="300"/>
        <v>521.14227293333329</v>
      </c>
      <c r="AB1387" s="27">
        <f t="shared" si="309"/>
        <v>115.01609963638666</v>
      </c>
      <c r="AC1387" s="27">
        <f t="shared" si="310"/>
        <v>636.15837256971997</v>
      </c>
      <c r="AD1387" s="26">
        <f t="shared" si="311"/>
        <v>44376.031394358251</v>
      </c>
    </row>
    <row r="1388" spans="1:30" s="5" customFormat="1">
      <c r="A1388" s="129" t="s">
        <v>2439</v>
      </c>
      <c r="B1388" s="129" t="s">
        <v>1264</v>
      </c>
      <c r="C1388" s="130">
        <v>2422</v>
      </c>
      <c r="D1388" s="129" t="s">
        <v>1265</v>
      </c>
      <c r="E1388" s="169">
        <f>VLOOKUP($C1388,'2020-21 School Level AAFTE'!$C:$Z,11,FALSE)</f>
        <v>0.75980000000000003</v>
      </c>
      <c r="F1388" s="169" t="str">
        <f>VLOOKUP($C1388,'2020-21 School Level AAFTE'!$C:$Z,8,FALSE)</f>
        <v>Yes</v>
      </c>
      <c r="G1388" s="167">
        <f>VLOOKUP($C1388,'2020-21 School Level AAFTE'!$C:$I,7,FALSE)</f>
        <v>267.57</v>
      </c>
      <c r="H1388" s="145">
        <f>IFERROR(IF(F1388= "yes",VLOOKUP(C1388,Summary!$B:$I,5,0),0),0)</f>
        <v>0</v>
      </c>
      <c r="I1388" s="144">
        <f t="shared" si="301"/>
        <v>267.57</v>
      </c>
      <c r="J1388" s="101">
        <f>VLOOKUP($A1388,'2021-22 Salary &amp; Benefits'!$A:$I,3,FALSE)</f>
        <v>1</v>
      </c>
      <c r="K1388" s="101">
        <f>VLOOKUP($A1388,'2021-22 Salary &amp; Benefits'!$A:$I,4,FALSE)</f>
        <v>1</v>
      </c>
      <c r="L1388" s="121">
        <f t="shared" si="302"/>
        <v>267.57</v>
      </c>
      <c r="M1388" s="29">
        <v>15</v>
      </c>
      <c r="N1388" s="31">
        <f t="shared" si="303"/>
        <v>17.838000000000001</v>
      </c>
      <c r="O1388" s="29">
        <v>1.1000000000000001</v>
      </c>
      <c r="P1388" s="29">
        <v>36</v>
      </c>
      <c r="Q1388" s="32">
        <f t="shared" si="304"/>
        <v>706.38480000000015</v>
      </c>
      <c r="R1388" s="122">
        <f t="shared" si="305"/>
        <v>0.78487200000000013</v>
      </c>
      <c r="S1388" s="25">
        <f>VLOOKUP($A1388,'2021-22 Salary &amp; Benefits'!$A:$I,5,FALSE)</f>
        <v>67585</v>
      </c>
      <c r="T1388" s="25">
        <f>VLOOKUP($A1388,'2021-22 Salary &amp; Benefits'!$A:$I,6,FALSE)</f>
        <v>68937</v>
      </c>
      <c r="U1388" s="26">
        <f t="shared" si="306"/>
        <v>53045.574120000012</v>
      </c>
      <c r="V1388" s="26">
        <f t="shared" si="307"/>
        <v>1061.1469440000001</v>
      </c>
      <c r="W1388" s="26">
        <f>'2021-22 Salary &amp; Benefits'!G$6</f>
        <v>11848.32</v>
      </c>
      <c r="X1388" s="28">
        <f>'2021-22 Salary &amp; Benefits'!H$6</f>
        <v>0.2271</v>
      </c>
      <c r="Y1388" s="28">
        <f>'2021-22 Salary &amp; Benefits'!I$6</f>
        <v>0.22070000000000001</v>
      </c>
      <c r="Z1388" s="26">
        <f t="shared" si="308"/>
        <v>21580.259628232801</v>
      </c>
      <c r="AA1388" s="27">
        <f t="shared" si="300"/>
        <v>901.7786844000002</v>
      </c>
      <c r="AB1388" s="27">
        <f t="shared" si="309"/>
        <v>199.02255564708005</v>
      </c>
      <c r="AC1388" s="27">
        <f t="shared" si="310"/>
        <v>1100.8012400470802</v>
      </c>
      <c r="AD1388" s="26">
        <f t="shared" si="311"/>
        <v>76787.78193227989</v>
      </c>
    </row>
    <row r="1389" spans="1:30" s="5" customFormat="1">
      <c r="A1389" s="129" t="s">
        <v>2439</v>
      </c>
      <c r="B1389" s="129" t="s">
        <v>1264</v>
      </c>
      <c r="C1389" s="130">
        <v>2706</v>
      </c>
      <c r="D1389" s="129" t="s">
        <v>1266</v>
      </c>
      <c r="E1389" s="169">
        <f>VLOOKUP($C1389,'2020-21 School Level AAFTE'!$C:$Z,11,FALSE)</f>
        <v>0.67330000000000001</v>
      </c>
      <c r="F1389" s="169" t="str">
        <f>VLOOKUP($C1389,'2020-21 School Level AAFTE'!$C:$Z,8,FALSE)</f>
        <v>Yes</v>
      </c>
      <c r="G1389" s="167">
        <f>VLOOKUP($C1389,'2020-21 School Level AAFTE'!$C:$I,7,FALSE)</f>
        <v>260.89</v>
      </c>
      <c r="H1389" s="145">
        <f>IFERROR(IF(F1389= "yes",VLOOKUP(C1389,Summary!$B:$I,5,0),0),0)</f>
        <v>0</v>
      </c>
      <c r="I1389" s="144">
        <f t="shared" si="301"/>
        <v>260.89</v>
      </c>
      <c r="J1389" s="101">
        <f>VLOOKUP($A1389,'2021-22 Salary &amp; Benefits'!$A:$I,3,FALSE)</f>
        <v>1</v>
      </c>
      <c r="K1389" s="101">
        <f>VLOOKUP($A1389,'2021-22 Salary &amp; Benefits'!$A:$I,4,FALSE)</f>
        <v>1</v>
      </c>
      <c r="L1389" s="121">
        <f t="shared" si="302"/>
        <v>260.89</v>
      </c>
      <c r="M1389" s="29">
        <v>15</v>
      </c>
      <c r="N1389" s="31">
        <f t="shared" si="303"/>
        <v>17.392666666666667</v>
      </c>
      <c r="O1389" s="29">
        <v>1.1000000000000001</v>
      </c>
      <c r="P1389" s="29">
        <v>36</v>
      </c>
      <c r="Q1389" s="32">
        <f t="shared" si="304"/>
        <v>688.7496000000001</v>
      </c>
      <c r="R1389" s="122">
        <f t="shared" si="305"/>
        <v>0.76527733333333348</v>
      </c>
      <c r="S1389" s="25">
        <f>VLOOKUP($A1389,'2021-22 Salary &amp; Benefits'!$A:$I,5,FALSE)</f>
        <v>67585</v>
      </c>
      <c r="T1389" s="25">
        <f>VLOOKUP($A1389,'2021-22 Salary &amp; Benefits'!$A:$I,6,FALSE)</f>
        <v>68937</v>
      </c>
      <c r="U1389" s="26">
        <f t="shared" si="306"/>
        <v>51721.268573333342</v>
      </c>
      <c r="V1389" s="26">
        <f t="shared" si="307"/>
        <v>1034.6549546666647</v>
      </c>
      <c r="W1389" s="26">
        <f>'2021-22 Salary &amp; Benefits'!G$6</f>
        <v>11848.32</v>
      </c>
      <c r="X1389" s="28">
        <f>'2021-22 Salary &amp; Benefits'!H$6</f>
        <v>0.2271</v>
      </c>
      <c r="Y1389" s="28">
        <f>'2021-22 Salary &amp; Benefits'!I$6</f>
        <v>0.22070000000000001</v>
      </c>
      <c r="Z1389" s="26">
        <f t="shared" si="308"/>
        <v>21041.499175578938</v>
      </c>
      <c r="AA1389" s="27">
        <f t="shared" si="300"/>
        <v>879.26539213333353</v>
      </c>
      <c r="AB1389" s="27">
        <f t="shared" si="309"/>
        <v>194.05387204382671</v>
      </c>
      <c r="AC1389" s="27">
        <f t="shared" si="310"/>
        <v>1073.3192641771602</v>
      </c>
      <c r="AD1389" s="26">
        <f t="shared" si="311"/>
        <v>74870.741967756097</v>
      </c>
    </row>
    <row r="1390" spans="1:30" s="5" customFormat="1">
      <c r="A1390" s="129" t="s">
        <v>2456</v>
      </c>
      <c r="B1390" s="129" t="s">
        <v>1420</v>
      </c>
      <c r="C1390" s="130">
        <v>5656</v>
      </c>
      <c r="D1390" s="129" t="s">
        <v>3253</v>
      </c>
      <c r="E1390" s="169">
        <f>VLOOKUP($C1390,'2020-21 School Level AAFTE'!$C:$Z,11,FALSE)</f>
        <v>0.2707</v>
      </c>
      <c r="F1390" s="169" t="str">
        <f>VLOOKUP($C1390,'2020-21 School Level AAFTE'!$C:$Z,8,FALSE)</f>
        <v>No</v>
      </c>
      <c r="G1390" s="167">
        <f>VLOOKUP($C1390,'2020-21 School Level AAFTE'!$C:$I,7,FALSE)</f>
        <v>154.30000000000001</v>
      </c>
      <c r="H1390" s="145">
        <f>IFERROR(IF(F1390= "yes",VLOOKUP(C1390,Summary!$B:$I,5,0),0),0)</f>
        <v>0</v>
      </c>
      <c r="I1390" s="143">
        <f t="shared" si="301"/>
        <v>0</v>
      </c>
      <c r="J1390" s="101">
        <f>VLOOKUP($A1390,'2021-22 Salary &amp; Benefits'!$A:$I,3,FALSE)</f>
        <v>1.06</v>
      </c>
      <c r="K1390" s="101">
        <f>VLOOKUP($A1390,'2021-22 Salary &amp; Benefits'!$A:$I,4,FALSE)</f>
        <v>1.06</v>
      </c>
      <c r="L1390" s="45">
        <f t="shared" si="302"/>
        <v>0</v>
      </c>
      <c r="M1390" s="29">
        <v>15</v>
      </c>
      <c r="N1390" s="31">
        <f t="shared" si="303"/>
        <v>0</v>
      </c>
      <c r="O1390" s="29">
        <v>1.1000000000000001</v>
      </c>
      <c r="P1390" s="29">
        <v>36</v>
      </c>
      <c r="Q1390" s="32">
        <f t="shared" si="304"/>
        <v>0</v>
      </c>
      <c r="R1390" s="122">
        <f t="shared" si="305"/>
        <v>0</v>
      </c>
      <c r="S1390" s="25">
        <f>VLOOKUP($A1390,'2021-22 Salary &amp; Benefits'!$A:$I,5,FALSE)</f>
        <v>67585</v>
      </c>
      <c r="T1390" s="25">
        <f>VLOOKUP($A1390,'2021-22 Salary &amp; Benefits'!$A:$I,6,FALSE)</f>
        <v>68937</v>
      </c>
      <c r="U1390" s="26">
        <f t="shared" si="306"/>
        <v>0</v>
      </c>
      <c r="V1390" s="26">
        <f t="shared" si="307"/>
        <v>0</v>
      </c>
      <c r="W1390" s="26">
        <f>'2021-22 Salary &amp; Benefits'!G$6</f>
        <v>11848.32</v>
      </c>
      <c r="X1390" s="28">
        <f>'2021-22 Salary &amp; Benefits'!H$6</f>
        <v>0.2271</v>
      </c>
      <c r="Y1390" s="28">
        <f>'2021-22 Salary &amp; Benefits'!I$6</f>
        <v>0.22070000000000001</v>
      </c>
      <c r="Z1390" s="26">
        <f t="shared" si="308"/>
        <v>0</v>
      </c>
      <c r="AA1390" s="27">
        <f t="shared" si="300"/>
        <v>0</v>
      </c>
      <c r="AB1390" s="27">
        <f t="shared" si="309"/>
        <v>0</v>
      </c>
      <c r="AC1390" s="27">
        <f t="shared" si="310"/>
        <v>0</v>
      </c>
      <c r="AD1390" s="26">
        <f t="shared" si="311"/>
        <v>0</v>
      </c>
    </row>
    <row r="1391" spans="1:30" s="5" customFormat="1">
      <c r="A1391" s="129" t="s">
        <v>2456</v>
      </c>
      <c r="B1391" s="129" t="s">
        <v>1420</v>
      </c>
      <c r="C1391" s="130">
        <v>2942</v>
      </c>
      <c r="D1391" s="129" t="s">
        <v>1422</v>
      </c>
      <c r="E1391" s="169">
        <f>VLOOKUP($C1391,'2020-21 School Level AAFTE'!$C:$Z,11,FALSE)</f>
        <v>0.30009999999999998</v>
      </c>
      <c r="F1391" s="169" t="str">
        <f>VLOOKUP($C1391,'2020-21 School Level AAFTE'!$C:$Z,8,FALSE)</f>
        <v>No</v>
      </c>
      <c r="G1391" s="167">
        <f>VLOOKUP($C1391,'2020-21 School Level AAFTE'!$C:$I,7,FALSE)</f>
        <v>699.56</v>
      </c>
      <c r="H1391" s="145">
        <f>IFERROR(IF(F1391= "yes",VLOOKUP(C1391,Summary!$B:$I,5,0),0),0)</f>
        <v>0</v>
      </c>
      <c r="I1391" s="143">
        <f t="shared" si="301"/>
        <v>0</v>
      </c>
      <c r="J1391" s="101">
        <f>VLOOKUP($A1391,'2021-22 Salary &amp; Benefits'!$A:$I,3,FALSE)</f>
        <v>1.06</v>
      </c>
      <c r="K1391" s="101">
        <f>VLOOKUP($A1391,'2021-22 Salary &amp; Benefits'!$A:$I,4,FALSE)</f>
        <v>1.06</v>
      </c>
      <c r="L1391" s="45">
        <f t="shared" si="302"/>
        <v>0</v>
      </c>
      <c r="M1391" s="29">
        <v>15</v>
      </c>
      <c r="N1391" s="31">
        <f t="shared" si="303"/>
        <v>0</v>
      </c>
      <c r="O1391" s="29">
        <v>1.1000000000000001</v>
      </c>
      <c r="P1391" s="29">
        <v>36</v>
      </c>
      <c r="Q1391" s="32">
        <f t="shared" si="304"/>
        <v>0</v>
      </c>
      <c r="R1391" s="122">
        <f t="shared" si="305"/>
        <v>0</v>
      </c>
      <c r="S1391" s="25">
        <f>VLOOKUP($A1391,'2021-22 Salary &amp; Benefits'!$A:$I,5,FALSE)</f>
        <v>67585</v>
      </c>
      <c r="T1391" s="25">
        <f>VLOOKUP($A1391,'2021-22 Salary &amp; Benefits'!$A:$I,6,FALSE)</f>
        <v>68937</v>
      </c>
      <c r="U1391" s="26">
        <f t="shared" si="306"/>
        <v>0</v>
      </c>
      <c r="V1391" s="26">
        <f t="shared" si="307"/>
        <v>0</v>
      </c>
      <c r="W1391" s="26">
        <f>'2021-22 Salary &amp; Benefits'!G$6</f>
        <v>11848.32</v>
      </c>
      <c r="X1391" s="28">
        <f>'2021-22 Salary &amp; Benefits'!H$6</f>
        <v>0.2271</v>
      </c>
      <c r="Y1391" s="28">
        <f>'2021-22 Salary &amp; Benefits'!I$6</f>
        <v>0.22070000000000001</v>
      </c>
      <c r="Z1391" s="26">
        <f t="shared" si="308"/>
        <v>0</v>
      </c>
      <c r="AA1391" s="27">
        <f t="shared" si="300"/>
        <v>0</v>
      </c>
      <c r="AB1391" s="27">
        <f t="shared" si="309"/>
        <v>0</v>
      </c>
      <c r="AC1391" s="27">
        <f t="shared" si="310"/>
        <v>0</v>
      </c>
      <c r="AD1391" s="26">
        <f t="shared" si="311"/>
        <v>0</v>
      </c>
    </row>
    <row r="1392" spans="1:30" s="5" customFormat="1">
      <c r="A1392" s="129" t="s">
        <v>2456</v>
      </c>
      <c r="B1392" s="129" t="s">
        <v>1420</v>
      </c>
      <c r="C1392" s="130">
        <v>4262</v>
      </c>
      <c r="D1392" s="129" t="s">
        <v>1423</v>
      </c>
      <c r="E1392" s="169">
        <f>VLOOKUP($C1392,'2020-21 School Level AAFTE'!$C:$Z,11,FALSE)</f>
        <v>0.31540000000000001</v>
      </c>
      <c r="F1392" s="169" t="str">
        <f>VLOOKUP($C1392,'2020-21 School Level AAFTE'!$C:$Z,8,FALSE)</f>
        <v>No</v>
      </c>
      <c r="G1392" s="167">
        <f>VLOOKUP($C1392,'2020-21 School Level AAFTE'!$C:$I,7,FALSE)</f>
        <v>587.78</v>
      </c>
      <c r="H1392" s="145">
        <f>IFERROR(IF(F1392= "yes",VLOOKUP(C1392,Summary!$B:$I,5,0),0),0)</f>
        <v>0</v>
      </c>
      <c r="I1392" s="143">
        <f t="shared" si="301"/>
        <v>0</v>
      </c>
      <c r="J1392" s="101">
        <f>VLOOKUP($A1392,'2021-22 Salary &amp; Benefits'!$A:$I,3,FALSE)</f>
        <v>1.06</v>
      </c>
      <c r="K1392" s="101">
        <f>VLOOKUP($A1392,'2021-22 Salary &amp; Benefits'!$A:$I,4,FALSE)</f>
        <v>1.06</v>
      </c>
      <c r="L1392" s="45">
        <f t="shared" si="302"/>
        <v>0</v>
      </c>
      <c r="M1392" s="29">
        <v>15</v>
      </c>
      <c r="N1392" s="31">
        <f t="shared" si="303"/>
        <v>0</v>
      </c>
      <c r="O1392" s="29">
        <v>1.1000000000000001</v>
      </c>
      <c r="P1392" s="29">
        <v>36</v>
      </c>
      <c r="Q1392" s="32">
        <f t="shared" si="304"/>
        <v>0</v>
      </c>
      <c r="R1392" s="122">
        <f t="shared" si="305"/>
        <v>0</v>
      </c>
      <c r="S1392" s="25">
        <f>VLOOKUP($A1392,'2021-22 Salary &amp; Benefits'!$A:$I,5,FALSE)</f>
        <v>67585</v>
      </c>
      <c r="T1392" s="25">
        <f>VLOOKUP($A1392,'2021-22 Salary &amp; Benefits'!$A:$I,6,FALSE)</f>
        <v>68937</v>
      </c>
      <c r="U1392" s="26">
        <f t="shared" si="306"/>
        <v>0</v>
      </c>
      <c r="V1392" s="26">
        <f t="shared" si="307"/>
        <v>0</v>
      </c>
      <c r="W1392" s="26">
        <f>'2021-22 Salary &amp; Benefits'!G$6</f>
        <v>11848.32</v>
      </c>
      <c r="X1392" s="28">
        <f>'2021-22 Salary &amp; Benefits'!H$6</f>
        <v>0.2271</v>
      </c>
      <c r="Y1392" s="28">
        <f>'2021-22 Salary &amp; Benefits'!I$6</f>
        <v>0.22070000000000001</v>
      </c>
      <c r="Z1392" s="26">
        <f t="shared" si="308"/>
        <v>0</v>
      </c>
      <c r="AA1392" s="27">
        <f t="shared" si="300"/>
        <v>0</v>
      </c>
      <c r="AB1392" s="27">
        <f t="shared" si="309"/>
        <v>0</v>
      </c>
      <c r="AC1392" s="27">
        <f t="shared" si="310"/>
        <v>0</v>
      </c>
      <c r="AD1392" s="26">
        <f t="shared" si="311"/>
        <v>0</v>
      </c>
    </row>
    <row r="1393" spans="1:30" s="5" customFormat="1">
      <c r="A1393" s="129" t="s">
        <v>2456</v>
      </c>
      <c r="B1393" s="129" t="s">
        <v>1420</v>
      </c>
      <c r="C1393" s="130">
        <v>2360</v>
      </c>
      <c r="D1393" s="129" t="s">
        <v>1421</v>
      </c>
      <c r="E1393" s="169">
        <f>VLOOKUP($C1393,'2020-21 School Level AAFTE'!$C:$Z,11,FALSE)</f>
        <v>0.30499999999999999</v>
      </c>
      <c r="F1393" s="169" t="str">
        <f>VLOOKUP($C1393,'2020-21 School Level AAFTE'!$C:$Z,8,FALSE)</f>
        <v>No</v>
      </c>
      <c r="G1393" s="167">
        <f>VLOOKUP($C1393,'2020-21 School Level AAFTE'!$C:$I,7,FALSE)</f>
        <v>364.43</v>
      </c>
      <c r="H1393" s="145">
        <f>IFERROR(IF(F1393= "yes",VLOOKUP(C1393,Summary!$B:$I,5,0),0),0)</f>
        <v>0</v>
      </c>
      <c r="I1393" s="143">
        <f t="shared" si="301"/>
        <v>0</v>
      </c>
      <c r="J1393" s="101">
        <f>VLOOKUP($A1393,'2021-22 Salary &amp; Benefits'!$A:$I,3,FALSE)</f>
        <v>1.06</v>
      </c>
      <c r="K1393" s="101">
        <f>VLOOKUP($A1393,'2021-22 Salary &amp; Benefits'!$A:$I,4,FALSE)</f>
        <v>1.06</v>
      </c>
      <c r="L1393" s="45">
        <f t="shared" si="302"/>
        <v>0</v>
      </c>
      <c r="M1393" s="29">
        <v>15</v>
      </c>
      <c r="N1393" s="31">
        <f t="shared" si="303"/>
        <v>0</v>
      </c>
      <c r="O1393" s="29">
        <v>1.1000000000000001</v>
      </c>
      <c r="P1393" s="29">
        <v>36</v>
      </c>
      <c r="Q1393" s="32">
        <f t="shared" si="304"/>
        <v>0</v>
      </c>
      <c r="R1393" s="122">
        <f t="shared" si="305"/>
        <v>0</v>
      </c>
      <c r="S1393" s="25">
        <f>VLOOKUP($A1393,'2021-22 Salary &amp; Benefits'!$A:$I,5,FALSE)</f>
        <v>67585</v>
      </c>
      <c r="T1393" s="25">
        <f>VLOOKUP($A1393,'2021-22 Salary &amp; Benefits'!$A:$I,6,FALSE)</f>
        <v>68937</v>
      </c>
      <c r="U1393" s="26">
        <f t="shared" si="306"/>
        <v>0</v>
      </c>
      <c r="V1393" s="26">
        <f t="shared" si="307"/>
        <v>0</v>
      </c>
      <c r="W1393" s="26">
        <f>'2021-22 Salary &amp; Benefits'!G$6</f>
        <v>11848.32</v>
      </c>
      <c r="X1393" s="28">
        <f>'2021-22 Salary &amp; Benefits'!H$6</f>
        <v>0.2271</v>
      </c>
      <c r="Y1393" s="28">
        <f>'2021-22 Salary &amp; Benefits'!I$6</f>
        <v>0.22070000000000001</v>
      </c>
      <c r="Z1393" s="26">
        <f t="shared" si="308"/>
        <v>0</v>
      </c>
      <c r="AA1393" s="27">
        <f t="shared" si="300"/>
        <v>0</v>
      </c>
      <c r="AB1393" s="27">
        <f t="shared" si="309"/>
        <v>0</v>
      </c>
      <c r="AC1393" s="27">
        <f t="shared" si="310"/>
        <v>0</v>
      </c>
      <c r="AD1393" s="26">
        <f t="shared" si="311"/>
        <v>0</v>
      </c>
    </row>
    <row r="1394" spans="1:30" s="5" customFormat="1">
      <c r="A1394" s="129" t="s">
        <v>2456</v>
      </c>
      <c r="B1394" s="129" t="s">
        <v>1420</v>
      </c>
      <c r="C1394" s="130">
        <v>5657</v>
      </c>
      <c r="D1394" s="129" t="s">
        <v>3254</v>
      </c>
      <c r="E1394" s="169">
        <f>VLOOKUP($C1394,'2020-21 School Level AAFTE'!$C:$Z,11,FALSE)</f>
        <v>0.2432</v>
      </c>
      <c r="F1394" s="169" t="str">
        <f>VLOOKUP($C1394,'2020-21 School Level AAFTE'!$C:$Z,8,FALSE)</f>
        <v>No</v>
      </c>
      <c r="G1394" s="167">
        <f>VLOOKUP($C1394,'2020-21 School Level AAFTE'!$C:$I,7,FALSE)</f>
        <v>199.5</v>
      </c>
      <c r="H1394" s="145">
        <f>IFERROR(IF(F1394= "yes",VLOOKUP(C1394,Summary!$B:$I,5,0),0),0)</f>
        <v>0</v>
      </c>
      <c r="I1394" s="144">
        <f t="shared" si="301"/>
        <v>0</v>
      </c>
      <c r="J1394" s="101">
        <f>VLOOKUP($A1394,'2021-22 Salary &amp; Benefits'!$A:$I,3,FALSE)</f>
        <v>1.06</v>
      </c>
      <c r="K1394" s="101">
        <f>VLOOKUP($A1394,'2021-22 Salary &amp; Benefits'!$A:$I,4,FALSE)</f>
        <v>1.06</v>
      </c>
      <c r="L1394" s="121">
        <f t="shared" si="302"/>
        <v>0</v>
      </c>
      <c r="M1394" s="29">
        <v>15</v>
      </c>
      <c r="N1394" s="31">
        <f t="shared" si="303"/>
        <v>0</v>
      </c>
      <c r="O1394" s="29">
        <v>1.1000000000000001</v>
      </c>
      <c r="P1394" s="29">
        <v>36</v>
      </c>
      <c r="Q1394" s="32">
        <f t="shared" si="304"/>
        <v>0</v>
      </c>
      <c r="R1394" s="122">
        <f t="shared" si="305"/>
        <v>0</v>
      </c>
      <c r="S1394" s="25">
        <f>VLOOKUP($A1394,'2021-22 Salary &amp; Benefits'!$A:$I,5,FALSE)</f>
        <v>67585</v>
      </c>
      <c r="T1394" s="25">
        <f>VLOOKUP($A1394,'2021-22 Salary &amp; Benefits'!$A:$I,6,FALSE)</f>
        <v>68937</v>
      </c>
      <c r="U1394" s="26">
        <f t="shared" si="306"/>
        <v>0</v>
      </c>
      <c r="V1394" s="26">
        <f t="shared" si="307"/>
        <v>0</v>
      </c>
      <c r="W1394" s="26">
        <f>'2021-22 Salary &amp; Benefits'!G$6</f>
        <v>11848.32</v>
      </c>
      <c r="X1394" s="28">
        <f>'2021-22 Salary &amp; Benefits'!H$6</f>
        <v>0.2271</v>
      </c>
      <c r="Y1394" s="28">
        <f>'2021-22 Salary &amp; Benefits'!I$6</f>
        <v>0.22070000000000001</v>
      </c>
      <c r="Z1394" s="26">
        <f t="shared" si="308"/>
        <v>0</v>
      </c>
      <c r="AA1394" s="27">
        <f t="shared" si="300"/>
        <v>0</v>
      </c>
      <c r="AB1394" s="27">
        <f t="shared" si="309"/>
        <v>0</v>
      </c>
      <c r="AC1394" s="27">
        <f t="shared" si="310"/>
        <v>0</v>
      </c>
      <c r="AD1394" s="26">
        <f t="shared" si="311"/>
        <v>0</v>
      </c>
    </row>
    <row r="1395" spans="1:30" s="5" customFormat="1">
      <c r="A1395" s="129" t="s">
        <v>2456</v>
      </c>
      <c r="B1395" s="129" t="s">
        <v>1420</v>
      </c>
      <c r="C1395" s="130">
        <v>5011</v>
      </c>
      <c r="D1395" s="129" t="s">
        <v>3191</v>
      </c>
      <c r="E1395" s="169">
        <f>VLOOKUP($C1395,'2020-21 School Level AAFTE'!$C:$Z,11,FALSE)</f>
        <v>1</v>
      </c>
      <c r="F1395" s="169" t="str">
        <f>VLOOKUP($C1395,'2020-21 School Level AAFTE'!$C:$Z,8,FALSE)</f>
        <v>Yes</v>
      </c>
      <c r="G1395" s="167">
        <f>VLOOKUP($C1395,'2020-21 School Level AAFTE'!$C:$I,7,FALSE)</f>
        <v>0</v>
      </c>
      <c r="H1395" s="145">
        <f>IFERROR(IF(F1395= "yes",VLOOKUP(C1395,Summary!$B:$I,5,0),0),0)</f>
        <v>0</v>
      </c>
      <c r="I1395" s="144">
        <f t="shared" si="301"/>
        <v>0</v>
      </c>
      <c r="J1395" s="101">
        <f>VLOOKUP($A1395,'2021-22 Salary &amp; Benefits'!$A:$I,3,FALSE)</f>
        <v>1.06</v>
      </c>
      <c r="K1395" s="101">
        <f>VLOOKUP($A1395,'2021-22 Salary &amp; Benefits'!$A:$I,4,FALSE)</f>
        <v>1.06</v>
      </c>
      <c r="L1395" s="121">
        <f t="shared" si="302"/>
        <v>0</v>
      </c>
      <c r="M1395" s="29">
        <v>15</v>
      </c>
      <c r="N1395" s="31">
        <f t="shared" si="303"/>
        <v>0</v>
      </c>
      <c r="O1395" s="29">
        <v>1.1000000000000001</v>
      </c>
      <c r="P1395" s="29">
        <v>36</v>
      </c>
      <c r="Q1395" s="32">
        <f t="shared" si="304"/>
        <v>0</v>
      </c>
      <c r="R1395" s="122">
        <f t="shared" si="305"/>
        <v>0</v>
      </c>
      <c r="S1395" s="25">
        <f>VLOOKUP($A1395,'2021-22 Salary &amp; Benefits'!$A:$I,5,FALSE)</f>
        <v>67585</v>
      </c>
      <c r="T1395" s="25">
        <f>VLOOKUP($A1395,'2021-22 Salary &amp; Benefits'!$A:$I,6,FALSE)</f>
        <v>68937</v>
      </c>
      <c r="U1395" s="26">
        <f t="shared" si="306"/>
        <v>0</v>
      </c>
      <c r="V1395" s="26">
        <f t="shared" si="307"/>
        <v>0</v>
      </c>
      <c r="W1395" s="26">
        <f>'2021-22 Salary &amp; Benefits'!G$6</f>
        <v>11848.32</v>
      </c>
      <c r="X1395" s="28">
        <f>'2021-22 Salary &amp; Benefits'!H$6</f>
        <v>0.2271</v>
      </c>
      <c r="Y1395" s="28">
        <f>'2021-22 Salary &amp; Benefits'!I$6</f>
        <v>0.22070000000000001</v>
      </c>
      <c r="Z1395" s="26">
        <f t="shared" si="308"/>
        <v>0</v>
      </c>
      <c r="AA1395" s="27">
        <f t="shared" si="300"/>
        <v>0</v>
      </c>
      <c r="AB1395" s="27">
        <f t="shared" si="309"/>
        <v>0</v>
      </c>
      <c r="AC1395" s="27">
        <f t="shared" si="310"/>
        <v>0</v>
      </c>
      <c r="AD1395" s="26">
        <f t="shared" si="311"/>
        <v>0</v>
      </c>
    </row>
    <row r="1396" spans="1:30" s="5" customFormat="1">
      <c r="A1396" s="129" t="s">
        <v>2456</v>
      </c>
      <c r="B1396" s="129" t="s">
        <v>1420</v>
      </c>
      <c r="C1396" s="130">
        <v>4547</v>
      </c>
      <c r="D1396" s="129" t="s">
        <v>1424</v>
      </c>
      <c r="E1396" s="169">
        <f>VLOOKUP($C1396,'2020-21 School Level AAFTE'!$C:$Z,11,FALSE)</f>
        <v>0.33450000000000002</v>
      </c>
      <c r="F1396" s="169" t="str">
        <f>VLOOKUP($C1396,'2020-21 School Level AAFTE'!$C:$Z,8,FALSE)</f>
        <v>No</v>
      </c>
      <c r="G1396" s="167">
        <f>VLOOKUP($C1396,'2020-21 School Level AAFTE'!$C:$I,7,FALSE)</f>
        <v>516.89</v>
      </c>
      <c r="H1396" s="145">
        <f>IFERROR(IF(F1396= "yes",VLOOKUP(C1396,Summary!$B:$I,5,0),0),0)</f>
        <v>0</v>
      </c>
      <c r="I1396" s="144">
        <f t="shared" si="301"/>
        <v>0</v>
      </c>
      <c r="J1396" s="101">
        <f>VLOOKUP($A1396,'2021-22 Salary &amp; Benefits'!$A:$I,3,FALSE)</f>
        <v>1.06</v>
      </c>
      <c r="K1396" s="101">
        <f>VLOOKUP($A1396,'2021-22 Salary &amp; Benefits'!$A:$I,4,FALSE)</f>
        <v>1.06</v>
      </c>
      <c r="L1396" s="121">
        <f t="shared" si="302"/>
        <v>0</v>
      </c>
      <c r="M1396" s="29">
        <v>15</v>
      </c>
      <c r="N1396" s="31">
        <f t="shared" si="303"/>
        <v>0</v>
      </c>
      <c r="O1396" s="29">
        <v>1.1000000000000001</v>
      </c>
      <c r="P1396" s="29">
        <v>36</v>
      </c>
      <c r="Q1396" s="32">
        <f t="shared" si="304"/>
        <v>0</v>
      </c>
      <c r="R1396" s="122">
        <f t="shared" si="305"/>
        <v>0</v>
      </c>
      <c r="S1396" s="25">
        <f>VLOOKUP($A1396,'2021-22 Salary &amp; Benefits'!$A:$I,5,FALSE)</f>
        <v>67585</v>
      </c>
      <c r="T1396" s="25">
        <f>VLOOKUP($A1396,'2021-22 Salary &amp; Benefits'!$A:$I,6,FALSE)</f>
        <v>68937</v>
      </c>
      <c r="U1396" s="26">
        <f t="shared" si="306"/>
        <v>0</v>
      </c>
      <c r="V1396" s="26">
        <f t="shared" si="307"/>
        <v>0</v>
      </c>
      <c r="W1396" s="26">
        <f>'2021-22 Salary &amp; Benefits'!G$6</f>
        <v>11848.32</v>
      </c>
      <c r="X1396" s="28">
        <f>'2021-22 Salary &amp; Benefits'!H$6</f>
        <v>0.2271</v>
      </c>
      <c r="Y1396" s="28">
        <f>'2021-22 Salary &amp; Benefits'!I$6</f>
        <v>0.22070000000000001</v>
      </c>
      <c r="Z1396" s="26">
        <f t="shared" si="308"/>
        <v>0</v>
      </c>
      <c r="AA1396" s="27">
        <f t="shared" si="300"/>
        <v>0</v>
      </c>
      <c r="AB1396" s="27">
        <f t="shared" si="309"/>
        <v>0</v>
      </c>
      <c r="AC1396" s="27">
        <f t="shared" si="310"/>
        <v>0</v>
      </c>
      <c r="AD1396" s="26">
        <f t="shared" si="311"/>
        <v>0</v>
      </c>
    </row>
    <row r="1397" spans="1:30" s="5" customFormat="1">
      <c r="A1397" s="129" t="s">
        <v>2270</v>
      </c>
      <c r="B1397" s="129" t="s">
        <v>4</v>
      </c>
      <c r="C1397" s="130">
        <v>5367</v>
      </c>
      <c r="D1397" s="129" t="s">
        <v>11</v>
      </c>
      <c r="E1397" s="169">
        <f>VLOOKUP($C1397,'2020-21 School Level AAFTE'!$C:$Z,11,FALSE)</f>
        <v>0.85029999999999994</v>
      </c>
      <c r="F1397" s="169" t="str">
        <f>VLOOKUP($C1397,'2020-21 School Level AAFTE'!$C:$Z,8,FALSE)</f>
        <v>Yes</v>
      </c>
      <c r="G1397" s="167">
        <f>VLOOKUP($C1397,'2020-21 School Level AAFTE'!$C:$I,7,FALSE)</f>
        <v>117.17999999999999</v>
      </c>
      <c r="H1397" s="145">
        <f>IFERROR(IF(F1397= "yes",VLOOKUP(C1397,Summary!$B:$I,5,0),0),0)</f>
        <v>0</v>
      </c>
      <c r="I1397" s="144">
        <f t="shared" si="301"/>
        <v>117.17999999999999</v>
      </c>
      <c r="J1397" s="101">
        <f>VLOOKUP($A1397,'2021-22 Salary &amp; Benefits'!$A:$I,3,FALSE)</f>
        <v>1</v>
      </c>
      <c r="K1397" s="101">
        <f>VLOOKUP($A1397,'2021-22 Salary &amp; Benefits'!$A:$I,4,FALSE)</f>
        <v>1</v>
      </c>
      <c r="L1397" s="121">
        <f t="shared" si="302"/>
        <v>117.17999999999999</v>
      </c>
      <c r="M1397" s="29">
        <v>15</v>
      </c>
      <c r="N1397" s="31">
        <f t="shared" si="303"/>
        <v>7.8119999999999994</v>
      </c>
      <c r="O1397" s="29">
        <v>1.1000000000000001</v>
      </c>
      <c r="P1397" s="29">
        <v>36</v>
      </c>
      <c r="Q1397" s="32">
        <f t="shared" si="304"/>
        <v>309.35519999999997</v>
      </c>
      <c r="R1397" s="122">
        <f t="shared" si="305"/>
        <v>0.34372799999999998</v>
      </c>
      <c r="S1397" s="25">
        <f>VLOOKUP($A1397,'2021-22 Salary &amp; Benefits'!$A:$I,5,FALSE)</f>
        <v>67585</v>
      </c>
      <c r="T1397" s="25">
        <f>VLOOKUP($A1397,'2021-22 Salary &amp; Benefits'!$A:$I,6,FALSE)</f>
        <v>68937</v>
      </c>
      <c r="U1397" s="26">
        <f t="shared" si="306"/>
        <v>23230.856879999999</v>
      </c>
      <c r="V1397" s="26">
        <f t="shared" si="307"/>
        <v>464.72025600000052</v>
      </c>
      <c r="W1397" s="26">
        <f>'2021-22 Salary &amp; Benefits'!G$6</f>
        <v>11848.32</v>
      </c>
      <c r="X1397" s="28">
        <f>'2021-22 Salary &amp; Benefits'!H$6</f>
        <v>0.2271</v>
      </c>
      <c r="Y1397" s="28">
        <f>'2021-22 Salary &amp; Benefits'!I$6</f>
        <v>0.22070000000000001</v>
      </c>
      <c r="Z1397" s="26">
        <f t="shared" si="308"/>
        <v>9450.8906949071988</v>
      </c>
      <c r="AA1397" s="27">
        <f t="shared" si="300"/>
        <v>394.92628560000003</v>
      </c>
      <c r="AB1397" s="27">
        <f t="shared" si="309"/>
        <v>87.160231231920008</v>
      </c>
      <c r="AC1397" s="27">
        <f t="shared" si="310"/>
        <v>482.08651683192005</v>
      </c>
      <c r="AD1397" s="26">
        <f t="shared" si="311"/>
        <v>33628.554347739118</v>
      </c>
    </row>
    <row r="1398" spans="1:30" s="5" customFormat="1">
      <c r="A1398" s="129" t="s">
        <v>2270</v>
      </c>
      <c r="B1398" s="129" t="s">
        <v>4</v>
      </c>
      <c r="C1398" s="130">
        <v>2961</v>
      </c>
      <c r="D1398" s="129" t="s">
        <v>6</v>
      </c>
      <c r="E1398" s="169">
        <f>VLOOKUP($C1398,'2020-21 School Level AAFTE'!$C:$Z,11,FALSE)</f>
        <v>0.82120000000000004</v>
      </c>
      <c r="F1398" s="169" t="str">
        <f>VLOOKUP($C1398,'2020-21 School Level AAFTE'!$C:$Z,8,FALSE)</f>
        <v>Yes</v>
      </c>
      <c r="G1398" s="167">
        <f>VLOOKUP($C1398,'2020-21 School Level AAFTE'!$C:$I,7,FALSE)</f>
        <v>609.41</v>
      </c>
      <c r="H1398" s="145">
        <f>IFERROR(IF(F1398= "yes",VLOOKUP(C1398,Summary!$B:$I,5,0),0),0)</f>
        <v>0</v>
      </c>
      <c r="I1398" s="144">
        <f t="shared" si="301"/>
        <v>609.41</v>
      </c>
      <c r="J1398" s="101">
        <f>VLOOKUP($A1398,'2021-22 Salary &amp; Benefits'!$A:$I,3,FALSE)</f>
        <v>1</v>
      </c>
      <c r="K1398" s="101">
        <f>VLOOKUP($A1398,'2021-22 Salary &amp; Benefits'!$A:$I,4,FALSE)</f>
        <v>1</v>
      </c>
      <c r="L1398" s="121">
        <f t="shared" si="302"/>
        <v>609.41</v>
      </c>
      <c r="M1398" s="29">
        <v>15</v>
      </c>
      <c r="N1398" s="31">
        <f t="shared" si="303"/>
        <v>40.627333333333333</v>
      </c>
      <c r="O1398" s="29">
        <v>1.1000000000000001</v>
      </c>
      <c r="P1398" s="29">
        <v>36</v>
      </c>
      <c r="Q1398" s="32">
        <f t="shared" si="304"/>
        <v>1608.8424</v>
      </c>
      <c r="R1398" s="122">
        <f t="shared" si="305"/>
        <v>1.7876026666666667</v>
      </c>
      <c r="S1398" s="25">
        <f>VLOOKUP($A1398,'2021-22 Salary &amp; Benefits'!$A:$I,5,FALSE)</f>
        <v>67585</v>
      </c>
      <c r="T1398" s="25">
        <f>VLOOKUP($A1398,'2021-22 Salary &amp; Benefits'!$A:$I,6,FALSE)</f>
        <v>68937</v>
      </c>
      <c r="U1398" s="26">
        <f t="shared" si="306"/>
        <v>120815.12622666666</v>
      </c>
      <c r="V1398" s="26">
        <f t="shared" si="307"/>
        <v>2416.8388053333474</v>
      </c>
      <c r="W1398" s="26">
        <f>'2021-22 Salary &amp; Benefits'!G$6</f>
        <v>11848.32</v>
      </c>
      <c r="X1398" s="28">
        <f>'2021-22 Salary &amp; Benefits'!H$6</f>
        <v>0.2271</v>
      </c>
      <c r="Y1398" s="28">
        <f>'2021-22 Salary &amp; Benefits'!I$6</f>
        <v>0.22070000000000001</v>
      </c>
      <c r="Z1398" s="26">
        <f t="shared" si="308"/>
        <v>49150.599917933068</v>
      </c>
      <c r="AA1398" s="27">
        <f t="shared" si="300"/>
        <v>2053.8660838666669</v>
      </c>
      <c r="AB1398" s="27">
        <f t="shared" si="309"/>
        <v>453.28824470937343</v>
      </c>
      <c r="AC1398" s="27">
        <f t="shared" si="310"/>
        <v>2507.1543285760404</v>
      </c>
      <c r="AD1398" s="26">
        <f t="shared" si="311"/>
        <v>174889.71927850912</v>
      </c>
    </row>
    <row r="1399" spans="1:30" s="5" customFormat="1">
      <c r="A1399" s="129" t="s">
        <v>2270</v>
      </c>
      <c r="B1399" s="129" t="s">
        <v>4</v>
      </c>
      <c r="C1399" s="130">
        <v>2902</v>
      </c>
      <c r="D1399" s="129" t="s">
        <v>5</v>
      </c>
      <c r="E1399" s="169">
        <f>VLOOKUP($C1399,'2020-21 School Level AAFTE'!$C:$Z,11,FALSE)</f>
        <v>0.80940000000000001</v>
      </c>
      <c r="F1399" s="169" t="str">
        <f>VLOOKUP($C1399,'2020-21 School Level AAFTE'!$C:$Z,8,FALSE)</f>
        <v>Yes</v>
      </c>
      <c r="G1399" s="167">
        <f>VLOOKUP($C1399,'2020-21 School Level AAFTE'!$C:$I,7,FALSE)</f>
        <v>608.63</v>
      </c>
      <c r="H1399" s="145">
        <f>IFERROR(IF(F1399= "yes",VLOOKUP(C1399,Summary!$B:$I,5,0),0),0)</f>
        <v>0</v>
      </c>
      <c r="I1399" s="144">
        <f t="shared" si="301"/>
        <v>608.63</v>
      </c>
      <c r="J1399" s="101">
        <f>VLOOKUP($A1399,'2021-22 Salary &amp; Benefits'!$A:$I,3,FALSE)</f>
        <v>1</v>
      </c>
      <c r="K1399" s="101">
        <f>VLOOKUP($A1399,'2021-22 Salary &amp; Benefits'!$A:$I,4,FALSE)</f>
        <v>1</v>
      </c>
      <c r="L1399" s="121">
        <f t="shared" si="302"/>
        <v>608.63</v>
      </c>
      <c r="M1399" s="29">
        <v>15</v>
      </c>
      <c r="N1399" s="31">
        <f t="shared" si="303"/>
        <v>40.575333333333333</v>
      </c>
      <c r="O1399" s="29">
        <v>1.1000000000000001</v>
      </c>
      <c r="P1399" s="29">
        <v>36</v>
      </c>
      <c r="Q1399" s="32">
        <f t="shared" si="304"/>
        <v>1606.7832000000003</v>
      </c>
      <c r="R1399" s="122">
        <f t="shared" si="305"/>
        <v>1.785314666666667</v>
      </c>
      <c r="S1399" s="25">
        <f>VLOOKUP($A1399,'2021-22 Salary &amp; Benefits'!$A:$I,5,FALSE)</f>
        <v>67585</v>
      </c>
      <c r="T1399" s="25">
        <f>VLOOKUP($A1399,'2021-22 Salary &amp; Benefits'!$A:$I,6,FALSE)</f>
        <v>68937</v>
      </c>
      <c r="U1399" s="26">
        <f t="shared" si="306"/>
        <v>120660.4917466667</v>
      </c>
      <c r="V1399" s="26">
        <f t="shared" si="307"/>
        <v>2413.7454293333285</v>
      </c>
      <c r="W1399" s="26">
        <f>'2021-22 Salary &amp; Benefits'!G$6</f>
        <v>11848.32</v>
      </c>
      <c r="X1399" s="28">
        <f>'2021-22 Salary &amp; Benefits'!H$6</f>
        <v>0.2271</v>
      </c>
      <c r="Y1399" s="28">
        <f>'2021-22 Salary &amp; Benefits'!I$6</f>
        <v>0.22070000000000001</v>
      </c>
      <c r="Z1399" s="26">
        <f t="shared" si="308"/>
        <v>49087.690763281877</v>
      </c>
      <c r="AA1399" s="27">
        <f t="shared" si="300"/>
        <v>2051.2372862666671</v>
      </c>
      <c r="AB1399" s="27">
        <f t="shared" si="309"/>
        <v>452.70806907905342</v>
      </c>
      <c r="AC1399" s="27">
        <f t="shared" si="310"/>
        <v>2503.9453553457206</v>
      </c>
      <c r="AD1399" s="26">
        <f t="shared" si="311"/>
        <v>174665.87329462761</v>
      </c>
    </row>
    <row r="1400" spans="1:30" s="5" customFormat="1">
      <c r="A1400" s="129" t="s">
        <v>2270</v>
      </c>
      <c r="B1400" s="129" t="s">
        <v>4</v>
      </c>
      <c r="C1400" s="130">
        <v>3471</v>
      </c>
      <c r="D1400" s="129" t="s">
        <v>8</v>
      </c>
      <c r="E1400" s="169">
        <f>VLOOKUP($C1400,'2020-21 School Level AAFTE'!$C:$Z,11,FALSE)</f>
        <v>0.82320000000000004</v>
      </c>
      <c r="F1400" s="169" t="str">
        <f>VLOOKUP($C1400,'2020-21 School Level AAFTE'!$C:$Z,8,FALSE)</f>
        <v>Yes</v>
      </c>
      <c r="G1400" s="167">
        <f>VLOOKUP($C1400,'2020-21 School Level AAFTE'!$C:$I,7,FALSE)</f>
        <v>758.35</v>
      </c>
      <c r="H1400" s="145">
        <f>IFERROR(IF(F1400= "yes",VLOOKUP(C1400,Summary!$B:$I,5,0),0),0)</f>
        <v>0</v>
      </c>
      <c r="I1400" s="144">
        <f t="shared" si="301"/>
        <v>758.35</v>
      </c>
      <c r="J1400" s="101">
        <f>VLOOKUP($A1400,'2021-22 Salary &amp; Benefits'!$A:$I,3,FALSE)</f>
        <v>1</v>
      </c>
      <c r="K1400" s="101">
        <f>VLOOKUP($A1400,'2021-22 Salary &amp; Benefits'!$A:$I,4,FALSE)</f>
        <v>1</v>
      </c>
      <c r="L1400" s="121">
        <f t="shared" si="302"/>
        <v>758.35</v>
      </c>
      <c r="M1400" s="29">
        <v>15</v>
      </c>
      <c r="N1400" s="31">
        <f t="shared" si="303"/>
        <v>50.556666666666665</v>
      </c>
      <c r="O1400" s="29">
        <v>1.1000000000000001</v>
      </c>
      <c r="P1400" s="29">
        <v>36</v>
      </c>
      <c r="Q1400" s="32">
        <f t="shared" si="304"/>
        <v>2002.0440000000003</v>
      </c>
      <c r="R1400" s="122">
        <f t="shared" si="305"/>
        <v>2.2244933333333337</v>
      </c>
      <c r="S1400" s="25">
        <f>VLOOKUP($A1400,'2021-22 Salary &amp; Benefits'!$A:$I,5,FALSE)</f>
        <v>67585</v>
      </c>
      <c r="T1400" s="25">
        <f>VLOOKUP($A1400,'2021-22 Salary &amp; Benefits'!$A:$I,6,FALSE)</f>
        <v>68937</v>
      </c>
      <c r="U1400" s="26">
        <f t="shared" si="306"/>
        <v>150342.38193333335</v>
      </c>
      <c r="V1400" s="26">
        <f t="shared" si="307"/>
        <v>3007.5149866666761</v>
      </c>
      <c r="W1400" s="26">
        <f>'2021-22 Salary &amp; Benefits'!G$6</f>
        <v>11848.32</v>
      </c>
      <c r="X1400" s="28">
        <f>'2021-22 Salary &amp; Benefits'!H$6</f>
        <v>0.2271</v>
      </c>
      <c r="Y1400" s="28">
        <f>'2021-22 Salary &amp; Benefits'!I$6</f>
        <v>0.22070000000000001</v>
      </c>
      <c r="Z1400" s="26">
        <f t="shared" si="308"/>
        <v>61163.022345817342</v>
      </c>
      <c r="AA1400" s="27">
        <f t="shared" si="300"/>
        <v>2555.831615333334</v>
      </c>
      <c r="AB1400" s="27">
        <f t="shared" si="309"/>
        <v>564.07203750406677</v>
      </c>
      <c r="AC1400" s="27">
        <f t="shared" si="310"/>
        <v>3119.9036528374008</v>
      </c>
      <c r="AD1400" s="26">
        <f t="shared" si="311"/>
        <v>217632.8229186548</v>
      </c>
    </row>
    <row r="1401" spans="1:30" s="5" customFormat="1">
      <c r="A1401" s="129" t="s">
        <v>2270</v>
      </c>
      <c r="B1401" s="129" t="s">
        <v>4</v>
      </c>
      <c r="C1401" s="130">
        <v>5634</v>
      </c>
      <c r="D1401" s="129" t="s">
        <v>3342</v>
      </c>
      <c r="E1401" s="169">
        <f>VLOOKUP($C1401,'2020-21 School Level AAFTE'!$C:$Z,11,FALSE)</f>
        <v>0</v>
      </c>
      <c r="F1401" s="169" t="str">
        <f>VLOOKUP($C1401,'2020-21 School Level AAFTE'!$C:$Z,8,FALSE)</f>
        <v>No</v>
      </c>
      <c r="G1401" s="167">
        <f>VLOOKUP($C1401,'2020-21 School Level AAFTE'!$C:$I,7,FALSE)</f>
        <v>12.1</v>
      </c>
      <c r="H1401" s="145">
        <f>IFERROR(IF(F1401= "yes",VLOOKUP(C1401,Summary!$B:$I,5,0),0),0)</f>
        <v>0</v>
      </c>
      <c r="I1401" s="144">
        <f t="shared" si="301"/>
        <v>0</v>
      </c>
      <c r="J1401" s="101">
        <f>VLOOKUP($A1401,'2021-22 Salary &amp; Benefits'!$A:$I,3,FALSE)</f>
        <v>1</v>
      </c>
      <c r="K1401" s="101">
        <f>VLOOKUP($A1401,'2021-22 Salary &amp; Benefits'!$A:$I,4,FALSE)</f>
        <v>1</v>
      </c>
      <c r="L1401" s="121">
        <f t="shared" si="302"/>
        <v>0</v>
      </c>
      <c r="M1401" s="29">
        <v>15</v>
      </c>
      <c r="N1401" s="31">
        <f t="shared" si="303"/>
        <v>0</v>
      </c>
      <c r="O1401" s="29">
        <v>1.1000000000000001</v>
      </c>
      <c r="P1401" s="29">
        <v>36</v>
      </c>
      <c r="Q1401" s="32">
        <f t="shared" si="304"/>
        <v>0</v>
      </c>
      <c r="R1401" s="122">
        <f t="shared" si="305"/>
        <v>0</v>
      </c>
      <c r="S1401" s="25">
        <f>VLOOKUP($A1401,'2021-22 Salary &amp; Benefits'!$A:$I,5,FALSE)</f>
        <v>67585</v>
      </c>
      <c r="T1401" s="25">
        <f>VLOOKUP($A1401,'2021-22 Salary &amp; Benefits'!$A:$I,6,FALSE)</f>
        <v>68937</v>
      </c>
      <c r="U1401" s="26">
        <f t="shared" si="306"/>
        <v>0</v>
      </c>
      <c r="V1401" s="26">
        <f t="shared" si="307"/>
        <v>0</v>
      </c>
      <c r="W1401" s="26">
        <f>'2021-22 Salary &amp; Benefits'!G$6</f>
        <v>11848.32</v>
      </c>
      <c r="X1401" s="28">
        <f>'2021-22 Salary &amp; Benefits'!H$6</f>
        <v>0.2271</v>
      </c>
      <c r="Y1401" s="28">
        <f>'2021-22 Salary &amp; Benefits'!I$6</f>
        <v>0.22070000000000001</v>
      </c>
      <c r="Z1401" s="26">
        <f t="shared" si="308"/>
        <v>0</v>
      </c>
      <c r="AA1401" s="27">
        <f t="shared" si="300"/>
        <v>0</v>
      </c>
      <c r="AB1401" s="27">
        <f t="shared" si="309"/>
        <v>0</v>
      </c>
      <c r="AC1401" s="27">
        <f t="shared" si="310"/>
        <v>0</v>
      </c>
      <c r="AD1401" s="26">
        <f t="shared" si="311"/>
        <v>0</v>
      </c>
    </row>
    <row r="1402" spans="1:30" s="5" customFormat="1">
      <c r="A1402" s="129" t="s">
        <v>2270</v>
      </c>
      <c r="B1402" s="129" t="s">
        <v>4</v>
      </c>
      <c r="C1402" s="130">
        <v>3015</v>
      </c>
      <c r="D1402" s="129" t="s">
        <v>7</v>
      </c>
      <c r="E1402" s="169">
        <f>VLOOKUP($C1402,'2020-21 School Level AAFTE'!$C:$Z,11,FALSE)</f>
        <v>0.72760000000000002</v>
      </c>
      <c r="F1402" s="169" t="str">
        <f>VLOOKUP($C1402,'2020-21 School Level AAFTE'!$C:$Z,8,FALSE)</f>
        <v>Yes</v>
      </c>
      <c r="G1402" s="167">
        <f>VLOOKUP($C1402,'2020-21 School Level AAFTE'!$C:$I,7,FALSE)</f>
        <v>1186.02</v>
      </c>
      <c r="H1402" s="145">
        <f>IFERROR(IF(F1402= "yes",VLOOKUP(C1402,Summary!$B:$I,5,0),0),0)</f>
        <v>0</v>
      </c>
      <c r="I1402" s="144">
        <f t="shared" si="301"/>
        <v>1186.02</v>
      </c>
      <c r="J1402" s="101">
        <f>VLOOKUP($A1402,'2021-22 Salary &amp; Benefits'!$A:$I,3,FALSE)</f>
        <v>1</v>
      </c>
      <c r="K1402" s="101">
        <f>VLOOKUP($A1402,'2021-22 Salary &amp; Benefits'!$A:$I,4,FALSE)</f>
        <v>1</v>
      </c>
      <c r="L1402" s="121">
        <f t="shared" si="302"/>
        <v>1186.02</v>
      </c>
      <c r="M1402" s="29">
        <v>15</v>
      </c>
      <c r="N1402" s="31">
        <f t="shared" si="303"/>
        <v>79.067999999999998</v>
      </c>
      <c r="O1402" s="29">
        <v>1.1000000000000001</v>
      </c>
      <c r="P1402" s="29">
        <v>36</v>
      </c>
      <c r="Q1402" s="32">
        <f t="shared" si="304"/>
        <v>3131.0927999999999</v>
      </c>
      <c r="R1402" s="122">
        <f t="shared" si="305"/>
        <v>3.4789919999999999</v>
      </c>
      <c r="S1402" s="25">
        <f>VLOOKUP($A1402,'2021-22 Salary &amp; Benefits'!$A:$I,5,FALSE)</f>
        <v>67585</v>
      </c>
      <c r="T1402" s="25">
        <f>VLOOKUP($A1402,'2021-22 Salary &amp; Benefits'!$A:$I,6,FALSE)</f>
        <v>68937</v>
      </c>
      <c r="U1402" s="26">
        <f t="shared" si="306"/>
        <v>235127.67431999999</v>
      </c>
      <c r="V1402" s="26">
        <f t="shared" si="307"/>
        <v>4703.5971840000129</v>
      </c>
      <c r="W1402" s="26">
        <f>'2021-22 Salary &amp; Benefits'!G$6</f>
        <v>11848.32</v>
      </c>
      <c r="X1402" s="28">
        <f>'2021-22 Salary &amp; Benefits'!H$6</f>
        <v>0.2271</v>
      </c>
      <c r="Y1402" s="28">
        <f>'2021-22 Salary &amp; Benefits'!I$6</f>
        <v>0.22070000000000001</v>
      </c>
      <c r="Z1402" s="26">
        <f t="shared" si="308"/>
        <v>95655.789230020804</v>
      </c>
      <c r="AA1402" s="27">
        <f t="shared" si="300"/>
        <v>3997.1878584000001</v>
      </c>
      <c r="AB1402" s="27">
        <f t="shared" si="309"/>
        <v>882.1793603488801</v>
      </c>
      <c r="AC1402" s="27">
        <f t="shared" si="310"/>
        <v>4879.3672187488801</v>
      </c>
      <c r="AD1402" s="26">
        <f t="shared" si="311"/>
        <v>340366.42795276974</v>
      </c>
    </row>
    <row r="1403" spans="1:30" s="5" customFormat="1">
      <c r="A1403" s="129" t="s">
        <v>2270</v>
      </c>
      <c r="B1403" s="129" t="s">
        <v>4</v>
      </c>
      <c r="C1403" s="130">
        <v>3730</v>
      </c>
      <c r="D1403" s="129" t="s">
        <v>9</v>
      </c>
      <c r="E1403" s="169">
        <f>VLOOKUP($C1403,'2020-21 School Level AAFTE'!$C:$Z,11,FALSE)</f>
        <v>0.78359999999999996</v>
      </c>
      <c r="F1403" s="169" t="str">
        <f>VLOOKUP($C1403,'2020-21 School Level AAFTE'!$C:$Z,8,FALSE)</f>
        <v>Yes</v>
      </c>
      <c r="G1403" s="167">
        <f>VLOOKUP($C1403,'2020-21 School Level AAFTE'!$C:$I,7,FALSE)</f>
        <v>599.30999999999995</v>
      </c>
      <c r="H1403" s="145">
        <f>IFERROR(IF(F1403= "yes",VLOOKUP(C1403,Summary!$B:$I,5,0),0),0)</f>
        <v>0</v>
      </c>
      <c r="I1403" s="144">
        <f t="shared" si="301"/>
        <v>599.30999999999995</v>
      </c>
      <c r="J1403" s="101">
        <f>VLOOKUP($A1403,'2021-22 Salary &amp; Benefits'!$A:$I,3,FALSE)</f>
        <v>1</v>
      </c>
      <c r="K1403" s="101">
        <f>VLOOKUP($A1403,'2021-22 Salary &amp; Benefits'!$A:$I,4,FALSE)</f>
        <v>1</v>
      </c>
      <c r="L1403" s="121">
        <f t="shared" si="302"/>
        <v>599.30999999999995</v>
      </c>
      <c r="M1403" s="29">
        <v>15</v>
      </c>
      <c r="N1403" s="31">
        <f t="shared" si="303"/>
        <v>39.953999999999994</v>
      </c>
      <c r="O1403" s="29">
        <v>1.1000000000000001</v>
      </c>
      <c r="P1403" s="29">
        <v>36</v>
      </c>
      <c r="Q1403" s="32">
        <f t="shared" si="304"/>
        <v>1582.1783999999998</v>
      </c>
      <c r="R1403" s="122">
        <f t="shared" si="305"/>
        <v>1.7579759999999998</v>
      </c>
      <c r="S1403" s="25">
        <f>VLOOKUP($A1403,'2021-22 Salary &amp; Benefits'!$A:$I,5,FALSE)</f>
        <v>67585</v>
      </c>
      <c r="T1403" s="25">
        <f>VLOOKUP($A1403,'2021-22 Salary &amp; Benefits'!$A:$I,6,FALSE)</f>
        <v>68937</v>
      </c>
      <c r="U1403" s="26">
        <f t="shared" si="306"/>
        <v>118812.80795999999</v>
      </c>
      <c r="V1403" s="26">
        <f t="shared" si="307"/>
        <v>2376.7835519999935</v>
      </c>
      <c r="W1403" s="26">
        <f>'2021-22 Salary &amp; Benefits'!G$6</f>
        <v>11848.32</v>
      </c>
      <c r="X1403" s="28">
        <f>'2021-22 Salary &amp; Benefits'!H$6</f>
        <v>0.2271</v>
      </c>
      <c r="Y1403" s="28">
        <f>'2021-22 Salary &amp; Benefits'!I$6</f>
        <v>0.22070000000000001</v>
      </c>
      <c r="Z1403" s="26">
        <f t="shared" si="308"/>
        <v>48336.007017962387</v>
      </c>
      <c r="AA1403" s="27">
        <f t="shared" si="300"/>
        <v>2019.8265251999997</v>
      </c>
      <c r="AB1403" s="27">
        <f t="shared" si="309"/>
        <v>445.77571411163996</v>
      </c>
      <c r="AC1403" s="27">
        <f t="shared" si="310"/>
        <v>2465.6022393116396</v>
      </c>
      <c r="AD1403" s="26">
        <f t="shared" si="311"/>
        <v>171991.200769274</v>
      </c>
    </row>
    <row r="1404" spans="1:30" s="5" customFormat="1">
      <c r="A1404" s="129" t="s">
        <v>2270</v>
      </c>
      <c r="B1404" s="129" t="s">
        <v>4</v>
      </c>
      <c r="C1404" s="130">
        <v>5285</v>
      </c>
      <c r="D1404" s="129" t="s">
        <v>10</v>
      </c>
      <c r="E1404" s="169">
        <f>VLOOKUP($C1404,'2020-21 School Level AAFTE'!$C:$Z,11,FALSE)</f>
        <v>0.79430000000000001</v>
      </c>
      <c r="F1404" s="169" t="str">
        <f>VLOOKUP($C1404,'2020-21 School Level AAFTE'!$C:$Z,8,FALSE)</f>
        <v>Yes</v>
      </c>
      <c r="G1404" s="167">
        <f>VLOOKUP($C1404,'2020-21 School Level AAFTE'!$C:$I,7,FALSE)</f>
        <v>615.21</v>
      </c>
      <c r="H1404" s="145">
        <f>IFERROR(IF(F1404= "yes",VLOOKUP(C1404,Summary!$B:$I,5,0),0),0)</f>
        <v>0</v>
      </c>
      <c r="I1404" s="143">
        <f t="shared" si="301"/>
        <v>615.21</v>
      </c>
      <c r="J1404" s="101">
        <f>VLOOKUP($A1404,'2021-22 Salary &amp; Benefits'!$A:$I,3,FALSE)</f>
        <v>1</v>
      </c>
      <c r="K1404" s="101">
        <f>VLOOKUP($A1404,'2021-22 Salary &amp; Benefits'!$A:$I,4,FALSE)</f>
        <v>1</v>
      </c>
      <c r="L1404" s="45">
        <f t="shared" si="302"/>
        <v>615.21</v>
      </c>
      <c r="M1404" s="29">
        <v>15</v>
      </c>
      <c r="N1404" s="31">
        <f t="shared" si="303"/>
        <v>41.014000000000003</v>
      </c>
      <c r="O1404" s="29">
        <v>1.1000000000000001</v>
      </c>
      <c r="P1404" s="29">
        <v>36</v>
      </c>
      <c r="Q1404" s="32">
        <f t="shared" si="304"/>
        <v>1624.1544000000004</v>
      </c>
      <c r="R1404" s="122">
        <f t="shared" si="305"/>
        <v>1.8046160000000004</v>
      </c>
      <c r="S1404" s="25">
        <f>VLOOKUP($A1404,'2021-22 Salary &amp; Benefits'!$A:$I,5,FALSE)</f>
        <v>67585</v>
      </c>
      <c r="T1404" s="25">
        <f>VLOOKUP($A1404,'2021-22 Salary &amp; Benefits'!$A:$I,6,FALSE)</f>
        <v>68937</v>
      </c>
      <c r="U1404" s="26">
        <f t="shared" si="306"/>
        <v>121964.97236000003</v>
      </c>
      <c r="V1404" s="26">
        <f t="shared" si="307"/>
        <v>2439.8408320000017</v>
      </c>
      <c r="W1404" s="26">
        <f>'2021-22 Salary &amp; Benefits'!G$6</f>
        <v>11848.32</v>
      </c>
      <c r="X1404" s="28">
        <f>'2021-22 Salary &amp; Benefits'!H$6</f>
        <v>0.2271</v>
      </c>
      <c r="Y1404" s="28">
        <f>'2021-22 Salary &amp; Benefits'!I$6</f>
        <v>0.22070000000000001</v>
      </c>
      <c r="Z1404" s="26">
        <f t="shared" si="308"/>
        <v>49618.385939698419</v>
      </c>
      <c r="AA1404" s="27">
        <f t="shared" si="300"/>
        <v>2073.4135532000005</v>
      </c>
      <c r="AB1404" s="27">
        <f t="shared" si="309"/>
        <v>457.60237119124014</v>
      </c>
      <c r="AC1404" s="27">
        <f t="shared" si="310"/>
        <v>2531.0159243912408</v>
      </c>
      <c r="AD1404" s="26">
        <f t="shared" si="311"/>
        <v>176554.21505608971</v>
      </c>
    </row>
    <row r="1405" spans="1:30" s="5" customFormat="1">
      <c r="A1405" s="129" t="s">
        <v>2314</v>
      </c>
      <c r="B1405" s="129" t="s">
        <v>346</v>
      </c>
      <c r="C1405" s="130">
        <v>2502</v>
      </c>
      <c r="D1405" s="129" t="s">
        <v>347</v>
      </c>
      <c r="E1405" s="169">
        <f>VLOOKUP($C1405,'2020-21 School Level AAFTE'!$C:$Z,11,FALSE)</f>
        <v>0.83160000000000001</v>
      </c>
      <c r="F1405" s="169" t="str">
        <f>VLOOKUP($C1405,'2020-21 School Level AAFTE'!$C:$Z,8,FALSE)</f>
        <v>Yes</v>
      </c>
      <c r="G1405" s="167">
        <f>VLOOKUP($C1405,'2020-21 School Level AAFTE'!$C:$I,7,FALSE)</f>
        <v>28.7</v>
      </c>
      <c r="H1405" s="145">
        <f>IFERROR(IF(F1405= "yes",VLOOKUP(C1405,Summary!$B:$I,5,0),0),0)</f>
        <v>0</v>
      </c>
      <c r="I1405" s="144">
        <f t="shared" si="301"/>
        <v>28.7</v>
      </c>
      <c r="J1405" s="101">
        <f>VLOOKUP($A1405,'2021-22 Salary &amp; Benefits'!$A:$I,3,FALSE)</f>
        <v>1</v>
      </c>
      <c r="K1405" s="101">
        <f>VLOOKUP($A1405,'2021-22 Salary &amp; Benefits'!$A:$I,4,FALSE)</f>
        <v>1</v>
      </c>
      <c r="L1405" s="121">
        <f t="shared" si="302"/>
        <v>28.7</v>
      </c>
      <c r="M1405" s="29">
        <v>15</v>
      </c>
      <c r="N1405" s="31">
        <f t="shared" si="303"/>
        <v>1.9133333333333333</v>
      </c>
      <c r="O1405" s="29">
        <v>1.1000000000000001</v>
      </c>
      <c r="P1405" s="29">
        <v>36</v>
      </c>
      <c r="Q1405" s="32">
        <f t="shared" si="304"/>
        <v>75.768000000000001</v>
      </c>
      <c r="R1405" s="122">
        <f t="shared" si="305"/>
        <v>8.4186666666666674E-2</v>
      </c>
      <c r="S1405" s="25">
        <f>VLOOKUP($A1405,'2021-22 Salary &amp; Benefits'!$A:$I,5,FALSE)</f>
        <v>67585</v>
      </c>
      <c r="T1405" s="25">
        <f>VLOOKUP($A1405,'2021-22 Salary &amp; Benefits'!$A:$I,6,FALSE)</f>
        <v>68937</v>
      </c>
      <c r="U1405" s="26">
        <f t="shared" si="306"/>
        <v>5689.7558666666673</v>
      </c>
      <c r="V1405" s="26">
        <f t="shared" si="307"/>
        <v>113.82037333333301</v>
      </c>
      <c r="W1405" s="26">
        <f>'2021-22 Salary &amp; Benefits'!G$6</f>
        <v>11848.32</v>
      </c>
      <c r="X1405" s="28">
        <f>'2021-22 Salary &amp; Benefits'!H$6</f>
        <v>0.2271</v>
      </c>
      <c r="Y1405" s="28">
        <f>'2021-22 Salary &amp; Benefits'!I$6</f>
        <v>0.22070000000000001</v>
      </c>
      <c r="Z1405" s="26">
        <f t="shared" si="308"/>
        <v>2314.7342801146669</v>
      </c>
      <c r="AA1405" s="27">
        <f t="shared" si="300"/>
        <v>96.726270666666665</v>
      </c>
      <c r="AB1405" s="27">
        <f t="shared" si="309"/>
        <v>21.347487936133334</v>
      </c>
      <c r="AC1405" s="27">
        <f t="shared" si="310"/>
        <v>118.0737586028</v>
      </c>
      <c r="AD1405" s="26">
        <f t="shared" si="311"/>
        <v>8236.3842787174672</v>
      </c>
    </row>
    <row r="1406" spans="1:30" s="5" customFormat="1">
      <c r="A1406" s="129" t="s">
        <v>2556</v>
      </c>
      <c r="B1406" s="129" t="s">
        <v>2153</v>
      </c>
      <c r="C1406" s="130">
        <v>1961</v>
      </c>
      <c r="D1406" s="129" t="s">
        <v>2154</v>
      </c>
      <c r="E1406" s="169">
        <f>VLOOKUP($C1406,'2020-21 School Level AAFTE'!$C:$Z,11,FALSE)</f>
        <v>0.30759999999999998</v>
      </c>
      <c r="F1406" s="169" t="str">
        <f>VLOOKUP($C1406,'2020-21 School Level AAFTE'!$C:$Z,8,FALSE)</f>
        <v>No</v>
      </c>
      <c r="G1406" s="167">
        <f>VLOOKUP($C1406,'2020-21 School Level AAFTE'!$C:$I,7,FALSE)</f>
        <v>28.2</v>
      </c>
      <c r="H1406" s="145">
        <f>IFERROR(IF(F1406= "yes",VLOOKUP(C1406,Summary!$B:$I,5,0),0),0)</f>
        <v>0</v>
      </c>
      <c r="I1406" s="144">
        <f t="shared" si="301"/>
        <v>0</v>
      </c>
      <c r="J1406" s="101">
        <f>VLOOKUP($A1406,'2021-22 Salary &amp; Benefits'!$A:$I,3,FALSE)</f>
        <v>1</v>
      </c>
      <c r="K1406" s="101">
        <f>VLOOKUP($A1406,'2021-22 Salary &amp; Benefits'!$A:$I,4,FALSE)</f>
        <v>1</v>
      </c>
      <c r="L1406" s="121">
        <f t="shared" si="302"/>
        <v>0</v>
      </c>
      <c r="M1406" s="29">
        <v>15</v>
      </c>
      <c r="N1406" s="31">
        <f t="shared" si="303"/>
        <v>0</v>
      </c>
      <c r="O1406" s="29">
        <v>1.1000000000000001</v>
      </c>
      <c r="P1406" s="29">
        <v>36</v>
      </c>
      <c r="Q1406" s="32">
        <f t="shared" si="304"/>
        <v>0</v>
      </c>
      <c r="R1406" s="122">
        <f t="shared" si="305"/>
        <v>0</v>
      </c>
      <c r="S1406" s="25">
        <f>VLOOKUP($A1406,'2021-22 Salary &amp; Benefits'!$A:$I,5,FALSE)</f>
        <v>67585</v>
      </c>
      <c r="T1406" s="25">
        <f>VLOOKUP($A1406,'2021-22 Salary &amp; Benefits'!$A:$I,6,FALSE)</f>
        <v>68937</v>
      </c>
      <c r="U1406" s="26">
        <f t="shared" si="306"/>
        <v>0</v>
      </c>
      <c r="V1406" s="26">
        <f t="shared" si="307"/>
        <v>0</v>
      </c>
      <c r="W1406" s="26">
        <f>'2021-22 Salary &amp; Benefits'!G$6</f>
        <v>11848.32</v>
      </c>
      <c r="X1406" s="28">
        <f>'2021-22 Salary &amp; Benefits'!H$6</f>
        <v>0.2271</v>
      </c>
      <c r="Y1406" s="28">
        <f>'2021-22 Salary &amp; Benefits'!I$6</f>
        <v>0.22070000000000001</v>
      </c>
      <c r="Z1406" s="26">
        <f t="shared" si="308"/>
        <v>0</v>
      </c>
      <c r="AA1406" s="27">
        <f t="shared" si="300"/>
        <v>0</v>
      </c>
      <c r="AB1406" s="27">
        <f t="shared" si="309"/>
        <v>0</v>
      </c>
      <c r="AC1406" s="27">
        <f t="shared" si="310"/>
        <v>0</v>
      </c>
      <c r="AD1406" s="26">
        <f t="shared" si="311"/>
        <v>0</v>
      </c>
    </row>
    <row r="1407" spans="1:30" s="5" customFormat="1">
      <c r="A1407" s="129" t="s">
        <v>2556</v>
      </c>
      <c r="B1407" s="129" t="s">
        <v>2153</v>
      </c>
      <c r="C1407" s="130">
        <v>2622</v>
      </c>
      <c r="D1407" s="129" t="s">
        <v>2155</v>
      </c>
      <c r="E1407" s="169">
        <f>VLOOKUP($C1407,'2020-21 School Level AAFTE'!$C:$Z,11,FALSE)</f>
        <v>0.32700000000000001</v>
      </c>
      <c r="F1407" s="169" t="str">
        <f>VLOOKUP($C1407,'2020-21 School Level AAFTE'!$C:$Z,8,FALSE)</f>
        <v>No</v>
      </c>
      <c r="G1407" s="167">
        <f>VLOOKUP($C1407,'2020-21 School Level AAFTE'!$C:$I,7,FALSE)</f>
        <v>72.87</v>
      </c>
      <c r="H1407" s="145">
        <f>IFERROR(IF(F1407= "yes",VLOOKUP(C1407,Summary!$B:$I,5,0),0),0)</f>
        <v>0</v>
      </c>
      <c r="I1407" s="144">
        <f t="shared" si="301"/>
        <v>0</v>
      </c>
      <c r="J1407" s="101">
        <f>VLOOKUP($A1407,'2021-22 Salary &amp; Benefits'!$A:$I,3,FALSE)</f>
        <v>1</v>
      </c>
      <c r="K1407" s="101">
        <f>VLOOKUP($A1407,'2021-22 Salary &amp; Benefits'!$A:$I,4,FALSE)</f>
        <v>1</v>
      </c>
      <c r="L1407" s="121">
        <f t="shared" si="302"/>
        <v>0</v>
      </c>
      <c r="M1407" s="29">
        <v>15</v>
      </c>
      <c r="N1407" s="31">
        <f t="shared" si="303"/>
        <v>0</v>
      </c>
      <c r="O1407" s="29">
        <v>1.1000000000000001</v>
      </c>
      <c r="P1407" s="29">
        <v>36</v>
      </c>
      <c r="Q1407" s="32">
        <f t="shared" si="304"/>
        <v>0</v>
      </c>
      <c r="R1407" s="122">
        <f t="shared" si="305"/>
        <v>0</v>
      </c>
      <c r="S1407" s="25">
        <f>VLOOKUP($A1407,'2021-22 Salary &amp; Benefits'!$A:$I,5,FALSE)</f>
        <v>67585</v>
      </c>
      <c r="T1407" s="25">
        <f>VLOOKUP($A1407,'2021-22 Salary &amp; Benefits'!$A:$I,6,FALSE)</f>
        <v>68937</v>
      </c>
      <c r="U1407" s="26">
        <f t="shared" si="306"/>
        <v>0</v>
      </c>
      <c r="V1407" s="26">
        <f t="shared" si="307"/>
        <v>0</v>
      </c>
      <c r="W1407" s="26">
        <f>'2021-22 Salary &amp; Benefits'!G$6</f>
        <v>11848.32</v>
      </c>
      <c r="X1407" s="28">
        <f>'2021-22 Salary &amp; Benefits'!H$6</f>
        <v>0.2271</v>
      </c>
      <c r="Y1407" s="28">
        <f>'2021-22 Salary &amp; Benefits'!I$6</f>
        <v>0.22070000000000001</v>
      </c>
      <c r="Z1407" s="26">
        <f t="shared" si="308"/>
        <v>0</v>
      </c>
      <c r="AA1407" s="27">
        <f t="shared" si="300"/>
        <v>0</v>
      </c>
      <c r="AB1407" s="27">
        <f t="shared" si="309"/>
        <v>0</v>
      </c>
      <c r="AC1407" s="27">
        <f t="shared" si="310"/>
        <v>0</v>
      </c>
      <c r="AD1407" s="26">
        <f t="shared" si="311"/>
        <v>0</v>
      </c>
    </row>
    <row r="1408" spans="1:30" s="5" customFormat="1">
      <c r="A1408" s="129" t="s">
        <v>2556</v>
      </c>
      <c r="B1408" s="129" t="s">
        <v>2153</v>
      </c>
      <c r="C1408" s="130">
        <v>2634</v>
      </c>
      <c r="D1408" s="129" t="s">
        <v>2156</v>
      </c>
      <c r="E1408" s="169">
        <f>VLOOKUP($C1408,'2020-21 School Level AAFTE'!$C:$Z,11,FALSE)</f>
        <v>0.25719999999999998</v>
      </c>
      <c r="F1408" s="169" t="str">
        <f>VLOOKUP($C1408,'2020-21 School Level AAFTE'!$C:$Z,8,FALSE)</f>
        <v>No</v>
      </c>
      <c r="G1408" s="167">
        <f>VLOOKUP($C1408,'2020-21 School Level AAFTE'!$C:$I,7,FALSE)</f>
        <v>58.69</v>
      </c>
      <c r="H1408" s="145">
        <f>IFERROR(IF(F1408= "yes",VLOOKUP(C1408,Summary!$B:$I,5,0),0),0)</f>
        <v>0</v>
      </c>
      <c r="I1408" s="143">
        <f t="shared" si="301"/>
        <v>0</v>
      </c>
      <c r="J1408" s="101">
        <f>VLOOKUP($A1408,'2021-22 Salary &amp; Benefits'!$A:$I,3,FALSE)</f>
        <v>1</v>
      </c>
      <c r="K1408" s="101">
        <f>VLOOKUP($A1408,'2021-22 Salary &amp; Benefits'!$A:$I,4,FALSE)</f>
        <v>1</v>
      </c>
      <c r="L1408" s="45">
        <f t="shared" si="302"/>
        <v>0</v>
      </c>
      <c r="M1408" s="29">
        <v>15</v>
      </c>
      <c r="N1408" s="31">
        <f t="shared" si="303"/>
        <v>0</v>
      </c>
      <c r="O1408" s="29">
        <v>1.1000000000000001</v>
      </c>
      <c r="P1408" s="29">
        <v>36</v>
      </c>
      <c r="Q1408" s="32">
        <f t="shared" si="304"/>
        <v>0</v>
      </c>
      <c r="R1408" s="122">
        <f t="shared" si="305"/>
        <v>0</v>
      </c>
      <c r="S1408" s="25">
        <f>VLOOKUP($A1408,'2021-22 Salary &amp; Benefits'!$A:$I,5,FALSE)</f>
        <v>67585</v>
      </c>
      <c r="T1408" s="25">
        <f>VLOOKUP($A1408,'2021-22 Salary &amp; Benefits'!$A:$I,6,FALSE)</f>
        <v>68937</v>
      </c>
      <c r="U1408" s="26">
        <f t="shared" si="306"/>
        <v>0</v>
      </c>
      <c r="V1408" s="26">
        <f t="shared" si="307"/>
        <v>0</v>
      </c>
      <c r="W1408" s="26">
        <f>'2021-22 Salary &amp; Benefits'!G$6</f>
        <v>11848.32</v>
      </c>
      <c r="X1408" s="28">
        <f>'2021-22 Salary &amp; Benefits'!H$6</f>
        <v>0.2271</v>
      </c>
      <c r="Y1408" s="28">
        <f>'2021-22 Salary &amp; Benefits'!I$6</f>
        <v>0.22070000000000001</v>
      </c>
      <c r="Z1408" s="26">
        <f t="shared" si="308"/>
        <v>0</v>
      </c>
      <c r="AA1408" s="27">
        <f t="shared" si="300"/>
        <v>0</v>
      </c>
      <c r="AB1408" s="27">
        <f t="shared" si="309"/>
        <v>0</v>
      </c>
      <c r="AC1408" s="27">
        <f t="shared" si="310"/>
        <v>0</v>
      </c>
      <c r="AD1408" s="26">
        <f t="shared" si="311"/>
        <v>0</v>
      </c>
    </row>
    <row r="1409" spans="1:30" s="5" customFormat="1">
      <c r="A1409" s="129" t="s">
        <v>2323</v>
      </c>
      <c r="B1409" s="129" t="s">
        <v>375</v>
      </c>
      <c r="C1409" s="130">
        <v>5391</v>
      </c>
      <c r="D1409" s="129" t="s">
        <v>392</v>
      </c>
      <c r="E1409" s="169">
        <f>VLOOKUP($C1409,'2020-21 School Level AAFTE'!$C:$Z,11,FALSE)</f>
        <v>0.47760000000000002</v>
      </c>
      <c r="F1409" s="169" t="str">
        <f>VLOOKUP($C1409,'2020-21 School Level AAFTE'!$C:$Z,8,FALSE)</f>
        <v>No</v>
      </c>
      <c r="G1409" s="167">
        <f>VLOOKUP($C1409,'2020-21 School Level AAFTE'!$C:$I,7,FALSE)</f>
        <v>697.08</v>
      </c>
      <c r="H1409" s="145">
        <f>IFERROR(IF(F1409= "yes",VLOOKUP(C1409,Summary!$B:$I,5,0),0),0)</f>
        <v>0</v>
      </c>
      <c r="I1409" s="143">
        <f t="shared" si="301"/>
        <v>0</v>
      </c>
      <c r="J1409" s="101">
        <f>VLOOKUP($A1409,'2021-22 Salary &amp; Benefits'!$A:$I,3,FALSE)</f>
        <v>1</v>
      </c>
      <c r="K1409" s="101">
        <f>VLOOKUP($A1409,'2021-22 Salary &amp; Benefits'!$A:$I,4,FALSE)</f>
        <v>1</v>
      </c>
      <c r="L1409" s="45">
        <f t="shared" si="302"/>
        <v>0</v>
      </c>
      <c r="M1409" s="29">
        <v>15</v>
      </c>
      <c r="N1409" s="31">
        <f t="shared" si="303"/>
        <v>0</v>
      </c>
      <c r="O1409" s="29">
        <v>1.1000000000000001</v>
      </c>
      <c r="P1409" s="29">
        <v>36</v>
      </c>
      <c r="Q1409" s="32">
        <f t="shared" si="304"/>
        <v>0</v>
      </c>
      <c r="R1409" s="122">
        <f t="shared" si="305"/>
        <v>0</v>
      </c>
      <c r="S1409" s="25">
        <f>VLOOKUP($A1409,'2021-22 Salary &amp; Benefits'!$A:$I,5,FALSE)</f>
        <v>67585</v>
      </c>
      <c r="T1409" s="25">
        <f>VLOOKUP($A1409,'2021-22 Salary &amp; Benefits'!$A:$I,6,FALSE)</f>
        <v>68937</v>
      </c>
      <c r="U1409" s="26">
        <f t="shared" si="306"/>
        <v>0</v>
      </c>
      <c r="V1409" s="26">
        <f t="shared" si="307"/>
        <v>0</v>
      </c>
      <c r="W1409" s="26">
        <f>'2021-22 Salary &amp; Benefits'!G$6</f>
        <v>11848.32</v>
      </c>
      <c r="X1409" s="28">
        <f>'2021-22 Salary &amp; Benefits'!H$6</f>
        <v>0.2271</v>
      </c>
      <c r="Y1409" s="28">
        <f>'2021-22 Salary &amp; Benefits'!I$6</f>
        <v>0.22070000000000001</v>
      </c>
      <c r="Z1409" s="26">
        <f t="shared" si="308"/>
        <v>0</v>
      </c>
      <c r="AA1409" s="27">
        <f t="shared" si="300"/>
        <v>0</v>
      </c>
      <c r="AB1409" s="27">
        <f t="shared" si="309"/>
        <v>0</v>
      </c>
      <c r="AC1409" s="27">
        <f t="shared" si="310"/>
        <v>0</v>
      </c>
      <c r="AD1409" s="26">
        <f t="shared" si="311"/>
        <v>0</v>
      </c>
    </row>
    <row r="1410" spans="1:30" s="5" customFormat="1">
      <c r="A1410" s="129" t="s">
        <v>2323</v>
      </c>
      <c r="B1410" s="129" t="s">
        <v>375</v>
      </c>
      <c r="C1410" s="130">
        <v>5392</v>
      </c>
      <c r="D1410" s="129" t="s">
        <v>393</v>
      </c>
      <c r="E1410" s="169">
        <f>VLOOKUP($C1410,'2020-21 School Level AAFTE'!$C:$Z,11,FALSE)</f>
        <v>0.92679999999999996</v>
      </c>
      <c r="F1410" s="169" t="str">
        <f>VLOOKUP($C1410,'2020-21 School Level AAFTE'!$C:$Z,8,FALSE)</f>
        <v>Yes</v>
      </c>
      <c r="G1410" s="167">
        <f>VLOOKUP($C1410,'2020-21 School Level AAFTE'!$C:$I,7,FALSE)</f>
        <v>502.6</v>
      </c>
      <c r="H1410" s="145">
        <f>IFERROR(IF(F1410= "yes",VLOOKUP(C1410,Summary!$B:$I,5,0),0),0)</f>
        <v>0</v>
      </c>
      <c r="I1410" s="143">
        <f t="shared" si="301"/>
        <v>502.6</v>
      </c>
      <c r="J1410" s="101">
        <f>VLOOKUP($A1410,'2021-22 Salary &amp; Benefits'!$A:$I,3,FALSE)</f>
        <v>1</v>
      </c>
      <c r="K1410" s="101">
        <f>VLOOKUP($A1410,'2021-22 Salary &amp; Benefits'!$A:$I,4,FALSE)</f>
        <v>1</v>
      </c>
      <c r="L1410" s="45">
        <f t="shared" si="302"/>
        <v>502.6</v>
      </c>
      <c r="M1410" s="29">
        <v>15</v>
      </c>
      <c r="N1410" s="31">
        <f t="shared" si="303"/>
        <v>33.506666666666668</v>
      </c>
      <c r="O1410" s="29">
        <v>1.1000000000000001</v>
      </c>
      <c r="P1410" s="29">
        <v>36</v>
      </c>
      <c r="Q1410" s="32">
        <f t="shared" si="304"/>
        <v>1326.864</v>
      </c>
      <c r="R1410" s="122">
        <f t="shared" si="305"/>
        <v>1.4742933333333335</v>
      </c>
      <c r="S1410" s="25">
        <f>VLOOKUP($A1410,'2021-22 Salary &amp; Benefits'!$A:$I,5,FALSE)</f>
        <v>67585</v>
      </c>
      <c r="T1410" s="25">
        <f>VLOOKUP($A1410,'2021-22 Salary &amp; Benefits'!$A:$I,6,FALSE)</f>
        <v>68937</v>
      </c>
      <c r="U1410" s="26">
        <f t="shared" si="306"/>
        <v>99640.114933333345</v>
      </c>
      <c r="V1410" s="26">
        <f t="shared" si="307"/>
        <v>1993.2445866666676</v>
      </c>
      <c r="W1410" s="26">
        <f>'2021-22 Salary &amp; Benefits'!G$6</f>
        <v>11848.32</v>
      </c>
      <c r="X1410" s="28">
        <f>'2021-22 Salary &amp; Benefits'!H$6</f>
        <v>0.2271</v>
      </c>
      <c r="Y1410" s="28">
        <f>'2021-22 Salary &amp; Benefits'!I$6</f>
        <v>0.22070000000000001</v>
      </c>
      <c r="Z1410" s="26">
        <f t="shared" si="308"/>
        <v>40536.078368837334</v>
      </c>
      <c r="AA1410" s="27">
        <f t="shared" si="300"/>
        <v>1693.8893253333335</v>
      </c>
      <c r="AB1410" s="27">
        <f t="shared" si="309"/>
        <v>373.84137410106672</v>
      </c>
      <c r="AC1410" s="27">
        <f t="shared" si="310"/>
        <v>2067.7306994344003</v>
      </c>
      <c r="AD1410" s="26">
        <f t="shared" si="311"/>
        <v>144237.16858827174</v>
      </c>
    </row>
    <row r="1411" spans="1:30" s="5" customFormat="1">
      <c r="A1411" s="152" t="s">
        <v>2323</v>
      </c>
      <c r="B1411" s="129" t="s">
        <v>375</v>
      </c>
      <c r="C1411" s="130">
        <v>5164</v>
      </c>
      <c r="D1411" s="152" t="s">
        <v>390</v>
      </c>
      <c r="E1411" s="169">
        <f>VLOOKUP($C1411,'2020-21 School Level AAFTE'!$C:$Z,11,FALSE)</f>
        <v>0.63539999999999996</v>
      </c>
      <c r="F1411" s="169" t="str">
        <f>VLOOKUP($C1411,'2020-21 School Level AAFTE'!$C:$Z,8,FALSE)</f>
        <v>Yes</v>
      </c>
      <c r="G1411" s="167">
        <f>VLOOKUP($C1411,'2020-21 School Level AAFTE'!$C:$I,7,FALSE)</f>
        <v>2906.55</v>
      </c>
      <c r="H1411" s="145">
        <f>IFERROR(IF(F1411= "yes",VLOOKUP(C1411,Summary!$B:$I,5,0),0),0)</f>
        <v>0</v>
      </c>
      <c r="I1411" s="143">
        <f t="shared" si="301"/>
        <v>2906.55</v>
      </c>
      <c r="J1411" s="101">
        <f>VLOOKUP($A1411,'2021-22 Salary &amp; Benefits'!$A:$I,3,FALSE)</f>
        <v>1</v>
      </c>
      <c r="K1411" s="101">
        <f>VLOOKUP($A1411,'2021-22 Salary &amp; Benefits'!$A:$I,4,FALSE)</f>
        <v>1</v>
      </c>
      <c r="L1411" s="45">
        <f t="shared" si="302"/>
        <v>2906.55</v>
      </c>
      <c r="M1411" s="29">
        <v>15</v>
      </c>
      <c r="N1411" s="31">
        <f t="shared" si="303"/>
        <v>193.77</v>
      </c>
      <c r="O1411" s="29">
        <v>1.1000000000000001</v>
      </c>
      <c r="P1411" s="29">
        <v>36</v>
      </c>
      <c r="Q1411" s="32">
        <f t="shared" si="304"/>
        <v>7673.2920000000004</v>
      </c>
      <c r="R1411" s="122">
        <f t="shared" si="305"/>
        <v>8.5258800000000008</v>
      </c>
      <c r="S1411" s="25">
        <f>VLOOKUP($A1411,'2021-22 Salary &amp; Benefits'!$A:$I,5,FALSE)</f>
        <v>67585</v>
      </c>
      <c r="T1411" s="25">
        <f>VLOOKUP($A1411,'2021-22 Salary &amp; Benefits'!$A:$I,6,FALSE)</f>
        <v>68937</v>
      </c>
      <c r="U1411" s="26">
        <f t="shared" si="306"/>
        <v>576221.59980000008</v>
      </c>
      <c r="V1411" s="26">
        <f t="shared" si="307"/>
        <v>11526.989760000026</v>
      </c>
      <c r="W1411" s="26">
        <f>'2021-22 Salary &amp; Benefits'!G$6</f>
        <v>11848.32</v>
      </c>
      <c r="X1411" s="28">
        <f>'2021-22 Salary &amp; Benefits'!H$6</f>
        <v>0.2271</v>
      </c>
      <c r="Y1411" s="28">
        <f>'2021-22 Salary &amp; Benefits'!I$6</f>
        <v>0.22070000000000001</v>
      </c>
      <c r="Z1411" s="26">
        <f t="shared" si="308"/>
        <v>234421.28647621203</v>
      </c>
      <c r="AA1411" s="27">
        <f t="shared" si="300"/>
        <v>9795.8098260000024</v>
      </c>
      <c r="AB1411" s="27">
        <f t="shared" si="309"/>
        <v>2161.9352285982004</v>
      </c>
      <c r="AC1411" s="27">
        <f t="shared" si="310"/>
        <v>11957.745054598203</v>
      </c>
      <c r="AD1411" s="26">
        <f t="shared" si="311"/>
        <v>834127.62109081028</v>
      </c>
    </row>
    <row r="1412" spans="1:30" s="5" customFormat="1">
      <c r="A1412" s="129" t="s">
        <v>2323</v>
      </c>
      <c r="B1412" s="129" t="s">
        <v>375</v>
      </c>
      <c r="C1412" s="130">
        <v>5623</v>
      </c>
      <c r="D1412" s="129" t="s">
        <v>3255</v>
      </c>
      <c r="E1412" s="169">
        <f>VLOOKUP($C1412,'2020-21 School Level AAFTE'!$C:$Z,11,FALSE)</f>
        <v>0.48449999999999999</v>
      </c>
      <c r="F1412" s="169" t="str">
        <f>VLOOKUP($C1412,'2020-21 School Level AAFTE'!$C:$Z,8,FALSE)</f>
        <v>No</v>
      </c>
      <c r="G1412" s="167">
        <f>VLOOKUP($C1412,'2020-21 School Level AAFTE'!$C:$I,7,FALSE)</f>
        <v>353.67</v>
      </c>
      <c r="H1412" s="145">
        <f>IFERROR(IF(F1412= "yes",VLOOKUP(C1412,Summary!$B:$I,5,0),0),0)</f>
        <v>0</v>
      </c>
      <c r="I1412" s="143">
        <f t="shared" si="301"/>
        <v>0</v>
      </c>
      <c r="J1412" s="101">
        <f>VLOOKUP($A1412,'2021-22 Salary &amp; Benefits'!$A:$I,3,FALSE)</f>
        <v>1</v>
      </c>
      <c r="K1412" s="101">
        <f>VLOOKUP($A1412,'2021-22 Salary &amp; Benefits'!$A:$I,4,FALSE)</f>
        <v>1</v>
      </c>
      <c r="L1412" s="45">
        <f t="shared" si="302"/>
        <v>0</v>
      </c>
      <c r="M1412" s="29">
        <v>15</v>
      </c>
      <c r="N1412" s="31">
        <f t="shared" si="303"/>
        <v>0</v>
      </c>
      <c r="O1412" s="29">
        <v>1.1000000000000001</v>
      </c>
      <c r="P1412" s="29">
        <v>36</v>
      </c>
      <c r="Q1412" s="32">
        <f t="shared" si="304"/>
        <v>0</v>
      </c>
      <c r="R1412" s="122">
        <f t="shared" si="305"/>
        <v>0</v>
      </c>
      <c r="S1412" s="25">
        <f>VLOOKUP($A1412,'2021-22 Salary &amp; Benefits'!$A:$I,5,FALSE)</f>
        <v>67585</v>
      </c>
      <c r="T1412" s="25">
        <f>VLOOKUP($A1412,'2021-22 Salary &amp; Benefits'!$A:$I,6,FALSE)</f>
        <v>68937</v>
      </c>
      <c r="U1412" s="26">
        <f t="shared" si="306"/>
        <v>0</v>
      </c>
      <c r="V1412" s="26">
        <f t="shared" si="307"/>
        <v>0</v>
      </c>
      <c r="W1412" s="26">
        <f>'2021-22 Salary &amp; Benefits'!G$6</f>
        <v>11848.32</v>
      </c>
      <c r="X1412" s="28">
        <f>'2021-22 Salary &amp; Benefits'!H$6</f>
        <v>0.2271</v>
      </c>
      <c r="Y1412" s="28">
        <f>'2021-22 Salary &amp; Benefits'!I$6</f>
        <v>0.22070000000000001</v>
      </c>
      <c r="Z1412" s="26">
        <f t="shared" si="308"/>
        <v>0</v>
      </c>
      <c r="AA1412" s="27">
        <f t="shared" si="300"/>
        <v>0</v>
      </c>
      <c r="AB1412" s="27">
        <f t="shared" si="309"/>
        <v>0</v>
      </c>
      <c r="AC1412" s="27">
        <f t="shared" si="310"/>
        <v>0</v>
      </c>
      <c r="AD1412" s="26">
        <f t="shared" si="311"/>
        <v>0</v>
      </c>
    </row>
    <row r="1413" spans="1:30" s="5" customFormat="1">
      <c r="A1413" s="129" t="s">
        <v>2323</v>
      </c>
      <c r="B1413" s="129" t="s">
        <v>375</v>
      </c>
      <c r="C1413" s="130">
        <v>3425</v>
      </c>
      <c r="D1413" s="129" t="s">
        <v>380</v>
      </c>
      <c r="E1413" s="169">
        <f>VLOOKUP($C1413,'2020-21 School Level AAFTE'!$C:$Z,11,FALSE)</f>
        <v>0.45689999999999997</v>
      </c>
      <c r="F1413" s="169" t="str">
        <f>VLOOKUP($C1413,'2020-21 School Level AAFTE'!$C:$Z,8,FALSE)</f>
        <v>No</v>
      </c>
      <c r="G1413" s="167">
        <f>VLOOKUP($C1413,'2020-21 School Level AAFTE'!$C:$I,7,FALSE)</f>
        <v>198.3</v>
      </c>
      <c r="H1413" s="145">
        <f>IFERROR(IF(F1413= "yes",VLOOKUP(C1413,Summary!$B:$I,5,0),0),0)</f>
        <v>0</v>
      </c>
      <c r="I1413" s="143">
        <f t="shared" si="301"/>
        <v>0</v>
      </c>
      <c r="J1413" s="101">
        <f>VLOOKUP($A1413,'2021-22 Salary &amp; Benefits'!$A:$I,3,FALSE)</f>
        <v>1</v>
      </c>
      <c r="K1413" s="101">
        <f>VLOOKUP($A1413,'2021-22 Salary &amp; Benefits'!$A:$I,4,FALSE)</f>
        <v>1</v>
      </c>
      <c r="L1413" s="45">
        <f t="shared" si="302"/>
        <v>0</v>
      </c>
      <c r="M1413" s="29">
        <v>15</v>
      </c>
      <c r="N1413" s="31">
        <f t="shared" si="303"/>
        <v>0</v>
      </c>
      <c r="O1413" s="29">
        <v>1.1000000000000001</v>
      </c>
      <c r="P1413" s="29">
        <v>36</v>
      </c>
      <c r="Q1413" s="32">
        <f t="shared" si="304"/>
        <v>0</v>
      </c>
      <c r="R1413" s="122">
        <f t="shared" si="305"/>
        <v>0</v>
      </c>
      <c r="S1413" s="25">
        <f>VLOOKUP($A1413,'2021-22 Salary &amp; Benefits'!$A:$I,5,FALSE)</f>
        <v>67585</v>
      </c>
      <c r="T1413" s="25">
        <f>VLOOKUP($A1413,'2021-22 Salary &amp; Benefits'!$A:$I,6,FALSE)</f>
        <v>68937</v>
      </c>
      <c r="U1413" s="26">
        <f t="shared" si="306"/>
        <v>0</v>
      </c>
      <c r="V1413" s="26">
        <f t="shared" si="307"/>
        <v>0</v>
      </c>
      <c r="W1413" s="26">
        <f>'2021-22 Salary &amp; Benefits'!G$6</f>
        <v>11848.32</v>
      </c>
      <c r="X1413" s="28">
        <f>'2021-22 Salary &amp; Benefits'!H$6</f>
        <v>0.2271</v>
      </c>
      <c r="Y1413" s="28">
        <f>'2021-22 Salary &amp; Benefits'!I$6</f>
        <v>0.22070000000000001</v>
      </c>
      <c r="Z1413" s="26">
        <f t="shared" si="308"/>
        <v>0</v>
      </c>
      <c r="AA1413" s="27">
        <f t="shared" si="300"/>
        <v>0</v>
      </c>
      <c r="AB1413" s="27">
        <f t="shared" si="309"/>
        <v>0</v>
      </c>
      <c r="AC1413" s="27">
        <f t="shared" si="310"/>
        <v>0</v>
      </c>
      <c r="AD1413" s="26">
        <f t="shared" si="311"/>
        <v>0</v>
      </c>
    </row>
    <row r="1414" spans="1:30" s="5" customFormat="1">
      <c r="A1414" s="129" t="s">
        <v>2323</v>
      </c>
      <c r="B1414" s="129" t="s">
        <v>375</v>
      </c>
      <c r="C1414" s="130">
        <v>4564</v>
      </c>
      <c r="D1414" s="129" t="s">
        <v>387</v>
      </c>
      <c r="E1414" s="169">
        <f>VLOOKUP($C1414,'2020-21 School Level AAFTE'!$C:$Z,11,FALSE)</f>
        <v>0.94630000000000003</v>
      </c>
      <c r="F1414" s="169" t="str">
        <f>VLOOKUP($C1414,'2020-21 School Level AAFTE'!$C:$Z,8,FALSE)</f>
        <v>Yes</v>
      </c>
      <c r="G1414" s="167">
        <f>VLOOKUP($C1414,'2020-21 School Level AAFTE'!$C:$I,7,FALSE)</f>
        <v>1019.94</v>
      </c>
      <c r="H1414" s="145">
        <f>IFERROR(IF(F1414= "yes",VLOOKUP(C1414,Summary!$B:$I,5,0),0),0)</f>
        <v>0</v>
      </c>
      <c r="I1414" s="143">
        <f t="shared" si="301"/>
        <v>1019.94</v>
      </c>
      <c r="J1414" s="101">
        <f>VLOOKUP($A1414,'2021-22 Salary &amp; Benefits'!$A:$I,3,FALSE)</f>
        <v>1</v>
      </c>
      <c r="K1414" s="101">
        <f>VLOOKUP($A1414,'2021-22 Salary &amp; Benefits'!$A:$I,4,FALSE)</f>
        <v>1</v>
      </c>
      <c r="L1414" s="45">
        <f t="shared" si="302"/>
        <v>1019.94</v>
      </c>
      <c r="M1414" s="29">
        <v>15</v>
      </c>
      <c r="N1414" s="31">
        <f t="shared" si="303"/>
        <v>67.996000000000009</v>
      </c>
      <c r="O1414" s="29">
        <v>1.1000000000000001</v>
      </c>
      <c r="P1414" s="29">
        <v>36</v>
      </c>
      <c r="Q1414" s="32">
        <f t="shared" si="304"/>
        <v>2692.6416000000008</v>
      </c>
      <c r="R1414" s="122">
        <f t="shared" si="305"/>
        <v>2.9918240000000011</v>
      </c>
      <c r="S1414" s="25">
        <f>VLOOKUP($A1414,'2021-22 Salary &amp; Benefits'!$A:$I,5,FALSE)</f>
        <v>67585</v>
      </c>
      <c r="T1414" s="25">
        <f>VLOOKUP($A1414,'2021-22 Salary &amp; Benefits'!$A:$I,6,FALSE)</f>
        <v>68937</v>
      </c>
      <c r="U1414" s="26">
        <f t="shared" si="306"/>
        <v>202202.42504000009</v>
      </c>
      <c r="V1414" s="26">
        <f t="shared" si="307"/>
        <v>4044.9460479999834</v>
      </c>
      <c r="W1414" s="26">
        <f>'2021-22 Salary &amp; Benefits'!G$6</f>
        <v>11848.32</v>
      </c>
      <c r="X1414" s="28">
        <f>'2021-22 Salary &amp; Benefits'!H$6</f>
        <v>0.2271</v>
      </c>
      <c r="Y1414" s="28">
        <f>'2021-22 Salary &amp; Benefits'!I$6</f>
        <v>0.22070000000000001</v>
      </c>
      <c r="Z1414" s="26">
        <f t="shared" si="308"/>
        <v>82260.97845505763</v>
      </c>
      <c r="AA1414" s="27">
        <f t="shared" si="300"/>
        <v>3437.4561848000012</v>
      </c>
      <c r="AB1414" s="27">
        <f t="shared" si="309"/>
        <v>758.64657998536029</v>
      </c>
      <c r="AC1414" s="27">
        <f t="shared" si="310"/>
        <v>4196.1027647853616</v>
      </c>
      <c r="AD1414" s="26">
        <f t="shared" si="311"/>
        <v>292704.45230784308</v>
      </c>
    </row>
    <row r="1415" spans="1:30" s="5" customFormat="1">
      <c r="A1415" s="129" t="s">
        <v>2323</v>
      </c>
      <c r="B1415" s="129" t="s">
        <v>375</v>
      </c>
      <c r="C1415" s="130">
        <v>2967</v>
      </c>
      <c r="D1415" s="129" t="s">
        <v>378</v>
      </c>
      <c r="E1415" s="169">
        <f>VLOOKUP($C1415,'2020-21 School Level AAFTE'!$C:$Z,11,FALSE)</f>
        <v>0.91439999999999999</v>
      </c>
      <c r="F1415" s="169" t="str">
        <f>VLOOKUP($C1415,'2020-21 School Level AAFTE'!$C:$Z,8,FALSE)</f>
        <v>Yes</v>
      </c>
      <c r="G1415" s="167">
        <f>VLOOKUP($C1415,'2020-21 School Level AAFTE'!$C:$I,7,FALSE)</f>
        <v>394.51</v>
      </c>
      <c r="H1415" s="145">
        <f>IFERROR(IF(F1415= "yes",VLOOKUP(C1415,Summary!$B:$I,5,0),0),0)</f>
        <v>0</v>
      </c>
      <c r="I1415" s="144">
        <f t="shared" si="301"/>
        <v>394.51</v>
      </c>
      <c r="J1415" s="101">
        <f>VLOOKUP($A1415,'2021-22 Salary &amp; Benefits'!$A:$I,3,FALSE)</f>
        <v>1</v>
      </c>
      <c r="K1415" s="101">
        <f>VLOOKUP($A1415,'2021-22 Salary &amp; Benefits'!$A:$I,4,FALSE)</f>
        <v>1</v>
      </c>
      <c r="L1415" s="121">
        <f t="shared" si="302"/>
        <v>394.51</v>
      </c>
      <c r="M1415" s="29">
        <v>15</v>
      </c>
      <c r="N1415" s="31">
        <f t="shared" si="303"/>
        <v>26.300666666666665</v>
      </c>
      <c r="O1415" s="29">
        <v>1.1000000000000001</v>
      </c>
      <c r="P1415" s="29">
        <v>36</v>
      </c>
      <c r="Q1415" s="32">
        <f t="shared" si="304"/>
        <v>1041.5064</v>
      </c>
      <c r="R1415" s="122">
        <f t="shared" si="305"/>
        <v>1.1572293333333332</v>
      </c>
      <c r="S1415" s="25">
        <f>VLOOKUP($A1415,'2021-22 Salary &amp; Benefits'!$A:$I,5,FALSE)</f>
        <v>67585</v>
      </c>
      <c r="T1415" s="25">
        <f>VLOOKUP($A1415,'2021-22 Salary &amp; Benefits'!$A:$I,6,FALSE)</f>
        <v>68937</v>
      </c>
      <c r="U1415" s="26">
        <f t="shared" si="306"/>
        <v>78211.344493333323</v>
      </c>
      <c r="V1415" s="26">
        <f t="shared" si="307"/>
        <v>1564.5740586666652</v>
      </c>
      <c r="W1415" s="26">
        <f>'2021-22 Salary &amp; Benefits'!G$6</f>
        <v>11848.32</v>
      </c>
      <c r="X1415" s="28">
        <f>'2021-22 Salary &amp; Benefits'!H$6</f>
        <v>0.2271</v>
      </c>
      <c r="Y1415" s="28">
        <f>'2021-22 Salary &amp; Benefits'!I$6</f>
        <v>0.22070000000000001</v>
      </c>
      <c r="Z1415" s="26">
        <f t="shared" si="308"/>
        <v>31818.321283903726</v>
      </c>
      <c r="AA1415" s="27">
        <f t="shared" si="300"/>
        <v>1329.5986425333331</v>
      </c>
      <c r="AB1415" s="27">
        <f t="shared" si="309"/>
        <v>293.44242040710662</v>
      </c>
      <c r="AC1415" s="27">
        <f t="shared" si="310"/>
        <v>1623.0410629404396</v>
      </c>
      <c r="AD1415" s="26">
        <f t="shared" si="311"/>
        <v>113217.28089884415</v>
      </c>
    </row>
    <row r="1416" spans="1:30" s="5" customFormat="1">
      <c r="A1416" s="129" t="s">
        <v>2323</v>
      </c>
      <c r="B1416" s="129" t="s">
        <v>375</v>
      </c>
      <c r="C1416" s="130">
        <v>5393</v>
      </c>
      <c r="D1416" s="129" t="s">
        <v>394</v>
      </c>
      <c r="E1416" s="169">
        <f>VLOOKUP($C1416,'2020-21 School Level AAFTE'!$C:$Z,11,FALSE)</f>
        <v>0.49519999999999997</v>
      </c>
      <c r="F1416" s="169" t="str">
        <f>VLOOKUP($C1416,'2020-21 School Level AAFTE'!$C:$Z,8,FALSE)</f>
        <v>No</v>
      </c>
      <c r="G1416" s="167">
        <f>VLOOKUP($C1416,'2020-21 School Level AAFTE'!$C:$I,7,FALSE)</f>
        <v>230.65</v>
      </c>
      <c r="H1416" s="145">
        <f>IFERROR(IF(F1416= "yes",VLOOKUP(C1416,Summary!$B:$I,5,0),0),0)</f>
        <v>0</v>
      </c>
      <c r="I1416" s="144">
        <f t="shared" si="301"/>
        <v>0</v>
      </c>
      <c r="J1416" s="101">
        <f>VLOOKUP($A1416,'2021-22 Salary &amp; Benefits'!$A:$I,3,FALSE)</f>
        <v>1</v>
      </c>
      <c r="K1416" s="101">
        <f>VLOOKUP($A1416,'2021-22 Salary &amp; Benefits'!$A:$I,4,FALSE)</f>
        <v>1</v>
      </c>
      <c r="L1416" s="121">
        <f t="shared" si="302"/>
        <v>0</v>
      </c>
      <c r="M1416" s="29">
        <v>15</v>
      </c>
      <c r="N1416" s="31">
        <f t="shared" si="303"/>
        <v>0</v>
      </c>
      <c r="O1416" s="29">
        <v>1.1000000000000001</v>
      </c>
      <c r="P1416" s="29">
        <v>36</v>
      </c>
      <c r="Q1416" s="32">
        <f t="shared" si="304"/>
        <v>0</v>
      </c>
      <c r="R1416" s="122">
        <f t="shared" si="305"/>
        <v>0</v>
      </c>
      <c r="S1416" s="25">
        <f>VLOOKUP($A1416,'2021-22 Salary &amp; Benefits'!$A:$I,5,FALSE)</f>
        <v>67585</v>
      </c>
      <c r="T1416" s="25">
        <f>VLOOKUP($A1416,'2021-22 Salary &amp; Benefits'!$A:$I,6,FALSE)</f>
        <v>68937</v>
      </c>
      <c r="U1416" s="26">
        <f t="shared" si="306"/>
        <v>0</v>
      </c>
      <c r="V1416" s="26">
        <f t="shared" si="307"/>
        <v>0</v>
      </c>
      <c r="W1416" s="26">
        <f>'2021-22 Salary &amp; Benefits'!G$6</f>
        <v>11848.32</v>
      </c>
      <c r="X1416" s="28">
        <f>'2021-22 Salary &amp; Benefits'!H$6</f>
        <v>0.2271</v>
      </c>
      <c r="Y1416" s="28">
        <f>'2021-22 Salary &amp; Benefits'!I$6</f>
        <v>0.22070000000000001</v>
      </c>
      <c r="Z1416" s="26">
        <f t="shared" si="308"/>
        <v>0</v>
      </c>
      <c r="AA1416" s="27">
        <f t="shared" si="300"/>
        <v>0</v>
      </c>
      <c r="AB1416" s="27">
        <f t="shared" si="309"/>
        <v>0</v>
      </c>
      <c r="AC1416" s="27">
        <f t="shared" si="310"/>
        <v>0</v>
      </c>
      <c r="AD1416" s="26">
        <f t="shared" si="311"/>
        <v>0</v>
      </c>
    </row>
    <row r="1417" spans="1:30" s="5" customFormat="1">
      <c r="A1417" s="129" t="s">
        <v>2323</v>
      </c>
      <c r="B1417" s="129" t="s">
        <v>375</v>
      </c>
      <c r="C1417" s="130">
        <v>4155</v>
      </c>
      <c r="D1417" s="129" t="s">
        <v>384</v>
      </c>
      <c r="E1417" s="169">
        <f>VLOOKUP($C1417,'2020-21 School Level AAFTE'!$C:$Z,11,FALSE)</f>
        <v>0.52400000000000002</v>
      </c>
      <c r="F1417" s="169" t="str">
        <f>VLOOKUP($C1417,'2020-21 School Level AAFTE'!$C:$Z,8,FALSE)</f>
        <v>Yes</v>
      </c>
      <c r="G1417" s="167">
        <f>VLOOKUP($C1417,'2020-21 School Level AAFTE'!$C:$I,7,FALSE)</f>
        <v>408.67</v>
      </c>
      <c r="H1417" s="145">
        <f>IFERROR(IF(F1417= "yes",VLOOKUP(C1417,Summary!$B:$I,5,0),0),0)</f>
        <v>0</v>
      </c>
      <c r="I1417" s="144">
        <f t="shared" si="301"/>
        <v>408.67</v>
      </c>
      <c r="J1417" s="101">
        <f>VLOOKUP($A1417,'2021-22 Salary &amp; Benefits'!$A:$I,3,FALSE)</f>
        <v>1</v>
      </c>
      <c r="K1417" s="101">
        <f>VLOOKUP($A1417,'2021-22 Salary &amp; Benefits'!$A:$I,4,FALSE)</f>
        <v>1</v>
      </c>
      <c r="L1417" s="121">
        <f t="shared" si="302"/>
        <v>408.67</v>
      </c>
      <c r="M1417" s="29">
        <v>15</v>
      </c>
      <c r="N1417" s="31">
        <f t="shared" si="303"/>
        <v>27.244666666666667</v>
      </c>
      <c r="O1417" s="29">
        <v>1.1000000000000001</v>
      </c>
      <c r="P1417" s="29">
        <v>36</v>
      </c>
      <c r="Q1417" s="32">
        <f t="shared" si="304"/>
        <v>1078.8888000000002</v>
      </c>
      <c r="R1417" s="122">
        <f t="shared" si="305"/>
        <v>1.1987653333333335</v>
      </c>
      <c r="S1417" s="25">
        <f>VLOOKUP($A1417,'2021-22 Salary &amp; Benefits'!$A:$I,5,FALSE)</f>
        <v>67585</v>
      </c>
      <c r="T1417" s="25">
        <f>VLOOKUP($A1417,'2021-22 Salary &amp; Benefits'!$A:$I,6,FALSE)</f>
        <v>68937</v>
      </c>
      <c r="U1417" s="26">
        <f t="shared" si="306"/>
        <v>81018.555053333344</v>
      </c>
      <c r="V1417" s="26">
        <f t="shared" si="307"/>
        <v>1620.7307306666626</v>
      </c>
      <c r="W1417" s="26">
        <f>'2021-22 Salary &amp; Benefits'!G$6</f>
        <v>11848.32</v>
      </c>
      <c r="X1417" s="28">
        <f>'2021-22 Salary &amp; Benefits'!H$6</f>
        <v>0.2271</v>
      </c>
      <c r="Y1417" s="28">
        <f>'2021-22 Salary &amp; Benefits'!I$6</f>
        <v>0.22070000000000001</v>
      </c>
      <c r="Z1417" s="26">
        <f t="shared" si="308"/>
        <v>32960.364399110134</v>
      </c>
      <c r="AA1417" s="27">
        <f t="shared" si="300"/>
        <v>1377.3214297333334</v>
      </c>
      <c r="AB1417" s="27">
        <f t="shared" si="309"/>
        <v>303.9748395421467</v>
      </c>
      <c r="AC1417" s="27">
        <f t="shared" si="310"/>
        <v>1681.29626927548</v>
      </c>
      <c r="AD1417" s="26">
        <f t="shared" si="311"/>
        <v>117280.94645238563</v>
      </c>
    </row>
    <row r="1418" spans="1:30" s="5" customFormat="1">
      <c r="A1418" s="129" t="s">
        <v>2323</v>
      </c>
      <c r="B1418" s="129" t="s">
        <v>375</v>
      </c>
      <c r="C1418" s="130">
        <v>2790</v>
      </c>
      <c r="D1418" s="129" t="s">
        <v>376</v>
      </c>
      <c r="E1418" s="169">
        <f>VLOOKUP($C1418,'2020-21 School Level AAFTE'!$C:$Z,11,FALSE)</f>
        <v>0.95660000000000001</v>
      </c>
      <c r="F1418" s="169" t="str">
        <f>VLOOKUP($C1418,'2020-21 School Level AAFTE'!$C:$Z,8,FALSE)</f>
        <v>Yes</v>
      </c>
      <c r="G1418" s="167">
        <f>VLOOKUP($C1418,'2020-21 School Level AAFTE'!$C:$I,7,FALSE)</f>
        <v>350.03</v>
      </c>
      <c r="H1418" s="145">
        <f>IFERROR(IF(F1418= "yes",VLOOKUP(C1418,Summary!$B:$I,5,0),0),0)</f>
        <v>0</v>
      </c>
      <c r="I1418" s="144">
        <f t="shared" si="301"/>
        <v>350.03</v>
      </c>
      <c r="J1418" s="101">
        <f>VLOOKUP($A1418,'2021-22 Salary &amp; Benefits'!$A:$I,3,FALSE)</f>
        <v>1</v>
      </c>
      <c r="K1418" s="101">
        <f>VLOOKUP($A1418,'2021-22 Salary &amp; Benefits'!$A:$I,4,FALSE)</f>
        <v>1</v>
      </c>
      <c r="L1418" s="121">
        <f t="shared" si="302"/>
        <v>350.03</v>
      </c>
      <c r="M1418" s="29">
        <v>15</v>
      </c>
      <c r="N1418" s="31">
        <f t="shared" si="303"/>
        <v>23.335333333333331</v>
      </c>
      <c r="O1418" s="29">
        <v>1.1000000000000001</v>
      </c>
      <c r="P1418" s="29">
        <v>36</v>
      </c>
      <c r="Q1418" s="32">
        <f t="shared" si="304"/>
        <v>924.07920000000001</v>
      </c>
      <c r="R1418" s="122">
        <f t="shared" si="305"/>
        <v>1.0267546666666667</v>
      </c>
      <c r="S1418" s="25">
        <f>VLOOKUP($A1418,'2021-22 Salary &amp; Benefits'!$A:$I,5,FALSE)</f>
        <v>67585</v>
      </c>
      <c r="T1418" s="25">
        <f>VLOOKUP($A1418,'2021-22 Salary &amp; Benefits'!$A:$I,6,FALSE)</f>
        <v>68937</v>
      </c>
      <c r="U1418" s="26">
        <f t="shared" si="306"/>
        <v>69393.214146666665</v>
      </c>
      <c r="V1418" s="26">
        <f t="shared" si="307"/>
        <v>1388.1723093333421</v>
      </c>
      <c r="W1418" s="26">
        <f>'2021-22 Salary &amp; Benefits'!G$6</f>
        <v>11848.32</v>
      </c>
      <c r="X1418" s="28">
        <f>'2021-22 Salary &amp; Benefits'!H$6</f>
        <v>0.2271</v>
      </c>
      <c r="Y1418" s="28">
        <f>'2021-22 Salary &amp; Benefits'!I$6</f>
        <v>0.22070000000000001</v>
      </c>
      <c r="Z1418" s="26">
        <f t="shared" si="308"/>
        <v>28230.886413537868</v>
      </c>
      <c r="AA1418" s="27">
        <f t="shared" si="300"/>
        <v>1179.6897742666667</v>
      </c>
      <c r="AB1418" s="27">
        <f t="shared" si="309"/>
        <v>260.35753318065338</v>
      </c>
      <c r="AC1418" s="27">
        <f t="shared" si="310"/>
        <v>1440.0473074473202</v>
      </c>
      <c r="AD1418" s="26">
        <f t="shared" si="311"/>
        <v>100452.3201769852</v>
      </c>
    </row>
    <row r="1419" spans="1:30" s="5" customFormat="1">
      <c r="A1419" s="129" t="s">
        <v>2323</v>
      </c>
      <c r="B1419" s="129" t="s">
        <v>375</v>
      </c>
      <c r="C1419" s="130">
        <v>5394</v>
      </c>
      <c r="D1419" s="129" t="s">
        <v>395</v>
      </c>
      <c r="E1419" s="169">
        <f>VLOOKUP($C1419,'2020-21 School Level AAFTE'!$C:$Z,11,FALSE)</f>
        <v>0.94089999999999996</v>
      </c>
      <c r="F1419" s="169" t="str">
        <f>VLOOKUP($C1419,'2020-21 School Level AAFTE'!$C:$Z,8,FALSE)</f>
        <v>Yes</v>
      </c>
      <c r="G1419" s="167">
        <f>VLOOKUP($C1419,'2020-21 School Level AAFTE'!$C:$I,7,FALSE)</f>
        <v>446.1</v>
      </c>
      <c r="H1419" s="145">
        <f>IFERROR(IF(F1419= "yes",VLOOKUP(C1419,Summary!$B:$I,5,0),0),0)</f>
        <v>0</v>
      </c>
      <c r="I1419" s="144">
        <f t="shared" si="301"/>
        <v>446.1</v>
      </c>
      <c r="J1419" s="101">
        <f>VLOOKUP($A1419,'2021-22 Salary &amp; Benefits'!$A:$I,3,FALSE)</f>
        <v>1</v>
      </c>
      <c r="K1419" s="101">
        <f>VLOOKUP($A1419,'2021-22 Salary &amp; Benefits'!$A:$I,4,FALSE)</f>
        <v>1</v>
      </c>
      <c r="L1419" s="121">
        <f t="shared" si="302"/>
        <v>446.1</v>
      </c>
      <c r="M1419" s="29">
        <v>15</v>
      </c>
      <c r="N1419" s="31">
        <f t="shared" si="303"/>
        <v>29.740000000000002</v>
      </c>
      <c r="O1419" s="29">
        <v>1.1000000000000001</v>
      </c>
      <c r="P1419" s="29">
        <v>36</v>
      </c>
      <c r="Q1419" s="32">
        <f t="shared" si="304"/>
        <v>1177.7040000000002</v>
      </c>
      <c r="R1419" s="122">
        <f t="shared" si="305"/>
        <v>1.3085600000000002</v>
      </c>
      <c r="S1419" s="25">
        <f>VLOOKUP($A1419,'2021-22 Salary &amp; Benefits'!$A:$I,5,FALSE)</f>
        <v>67585</v>
      </c>
      <c r="T1419" s="25">
        <f>VLOOKUP($A1419,'2021-22 Salary &amp; Benefits'!$A:$I,6,FALSE)</f>
        <v>68937</v>
      </c>
      <c r="U1419" s="26">
        <f t="shared" si="306"/>
        <v>88439.027600000016</v>
      </c>
      <c r="V1419" s="26">
        <f t="shared" si="307"/>
        <v>1769.1731199999922</v>
      </c>
      <c r="W1419" s="26">
        <f>'2021-22 Salary &amp; Benefits'!G$6</f>
        <v>11848.32</v>
      </c>
      <c r="X1419" s="28">
        <f>'2021-22 Salary &amp; Benefits'!H$6</f>
        <v>0.2271</v>
      </c>
      <c r="Y1419" s="28">
        <f>'2021-22 Salary &amp; Benefits'!I$6</f>
        <v>0.22070000000000001</v>
      </c>
      <c r="Z1419" s="26">
        <f t="shared" si="308"/>
        <v>35979.197294744008</v>
      </c>
      <c r="AA1419" s="27">
        <f t="shared" si="300"/>
        <v>1503.470012</v>
      </c>
      <c r="AB1419" s="27">
        <f t="shared" si="309"/>
        <v>331.81583164840004</v>
      </c>
      <c r="AC1419" s="27">
        <f t="shared" si="310"/>
        <v>1835.2858436484</v>
      </c>
      <c r="AD1419" s="26">
        <f t="shared" si="311"/>
        <v>128022.68385839241</v>
      </c>
    </row>
    <row r="1420" spans="1:30" s="5" customFormat="1">
      <c r="A1420" s="129" t="s">
        <v>2323</v>
      </c>
      <c r="B1420" s="129" t="s">
        <v>375</v>
      </c>
      <c r="C1420" s="130">
        <v>3085</v>
      </c>
      <c r="D1420" s="129" t="s">
        <v>379</v>
      </c>
      <c r="E1420" s="169">
        <f>VLOOKUP($C1420,'2020-21 School Level AAFTE'!$C:$Z,11,FALSE)</f>
        <v>0.68869999999999998</v>
      </c>
      <c r="F1420" s="169" t="str">
        <f>VLOOKUP($C1420,'2020-21 School Level AAFTE'!$C:$Z,8,FALSE)</f>
        <v>Yes</v>
      </c>
      <c r="G1420" s="167">
        <f>VLOOKUP($C1420,'2020-21 School Level AAFTE'!$C:$I,7,FALSE)</f>
        <v>560.16</v>
      </c>
      <c r="H1420" s="145">
        <f>IFERROR(IF(F1420= "yes",VLOOKUP(C1420,Summary!$B:$I,5,0),0),0)</f>
        <v>0</v>
      </c>
      <c r="I1420" s="143">
        <f t="shared" si="301"/>
        <v>560.16</v>
      </c>
      <c r="J1420" s="101">
        <f>VLOOKUP($A1420,'2021-22 Salary &amp; Benefits'!$A:$I,3,FALSE)</f>
        <v>1</v>
      </c>
      <c r="K1420" s="101">
        <f>VLOOKUP($A1420,'2021-22 Salary &amp; Benefits'!$A:$I,4,FALSE)</f>
        <v>1</v>
      </c>
      <c r="L1420" s="45">
        <f t="shared" si="302"/>
        <v>560.16</v>
      </c>
      <c r="M1420" s="29">
        <v>15</v>
      </c>
      <c r="N1420" s="31">
        <f t="shared" si="303"/>
        <v>37.344000000000001</v>
      </c>
      <c r="O1420" s="29">
        <v>1.1000000000000001</v>
      </c>
      <c r="P1420" s="29">
        <v>36</v>
      </c>
      <c r="Q1420" s="32">
        <f t="shared" si="304"/>
        <v>1478.8224</v>
      </c>
      <c r="R1420" s="122">
        <f t="shared" si="305"/>
        <v>1.6431359999999999</v>
      </c>
      <c r="S1420" s="25">
        <f>VLOOKUP($A1420,'2021-22 Salary &amp; Benefits'!$A:$I,5,FALSE)</f>
        <v>67585</v>
      </c>
      <c r="T1420" s="25">
        <f>VLOOKUP($A1420,'2021-22 Salary &amp; Benefits'!$A:$I,6,FALSE)</f>
        <v>68937</v>
      </c>
      <c r="U1420" s="26">
        <f t="shared" si="306"/>
        <v>111051.34655999999</v>
      </c>
      <c r="V1420" s="26">
        <f t="shared" si="307"/>
        <v>2221.5198720000044</v>
      </c>
      <c r="W1420" s="26">
        <f>'2021-22 Salary &amp; Benefits'!G$6</f>
        <v>11848.32</v>
      </c>
      <c r="X1420" s="28">
        <f>'2021-22 Salary &amp; Benefits'!H$6</f>
        <v>0.2271</v>
      </c>
      <c r="Y1420" s="28">
        <f>'2021-22 Salary &amp; Benefits'!I$6</f>
        <v>0.22070000000000001</v>
      </c>
      <c r="Z1420" s="26">
        <f t="shared" si="308"/>
        <v>45178.451371046394</v>
      </c>
      <c r="AA1420" s="27">
        <f t="shared" ref="AA1420:AA1484" si="312">($T1420*$K1420*$R1420/180*3)</f>
        <v>1887.8811072000001</v>
      </c>
      <c r="AB1420" s="27">
        <f t="shared" si="309"/>
        <v>416.65536035904006</v>
      </c>
      <c r="AC1420" s="27">
        <f t="shared" si="310"/>
        <v>2304.5364675590399</v>
      </c>
      <c r="AD1420" s="26">
        <f t="shared" si="311"/>
        <v>160755.85427060546</v>
      </c>
    </row>
    <row r="1421" spans="1:30" s="5" customFormat="1">
      <c r="A1421" s="129" t="s">
        <v>2323</v>
      </c>
      <c r="B1421" s="129" t="s">
        <v>375</v>
      </c>
      <c r="C1421" s="130">
        <v>4595</v>
      </c>
      <c r="D1421" s="129" t="s">
        <v>388</v>
      </c>
      <c r="E1421" s="169">
        <f>VLOOKUP($C1421,'2020-21 School Level AAFTE'!$C:$Z,11,FALSE)</f>
        <v>0.50119999999999998</v>
      </c>
      <c r="F1421" s="169" t="str">
        <f>VLOOKUP($C1421,'2020-21 School Level AAFTE'!$C:$Z,8,FALSE)</f>
        <v>Yes</v>
      </c>
      <c r="G1421" s="167">
        <f>VLOOKUP($C1421,'2020-21 School Level AAFTE'!$C:$I,7,FALSE)</f>
        <v>600.87</v>
      </c>
      <c r="H1421" s="145">
        <f>IFERROR(IF(F1421= "yes",VLOOKUP(C1421,Summary!$B:$I,5,0),0),0)</f>
        <v>0</v>
      </c>
      <c r="I1421" s="143">
        <f t="shared" si="301"/>
        <v>600.87</v>
      </c>
      <c r="J1421" s="101">
        <f>VLOOKUP($A1421,'2021-22 Salary &amp; Benefits'!$A:$I,3,FALSE)</f>
        <v>1</v>
      </c>
      <c r="K1421" s="101">
        <f>VLOOKUP($A1421,'2021-22 Salary &amp; Benefits'!$A:$I,4,FALSE)</f>
        <v>1</v>
      </c>
      <c r="L1421" s="45">
        <f t="shared" si="302"/>
        <v>600.87</v>
      </c>
      <c r="M1421" s="29">
        <v>15</v>
      </c>
      <c r="N1421" s="31">
        <f t="shared" si="303"/>
        <v>40.058</v>
      </c>
      <c r="O1421" s="29">
        <v>1.1000000000000001</v>
      </c>
      <c r="P1421" s="29">
        <v>36</v>
      </c>
      <c r="Q1421" s="32">
        <f t="shared" si="304"/>
        <v>1586.2968000000001</v>
      </c>
      <c r="R1421" s="122">
        <f t="shared" si="305"/>
        <v>1.7625520000000001</v>
      </c>
      <c r="S1421" s="25">
        <f>VLOOKUP($A1421,'2021-22 Salary &amp; Benefits'!$A:$I,5,FALSE)</f>
        <v>67585</v>
      </c>
      <c r="T1421" s="25">
        <f>VLOOKUP($A1421,'2021-22 Salary &amp; Benefits'!$A:$I,6,FALSE)</f>
        <v>68937</v>
      </c>
      <c r="U1421" s="26">
        <f t="shared" si="306"/>
        <v>119122.07692000001</v>
      </c>
      <c r="V1421" s="26">
        <f t="shared" si="307"/>
        <v>2382.9703040000022</v>
      </c>
      <c r="W1421" s="26">
        <f>'2021-22 Salary &amp; Benefits'!G$6</f>
        <v>11848.32</v>
      </c>
      <c r="X1421" s="28">
        <f>'2021-22 Salary &amp; Benefits'!H$6</f>
        <v>0.2271</v>
      </c>
      <c r="Y1421" s="28">
        <f>'2021-22 Salary &amp; Benefits'!I$6</f>
        <v>0.22070000000000001</v>
      </c>
      <c r="Z1421" s="26">
        <f t="shared" si="308"/>
        <v>48461.8253272648</v>
      </c>
      <c r="AA1421" s="27">
        <f t="shared" si="312"/>
        <v>2025.0841204000003</v>
      </c>
      <c r="AB1421" s="27">
        <f t="shared" si="309"/>
        <v>446.9360653722801</v>
      </c>
      <c r="AC1421" s="27">
        <f t="shared" si="310"/>
        <v>2472.0201857722805</v>
      </c>
      <c r="AD1421" s="26">
        <f t="shared" si="311"/>
        <v>172438.89273703709</v>
      </c>
    </row>
    <row r="1422" spans="1:30" s="5" customFormat="1">
      <c r="A1422" s="129" t="s">
        <v>2323</v>
      </c>
      <c r="B1422" s="129" t="s">
        <v>375</v>
      </c>
      <c r="C1422" s="130">
        <v>2267</v>
      </c>
      <c r="D1422" s="129" t="s">
        <v>181</v>
      </c>
      <c r="E1422" s="169">
        <f>VLOOKUP($C1422,'2020-21 School Level AAFTE'!$C:$Z,11,FALSE)</f>
        <v>0.55389999999999995</v>
      </c>
      <c r="F1422" s="169" t="str">
        <f>VLOOKUP($C1422,'2020-21 School Level AAFTE'!$C:$Z,8,FALSE)</f>
        <v>Yes</v>
      </c>
      <c r="G1422" s="167">
        <f>VLOOKUP($C1422,'2020-21 School Level AAFTE'!$C:$I,7,FALSE)</f>
        <v>1119.97</v>
      </c>
      <c r="H1422" s="145">
        <f>IFERROR(IF(F1422= "yes",VLOOKUP(C1422,Summary!$B:$I,5,0),0),0)</f>
        <v>0</v>
      </c>
      <c r="I1422" s="143">
        <f t="shared" ref="I1422:I1484" si="313">IF(F1422= "yes", G1422,0)</f>
        <v>1119.97</v>
      </c>
      <c r="J1422" s="101">
        <f>VLOOKUP($A1422,'2021-22 Salary &amp; Benefits'!$A:$I,3,FALSE)</f>
        <v>1</v>
      </c>
      <c r="K1422" s="101">
        <f>VLOOKUP($A1422,'2021-22 Salary &amp; Benefits'!$A:$I,4,FALSE)</f>
        <v>1</v>
      </c>
      <c r="L1422" s="45">
        <f t="shared" ref="L1422:L1484" si="314">IF(H1422&gt;0,H1422,I1422)</f>
        <v>1119.97</v>
      </c>
      <c r="M1422" s="29">
        <v>15</v>
      </c>
      <c r="N1422" s="31">
        <f t="shared" ref="N1422:N1484" si="315">IF(L1422="no",0,L1422/M1422)</f>
        <v>74.664666666666662</v>
      </c>
      <c r="O1422" s="29">
        <v>1.1000000000000001</v>
      </c>
      <c r="P1422" s="29">
        <v>36</v>
      </c>
      <c r="Q1422" s="32">
        <f t="shared" ref="Q1422:Q1484" si="316">IF(L1422="no",0,N1422*O1422*P1422)</f>
        <v>2956.7208000000001</v>
      </c>
      <c r="R1422" s="122">
        <f t="shared" ref="R1422:R1484" si="317">IF(L1422="no",0,Q1422/900)</f>
        <v>3.2852453333333336</v>
      </c>
      <c r="S1422" s="25">
        <f>VLOOKUP($A1422,'2021-22 Salary &amp; Benefits'!$A:$I,5,FALSE)</f>
        <v>67585</v>
      </c>
      <c r="T1422" s="25">
        <f>VLOOKUP($A1422,'2021-22 Salary &amp; Benefits'!$A:$I,6,FALSE)</f>
        <v>68937</v>
      </c>
      <c r="U1422" s="26">
        <f t="shared" ref="U1422:U1484" si="318">$J1422*$S1422*$R1422</f>
        <v>222033.30585333335</v>
      </c>
      <c r="V1422" s="26">
        <f t="shared" ref="V1422:V1484" si="319">$K1422*$T1422*$R1422-U1422</f>
        <v>4441.6516906666511</v>
      </c>
      <c r="W1422" s="26">
        <f>'2021-22 Salary &amp; Benefits'!G$6</f>
        <v>11848.32</v>
      </c>
      <c r="X1422" s="28">
        <f>'2021-22 Salary &amp; Benefits'!H$6</f>
        <v>0.2271</v>
      </c>
      <c r="Y1422" s="28">
        <f>'2021-22 Salary &amp; Benefits'!I$6</f>
        <v>0.22070000000000001</v>
      </c>
      <c r="Z1422" s="26">
        <f t="shared" ref="Z1422:Z1484" si="320">U1422*X1422+V1422*Y1422+R1422*W1422</f>
        <v>90328.674275262136</v>
      </c>
      <c r="AA1422" s="27">
        <f t="shared" si="312"/>
        <v>3774.5826257333333</v>
      </c>
      <c r="AB1422" s="27">
        <f t="shared" ref="AB1422:AB1484" si="321">AA1422*Y1422</f>
        <v>833.0503854993467</v>
      </c>
      <c r="AC1422" s="27">
        <f t="shared" ref="AC1422:AC1484" si="322">SUM(AA1422:AB1422)</f>
        <v>4607.6330112326796</v>
      </c>
      <c r="AD1422" s="26">
        <f t="shared" ref="AD1422:AD1484" si="323">SUM(Z1422,U1422:V1422,AC1422)</f>
        <v>321411.26483049482</v>
      </c>
    </row>
    <row r="1423" spans="1:30" s="5" customFormat="1">
      <c r="A1423" s="129" t="s">
        <v>2323</v>
      </c>
      <c r="B1423" s="129" t="s">
        <v>375</v>
      </c>
      <c r="C1423" s="130">
        <v>3912</v>
      </c>
      <c r="D1423" s="129" t="s">
        <v>382</v>
      </c>
      <c r="E1423" s="169">
        <f>VLOOKUP($C1423,'2020-21 School Level AAFTE'!$C:$Z,11,FALSE)</f>
        <v>0.76390000000000002</v>
      </c>
      <c r="F1423" s="169" t="str">
        <f>VLOOKUP($C1423,'2020-21 School Level AAFTE'!$C:$Z,8,FALSE)</f>
        <v>Yes</v>
      </c>
      <c r="G1423" s="167">
        <f>VLOOKUP($C1423,'2020-21 School Level AAFTE'!$C:$I,7,FALSE)</f>
        <v>244.62</v>
      </c>
      <c r="H1423" s="145">
        <f>IFERROR(IF(F1423= "yes",VLOOKUP(C1423,Summary!$B:$I,5,0),0),0)</f>
        <v>0</v>
      </c>
      <c r="I1423" s="144">
        <f t="shared" si="313"/>
        <v>244.62</v>
      </c>
      <c r="J1423" s="101">
        <f>VLOOKUP($A1423,'2021-22 Salary &amp; Benefits'!$A:$I,3,FALSE)</f>
        <v>1</v>
      </c>
      <c r="K1423" s="101">
        <f>VLOOKUP($A1423,'2021-22 Salary &amp; Benefits'!$A:$I,4,FALSE)</f>
        <v>1</v>
      </c>
      <c r="L1423" s="121">
        <f t="shared" si="314"/>
        <v>244.62</v>
      </c>
      <c r="M1423" s="29">
        <v>15</v>
      </c>
      <c r="N1423" s="31">
        <f t="shared" si="315"/>
        <v>16.308</v>
      </c>
      <c r="O1423" s="29">
        <v>1.1000000000000001</v>
      </c>
      <c r="P1423" s="29">
        <v>36</v>
      </c>
      <c r="Q1423" s="32">
        <f t="shared" si="316"/>
        <v>645.79680000000008</v>
      </c>
      <c r="R1423" s="122">
        <f t="shared" si="317"/>
        <v>0.71755200000000008</v>
      </c>
      <c r="S1423" s="25">
        <f>VLOOKUP($A1423,'2021-22 Salary &amp; Benefits'!$A:$I,5,FALSE)</f>
        <v>67585</v>
      </c>
      <c r="T1423" s="25">
        <f>VLOOKUP($A1423,'2021-22 Salary &amp; Benefits'!$A:$I,6,FALSE)</f>
        <v>68937</v>
      </c>
      <c r="U1423" s="26">
        <f t="shared" si="318"/>
        <v>48495.751920000002</v>
      </c>
      <c r="V1423" s="26">
        <f t="shared" si="319"/>
        <v>970.13030400000571</v>
      </c>
      <c r="W1423" s="26">
        <f>'2021-22 Salary &amp; Benefits'!G$6</f>
        <v>11848.32</v>
      </c>
      <c r="X1423" s="28">
        <f>'2021-22 Salary &amp; Benefits'!H$6</f>
        <v>0.2271</v>
      </c>
      <c r="Y1423" s="28">
        <f>'2021-22 Salary &amp; Benefits'!I$6</f>
        <v>0.22070000000000001</v>
      </c>
      <c r="Z1423" s="26">
        <f t="shared" si="320"/>
        <v>19729.278731764804</v>
      </c>
      <c r="AA1423" s="27">
        <f t="shared" si="312"/>
        <v>824.43137040000011</v>
      </c>
      <c r="AB1423" s="27">
        <f t="shared" si="321"/>
        <v>181.95200344728002</v>
      </c>
      <c r="AC1423" s="27">
        <f t="shared" si="322"/>
        <v>1006.3833738472802</v>
      </c>
      <c r="AD1423" s="26">
        <f t="shared" si="323"/>
        <v>70201.544329612079</v>
      </c>
    </row>
    <row r="1424" spans="1:30" s="5" customFormat="1">
      <c r="A1424" s="152" t="s">
        <v>2323</v>
      </c>
      <c r="B1424" s="129" t="s">
        <v>375</v>
      </c>
      <c r="C1424" s="130">
        <v>1970</v>
      </c>
      <c r="D1424" s="152" t="s">
        <v>2755</v>
      </c>
      <c r="E1424" s="169">
        <f>VLOOKUP($C1424,'2020-21 School Level AAFTE'!$C:$Z,11,FALSE)</f>
        <v>0.16669999999999999</v>
      </c>
      <c r="F1424" s="169" t="str">
        <f>VLOOKUP($C1424,'2020-21 School Level AAFTE'!$C:$Z,8,FALSE)</f>
        <v>Yes</v>
      </c>
      <c r="G1424" s="167">
        <f>VLOOKUP($C1424,'2020-21 School Level AAFTE'!$C:$I,7,FALSE)</f>
        <v>0</v>
      </c>
      <c r="H1424" s="145">
        <f>IFERROR(IF(F1424= "yes",VLOOKUP(C1424,Summary!$B:$I,5,0),0),0)</f>
        <v>0</v>
      </c>
      <c r="I1424" s="143">
        <f t="shared" si="313"/>
        <v>0</v>
      </c>
      <c r="J1424" s="101">
        <f>VLOOKUP($A1424,'2021-22 Salary &amp; Benefits'!$A:$I,3,FALSE)</f>
        <v>1</v>
      </c>
      <c r="K1424" s="101">
        <f>VLOOKUP($A1424,'2021-22 Salary &amp; Benefits'!$A:$I,4,FALSE)</f>
        <v>1</v>
      </c>
      <c r="L1424" s="45">
        <f t="shared" si="314"/>
        <v>0</v>
      </c>
      <c r="M1424" s="29">
        <v>15</v>
      </c>
      <c r="N1424" s="31">
        <f t="shared" si="315"/>
        <v>0</v>
      </c>
      <c r="O1424" s="29">
        <v>1.1000000000000001</v>
      </c>
      <c r="P1424" s="29">
        <v>36</v>
      </c>
      <c r="Q1424" s="32">
        <f t="shared" si="316"/>
        <v>0</v>
      </c>
      <c r="R1424" s="122">
        <f t="shared" si="317"/>
        <v>0</v>
      </c>
      <c r="S1424" s="25">
        <f>VLOOKUP($A1424,'2021-22 Salary &amp; Benefits'!$A:$I,5,FALSE)</f>
        <v>67585</v>
      </c>
      <c r="T1424" s="25">
        <f>VLOOKUP($A1424,'2021-22 Salary &amp; Benefits'!$A:$I,6,FALSE)</f>
        <v>68937</v>
      </c>
      <c r="U1424" s="26">
        <f t="shared" si="318"/>
        <v>0</v>
      </c>
      <c r="V1424" s="26">
        <f t="shared" si="319"/>
        <v>0</v>
      </c>
      <c r="W1424" s="26">
        <f>'2021-22 Salary &amp; Benefits'!G$6</f>
        <v>11848.32</v>
      </c>
      <c r="X1424" s="28">
        <f>'2021-22 Salary &amp; Benefits'!H$6</f>
        <v>0.2271</v>
      </c>
      <c r="Y1424" s="28">
        <f>'2021-22 Salary &amp; Benefits'!I$6</f>
        <v>0.22070000000000001</v>
      </c>
      <c r="Z1424" s="26">
        <f t="shared" si="320"/>
        <v>0</v>
      </c>
      <c r="AA1424" s="27">
        <f t="shared" si="312"/>
        <v>0</v>
      </c>
      <c r="AB1424" s="27">
        <f t="shared" si="321"/>
        <v>0</v>
      </c>
      <c r="AC1424" s="27">
        <f t="shared" si="322"/>
        <v>0</v>
      </c>
      <c r="AD1424" s="26">
        <f t="shared" si="323"/>
        <v>0</v>
      </c>
    </row>
    <row r="1425" spans="1:30" s="5" customFormat="1">
      <c r="A1425" s="129" t="s">
        <v>2323</v>
      </c>
      <c r="B1425" s="129" t="s">
        <v>375</v>
      </c>
      <c r="C1425" s="130">
        <v>2917</v>
      </c>
      <c r="D1425" s="129" t="s">
        <v>377</v>
      </c>
      <c r="E1425" s="169">
        <f>VLOOKUP($C1425,'2020-21 School Level AAFTE'!$C:$Z,11,FALSE)</f>
        <v>0.77149999999999996</v>
      </c>
      <c r="F1425" s="169" t="str">
        <f>VLOOKUP($C1425,'2020-21 School Level AAFTE'!$C:$Z,8,FALSE)</f>
        <v>Yes</v>
      </c>
      <c r="G1425" s="167">
        <f>VLOOKUP($C1425,'2020-21 School Level AAFTE'!$C:$I,7,FALSE)</f>
        <v>2293.89</v>
      </c>
      <c r="H1425" s="145">
        <f>IFERROR(IF(F1425= "yes",VLOOKUP(C1425,Summary!$B:$I,5,0),0),0)</f>
        <v>0</v>
      </c>
      <c r="I1425" s="144">
        <f t="shared" si="313"/>
        <v>2293.89</v>
      </c>
      <c r="J1425" s="101">
        <f>VLOOKUP($A1425,'2021-22 Salary &amp; Benefits'!$A:$I,3,FALSE)</f>
        <v>1</v>
      </c>
      <c r="K1425" s="101">
        <f>VLOOKUP($A1425,'2021-22 Salary &amp; Benefits'!$A:$I,4,FALSE)</f>
        <v>1</v>
      </c>
      <c r="L1425" s="121">
        <f t="shared" si="314"/>
        <v>2293.89</v>
      </c>
      <c r="M1425" s="29">
        <v>15</v>
      </c>
      <c r="N1425" s="31">
        <f t="shared" si="315"/>
        <v>152.92599999999999</v>
      </c>
      <c r="O1425" s="29">
        <v>1.1000000000000001</v>
      </c>
      <c r="P1425" s="29">
        <v>36</v>
      </c>
      <c r="Q1425" s="32">
        <f t="shared" si="316"/>
        <v>6055.8696</v>
      </c>
      <c r="R1425" s="122">
        <f t="shared" si="317"/>
        <v>6.7287439999999998</v>
      </c>
      <c r="S1425" s="25">
        <f>VLOOKUP($A1425,'2021-22 Salary &amp; Benefits'!$A:$I,5,FALSE)</f>
        <v>67585</v>
      </c>
      <c r="T1425" s="25">
        <f>VLOOKUP($A1425,'2021-22 Salary &amp; Benefits'!$A:$I,6,FALSE)</f>
        <v>68937</v>
      </c>
      <c r="U1425" s="26">
        <f t="shared" si="318"/>
        <v>454762.16323999997</v>
      </c>
      <c r="V1425" s="26">
        <f t="shared" si="319"/>
        <v>9097.2618880000082</v>
      </c>
      <c r="W1425" s="26">
        <f>'2021-22 Salary &amp; Benefits'!G$6</f>
        <v>11848.32</v>
      </c>
      <c r="X1425" s="28">
        <f>'2021-22 Salary &amp; Benefits'!H$6</f>
        <v>0.2271</v>
      </c>
      <c r="Y1425" s="28">
        <f>'2021-22 Salary &amp; Benefits'!I$6</f>
        <v>0.22070000000000001</v>
      </c>
      <c r="Z1425" s="26">
        <f t="shared" si="320"/>
        <v>185008.56508056558</v>
      </c>
      <c r="AA1425" s="27">
        <f t="shared" si="312"/>
        <v>7730.9904188</v>
      </c>
      <c r="AB1425" s="27">
        <f t="shared" si="321"/>
        <v>1706.2295854291601</v>
      </c>
      <c r="AC1425" s="27">
        <f t="shared" si="322"/>
        <v>9437.2200042291606</v>
      </c>
      <c r="AD1425" s="26">
        <f t="shared" si="323"/>
        <v>658305.2102127946</v>
      </c>
    </row>
    <row r="1426" spans="1:30" s="5" customFormat="1">
      <c r="A1426" s="129" t="s">
        <v>2323</v>
      </c>
      <c r="B1426" s="129" t="s">
        <v>375</v>
      </c>
      <c r="C1426" s="130">
        <v>5624</v>
      </c>
      <c r="D1426" s="129" t="s">
        <v>3256</v>
      </c>
      <c r="E1426" s="169">
        <f>VLOOKUP($C1426,'2020-21 School Level AAFTE'!$C:$Z,11,FALSE)</f>
        <v>0.55659999999999998</v>
      </c>
      <c r="F1426" s="169" t="str">
        <f>VLOOKUP($C1426,'2020-21 School Level AAFTE'!$C:$Z,8,FALSE)</f>
        <v>Yes</v>
      </c>
      <c r="G1426" s="167">
        <f>VLOOKUP($C1426,'2020-21 School Level AAFTE'!$C:$I,7,FALSE)</f>
        <v>1141.3</v>
      </c>
      <c r="H1426" s="145">
        <f>IFERROR(IF(F1426= "yes",VLOOKUP(C1426,Summary!$B:$I,5,0),0),0)</f>
        <v>0</v>
      </c>
      <c r="I1426" s="144">
        <f t="shared" si="313"/>
        <v>1141.3</v>
      </c>
      <c r="J1426" s="101">
        <f>VLOOKUP($A1426,'2021-22 Salary &amp; Benefits'!$A:$I,3,FALSE)</f>
        <v>1</v>
      </c>
      <c r="K1426" s="101">
        <f>VLOOKUP($A1426,'2021-22 Salary &amp; Benefits'!$A:$I,4,FALSE)</f>
        <v>1</v>
      </c>
      <c r="L1426" s="121">
        <f t="shared" si="314"/>
        <v>1141.3</v>
      </c>
      <c r="M1426" s="29">
        <v>15</v>
      </c>
      <c r="N1426" s="31">
        <f t="shared" si="315"/>
        <v>76.086666666666659</v>
      </c>
      <c r="O1426" s="29">
        <v>1.1000000000000001</v>
      </c>
      <c r="P1426" s="29">
        <v>36</v>
      </c>
      <c r="Q1426" s="32">
        <f t="shared" si="316"/>
        <v>3013.0320000000002</v>
      </c>
      <c r="R1426" s="122">
        <f t="shared" si="317"/>
        <v>3.3478133333333333</v>
      </c>
      <c r="S1426" s="25">
        <f>VLOOKUP($A1426,'2021-22 Salary &amp; Benefits'!$A:$I,5,FALSE)</f>
        <v>67585</v>
      </c>
      <c r="T1426" s="25">
        <f>VLOOKUP($A1426,'2021-22 Salary &amp; Benefits'!$A:$I,6,FALSE)</f>
        <v>68937</v>
      </c>
      <c r="U1426" s="26">
        <f t="shared" si="318"/>
        <v>226261.96413333333</v>
      </c>
      <c r="V1426" s="26">
        <f t="shared" si="319"/>
        <v>4526.2436266666627</v>
      </c>
      <c r="W1426" s="26">
        <f>'2021-22 Salary &amp; Benefits'!G$6</f>
        <v>11848.32</v>
      </c>
      <c r="X1426" s="28">
        <f>'2021-22 Salary &amp; Benefits'!H$6</f>
        <v>0.2271</v>
      </c>
      <c r="Y1426" s="28">
        <f>'2021-22 Salary &amp; Benefits'!I$6</f>
        <v>0.22070000000000001</v>
      </c>
      <c r="Z1426" s="26">
        <f t="shared" si="320"/>
        <v>92048.997696685328</v>
      </c>
      <c r="AA1426" s="27">
        <f t="shared" si="312"/>
        <v>3846.4701293333328</v>
      </c>
      <c r="AB1426" s="27">
        <f t="shared" si="321"/>
        <v>848.91595754386663</v>
      </c>
      <c r="AC1426" s="27">
        <f t="shared" si="322"/>
        <v>4695.386086877199</v>
      </c>
      <c r="AD1426" s="26">
        <f t="shared" si="323"/>
        <v>327532.59154356254</v>
      </c>
    </row>
    <row r="1427" spans="1:30" s="5" customFormat="1">
      <c r="A1427" s="129" t="s">
        <v>2323</v>
      </c>
      <c r="B1427" s="129" t="s">
        <v>375</v>
      </c>
      <c r="C1427" s="130">
        <v>3515</v>
      </c>
      <c r="D1427" s="129" t="s">
        <v>381</v>
      </c>
      <c r="E1427" s="169">
        <f>VLOOKUP($C1427,'2020-21 School Level AAFTE'!$C:$Z,11,FALSE)</f>
        <v>0.91879999999999995</v>
      </c>
      <c r="F1427" s="169" t="str">
        <f>VLOOKUP($C1427,'2020-21 School Level AAFTE'!$C:$Z,8,FALSE)</f>
        <v>Yes</v>
      </c>
      <c r="G1427" s="167">
        <f>VLOOKUP($C1427,'2020-21 School Level AAFTE'!$C:$I,7,FALSE)</f>
        <v>555.17999999999995</v>
      </c>
      <c r="H1427" s="145">
        <f>IFERROR(IF(F1427= "yes",VLOOKUP(C1427,Summary!$B:$I,5,0),0),0)</f>
        <v>0</v>
      </c>
      <c r="I1427" s="144">
        <f t="shared" si="313"/>
        <v>555.17999999999995</v>
      </c>
      <c r="J1427" s="101">
        <f>VLOOKUP($A1427,'2021-22 Salary &amp; Benefits'!$A:$I,3,FALSE)</f>
        <v>1</v>
      </c>
      <c r="K1427" s="101">
        <f>VLOOKUP($A1427,'2021-22 Salary &amp; Benefits'!$A:$I,4,FALSE)</f>
        <v>1</v>
      </c>
      <c r="L1427" s="121">
        <f t="shared" si="314"/>
        <v>555.17999999999995</v>
      </c>
      <c r="M1427" s="29">
        <v>15</v>
      </c>
      <c r="N1427" s="31">
        <f t="shared" si="315"/>
        <v>37.011999999999993</v>
      </c>
      <c r="O1427" s="29">
        <v>1.1000000000000001</v>
      </c>
      <c r="P1427" s="29">
        <v>36</v>
      </c>
      <c r="Q1427" s="32">
        <f t="shared" si="316"/>
        <v>1465.6751999999997</v>
      </c>
      <c r="R1427" s="122">
        <f t="shared" si="317"/>
        <v>1.6285279999999995</v>
      </c>
      <c r="S1427" s="25">
        <f>VLOOKUP($A1427,'2021-22 Salary &amp; Benefits'!$A:$I,5,FALSE)</f>
        <v>67585</v>
      </c>
      <c r="T1427" s="25">
        <f>VLOOKUP($A1427,'2021-22 Salary &amp; Benefits'!$A:$I,6,FALSE)</f>
        <v>68937</v>
      </c>
      <c r="U1427" s="26">
        <f t="shared" si="318"/>
        <v>110064.06487999996</v>
      </c>
      <c r="V1427" s="26">
        <f t="shared" si="319"/>
        <v>2201.769855999999</v>
      </c>
      <c r="W1427" s="26">
        <f>'2021-22 Salary &amp; Benefits'!G$6</f>
        <v>11848.32</v>
      </c>
      <c r="X1427" s="28">
        <f>'2021-22 Salary &amp; Benefits'!H$6</f>
        <v>0.2271</v>
      </c>
      <c r="Y1427" s="28">
        <f>'2021-22 Salary &amp; Benefits'!I$6</f>
        <v>0.22070000000000001</v>
      </c>
      <c r="Z1427" s="26">
        <f t="shared" si="320"/>
        <v>44776.800614427186</v>
      </c>
      <c r="AA1427" s="27">
        <f t="shared" si="312"/>
        <v>1871.0972455999995</v>
      </c>
      <c r="AB1427" s="27">
        <f t="shared" si="321"/>
        <v>412.9511621039199</v>
      </c>
      <c r="AC1427" s="27">
        <f t="shared" si="322"/>
        <v>2284.0484077039196</v>
      </c>
      <c r="AD1427" s="26">
        <f t="shared" si="323"/>
        <v>159326.68375813108</v>
      </c>
    </row>
    <row r="1428" spans="1:30" s="5" customFormat="1">
      <c r="A1428" s="129" t="s">
        <v>2323</v>
      </c>
      <c r="B1428" s="129" t="s">
        <v>375</v>
      </c>
      <c r="C1428" s="130">
        <v>5345</v>
      </c>
      <c r="D1428" s="129" t="s">
        <v>391</v>
      </c>
      <c r="E1428" s="169">
        <f>VLOOKUP($C1428,'2020-21 School Level AAFTE'!$C:$Z,11,FALSE)</f>
        <v>0.48110000000000003</v>
      </c>
      <c r="F1428" s="169" t="str">
        <f>VLOOKUP($C1428,'2020-21 School Level AAFTE'!$C:$Z,8,FALSE)</f>
        <v>No</v>
      </c>
      <c r="G1428" s="167">
        <f>VLOOKUP($C1428,'2020-21 School Level AAFTE'!$C:$I,7,FALSE)</f>
        <v>495.49</v>
      </c>
      <c r="H1428" s="145">
        <f>IFERROR(IF(F1428= "yes",VLOOKUP(C1428,Summary!$B:$I,5,0),0),0)</f>
        <v>0</v>
      </c>
      <c r="I1428" s="144">
        <f t="shared" si="313"/>
        <v>0</v>
      </c>
      <c r="J1428" s="101">
        <f>VLOOKUP($A1428,'2021-22 Salary &amp; Benefits'!$A:$I,3,FALSE)</f>
        <v>1</v>
      </c>
      <c r="K1428" s="101">
        <f>VLOOKUP($A1428,'2021-22 Salary &amp; Benefits'!$A:$I,4,FALSE)</f>
        <v>1</v>
      </c>
      <c r="L1428" s="121">
        <f t="shared" si="314"/>
        <v>0</v>
      </c>
      <c r="M1428" s="29">
        <v>15</v>
      </c>
      <c r="N1428" s="31">
        <f t="shared" si="315"/>
        <v>0</v>
      </c>
      <c r="O1428" s="29">
        <v>1.1000000000000001</v>
      </c>
      <c r="P1428" s="29">
        <v>36</v>
      </c>
      <c r="Q1428" s="32">
        <f t="shared" si="316"/>
        <v>0</v>
      </c>
      <c r="R1428" s="122">
        <f t="shared" si="317"/>
        <v>0</v>
      </c>
      <c r="S1428" s="25">
        <f>VLOOKUP($A1428,'2021-22 Salary &amp; Benefits'!$A:$I,5,FALSE)</f>
        <v>67585</v>
      </c>
      <c r="T1428" s="25">
        <f>VLOOKUP($A1428,'2021-22 Salary &amp; Benefits'!$A:$I,6,FALSE)</f>
        <v>68937</v>
      </c>
      <c r="U1428" s="26">
        <f t="shared" si="318"/>
        <v>0</v>
      </c>
      <c r="V1428" s="26">
        <f t="shared" si="319"/>
        <v>0</v>
      </c>
      <c r="W1428" s="26">
        <f>'2021-22 Salary &amp; Benefits'!G$6</f>
        <v>11848.32</v>
      </c>
      <c r="X1428" s="28">
        <f>'2021-22 Salary &amp; Benefits'!H$6</f>
        <v>0.2271</v>
      </c>
      <c r="Y1428" s="28">
        <f>'2021-22 Salary &amp; Benefits'!I$6</f>
        <v>0.22070000000000001</v>
      </c>
      <c r="Z1428" s="26">
        <f t="shared" si="320"/>
        <v>0</v>
      </c>
      <c r="AA1428" s="27">
        <f t="shared" si="312"/>
        <v>0</v>
      </c>
      <c r="AB1428" s="27">
        <f t="shared" si="321"/>
        <v>0</v>
      </c>
      <c r="AC1428" s="27">
        <f t="shared" si="322"/>
        <v>0</v>
      </c>
      <c r="AD1428" s="26">
        <f t="shared" si="323"/>
        <v>0</v>
      </c>
    </row>
    <row r="1429" spans="1:30" s="5" customFormat="1">
      <c r="A1429" s="151" t="s">
        <v>2323</v>
      </c>
      <c r="B1429" s="129" t="s">
        <v>375</v>
      </c>
      <c r="C1429" s="133">
        <v>4555</v>
      </c>
      <c r="D1429" s="151" t="s">
        <v>386</v>
      </c>
      <c r="E1429" s="169">
        <f>VLOOKUP($C1429,'2020-21 School Level AAFTE'!$C:$Z,11,FALSE)</f>
        <v>0.93759999999999999</v>
      </c>
      <c r="F1429" s="169" t="str">
        <f>VLOOKUP($C1429,'2020-21 School Level AAFTE'!$C:$Z,8,FALSE)</f>
        <v>Yes</v>
      </c>
      <c r="G1429" s="167">
        <f>VLOOKUP($C1429,'2020-21 School Level AAFTE'!$C:$I,7,FALSE)</f>
        <v>413.13</v>
      </c>
      <c r="H1429" s="145">
        <f>IFERROR(IF(F1429= "yes",VLOOKUP(C1429,Summary!$B:$I,5,0),0),0)</f>
        <v>0</v>
      </c>
      <c r="I1429" s="143">
        <f t="shared" si="313"/>
        <v>413.13</v>
      </c>
      <c r="J1429" s="101">
        <f>VLOOKUP($A1429,'2021-22 Salary &amp; Benefits'!$A:$I,3,FALSE)</f>
        <v>1</v>
      </c>
      <c r="K1429" s="101">
        <f>VLOOKUP($A1429,'2021-22 Salary &amp; Benefits'!$A:$I,4,FALSE)</f>
        <v>1</v>
      </c>
      <c r="L1429" s="45">
        <f t="shared" si="314"/>
        <v>413.13</v>
      </c>
      <c r="M1429" s="29">
        <v>15</v>
      </c>
      <c r="N1429" s="31">
        <f t="shared" si="315"/>
        <v>27.541999999999998</v>
      </c>
      <c r="O1429" s="29">
        <v>1.1000000000000001</v>
      </c>
      <c r="P1429" s="29">
        <v>36</v>
      </c>
      <c r="Q1429" s="32">
        <f t="shared" si="316"/>
        <v>1090.6632</v>
      </c>
      <c r="R1429" s="122">
        <f t="shared" si="317"/>
        <v>1.211848</v>
      </c>
      <c r="S1429" s="25">
        <f>VLOOKUP($A1429,'2021-22 Salary &amp; Benefits'!$A:$I,5,FALSE)</f>
        <v>67585</v>
      </c>
      <c r="T1429" s="25">
        <f>VLOOKUP($A1429,'2021-22 Salary &amp; Benefits'!$A:$I,6,FALSE)</f>
        <v>68937</v>
      </c>
      <c r="U1429" s="26">
        <f t="shared" si="318"/>
        <v>81902.747080000001</v>
      </c>
      <c r="V1429" s="26">
        <f t="shared" si="319"/>
        <v>1638.4184959999984</v>
      </c>
      <c r="W1429" s="26">
        <f>'2021-22 Salary &amp; Benefits'!G$6</f>
        <v>11848.32</v>
      </c>
      <c r="X1429" s="28">
        <f>'2021-22 Salary &amp; Benefits'!H$6</f>
        <v>0.2271</v>
      </c>
      <c r="Y1429" s="28">
        <f>'2021-22 Salary &amp; Benefits'!I$6</f>
        <v>0.22070000000000001</v>
      </c>
      <c r="Z1429" s="26">
        <f t="shared" si="320"/>
        <v>33320.075719295201</v>
      </c>
      <c r="AA1429" s="27">
        <f t="shared" si="312"/>
        <v>1392.3527595999999</v>
      </c>
      <c r="AB1429" s="27">
        <f t="shared" si="321"/>
        <v>307.29225404371999</v>
      </c>
      <c r="AC1429" s="27">
        <f t="shared" si="322"/>
        <v>1699.6450136437199</v>
      </c>
      <c r="AD1429" s="26">
        <f t="shared" si="323"/>
        <v>118560.88630893892</v>
      </c>
    </row>
    <row r="1430" spans="1:30" s="5" customFormat="1">
      <c r="A1430" s="129" t="s">
        <v>2323</v>
      </c>
      <c r="B1430" s="129" t="s">
        <v>375</v>
      </c>
      <c r="C1430" s="130">
        <v>4041</v>
      </c>
      <c r="D1430" s="129" t="s">
        <v>383</v>
      </c>
      <c r="E1430" s="169">
        <f>VLOOKUP($C1430,'2020-21 School Level AAFTE'!$C:$Z,11,FALSE)</f>
        <v>0.36520000000000002</v>
      </c>
      <c r="F1430" s="169" t="str">
        <f>VLOOKUP($C1430,'2020-21 School Level AAFTE'!$C:$Z,8,FALSE)</f>
        <v>No</v>
      </c>
      <c r="G1430" s="167">
        <f>VLOOKUP($C1430,'2020-21 School Level AAFTE'!$C:$I,7,FALSE)</f>
        <v>538.03</v>
      </c>
      <c r="H1430" s="145">
        <f>IFERROR(IF(F1430= "yes",VLOOKUP(C1430,Summary!$B:$I,5,0),0),0)</f>
        <v>0</v>
      </c>
      <c r="I1430" s="144">
        <f t="shared" si="313"/>
        <v>0</v>
      </c>
      <c r="J1430" s="101">
        <f>VLOOKUP($A1430,'2021-22 Salary &amp; Benefits'!$A:$I,3,FALSE)</f>
        <v>1</v>
      </c>
      <c r="K1430" s="101">
        <f>VLOOKUP($A1430,'2021-22 Salary &amp; Benefits'!$A:$I,4,FALSE)</f>
        <v>1</v>
      </c>
      <c r="L1430" s="121">
        <f t="shared" si="314"/>
        <v>0</v>
      </c>
      <c r="M1430" s="29">
        <v>15</v>
      </c>
      <c r="N1430" s="31">
        <f t="shared" si="315"/>
        <v>0</v>
      </c>
      <c r="O1430" s="29">
        <v>1.1000000000000001</v>
      </c>
      <c r="P1430" s="29">
        <v>36</v>
      </c>
      <c r="Q1430" s="32">
        <f t="shared" si="316"/>
        <v>0</v>
      </c>
      <c r="R1430" s="122">
        <f t="shared" si="317"/>
        <v>0</v>
      </c>
      <c r="S1430" s="25">
        <f>VLOOKUP($A1430,'2021-22 Salary &amp; Benefits'!$A:$I,5,FALSE)</f>
        <v>67585</v>
      </c>
      <c r="T1430" s="25">
        <f>VLOOKUP($A1430,'2021-22 Salary &amp; Benefits'!$A:$I,6,FALSE)</f>
        <v>68937</v>
      </c>
      <c r="U1430" s="26">
        <f t="shared" si="318"/>
        <v>0</v>
      </c>
      <c r="V1430" s="26">
        <f t="shared" si="319"/>
        <v>0</v>
      </c>
      <c r="W1430" s="26">
        <f>'2021-22 Salary &amp; Benefits'!G$6</f>
        <v>11848.32</v>
      </c>
      <c r="X1430" s="28">
        <f>'2021-22 Salary &amp; Benefits'!H$6</f>
        <v>0.2271</v>
      </c>
      <c r="Y1430" s="28">
        <f>'2021-22 Salary &amp; Benefits'!I$6</f>
        <v>0.22070000000000001</v>
      </c>
      <c r="Z1430" s="26">
        <f t="shared" si="320"/>
        <v>0</v>
      </c>
      <c r="AA1430" s="27">
        <f t="shared" si="312"/>
        <v>0</v>
      </c>
      <c r="AB1430" s="27">
        <f t="shared" si="321"/>
        <v>0</v>
      </c>
      <c r="AC1430" s="27">
        <f t="shared" si="322"/>
        <v>0</v>
      </c>
      <c r="AD1430" s="26">
        <f t="shared" si="323"/>
        <v>0</v>
      </c>
    </row>
    <row r="1431" spans="1:30" s="5" customFormat="1">
      <c r="A1431" s="129" t="s">
        <v>2323</v>
      </c>
      <c r="B1431" s="129" t="s">
        <v>375</v>
      </c>
      <c r="C1431" s="130">
        <v>3324</v>
      </c>
      <c r="D1431" s="129" t="s">
        <v>141</v>
      </c>
      <c r="E1431" s="169">
        <f>VLOOKUP($C1431,'2020-21 School Level AAFTE'!$C:$Z,11,FALSE)</f>
        <v>0.93149999999999999</v>
      </c>
      <c r="F1431" s="169" t="str">
        <f>VLOOKUP($C1431,'2020-21 School Level AAFTE'!$C:$Z,8,FALSE)</f>
        <v>Yes</v>
      </c>
      <c r="G1431" s="167">
        <f>VLOOKUP($C1431,'2020-21 School Level AAFTE'!$C:$I,7,FALSE)</f>
        <v>1114.1500000000001</v>
      </c>
      <c r="H1431" s="145">
        <f>IFERROR(IF(F1431= "yes",VLOOKUP(C1431,Summary!$B:$I,5,0),0),0)</f>
        <v>0</v>
      </c>
      <c r="I1431" s="143">
        <f t="shared" si="313"/>
        <v>1114.1500000000001</v>
      </c>
      <c r="J1431" s="101">
        <f>VLOOKUP($A1431,'2021-22 Salary &amp; Benefits'!$A:$I,3,FALSE)</f>
        <v>1</v>
      </c>
      <c r="K1431" s="101">
        <f>VLOOKUP($A1431,'2021-22 Salary &amp; Benefits'!$A:$I,4,FALSE)</f>
        <v>1</v>
      </c>
      <c r="L1431" s="45">
        <f t="shared" si="314"/>
        <v>1114.1500000000001</v>
      </c>
      <c r="M1431" s="29">
        <v>15</v>
      </c>
      <c r="N1431" s="31">
        <f t="shared" si="315"/>
        <v>74.276666666666671</v>
      </c>
      <c r="O1431" s="29">
        <v>1.1000000000000001</v>
      </c>
      <c r="P1431" s="29">
        <v>36</v>
      </c>
      <c r="Q1431" s="32">
        <f t="shared" si="316"/>
        <v>2941.3560000000002</v>
      </c>
      <c r="R1431" s="122">
        <f t="shared" si="317"/>
        <v>3.2681733333333334</v>
      </c>
      <c r="S1431" s="25">
        <f>VLOOKUP($A1431,'2021-22 Salary &amp; Benefits'!$A:$I,5,FALSE)</f>
        <v>67585</v>
      </c>
      <c r="T1431" s="25">
        <f>VLOOKUP($A1431,'2021-22 Salary &amp; Benefits'!$A:$I,6,FALSE)</f>
        <v>68937</v>
      </c>
      <c r="U1431" s="26">
        <f t="shared" si="318"/>
        <v>220879.49473333333</v>
      </c>
      <c r="V1431" s="26">
        <f t="shared" si="319"/>
        <v>4418.5703466666746</v>
      </c>
      <c r="W1431" s="26">
        <f>'2021-22 Salary &amp; Benefits'!G$6</f>
        <v>11848.32</v>
      </c>
      <c r="X1431" s="28">
        <f>'2021-22 Salary &amp; Benefits'!H$6</f>
        <v>0.2271</v>
      </c>
      <c r="Y1431" s="28">
        <f>'2021-22 Salary &amp; Benefits'!I$6</f>
        <v>0.22070000000000001</v>
      </c>
      <c r="Z1431" s="26">
        <f t="shared" si="320"/>
        <v>89859.275198249321</v>
      </c>
      <c r="AA1431" s="27">
        <f t="shared" si="312"/>
        <v>3754.9677513333336</v>
      </c>
      <c r="AB1431" s="27">
        <f t="shared" si="321"/>
        <v>828.72138271926678</v>
      </c>
      <c r="AC1431" s="27">
        <f t="shared" si="322"/>
        <v>4583.6891340525999</v>
      </c>
      <c r="AD1431" s="26">
        <f t="shared" si="323"/>
        <v>319741.0294123019</v>
      </c>
    </row>
    <row r="1432" spans="1:30" s="5" customFormat="1">
      <c r="A1432" s="129" t="s">
        <v>2323</v>
      </c>
      <c r="B1432" s="129" t="s">
        <v>375</v>
      </c>
      <c r="C1432" s="130">
        <v>5556</v>
      </c>
      <c r="D1432" s="129" t="s">
        <v>3161</v>
      </c>
      <c r="E1432" s="169">
        <f>VLOOKUP($C1432,'2020-21 School Level AAFTE'!$C:$Z,11,FALSE)</f>
        <v>0.67479999999999996</v>
      </c>
      <c r="F1432" s="169" t="str">
        <f>VLOOKUP($C1432,'2020-21 School Level AAFTE'!$C:$Z,8,FALSE)</f>
        <v>Yes</v>
      </c>
      <c r="G1432" s="167">
        <f>VLOOKUP($C1432,'2020-21 School Level AAFTE'!$C:$I,7,FALSE)</f>
        <v>538.05999999999995</v>
      </c>
      <c r="H1432" s="145">
        <f>IFERROR(IF(F1432= "yes",VLOOKUP(C1432,Summary!$B:$I,5,0),0),0)</f>
        <v>0</v>
      </c>
      <c r="I1432" s="144">
        <f t="shared" si="313"/>
        <v>538.05999999999995</v>
      </c>
      <c r="J1432" s="101">
        <f>VLOOKUP($A1432,'2021-22 Salary &amp; Benefits'!$A:$I,3,FALSE)</f>
        <v>1</v>
      </c>
      <c r="K1432" s="101">
        <f>VLOOKUP($A1432,'2021-22 Salary &amp; Benefits'!$A:$I,4,FALSE)</f>
        <v>1</v>
      </c>
      <c r="L1432" s="121">
        <f t="shared" si="314"/>
        <v>538.05999999999995</v>
      </c>
      <c r="M1432" s="29">
        <v>15</v>
      </c>
      <c r="N1432" s="31">
        <f t="shared" si="315"/>
        <v>35.870666666666665</v>
      </c>
      <c r="O1432" s="29">
        <v>1.1000000000000001</v>
      </c>
      <c r="P1432" s="29">
        <v>36</v>
      </c>
      <c r="Q1432" s="32">
        <f t="shared" si="316"/>
        <v>1420.4784000000002</v>
      </c>
      <c r="R1432" s="122">
        <f t="shared" si="317"/>
        <v>1.5783093333333336</v>
      </c>
      <c r="S1432" s="25">
        <f>VLOOKUP($A1432,'2021-22 Salary &amp; Benefits'!$A:$I,5,FALSE)</f>
        <v>67585</v>
      </c>
      <c r="T1432" s="25">
        <f>VLOOKUP($A1432,'2021-22 Salary &amp; Benefits'!$A:$I,6,FALSE)</f>
        <v>68937</v>
      </c>
      <c r="U1432" s="26">
        <f t="shared" si="318"/>
        <v>106670.03629333335</v>
      </c>
      <c r="V1432" s="26">
        <f t="shared" si="319"/>
        <v>2133.8742186666641</v>
      </c>
      <c r="W1432" s="26">
        <f>'2021-22 Salary &amp; Benefits'!G$6</f>
        <v>11848.32</v>
      </c>
      <c r="X1432" s="28">
        <f>'2021-22 Salary &amp; Benefits'!H$6</f>
        <v>0.2271</v>
      </c>
      <c r="Y1432" s="28">
        <f>'2021-22 Salary &amp; Benefits'!I$6</f>
        <v>0.22070000000000001</v>
      </c>
      <c r="Z1432" s="26">
        <f t="shared" si="320"/>
        <v>43396.025322595742</v>
      </c>
      <c r="AA1432" s="27">
        <f t="shared" si="312"/>
        <v>1813.3985085333334</v>
      </c>
      <c r="AB1432" s="27">
        <f t="shared" si="321"/>
        <v>400.2170508333067</v>
      </c>
      <c r="AC1432" s="27">
        <f t="shared" si="322"/>
        <v>2213.6155593666399</v>
      </c>
      <c r="AD1432" s="26">
        <f t="shared" si="323"/>
        <v>154413.55139396241</v>
      </c>
    </row>
    <row r="1433" spans="1:30" s="5" customFormat="1">
      <c r="A1433" s="129" t="s">
        <v>2323</v>
      </c>
      <c r="B1433" s="129" t="s">
        <v>375</v>
      </c>
      <c r="C1433" s="130">
        <v>5020</v>
      </c>
      <c r="D1433" s="129" t="s">
        <v>389</v>
      </c>
      <c r="E1433" s="169">
        <f>VLOOKUP($C1433,'2020-21 School Level AAFTE'!$C:$Z,11,FALSE)</f>
        <v>0.93620000000000003</v>
      </c>
      <c r="F1433" s="169" t="str">
        <f>VLOOKUP($C1433,'2020-21 School Level AAFTE'!$C:$Z,8,FALSE)</f>
        <v>Yes</v>
      </c>
      <c r="G1433" s="167">
        <f>VLOOKUP($C1433,'2020-21 School Level AAFTE'!$C:$I,7,FALSE)</f>
        <v>551.73</v>
      </c>
      <c r="H1433" s="145">
        <f>IFERROR(IF(F1433= "yes",VLOOKUP(C1433,Summary!$B:$I,5,0),0),0)</f>
        <v>0</v>
      </c>
      <c r="I1433" s="144">
        <f t="shared" si="313"/>
        <v>551.73</v>
      </c>
      <c r="J1433" s="101">
        <f>VLOOKUP($A1433,'2021-22 Salary &amp; Benefits'!$A:$I,3,FALSE)</f>
        <v>1</v>
      </c>
      <c r="K1433" s="101">
        <f>VLOOKUP($A1433,'2021-22 Salary &amp; Benefits'!$A:$I,4,FALSE)</f>
        <v>1</v>
      </c>
      <c r="L1433" s="121">
        <f t="shared" si="314"/>
        <v>551.73</v>
      </c>
      <c r="M1433" s="29">
        <v>15</v>
      </c>
      <c r="N1433" s="31">
        <f t="shared" si="315"/>
        <v>36.782000000000004</v>
      </c>
      <c r="O1433" s="29">
        <v>1.1000000000000001</v>
      </c>
      <c r="P1433" s="29">
        <v>36</v>
      </c>
      <c r="Q1433" s="32">
        <f t="shared" si="316"/>
        <v>1456.5672000000002</v>
      </c>
      <c r="R1433" s="122">
        <f t="shared" si="317"/>
        <v>1.6184080000000003</v>
      </c>
      <c r="S1433" s="25">
        <f>VLOOKUP($A1433,'2021-22 Salary &amp; Benefits'!$A:$I,5,FALSE)</f>
        <v>67585</v>
      </c>
      <c r="T1433" s="25">
        <f>VLOOKUP($A1433,'2021-22 Salary &amp; Benefits'!$A:$I,6,FALSE)</f>
        <v>68937</v>
      </c>
      <c r="U1433" s="26">
        <f t="shared" si="318"/>
        <v>109380.10468000002</v>
      </c>
      <c r="V1433" s="26">
        <f t="shared" si="319"/>
        <v>2188.0876160000043</v>
      </c>
      <c r="W1433" s="26">
        <f>'2021-22 Salary &amp; Benefits'!G$6</f>
        <v>11848.32</v>
      </c>
      <c r="X1433" s="28">
        <f>'2021-22 Salary &amp; Benefits'!H$6</f>
        <v>0.2271</v>
      </c>
      <c r="Y1433" s="28">
        <f>'2021-22 Salary &amp; Benefits'!I$6</f>
        <v>0.22070000000000001</v>
      </c>
      <c r="Z1433" s="26">
        <f t="shared" si="320"/>
        <v>44498.548584239208</v>
      </c>
      <c r="AA1433" s="27">
        <f t="shared" si="312"/>
        <v>1859.4698716000003</v>
      </c>
      <c r="AB1433" s="27">
        <f t="shared" si="321"/>
        <v>410.38500066212009</v>
      </c>
      <c r="AC1433" s="27">
        <f t="shared" si="322"/>
        <v>2269.8548722621204</v>
      </c>
      <c r="AD1433" s="26">
        <f t="shared" si="323"/>
        <v>158336.59575250137</v>
      </c>
    </row>
    <row r="1434" spans="1:30" s="5" customFormat="1">
      <c r="A1434" s="153" t="s">
        <v>2323</v>
      </c>
      <c r="B1434" s="129" t="s">
        <v>375</v>
      </c>
      <c r="C1434" s="139">
        <v>4526</v>
      </c>
      <c r="D1434" s="132" t="s">
        <v>385</v>
      </c>
      <c r="E1434" s="169">
        <f>VLOOKUP($C1434,'2020-21 School Level AAFTE'!$C:$Z,11,FALSE)</f>
        <v>0.9073</v>
      </c>
      <c r="F1434" s="169" t="str">
        <f>VLOOKUP($C1434,'2020-21 School Level AAFTE'!$C:$Z,8,FALSE)</f>
        <v>Yes</v>
      </c>
      <c r="G1434" s="167">
        <f>VLOOKUP($C1434,'2020-21 School Level AAFTE'!$C:$I,7,FALSE)</f>
        <v>397.1</v>
      </c>
      <c r="H1434" s="145">
        <f>IFERROR(IF(F1434= "yes",VLOOKUP(C1434,Summary!$B:$I,5,0),0),0)</f>
        <v>0</v>
      </c>
      <c r="I1434" s="144">
        <f t="shared" si="313"/>
        <v>397.1</v>
      </c>
      <c r="J1434" s="101">
        <f>VLOOKUP($A1434,'2021-22 Salary &amp; Benefits'!$A:$I,3,FALSE)</f>
        <v>1</v>
      </c>
      <c r="K1434" s="101">
        <f>VLOOKUP($A1434,'2021-22 Salary &amp; Benefits'!$A:$I,4,FALSE)</f>
        <v>1</v>
      </c>
      <c r="L1434" s="121">
        <f t="shared" si="314"/>
        <v>397.1</v>
      </c>
      <c r="M1434" s="29">
        <v>15</v>
      </c>
      <c r="N1434" s="31">
        <f t="shared" si="315"/>
        <v>26.473333333333336</v>
      </c>
      <c r="O1434" s="29">
        <v>1.1000000000000001</v>
      </c>
      <c r="P1434" s="29">
        <v>36</v>
      </c>
      <c r="Q1434" s="32">
        <f t="shared" si="316"/>
        <v>1048.3440000000003</v>
      </c>
      <c r="R1434" s="122">
        <f t="shared" si="317"/>
        <v>1.1648266666666669</v>
      </c>
      <c r="S1434" s="25">
        <f>VLOOKUP($A1434,'2021-22 Salary &amp; Benefits'!$A:$I,5,FALSE)</f>
        <v>67585</v>
      </c>
      <c r="T1434" s="25">
        <f>VLOOKUP($A1434,'2021-22 Salary &amp; Benefits'!$A:$I,6,FALSE)</f>
        <v>68937</v>
      </c>
      <c r="U1434" s="26">
        <f t="shared" si="318"/>
        <v>78724.810266666682</v>
      </c>
      <c r="V1434" s="26">
        <f t="shared" si="319"/>
        <v>1574.8456533333374</v>
      </c>
      <c r="W1434" s="26">
        <f>'2021-22 Salary &amp; Benefits'!G$6</f>
        <v>11848.32</v>
      </c>
      <c r="X1434" s="28">
        <f>'2021-22 Salary &amp; Benefits'!H$6</f>
        <v>0.2271</v>
      </c>
      <c r="Y1434" s="28">
        <f>'2021-22 Salary &amp; Benefits'!I$6</f>
        <v>0.22070000000000001</v>
      </c>
      <c r="Z1434" s="26">
        <f t="shared" si="320"/>
        <v>32027.211938450673</v>
      </c>
      <c r="AA1434" s="27">
        <f t="shared" si="312"/>
        <v>1338.327598666667</v>
      </c>
      <c r="AB1434" s="27">
        <f t="shared" si="321"/>
        <v>295.36890102573341</v>
      </c>
      <c r="AC1434" s="27">
        <f t="shared" si="322"/>
        <v>1633.6964996924003</v>
      </c>
      <c r="AD1434" s="26">
        <f t="shared" si="323"/>
        <v>113960.56435814311</v>
      </c>
    </row>
    <row r="1435" spans="1:30" s="5" customFormat="1">
      <c r="A1435" s="151" t="s">
        <v>2436</v>
      </c>
      <c r="B1435" s="129" t="s">
        <v>1253</v>
      </c>
      <c r="C1435" s="133">
        <v>5639</v>
      </c>
      <c r="D1435" s="151" t="s">
        <v>3384</v>
      </c>
      <c r="E1435" s="169">
        <f>VLOOKUP($C1435,'2020-21 School Level AAFTE'!$C:$Z,11,FALSE)</f>
        <v>0</v>
      </c>
      <c r="F1435" s="169" t="str">
        <f>VLOOKUP($C1435,'2020-21 School Level AAFTE'!$C:$Z,8,FALSE)</f>
        <v>No</v>
      </c>
      <c r="G1435" s="167">
        <f>VLOOKUP($C1435,'2020-21 School Level AAFTE'!$C:$I,7,FALSE)</f>
        <v>0.2</v>
      </c>
      <c r="H1435" s="145">
        <f>IFERROR(IF(F1435= "yes",VLOOKUP(C1435,Summary!$B:$I,5,0),0),0)</f>
        <v>0</v>
      </c>
      <c r="I1435" s="143">
        <f t="shared" ref="I1435" si="324">IF(F1435= "yes", G1435,0)</f>
        <v>0</v>
      </c>
      <c r="J1435" s="101">
        <f>VLOOKUP($A1435,'2021-22 Salary &amp; Benefits'!$A:$I,3,FALSE)</f>
        <v>1</v>
      </c>
      <c r="K1435" s="101">
        <f>VLOOKUP($A1435,'2021-22 Salary &amp; Benefits'!$A:$I,4,FALSE)</f>
        <v>1.04</v>
      </c>
      <c r="L1435" s="45">
        <f t="shared" ref="L1435" si="325">IF(H1435&gt;0,H1435,I1435)</f>
        <v>0</v>
      </c>
      <c r="M1435" s="29">
        <v>15</v>
      </c>
      <c r="N1435" s="31">
        <f t="shared" ref="N1435" si="326">IF(L1435="no",0,L1435/M1435)</f>
        <v>0</v>
      </c>
      <c r="O1435" s="29">
        <v>1.1000000000000001</v>
      </c>
      <c r="P1435" s="29">
        <v>36</v>
      </c>
      <c r="Q1435" s="32">
        <f t="shared" ref="Q1435" si="327">IF(L1435="no",0,N1435*O1435*P1435)</f>
        <v>0</v>
      </c>
      <c r="R1435" s="122">
        <f t="shared" ref="R1435" si="328">IF(L1435="no",0,Q1435/900)</f>
        <v>0</v>
      </c>
      <c r="S1435" s="25">
        <f>VLOOKUP($A1435,'2021-22 Salary &amp; Benefits'!$A:$I,5,FALSE)</f>
        <v>67585</v>
      </c>
      <c r="T1435" s="25">
        <f>VLOOKUP($A1435,'2021-22 Salary &amp; Benefits'!$A:$I,6,FALSE)</f>
        <v>68937</v>
      </c>
      <c r="U1435" s="26">
        <f t="shared" si="318"/>
        <v>0</v>
      </c>
      <c r="V1435" s="26">
        <f t="shared" ref="V1435" si="329">$K1435*$T1435*$R1435-U1435</f>
        <v>0</v>
      </c>
      <c r="W1435" s="26">
        <f>'2021-22 Salary &amp; Benefits'!G$6</f>
        <v>11848.32</v>
      </c>
      <c r="X1435" s="28">
        <f>'2021-22 Salary &amp; Benefits'!H$6</f>
        <v>0.2271</v>
      </c>
      <c r="Y1435" s="28">
        <f>'2021-22 Salary &amp; Benefits'!I$6</f>
        <v>0.22070000000000001</v>
      </c>
      <c r="Z1435" s="26">
        <f t="shared" ref="Z1435" si="330">U1435*X1435+V1435*Y1435+R1435*W1435</f>
        <v>0</v>
      </c>
      <c r="AA1435" s="27">
        <f t="shared" si="312"/>
        <v>0</v>
      </c>
      <c r="AB1435" s="27">
        <f t="shared" ref="AB1435" si="331">AA1435*Y1435</f>
        <v>0</v>
      </c>
      <c r="AC1435" s="27">
        <f t="shared" ref="AC1435" si="332">SUM(AA1435:AB1435)</f>
        <v>0</v>
      </c>
      <c r="AD1435" s="26">
        <f t="shared" ref="AD1435" si="333">SUM(Z1435,U1435:V1435,AC1435)</f>
        <v>0</v>
      </c>
    </row>
    <row r="1436" spans="1:30" s="5" customFormat="1">
      <c r="A1436" s="151" t="s">
        <v>2436</v>
      </c>
      <c r="B1436" s="129" t="s">
        <v>1253</v>
      </c>
      <c r="C1436" s="133">
        <v>2396</v>
      </c>
      <c r="D1436" s="151" t="s">
        <v>1254</v>
      </c>
      <c r="E1436" s="169">
        <f>VLOOKUP($C1436,'2020-21 School Level AAFTE'!$C:$Z,11,FALSE)</f>
        <v>0.65100000000000002</v>
      </c>
      <c r="F1436" s="169" t="str">
        <f>VLOOKUP($C1436,'2020-21 School Level AAFTE'!$C:$Z,8,FALSE)</f>
        <v>Yes</v>
      </c>
      <c r="G1436" s="167">
        <f>VLOOKUP($C1436,'2020-21 School Level AAFTE'!$C:$I,7,FALSE)</f>
        <v>141.04</v>
      </c>
      <c r="H1436" s="145">
        <f>IFERROR(IF(F1436= "yes",VLOOKUP(C1436,Summary!$B:$I,5,0),0),0)</f>
        <v>0</v>
      </c>
      <c r="I1436" s="143">
        <f t="shared" si="313"/>
        <v>141.04</v>
      </c>
      <c r="J1436" s="101">
        <f>VLOOKUP($A1436,'2021-22 Salary &amp; Benefits'!$A:$I,3,FALSE)</f>
        <v>1</v>
      </c>
      <c r="K1436" s="101">
        <f>VLOOKUP($A1436,'2021-22 Salary &amp; Benefits'!$A:$I,4,FALSE)</f>
        <v>1.04</v>
      </c>
      <c r="L1436" s="45">
        <f t="shared" si="314"/>
        <v>141.04</v>
      </c>
      <c r="M1436" s="29">
        <v>15</v>
      </c>
      <c r="N1436" s="31">
        <f t="shared" si="315"/>
        <v>9.4026666666666667</v>
      </c>
      <c r="O1436" s="29">
        <v>1.1000000000000001</v>
      </c>
      <c r="P1436" s="29">
        <v>36</v>
      </c>
      <c r="Q1436" s="32">
        <f t="shared" si="316"/>
        <v>372.34560000000005</v>
      </c>
      <c r="R1436" s="122">
        <f t="shared" si="317"/>
        <v>0.41371733333333338</v>
      </c>
      <c r="S1436" s="25">
        <f>VLOOKUP($A1436,'2021-22 Salary &amp; Benefits'!$A:$I,5,FALSE)</f>
        <v>67585</v>
      </c>
      <c r="T1436" s="25">
        <f>VLOOKUP($A1436,'2021-22 Salary &amp; Benefits'!$A:$I,6,FALSE)</f>
        <v>68937</v>
      </c>
      <c r="U1436" s="26">
        <f t="shared" si="318"/>
        <v>27961.085973333338</v>
      </c>
      <c r="V1436" s="26">
        <f t="shared" si="319"/>
        <v>1700.1631069866635</v>
      </c>
      <c r="W1436" s="26">
        <f>'2021-22 Salary &amp; Benefits'!G$6</f>
        <v>11848.32</v>
      </c>
      <c r="X1436" s="28">
        <f>'2021-22 Salary &amp; Benefits'!H$6</f>
        <v>0.2271</v>
      </c>
      <c r="Y1436" s="28">
        <f>'2021-22 Salary &amp; Benefits'!I$6</f>
        <v>0.22070000000000001</v>
      </c>
      <c r="Z1436" s="26">
        <f t="shared" si="320"/>
        <v>11627.043977135958</v>
      </c>
      <c r="AA1436" s="27">
        <f t="shared" si="312"/>
        <v>494.35415133866672</v>
      </c>
      <c r="AB1436" s="27">
        <f t="shared" si="321"/>
        <v>109.10396120044375</v>
      </c>
      <c r="AC1436" s="27">
        <f t="shared" si="322"/>
        <v>603.45811253911052</v>
      </c>
      <c r="AD1436" s="26">
        <f t="shared" si="323"/>
        <v>41891.75116999507</v>
      </c>
    </row>
    <row r="1437" spans="1:30" s="5" customFormat="1">
      <c r="A1437" s="129" t="s">
        <v>2436</v>
      </c>
      <c r="B1437" s="129" t="s">
        <v>1253</v>
      </c>
      <c r="C1437" s="130">
        <v>2397</v>
      </c>
      <c r="D1437" s="129" t="s">
        <v>1255</v>
      </c>
      <c r="E1437" s="169">
        <f>VLOOKUP($C1437,'2020-21 School Level AAFTE'!$C:$Z,11,FALSE)</f>
        <v>0.75170000000000003</v>
      </c>
      <c r="F1437" s="169" t="str">
        <f>VLOOKUP($C1437,'2020-21 School Level AAFTE'!$C:$Z,8,FALSE)</f>
        <v>Yes</v>
      </c>
      <c r="G1437" s="167">
        <f>VLOOKUP($C1437,'2020-21 School Level AAFTE'!$C:$I,7,FALSE)</f>
        <v>154.87</v>
      </c>
      <c r="H1437" s="145">
        <f>IFERROR(IF(F1437= "yes",VLOOKUP(C1437,Summary!$B:$I,5,0),0),0)</f>
        <v>0</v>
      </c>
      <c r="I1437" s="144">
        <f t="shared" si="313"/>
        <v>154.87</v>
      </c>
      <c r="J1437" s="101">
        <f>VLOOKUP($A1437,'2021-22 Salary &amp; Benefits'!$A:$I,3,FALSE)</f>
        <v>1</v>
      </c>
      <c r="K1437" s="101">
        <f>VLOOKUP($A1437,'2021-22 Salary &amp; Benefits'!$A:$I,4,FALSE)</f>
        <v>1.04</v>
      </c>
      <c r="L1437" s="121">
        <f t="shared" si="314"/>
        <v>154.87</v>
      </c>
      <c r="M1437" s="29">
        <v>15</v>
      </c>
      <c r="N1437" s="31">
        <f t="shared" si="315"/>
        <v>10.324666666666667</v>
      </c>
      <c r="O1437" s="29">
        <v>1.1000000000000001</v>
      </c>
      <c r="P1437" s="29">
        <v>36</v>
      </c>
      <c r="Q1437" s="32">
        <f t="shared" si="316"/>
        <v>408.85680000000008</v>
      </c>
      <c r="R1437" s="122">
        <f t="shared" si="317"/>
        <v>0.45428533333333343</v>
      </c>
      <c r="S1437" s="25">
        <f>VLOOKUP($A1437,'2021-22 Salary &amp; Benefits'!$A:$I,5,FALSE)</f>
        <v>67585</v>
      </c>
      <c r="T1437" s="25">
        <f>VLOOKUP($A1437,'2021-22 Salary &amp; Benefits'!$A:$I,6,FALSE)</f>
        <v>68937</v>
      </c>
      <c r="U1437" s="26">
        <f t="shared" si="318"/>
        <v>30702.874253333339</v>
      </c>
      <c r="V1437" s="26">
        <f t="shared" si="319"/>
        <v>1866.8764916266664</v>
      </c>
      <c r="W1437" s="26">
        <f>'2021-22 Salary &amp; Benefits'!G$6</f>
        <v>11848.32</v>
      </c>
      <c r="X1437" s="28">
        <f>'2021-22 Salary &amp; Benefits'!H$6</f>
        <v>0.2271</v>
      </c>
      <c r="Y1437" s="28">
        <f>'2021-22 Salary &amp; Benefits'!I$6</f>
        <v>0.22070000000000001</v>
      </c>
      <c r="Z1437" s="26">
        <f t="shared" si="320"/>
        <v>12767.160385274008</v>
      </c>
      <c r="AA1437" s="27">
        <f t="shared" si="312"/>
        <v>542.82917908266677</v>
      </c>
      <c r="AB1437" s="27">
        <f t="shared" si="321"/>
        <v>119.80239982354456</v>
      </c>
      <c r="AC1437" s="27">
        <f t="shared" si="322"/>
        <v>662.6315789062113</v>
      </c>
      <c r="AD1437" s="26">
        <f t="shared" si="323"/>
        <v>45999.542709140231</v>
      </c>
    </row>
    <row r="1438" spans="1:30" s="5" customFormat="1">
      <c r="A1438" s="129" t="s">
        <v>2276</v>
      </c>
      <c r="B1438" s="129" t="s">
        <v>60</v>
      </c>
      <c r="C1438" s="130">
        <v>2133</v>
      </c>
      <c r="D1438" s="129" t="s">
        <v>61</v>
      </c>
      <c r="E1438" s="169">
        <f>VLOOKUP($C1438,'2020-21 School Level AAFTE'!$C:$Z,11,FALSE)</f>
        <v>0.90749999999999997</v>
      </c>
      <c r="F1438" s="169" t="str">
        <f>VLOOKUP($C1438,'2020-21 School Level AAFTE'!$C:$Z,8,FALSE)</f>
        <v>Yes</v>
      </c>
      <c r="G1438" s="167">
        <f>VLOOKUP($C1438,'2020-21 School Level AAFTE'!$C:$I,7,FALSE)</f>
        <v>137.69999999999999</v>
      </c>
      <c r="H1438" s="145">
        <f>IFERROR(IF(F1438= "yes",VLOOKUP(C1438,Summary!$B:$I,5,0),0),0)</f>
        <v>0</v>
      </c>
      <c r="I1438" s="144">
        <f t="shared" si="313"/>
        <v>137.69999999999999</v>
      </c>
      <c r="J1438" s="101">
        <f>VLOOKUP($A1438,'2021-22 Salary &amp; Benefits'!$A:$I,3,FALSE)</f>
        <v>1</v>
      </c>
      <c r="K1438" s="101">
        <f>VLOOKUP($A1438,'2021-22 Salary &amp; Benefits'!$A:$I,4,FALSE)</f>
        <v>1</v>
      </c>
      <c r="L1438" s="121">
        <f t="shared" si="314"/>
        <v>137.69999999999999</v>
      </c>
      <c r="M1438" s="29">
        <v>15</v>
      </c>
      <c r="N1438" s="31">
        <f t="shared" si="315"/>
        <v>9.18</v>
      </c>
      <c r="O1438" s="29">
        <v>1.1000000000000001</v>
      </c>
      <c r="P1438" s="29">
        <v>36</v>
      </c>
      <c r="Q1438" s="32">
        <f t="shared" si="316"/>
        <v>363.52800000000002</v>
      </c>
      <c r="R1438" s="122">
        <f t="shared" si="317"/>
        <v>0.40392</v>
      </c>
      <c r="S1438" s="25">
        <f>VLOOKUP($A1438,'2021-22 Salary &amp; Benefits'!$A:$I,5,FALSE)</f>
        <v>67585</v>
      </c>
      <c r="T1438" s="25">
        <f>VLOOKUP($A1438,'2021-22 Salary &amp; Benefits'!$A:$I,6,FALSE)</f>
        <v>68937</v>
      </c>
      <c r="U1438" s="26">
        <f t="shared" si="318"/>
        <v>27298.933199999999</v>
      </c>
      <c r="V1438" s="26">
        <f t="shared" si="319"/>
        <v>546.09983999999895</v>
      </c>
      <c r="W1438" s="26">
        <f>'2021-22 Salary &amp; Benefits'!G$6</f>
        <v>11848.32</v>
      </c>
      <c r="X1438" s="28">
        <f>'2021-22 Salary &amp; Benefits'!H$6</f>
        <v>0.2271</v>
      </c>
      <c r="Y1438" s="28">
        <f>'2021-22 Salary &amp; Benefits'!I$6</f>
        <v>0.22070000000000001</v>
      </c>
      <c r="Z1438" s="26">
        <f t="shared" si="320"/>
        <v>11105.885378807998</v>
      </c>
      <c r="AA1438" s="27">
        <f t="shared" si="312"/>
        <v>464.08388400000001</v>
      </c>
      <c r="AB1438" s="27">
        <f t="shared" si="321"/>
        <v>102.4233131988</v>
      </c>
      <c r="AC1438" s="27">
        <f t="shared" si="322"/>
        <v>566.50719719879999</v>
      </c>
      <c r="AD1438" s="26">
        <f t="shared" si="323"/>
        <v>39517.425616006796</v>
      </c>
    </row>
    <row r="1439" spans="1:30" s="5" customFormat="1">
      <c r="A1439" s="129" t="s">
        <v>2413</v>
      </c>
      <c r="B1439" s="129" t="s">
        <v>1169</v>
      </c>
      <c r="C1439" s="130">
        <v>2858</v>
      </c>
      <c r="D1439" s="129" t="s">
        <v>1170</v>
      </c>
      <c r="E1439" s="169">
        <f>VLOOKUP($C1439,'2020-21 School Level AAFTE'!$C:$Z,11,FALSE)</f>
        <v>0.54620000000000002</v>
      </c>
      <c r="F1439" s="169" t="str">
        <f>VLOOKUP($C1439,'2020-21 School Level AAFTE'!$C:$Z,8,FALSE)</f>
        <v>Yes</v>
      </c>
      <c r="G1439" s="167">
        <f>VLOOKUP($C1439,'2020-21 School Level AAFTE'!$C:$I,7,FALSE)</f>
        <v>252.29999999999998</v>
      </c>
      <c r="H1439" s="145">
        <f>IFERROR(IF(F1439= "yes",VLOOKUP(C1439,Summary!$B:$I,5,0),0),0)</f>
        <v>0</v>
      </c>
      <c r="I1439" s="143">
        <f t="shared" si="313"/>
        <v>252.29999999999998</v>
      </c>
      <c r="J1439" s="101">
        <f>VLOOKUP($A1439,'2021-22 Salary &amp; Benefits'!$A:$I,3,FALSE)</f>
        <v>1</v>
      </c>
      <c r="K1439" s="101">
        <f>VLOOKUP($A1439,'2021-22 Salary &amp; Benefits'!$A:$I,4,FALSE)</f>
        <v>1.04</v>
      </c>
      <c r="L1439" s="45">
        <f t="shared" si="314"/>
        <v>252.29999999999998</v>
      </c>
      <c r="M1439" s="29">
        <v>15</v>
      </c>
      <c r="N1439" s="31">
        <f t="shared" si="315"/>
        <v>16.82</v>
      </c>
      <c r="O1439" s="29">
        <v>1.1000000000000001</v>
      </c>
      <c r="P1439" s="29">
        <v>36</v>
      </c>
      <c r="Q1439" s="32">
        <f t="shared" si="316"/>
        <v>666.07200000000012</v>
      </c>
      <c r="R1439" s="122">
        <f t="shared" si="317"/>
        <v>0.74008000000000018</v>
      </c>
      <c r="S1439" s="25">
        <f>VLOOKUP($A1439,'2021-22 Salary &amp; Benefits'!$A:$I,5,FALSE)</f>
        <v>67585</v>
      </c>
      <c r="T1439" s="25">
        <f>VLOOKUP($A1439,'2021-22 Salary &amp; Benefits'!$A:$I,6,FALSE)</f>
        <v>68937</v>
      </c>
      <c r="U1439" s="26">
        <f t="shared" si="318"/>
        <v>50018.306800000013</v>
      </c>
      <c r="V1439" s="26">
        <f t="shared" si="319"/>
        <v>3041.3439583999934</v>
      </c>
      <c r="W1439" s="26">
        <f>'2021-22 Salary &amp; Benefits'!G$6</f>
        <v>11848.32</v>
      </c>
      <c r="X1439" s="28">
        <f>'2021-22 Salary &amp; Benefits'!H$6</f>
        <v>0.2271</v>
      </c>
      <c r="Y1439" s="28">
        <f>'2021-22 Salary &amp; Benefits'!I$6</f>
        <v>0.22070000000000001</v>
      </c>
      <c r="Z1439" s="26">
        <f t="shared" si="320"/>
        <v>20799.086751498882</v>
      </c>
      <c r="AA1439" s="27">
        <f t="shared" si="312"/>
        <v>884.32751264000012</v>
      </c>
      <c r="AB1439" s="27">
        <f t="shared" si="321"/>
        <v>195.17108203964804</v>
      </c>
      <c r="AC1439" s="27">
        <f t="shared" si="322"/>
        <v>1079.4985946796482</v>
      </c>
      <c r="AD1439" s="26">
        <f t="shared" si="323"/>
        <v>74938.236104578551</v>
      </c>
    </row>
    <row r="1440" spans="1:30" s="5" customFormat="1">
      <c r="A1440" s="129" t="s">
        <v>2458</v>
      </c>
      <c r="B1440" s="129" t="s">
        <v>1450</v>
      </c>
      <c r="C1440" s="130">
        <v>3299</v>
      </c>
      <c r="D1440" s="129" t="s">
        <v>1457</v>
      </c>
      <c r="E1440" s="169">
        <f>VLOOKUP($C1440,'2020-21 School Level AAFTE'!$C:$Z,11,FALSE)</f>
        <v>0.12520000000000001</v>
      </c>
      <c r="F1440" s="169" t="str">
        <f>VLOOKUP($C1440,'2020-21 School Level AAFTE'!$C:$Z,8,FALSE)</f>
        <v>No</v>
      </c>
      <c r="G1440" s="167">
        <f>VLOOKUP($C1440,'2020-21 School Level AAFTE'!$C:$I,7,FALSE)</f>
        <v>389.43</v>
      </c>
      <c r="H1440" s="145">
        <f>IFERROR(IF(F1440= "yes",VLOOKUP(C1440,Summary!$B:$I,5,0),0),0)</f>
        <v>0</v>
      </c>
      <c r="I1440" s="143">
        <f t="shared" si="313"/>
        <v>0</v>
      </c>
      <c r="J1440" s="101">
        <f>VLOOKUP($A1440,'2021-22 Salary &amp; Benefits'!$A:$I,3,FALSE)</f>
        <v>1.1200000000000001</v>
      </c>
      <c r="K1440" s="101">
        <f>VLOOKUP($A1440,'2021-22 Salary &amp; Benefits'!$A:$I,4,FALSE)</f>
        <v>1.1600000000000001</v>
      </c>
      <c r="L1440" s="45">
        <f t="shared" si="314"/>
        <v>0</v>
      </c>
      <c r="M1440" s="29">
        <v>15</v>
      </c>
      <c r="N1440" s="31">
        <f t="shared" si="315"/>
        <v>0</v>
      </c>
      <c r="O1440" s="29">
        <v>1.1000000000000001</v>
      </c>
      <c r="P1440" s="29">
        <v>36</v>
      </c>
      <c r="Q1440" s="32">
        <f t="shared" si="316"/>
        <v>0</v>
      </c>
      <c r="R1440" s="122">
        <f t="shared" si="317"/>
        <v>0</v>
      </c>
      <c r="S1440" s="25">
        <f>VLOOKUP($A1440,'2021-22 Salary &amp; Benefits'!$A:$I,5,FALSE)</f>
        <v>67585</v>
      </c>
      <c r="T1440" s="25">
        <f>VLOOKUP($A1440,'2021-22 Salary &amp; Benefits'!$A:$I,6,FALSE)</f>
        <v>68937</v>
      </c>
      <c r="U1440" s="26">
        <f t="shared" si="318"/>
        <v>0</v>
      </c>
      <c r="V1440" s="26">
        <f t="shared" si="319"/>
        <v>0</v>
      </c>
      <c r="W1440" s="26">
        <f>'2021-22 Salary &amp; Benefits'!G$6</f>
        <v>11848.32</v>
      </c>
      <c r="X1440" s="28">
        <f>'2021-22 Salary &amp; Benefits'!H$6</f>
        <v>0.2271</v>
      </c>
      <c r="Y1440" s="28">
        <f>'2021-22 Salary &amp; Benefits'!I$6</f>
        <v>0.22070000000000001</v>
      </c>
      <c r="Z1440" s="26">
        <f t="shared" si="320"/>
        <v>0</v>
      </c>
      <c r="AA1440" s="27">
        <f t="shared" si="312"/>
        <v>0</v>
      </c>
      <c r="AB1440" s="27">
        <f t="shared" si="321"/>
        <v>0</v>
      </c>
      <c r="AC1440" s="27">
        <f t="shared" si="322"/>
        <v>0</v>
      </c>
      <c r="AD1440" s="26">
        <f t="shared" si="323"/>
        <v>0</v>
      </c>
    </row>
    <row r="1441" spans="1:30" s="5" customFormat="1">
      <c r="A1441" s="129" t="s">
        <v>2458</v>
      </c>
      <c r="B1441" s="129" t="s">
        <v>1450</v>
      </c>
      <c r="C1441" s="130">
        <v>4080</v>
      </c>
      <c r="D1441" s="129" t="s">
        <v>1459</v>
      </c>
      <c r="E1441" s="169">
        <f>VLOOKUP($C1441,'2020-21 School Level AAFTE'!$C:$Z,11,FALSE)</f>
        <v>0.13780000000000001</v>
      </c>
      <c r="F1441" s="169" t="str">
        <f>VLOOKUP($C1441,'2020-21 School Level AAFTE'!$C:$Z,8,FALSE)</f>
        <v>No</v>
      </c>
      <c r="G1441" s="167">
        <f>VLOOKUP($C1441,'2020-21 School Level AAFTE'!$C:$I,7,FALSE)</f>
        <v>539.47</v>
      </c>
      <c r="H1441" s="145">
        <f>IFERROR(IF(F1441= "yes",VLOOKUP(C1441,Summary!$B:$I,5,0),0),0)</f>
        <v>0</v>
      </c>
      <c r="I1441" s="143">
        <f t="shared" si="313"/>
        <v>0</v>
      </c>
      <c r="J1441" s="101">
        <f>VLOOKUP($A1441,'2021-22 Salary &amp; Benefits'!$A:$I,3,FALSE)</f>
        <v>1.1200000000000001</v>
      </c>
      <c r="K1441" s="101">
        <f>VLOOKUP($A1441,'2021-22 Salary &amp; Benefits'!$A:$I,4,FALSE)</f>
        <v>1.1600000000000001</v>
      </c>
      <c r="L1441" s="45">
        <f t="shared" si="314"/>
        <v>0</v>
      </c>
      <c r="M1441" s="29">
        <v>15</v>
      </c>
      <c r="N1441" s="31">
        <f t="shared" si="315"/>
        <v>0</v>
      </c>
      <c r="O1441" s="29">
        <v>1.1000000000000001</v>
      </c>
      <c r="P1441" s="29">
        <v>36</v>
      </c>
      <c r="Q1441" s="32">
        <f t="shared" si="316"/>
        <v>0</v>
      </c>
      <c r="R1441" s="122">
        <f t="shared" si="317"/>
        <v>0</v>
      </c>
      <c r="S1441" s="25">
        <f>VLOOKUP($A1441,'2021-22 Salary &amp; Benefits'!$A:$I,5,FALSE)</f>
        <v>67585</v>
      </c>
      <c r="T1441" s="25">
        <f>VLOOKUP($A1441,'2021-22 Salary &amp; Benefits'!$A:$I,6,FALSE)</f>
        <v>68937</v>
      </c>
      <c r="U1441" s="26">
        <f t="shared" si="318"/>
        <v>0</v>
      </c>
      <c r="V1441" s="26">
        <f t="shared" si="319"/>
        <v>0</v>
      </c>
      <c r="W1441" s="26">
        <f>'2021-22 Salary &amp; Benefits'!G$6</f>
        <v>11848.32</v>
      </c>
      <c r="X1441" s="28">
        <f>'2021-22 Salary &amp; Benefits'!H$6</f>
        <v>0.2271</v>
      </c>
      <c r="Y1441" s="28">
        <f>'2021-22 Salary &amp; Benefits'!I$6</f>
        <v>0.22070000000000001</v>
      </c>
      <c r="Z1441" s="26">
        <f t="shared" si="320"/>
        <v>0</v>
      </c>
      <c r="AA1441" s="27">
        <f t="shared" si="312"/>
        <v>0</v>
      </c>
      <c r="AB1441" s="27">
        <f t="shared" si="321"/>
        <v>0</v>
      </c>
      <c r="AC1441" s="27">
        <f t="shared" si="322"/>
        <v>0</v>
      </c>
      <c r="AD1441" s="26">
        <f t="shared" si="323"/>
        <v>0</v>
      </c>
    </row>
    <row r="1442" spans="1:30" s="5" customFormat="1">
      <c r="A1442" s="129" t="s">
        <v>2458</v>
      </c>
      <c r="B1442" s="129" t="s">
        <v>1450</v>
      </c>
      <c r="C1442" s="130">
        <v>3055</v>
      </c>
      <c r="D1442" s="129" t="s">
        <v>1455</v>
      </c>
      <c r="E1442" s="169">
        <f>VLOOKUP($C1442,'2020-21 School Level AAFTE'!$C:$Z,11,FALSE)</f>
        <v>0.52039999999999997</v>
      </c>
      <c r="F1442" s="169" t="str">
        <f>VLOOKUP($C1442,'2020-21 School Level AAFTE'!$C:$Z,8,FALSE)</f>
        <v>Yes</v>
      </c>
      <c r="G1442" s="167">
        <f>VLOOKUP($C1442,'2020-21 School Level AAFTE'!$C:$I,7,FALSE)</f>
        <v>211.49</v>
      </c>
      <c r="H1442" s="145">
        <f>IFERROR(IF(F1442= "yes",VLOOKUP(C1442,Summary!$B:$I,5,0),0),0)</f>
        <v>0</v>
      </c>
      <c r="I1442" s="144">
        <f t="shared" si="313"/>
        <v>211.49</v>
      </c>
      <c r="J1442" s="101">
        <f>VLOOKUP($A1442,'2021-22 Salary &amp; Benefits'!$A:$I,3,FALSE)</f>
        <v>1.1200000000000001</v>
      </c>
      <c r="K1442" s="101">
        <f>VLOOKUP($A1442,'2021-22 Salary &amp; Benefits'!$A:$I,4,FALSE)</f>
        <v>1.1600000000000001</v>
      </c>
      <c r="L1442" s="121">
        <f t="shared" si="314"/>
        <v>211.49</v>
      </c>
      <c r="M1442" s="29">
        <v>15</v>
      </c>
      <c r="N1442" s="31">
        <f t="shared" si="315"/>
        <v>14.099333333333334</v>
      </c>
      <c r="O1442" s="29">
        <v>1.1000000000000001</v>
      </c>
      <c r="P1442" s="29">
        <v>36</v>
      </c>
      <c r="Q1442" s="32">
        <f t="shared" si="316"/>
        <v>558.33360000000005</v>
      </c>
      <c r="R1442" s="122">
        <f t="shared" si="317"/>
        <v>0.62037066666666674</v>
      </c>
      <c r="S1442" s="25">
        <f>VLOOKUP($A1442,'2021-22 Salary &amp; Benefits'!$A:$I,5,FALSE)</f>
        <v>67585</v>
      </c>
      <c r="T1442" s="25">
        <f>VLOOKUP($A1442,'2021-22 Salary &amp; Benefits'!$A:$I,6,FALSE)</f>
        <v>68937</v>
      </c>
      <c r="U1442" s="26">
        <f t="shared" si="318"/>
        <v>46959.081687466678</v>
      </c>
      <c r="V1442" s="26">
        <f t="shared" si="319"/>
        <v>2650.0497842133336</v>
      </c>
      <c r="W1442" s="26">
        <f>'2021-22 Salary &amp; Benefits'!G$6</f>
        <v>11848.32</v>
      </c>
      <c r="X1442" s="28">
        <f>'2021-22 Salary &amp; Benefits'!H$6</f>
        <v>0.2271</v>
      </c>
      <c r="Y1442" s="28">
        <f>'2021-22 Salary &amp; Benefits'!I$6</f>
        <v>0.22070000000000001</v>
      </c>
      <c r="Z1442" s="26">
        <f t="shared" si="320"/>
        <v>18599.623615879565</v>
      </c>
      <c r="AA1442" s="27">
        <f t="shared" si="312"/>
        <v>826.81885786133353</v>
      </c>
      <c r="AB1442" s="27">
        <f t="shared" si="321"/>
        <v>182.47892192999632</v>
      </c>
      <c r="AC1442" s="27">
        <f t="shared" si="322"/>
        <v>1009.2977797913298</v>
      </c>
      <c r="AD1442" s="26">
        <f t="shared" si="323"/>
        <v>69218.052867350911</v>
      </c>
    </row>
    <row r="1443" spans="1:30" s="5" customFormat="1">
      <c r="A1443" s="129" t="s">
        <v>2458</v>
      </c>
      <c r="B1443" s="129" t="s">
        <v>1450</v>
      </c>
      <c r="C1443" s="130">
        <v>4081</v>
      </c>
      <c r="D1443" s="129" t="s">
        <v>1460</v>
      </c>
      <c r="E1443" s="169">
        <f>VLOOKUP($C1443,'2020-21 School Level AAFTE'!$C:$Z,11,FALSE)</f>
        <v>0.1191</v>
      </c>
      <c r="F1443" s="169" t="str">
        <f>VLOOKUP($C1443,'2020-21 School Level AAFTE'!$C:$Z,8,FALSE)</f>
        <v>No</v>
      </c>
      <c r="G1443" s="167">
        <f>VLOOKUP($C1443,'2020-21 School Level AAFTE'!$C:$I,7,FALSE)</f>
        <v>1409.67</v>
      </c>
      <c r="H1443" s="145">
        <f>IFERROR(IF(F1443= "yes",VLOOKUP(C1443,Summary!$B:$I,5,0),0),0)</f>
        <v>0</v>
      </c>
      <c r="I1443" s="143">
        <f t="shared" si="313"/>
        <v>0</v>
      </c>
      <c r="J1443" s="101">
        <f>VLOOKUP($A1443,'2021-22 Salary &amp; Benefits'!$A:$I,3,FALSE)</f>
        <v>1.1200000000000001</v>
      </c>
      <c r="K1443" s="101">
        <f>VLOOKUP($A1443,'2021-22 Salary &amp; Benefits'!$A:$I,4,FALSE)</f>
        <v>1.1600000000000001</v>
      </c>
      <c r="L1443" s="45">
        <f t="shared" si="314"/>
        <v>0</v>
      </c>
      <c r="M1443" s="29">
        <v>15</v>
      </c>
      <c r="N1443" s="31">
        <f t="shared" si="315"/>
        <v>0</v>
      </c>
      <c r="O1443" s="29">
        <v>1.1000000000000001</v>
      </c>
      <c r="P1443" s="29">
        <v>36</v>
      </c>
      <c r="Q1443" s="32">
        <f t="shared" si="316"/>
        <v>0</v>
      </c>
      <c r="R1443" s="122">
        <f t="shared" si="317"/>
        <v>0</v>
      </c>
      <c r="S1443" s="25">
        <f>VLOOKUP($A1443,'2021-22 Salary &amp; Benefits'!$A:$I,5,FALSE)</f>
        <v>67585</v>
      </c>
      <c r="T1443" s="25">
        <f>VLOOKUP($A1443,'2021-22 Salary &amp; Benefits'!$A:$I,6,FALSE)</f>
        <v>68937</v>
      </c>
      <c r="U1443" s="26">
        <f t="shared" si="318"/>
        <v>0</v>
      </c>
      <c r="V1443" s="26">
        <f t="shared" si="319"/>
        <v>0</v>
      </c>
      <c r="W1443" s="26">
        <f>'2021-22 Salary &amp; Benefits'!G$6</f>
        <v>11848.32</v>
      </c>
      <c r="X1443" s="28">
        <f>'2021-22 Salary &amp; Benefits'!H$6</f>
        <v>0.2271</v>
      </c>
      <c r="Y1443" s="28">
        <f>'2021-22 Salary &amp; Benefits'!I$6</f>
        <v>0.22070000000000001</v>
      </c>
      <c r="Z1443" s="26">
        <f t="shared" si="320"/>
        <v>0</v>
      </c>
      <c r="AA1443" s="27">
        <f t="shared" si="312"/>
        <v>0</v>
      </c>
      <c r="AB1443" s="27">
        <f t="shared" si="321"/>
        <v>0</v>
      </c>
      <c r="AC1443" s="27">
        <f t="shared" si="322"/>
        <v>0</v>
      </c>
      <c r="AD1443" s="26">
        <f t="shared" si="323"/>
        <v>0</v>
      </c>
    </row>
    <row r="1444" spans="1:30" s="5" customFormat="1">
      <c r="A1444" s="129" t="s">
        <v>2458</v>
      </c>
      <c r="B1444" s="129" t="s">
        <v>1450</v>
      </c>
      <c r="C1444" s="130">
        <v>2294</v>
      </c>
      <c r="D1444" s="129" t="s">
        <v>1452</v>
      </c>
      <c r="E1444" s="169">
        <f>VLOOKUP($C1444,'2020-21 School Level AAFTE'!$C:$Z,11,FALSE)</f>
        <v>0.18940000000000001</v>
      </c>
      <c r="F1444" s="169" t="str">
        <f>VLOOKUP($C1444,'2020-21 School Level AAFTE'!$C:$Z,8,FALSE)</f>
        <v>No</v>
      </c>
      <c r="G1444" s="167">
        <f>VLOOKUP($C1444,'2020-21 School Level AAFTE'!$C:$I,7,FALSE)</f>
        <v>481.66</v>
      </c>
      <c r="H1444" s="145">
        <f>IFERROR(IF(F1444= "yes",VLOOKUP(C1444,Summary!$B:$I,5,0),0),0)</f>
        <v>0</v>
      </c>
      <c r="I1444" s="144">
        <f t="shared" si="313"/>
        <v>0</v>
      </c>
      <c r="J1444" s="101">
        <f>VLOOKUP($A1444,'2021-22 Salary &amp; Benefits'!$A:$I,3,FALSE)</f>
        <v>1.1200000000000001</v>
      </c>
      <c r="K1444" s="101">
        <f>VLOOKUP($A1444,'2021-22 Salary &amp; Benefits'!$A:$I,4,FALSE)</f>
        <v>1.1600000000000001</v>
      </c>
      <c r="L1444" s="121">
        <f t="shared" si="314"/>
        <v>0</v>
      </c>
      <c r="M1444" s="29">
        <v>15</v>
      </c>
      <c r="N1444" s="31">
        <f t="shared" si="315"/>
        <v>0</v>
      </c>
      <c r="O1444" s="29">
        <v>1.1000000000000001</v>
      </c>
      <c r="P1444" s="29">
        <v>36</v>
      </c>
      <c r="Q1444" s="32">
        <f t="shared" si="316"/>
        <v>0</v>
      </c>
      <c r="R1444" s="122">
        <f t="shared" si="317"/>
        <v>0</v>
      </c>
      <c r="S1444" s="25">
        <f>VLOOKUP($A1444,'2021-22 Salary &amp; Benefits'!$A:$I,5,FALSE)</f>
        <v>67585</v>
      </c>
      <c r="T1444" s="25">
        <f>VLOOKUP($A1444,'2021-22 Salary &amp; Benefits'!$A:$I,6,FALSE)</f>
        <v>68937</v>
      </c>
      <c r="U1444" s="26">
        <f t="shared" si="318"/>
        <v>0</v>
      </c>
      <c r="V1444" s="26">
        <f t="shared" si="319"/>
        <v>0</v>
      </c>
      <c r="W1444" s="26">
        <f>'2021-22 Salary &amp; Benefits'!G$6</f>
        <v>11848.32</v>
      </c>
      <c r="X1444" s="28">
        <f>'2021-22 Salary &amp; Benefits'!H$6</f>
        <v>0.2271</v>
      </c>
      <c r="Y1444" s="28">
        <f>'2021-22 Salary &amp; Benefits'!I$6</f>
        <v>0.22070000000000001</v>
      </c>
      <c r="Z1444" s="26">
        <f t="shared" si="320"/>
        <v>0</v>
      </c>
      <c r="AA1444" s="27">
        <f t="shared" si="312"/>
        <v>0</v>
      </c>
      <c r="AB1444" s="27">
        <f t="shared" si="321"/>
        <v>0</v>
      </c>
      <c r="AC1444" s="27">
        <f t="shared" si="322"/>
        <v>0</v>
      </c>
      <c r="AD1444" s="26">
        <f t="shared" si="323"/>
        <v>0</v>
      </c>
    </row>
    <row r="1445" spans="1:30" s="5" customFormat="1">
      <c r="A1445" s="129" t="s">
        <v>2458</v>
      </c>
      <c r="B1445" s="129" t="s">
        <v>1450</v>
      </c>
      <c r="C1445" s="130">
        <v>2944</v>
      </c>
      <c r="D1445" s="129" t="s">
        <v>1454</v>
      </c>
      <c r="E1445" s="169">
        <f>VLOOKUP($C1445,'2020-21 School Level AAFTE'!$C:$Z,11,FALSE)</f>
        <v>0.18759999999999999</v>
      </c>
      <c r="F1445" s="169" t="str">
        <f>VLOOKUP($C1445,'2020-21 School Level AAFTE'!$C:$Z,8,FALSE)</f>
        <v>No</v>
      </c>
      <c r="G1445" s="167">
        <f>VLOOKUP($C1445,'2020-21 School Level AAFTE'!$C:$I,7,FALSE)</f>
        <v>451.72</v>
      </c>
      <c r="H1445" s="145">
        <f>IFERROR(IF(F1445= "yes",VLOOKUP(C1445,Summary!$B:$I,5,0),0),0)</f>
        <v>0</v>
      </c>
      <c r="I1445" s="144">
        <f t="shared" si="313"/>
        <v>0</v>
      </c>
      <c r="J1445" s="101">
        <f>VLOOKUP($A1445,'2021-22 Salary &amp; Benefits'!$A:$I,3,FALSE)</f>
        <v>1.1200000000000001</v>
      </c>
      <c r="K1445" s="101">
        <f>VLOOKUP($A1445,'2021-22 Salary &amp; Benefits'!$A:$I,4,FALSE)</f>
        <v>1.1600000000000001</v>
      </c>
      <c r="L1445" s="121">
        <f t="shared" si="314"/>
        <v>0</v>
      </c>
      <c r="M1445" s="29">
        <v>15</v>
      </c>
      <c r="N1445" s="31">
        <f t="shared" si="315"/>
        <v>0</v>
      </c>
      <c r="O1445" s="29">
        <v>1.1000000000000001</v>
      </c>
      <c r="P1445" s="29">
        <v>36</v>
      </c>
      <c r="Q1445" s="32">
        <f t="shared" si="316"/>
        <v>0</v>
      </c>
      <c r="R1445" s="122">
        <f t="shared" si="317"/>
        <v>0</v>
      </c>
      <c r="S1445" s="25">
        <f>VLOOKUP($A1445,'2021-22 Salary &amp; Benefits'!$A:$I,5,FALSE)</f>
        <v>67585</v>
      </c>
      <c r="T1445" s="25">
        <f>VLOOKUP($A1445,'2021-22 Salary &amp; Benefits'!$A:$I,6,FALSE)</f>
        <v>68937</v>
      </c>
      <c r="U1445" s="26">
        <f t="shared" si="318"/>
        <v>0</v>
      </c>
      <c r="V1445" s="26">
        <f t="shared" si="319"/>
        <v>0</v>
      </c>
      <c r="W1445" s="26">
        <f>'2021-22 Salary &amp; Benefits'!G$6</f>
        <v>11848.32</v>
      </c>
      <c r="X1445" s="28">
        <f>'2021-22 Salary &amp; Benefits'!H$6</f>
        <v>0.2271</v>
      </c>
      <c r="Y1445" s="28">
        <f>'2021-22 Salary &amp; Benefits'!I$6</f>
        <v>0.22070000000000001</v>
      </c>
      <c r="Z1445" s="26">
        <f t="shared" si="320"/>
        <v>0</v>
      </c>
      <c r="AA1445" s="27">
        <f t="shared" si="312"/>
        <v>0</v>
      </c>
      <c r="AB1445" s="27">
        <f t="shared" si="321"/>
        <v>0</v>
      </c>
      <c r="AC1445" s="27">
        <f t="shared" si="322"/>
        <v>0</v>
      </c>
      <c r="AD1445" s="26">
        <f t="shared" si="323"/>
        <v>0</v>
      </c>
    </row>
    <row r="1446" spans="1:30" s="5" customFormat="1">
      <c r="A1446" s="152" t="s">
        <v>2458</v>
      </c>
      <c r="B1446" s="129" t="s">
        <v>1450</v>
      </c>
      <c r="C1446" s="130">
        <v>4387</v>
      </c>
      <c r="D1446" s="152" t="s">
        <v>1465</v>
      </c>
      <c r="E1446" s="169">
        <f>VLOOKUP($C1446,'2020-21 School Level AAFTE'!$C:$Z,11,FALSE)</f>
        <v>0.14960000000000001</v>
      </c>
      <c r="F1446" s="169" t="str">
        <f>VLOOKUP($C1446,'2020-21 School Level AAFTE'!$C:$Z,8,FALSE)</f>
        <v>No</v>
      </c>
      <c r="G1446" s="167">
        <f>VLOOKUP($C1446,'2020-21 School Level AAFTE'!$C:$I,7,FALSE)</f>
        <v>567.01</v>
      </c>
      <c r="H1446" s="145">
        <f>IFERROR(IF(F1446= "yes",VLOOKUP(C1446,Summary!$B:$I,5,0),0),0)</f>
        <v>0</v>
      </c>
      <c r="I1446" s="143">
        <f t="shared" si="313"/>
        <v>0</v>
      </c>
      <c r="J1446" s="101">
        <f>VLOOKUP($A1446,'2021-22 Salary &amp; Benefits'!$A:$I,3,FALSE)</f>
        <v>1.1200000000000001</v>
      </c>
      <c r="K1446" s="101">
        <f>VLOOKUP($A1446,'2021-22 Salary &amp; Benefits'!$A:$I,4,FALSE)</f>
        <v>1.1600000000000001</v>
      </c>
      <c r="L1446" s="45">
        <f t="shared" si="314"/>
        <v>0</v>
      </c>
      <c r="M1446" s="29">
        <v>15</v>
      </c>
      <c r="N1446" s="31">
        <f t="shared" si="315"/>
        <v>0</v>
      </c>
      <c r="O1446" s="29">
        <v>1.1000000000000001</v>
      </c>
      <c r="P1446" s="29">
        <v>36</v>
      </c>
      <c r="Q1446" s="32">
        <f t="shared" si="316"/>
        <v>0</v>
      </c>
      <c r="R1446" s="122">
        <f t="shared" si="317"/>
        <v>0</v>
      </c>
      <c r="S1446" s="25">
        <f>VLOOKUP($A1446,'2021-22 Salary &amp; Benefits'!$A:$I,5,FALSE)</f>
        <v>67585</v>
      </c>
      <c r="T1446" s="25">
        <f>VLOOKUP($A1446,'2021-22 Salary &amp; Benefits'!$A:$I,6,FALSE)</f>
        <v>68937</v>
      </c>
      <c r="U1446" s="26">
        <f t="shared" si="318"/>
        <v>0</v>
      </c>
      <c r="V1446" s="26">
        <f t="shared" si="319"/>
        <v>0</v>
      </c>
      <c r="W1446" s="26">
        <f>'2021-22 Salary &amp; Benefits'!G$6</f>
        <v>11848.32</v>
      </c>
      <c r="X1446" s="28">
        <f>'2021-22 Salary &amp; Benefits'!H$6</f>
        <v>0.2271</v>
      </c>
      <c r="Y1446" s="28">
        <f>'2021-22 Salary &amp; Benefits'!I$6</f>
        <v>0.22070000000000001</v>
      </c>
      <c r="Z1446" s="26">
        <f t="shared" si="320"/>
        <v>0</v>
      </c>
      <c r="AA1446" s="27">
        <f t="shared" si="312"/>
        <v>0</v>
      </c>
      <c r="AB1446" s="27">
        <f t="shared" si="321"/>
        <v>0</v>
      </c>
      <c r="AC1446" s="27">
        <f t="shared" si="322"/>
        <v>0</v>
      </c>
      <c r="AD1446" s="26">
        <f t="shared" si="323"/>
        <v>0</v>
      </c>
    </row>
    <row r="1447" spans="1:30" s="5" customFormat="1">
      <c r="A1447" s="129" t="s">
        <v>2458</v>
      </c>
      <c r="B1447" s="129" t="s">
        <v>1450</v>
      </c>
      <c r="C1447" s="130">
        <v>1516</v>
      </c>
      <c r="D1447" s="129" t="s">
        <v>1451</v>
      </c>
      <c r="E1447" s="169">
        <f>VLOOKUP($C1447,'2020-21 School Level AAFTE'!$C:$Z,11,FALSE)</f>
        <v>0.46789999999999998</v>
      </c>
      <c r="F1447" s="169" t="str">
        <f>VLOOKUP($C1447,'2020-21 School Level AAFTE'!$C:$Z,8,FALSE)</f>
        <v>No</v>
      </c>
      <c r="G1447" s="167">
        <f>VLOOKUP($C1447,'2020-21 School Level AAFTE'!$C:$I,7,FALSE)</f>
        <v>59.78</v>
      </c>
      <c r="H1447" s="145">
        <f>IFERROR(IF(F1447= "yes",VLOOKUP(C1447,Summary!$B:$I,5,0),0),0)</f>
        <v>0</v>
      </c>
      <c r="I1447" s="144">
        <f t="shared" si="313"/>
        <v>0</v>
      </c>
      <c r="J1447" s="101">
        <f>VLOOKUP($A1447,'2021-22 Salary &amp; Benefits'!$A:$I,3,FALSE)</f>
        <v>1.1200000000000001</v>
      </c>
      <c r="K1447" s="101">
        <f>VLOOKUP($A1447,'2021-22 Salary &amp; Benefits'!$A:$I,4,FALSE)</f>
        <v>1.1600000000000001</v>
      </c>
      <c r="L1447" s="121">
        <f t="shared" si="314"/>
        <v>0</v>
      </c>
      <c r="M1447" s="29">
        <v>15</v>
      </c>
      <c r="N1447" s="31">
        <f t="shared" si="315"/>
        <v>0</v>
      </c>
      <c r="O1447" s="29">
        <v>1.1000000000000001</v>
      </c>
      <c r="P1447" s="29">
        <v>36</v>
      </c>
      <c r="Q1447" s="32">
        <f t="shared" si="316"/>
        <v>0</v>
      </c>
      <c r="R1447" s="122">
        <f t="shared" si="317"/>
        <v>0</v>
      </c>
      <c r="S1447" s="25">
        <f>VLOOKUP($A1447,'2021-22 Salary &amp; Benefits'!$A:$I,5,FALSE)</f>
        <v>67585</v>
      </c>
      <c r="T1447" s="25">
        <f>VLOOKUP($A1447,'2021-22 Salary &amp; Benefits'!$A:$I,6,FALSE)</f>
        <v>68937</v>
      </c>
      <c r="U1447" s="26">
        <f t="shared" si="318"/>
        <v>0</v>
      </c>
      <c r="V1447" s="26">
        <f t="shared" si="319"/>
        <v>0</v>
      </c>
      <c r="W1447" s="26">
        <f>'2021-22 Salary &amp; Benefits'!G$6</f>
        <v>11848.32</v>
      </c>
      <c r="X1447" s="28">
        <f>'2021-22 Salary &amp; Benefits'!H$6</f>
        <v>0.2271</v>
      </c>
      <c r="Y1447" s="28">
        <f>'2021-22 Salary &amp; Benefits'!I$6</f>
        <v>0.22070000000000001</v>
      </c>
      <c r="Z1447" s="26">
        <f t="shared" si="320"/>
        <v>0</v>
      </c>
      <c r="AA1447" s="27">
        <f t="shared" si="312"/>
        <v>0</v>
      </c>
      <c r="AB1447" s="27">
        <f t="shared" si="321"/>
        <v>0</v>
      </c>
      <c r="AC1447" s="27">
        <f t="shared" si="322"/>
        <v>0</v>
      </c>
      <c r="AD1447" s="26">
        <f t="shared" si="323"/>
        <v>0</v>
      </c>
    </row>
    <row r="1448" spans="1:30" s="5" customFormat="1">
      <c r="A1448" s="129" t="s">
        <v>2458</v>
      </c>
      <c r="B1448" s="129" t="s">
        <v>1450</v>
      </c>
      <c r="C1448" s="130">
        <v>4156</v>
      </c>
      <c r="D1448" s="129" t="s">
        <v>1461</v>
      </c>
      <c r="E1448" s="169">
        <f>VLOOKUP($C1448,'2020-21 School Level AAFTE'!$C:$Z,11,FALSE)</f>
        <v>0.43080000000000002</v>
      </c>
      <c r="F1448" s="169" t="str">
        <f>VLOOKUP($C1448,'2020-21 School Level AAFTE'!$C:$Z,8,FALSE)</f>
        <v>No</v>
      </c>
      <c r="G1448" s="167">
        <f>VLOOKUP($C1448,'2020-21 School Level AAFTE'!$C:$I,7,FALSE)</f>
        <v>423.17</v>
      </c>
      <c r="H1448" s="145">
        <f>IFERROR(IF(F1448= "yes",VLOOKUP(C1448,Summary!$B:$I,5,0),0),0)</f>
        <v>0</v>
      </c>
      <c r="I1448" s="143">
        <f t="shared" si="313"/>
        <v>0</v>
      </c>
      <c r="J1448" s="101">
        <f>VLOOKUP($A1448,'2021-22 Salary &amp; Benefits'!$A:$I,3,FALSE)</f>
        <v>1.1200000000000001</v>
      </c>
      <c r="K1448" s="101">
        <f>VLOOKUP($A1448,'2021-22 Salary &amp; Benefits'!$A:$I,4,FALSE)</f>
        <v>1.1600000000000001</v>
      </c>
      <c r="L1448" s="45">
        <f t="shared" si="314"/>
        <v>0</v>
      </c>
      <c r="M1448" s="29">
        <v>15</v>
      </c>
      <c r="N1448" s="31">
        <f t="shared" si="315"/>
        <v>0</v>
      </c>
      <c r="O1448" s="29">
        <v>1.1000000000000001</v>
      </c>
      <c r="P1448" s="29">
        <v>36</v>
      </c>
      <c r="Q1448" s="32">
        <f t="shared" si="316"/>
        <v>0</v>
      </c>
      <c r="R1448" s="122">
        <f t="shared" si="317"/>
        <v>0</v>
      </c>
      <c r="S1448" s="25">
        <f>VLOOKUP($A1448,'2021-22 Salary &amp; Benefits'!$A:$I,5,FALSE)</f>
        <v>67585</v>
      </c>
      <c r="T1448" s="25">
        <f>VLOOKUP($A1448,'2021-22 Salary &amp; Benefits'!$A:$I,6,FALSE)</f>
        <v>68937</v>
      </c>
      <c r="U1448" s="26">
        <f t="shared" si="318"/>
        <v>0</v>
      </c>
      <c r="V1448" s="26">
        <f t="shared" si="319"/>
        <v>0</v>
      </c>
      <c r="W1448" s="26">
        <f>'2021-22 Salary &amp; Benefits'!G$6</f>
        <v>11848.32</v>
      </c>
      <c r="X1448" s="28">
        <f>'2021-22 Salary &amp; Benefits'!H$6</f>
        <v>0.2271</v>
      </c>
      <c r="Y1448" s="28">
        <f>'2021-22 Salary &amp; Benefits'!I$6</f>
        <v>0.22070000000000001</v>
      </c>
      <c r="Z1448" s="26">
        <f t="shared" si="320"/>
        <v>0</v>
      </c>
      <c r="AA1448" s="27">
        <f t="shared" si="312"/>
        <v>0</v>
      </c>
      <c r="AB1448" s="27">
        <f t="shared" si="321"/>
        <v>0</v>
      </c>
      <c r="AC1448" s="27">
        <f t="shared" si="322"/>
        <v>0</v>
      </c>
      <c r="AD1448" s="26">
        <f t="shared" si="323"/>
        <v>0</v>
      </c>
    </row>
    <row r="1449" spans="1:30" s="5" customFormat="1">
      <c r="A1449" s="129" t="s">
        <v>2458</v>
      </c>
      <c r="B1449" s="129" t="s">
        <v>1450</v>
      </c>
      <c r="C1449" s="130">
        <v>4219</v>
      </c>
      <c r="D1449" s="129" t="s">
        <v>1463</v>
      </c>
      <c r="E1449" s="169">
        <f>VLOOKUP($C1449,'2020-21 School Level AAFTE'!$C:$Z,11,FALSE)</f>
        <v>0.13270000000000001</v>
      </c>
      <c r="F1449" s="169" t="str">
        <f>VLOOKUP($C1449,'2020-21 School Level AAFTE'!$C:$Z,8,FALSE)</f>
        <v>No</v>
      </c>
      <c r="G1449" s="167">
        <f>VLOOKUP($C1449,'2020-21 School Level AAFTE'!$C:$I,7,FALSE)</f>
        <v>456.74</v>
      </c>
      <c r="H1449" s="145">
        <f>IFERROR(IF(F1449= "yes",VLOOKUP(C1449,Summary!$B:$I,5,0),0),0)</f>
        <v>0</v>
      </c>
      <c r="I1449" s="144">
        <f t="shared" si="313"/>
        <v>0</v>
      </c>
      <c r="J1449" s="101">
        <f>VLOOKUP($A1449,'2021-22 Salary &amp; Benefits'!$A:$I,3,FALSE)</f>
        <v>1.1200000000000001</v>
      </c>
      <c r="K1449" s="101">
        <f>VLOOKUP($A1449,'2021-22 Salary &amp; Benefits'!$A:$I,4,FALSE)</f>
        <v>1.1600000000000001</v>
      </c>
      <c r="L1449" s="121">
        <f t="shared" si="314"/>
        <v>0</v>
      </c>
      <c r="M1449" s="29">
        <v>15</v>
      </c>
      <c r="N1449" s="31">
        <f t="shared" si="315"/>
        <v>0</v>
      </c>
      <c r="O1449" s="29">
        <v>1.1000000000000001</v>
      </c>
      <c r="P1449" s="29">
        <v>36</v>
      </c>
      <c r="Q1449" s="32">
        <f t="shared" si="316"/>
        <v>0</v>
      </c>
      <c r="R1449" s="122">
        <f t="shared" si="317"/>
        <v>0</v>
      </c>
      <c r="S1449" s="25">
        <f>VLOOKUP($A1449,'2021-22 Salary &amp; Benefits'!$A:$I,5,FALSE)</f>
        <v>67585</v>
      </c>
      <c r="T1449" s="25">
        <f>VLOOKUP($A1449,'2021-22 Salary &amp; Benefits'!$A:$I,6,FALSE)</f>
        <v>68937</v>
      </c>
      <c r="U1449" s="26">
        <f t="shared" si="318"/>
        <v>0</v>
      </c>
      <c r="V1449" s="26">
        <f t="shared" si="319"/>
        <v>0</v>
      </c>
      <c r="W1449" s="26">
        <f>'2021-22 Salary &amp; Benefits'!G$6</f>
        <v>11848.32</v>
      </c>
      <c r="X1449" s="28">
        <f>'2021-22 Salary &amp; Benefits'!H$6</f>
        <v>0.2271</v>
      </c>
      <c r="Y1449" s="28">
        <f>'2021-22 Salary &amp; Benefits'!I$6</f>
        <v>0.22070000000000001</v>
      </c>
      <c r="Z1449" s="26">
        <f t="shared" si="320"/>
        <v>0</v>
      </c>
      <c r="AA1449" s="27">
        <f t="shared" si="312"/>
        <v>0</v>
      </c>
      <c r="AB1449" s="27">
        <f t="shared" si="321"/>
        <v>0</v>
      </c>
      <c r="AC1449" s="27">
        <f t="shared" si="322"/>
        <v>0</v>
      </c>
      <c r="AD1449" s="26">
        <f t="shared" si="323"/>
        <v>0</v>
      </c>
    </row>
    <row r="1450" spans="1:30" s="5" customFormat="1">
      <c r="A1450" s="129" t="s">
        <v>2458</v>
      </c>
      <c r="B1450" s="129" t="s">
        <v>1450</v>
      </c>
      <c r="C1450" s="130">
        <v>4189</v>
      </c>
      <c r="D1450" s="129" t="s">
        <v>1462</v>
      </c>
      <c r="E1450" s="169">
        <f>VLOOKUP($C1450,'2020-21 School Level AAFTE'!$C:$Z,11,FALSE)</f>
        <v>0.28589999999999999</v>
      </c>
      <c r="F1450" s="169" t="str">
        <f>VLOOKUP($C1450,'2020-21 School Level AAFTE'!$C:$Z,8,FALSE)</f>
        <v>No</v>
      </c>
      <c r="G1450" s="167">
        <f>VLOOKUP($C1450,'2020-21 School Level AAFTE'!$C:$I,7,FALSE)</f>
        <v>329.02</v>
      </c>
      <c r="H1450" s="145">
        <f>IFERROR(IF(F1450= "yes",VLOOKUP(C1450,Summary!$B:$I,5,0),0),0)</f>
        <v>0</v>
      </c>
      <c r="I1450" s="144">
        <f t="shared" si="313"/>
        <v>0</v>
      </c>
      <c r="J1450" s="101">
        <f>VLOOKUP($A1450,'2021-22 Salary &amp; Benefits'!$A:$I,3,FALSE)</f>
        <v>1.1200000000000001</v>
      </c>
      <c r="K1450" s="101">
        <f>VLOOKUP($A1450,'2021-22 Salary &amp; Benefits'!$A:$I,4,FALSE)</f>
        <v>1.1600000000000001</v>
      </c>
      <c r="L1450" s="121">
        <f t="shared" si="314"/>
        <v>0</v>
      </c>
      <c r="M1450" s="29">
        <v>15</v>
      </c>
      <c r="N1450" s="31">
        <f t="shared" si="315"/>
        <v>0</v>
      </c>
      <c r="O1450" s="29">
        <v>1.1000000000000001</v>
      </c>
      <c r="P1450" s="29">
        <v>36</v>
      </c>
      <c r="Q1450" s="32">
        <f t="shared" si="316"/>
        <v>0</v>
      </c>
      <c r="R1450" s="122">
        <f t="shared" si="317"/>
        <v>0</v>
      </c>
      <c r="S1450" s="25">
        <f>VLOOKUP($A1450,'2021-22 Salary &amp; Benefits'!$A:$I,5,FALSE)</f>
        <v>67585</v>
      </c>
      <c r="T1450" s="25">
        <f>VLOOKUP($A1450,'2021-22 Salary &amp; Benefits'!$A:$I,6,FALSE)</f>
        <v>68937</v>
      </c>
      <c r="U1450" s="26">
        <f t="shared" si="318"/>
        <v>0</v>
      </c>
      <c r="V1450" s="26">
        <f t="shared" si="319"/>
        <v>0</v>
      </c>
      <c r="W1450" s="26">
        <f>'2021-22 Salary &amp; Benefits'!G$6</f>
        <v>11848.32</v>
      </c>
      <c r="X1450" s="28">
        <f>'2021-22 Salary &amp; Benefits'!H$6</f>
        <v>0.2271</v>
      </c>
      <c r="Y1450" s="28">
        <f>'2021-22 Salary &amp; Benefits'!I$6</f>
        <v>0.22070000000000001</v>
      </c>
      <c r="Z1450" s="26">
        <f t="shared" si="320"/>
        <v>0</v>
      </c>
      <c r="AA1450" s="27">
        <f t="shared" si="312"/>
        <v>0</v>
      </c>
      <c r="AB1450" s="27">
        <f t="shared" si="321"/>
        <v>0</v>
      </c>
      <c r="AC1450" s="27">
        <f t="shared" si="322"/>
        <v>0</v>
      </c>
      <c r="AD1450" s="26">
        <f t="shared" si="323"/>
        <v>0</v>
      </c>
    </row>
    <row r="1451" spans="1:30" s="5" customFormat="1">
      <c r="A1451" s="129" t="s">
        <v>2458</v>
      </c>
      <c r="B1451" s="129" t="s">
        <v>1450</v>
      </c>
      <c r="C1451" s="130">
        <v>5632</v>
      </c>
      <c r="D1451" s="129" t="s">
        <v>3257</v>
      </c>
      <c r="E1451" s="169">
        <f>VLOOKUP($C1451,'2020-21 School Level AAFTE'!$C:$Z,11,FALSE)</f>
        <v>0.25490000000000002</v>
      </c>
      <c r="F1451" s="169" t="str">
        <f>VLOOKUP($C1451,'2020-21 School Level AAFTE'!$C:$Z,8,FALSE)</f>
        <v>No</v>
      </c>
      <c r="G1451" s="167">
        <f>VLOOKUP($C1451,'2020-21 School Level AAFTE'!$C:$I,7,FALSE)</f>
        <v>55.26</v>
      </c>
      <c r="H1451" s="145">
        <f>IFERROR(IF(F1451= "yes",VLOOKUP(C1451,Summary!$B:$I,5,0),0),0)</f>
        <v>0</v>
      </c>
      <c r="I1451" s="143">
        <f t="shared" si="313"/>
        <v>0</v>
      </c>
      <c r="J1451" s="101">
        <f>VLOOKUP($A1451,'2021-22 Salary &amp; Benefits'!$A:$I,3,FALSE)</f>
        <v>1.1200000000000001</v>
      </c>
      <c r="K1451" s="101">
        <f>VLOOKUP($A1451,'2021-22 Salary &amp; Benefits'!$A:$I,4,FALSE)</f>
        <v>1.1600000000000001</v>
      </c>
      <c r="L1451" s="45">
        <f t="shared" si="314"/>
        <v>0</v>
      </c>
      <c r="M1451" s="29">
        <v>15</v>
      </c>
      <c r="N1451" s="31">
        <f t="shared" si="315"/>
        <v>0</v>
      </c>
      <c r="O1451" s="29">
        <v>1.1000000000000001</v>
      </c>
      <c r="P1451" s="29">
        <v>36</v>
      </c>
      <c r="Q1451" s="32">
        <f t="shared" si="316"/>
        <v>0</v>
      </c>
      <c r="R1451" s="122">
        <f t="shared" si="317"/>
        <v>0</v>
      </c>
      <c r="S1451" s="25">
        <f>VLOOKUP($A1451,'2021-22 Salary &amp; Benefits'!$A:$I,5,FALSE)</f>
        <v>67585</v>
      </c>
      <c r="T1451" s="25">
        <f>VLOOKUP($A1451,'2021-22 Salary &amp; Benefits'!$A:$I,6,FALSE)</f>
        <v>68937</v>
      </c>
      <c r="U1451" s="26">
        <f t="shared" si="318"/>
        <v>0</v>
      </c>
      <c r="V1451" s="26">
        <f t="shared" si="319"/>
        <v>0</v>
      </c>
      <c r="W1451" s="26">
        <f>'2021-22 Salary &amp; Benefits'!G$6</f>
        <v>11848.32</v>
      </c>
      <c r="X1451" s="28">
        <f>'2021-22 Salary &amp; Benefits'!H$6</f>
        <v>0.2271</v>
      </c>
      <c r="Y1451" s="28">
        <f>'2021-22 Salary &amp; Benefits'!I$6</f>
        <v>0.22070000000000001</v>
      </c>
      <c r="Z1451" s="26">
        <f t="shared" si="320"/>
        <v>0</v>
      </c>
      <c r="AA1451" s="27">
        <f t="shared" si="312"/>
        <v>0</v>
      </c>
      <c r="AB1451" s="27">
        <f t="shared" si="321"/>
        <v>0</v>
      </c>
      <c r="AC1451" s="27">
        <f t="shared" si="322"/>
        <v>0</v>
      </c>
      <c r="AD1451" s="26">
        <f t="shared" si="323"/>
        <v>0</v>
      </c>
    </row>
    <row r="1452" spans="1:30" s="5" customFormat="1">
      <c r="A1452" s="129" t="s">
        <v>2458</v>
      </c>
      <c r="B1452" s="129" t="s">
        <v>1450</v>
      </c>
      <c r="C1452" s="130">
        <v>2681</v>
      </c>
      <c r="D1452" s="129" t="s">
        <v>1453</v>
      </c>
      <c r="E1452" s="169">
        <f>VLOOKUP($C1452,'2020-21 School Level AAFTE'!$C:$Z,11,FALSE)</f>
        <v>0.22800000000000001</v>
      </c>
      <c r="F1452" s="169" t="str">
        <f>VLOOKUP($C1452,'2020-21 School Level AAFTE'!$C:$Z,8,FALSE)</f>
        <v>No</v>
      </c>
      <c r="G1452" s="167">
        <f>VLOOKUP($C1452,'2020-21 School Level AAFTE'!$C:$I,7,FALSE)</f>
        <v>1434.06</v>
      </c>
      <c r="H1452" s="145">
        <f>IFERROR(IF(F1452= "yes",VLOOKUP(C1452,Summary!$B:$I,5,0),0),0)</f>
        <v>0</v>
      </c>
      <c r="I1452" s="143">
        <f t="shared" si="313"/>
        <v>0</v>
      </c>
      <c r="J1452" s="101">
        <f>VLOOKUP($A1452,'2021-22 Salary &amp; Benefits'!$A:$I,3,FALSE)</f>
        <v>1.1200000000000001</v>
      </c>
      <c r="K1452" s="101">
        <f>VLOOKUP($A1452,'2021-22 Salary &amp; Benefits'!$A:$I,4,FALSE)</f>
        <v>1.1600000000000001</v>
      </c>
      <c r="L1452" s="45">
        <f t="shared" si="314"/>
        <v>0</v>
      </c>
      <c r="M1452" s="29">
        <v>15</v>
      </c>
      <c r="N1452" s="31">
        <f t="shared" si="315"/>
        <v>0</v>
      </c>
      <c r="O1452" s="29">
        <v>1.1000000000000001</v>
      </c>
      <c r="P1452" s="29">
        <v>36</v>
      </c>
      <c r="Q1452" s="32">
        <f t="shared" si="316"/>
        <v>0</v>
      </c>
      <c r="R1452" s="122">
        <f t="shared" si="317"/>
        <v>0</v>
      </c>
      <c r="S1452" s="25">
        <f>VLOOKUP($A1452,'2021-22 Salary &amp; Benefits'!$A:$I,5,FALSE)</f>
        <v>67585</v>
      </c>
      <c r="T1452" s="25">
        <f>VLOOKUP($A1452,'2021-22 Salary &amp; Benefits'!$A:$I,6,FALSE)</f>
        <v>68937</v>
      </c>
      <c r="U1452" s="26">
        <f t="shared" si="318"/>
        <v>0</v>
      </c>
      <c r="V1452" s="26">
        <f t="shared" si="319"/>
        <v>0</v>
      </c>
      <c r="W1452" s="26">
        <f>'2021-22 Salary &amp; Benefits'!G$6</f>
        <v>11848.32</v>
      </c>
      <c r="X1452" s="28">
        <f>'2021-22 Salary &amp; Benefits'!H$6</f>
        <v>0.2271</v>
      </c>
      <c r="Y1452" s="28">
        <f>'2021-22 Salary &amp; Benefits'!I$6</f>
        <v>0.22070000000000001</v>
      </c>
      <c r="Z1452" s="26">
        <f t="shared" si="320"/>
        <v>0</v>
      </c>
      <c r="AA1452" s="27">
        <f t="shared" si="312"/>
        <v>0</v>
      </c>
      <c r="AB1452" s="27">
        <f t="shared" si="321"/>
        <v>0</v>
      </c>
      <c r="AC1452" s="27">
        <f t="shared" si="322"/>
        <v>0</v>
      </c>
      <c r="AD1452" s="26">
        <f t="shared" si="323"/>
        <v>0</v>
      </c>
    </row>
    <row r="1453" spans="1:30" s="5" customFormat="1">
      <c r="A1453" s="129" t="s">
        <v>2458</v>
      </c>
      <c r="B1453" s="129" t="s">
        <v>1450</v>
      </c>
      <c r="C1453" s="130">
        <v>5631</v>
      </c>
      <c r="D1453" s="129" t="s">
        <v>244</v>
      </c>
      <c r="E1453" s="169">
        <f>VLOOKUP($C1453,'2020-21 School Level AAFTE'!$C:$Z,11,FALSE)</f>
        <v>0.11360000000000001</v>
      </c>
      <c r="F1453" s="169" t="str">
        <f>VLOOKUP($C1453,'2020-21 School Level AAFTE'!$C:$Z,8,FALSE)</f>
        <v>No</v>
      </c>
      <c r="G1453" s="167">
        <f>VLOOKUP($C1453,'2020-21 School Level AAFTE'!$C:$I,7,FALSE)</f>
        <v>300.7</v>
      </c>
      <c r="H1453" s="145">
        <f>IFERROR(IF(F1453= "yes",VLOOKUP(C1453,Summary!$B:$I,5,0),0),0)</f>
        <v>0</v>
      </c>
      <c r="I1453" s="144">
        <f t="shared" si="313"/>
        <v>0</v>
      </c>
      <c r="J1453" s="101">
        <f>VLOOKUP($A1453,'2021-22 Salary &amp; Benefits'!$A:$I,3,FALSE)</f>
        <v>1.1200000000000001</v>
      </c>
      <c r="K1453" s="101">
        <f>VLOOKUP($A1453,'2021-22 Salary &amp; Benefits'!$A:$I,4,FALSE)</f>
        <v>1.1600000000000001</v>
      </c>
      <c r="L1453" s="121">
        <f t="shared" si="314"/>
        <v>0</v>
      </c>
      <c r="M1453" s="29">
        <v>15</v>
      </c>
      <c r="N1453" s="31">
        <f t="shared" si="315"/>
        <v>0</v>
      </c>
      <c r="O1453" s="29">
        <v>1.1000000000000001</v>
      </c>
      <c r="P1453" s="29">
        <v>36</v>
      </c>
      <c r="Q1453" s="32">
        <f t="shared" si="316"/>
        <v>0</v>
      </c>
      <c r="R1453" s="122">
        <f t="shared" si="317"/>
        <v>0</v>
      </c>
      <c r="S1453" s="25">
        <f>VLOOKUP($A1453,'2021-22 Salary &amp; Benefits'!$A:$I,5,FALSE)</f>
        <v>67585</v>
      </c>
      <c r="T1453" s="25">
        <f>VLOOKUP($A1453,'2021-22 Salary &amp; Benefits'!$A:$I,6,FALSE)</f>
        <v>68937</v>
      </c>
      <c r="U1453" s="26">
        <f t="shared" si="318"/>
        <v>0</v>
      </c>
      <c r="V1453" s="26">
        <f t="shared" si="319"/>
        <v>0</v>
      </c>
      <c r="W1453" s="26">
        <f>'2021-22 Salary &amp; Benefits'!G$6</f>
        <v>11848.32</v>
      </c>
      <c r="X1453" s="28">
        <f>'2021-22 Salary &amp; Benefits'!H$6</f>
        <v>0.2271</v>
      </c>
      <c r="Y1453" s="28">
        <f>'2021-22 Salary &amp; Benefits'!I$6</f>
        <v>0.22070000000000001</v>
      </c>
      <c r="Z1453" s="26">
        <f t="shared" si="320"/>
        <v>0</v>
      </c>
      <c r="AA1453" s="27">
        <f t="shared" si="312"/>
        <v>0</v>
      </c>
      <c r="AB1453" s="27">
        <f t="shared" si="321"/>
        <v>0</v>
      </c>
      <c r="AC1453" s="27">
        <f t="shared" si="322"/>
        <v>0</v>
      </c>
      <c r="AD1453" s="26">
        <f t="shared" si="323"/>
        <v>0</v>
      </c>
    </row>
    <row r="1454" spans="1:30" s="5" customFormat="1">
      <c r="A1454" s="129" t="s">
        <v>2458</v>
      </c>
      <c r="B1454" s="129" t="s">
        <v>1450</v>
      </c>
      <c r="C1454" s="130">
        <v>3685</v>
      </c>
      <c r="D1454" s="129" t="s">
        <v>1458</v>
      </c>
      <c r="E1454" s="169">
        <f>VLOOKUP($C1454,'2020-21 School Level AAFTE'!$C:$Z,11,FALSE)</f>
        <v>0.1527</v>
      </c>
      <c r="F1454" s="169" t="str">
        <f>VLOOKUP($C1454,'2020-21 School Level AAFTE'!$C:$Z,8,FALSE)</f>
        <v>No</v>
      </c>
      <c r="G1454" s="167">
        <f>VLOOKUP($C1454,'2020-21 School Level AAFTE'!$C:$I,7,FALSE)</f>
        <v>478.29</v>
      </c>
      <c r="H1454" s="145">
        <f>IFERROR(IF(F1454= "yes",VLOOKUP(C1454,Summary!$B:$I,5,0),0),0)</f>
        <v>0</v>
      </c>
      <c r="I1454" s="143">
        <f t="shared" si="313"/>
        <v>0</v>
      </c>
      <c r="J1454" s="101">
        <f>VLOOKUP($A1454,'2021-22 Salary &amp; Benefits'!$A:$I,3,FALSE)</f>
        <v>1.1200000000000001</v>
      </c>
      <c r="K1454" s="101">
        <f>VLOOKUP($A1454,'2021-22 Salary &amp; Benefits'!$A:$I,4,FALSE)</f>
        <v>1.1600000000000001</v>
      </c>
      <c r="L1454" s="45">
        <f t="shared" si="314"/>
        <v>0</v>
      </c>
      <c r="M1454" s="29">
        <v>15</v>
      </c>
      <c r="N1454" s="31">
        <f t="shared" si="315"/>
        <v>0</v>
      </c>
      <c r="O1454" s="29">
        <v>1.1000000000000001</v>
      </c>
      <c r="P1454" s="29">
        <v>36</v>
      </c>
      <c r="Q1454" s="32">
        <f t="shared" si="316"/>
        <v>0</v>
      </c>
      <c r="R1454" s="122">
        <f t="shared" si="317"/>
        <v>0</v>
      </c>
      <c r="S1454" s="25">
        <f>VLOOKUP($A1454,'2021-22 Salary &amp; Benefits'!$A:$I,5,FALSE)</f>
        <v>67585</v>
      </c>
      <c r="T1454" s="25">
        <f>VLOOKUP($A1454,'2021-22 Salary &amp; Benefits'!$A:$I,6,FALSE)</f>
        <v>68937</v>
      </c>
      <c r="U1454" s="26">
        <f t="shared" si="318"/>
        <v>0</v>
      </c>
      <c r="V1454" s="26">
        <f t="shared" si="319"/>
        <v>0</v>
      </c>
      <c r="W1454" s="26">
        <f>'2021-22 Salary &amp; Benefits'!G$6</f>
        <v>11848.32</v>
      </c>
      <c r="X1454" s="28">
        <f>'2021-22 Salary &amp; Benefits'!H$6</f>
        <v>0.2271</v>
      </c>
      <c r="Y1454" s="28">
        <f>'2021-22 Salary &amp; Benefits'!I$6</f>
        <v>0.22070000000000001</v>
      </c>
      <c r="Z1454" s="26">
        <f t="shared" si="320"/>
        <v>0</v>
      </c>
      <c r="AA1454" s="27">
        <f t="shared" si="312"/>
        <v>0</v>
      </c>
      <c r="AB1454" s="27">
        <f t="shared" si="321"/>
        <v>0</v>
      </c>
      <c r="AC1454" s="27">
        <f t="shared" si="322"/>
        <v>0</v>
      </c>
      <c r="AD1454" s="26">
        <f t="shared" si="323"/>
        <v>0</v>
      </c>
    </row>
    <row r="1455" spans="1:30" s="5" customFormat="1">
      <c r="A1455" s="129" t="s">
        <v>2458</v>
      </c>
      <c r="B1455" s="129" t="s">
        <v>1450</v>
      </c>
      <c r="C1455" s="130">
        <v>3056</v>
      </c>
      <c r="D1455" s="129" t="s">
        <v>1456</v>
      </c>
      <c r="E1455" s="169">
        <f>VLOOKUP($C1455,'2020-21 School Level AAFTE'!$C:$Z,11,FALSE)</f>
        <v>0.35709999999999997</v>
      </c>
      <c r="F1455" s="169" t="str">
        <f>VLOOKUP($C1455,'2020-21 School Level AAFTE'!$C:$Z,8,FALSE)</f>
        <v>No</v>
      </c>
      <c r="G1455" s="167">
        <f>VLOOKUP($C1455,'2020-21 School Level AAFTE'!$C:$I,7,FALSE)</f>
        <v>324.94</v>
      </c>
      <c r="H1455" s="145">
        <f>IFERROR(IF(F1455= "yes",VLOOKUP(C1455,Summary!$B:$I,5,0),0),0)</f>
        <v>0</v>
      </c>
      <c r="I1455" s="143">
        <f t="shared" si="313"/>
        <v>0</v>
      </c>
      <c r="J1455" s="101">
        <f>VLOOKUP($A1455,'2021-22 Salary &amp; Benefits'!$A:$I,3,FALSE)</f>
        <v>1.1200000000000001</v>
      </c>
      <c r="K1455" s="101">
        <f>VLOOKUP($A1455,'2021-22 Salary &amp; Benefits'!$A:$I,4,FALSE)</f>
        <v>1.1600000000000001</v>
      </c>
      <c r="L1455" s="45">
        <f t="shared" si="314"/>
        <v>0</v>
      </c>
      <c r="M1455" s="29">
        <v>15</v>
      </c>
      <c r="N1455" s="31">
        <f t="shared" si="315"/>
        <v>0</v>
      </c>
      <c r="O1455" s="29">
        <v>1.1000000000000001</v>
      </c>
      <c r="P1455" s="29">
        <v>36</v>
      </c>
      <c r="Q1455" s="32">
        <f t="shared" si="316"/>
        <v>0</v>
      </c>
      <c r="R1455" s="122">
        <f t="shared" si="317"/>
        <v>0</v>
      </c>
      <c r="S1455" s="25">
        <f>VLOOKUP($A1455,'2021-22 Salary &amp; Benefits'!$A:$I,5,FALSE)</f>
        <v>67585</v>
      </c>
      <c r="T1455" s="25">
        <f>VLOOKUP($A1455,'2021-22 Salary &amp; Benefits'!$A:$I,6,FALSE)</f>
        <v>68937</v>
      </c>
      <c r="U1455" s="26">
        <f t="shared" si="318"/>
        <v>0</v>
      </c>
      <c r="V1455" s="26">
        <f t="shared" si="319"/>
        <v>0</v>
      </c>
      <c r="W1455" s="26">
        <f>'2021-22 Salary &amp; Benefits'!G$6</f>
        <v>11848.32</v>
      </c>
      <c r="X1455" s="28">
        <f>'2021-22 Salary &amp; Benefits'!H$6</f>
        <v>0.2271</v>
      </c>
      <c r="Y1455" s="28">
        <f>'2021-22 Salary &amp; Benefits'!I$6</f>
        <v>0.22070000000000001</v>
      </c>
      <c r="Z1455" s="26">
        <f t="shared" si="320"/>
        <v>0</v>
      </c>
      <c r="AA1455" s="27">
        <f t="shared" si="312"/>
        <v>0</v>
      </c>
      <c r="AB1455" s="27">
        <f t="shared" si="321"/>
        <v>0</v>
      </c>
      <c r="AC1455" s="27">
        <f t="shared" si="322"/>
        <v>0</v>
      </c>
      <c r="AD1455" s="26">
        <f t="shared" si="323"/>
        <v>0</v>
      </c>
    </row>
    <row r="1456" spans="1:30" s="5" customFormat="1">
      <c r="A1456" s="129" t="s">
        <v>2458</v>
      </c>
      <c r="B1456" s="129" t="s">
        <v>1450</v>
      </c>
      <c r="C1456" s="130">
        <v>4307</v>
      </c>
      <c r="D1456" s="129" t="s">
        <v>1464</v>
      </c>
      <c r="E1456" s="169">
        <f>VLOOKUP($C1456,'2020-21 School Level AAFTE'!$C:$Z,11,FALSE)</f>
        <v>0.1211</v>
      </c>
      <c r="F1456" s="169" t="str">
        <f>VLOOKUP($C1456,'2020-21 School Level AAFTE'!$C:$Z,8,FALSE)</f>
        <v>No</v>
      </c>
      <c r="G1456" s="167">
        <f>VLOOKUP($C1456,'2020-21 School Level AAFTE'!$C:$I,7,FALSE)</f>
        <v>484.02</v>
      </c>
      <c r="H1456" s="145">
        <f>IFERROR(IF(F1456= "yes",VLOOKUP(C1456,Summary!$B:$I,5,0),0),0)</f>
        <v>0</v>
      </c>
      <c r="I1456" s="143">
        <f t="shared" si="313"/>
        <v>0</v>
      </c>
      <c r="J1456" s="101">
        <f>VLOOKUP($A1456,'2021-22 Salary &amp; Benefits'!$A:$I,3,FALSE)</f>
        <v>1.1200000000000001</v>
      </c>
      <c r="K1456" s="101">
        <f>VLOOKUP($A1456,'2021-22 Salary &amp; Benefits'!$A:$I,4,FALSE)</f>
        <v>1.1600000000000001</v>
      </c>
      <c r="L1456" s="45">
        <f t="shared" si="314"/>
        <v>0</v>
      </c>
      <c r="M1456" s="29">
        <v>15</v>
      </c>
      <c r="N1456" s="31">
        <f t="shared" si="315"/>
        <v>0</v>
      </c>
      <c r="O1456" s="29">
        <v>1.1000000000000001</v>
      </c>
      <c r="P1456" s="29">
        <v>36</v>
      </c>
      <c r="Q1456" s="32">
        <f t="shared" si="316"/>
        <v>0</v>
      </c>
      <c r="R1456" s="122">
        <f t="shared" si="317"/>
        <v>0</v>
      </c>
      <c r="S1456" s="25">
        <f>VLOOKUP($A1456,'2021-22 Salary &amp; Benefits'!$A:$I,5,FALSE)</f>
        <v>67585</v>
      </c>
      <c r="T1456" s="25">
        <f>VLOOKUP($A1456,'2021-22 Salary &amp; Benefits'!$A:$I,6,FALSE)</f>
        <v>68937</v>
      </c>
      <c r="U1456" s="26">
        <f t="shared" si="318"/>
        <v>0</v>
      </c>
      <c r="V1456" s="26">
        <f t="shared" si="319"/>
        <v>0</v>
      </c>
      <c r="W1456" s="26">
        <f>'2021-22 Salary &amp; Benefits'!G$6</f>
        <v>11848.32</v>
      </c>
      <c r="X1456" s="28">
        <f>'2021-22 Salary &amp; Benefits'!H$6</f>
        <v>0.2271</v>
      </c>
      <c r="Y1456" s="28">
        <f>'2021-22 Salary &amp; Benefits'!I$6</f>
        <v>0.22070000000000001</v>
      </c>
      <c r="Z1456" s="26">
        <f t="shared" si="320"/>
        <v>0</v>
      </c>
      <c r="AA1456" s="27">
        <f t="shared" si="312"/>
        <v>0</v>
      </c>
      <c r="AB1456" s="27">
        <f t="shared" si="321"/>
        <v>0</v>
      </c>
      <c r="AC1456" s="27">
        <f t="shared" si="322"/>
        <v>0</v>
      </c>
      <c r="AD1456" s="26">
        <f t="shared" si="323"/>
        <v>0</v>
      </c>
    </row>
    <row r="1457" spans="1:30" s="5" customFormat="1">
      <c r="A1457" s="129" t="s">
        <v>2429</v>
      </c>
      <c r="B1457" s="129" t="s">
        <v>1221</v>
      </c>
      <c r="C1457" s="130">
        <v>4463</v>
      </c>
      <c r="D1457" s="129" t="s">
        <v>244</v>
      </c>
      <c r="E1457" s="169">
        <f>VLOOKUP($C1457,'2020-21 School Level AAFTE'!$C:$Z,11,FALSE)</f>
        <v>0.62990000000000002</v>
      </c>
      <c r="F1457" s="169" t="str">
        <f>VLOOKUP($C1457,'2020-21 School Level AAFTE'!$C:$Z,8,FALSE)</f>
        <v>Yes</v>
      </c>
      <c r="G1457" s="167">
        <f>VLOOKUP($C1457,'2020-21 School Level AAFTE'!$C:$I,7,FALSE)</f>
        <v>409.02</v>
      </c>
      <c r="H1457" s="145">
        <f>IFERROR(IF(F1457= "yes",VLOOKUP(C1457,Summary!$B:$I,5,0),0),0)</f>
        <v>0</v>
      </c>
      <c r="I1457" s="144">
        <f t="shared" si="313"/>
        <v>409.02</v>
      </c>
      <c r="J1457" s="101">
        <f>VLOOKUP($A1457,'2021-22 Salary &amp; Benefits'!$A:$I,3,FALSE)</f>
        <v>1</v>
      </c>
      <c r="K1457" s="101">
        <f>VLOOKUP($A1457,'2021-22 Salary &amp; Benefits'!$A:$I,4,FALSE)</f>
        <v>1</v>
      </c>
      <c r="L1457" s="121">
        <f t="shared" si="314"/>
        <v>409.02</v>
      </c>
      <c r="M1457" s="29">
        <v>15</v>
      </c>
      <c r="N1457" s="31">
        <f t="shared" si="315"/>
        <v>27.267999999999997</v>
      </c>
      <c r="O1457" s="29">
        <v>1.1000000000000001</v>
      </c>
      <c r="P1457" s="29">
        <v>36</v>
      </c>
      <c r="Q1457" s="32">
        <f t="shared" si="316"/>
        <v>1079.8127999999999</v>
      </c>
      <c r="R1457" s="122">
        <f t="shared" si="317"/>
        <v>1.199792</v>
      </c>
      <c r="S1457" s="25">
        <f>VLOOKUP($A1457,'2021-22 Salary &amp; Benefits'!$A:$I,5,FALSE)</f>
        <v>67585</v>
      </c>
      <c r="T1457" s="25">
        <f>VLOOKUP($A1457,'2021-22 Salary &amp; Benefits'!$A:$I,6,FALSE)</f>
        <v>68937</v>
      </c>
      <c r="U1457" s="26">
        <f t="shared" si="318"/>
        <v>81087.942320000002</v>
      </c>
      <c r="V1457" s="26">
        <f t="shared" si="319"/>
        <v>1622.1187839999911</v>
      </c>
      <c r="W1457" s="26">
        <f>'2021-22 Salary &amp; Benefits'!G$6</f>
        <v>11848.32</v>
      </c>
      <c r="X1457" s="28">
        <f>'2021-22 Salary &amp; Benefits'!H$6</f>
        <v>0.2271</v>
      </c>
      <c r="Y1457" s="28">
        <f>'2021-22 Salary &amp; Benefits'!I$6</f>
        <v>0.22070000000000001</v>
      </c>
      <c r="Z1457" s="26">
        <f t="shared" si="320"/>
        <v>32988.592865940795</v>
      </c>
      <c r="AA1457" s="27">
        <f t="shared" si="312"/>
        <v>1378.5010183999998</v>
      </c>
      <c r="AB1457" s="27">
        <f t="shared" si="321"/>
        <v>304.23517476087994</v>
      </c>
      <c r="AC1457" s="27">
        <f t="shared" si="322"/>
        <v>1682.7361931608798</v>
      </c>
      <c r="AD1457" s="26">
        <f t="shared" si="323"/>
        <v>117381.39016310166</v>
      </c>
    </row>
    <row r="1458" spans="1:30" s="5" customFormat="1">
      <c r="A1458" s="129" t="s">
        <v>2429</v>
      </c>
      <c r="B1458" s="129" t="s">
        <v>1221</v>
      </c>
      <c r="C1458" s="130">
        <v>2865</v>
      </c>
      <c r="D1458" s="129" t="s">
        <v>130</v>
      </c>
      <c r="E1458" s="169">
        <f>VLOOKUP($C1458,'2020-21 School Level AAFTE'!$C:$Z,11,FALSE)</f>
        <v>0.65049999999999997</v>
      </c>
      <c r="F1458" s="169" t="str">
        <f>VLOOKUP($C1458,'2020-21 School Level AAFTE'!$C:$Z,8,FALSE)</f>
        <v>Yes</v>
      </c>
      <c r="G1458" s="167">
        <f>VLOOKUP($C1458,'2020-21 School Level AAFTE'!$C:$I,7,FALSE)</f>
        <v>236.81</v>
      </c>
      <c r="H1458" s="145">
        <f>IFERROR(IF(F1458= "yes",VLOOKUP(C1458,Summary!$B:$I,5,0),0),0)</f>
        <v>0</v>
      </c>
      <c r="I1458" s="144">
        <f t="shared" si="313"/>
        <v>236.81</v>
      </c>
      <c r="J1458" s="101">
        <f>VLOOKUP($A1458,'2021-22 Salary &amp; Benefits'!$A:$I,3,FALSE)</f>
        <v>1</v>
      </c>
      <c r="K1458" s="101">
        <f>VLOOKUP($A1458,'2021-22 Salary &amp; Benefits'!$A:$I,4,FALSE)</f>
        <v>1</v>
      </c>
      <c r="L1458" s="121">
        <f t="shared" si="314"/>
        <v>236.81</v>
      </c>
      <c r="M1458" s="29">
        <v>15</v>
      </c>
      <c r="N1458" s="31">
        <f t="shared" si="315"/>
        <v>15.787333333333333</v>
      </c>
      <c r="O1458" s="29">
        <v>1.1000000000000001</v>
      </c>
      <c r="P1458" s="29">
        <v>36</v>
      </c>
      <c r="Q1458" s="32">
        <f t="shared" si="316"/>
        <v>625.17840000000001</v>
      </c>
      <c r="R1458" s="122">
        <f t="shared" si="317"/>
        <v>0.69464266666666663</v>
      </c>
      <c r="S1458" s="25">
        <f>VLOOKUP($A1458,'2021-22 Salary &amp; Benefits'!$A:$I,5,FALSE)</f>
        <v>67585</v>
      </c>
      <c r="T1458" s="25">
        <f>VLOOKUP($A1458,'2021-22 Salary &amp; Benefits'!$A:$I,6,FALSE)</f>
        <v>68937</v>
      </c>
      <c r="U1458" s="26">
        <f t="shared" si="318"/>
        <v>46947.424626666667</v>
      </c>
      <c r="V1458" s="26">
        <f t="shared" si="319"/>
        <v>939.15688533333014</v>
      </c>
      <c r="W1458" s="26">
        <f>'2021-22 Salary &amp; Benefits'!G$6</f>
        <v>11848.32</v>
      </c>
      <c r="X1458" s="28">
        <f>'2021-22 Salary &amp; Benefits'!H$6</f>
        <v>0.2271</v>
      </c>
      <c r="Y1458" s="28">
        <f>'2021-22 Salary &amp; Benefits'!I$6</f>
        <v>0.22070000000000001</v>
      </c>
      <c r="Z1458" s="26">
        <f t="shared" si="320"/>
        <v>19099.380657629066</v>
      </c>
      <c r="AA1458" s="27">
        <f t="shared" si="312"/>
        <v>798.10969186666671</v>
      </c>
      <c r="AB1458" s="27">
        <f t="shared" si="321"/>
        <v>176.14280899497334</v>
      </c>
      <c r="AC1458" s="27">
        <f t="shared" si="322"/>
        <v>974.2525008616401</v>
      </c>
      <c r="AD1458" s="26">
        <f t="shared" si="323"/>
        <v>67960.214670490692</v>
      </c>
    </row>
    <row r="1459" spans="1:30" s="5" customFormat="1">
      <c r="A1459" s="129" t="s">
        <v>2327</v>
      </c>
      <c r="B1459" s="129" t="s">
        <v>408</v>
      </c>
      <c r="C1459" s="130">
        <v>3087</v>
      </c>
      <c r="D1459" s="129" t="s">
        <v>410</v>
      </c>
      <c r="E1459" s="169">
        <f>VLOOKUP($C1459,'2020-21 School Level AAFTE'!$C:$Z,11,FALSE)</f>
        <v>0.52110000000000001</v>
      </c>
      <c r="F1459" s="169" t="str">
        <f>VLOOKUP($C1459,'2020-21 School Level AAFTE'!$C:$Z,8,FALSE)</f>
        <v>Yes</v>
      </c>
      <c r="G1459" s="167">
        <f>VLOOKUP($C1459,'2020-21 School Level AAFTE'!$C:$I,7,FALSE)</f>
        <v>168.02</v>
      </c>
      <c r="H1459" s="145">
        <f>IFERROR(IF(F1459= "yes",VLOOKUP(C1459,Summary!$B:$I,5,0),0),0)</f>
        <v>0</v>
      </c>
      <c r="I1459" s="144">
        <f t="shared" si="313"/>
        <v>168.02</v>
      </c>
      <c r="J1459" s="101">
        <f>VLOOKUP($A1459,'2021-22 Salary &amp; Benefits'!$A:$I,3,FALSE)</f>
        <v>1</v>
      </c>
      <c r="K1459" s="101">
        <f>VLOOKUP($A1459,'2021-22 Salary &amp; Benefits'!$A:$I,4,FALSE)</f>
        <v>1.04</v>
      </c>
      <c r="L1459" s="121">
        <f t="shared" si="314"/>
        <v>168.02</v>
      </c>
      <c r="M1459" s="29">
        <v>15</v>
      </c>
      <c r="N1459" s="31">
        <f t="shared" si="315"/>
        <v>11.201333333333334</v>
      </c>
      <c r="O1459" s="29">
        <v>1.1000000000000001</v>
      </c>
      <c r="P1459" s="29">
        <v>36</v>
      </c>
      <c r="Q1459" s="32">
        <f t="shared" si="316"/>
        <v>443.57280000000009</v>
      </c>
      <c r="R1459" s="122">
        <f t="shared" si="317"/>
        <v>0.49285866666666678</v>
      </c>
      <c r="S1459" s="25">
        <f>VLOOKUP($A1459,'2021-22 Salary &amp; Benefits'!$A:$I,5,FALSE)</f>
        <v>67585</v>
      </c>
      <c r="T1459" s="25">
        <f>VLOOKUP($A1459,'2021-22 Salary &amp; Benefits'!$A:$I,6,FALSE)</f>
        <v>68937</v>
      </c>
      <c r="U1459" s="26">
        <f t="shared" si="318"/>
        <v>33309.852986666672</v>
      </c>
      <c r="V1459" s="26">
        <f t="shared" si="319"/>
        <v>2025.3928334933371</v>
      </c>
      <c r="W1459" s="26">
        <f>'2021-22 Salary &amp; Benefits'!G$6</f>
        <v>11848.32</v>
      </c>
      <c r="X1459" s="28">
        <f>'2021-22 Salary &amp; Benefits'!H$6</f>
        <v>0.2271</v>
      </c>
      <c r="Y1459" s="28">
        <f>'2021-22 Salary &amp; Benefits'!I$6</f>
        <v>0.22070000000000001</v>
      </c>
      <c r="Z1459" s="26">
        <f t="shared" si="320"/>
        <v>13851.219009063982</v>
      </c>
      <c r="AA1459" s="27">
        <f t="shared" si="312"/>
        <v>588.9207636693335</v>
      </c>
      <c r="AB1459" s="27">
        <f t="shared" si="321"/>
        <v>129.9748125418219</v>
      </c>
      <c r="AC1459" s="27">
        <f t="shared" si="322"/>
        <v>718.89557621115546</v>
      </c>
      <c r="AD1459" s="26">
        <f t="shared" si="323"/>
        <v>49905.360405435153</v>
      </c>
    </row>
    <row r="1460" spans="1:30" s="5" customFormat="1">
      <c r="A1460" s="129" t="s">
        <v>2327</v>
      </c>
      <c r="B1460" s="129" t="s">
        <v>408</v>
      </c>
      <c r="C1460" s="130">
        <v>2241</v>
      </c>
      <c r="D1460" s="129" t="s">
        <v>409</v>
      </c>
      <c r="E1460" s="169">
        <f>VLOOKUP($C1460,'2020-21 School Level AAFTE'!$C:$Z,11,FALSE)</f>
        <v>0.48080000000000001</v>
      </c>
      <c r="F1460" s="169" t="str">
        <f>VLOOKUP($C1460,'2020-21 School Level AAFTE'!$C:$Z,8,FALSE)</f>
        <v>No</v>
      </c>
      <c r="G1460" s="167">
        <f>VLOOKUP($C1460,'2020-21 School Level AAFTE'!$C:$I,7,FALSE)</f>
        <v>139.62</v>
      </c>
      <c r="H1460" s="145">
        <f>IFERROR(IF(F1460= "yes",VLOOKUP(C1460,Summary!$B:$I,5,0),0),0)</f>
        <v>0</v>
      </c>
      <c r="I1460" s="143">
        <f t="shared" si="313"/>
        <v>0</v>
      </c>
      <c r="J1460" s="101">
        <f>VLOOKUP($A1460,'2021-22 Salary &amp; Benefits'!$A:$I,3,FALSE)</f>
        <v>1</v>
      </c>
      <c r="K1460" s="101">
        <f>VLOOKUP($A1460,'2021-22 Salary &amp; Benefits'!$A:$I,4,FALSE)</f>
        <v>1.04</v>
      </c>
      <c r="L1460" s="45">
        <f t="shared" si="314"/>
        <v>0</v>
      </c>
      <c r="M1460" s="29">
        <v>15</v>
      </c>
      <c r="N1460" s="31">
        <f t="shared" si="315"/>
        <v>0</v>
      </c>
      <c r="O1460" s="29">
        <v>1.1000000000000001</v>
      </c>
      <c r="P1460" s="29">
        <v>36</v>
      </c>
      <c r="Q1460" s="32">
        <f t="shared" si="316"/>
        <v>0</v>
      </c>
      <c r="R1460" s="122">
        <f t="shared" si="317"/>
        <v>0</v>
      </c>
      <c r="S1460" s="25">
        <f>VLOOKUP($A1460,'2021-22 Salary &amp; Benefits'!$A:$I,5,FALSE)</f>
        <v>67585</v>
      </c>
      <c r="T1460" s="25">
        <f>VLOOKUP($A1460,'2021-22 Salary &amp; Benefits'!$A:$I,6,FALSE)</f>
        <v>68937</v>
      </c>
      <c r="U1460" s="26">
        <f t="shared" si="318"/>
        <v>0</v>
      </c>
      <c r="V1460" s="26">
        <f t="shared" si="319"/>
        <v>0</v>
      </c>
      <c r="W1460" s="26">
        <f>'2021-22 Salary &amp; Benefits'!G$6</f>
        <v>11848.32</v>
      </c>
      <c r="X1460" s="28">
        <f>'2021-22 Salary &amp; Benefits'!H$6</f>
        <v>0.2271</v>
      </c>
      <c r="Y1460" s="28">
        <f>'2021-22 Salary &amp; Benefits'!I$6</f>
        <v>0.22070000000000001</v>
      </c>
      <c r="Z1460" s="26">
        <f t="shared" si="320"/>
        <v>0</v>
      </c>
      <c r="AA1460" s="27">
        <f t="shared" si="312"/>
        <v>0</v>
      </c>
      <c r="AB1460" s="27">
        <f t="shared" si="321"/>
        <v>0</v>
      </c>
      <c r="AC1460" s="27">
        <f t="shared" si="322"/>
        <v>0</v>
      </c>
      <c r="AD1460" s="26">
        <f t="shared" si="323"/>
        <v>0</v>
      </c>
    </row>
    <row r="1461" spans="1:30" s="5" customFormat="1">
      <c r="A1461" s="151" t="s">
        <v>2288</v>
      </c>
      <c r="B1461" s="129" t="s">
        <v>136</v>
      </c>
      <c r="C1461" s="133">
        <v>4494</v>
      </c>
      <c r="D1461" s="151" t="s">
        <v>143</v>
      </c>
      <c r="E1461" s="169">
        <f>VLOOKUP($C1461,'2020-21 School Level AAFTE'!$C:$Z,11,FALSE)</f>
        <v>0.63</v>
      </c>
      <c r="F1461" s="169" t="str">
        <f>VLOOKUP($C1461,'2020-21 School Level AAFTE'!$C:$Z,8,FALSE)</f>
        <v>Yes</v>
      </c>
      <c r="G1461" s="167">
        <f>VLOOKUP($C1461,'2020-21 School Level AAFTE'!$C:$I,7,FALSE)</f>
        <v>247.99</v>
      </c>
      <c r="H1461" s="145">
        <f>IFERROR(IF(F1461= "yes",VLOOKUP(C1461,Summary!$B:$I,5,0),0),0)</f>
        <v>0</v>
      </c>
      <c r="I1461" s="143">
        <f t="shared" si="313"/>
        <v>247.99</v>
      </c>
      <c r="J1461" s="101">
        <f>VLOOKUP($A1461,'2021-22 Salary &amp; Benefits'!$A:$I,3,FALSE)</f>
        <v>1.04</v>
      </c>
      <c r="K1461" s="101">
        <f>VLOOKUP($A1461,'2021-22 Salary &amp; Benefits'!$A:$I,4,FALSE)</f>
        <v>1.04</v>
      </c>
      <c r="L1461" s="45">
        <f t="shared" si="314"/>
        <v>247.99</v>
      </c>
      <c r="M1461" s="29">
        <v>15</v>
      </c>
      <c r="N1461" s="31">
        <f t="shared" si="315"/>
        <v>16.532666666666668</v>
      </c>
      <c r="O1461" s="29">
        <v>1.1000000000000001</v>
      </c>
      <c r="P1461" s="29">
        <v>36</v>
      </c>
      <c r="Q1461" s="32">
        <f t="shared" si="316"/>
        <v>654.69360000000006</v>
      </c>
      <c r="R1461" s="122">
        <f t="shared" si="317"/>
        <v>0.72743733333333338</v>
      </c>
      <c r="S1461" s="25">
        <f>VLOOKUP($A1461,'2021-22 Salary &amp; Benefits'!$A:$I,5,FALSE)</f>
        <v>67585</v>
      </c>
      <c r="T1461" s="25">
        <f>VLOOKUP($A1461,'2021-22 Salary &amp; Benefits'!$A:$I,6,FALSE)</f>
        <v>68937</v>
      </c>
      <c r="U1461" s="26">
        <f t="shared" si="318"/>
        <v>51130.406260266675</v>
      </c>
      <c r="V1461" s="26">
        <f t="shared" si="319"/>
        <v>1022.8350856533289</v>
      </c>
      <c r="W1461" s="26">
        <f>'2021-22 Salary &amp; Benefits'!G$6</f>
        <v>11848.32</v>
      </c>
      <c r="X1461" s="28">
        <f>'2021-22 Salary &amp; Benefits'!H$6</f>
        <v>0.2271</v>
      </c>
      <c r="Y1461" s="28">
        <f>'2021-22 Salary &amp; Benefits'!I$6</f>
        <v>0.22070000000000001</v>
      </c>
      <c r="Z1461" s="26">
        <f t="shared" si="320"/>
        <v>20456.365270390252</v>
      </c>
      <c r="AA1461" s="27">
        <f t="shared" si="312"/>
        <v>869.22068909866675</v>
      </c>
      <c r="AB1461" s="27">
        <f t="shared" si="321"/>
        <v>191.83700608407577</v>
      </c>
      <c r="AC1461" s="27">
        <f t="shared" si="322"/>
        <v>1061.0576951827425</v>
      </c>
      <c r="AD1461" s="26">
        <f t="shared" si="323"/>
        <v>73670.66431149299</v>
      </c>
    </row>
    <row r="1462" spans="1:30" s="5" customFormat="1">
      <c r="A1462" s="129" t="s">
        <v>2288</v>
      </c>
      <c r="B1462" s="129" t="s">
        <v>136</v>
      </c>
      <c r="C1462" s="130">
        <v>2909</v>
      </c>
      <c r="D1462" s="129" t="s">
        <v>139</v>
      </c>
      <c r="E1462" s="169">
        <f>VLOOKUP($C1462,'2020-21 School Level AAFTE'!$C:$Z,11,FALSE)</f>
        <v>0.55130000000000001</v>
      </c>
      <c r="F1462" s="169" t="str">
        <f>VLOOKUP($C1462,'2020-21 School Level AAFTE'!$C:$Z,8,FALSE)</f>
        <v>Yes</v>
      </c>
      <c r="G1462" s="167">
        <f>VLOOKUP($C1462,'2020-21 School Level AAFTE'!$C:$I,7,FALSE)</f>
        <v>237.73</v>
      </c>
      <c r="H1462" s="145">
        <f>IFERROR(IF(F1462= "yes",VLOOKUP(C1462,Summary!$B:$I,5,0),0),0)</f>
        <v>0</v>
      </c>
      <c r="I1462" s="143">
        <f t="shared" si="313"/>
        <v>237.73</v>
      </c>
      <c r="J1462" s="101">
        <f>VLOOKUP($A1462,'2021-22 Salary &amp; Benefits'!$A:$I,3,FALSE)</f>
        <v>1.04</v>
      </c>
      <c r="K1462" s="101">
        <f>VLOOKUP($A1462,'2021-22 Salary &amp; Benefits'!$A:$I,4,FALSE)</f>
        <v>1.04</v>
      </c>
      <c r="L1462" s="45">
        <f t="shared" si="314"/>
        <v>237.73</v>
      </c>
      <c r="M1462" s="29">
        <v>15</v>
      </c>
      <c r="N1462" s="31">
        <f t="shared" si="315"/>
        <v>15.848666666666666</v>
      </c>
      <c r="O1462" s="29">
        <v>1.1000000000000001</v>
      </c>
      <c r="P1462" s="29">
        <v>36</v>
      </c>
      <c r="Q1462" s="32">
        <f t="shared" si="316"/>
        <v>627.60720000000003</v>
      </c>
      <c r="R1462" s="122">
        <f t="shared" si="317"/>
        <v>0.69734133333333337</v>
      </c>
      <c r="S1462" s="25">
        <f>VLOOKUP($A1462,'2021-22 Salary &amp; Benefits'!$A:$I,5,FALSE)</f>
        <v>67585</v>
      </c>
      <c r="T1462" s="25">
        <f>VLOOKUP($A1462,'2021-22 Salary &amp; Benefits'!$A:$I,6,FALSE)</f>
        <v>68937</v>
      </c>
      <c r="U1462" s="26">
        <f t="shared" si="318"/>
        <v>49015.006573866674</v>
      </c>
      <c r="V1462" s="26">
        <f t="shared" si="319"/>
        <v>980.51770197332371</v>
      </c>
      <c r="W1462" s="26">
        <f>'2021-22 Salary &amp; Benefits'!G$6</f>
        <v>11848.32</v>
      </c>
      <c r="X1462" s="28">
        <f>'2021-22 Salary &amp; Benefits'!H$6</f>
        <v>0.2271</v>
      </c>
      <c r="Y1462" s="28">
        <f>'2021-22 Salary &amp; Benefits'!I$6</f>
        <v>0.22070000000000001</v>
      </c>
      <c r="Z1462" s="26">
        <f t="shared" si="320"/>
        <v>19610.031516310635</v>
      </c>
      <c r="AA1462" s="27">
        <f t="shared" si="312"/>
        <v>833.2587379306666</v>
      </c>
      <c r="AB1462" s="27">
        <f t="shared" si="321"/>
        <v>183.90020346129813</v>
      </c>
      <c r="AC1462" s="27">
        <f t="shared" si="322"/>
        <v>1017.1589413919647</v>
      </c>
      <c r="AD1462" s="26">
        <f t="shared" si="323"/>
        <v>70622.714733542613</v>
      </c>
    </row>
    <row r="1463" spans="1:30" s="5" customFormat="1">
      <c r="A1463" s="129" t="s">
        <v>2288</v>
      </c>
      <c r="B1463" s="129" t="s">
        <v>136</v>
      </c>
      <c r="C1463" s="130">
        <v>3079</v>
      </c>
      <c r="D1463" s="129" t="s">
        <v>140</v>
      </c>
      <c r="E1463" s="169">
        <f>VLOOKUP($C1463,'2020-21 School Level AAFTE'!$C:$Z,11,FALSE)</f>
        <v>0.51080000000000003</v>
      </c>
      <c r="F1463" s="169" t="str">
        <f>VLOOKUP($C1463,'2020-21 School Level AAFTE'!$C:$Z,8,FALSE)</f>
        <v>Yes</v>
      </c>
      <c r="G1463" s="167">
        <f>VLOOKUP($C1463,'2020-21 School Level AAFTE'!$C:$I,7,FALSE)</f>
        <v>290.08999999999997</v>
      </c>
      <c r="H1463" s="145">
        <f>IFERROR(IF(F1463= "yes",VLOOKUP(C1463,Summary!$B:$I,5,0),0),0)</f>
        <v>0</v>
      </c>
      <c r="I1463" s="143">
        <f t="shared" si="313"/>
        <v>290.08999999999997</v>
      </c>
      <c r="J1463" s="101">
        <f>VLOOKUP($A1463,'2021-22 Salary &amp; Benefits'!$A:$I,3,FALSE)</f>
        <v>1.04</v>
      </c>
      <c r="K1463" s="101">
        <f>VLOOKUP($A1463,'2021-22 Salary &amp; Benefits'!$A:$I,4,FALSE)</f>
        <v>1.04</v>
      </c>
      <c r="L1463" s="45">
        <f t="shared" si="314"/>
        <v>290.08999999999997</v>
      </c>
      <c r="M1463" s="29">
        <v>15</v>
      </c>
      <c r="N1463" s="31">
        <f t="shared" si="315"/>
        <v>19.339333333333332</v>
      </c>
      <c r="O1463" s="29">
        <v>1.1000000000000001</v>
      </c>
      <c r="P1463" s="29">
        <v>36</v>
      </c>
      <c r="Q1463" s="32">
        <f t="shared" si="316"/>
        <v>765.83760000000007</v>
      </c>
      <c r="R1463" s="122">
        <f t="shared" si="317"/>
        <v>0.85093066666666672</v>
      </c>
      <c r="S1463" s="25">
        <f>VLOOKUP($A1463,'2021-22 Salary &amp; Benefits'!$A:$I,5,FALSE)</f>
        <v>67585</v>
      </c>
      <c r="T1463" s="25">
        <f>VLOOKUP($A1463,'2021-22 Salary &amp; Benefits'!$A:$I,6,FALSE)</f>
        <v>68937</v>
      </c>
      <c r="U1463" s="26">
        <f t="shared" si="318"/>
        <v>59810.555070933347</v>
      </c>
      <c r="V1463" s="26">
        <f t="shared" si="319"/>
        <v>1196.4765917866534</v>
      </c>
      <c r="W1463" s="26">
        <f>'2021-22 Salary &amp; Benefits'!G$6</f>
        <v>11848.32</v>
      </c>
      <c r="X1463" s="28">
        <f>'2021-22 Salary &amp; Benefits'!H$6</f>
        <v>0.2271</v>
      </c>
      <c r="Y1463" s="28">
        <f>'2021-22 Salary &amp; Benefits'!I$6</f>
        <v>0.22070000000000001</v>
      </c>
      <c r="Z1463" s="26">
        <f t="shared" si="320"/>
        <v>23929.138276896279</v>
      </c>
      <c r="AA1463" s="27">
        <f t="shared" si="312"/>
        <v>1016.7838610453334</v>
      </c>
      <c r="AB1463" s="27">
        <f t="shared" si="321"/>
        <v>224.40419813270509</v>
      </c>
      <c r="AC1463" s="27">
        <f t="shared" si="322"/>
        <v>1241.1880591780384</v>
      </c>
      <c r="AD1463" s="26">
        <f t="shared" si="323"/>
        <v>86177.357998794323</v>
      </c>
    </row>
    <row r="1464" spans="1:30" s="5" customFormat="1">
      <c r="A1464" s="129" t="s">
        <v>2288</v>
      </c>
      <c r="B1464" s="129" t="s">
        <v>136</v>
      </c>
      <c r="C1464" s="130">
        <v>2368</v>
      </c>
      <c r="D1464" s="129" t="s">
        <v>79</v>
      </c>
      <c r="E1464" s="169">
        <f>VLOOKUP($C1464,'2020-21 School Level AAFTE'!$C:$Z,11,FALSE)</f>
        <v>0.60070000000000001</v>
      </c>
      <c r="F1464" s="169" t="str">
        <f>VLOOKUP($C1464,'2020-21 School Level AAFTE'!$C:$Z,8,FALSE)</f>
        <v>Yes</v>
      </c>
      <c r="G1464" s="167">
        <f>VLOOKUP($C1464,'2020-21 School Level AAFTE'!$C:$I,7,FALSE)</f>
        <v>213.18</v>
      </c>
      <c r="H1464" s="145">
        <f>IFERROR(IF(F1464= "yes",VLOOKUP(C1464,Summary!$B:$I,5,0),0),0)</f>
        <v>0</v>
      </c>
      <c r="I1464" s="144">
        <f t="shared" si="313"/>
        <v>213.18</v>
      </c>
      <c r="J1464" s="101">
        <f>VLOOKUP($A1464,'2021-22 Salary &amp; Benefits'!$A:$I,3,FALSE)</f>
        <v>1.04</v>
      </c>
      <c r="K1464" s="101">
        <f>VLOOKUP($A1464,'2021-22 Salary &amp; Benefits'!$A:$I,4,FALSE)</f>
        <v>1.04</v>
      </c>
      <c r="L1464" s="121">
        <f t="shared" si="314"/>
        <v>213.18</v>
      </c>
      <c r="M1464" s="29">
        <v>15</v>
      </c>
      <c r="N1464" s="31">
        <f t="shared" si="315"/>
        <v>14.212</v>
      </c>
      <c r="O1464" s="29">
        <v>1.1000000000000001</v>
      </c>
      <c r="P1464" s="29">
        <v>36</v>
      </c>
      <c r="Q1464" s="32">
        <f t="shared" si="316"/>
        <v>562.79520000000002</v>
      </c>
      <c r="R1464" s="122">
        <f t="shared" si="317"/>
        <v>0.62532799999999999</v>
      </c>
      <c r="S1464" s="25">
        <f>VLOOKUP($A1464,'2021-22 Salary &amp; Benefits'!$A:$I,5,FALSE)</f>
        <v>67585</v>
      </c>
      <c r="T1464" s="25">
        <f>VLOOKUP($A1464,'2021-22 Salary &amp; Benefits'!$A:$I,6,FALSE)</f>
        <v>68937</v>
      </c>
      <c r="U1464" s="26">
        <f t="shared" si="318"/>
        <v>43953.304595200003</v>
      </c>
      <c r="V1464" s="26">
        <f t="shared" si="319"/>
        <v>879.26119423999626</v>
      </c>
      <c r="W1464" s="26">
        <f>'2021-22 Salary &amp; Benefits'!G$6</f>
        <v>11848.32</v>
      </c>
      <c r="X1464" s="28">
        <f>'2021-22 Salary &amp; Benefits'!H$6</f>
        <v>0.2271</v>
      </c>
      <c r="Y1464" s="28">
        <f>'2021-22 Salary &amp; Benefits'!I$6</f>
        <v>0.22070000000000001</v>
      </c>
      <c r="Z1464" s="26">
        <f t="shared" si="320"/>
        <v>17584.934668098686</v>
      </c>
      <c r="AA1464" s="27">
        <f t="shared" si="312"/>
        <v>747.20942982399993</v>
      </c>
      <c r="AB1464" s="27">
        <f t="shared" si="321"/>
        <v>164.90912116215679</v>
      </c>
      <c r="AC1464" s="27">
        <f t="shared" si="322"/>
        <v>912.11855098615672</v>
      </c>
      <c r="AD1464" s="26">
        <f t="shared" si="323"/>
        <v>63329.619008524838</v>
      </c>
    </row>
    <row r="1465" spans="1:30" s="5" customFormat="1">
      <c r="A1465" s="129" t="s">
        <v>2288</v>
      </c>
      <c r="B1465" s="129" t="s">
        <v>136</v>
      </c>
      <c r="C1465" s="130">
        <v>4003</v>
      </c>
      <c r="D1465" s="129" t="s">
        <v>142</v>
      </c>
      <c r="E1465" s="169">
        <f>VLOOKUP($C1465,'2020-21 School Level AAFTE'!$C:$Z,11,FALSE)</f>
        <v>0.68410000000000004</v>
      </c>
      <c r="F1465" s="169" t="str">
        <f>VLOOKUP($C1465,'2020-21 School Level AAFTE'!$C:$Z,8,FALSE)</f>
        <v>Yes</v>
      </c>
      <c r="G1465" s="167">
        <f>VLOOKUP($C1465,'2020-21 School Level AAFTE'!$C:$I,7,FALSE)</f>
        <v>53.53</v>
      </c>
      <c r="H1465" s="145">
        <f>IFERROR(IF(F1465= "yes",VLOOKUP(C1465,Summary!$B:$I,5,0),0),0)</f>
        <v>0</v>
      </c>
      <c r="I1465" s="143">
        <f t="shared" si="313"/>
        <v>53.53</v>
      </c>
      <c r="J1465" s="101">
        <f>VLOOKUP($A1465,'2021-22 Salary &amp; Benefits'!$A:$I,3,FALSE)</f>
        <v>1.04</v>
      </c>
      <c r="K1465" s="101">
        <f>VLOOKUP($A1465,'2021-22 Salary &amp; Benefits'!$A:$I,4,FALSE)</f>
        <v>1.04</v>
      </c>
      <c r="L1465" s="45">
        <f t="shared" si="314"/>
        <v>53.53</v>
      </c>
      <c r="M1465" s="29">
        <v>15</v>
      </c>
      <c r="N1465" s="31">
        <f t="shared" si="315"/>
        <v>3.5686666666666667</v>
      </c>
      <c r="O1465" s="29">
        <v>1.1000000000000001</v>
      </c>
      <c r="P1465" s="29">
        <v>36</v>
      </c>
      <c r="Q1465" s="32">
        <f t="shared" si="316"/>
        <v>141.3192</v>
      </c>
      <c r="R1465" s="122">
        <f t="shared" si="317"/>
        <v>0.15702133333333332</v>
      </c>
      <c r="S1465" s="25">
        <f>VLOOKUP($A1465,'2021-22 Salary &amp; Benefits'!$A:$I,5,FALSE)</f>
        <v>67585</v>
      </c>
      <c r="T1465" s="25">
        <f>VLOOKUP($A1465,'2021-22 Salary &amp; Benefits'!$A:$I,6,FALSE)</f>
        <v>68937</v>
      </c>
      <c r="U1465" s="26">
        <f t="shared" si="318"/>
        <v>11036.778285866667</v>
      </c>
      <c r="V1465" s="26">
        <f t="shared" si="319"/>
        <v>220.78455637333172</v>
      </c>
      <c r="W1465" s="26">
        <f>'2021-22 Salary &amp; Benefits'!G$6</f>
        <v>11848.32</v>
      </c>
      <c r="X1465" s="28">
        <f>'2021-22 Salary &amp; Benefits'!H$6</f>
        <v>0.2271</v>
      </c>
      <c r="Y1465" s="28">
        <f>'2021-22 Salary &amp; Benefits'!I$6</f>
        <v>0.22070000000000001</v>
      </c>
      <c r="Z1465" s="26">
        <f t="shared" si="320"/>
        <v>4415.6185044719141</v>
      </c>
      <c r="AA1465" s="27">
        <f t="shared" si="312"/>
        <v>187.62604737066664</v>
      </c>
      <c r="AB1465" s="27">
        <f t="shared" si="321"/>
        <v>41.409068654706132</v>
      </c>
      <c r="AC1465" s="27">
        <f t="shared" si="322"/>
        <v>229.03511602537276</v>
      </c>
      <c r="AD1465" s="26">
        <f t="shared" si="323"/>
        <v>15902.216462737286</v>
      </c>
    </row>
    <row r="1466" spans="1:30" s="5" customFormat="1">
      <c r="A1466" s="129" t="s">
        <v>2288</v>
      </c>
      <c r="B1466" s="129" t="s">
        <v>136</v>
      </c>
      <c r="C1466" s="130">
        <v>2908</v>
      </c>
      <c r="D1466" s="129" t="s">
        <v>138</v>
      </c>
      <c r="E1466" s="169">
        <f>VLOOKUP($C1466,'2020-21 School Level AAFTE'!$C:$Z,11,FALSE)</f>
        <v>0.42599999999999999</v>
      </c>
      <c r="F1466" s="169" t="str">
        <f>VLOOKUP($C1466,'2020-21 School Level AAFTE'!$C:$Z,8,FALSE)</f>
        <v>No</v>
      </c>
      <c r="G1466" s="167">
        <f>VLOOKUP($C1466,'2020-21 School Level AAFTE'!$C:$I,7,FALSE)</f>
        <v>820.67000000000007</v>
      </c>
      <c r="H1466" s="145">
        <f>IFERROR(IF(F1466= "yes",VLOOKUP(C1466,Summary!$B:$I,5,0),0),0)</f>
        <v>0</v>
      </c>
      <c r="I1466" s="143">
        <f t="shared" si="313"/>
        <v>0</v>
      </c>
      <c r="J1466" s="101">
        <f>VLOOKUP($A1466,'2021-22 Salary &amp; Benefits'!$A:$I,3,FALSE)</f>
        <v>1.04</v>
      </c>
      <c r="K1466" s="101">
        <f>VLOOKUP($A1466,'2021-22 Salary &amp; Benefits'!$A:$I,4,FALSE)</f>
        <v>1.04</v>
      </c>
      <c r="L1466" s="45">
        <f t="shared" si="314"/>
        <v>0</v>
      </c>
      <c r="M1466" s="29">
        <v>15</v>
      </c>
      <c r="N1466" s="31">
        <f t="shared" si="315"/>
        <v>0</v>
      </c>
      <c r="O1466" s="29">
        <v>1.1000000000000001</v>
      </c>
      <c r="P1466" s="29">
        <v>36</v>
      </c>
      <c r="Q1466" s="32">
        <f t="shared" si="316"/>
        <v>0</v>
      </c>
      <c r="R1466" s="122">
        <f t="shared" si="317"/>
        <v>0</v>
      </c>
      <c r="S1466" s="25">
        <f>VLOOKUP($A1466,'2021-22 Salary &amp; Benefits'!$A:$I,5,FALSE)</f>
        <v>67585</v>
      </c>
      <c r="T1466" s="25">
        <f>VLOOKUP($A1466,'2021-22 Salary &amp; Benefits'!$A:$I,6,FALSE)</f>
        <v>68937</v>
      </c>
      <c r="U1466" s="26">
        <f t="shared" si="318"/>
        <v>0</v>
      </c>
      <c r="V1466" s="26">
        <f t="shared" si="319"/>
        <v>0</v>
      </c>
      <c r="W1466" s="26">
        <f>'2021-22 Salary &amp; Benefits'!G$6</f>
        <v>11848.32</v>
      </c>
      <c r="X1466" s="28">
        <f>'2021-22 Salary &amp; Benefits'!H$6</f>
        <v>0.2271</v>
      </c>
      <c r="Y1466" s="28">
        <f>'2021-22 Salary &amp; Benefits'!I$6</f>
        <v>0.22070000000000001</v>
      </c>
      <c r="Z1466" s="26">
        <f t="shared" si="320"/>
        <v>0</v>
      </c>
      <c r="AA1466" s="27">
        <f t="shared" si="312"/>
        <v>0</v>
      </c>
      <c r="AB1466" s="27">
        <f t="shared" si="321"/>
        <v>0</v>
      </c>
      <c r="AC1466" s="27">
        <f t="shared" si="322"/>
        <v>0</v>
      </c>
      <c r="AD1466" s="26">
        <f t="shared" si="323"/>
        <v>0</v>
      </c>
    </row>
    <row r="1467" spans="1:30" s="5" customFormat="1">
      <c r="A1467" s="129" t="s">
        <v>2288</v>
      </c>
      <c r="B1467" s="129" t="s">
        <v>136</v>
      </c>
      <c r="C1467" s="130">
        <v>5115</v>
      </c>
      <c r="D1467" s="129" t="s">
        <v>144</v>
      </c>
      <c r="E1467" s="169">
        <f>VLOOKUP($C1467,'2020-21 School Level AAFTE'!$C:$Z,11,FALSE)</f>
        <v>0.51459999999999995</v>
      </c>
      <c r="F1467" s="169" t="str">
        <f>VLOOKUP($C1467,'2020-21 School Level AAFTE'!$C:$Z,8,FALSE)</f>
        <v>Yes</v>
      </c>
      <c r="G1467" s="167">
        <f>VLOOKUP($C1467,'2020-21 School Level AAFTE'!$C:$I,7,FALSE)</f>
        <v>314.58999999999997</v>
      </c>
      <c r="H1467" s="145">
        <f>IFERROR(IF(F1467= "yes",VLOOKUP(C1467,Summary!$B:$I,5,0),0),0)</f>
        <v>0</v>
      </c>
      <c r="I1467" s="143">
        <f t="shared" si="313"/>
        <v>314.58999999999997</v>
      </c>
      <c r="J1467" s="101">
        <f>VLOOKUP($A1467,'2021-22 Salary &amp; Benefits'!$A:$I,3,FALSE)</f>
        <v>1.04</v>
      </c>
      <c r="K1467" s="101">
        <f>VLOOKUP($A1467,'2021-22 Salary &amp; Benefits'!$A:$I,4,FALSE)</f>
        <v>1.04</v>
      </c>
      <c r="L1467" s="45">
        <f t="shared" si="314"/>
        <v>314.58999999999997</v>
      </c>
      <c r="M1467" s="29">
        <v>15</v>
      </c>
      <c r="N1467" s="31">
        <f t="shared" si="315"/>
        <v>20.972666666666665</v>
      </c>
      <c r="O1467" s="29">
        <v>1.1000000000000001</v>
      </c>
      <c r="P1467" s="29">
        <v>36</v>
      </c>
      <c r="Q1467" s="32">
        <f t="shared" si="316"/>
        <v>830.51760000000002</v>
      </c>
      <c r="R1467" s="122">
        <f t="shared" si="317"/>
        <v>0.92279733333333336</v>
      </c>
      <c r="S1467" s="25">
        <f>VLOOKUP($A1467,'2021-22 Salary &amp; Benefits'!$A:$I,5,FALSE)</f>
        <v>67585</v>
      </c>
      <c r="T1467" s="25">
        <f>VLOOKUP($A1467,'2021-22 Salary &amp; Benefits'!$A:$I,6,FALSE)</f>
        <v>68937</v>
      </c>
      <c r="U1467" s="26">
        <f t="shared" si="318"/>
        <v>64861.948084266674</v>
      </c>
      <c r="V1467" s="26">
        <f t="shared" si="319"/>
        <v>1297.5268744533169</v>
      </c>
      <c r="W1467" s="26">
        <f>'2021-22 Salary &amp; Benefits'!G$6</f>
        <v>11848.32</v>
      </c>
      <c r="X1467" s="28">
        <f>'2021-22 Salary &amp; Benefits'!H$6</f>
        <v>0.2271</v>
      </c>
      <c r="Y1467" s="28">
        <f>'2021-22 Salary &amp; Benefits'!I$6</f>
        <v>0.22070000000000001</v>
      </c>
      <c r="Z1467" s="26">
        <f t="shared" si="320"/>
        <v>25950.11069160881</v>
      </c>
      <c r="AA1467" s="27">
        <f t="shared" si="312"/>
        <v>1102.6579159786666</v>
      </c>
      <c r="AB1467" s="27">
        <f t="shared" si="321"/>
        <v>243.35660205649171</v>
      </c>
      <c r="AC1467" s="27">
        <f t="shared" si="322"/>
        <v>1346.0145180351583</v>
      </c>
      <c r="AD1467" s="26">
        <f t="shared" si="323"/>
        <v>93455.600168363962</v>
      </c>
    </row>
    <row r="1468" spans="1:30" s="5" customFormat="1">
      <c r="A1468" s="129" t="s">
        <v>2288</v>
      </c>
      <c r="B1468" s="129" t="s">
        <v>136</v>
      </c>
      <c r="C1468" s="130">
        <v>5611</v>
      </c>
      <c r="D1468" s="129" t="s">
        <v>3258</v>
      </c>
      <c r="E1468" s="169">
        <f>VLOOKUP($C1468,'2020-21 School Level AAFTE'!$C:$Z,11,FALSE)</f>
        <v>0.49270000000000003</v>
      </c>
      <c r="F1468" s="169" t="str">
        <f>VLOOKUP($C1468,'2020-21 School Level AAFTE'!$C:$Z,8,FALSE)</f>
        <v>No</v>
      </c>
      <c r="G1468" s="167">
        <f>VLOOKUP($C1468,'2020-21 School Level AAFTE'!$C:$I,7,FALSE)</f>
        <v>821.18</v>
      </c>
      <c r="H1468" s="145">
        <f>IFERROR(IF(F1468= "yes",VLOOKUP(C1468,Summary!$B:$I,5,0),0),0)</f>
        <v>0</v>
      </c>
      <c r="I1468" s="143">
        <f t="shared" si="313"/>
        <v>0</v>
      </c>
      <c r="J1468" s="101">
        <f>VLOOKUP($A1468,'2021-22 Salary &amp; Benefits'!$A:$I,3,FALSE)</f>
        <v>1.04</v>
      </c>
      <c r="K1468" s="101">
        <f>VLOOKUP($A1468,'2021-22 Salary &amp; Benefits'!$A:$I,4,FALSE)</f>
        <v>1.04</v>
      </c>
      <c r="L1468" s="45">
        <f t="shared" si="314"/>
        <v>0</v>
      </c>
      <c r="M1468" s="29">
        <v>15</v>
      </c>
      <c r="N1468" s="31">
        <f t="shared" si="315"/>
        <v>0</v>
      </c>
      <c r="O1468" s="29">
        <v>1.1000000000000001</v>
      </c>
      <c r="P1468" s="29">
        <v>36</v>
      </c>
      <c r="Q1468" s="32">
        <f t="shared" si="316"/>
        <v>0</v>
      </c>
      <c r="R1468" s="122">
        <f t="shared" si="317"/>
        <v>0</v>
      </c>
      <c r="S1468" s="25">
        <f>VLOOKUP($A1468,'2021-22 Salary &amp; Benefits'!$A:$I,5,FALSE)</f>
        <v>67585</v>
      </c>
      <c r="T1468" s="25">
        <f>VLOOKUP($A1468,'2021-22 Salary &amp; Benefits'!$A:$I,6,FALSE)</f>
        <v>68937</v>
      </c>
      <c r="U1468" s="26">
        <f t="shared" si="318"/>
        <v>0</v>
      </c>
      <c r="V1468" s="26">
        <f t="shared" si="319"/>
        <v>0</v>
      </c>
      <c r="W1468" s="26">
        <f>'2021-22 Salary &amp; Benefits'!G$6</f>
        <v>11848.32</v>
      </c>
      <c r="X1468" s="28">
        <f>'2021-22 Salary &amp; Benefits'!H$6</f>
        <v>0.2271</v>
      </c>
      <c r="Y1468" s="28">
        <f>'2021-22 Salary &amp; Benefits'!I$6</f>
        <v>0.22070000000000001</v>
      </c>
      <c r="Z1468" s="26">
        <f t="shared" si="320"/>
        <v>0</v>
      </c>
      <c r="AA1468" s="27">
        <f t="shared" si="312"/>
        <v>0</v>
      </c>
      <c r="AB1468" s="27">
        <f t="shared" si="321"/>
        <v>0</v>
      </c>
      <c r="AC1468" s="27">
        <f t="shared" si="322"/>
        <v>0</v>
      </c>
      <c r="AD1468" s="26">
        <f t="shared" si="323"/>
        <v>0</v>
      </c>
    </row>
    <row r="1469" spans="1:30" s="5" customFormat="1">
      <c r="A1469" s="129" t="s">
        <v>2288</v>
      </c>
      <c r="B1469" s="129" t="s">
        <v>136</v>
      </c>
      <c r="C1469" s="130">
        <v>1897</v>
      </c>
      <c r="D1469" s="129" t="s">
        <v>137</v>
      </c>
      <c r="E1469" s="169">
        <f>VLOOKUP($C1469,'2020-21 School Level AAFTE'!$C:$Z,11,FALSE)</f>
        <v>5.16E-2</v>
      </c>
      <c r="F1469" s="169" t="str">
        <f>VLOOKUP($C1469,'2020-21 School Level AAFTE'!$C:$Z,8,FALSE)</f>
        <v>No</v>
      </c>
      <c r="G1469" s="167">
        <f>VLOOKUP($C1469,'2020-21 School Level AAFTE'!$C:$I,7,FALSE)</f>
        <v>0</v>
      </c>
      <c r="H1469" s="145">
        <f>IFERROR(IF(F1469= "yes",VLOOKUP(C1469,Summary!$B:$I,5,0),0),0)</f>
        <v>0</v>
      </c>
      <c r="I1469" s="144">
        <f t="shared" si="313"/>
        <v>0</v>
      </c>
      <c r="J1469" s="101">
        <f>VLOOKUP($A1469,'2021-22 Salary &amp; Benefits'!$A:$I,3,FALSE)</f>
        <v>1.04</v>
      </c>
      <c r="K1469" s="101">
        <f>VLOOKUP($A1469,'2021-22 Salary &amp; Benefits'!$A:$I,4,FALSE)</f>
        <v>1.04</v>
      </c>
      <c r="L1469" s="121">
        <f t="shared" si="314"/>
        <v>0</v>
      </c>
      <c r="M1469" s="29">
        <v>15</v>
      </c>
      <c r="N1469" s="31">
        <f t="shared" si="315"/>
        <v>0</v>
      </c>
      <c r="O1469" s="29">
        <v>1.1000000000000001</v>
      </c>
      <c r="P1469" s="29">
        <v>36</v>
      </c>
      <c r="Q1469" s="32">
        <f t="shared" si="316"/>
        <v>0</v>
      </c>
      <c r="R1469" s="122">
        <f t="shared" si="317"/>
        <v>0</v>
      </c>
      <c r="S1469" s="25">
        <f>VLOOKUP($A1469,'2021-22 Salary &amp; Benefits'!$A:$I,5,FALSE)</f>
        <v>67585</v>
      </c>
      <c r="T1469" s="25">
        <f>VLOOKUP($A1469,'2021-22 Salary &amp; Benefits'!$A:$I,6,FALSE)</f>
        <v>68937</v>
      </c>
      <c r="U1469" s="26">
        <f t="shared" si="318"/>
        <v>0</v>
      </c>
      <c r="V1469" s="26">
        <f t="shared" si="319"/>
        <v>0</v>
      </c>
      <c r="W1469" s="26">
        <f>'2021-22 Salary &amp; Benefits'!G$6</f>
        <v>11848.32</v>
      </c>
      <c r="X1469" s="28">
        <f>'2021-22 Salary &amp; Benefits'!H$6</f>
        <v>0.2271</v>
      </c>
      <c r="Y1469" s="28">
        <f>'2021-22 Salary &amp; Benefits'!I$6</f>
        <v>0.22070000000000001</v>
      </c>
      <c r="Z1469" s="26">
        <f t="shared" si="320"/>
        <v>0</v>
      </c>
      <c r="AA1469" s="27">
        <f t="shared" si="312"/>
        <v>0</v>
      </c>
      <c r="AB1469" s="27">
        <f t="shared" si="321"/>
        <v>0</v>
      </c>
      <c r="AC1469" s="27">
        <f t="shared" si="322"/>
        <v>0</v>
      </c>
      <c r="AD1469" s="26">
        <f t="shared" si="323"/>
        <v>0</v>
      </c>
    </row>
    <row r="1470" spans="1:30" s="5" customFormat="1">
      <c r="A1470" s="129" t="s">
        <v>2288</v>
      </c>
      <c r="B1470" s="129" t="s">
        <v>136</v>
      </c>
      <c r="C1470" s="130">
        <v>3318</v>
      </c>
      <c r="D1470" s="129" t="s">
        <v>141</v>
      </c>
      <c r="E1470" s="169">
        <f>VLOOKUP($C1470,'2020-21 School Level AAFTE'!$C:$Z,11,FALSE)</f>
        <v>0.53449999999999998</v>
      </c>
      <c r="F1470" s="169" t="str">
        <f>VLOOKUP($C1470,'2020-21 School Level AAFTE'!$C:$Z,8,FALSE)</f>
        <v>Yes</v>
      </c>
      <c r="G1470" s="167">
        <f>VLOOKUP($C1470,'2020-21 School Level AAFTE'!$C:$I,7,FALSE)</f>
        <v>406.63</v>
      </c>
      <c r="H1470" s="145">
        <f>IFERROR(IF(F1470= "yes",VLOOKUP(C1470,Summary!$B:$I,5,0),0),0)</f>
        <v>0</v>
      </c>
      <c r="I1470" s="144">
        <f t="shared" si="313"/>
        <v>406.63</v>
      </c>
      <c r="J1470" s="101">
        <f>VLOOKUP($A1470,'2021-22 Salary &amp; Benefits'!$A:$I,3,FALSE)</f>
        <v>1.04</v>
      </c>
      <c r="K1470" s="101">
        <f>VLOOKUP($A1470,'2021-22 Salary &amp; Benefits'!$A:$I,4,FALSE)</f>
        <v>1.04</v>
      </c>
      <c r="L1470" s="121">
        <f t="shared" si="314"/>
        <v>406.63</v>
      </c>
      <c r="M1470" s="29">
        <v>15</v>
      </c>
      <c r="N1470" s="31">
        <f t="shared" si="315"/>
        <v>27.108666666666668</v>
      </c>
      <c r="O1470" s="29">
        <v>1.1000000000000001</v>
      </c>
      <c r="P1470" s="29">
        <v>36</v>
      </c>
      <c r="Q1470" s="32">
        <f t="shared" si="316"/>
        <v>1073.5032000000001</v>
      </c>
      <c r="R1470" s="122">
        <f t="shared" si="317"/>
        <v>1.1927813333333335</v>
      </c>
      <c r="S1470" s="25">
        <f>VLOOKUP($A1470,'2021-22 Salary &amp; Benefits'!$A:$I,5,FALSE)</f>
        <v>67585</v>
      </c>
      <c r="T1470" s="25">
        <f>VLOOKUP($A1470,'2021-22 Salary &amp; Benefits'!$A:$I,6,FALSE)</f>
        <v>68937</v>
      </c>
      <c r="U1470" s="26">
        <f t="shared" si="318"/>
        <v>83838.691469866681</v>
      </c>
      <c r="V1470" s="26">
        <f t="shared" si="319"/>
        <v>1677.1459771733207</v>
      </c>
      <c r="W1470" s="26">
        <f>'2021-22 Salary &amp; Benefits'!G$6</f>
        <v>11848.32</v>
      </c>
      <c r="X1470" s="28">
        <f>'2021-22 Salary &amp; Benefits'!H$6</f>
        <v>0.2271</v>
      </c>
      <c r="Y1470" s="28">
        <f>'2021-22 Salary &amp; Benefits'!I$6</f>
        <v>0.22070000000000001</v>
      </c>
      <c r="Z1470" s="26">
        <f t="shared" si="320"/>
        <v>33542.367877328878</v>
      </c>
      <c r="AA1470" s="27">
        <f t="shared" si="312"/>
        <v>1425.2639574506666</v>
      </c>
      <c r="AB1470" s="27">
        <f t="shared" si="321"/>
        <v>314.55575540936212</v>
      </c>
      <c r="AC1470" s="27">
        <f t="shared" si="322"/>
        <v>1739.8197128600286</v>
      </c>
      <c r="AD1470" s="26">
        <f t="shared" si="323"/>
        <v>120798.0250372289</v>
      </c>
    </row>
    <row r="1471" spans="1:30" s="5" customFormat="1">
      <c r="A1471" s="129" t="s">
        <v>2358</v>
      </c>
      <c r="B1471" s="129" t="s">
        <v>546</v>
      </c>
      <c r="C1471" s="130">
        <v>4475</v>
      </c>
      <c r="D1471" s="129" t="s">
        <v>549</v>
      </c>
      <c r="E1471" s="169">
        <f>VLOOKUP($C1471,'2020-21 School Level AAFTE'!$C:$Z,11,FALSE)</f>
        <v>0.50190000000000001</v>
      </c>
      <c r="F1471" s="169" t="str">
        <f>VLOOKUP($C1471,'2020-21 School Level AAFTE'!$C:$Z,8,FALSE)</f>
        <v>Yes</v>
      </c>
      <c r="G1471" s="167">
        <f>VLOOKUP($C1471,'2020-21 School Level AAFTE'!$C:$I,7,FALSE)</f>
        <v>241.59</v>
      </c>
      <c r="H1471" s="145">
        <f>IFERROR(IF(F1471= "yes",VLOOKUP(C1471,Summary!$B:$I,5,0),0),0)</f>
        <v>0</v>
      </c>
      <c r="I1471" s="144">
        <f t="shared" si="313"/>
        <v>241.59</v>
      </c>
      <c r="J1471" s="101">
        <f>VLOOKUP($A1471,'2021-22 Salary &amp; Benefits'!$A:$I,3,FALSE)</f>
        <v>1.06</v>
      </c>
      <c r="K1471" s="101">
        <f>VLOOKUP($A1471,'2021-22 Salary &amp; Benefits'!$A:$I,4,FALSE)</f>
        <v>1.1000000000000001</v>
      </c>
      <c r="L1471" s="121">
        <f t="shared" si="314"/>
        <v>241.59</v>
      </c>
      <c r="M1471" s="29">
        <v>15</v>
      </c>
      <c r="N1471" s="31">
        <f t="shared" si="315"/>
        <v>16.106000000000002</v>
      </c>
      <c r="O1471" s="29">
        <v>1.1000000000000001</v>
      </c>
      <c r="P1471" s="29">
        <v>36</v>
      </c>
      <c r="Q1471" s="32">
        <f t="shared" si="316"/>
        <v>637.7976000000001</v>
      </c>
      <c r="R1471" s="122">
        <f t="shared" si="317"/>
        <v>0.70866400000000007</v>
      </c>
      <c r="S1471" s="25">
        <f>VLOOKUP($A1471,'2021-22 Salary &amp; Benefits'!$A:$I,5,FALSE)</f>
        <v>67585</v>
      </c>
      <c r="T1471" s="25">
        <f>VLOOKUP($A1471,'2021-22 Salary &amp; Benefits'!$A:$I,6,FALSE)</f>
        <v>68937</v>
      </c>
      <c r="U1471" s="26">
        <f t="shared" si="318"/>
        <v>50768.759826400012</v>
      </c>
      <c r="V1471" s="26">
        <f t="shared" si="319"/>
        <v>2969.7273583999995</v>
      </c>
      <c r="W1471" s="26">
        <f>'2021-22 Salary &amp; Benefits'!G$6</f>
        <v>11848.32</v>
      </c>
      <c r="X1471" s="28">
        <f>'2021-22 Salary &amp; Benefits'!H$6</f>
        <v>0.2271</v>
      </c>
      <c r="Y1471" s="28">
        <f>'2021-22 Salary &amp; Benefits'!I$6</f>
        <v>0.22070000000000001</v>
      </c>
      <c r="Z1471" s="26">
        <f t="shared" si="320"/>
        <v>20581.482029054321</v>
      </c>
      <c r="AA1471" s="27">
        <f t="shared" si="312"/>
        <v>895.64145308000013</v>
      </c>
      <c r="AB1471" s="27">
        <f t="shared" si="321"/>
        <v>197.66806869475604</v>
      </c>
      <c r="AC1471" s="27">
        <f t="shared" si="322"/>
        <v>1093.3095217747561</v>
      </c>
      <c r="AD1471" s="26">
        <f t="shared" si="323"/>
        <v>75413.278735629108</v>
      </c>
    </row>
    <row r="1472" spans="1:30" s="5" customFormat="1">
      <c r="A1472" s="129" t="s">
        <v>2358</v>
      </c>
      <c r="B1472" s="129" t="s">
        <v>546</v>
      </c>
      <c r="C1472" s="130">
        <v>1798</v>
      </c>
      <c r="D1472" s="129" t="s">
        <v>547</v>
      </c>
      <c r="E1472" s="169">
        <f>VLOOKUP($C1472,'2020-21 School Level AAFTE'!$C:$Z,11,FALSE)</f>
        <v>0.52829999999999999</v>
      </c>
      <c r="F1472" s="169" t="str">
        <f>VLOOKUP($C1472,'2020-21 School Level AAFTE'!$C:$Z,8,FALSE)</f>
        <v>Yes</v>
      </c>
      <c r="G1472" s="167">
        <f>VLOOKUP($C1472,'2020-21 School Level AAFTE'!$C:$I,7,FALSE)</f>
        <v>109.97999999999999</v>
      </c>
      <c r="H1472" s="145">
        <f>IFERROR(IF(F1472= "yes",VLOOKUP(C1472,Summary!$B:$I,5,0),0),0)</f>
        <v>0</v>
      </c>
      <c r="I1472" s="144">
        <f t="shared" si="313"/>
        <v>109.97999999999999</v>
      </c>
      <c r="J1472" s="101">
        <f>VLOOKUP($A1472,'2021-22 Salary &amp; Benefits'!$A:$I,3,FALSE)</f>
        <v>1.06</v>
      </c>
      <c r="K1472" s="101">
        <f>VLOOKUP($A1472,'2021-22 Salary &amp; Benefits'!$A:$I,4,FALSE)</f>
        <v>1.1000000000000001</v>
      </c>
      <c r="L1472" s="121">
        <f t="shared" si="314"/>
        <v>109.97999999999999</v>
      </c>
      <c r="M1472" s="29">
        <v>15</v>
      </c>
      <c r="N1472" s="31">
        <f t="shared" si="315"/>
        <v>7.331999999999999</v>
      </c>
      <c r="O1472" s="29">
        <v>1.1000000000000001</v>
      </c>
      <c r="P1472" s="29">
        <v>36</v>
      </c>
      <c r="Q1472" s="32">
        <f t="shared" si="316"/>
        <v>290.34719999999999</v>
      </c>
      <c r="R1472" s="122">
        <f t="shared" si="317"/>
        <v>0.32260800000000001</v>
      </c>
      <c r="S1472" s="25">
        <f>VLOOKUP($A1472,'2021-22 Salary &amp; Benefits'!$A:$I,5,FALSE)</f>
        <v>67585</v>
      </c>
      <c r="T1472" s="25">
        <f>VLOOKUP($A1472,'2021-22 Salary &amp; Benefits'!$A:$I,6,FALSE)</f>
        <v>68937</v>
      </c>
      <c r="U1472" s="26">
        <f t="shared" si="318"/>
        <v>23111.669380800002</v>
      </c>
      <c r="V1472" s="26">
        <f t="shared" si="319"/>
        <v>1351.9210848000039</v>
      </c>
      <c r="W1472" s="26">
        <f>'2021-22 Salary &amp; Benefits'!G$6</f>
        <v>11848.32</v>
      </c>
      <c r="X1472" s="28">
        <f>'2021-22 Salary &amp; Benefits'!H$6</f>
        <v>0.2271</v>
      </c>
      <c r="Y1472" s="28">
        <f>'2021-22 Salary &amp; Benefits'!I$6</f>
        <v>0.22070000000000001</v>
      </c>
      <c r="Z1472" s="26">
        <f t="shared" si="320"/>
        <v>9369.3919183550424</v>
      </c>
      <c r="AA1472" s="27">
        <f t="shared" si="312"/>
        <v>407.72650776000012</v>
      </c>
      <c r="AB1472" s="27">
        <f t="shared" si="321"/>
        <v>89.985240262632033</v>
      </c>
      <c r="AC1472" s="27">
        <f t="shared" si="322"/>
        <v>497.71174802263215</v>
      </c>
      <c r="AD1472" s="26">
        <f t="shared" si="323"/>
        <v>34330.694131977682</v>
      </c>
    </row>
    <row r="1473" spans="1:30" s="5" customFormat="1">
      <c r="A1473" s="129" t="s">
        <v>2358</v>
      </c>
      <c r="B1473" s="129" t="s">
        <v>546</v>
      </c>
      <c r="C1473" s="130">
        <v>2503</v>
      </c>
      <c r="D1473" s="129" t="s">
        <v>548</v>
      </c>
      <c r="E1473" s="169">
        <f>VLOOKUP($C1473,'2020-21 School Level AAFTE'!$C:$Z,11,FALSE)</f>
        <v>0.45069999999999999</v>
      </c>
      <c r="F1473" s="169" t="str">
        <f>VLOOKUP($C1473,'2020-21 School Level AAFTE'!$C:$Z,8,FALSE)</f>
        <v>No</v>
      </c>
      <c r="G1473" s="167">
        <f>VLOOKUP($C1473,'2020-21 School Level AAFTE'!$C:$I,7,FALSE)</f>
        <v>367.87</v>
      </c>
      <c r="H1473" s="145">
        <f>IFERROR(IF(F1473= "yes",VLOOKUP(C1473,Summary!$B:$I,5,0),0),0)</f>
        <v>0</v>
      </c>
      <c r="I1473" s="144">
        <f t="shared" si="313"/>
        <v>0</v>
      </c>
      <c r="J1473" s="101">
        <f>VLOOKUP($A1473,'2021-22 Salary &amp; Benefits'!$A:$I,3,FALSE)</f>
        <v>1.06</v>
      </c>
      <c r="K1473" s="101">
        <f>VLOOKUP($A1473,'2021-22 Salary &amp; Benefits'!$A:$I,4,FALSE)</f>
        <v>1.1000000000000001</v>
      </c>
      <c r="L1473" s="121">
        <f t="shared" si="314"/>
        <v>0</v>
      </c>
      <c r="M1473" s="29">
        <v>15</v>
      </c>
      <c r="N1473" s="31">
        <f t="shared" si="315"/>
        <v>0</v>
      </c>
      <c r="O1473" s="29">
        <v>1.1000000000000001</v>
      </c>
      <c r="P1473" s="29">
        <v>36</v>
      </c>
      <c r="Q1473" s="32">
        <f t="shared" si="316"/>
        <v>0</v>
      </c>
      <c r="R1473" s="122">
        <f t="shared" si="317"/>
        <v>0</v>
      </c>
      <c r="S1473" s="25">
        <f>VLOOKUP($A1473,'2021-22 Salary &amp; Benefits'!$A:$I,5,FALSE)</f>
        <v>67585</v>
      </c>
      <c r="T1473" s="25">
        <f>VLOOKUP($A1473,'2021-22 Salary &amp; Benefits'!$A:$I,6,FALSE)</f>
        <v>68937</v>
      </c>
      <c r="U1473" s="26">
        <f t="shared" si="318"/>
        <v>0</v>
      </c>
      <c r="V1473" s="26">
        <f t="shared" si="319"/>
        <v>0</v>
      </c>
      <c r="W1473" s="26">
        <f>'2021-22 Salary &amp; Benefits'!G$6</f>
        <v>11848.32</v>
      </c>
      <c r="X1473" s="28">
        <f>'2021-22 Salary &amp; Benefits'!H$6</f>
        <v>0.2271</v>
      </c>
      <c r="Y1473" s="28">
        <f>'2021-22 Salary &amp; Benefits'!I$6</f>
        <v>0.22070000000000001</v>
      </c>
      <c r="Z1473" s="26">
        <f t="shared" si="320"/>
        <v>0</v>
      </c>
      <c r="AA1473" s="27">
        <f t="shared" si="312"/>
        <v>0</v>
      </c>
      <c r="AB1473" s="27">
        <f t="shared" si="321"/>
        <v>0</v>
      </c>
      <c r="AC1473" s="27">
        <f t="shared" si="322"/>
        <v>0</v>
      </c>
      <c r="AD1473" s="26">
        <f t="shared" si="323"/>
        <v>0</v>
      </c>
    </row>
    <row r="1474" spans="1:30" s="5" customFormat="1">
      <c r="A1474" s="129" t="s">
        <v>2358</v>
      </c>
      <c r="B1474" s="129" t="s">
        <v>546</v>
      </c>
      <c r="C1474" s="130">
        <v>3094</v>
      </c>
      <c r="D1474" s="129" t="s">
        <v>3018</v>
      </c>
      <c r="E1474" s="169">
        <f>VLOOKUP($C1474,'2020-21 School Level AAFTE'!$C:$Z,11,FALSE)</f>
        <v>0.51500000000000001</v>
      </c>
      <c r="F1474" s="169" t="str">
        <f>VLOOKUP($C1474,'2020-21 School Level AAFTE'!$C:$Z,8,FALSE)</f>
        <v>Yes</v>
      </c>
      <c r="G1474" s="167">
        <f>VLOOKUP($C1474,'2020-21 School Level AAFTE'!$C:$I,7,FALSE)</f>
        <v>375.63</v>
      </c>
      <c r="H1474" s="145">
        <f>IFERROR(IF(F1474= "yes",VLOOKUP(C1474,Summary!$B:$I,5,0),0),0)</f>
        <v>0</v>
      </c>
      <c r="I1474" s="143">
        <f t="shared" si="313"/>
        <v>375.63</v>
      </c>
      <c r="J1474" s="101">
        <f>VLOOKUP($A1474,'2021-22 Salary &amp; Benefits'!$A:$I,3,FALSE)</f>
        <v>1.06</v>
      </c>
      <c r="K1474" s="101">
        <f>VLOOKUP($A1474,'2021-22 Salary &amp; Benefits'!$A:$I,4,FALSE)</f>
        <v>1.1000000000000001</v>
      </c>
      <c r="L1474" s="45">
        <f t="shared" si="314"/>
        <v>375.63</v>
      </c>
      <c r="M1474" s="29">
        <v>15</v>
      </c>
      <c r="N1474" s="31">
        <f t="shared" si="315"/>
        <v>25.041999999999998</v>
      </c>
      <c r="O1474" s="29">
        <v>1.1000000000000001</v>
      </c>
      <c r="P1474" s="29">
        <v>36</v>
      </c>
      <c r="Q1474" s="32">
        <f t="shared" si="316"/>
        <v>991.66319999999996</v>
      </c>
      <c r="R1474" s="122">
        <f t="shared" si="317"/>
        <v>1.1018479999999999</v>
      </c>
      <c r="S1474" s="25">
        <f>VLOOKUP($A1474,'2021-22 Salary &amp; Benefits'!$A:$I,5,FALSE)</f>
        <v>67585</v>
      </c>
      <c r="T1474" s="25">
        <f>VLOOKUP($A1474,'2021-22 Salary &amp; Benefits'!$A:$I,6,FALSE)</f>
        <v>68937</v>
      </c>
      <c r="U1474" s="26">
        <f t="shared" si="318"/>
        <v>78936.500904800007</v>
      </c>
      <c r="V1474" s="26">
        <f t="shared" si="319"/>
        <v>4617.4042288000055</v>
      </c>
      <c r="W1474" s="26">
        <f>'2021-22 Salary &amp; Benefits'!G$6</f>
        <v>11848.32</v>
      </c>
      <c r="X1474" s="28">
        <f>'2021-22 Salary &amp; Benefits'!H$6</f>
        <v>0.2271</v>
      </c>
      <c r="Y1474" s="28">
        <f>'2021-22 Salary &amp; Benefits'!I$6</f>
        <v>0.22070000000000001</v>
      </c>
      <c r="Z1474" s="26">
        <f t="shared" si="320"/>
        <v>32000.588164136243</v>
      </c>
      <c r="AA1474" s="27">
        <f t="shared" si="312"/>
        <v>1392.5650855600002</v>
      </c>
      <c r="AB1474" s="27">
        <f t="shared" si="321"/>
        <v>307.33911438309207</v>
      </c>
      <c r="AC1474" s="27">
        <f t="shared" si="322"/>
        <v>1699.9041999430922</v>
      </c>
      <c r="AD1474" s="26">
        <f t="shared" si="323"/>
        <v>117254.39749767934</v>
      </c>
    </row>
    <row r="1475" spans="1:30" s="5" customFormat="1">
      <c r="A1475" s="129" t="s">
        <v>2542</v>
      </c>
      <c r="B1475" s="129" t="s">
        <v>2070</v>
      </c>
      <c r="C1475" s="130">
        <v>3574</v>
      </c>
      <c r="D1475" s="129" t="s">
        <v>2071</v>
      </c>
      <c r="E1475" s="169">
        <f>VLOOKUP($C1475,'2020-21 School Level AAFTE'!$C:$Z,11,FALSE)</f>
        <v>0.85960000000000003</v>
      </c>
      <c r="F1475" s="169" t="str">
        <f>VLOOKUP($C1475,'2020-21 School Level AAFTE'!$C:$Z,8,FALSE)</f>
        <v>Yes</v>
      </c>
      <c r="G1475" s="167">
        <f>VLOOKUP($C1475,'2020-21 School Level AAFTE'!$C:$I,7,FALSE)</f>
        <v>137.03</v>
      </c>
      <c r="H1475" s="145">
        <f>IFERROR(IF(F1475= "yes",VLOOKUP(C1475,Summary!$B:$I,5,0),0),0)</f>
        <v>0</v>
      </c>
      <c r="I1475" s="144">
        <f t="shared" si="313"/>
        <v>137.03</v>
      </c>
      <c r="J1475" s="101">
        <f>VLOOKUP($A1475,'2021-22 Salary &amp; Benefits'!$A:$I,3,FALSE)</f>
        <v>1</v>
      </c>
      <c r="K1475" s="101">
        <f>VLOOKUP($A1475,'2021-22 Salary &amp; Benefits'!$A:$I,4,FALSE)</f>
        <v>1</v>
      </c>
      <c r="L1475" s="121">
        <f t="shared" si="314"/>
        <v>137.03</v>
      </c>
      <c r="M1475" s="29">
        <v>15</v>
      </c>
      <c r="N1475" s="31">
        <f t="shared" si="315"/>
        <v>9.1353333333333335</v>
      </c>
      <c r="O1475" s="29">
        <v>1.1000000000000001</v>
      </c>
      <c r="P1475" s="29">
        <v>36</v>
      </c>
      <c r="Q1475" s="32">
        <f t="shared" si="316"/>
        <v>361.75920000000002</v>
      </c>
      <c r="R1475" s="122">
        <f t="shared" si="317"/>
        <v>0.40195466666666668</v>
      </c>
      <c r="S1475" s="25">
        <f>VLOOKUP($A1475,'2021-22 Salary &amp; Benefits'!$A:$I,5,FALSE)</f>
        <v>67585</v>
      </c>
      <c r="T1475" s="25">
        <f>VLOOKUP($A1475,'2021-22 Salary &amp; Benefits'!$A:$I,6,FALSE)</f>
        <v>68937</v>
      </c>
      <c r="U1475" s="26">
        <f t="shared" si="318"/>
        <v>27166.106146666669</v>
      </c>
      <c r="V1475" s="26">
        <f t="shared" si="319"/>
        <v>543.44270933333246</v>
      </c>
      <c r="W1475" s="26">
        <f>'2021-22 Salary &amp; Benefits'!G$6</f>
        <v>11848.32</v>
      </c>
      <c r="X1475" s="28">
        <f>'2021-22 Salary &amp; Benefits'!H$6</f>
        <v>0.2271</v>
      </c>
      <c r="Y1475" s="28">
        <f>'2021-22 Salary &amp; Benefits'!I$6</f>
        <v>0.22070000000000001</v>
      </c>
      <c r="Z1475" s="26">
        <f t="shared" si="320"/>
        <v>11051.848028017866</v>
      </c>
      <c r="AA1475" s="27">
        <f t="shared" si="312"/>
        <v>461.82581426666667</v>
      </c>
      <c r="AB1475" s="27">
        <f t="shared" si="321"/>
        <v>101.92495720865334</v>
      </c>
      <c r="AC1475" s="27">
        <f t="shared" si="322"/>
        <v>563.75077147531999</v>
      </c>
      <c r="AD1475" s="26">
        <f t="shared" si="323"/>
        <v>39325.147655493194</v>
      </c>
    </row>
    <row r="1476" spans="1:30" s="5" customFormat="1">
      <c r="A1476" s="129" t="s">
        <v>2542</v>
      </c>
      <c r="B1476" s="129" t="s">
        <v>2070</v>
      </c>
      <c r="C1476" s="130">
        <v>3575</v>
      </c>
      <c r="D1476" s="129" t="s">
        <v>2072</v>
      </c>
      <c r="E1476" s="169">
        <f>VLOOKUP($C1476,'2020-21 School Level AAFTE'!$C:$Z,11,FALSE)</f>
        <v>0.93840000000000001</v>
      </c>
      <c r="F1476" s="169" t="str">
        <f>VLOOKUP($C1476,'2020-21 School Level AAFTE'!$C:$Z,8,FALSE)</f>
        <v>Yes</v>
      </c>
      <c r="G1476" s="167">
        <f>VLOOKUP($C1476,'2020-21 School Level AAFTE'!$C:$I,7,FALSE)</f>
        <v>110.35</v>
      </c>
      <c r="H1476" s="145">
        <f>IFERROR(IF(F1476= "yes",VLOOKUP(C1476,Summary!$B:$I,5,0),0),0)</f>
        <v>0</v>
      </c>
      <c r="I1476" s="144">
        <f t="shared" si="313"/>
        <v>110.35</v>
      </c>
      <c r="J1476" s="101">
        <f>VLOOKUP($A1476,'2021-22 Salary &amp; Benefits'!$A:$I,3,FALSE)</f>
        <v>1</v>
      </c>
      <c r="K1476" s="101">
        <f>VLOOKUP($A1476,'2021-22 Salary &amp; Benefits'!$A:$I,4,FALSE)</f>
        <v>1</v>
      </c>
      <c r="L1476" s="121">
        <f t="shared" si="314"/>
        <v>110.35</v>
      </c>
      <c r="M1476" s="29">
        <v>15</v>
      </c>
      <c r="N1476" s="31">
        <f t="shared" si="315"/>
        <v>7.3566666666666665</v>
      </c>
      <c r="O1476" s="29">
        <v>1.1000000000000001</v>
      </c>
      <c r="P1476" s="29">
        <v>36</v>
      </c>
      <c r="Q1476" s="32">
        <f t="shared" si="316"/>
        <v>291.32400000000001</v>
      </c>
      <c r="R1476" s="122">
        <f t="shared" si="317"/>
        <v>0.32369333333333333</v>
      </c>
      <c r="S1476" s="25">
        <f>VLOOKUP($A1476,'2021-22 Salary &amp; Benefits'!$A:$I,5,FALSE)</f>
        <v>67585</v>
      </c>
      <c r="T1476" s="25">
        <f>VLOOKUP($A1476,'2021-22 Salary &amp; Benefits'!$A:$I,6,FALSE)</f>
        <v>68937</v>
      </c>
      <c r="U1476" s="26">
        <f t="shared" si="318"/>
        <v>21876.813933333335</v>
      </c>
      <c r="V1476" s="26">
        <f t="shared" si="319"/>
        <v>437.63338666666459</v>
      </c>
      <c r="W1476" s="26">
        <f>'2021-22 Salary &amp; Benefits'!G$6</f>
        <v>11848.32</v>
      </c>
      <c r="X1476" s="28">
        <f>'2021-22 Salary &amp; Benefits'!H$6</f>
        <v>0.2271</v>
      </c>
      <c r="Y1476" s="28">
        <f>'2021-22 Salary &amp; Benefits'!I$6</f>
        <v>0.22070000000000001</v>
      </c>
      <c r="Z1476" s="26">
        <f t="shared" si="320"/>
        <v>8900.0323278973337</v>
      </c>
      <c r="AA1476" s="27">
        <f t="shared" si="312"/>
        <v>371.9074553333333</v>
      </c>
      <c r="AB1476" s="27">
        <f t="shared" si="321"/>
        <v>82.079975392066657</v>
      </c>
      <c r="AC1476" s="27">
        <f t="shared" si="322"/>
        <v>453.98743072539997</v>
      </c>
      <c r="AD1476" s="26">
        <f t="shared" si="323"/>
        <v>31668.467078622733</v>
      </c>
    </row>
    <row r="1477" spans="1:30" s="5" customFormat="1">
      <c r="A1477" s="129" t="s">
        <v>2513</v>
      </c>
      <c r="B1477" s="129" t="s">
        <v>1930</v>
      </c>
      <c r="C1477" s="130">
        <v>5339</v>
      </c>
      <c r="D1477" s="129" t="s">
        <v>3259</v>
      </c>
      <c r="E1477" s="169">
        <f>VLOOKUP($C1477,'2020-21 School Level AAFTE'!$C:$Z,11,FALSE)</f>
        <v>0.53359999999999996</v>
      </c>
      <c r="F1477" s="169" t="str">
        <f>VLOOKUP($C1477,'2020-21 School Level AAFTE'!$C:$Z,8,FALSE)</f>
        <v>Yes</v>
      </c>
      <c r="G1477" s="167">
        <f>VLOOKUP($C1477,'2020-21 School Level AAFTE'!$C:$I,7,FALSE)</f>
        <v>720.24</v>
      </c>
      <c r="H1477" s="145">
        <f>IFERROR(IF(F1477= "yes",VLOOKUP(C1477,Summary!$B:$I,5,0),0),0)</f>
        <v>0</v>
      </c>
      <c r="I1477" s="144">
        <f t="shared" si="313"/>
        <v>720.24</v>
      </c>
      <c r="J1477" s="101">
        <f>VLOOKUP($A1477,'2021-22 Salary &amp; Benefits'!$A:$I,3,FALSE)</f>
        <v>1.04</v>
      </c>
      <c r="K1477" s="101">
        <f>VLOOKUP($A1477,'2021-22 Salary &amp; Benefits'!$A:$I,4,FALSE)</f>
        <v>1.04</v>
      </c>
      <c r="L1477" s="121">
        <f t="shared" si="314"/>
        <v>720.24</v>
      </c>
      <c r="M1477" s="29">
        <v>15</v>
      </c>
      <c r="N1477" s="31">
        <f t="shared" si="315"/>
        <v>48.015999999999998</v>
      </c>
      <c r="O1477" s="29">
        <v>1.1000000000000001</v>
      </c>
      <c r="P1477" s="29">
        <v>36</v>
      </c>
      <c r="Q1477" s="32">
        <f t="shared" si="316"/>
        <v>1901.4335999999998</v>
      </c>
      <c r="R1477" s="122">
        <f t="shared" si="317"/>
        <v>2.1127039999999999</v>
      </c>
      <c r="S1477" s="25">
        <f>VLOOKUP($A1477,'2021-22 Salary &amp; Benefits'!$A:$I,5,FALSE)</f>
        <v>67585</v>
      </c>
      <c r="T1477" s="25">
        <f>VLOOKUP($A1477,'2021-22 Salary &amp; Benefits'!$A:$I,6,FALSE)</f>
        <v>68937</v>
      </c>
      <c r="U1477" s="26">
        <f t="shared" si="318"/>
        <v>148498.58383360002</v>
      </c>
      <c r="V1477" s="26">
        <f t="shared" si="319"/>
        <v>2970.6308403199655</v>
      </c>
      <c r="W1477" s="26">
        <f>'2021-22 Salary &amp; Benefits'!G$6</f>
        <v>11848.32</v>
      </c>
      <c r="X1477" s="28">
        <f>'2021-22 Salary &amp; Benefits'!H$6</f>
        <v>0.2271</v>
      </c>
      <c r="Y1477" s="28">
        <f>'2021-22 Salary &amp; Benefits'!I$6</f>
        <v>0.22070000000000001</v>
      </c>
      <c r="Z1477" s="26">
        <f t="shared" si="320"/>
        <v>59411.639672349178</v>
      </c>
      <c r="AA1477" s="27">
        <f t="shared" si="312"/>
        <v>2524.4869112319993</v>
      </c>
      <c r="AB1477" s="27">
        <f t="shared" si="321"/>
        <v>557.15426130890228</v>
      </c>
      <c r="AC1477" s="27">
        <f t="shared" si="322"/>
        <v>3081.6411725409016</v>
      </c>
      <c r="AD1477" s="26">
        <f t="shared" si="323"/>
        <v>213962.49551881006</v>
      </c>
    </row>
    <row r="1478" spans="1:30" s="5" customFormat="1">
      <c r="A1478" s="126" t="s">
        <v>2279</v>
      </c>
      <c r="B1478" s="129" t="s">
        <v>71</v>
      </c>
      <c r="C1478" s="128">
        <v>2906</v>
      </c>
      <c r="D1478" s="126" t="s">
        <v>75</v>
      </c>
      <c r="E1478" s="169">
        <f>VLOOKUP($C1478,'2020-21 School Level AAFTE'!$C:$Z,11,FALSE)</f>
        <v>0.7298</v>
      </c>
      <c r="F1478" s="169" t="str">
        <f>VLOOKUP($C1478,'2020-21 School Level AAFTE'!$C:$Z,8,FALSE)</f>
        <v>Yes</v>
      </c>
      <c r="G1478" s="167">
        <f>VLOOKUP($C1478,'2020-21 School Level AAFTE'!$C:$I,7,FALSE)</f>
        <v>617.6</v>
      </c>
      <c r="H1478" s="145">
        <f>IFERROR(IF(F1478= "yes",VLOOKUP(C1478,Summary!$B:$I,5,0),0),0)</f>
        <v>0</v>
      </c>
      <c r="I1478" s="144">
        <f t="shared" si="313"/>
        <v>617.6</v>
      </c>
      <c r="J1478" s="101">
        <f>VLOOKUP($A1478,'2021-22 Salary &amp; Benefits'!$A:$I,3,FALSE)</f>
        <v>1</v>
      </c>
      <c r="K1478" s="101">
        <f>VLOOKUP($A1478,'2021-22 Salary &amp; Benefits'!$A:$I,4,FALSE)</f>
        <v>1</v>
      </c>
      <c r="L1478" s="121">
        <f t="shared" si="314"/>
        <v>617.6</v>
      </c>
      <c r="M1478" s="29">
        <v>15</v>
      </c>
      <c r="N1478" s="31">
        <f t="shared" si="315"/>
        <v>41.173333333333332</v>
      </c>
      <c r="O1478" s="29">
        <v>1.1000000000000001</v>
      </c>
      <c r="P1478" s="29">
        <v>36</v>
      </c>
      <c r="Q1478" s="32">
        <f t="shared" si="316"/>
        <v>1630.4639999999999</v>
      </c>
      <c r="R1478" s="122">
        <f t="shared" si="317"/>
        <v>1.8116266666666665</v>
      </c>
      <c r="S1478" s="25">
        <f>VLOOKUP($A1478,'2021-22 Salary &amp; Benefits'!$A:$I,5,FALSE)</f>
        <v>67585</v>
      </c>
      <c r="T1478" s="25">
        <f>VLOOKUP($A1478,'2021-22 Salary &amp; Benefits'!$A:$I,6,FALSE)</f>
        <v>68937</v>
      </c>
      <c r="U1478" s="26">
        <f t="shared" si="318"/>
        <v>122438.78826666666</v>
      </c>
      <c r="V1478" s="26">
        <f t="shared" si="319"/>
        <v>2449.3192533333349</v>
      </c>
      <c r="W1478" s="26">
        <f>'2021-22 Salary &amp; Benefits'!G$6</f>
        <v>11848.32</v>
      </c>
      <c r="X1478" s="28">
        <f>'2021-22 Salary &amp; Benefits'!H$6</f>
        <v>0.2271</v>
      </c>
      <c r="Y1478" s="28">
        <f>'2021-22 Salary &amp; Benefits'!I$6</f>
        <v>0.22070000000000001</v>
      </c>
      <c r="Z1478" s="26">
        <f t="shared" si="320"/>
        <v>49811.146041770662</v>
      </c>
      <c r="AA1478" s="27">
        <f t="shared" si="312"/>
        <v>2081.4684586666663</v>
      </c>
      <c r="AB1478" s="27">
        <f t="shared" si="321"/>
        <v>459.38008882773323</v>
      </c>
      <c r="AC1478" s="27">
        <f t="shared" si="322"/>
        <v>2540.8485474943996</v>
      </c>
      <c r="AD1478" s="26">
        <f t="shared" si="323"/>
        <v>177240.10210926505</v>
      </c>
    </row>
    <row r="1479" spans="1:30" s="5" customFormat="1">
      <c r="A1479" s="129" t="s">
        <v>2279</v>
      </c>
      <c r="B1479" s="129" t="s">
        <v>71</v>
      </c>
      <c r="C1479" s="130">
        <v>2195</v>
      </c>
      <c r="D1479" s="129" t="s">
        <v>72</v>
      </c>
      <c r="E1479" s="169">
        <f>VLOOKUP($C1479,'2020-21 School Level AAFTE'!$C:$Z,11,FALSE)</f>
        <v>0.72560000000000002</v>
      </c>
      <c r="F1479" s="169" t="str">
        <f>VLOOKUP($C1479,'2020-21 School Level AAFTE'!$C:$Z,8,FALSE)</f>
        <v>Yes</v>
      </c>
      <c r="G1479" s="167">
        <f>VLOOKUP($C1479,'2020-21 School Level AAFTE'!$C:$I,7,FALSE)</f>
        <v>358</v>
      </c>
      <c r="H1479" s="145">
        <f>IFERROR(IF(F1479= "yes",VLOOKUP(C1479,Summary!$B:$I,5,0),0),0)</f>
        <v>0</v>
      </c>
      <c r="I1479" s="144">
        <f t="shared" si="313"/>
        <v>358</v>
      </c>
      <c r="J1479" s="101">
        <f>VLOOKUP($A1479,'2021-22 Salary &amp; Benefits'!$A:$I,3,FALSE)</f>
        <v>1</v>
      </c>
      <c r="K1479" s="101">
        <f>VLOOKUP($A1479,'2021-22 Salary &amp; Benefits'!$A:$I,4,FALSE)</f>
        <v>1</v>
      </c>
      <c r="L1479" s="121">
        <f t="shared" si="314"/>
        <v>358</v>
      </c>
      <c r="M1479" s="29">
        <v>15</v>
      </c>
      <c r="N1479" s="31">
        <f t="shared" si="315"/>
        <v>23.866666666666667</v>
      </c>
      <c r="O1479" s="29">
        <v>1.1000000000000001</v>
      </c>
      <c r="P1479" s="29">
        <v>36</v>
      </c>
      <c r="Q1479" s="32">
        <f t="shared" si="316"/>
        <v>945.12000000000012</v>
      </c>
      <c r="R1479" s="122">
        <f t="shared" si="317"/>
        <v>1.0501333333333334</v>
      </c>
      <c r="S1479" s="25">
        <f>VLOOKUP($A1479,'2021-22 Salary &amp; Benefits'!$A:$I,5,FALSE)</f>
        <v>67585</v>
      </c>
      <c r="T1479" s="25">
        <f>VLOOKUP($A1479,'2021-22 Salary &amp; Benefits'!$A:$I,6,FALSE)</f>
        <v>68937</v>
      </c>
      <c r="U1479" s="26">
        <f t="shared" si="318"/>
        <v>70973.261333333328</v>
      </c>
      <c r="V1479" s="26">
        <f t="shared" si="319"/>
        <v>1419.7802666666685</v>
      </c>
      <c r="W1479" s="26">
        <f>'2021-22 Salary &amp; Benefits'!G$6</f>
        <v>11848.32</v>
      </c>
      <c r="X1479" s="28">
        <f>'2021-22 Salary &amp; Benefits'!H$6</f>
        <v>0.2271</v>
      </c>
      <c r="Y1479" s="28">
        <f>'2021-22 Salary &amp; Benefits'!I$6</f>
        <v>0.22070000000000001</v>
      </c>
      <c r="Z1479" s="26">
        <f t="shared" si="320"/>
        <v>28873.68892965333</v>
      </c>
      <c r="AA1479" s="27">
        <f t="shared" si="312"/>
        <v>1206.5506933333331</v>
      </c>
      <c r="AB1479" s="27">
        <f t="shared" si="321"/>
        <v>266.28573801866662</v>
      </c>
      <c r="AC1479" s="27">
        <f t="shared" si="322"/>
        <v>1472.8364313519996</v>
      </c>
      <c r="AD1479" s="26">
        <f t="shared" si="323"/>
        <v>102739.56696100533</v>
      </c>
    </row>
    <row r="1480" spans="1:30" s="5" customFormat="1">
      <c r="A1480" s="129" t="s">
        <v>2279</v>
      </c>
      <c r="B1480" s="129" t="s">
        <v>71</v>
      </c>
      <c r="C1480" s="130">
        <v>3316</v>
      </c>
      <c r="D1480" s="129" t="s">
        <v>76</v>
      </c>
      <c r="E1480" s="169">
        <f>VLOOKUP($C1480,'2020-21 School Level AAFTE'!$C:$Z,11,FALSE)</f>
        <v>0.72260000000000002</v>
      </c>
      <c r="F1480" s="169" t="str">
        <f>VLOOKUP($C1480,'2020-21 School Level AAFTE'!$C:$Z,8,FALSE)</f>
        <v>Yes</v>
      </c>
      <c r="G1480" s="167">
        <f>VLOOKUP($C1480,'2020-21 School Level AAFTE'!$C:$I,7,FALSE)</f>
        <v>414.18</v>
      </c>
      <c r="H1480" s="145">
        <f>IFERROR(IF(F1480= "yes",VLOOKUP(C1480,Summary!$B:$I,5,0),0),0)</f>
        <v>0</v>
      </c>
      <c r="I1480" s="143">
        <f t="shared" si="313"/>
        <v>414.18</v>
      </c>
      <c r="J1480" s="101">
        <f>VLOOKUP($A1480,'2021-22 Salary &amp; Benefits'!$A:$I,3,FALSE)</f>
        <v>1</v>
      </c>
      <c r="K1480" s="101">
        <f>VLOOKUP($A1480,'2021-22 Salary &amp; Benefits'!$A:$I,4,FALSE)</f>
        <v>1</v>
      </c>
      <c r="L1480" s="45">
        <f t="shared" si="314"/>
        <v>414.18</v>
      </c>
      <c r="M1480" s="29">
        <v>15</v>
      </c>
      <c r="N1480" s="31">
        <f t="shared" si="315"/>
        <v>27.612000000000002</v>
      </c>
      <c r="O1480" s="29">
        <v>1.1000000000000001</v>
      </c>
      <c r="P1480" s="29">
        <v>36</v>
      </c>
      <c r="Q1480" s="32">
        <f t="shared" si="316"/>
        <v>1093.4352000000001</v>
      </c>
      <c r="R1480" s="122">
        <f t="shared" si="317"/>
        <v>1.2149280000000002</v>
      </c>
      <c r="S1480" s="25">
        <f>VLOOKUP($A1480,'2021-22 Salary &amp; Benefits'!$A:$I,5,FALSE)</f>
        <v>67585</v>
      </c>
      <c r="T1480" s="25">
        <f>VLOOKUP($A1480,'2021-22 Salary &amp; Benefits'!$A:$I,6,FALSE)</f>
        <v>68937</v>
      </c>
      <c r="U1480" s="26">
        <f t="shared" si="318"/>
        <v>82110.908880000017</v>
      </c>
      <c r="V1480" s="26">
        <f t="shared" si="319"/>
        <v>1642.5826559999987</v>
      </c>
      <c r="W1480" s="26">
        <f>'2021-22 Salary &amp; Benefits'!G$6</f>
        <v>11848.32</v>
      </c>
      <c r="X1480" s="28">
        <f>'2021-22 Salary &amp; Benefits'!H$6</f>
        <v>0.2271</v>
      </c>
      <c r="Y1480" s="28">
        <f>'2021-22 Salary &amp; Benefits'!I$6</f>
        <v>0.22070000000000001</v>
      </c>
      <c r="Z1480" s="26">
        <f t="shared" si="320"/>
        <v>33404.761119787203</v>
      </c>
      <c r="AA1480" s="27">
        <f t="shared" si="312"/>
        <v>1395.8915256000003</v>
      </c>
      <c r="AB1480" s="27">
        <f t="shared" si="321"/>
        <v>308.07325969992007</v>
      </c>
      <c r="AC1480" s="27">
        <f t="shared" si="322"/>
        <v>1703.9647852999203</v>
      </c>
      <c r="AD1480" s="26">
        <f t="shared" si="323"/>
        <v>118862.21744108714</v>
      </c>
    </row>
    <row r="1481" spans="1:30" s="5" customFormat="1">
      <c r="A1481" s="129" t="s">
        <v>2279</v>
      </c>
      <c r="B1481" s="129" t="s">
        <v>71</v>
      </c>
      <c r="C1481" s="130">
        <v>2508</v>
      </c>
      <c r="D1481" s="129" t="s">
        <v>73</v>
      </c>
      <c r="E1481" s="169">
        <f>VLOOKUP($C1481,'2020-21 School Level AAFTE'!$C:$Z,11,FALSE)</f>
        <v>0.62760000000000005</v>
      </c>
      <c r="F1481" s="169" t="str">
        <f>VLOOKUP($C1481,'2020-21 School Level AAFTE'!$C:$Z,8,FALSE)</f>
        <v>Yes</v>
      </c>
      <c r="G1481" s="167">
        <f>VLOOKUP($C1481,'2020-21 School Level AAFTE'!$C:$I,7,FALSE)</f>
        <v>864.91</v>
      </c>
      <c r="H1481" s="145">
        <f>IFERROR(IF(F1481= "yes",VLOOKUP(C1481,Summary!$B:$I,5,0),0),0)</f>
        <v>0</v>
      </c>
      <c r="I1481" s="143">
        <f t="shared" si="313"/>
        <v>864.91</v>
      </c>
      <c r="J1481" s="101">
        <f>VLOOKUP($A1481,'2021-22 Salary &amp; Benefits'!$A:$I,3,FALSE)</f>
        <v>1</v>
      </c>
      <c r="K1481" s="101">
        <f>VLOOKUP($A1481,'2021-22 Salary &amp; Benefits'!$A:$I,4,FALSE)</f>
        <v>1</v>
      </c>
      <c r="L1481" s="45">
        <f t="shared" si="314"/>
        <v>864.91</v>
      </c>
      <c r="M1481" s="29">
        <v>15</v>
      </c>
      <c r="N1481" s="31">
        <f t="shared" si="315"/>
        <v>57.660666666666664</v>
      </c>
      <c r="O1481" s="29">
        <v>1.1000000000000001</v>
      </c>
      <c r="P1481" s="29">
        <v>36</v>
      </c>
      <c r="Q1481" s="32">
        <f t="shared" si="316"/>
        <v>2283.3624</v>
      </c>
      <c r="R1481" s="122">
        <f t="shared" si="317"/>
        <v>2.5370693333333332</v>
      </c>
      <c r="S1481" s="25">
        <f>VLOOKUP($A1481,'2021-22 Salary &amp; Benefits'!$A:$I,5,FALSE)</f>
        <v>67585</v>
      </c>
      <c r="T1481" s="25">
        <f>VLOOKUP($A1481,'2021-22 Salary &amp; Benefits'!$A:$I,6,FALSE)</f>
        <v>68937</v>
      </c>
      <c r="U1481" s="26">
        <f t="shared" si="318"/>
        <v>171467.83089333333</v>
      </c>
      <c r="V1481" s="26">
        <f t="shared" si="319"/>
        <v>3430.1177386666532</v>
      </c>
      <c r="W1481" s="26">
        <f>'2021-22 Salary &amp; Benefits'!G$6</f>
        <v>11848.32</v>
      </c>
      <c r="X1481" s="28">
        <f>'2021-22 Salary &amp; Benefits'!H$6</f>
        <v>0.2271</v>
      </c>
      <c r="Y1481" s="28">
        <f>'2021-22 Salary &amp; Benefits'!I$6</f>
        <v>0.22070000000000001</v>
      </c>
      <c r="Z1481" s="26">
        <f t="shared" si="320"/>
        <v>69757.380704319716</v>
      </c>
      <c r="AA1481" s="27">
        <f t="shared" si="312"/>
        <v>2914.9658105333328</v>
      </c>
      <c r="AB1481" s="27">
        <f t="shared" si="321"/>
        <v>643.33295438470657</v>
      </c>
      <c r="AC1481" s="27">
        <f t="shared" si="322"/>
        <v>3558.2987649180395</v>
      </c>
      <c r="AD1481" s="26">
        <f t="shared" si="323"/>
        <v>248213.62810123773</v>
      </c>
    </row>
    <row r="1482" spans="1:30" s="5" customFormat="1">
      <c r="A1482" s="129" t="s">
        <v>2279</v>
      </c>
      <c r="B1482" s="129" t="s">
        <v>71</v>
      </c>
      <c r="C1482" s="130">
        <v>5537</v>
      </c>
      <c r="D1482" s="129" t="s">
        <v>3260</v>
      </c>
      <c r="E1482" s="169">
        <f>VLOOKUP($C1482,'2020-21 School Level AAFTE'!$C:$Z,11,FALSE)</f>
        <v>0.70840000000000003</v>
      </c>
      <c r="F1482" s="169" t="str">
        <f>VLOOKUP($C1482,'2020-21 School Level AAFTE'!$C:$Z,8,FALSE)</f>
        <v>Yes</v>
      </c>
      <c r="G1482" s="167">
        <f>VLOOKUP($C1482,'2020-21 School Level AAFTE'!$C:$I,7,FALSE)</f>
        <v>15.1</v>
      </c>
      <c r="H1482" s="145">
        <f>IFERROR(IF(F1482= "yes",VLOOKUP(C1482,Summary!$B:$I,5,0),0),0)</f>
        <v>0</v>
      </c>
      <c r="I1482" s="143">
        <f t="shared" si="313"/>
        <v>15.1</v>
      </c>
      <c r="J1482" s="101">
        <f>VLOOKUP($A1482,'2021-22 Salary &amp; Benefits'!$A:$I,3,FALSE)</f>
        <v>1</v>
      </c>
      <c r="K1482" s="101">
        <f>VLOOKUP($A1482,'2021-22 Salary &amp; Benefits'!$A:$I,4,FALSE)</f>
        <v>1</v>
      </c>
      <c r="L1482" s="45">
        <f t="shared" si="314"/>
        <v>15.1</v>
      </c>
      <c r="M1482" s="29">
        <v>15</v>
      </c>
      <c r="N1482" s="31">
        <f t="shared" si="315"/>
        <v>1.0066666666666666</v>
      </c>
      <c r="O1482" s="29">
        <v>1.1000000000000001</v>
      </c>
      <c r="P1482" s="29">
        <v>36</v>
      </c>
      <c r="Q1482" s="32">
        <f t="shared" si="316"/>
        <v>39.863999999999997</v>
      </c>
      <c r="R1482" s="122">
        <f t="shared" si="317"/>
        <v>4.429333333333333E-2</v>
      </c>
      <c r="S1482" s="25">
        <f>VLOOKUP($A1482,'2021-22 Salary &amp; Benefits'!$A:$I,5,FALSE)</f>
        <v>67585</v>
      </c>
      <c r="T1482" s="25">
        <f>VLOOKUP($A1482,'2021-22 Salary &amp; Benefits'!$A:$I,6,FALSE)</f>
        <v>68937</v>
      </c>
      <c r="U1482" s="26">
        <f t="shared" si="318"/>
        <v>2993.5649333333331</v>
      </c>
      <c r="V1482" s="26">
        <f t="shared" si="319"/>
        <v>59.884586666666564</v>
      </c>
      <c r="W1482" s="26">
        <f>'2021-22 Salary &amp; Benefits'!G$6</f>
        <v>11848.32</v>
      </c>
      <c r="X1482" s="28">
        <f>'2021-22 Salary &amp; Benefits'!H$6</f>
        <v>0.2271</v>
      </c>
      <c r="Y1482" s="28">
        <f>'2021-22 Salary &amp; Benefits'!I$6</f>
        <v>0.22070000000000001</v>
      </c>
      <c r="Z1482" s="26">
        <f t="shared" si="320"/>
        <v>1217.856711837333</v>
      </c>
      <c r="AA1482" s="27">
        <f t="shared" si="312"/>
        <v>50.890825333333325</v>
      </c>
      <c r="AB1482" s="27">
        <f t="shared" si="321"/>
        <v>11.231605151066665</v>
      </c>
      <c r="AC1482" s="27">
        <f t="shared" si="322"/>
        <v>62.122430484399992</v>
      </c>
      <c r="AD1482" s="26">
        <f t="shared" si="323"/>
        <v>4333.4286623217322</v>
      </c>
    </row>
    <row r="1483" spans="1:30" s="5" customFormat="1">
      <c r="A1483" s="129" t="s">
        <v>2279</v>
      </c>
      <c r="B1483" s="129" t="s">
        <v>71</v>
      </c>
      <c r="C1483" s="130">
        <v>2905</v>
      </c>
      <c r="D1483" s="129" t="s">
        <v>74</v>
      </c>
      <c r="E1483" s="169">
        <f>VLOOKUP($C1483,'2020-21 School Level AAFTE'!$C:$Z,11,FALSE)</f>
        <v>0.79139999999999999</v>
      </c>
      <c r="F1483" s="169" t="str">
        <f>VLOOKUP($C1483,'2020-21 School Level AAFTE'!$C:$Z,8,FALSE)</f>
        <v>Yes</v>
      </c>
      <c r="G1483" s="167">
        <f>VLOOKUP($C1483,'2020-21 School Level AAFTE'!$C:$I,7,FALSE)</f>
        <v>233.63</v>
      </c>
      <c r="H1483" s="145">
        <f>IFERROR(IF(F1483= "yes",VLOOKUP(C1483,Summary!$B:$I,5,0),0),0)</f>
        <v>0</v>
      </c>
      <c r="I1483" s="143">
        <f t="shared" si="313"/>
        <v>233.63</v>
      </c>
      <c r="J1483" s="101">
        <f>VLOOKUP($A1483,'2021-22 Salary &amp; Benefits'!$A:$I,3,FALSE)</f>
        <v>1</v>
      </c>
      <c r="K1483" s="101">
        <f>VLOOKUP($A1483,'2021-22 Salary &amp; Benefits'!$A:$I,4,FALSE)</f>
        <v>1</v>
      </c>
      <c r="L1483" s="45">
        <f t="shared" si="314"/>
        <v>233.63</v>
      </c>
      <c r="M1483" s="29">
        <v>15</v>
      </c>
      <c r="N1483" s="31">
        <f t="shared" si="315"/>
        <v>15.575333333333333</v>
      </c>
      <c r="O1483" s="29">
        <v>1.1000000000000001</v>
      </c>
      <c r="P1483" s="29">
        <v>36</v>
      </c>
      <c r="Q1483" s="32">
        <f t="shared" si="316"/>
        <v>616.78320000000008</v>
      </c>
      <c r="R1483" s="122">
        <f t="shared" si="317"/>
        <v>0.68531466666666674</v>
      </c>
      <c r="S1483" s="25">
        <f>VLOOKUP($A1483,'2021-22 Salary &amp; Benefits'!$A:$I,5,FALSE)</f>
        <v>67585</v>
      </c>
      <c r="T1483" s="25">
        <f>VLOOKUP($A1483,'2021-22 Salary &amp; Benefits'!$A:$I,6,FALSE)</f>
        <v>68937</v>
      </c>
      <c r="U1483" s="26">
        <f t="shared" si="318"/>
        <v>46316.991746666674</v>
      </c>
      <c r="V1483" s="26">
        <f t="shared" si="319"/>
        <v>926.54542933333141</v>
      </c>
      <c r="W1483" s="26">
        <f>'2021-22 Salary &amp; Benefits'!G$6</f>
        <v>11848.32</v>
      </c>
      <c r="X1483" s="28">
        <f>'2021-22 Salary &amp; Benefits'!H$6</f>
        <v>0.2271</v>
      </c>
      <c r="Y1483" s="28">
        <f>'2021-22 Salary &amp; Benefits'!I$6</f>
        <v>0.22070000000000001</v>
      </c>
      <c r="Z1483" s="26">
        <f t="shared" si="320"/>
        <v>18842.90487328187</v>
      </c>
      <c r="AA1483" s="27">
        <f t="shared" si="312"/>
        <v>787.39228626666682</v>
      </c>
      <c r="AB1483" s="27">
        <f t="shared" si="321"/>
        <v>173.77747757905337</v>
      </c>
      <c r="AC1483" s="27">
        <f t="shared" si="322"/>
        <v>961.16976384572013</v>
      </c>
      <c r="AD1483" s="26">
        <f t="shared" si="323"/>
        <v>67047.611813127602</v>
      </c>
    </row>
    <row r="1484" spans="1:30" s="5" customFormat="1">
      <c r="A1484" s="129" t="s">
        <v>2554</v>
      </c>
      <c r="B1484" s="129" t="s">
        <v>2148</v>
      </c>
      <c r="C1484" s="130">
        <v>2587</v>
      </c>
      <c r="D1484" s="129" t="s">
        <v>139</v>
      </c>
      <c r="E1484" s="169">
        <f>VLOOKUP($C1484,'2020-21 School Level AAFTE'!$C:$Z,11,FALSE)</f>
        <v>0.26190000000000002</v>
      </c>
      <c r="F1484" s="169" t="str">
        <f>VLOOKUP($C1484,'2020-21 School Level AAFTE'!$C:$Z,8,FALSE)</f>
        <v>No</v>
      </c>
      <c r="G1484" s="167">
        <f>VLOOKUP($C1484,'2020-21 School Level AAFTE'!$C:$I,7,FALSE)</f>
        <v>268.52999999999997</v>
      </c>
      <c r="H1484" s="145">
        <f>IFERROR(IF(F1484= "yes",VLOOKUP(C1484,Summary!$B:$I,5,0),0),0)</f>
        <v>0</v>
      </c>
      <c r="I1484" s="143">
        <f t="shared" si="313"/>
        <v>0</v>
      </c>
      <c r="J1484" s="101">
        <f>VLOOKUP($A1484,'2021-22 Salary &amp; Benefits'!$A:$I,3,FALSE)</f>
        <v>1</v>
      </c>
      <c r="K1484" s="101">
        <f>VLOOKUP($A1484,'2021-22 Salary &amp; Benefits'!$A:$I,4,FALSE)</f>
        <v>1</v>
      </c>
      <c r="L1484" s="45">
        <f t="shared" si="314"/>
        <v>0</v>
      </c>
      <c r="M1484" s="29">
        <v>15</v>
      </c>
      <c r="N1484" s="31">
        <f t="shared" si="315"/>
        <v>0</v>
      </c>
      <c r="O1484" s="29">
        <v>1.1000000000000001</v>
      </c>
      <c r="P1484" s="29">
        <v>36</v>
      </c>
      <c r="Q1484" s="32">
        <f t="shared" si="316"/>
        <v>0</v>
      </c>
      <c r="R1484" s="122">
        <f t="shared" si="317"/>
        <v>0</v>
      </c>
      <c r="S1484" s="25">
        <f>VLOOKUP($A1484,'2021-22 Salary &amp; Benefits'!$A:$I,5,FALSE)</f>
        <v>67585</v>
      </c>
      <c r="T1484" s="25">
        <f>VLOOKUP($A1484,'2021-22 Salary &amp; Benefits'!$A:$I,6,FALSE)</f>
        <v>68937</v>
      </c>
      <c r="U1484" s="26">
        <f t="shared" si="318"/>
        <v>0</v>
      </c>
      <c r="V1484" s="26">
        <f t="shared" si="319"/>
        <v>0</v>
      </c>
      <c r="W1484" s="26">
        <f>'2021-22 Salary &amp; Benefits'!G$6</f>
        <v>11848.32</v>
      </c>
      <c r="X1484" s="28">
        <f>'2021-22 Salary &amp; Benefits'!H$6</f>
        <v>0.2271</v>
      </c>
      <c r="Y1484" s="28">
        <f>'2021-22 Salary &amp; Benefits'!I$6</f>
        <v>0.22070000000000001</v>
      </c>
      <c r="Z1484" s="26">
        <f t="shared" si="320"/>
        <v>0</v>
      </c>
      <c r="AA1484" s="27">
        <f t="shared" si="312"/>
        <v>0</v>
      </c>
      <c r="AB1484" s="27">
        <f t="shared" si="321"/>
        <v>0</v>
      </c>
      <c r="AC1484" s="27">
        <f t="shared" si="322"/>
        <v>0</v>
      </c>
      <c r="AD1484" s="26">
        <f t="shared" si="323"/>
        <v>0</v>
      </c>
    </row>
    <row r="1485" spans="1:30" s="5" customFormat="1">
      <c r="A1485" s="129" t="s">
        <v>2554</v>
      </c>
      <c r="B1485" s="129" t="s">
        <v>2148</v>
      </c>
      <c r="C1485" s="130">
        <v>3203</v>
      </c>
      <c r="D1485" s="129" t="s">
        <v>79</v>
      </c>
      <c r="E1485" s="169">
        <f>VLOOKUP($C1485,'2020-21 School Level AAFTE'!$C:$Z,11,FALSE)</f>
        <v>0.41720000000000002</v>
      </c>
      <c r="F1485" s="169" t="str">
        <f>VLOOKUP($C1485,'2020-21 School Level AAFTE'!$C:$Z,8,FALSE)</f>
        <v>No</v>
      </c>
      <c r="G1485" s="167">
        <f>VLOOKUP($C1485,'2020-21 School Level AAFTE'!$C:$I,7,FALSE)</f>
        <v>269.37</v>
      </c>
      <c r="H1485" s="145">
        <f>IFERROR(IF(F1485= "yes",VLOOKUP(C1485,Summary!$B:$I,5,0),0),0)</f>
        <v>0</v>
      </c>
      <c r="I1485" s="144">
        <f t="shared" ref="I1485:I1545" si="334">IF(F1485= "yes", G1485,0)</f>
        <v>0</v>
      </c>
      <c r="J1485" s="101">
        <f>VLOOKUP($A1485,'2021-22 Salary &amp; Benefits'!$A:$I,3,FALSE)</f>
        <v>1</v>
      </c>
      <c r="K1485" s="101">
        <f>VLOOKUP($A1485,'2021-22 Salary &amp; Benefits'!$A:$I,4,FALSE)</f>
        <v>1</v>
      </c>
      <c r="L1485" s="121">
        <f t="shared" ref="L1485:L1545" si="335">IF(H1485&gt;0,H1485,I1485)</f>
        <v>0</v>
      </c>
      <c r="M1485" s="29">
        <v>15</v>
      </c>
      <c r="N1485" s="31">
        <f t="shared" ref="N1485:N1545" si="336">IF(L1485="no",0,L1485/M1485)</f>
        <v>0</v>
      </c>
      <c r="O1485" s="29">
        <v>1.1000000000000001</v>
      </c>
      <c r="P1485" s="29">
        <v>36</v>
      </c>
      <c r="Q1485" s="32">
        <f t="shared" ref="Q1485:Q1545" si="337">IF(L1485="no",0,N1485*O1485*P1485)</f>
        <v>0</v>
      </c>
      <c r="R1485" s="122">
        <f t="shared" ref="R1485:R1545" si="338">IF(L1485="no",0,Q1485/900)</f>
        <v>0</v>
      </c>
      <c r="S1485" s="25">
        <f>VLOOKUP($A1485,'2021-22 Salary &amp; Benefits'!$A:$I,5,FALSE)</f>
        <v>67585</v>
      </c>
      <c r="T1485" s="25">
        <f>VLOOKUP($A1485,'2021-22 Salary &amp; Benefits'!$A:$I,6,FALSE)</f>
        <v>68937</v>
      </c>
      <c r="U1485" s="26">
        <f t="shared" ref="U1485:U1545" si="339">$J1485*$S1485*$R1485</f>
        <v>0</v>
      </c>
      <c r="V1485" s="26">
        <f t="shared" ref="V1485:V1545" si="340">$K1485*$T1485*$R1485-U1485</f>
        <v>0</v>
      </c>
      <c r="W1485" s="26">
        <f>'2021-22 Salary &amp; Benefits'!G$6</f>
        <v>11848.32</v>
      </c>
      <c r="X1485" s="28">
        <f>'2021-22 Salary &amp; Benefits'!H$6</f>
        <v>0.2271</v>
      </c>
      <c r="Y1485" s="28">
        <f>'2021-22 Salary &amp; Benefits'!I$6</f>
        <v>0.22070000000000001</v>
      </c>
      <c r="Z1485" s="26">
        <f t="shared" ref="Z1485:Z1545" si="341">U1485*X1485+V1485*Y1485+R1485*W1485</f>
        <v>0</v>
      </c>
      <c r="AA1485" s="27">
        <f t="shared" ref="AA1485:AA1548" si="342">($T1485*$K1485*$R1485/180*3)</f>
        <v>0</v>
      </c>
      <c r="AB1485" s="27">
        <f t="shared" ref="AB1485:AB1545" si="343">AA1485*Y1485</f>
        <v>0</v>
      </c>
      <c r="AC1485" s="27">
        <f t="shared" ref="AC1485:AC1545" si="344">SUM(AA1485:AB1485)</f>
        <v>0</v>
      </c>
      <c r="AD1485" s="26">
        <f t="shared" ref="AD1485:AD1545" si="345">SUM(Z1485,U1485:V1485,AC1485)</f>
        <v>0</v>
      </c>
    </row>
    <row r="1486" spans="1:30" s="5" customFormat="1">
      <c r="A1486" s="129" t="s">
        <v>2554</v>
      </c>
      <c r="B1486" s="129" t="s">
        <v>2148</v>
      </c>
      <c r="C1486" s="130">
        <v>5574</v>
      </c>
      <c r="D1486" s="129" t="s">
        <v>3261</v>
      </c>
      <c r="E1486" s="169">
        <f>VLOOKUP($C1486,'2020-21 School Level AAFTE'!$C:$Z,11,FALSE)</f>
        <v>0.44090000000000001</v>
      </c>
      <c r="F1486" s="169" t="str">
        <f>VLOOKUP($C1486,'2020-21 School Level AAFTE'!$C:$Z,8,FALSE)</f>
        <v>No</v>
      </c>
      <c r="G1486" s="167">
        <f>VLOOKUP($C1486,'2020-21 School Level AAFTE'!$C:$I,7,FALSE)</f>
        <v>342.81</v>
      </c>
      <c r="H1486" s="145">
        <f>IFERROR(IF(F1486= "yes",VLOOKUP(C1486,Summary!$B:$I,5,0),0),0)</f>
        <v>0</v>
      </c>
      <c r="I1486" s="143">
        <f t="shared" si="334"/>
        <v>0</v>
      </c>
      <c r="J1486" s="101">
        <f>VLOOKUP($A1486,'2021-22 Salary &amp; Benefits'!$A:$I,3,FALSE)</f>
        <v>1</v>
      </c>
      <c r="K1486" s="101">
        <f>VLOOKUP($A1486,'2021-22 Salary &amp; Benefits'!$A:$I,4,FALSE)</f>
        <v>1</v>
      </c>
      <c r="L1486" s="45">
        <f t="shared" si="335"/>
        <v>0</v>
      </c>
      <c r="M1486" s="29">
        <v>15</v>
      </c>
      <c r="N1486" s="31">
        <f t="shared" si="336"/>
        <v>0</v>
      </c>
      <c r="O1486" s="29">
        <v>1.1000000000000001</v>
      </c>
      <c r="P1486" s="29">
        <v>36</v>
      </c>
      <c r="Q1486" s="32">
        <f t="shared" si="337"/>
        <v>0</v>
      </c>
      <c r="R1486" s="122">
        <f t="shared" si="338"/>
        <v>0</v>
      </c>
      <c r="S1486" s="25">
        <f>VLOOKUP($A1486,'2021-22 Salary &amp; Benefits'!$A:$I,5,FALSE)</f>
        <v>67585</v>
      </c>
      <c r="T1486" s="25">
        <f>VLOOKUP($A1486,'2021-22 Salary &amp; Benefits'!$A:$I,6,FALSE)</f>
        <v>68937</v>
      </c>
      <c r="U1486" s="26">
        <f t="shared" si="339"/>
        <v>0</v>
      </c>
      <c r="V1486" s="26">
        <f t="shared" si="340"/>
        <v>0</v>
      </c>
      <c r="W1486" s="26">
        <f>'2021-22 Salary &amp; Benefits'!G$6</f>
        <v>11848.32</v>
      </c>
      <c r="X1486" s="28">
        <f>'2021-22 Salary &amp; Benefits'!H$6</f>
        <v>0.2271</v>
      </c>
      <c r="Y1486" s="28">
        <f>'2021-22 Salary &amp; Benefits'!I$6</f>
        <v>0.22070000000000001</v>
      </c>
      <c r="Z1486" s="26">
        <f t="shared" si="341"/>
        <v>0</v>
      </c>
      <c r="AA1486" s="27">
        <f t="shared" si="342"/>
        <v>0</v>
      </c>
      <c r="AB1486" s="27">
        <f t="shared" si="343"/>
        <v>0</v>
      </c>
      <c r="AC1486" s="27">
        <f t="shared" si="344"/>
        <v>0</v>
      </c>
      <c r="AD1486" s="26">
        <f t="shared" si="345"/>
        <v>0</v>
      </c>
    </row>
    <row r="1487" spans="1:30" s="5" customFormat="1">
      <c r="A1487" s="126" t="s">
        <v>2554</v>
      </c>
      <c r="B1487" s="129" t="s">
        <v>2148</v>
      </c>
      <c r="C1487" s="128">
        <v>3419</v>
      </c>
      <c r="D1487" s="126" t="s">
        <v>23</v>
      </c>
      <c r="E1487" s="169">
        <f>VLOOKUP($C1487,'2020-21 School Level AAFTE'!$C:$Z,11,FALSE)</f>
        <v>0.29260000000000003</v>
      </c>
      <c r="F1487" s="169" t="str">
        <f>VLOOKUP($C1487,'2020-21 School Level AAFTE'!$C:$Z,8,FALSE)</f>
        <v>No</v>
      </c>
      <c r="G1487" s="167">
        <f>VLOOKUP($C1487,'2020-21 School Level AAFTE'!$C:$I,7,FALSE)</f>
        <v>631.46</v>
      </c>
      <c r="H1487" s="145">
        <f>IFERROR(IF(F1487= "yes",VLOOKUP(C1487,Summary!$B:$I,5,0),0),0)</f>
        <v>0</v>
      </c>
      <c r="I1487" s="143">
        <f t="shared" si="334"/>
        <v>0</v>
      </c>
      <c r="J1487" s="101">
        <f>VLOOKUP($A1487,'2021-22 Salary &amp; Benefits'!$A:$I,3,FALSE)</f>
        <v>1</v>
      </c>
      <c r="K1487" s="101">
        <f>VLOOKUP($A1487,'2021-22 Salary &amp; Benefits'!$A:$I,4,FALSE)</f>
        <v>1</v>
      </c>
      <c r="L1487" s="45">
        <f t="shared" si="335"/>
        <v>0</v>
      </c>
      <c r="M1487" s="29">
        <v>15</v>
      </c>
      <c r="N1487" s="31">
        <f t="shared" si="336"/>
        <v>0</v>
      </c>
      <c r="O1487" s="29">
        <v>1.1000000000000001</v>
      </c>
      <c r="P1487" s="29">
        <v>36</v>
      </c>
      <c r="Q1487" s="32">
        <f t="shared" si="337"/>
        <v>0</v>
      </c>
      <c r="R1487" s="122">
        <f t="shared" si="338"/>
        <v>0</v>
      </c>
      <c r="S1487" s="25">
        <f>VLOOKUP($A1487,'2021-22 Salary &amp; Benefits'!$A:$I,5,FALSE)</f>
        <v>67585</v>
      </c>
      <c r="T1487" s="25">
        <f>VLOOKUP($A1487,'2021-22 Salary &amp; Benefits'!$A:$I,6,FALSE)</f>
        <v>68937</v>
      </c>
      <c r="U1487" s="26">
        <f t="shared" si="339"/>
        <v>0</v>
      </c>
      <c r="V1487" s="26">
        <f t="shared" si="340"/>
        <v>0</v>
      </c>
      <c r="W1487" s="26">
        <f>'2021-22 Salary &amp; Benefits'!G$6</f>
        <v>11848.32</v>
      </c>
      <c r="X1487" s="28">
        <f>'2021-22 Salary &amp; Benefits'!H$6</f>
        <v>0.2271</v>
      </c>
      <c r="Y1487" s="28">
        <f>'2021-22 Salary &amp; Benefits'!I$6</f>
        <v>0.22070000000000001</v>
      </c>
      <c r="Z1487" s="26">
        <f t="shared" si="341"/>
        <v>0</v>
      </c>
      <c r="AA1487" s="27">
        <f t="shared" si="342"/>
        <v>0</v>
      </c>
      <c r="AB1487" s="27">
        <f t="shared" si="343"/>
        <v>0</v>
      </c>
      <c r="AC1487" s="27">
        <f t="shared" si="344"/>
        <v>0</v>
      </c>
      <c r="AD1487" s="26">
        <f t="shared" si="345"/>
        <v>0</v>
      </c>
    </row>
    <row r="1488" spans="1:30" s="5" customFormat="1">
      <c r="A1488" s="129" t="s">
        <v>2554</v>
      </c>
      <c r="B1488" s="129" t="s">
        <v>2148</v>
      </c>
      <c r="C1488" s="130">
        <v>2499</v>
      </c>
      <c r="D1488" s="129" t="s">
        <v>2149</v>
      </c>
      <c r="E1488" s="169">
        <f>VLOOKUP($C1488,'2020-21 School Level AAFTE'!$C:$Z,11,FALSE)</f>
        <v>0.25540000000000002</v>
      </c>
      <c r="F1488" s="169" t="str">
        <f>VLOOKUP($C1488,'2020-21 School Level AAFTE'!$C:$Z,8,FALSE)</f>
        <v>No</v>
      </c>
      <c r="G1488" s="167">
        <f>VLOOKUP($C1488,'2020-21 School Level AAFTE'!$C:$I,7,FALSE)</f>
        <v>789.66</v>
      </c>
      <c r="H1488" s="145">
        <f>IFERROR(IF(F1488= "yes",VLOOKUP(C1488,Summary!$B:$I,5,0),0),0)</f>
        <v>0</v>
      </c>
      <c r="I1488" s="143">
        <f t="shared" si="334"/>
        <v>0</v>
      </c>
      <c r="J1488" s="101">
        <f>VLOOKUP($A1488,'2021-22 Salary &amp; Benefits'!$A:$I,3,FALSE)</f>
        <v>1</v>
      </c>
      <c r="K1488" s="101">
        <f>VLOOKUP($A1488,'2021-22 Salary &amp; Benefits'!$A:$I,4,FALSE)</f>
        <v>1</v>
      </c>
      <c r="L1488" s="45">
        <f t="shared" si="335"/>
        <v>0</v>
      </c>
      <c r="M1488" s="29">
        <v>15</v>
      </c>
      <c r="N1488" s="31">
        <f t="shared" si="336"/>
        <v>0</v>
      </c>
      <c r="O1488" s="29">
        <v>1.1000000000000001</v>
      </c>
      <c r="P1488" s="29">
        <v>36</v>
      </c>
      <c r="Q1488" s="32">
        <f t="shared" si="337"/>
        <v>0</v>
      </c>
      <c r="R1488" s="122">
        <f t="shared" si="338"/>
        <v>0</v>
      </c>
      <c r="S1488" s="25">
        <f>VLOOKUP($A1488,'2021-22 Salary &amp; Benefits'!$A:$I,5,FALSE)</f>
        <v>67585</v>
      </c>
      <c r="T1488" s="25">
        <f>VLOOKUP($A1488,'2021-22 Salary &amp; Benefits'!$A:$I,6,FALSE)</f>
        <v>68937</v>
      </c>
      <c r="U1488" s="26">
        <f t="shared" si="339"/>
        <v>0</v>
      </c>
      <c r="V1488" s="26">
        <f t="shared" si="340"/>
        <v>0</v>
      </c>
      <c r="W1488" s="26">
        <f>'2021-22 Salary &amp; Benefits'!G$6</f>
        <v>11848.32</v>
      </c>
      <c r="X1488" s="28">
        <f>'2021-22 Salary &amp; Benefits'!H$6</f>
        <v>0.2271</v>
      </c>
      <c r="Y1488" s="28">
        <f>'2021-22 Salary &amp; Benefits'!I$6</f>
        <v>0.22070000000000001</v>
      </c>
      <c r="Z1488" s="26">
        <f t="shared" si="341"/>
        <v>0</v>
      </c>
      <c r="AA1488" s="27">
        <f t="shared" si="342"/>
        <v>0</v>
      </c>
      <c r="AB1488" s="27">
        <f t="shared" si="343"/>
        <v>0</v>
      </c>
      <c r="AC1488" s="27">
        <f t="shared" si="344"/>
        <v>0</v>
      </c>
      <c r="AD1488" s="26">
        <f t="shared" si="345"/>
        <v>0</v>
      </c>
    </row>
    <row r="1489" spans="1:30" s="5" customFormat="1">
      <c r="A1489" s="129" t="s">
        <v>2554</v>
      </c>
      <c r="B1489" s="129" t="s">
        <v>2148</v>
      </c>
      <c r="C1489" s="130">
        <v>3614</v>
      </c>
      <c r="D1489" s="129" t="s">
        <v>1705</v>
      </c>
      <c r="E1489" s="169">
        <f>VLOOKUP($C1489,'2020-21 School Level AAFTE'!$C:$Z,11,FALSE)</f>
        <v>0.22459999999999999</v>
      </c>
      <c r="F1489" s="169" t="str">
        <f>VLOOKUP($C1489,'2020-21 School Level AAFTE'!$C:$Z,8,FALSE)</f>
        <v>No</v>
      </c>
      <c r="G1489" s="167">
        <f>VLOOKUP($C1489,'2020-21 School Level AAFTE'!$C:$I,7,FALSE)</f>
        <v>252.32</v>
      </c>
      <c r="H1489" s="145">
        <f>IFERROR(IF(F1489= "yes",VLOOKUP(C1489,Summary!$B:$I,5,0),0),0)</f>
        <v>0</v>
      </c>
      <c r="I1489" s="143">
        <f t="shared" si="334"/>
        <v>0</v>
      </c>
      <c r="J1489" s="101">
        <f>VLOOKUP($A1489,'2021-22 Salary &amp; Benefits'!$A:$I,3,FALSE)</f>
        <v>1</v>
      </c>
      <c r="K1489" s="101">
        <f>VLOOKUP($A1489,'2021-22 Salary &amp; Benefits'!$A:$I,4,FALSE)</f>
        <v>1</v>
      </c>
      <c r="L1489" s="45">
        <f t="shared" si="335"/>
        <v>0</v>
      </c>
      <c r="M1489" s="29">
        <v>15</v>
      </c>
      <c r="N1489" s="31">
        <f t="shared" si="336"/>
        <v>0</v>
      </c>
      <c r="O1489" s="29">
        <v>1.1000000000000001</v>
      </c>
      <c r="P1489" s="29">
        <v>36</v>
      </c>
      <c r="Q1489" s="32">
        <f t="shared" si="337"/>
        <v>0</v>
      </c>
      <c r="R1489" s="122">
        <f t="shared" si="338"/>
        <v>0</v>
      </c>
      <c r="S1489" s="25">
        <f>VLOOKUP($A1489,'2021-22 Salary &amp; Benefits'!$A:$I,5,FALSE)</f>
        <v>67585</v>
      </c>
      <c r="T1489" s="25">
        <f>VLOOKUP($A1489,'2021-22 Salary &amp; Benefits'!$A:$I,6,FALSE)</f>
        <v>68937</v>
      </c>
      <c r="U1489" s="26">
        <f t="shared" si="339"/>
        <v>0</v>
      </c>
      <c r="V1489" s="26">
        <f t="shared" si="340"/>
        <v>0</v>
      </c>
      <c r="W1489" s="26">
        <f>'2021-22 Salary &amp; Benefits'!G$6</f>
        <v>11848.32</v>
      </c>
      <c r="X1489" s="28">
        <f>'2021-22 Salary &amp; Benefits'!H$6</f>
        <v>0.2271</v>
      </c>
      <c r="Y1489" s="28">
        <f>'2021-22 Salary &amp; Benefits'!I$6</f>
        <v>0.22070000000000001</v>
      </c>
      <c r="Z1489" s="26">
        <f t="shared" si="341"/>
        <v>0</v>
      </c>
      <c r="AA1489" s="27">
        <f t="shared" si="342"/>
        <v>0</v>
      </c>
      <c r="AB1489" s="27">
        <f t="shared" si="343"/>
        <v>0</v>
      </c>
      <c r="AC1489" s="27">
        <f t="shared" si="344"/>
        <v>0</v>
      </c>
      <c r="AD1489" s="26">
        <f t="shared" si="345"/>
        <v>0</v>
      </c>
    </row>
    <row r="1490" spans="1:30" s="5" customFormat="1">
      <c r="A1490" s="129" t="s">
        <v>2450</v>
      </c>
      <c r="B1490" s="129" t="s">
        <v>1306</v>
      </c>
      <c r="C1490" s="130">
        <v>3447</v>
      </c>
      <c r="D1490" s="129" t="s">
        <v>1318</v>
      </c>
      <c r="E1490" s="169">
        <f>VLOOKUP($C1490,'2020-21 School Level AAFTE'!$C:$Z,11,FALSE)</f>
        <v>0.3533</v>
      </c>
      <c r="F1490" s="169" t="str">
        <f>VLOOKUP($C1490,'2020-21 School Level AAFTE'!$C:$Z,8,FALSE)</f>
        <v>No</v>
      </c>
      <c r="G1490" s="167">
        <f>VLOOKUP($C1490,'2020-21 School Level AAFTE'!$C:$I,7,FALSE)</f>
        <v>708.3</v>
      </c>
      <c r="H1490" s="145">
        <f>IFERROR(IF(F1490= "yes",VLOOKUP(C1490,Summary!$B:$I,5,0),0),0)</f>
        <v>0</v>
      </c>
      <c r="I1490" s="144">
        <f t="shared" si="334"/>
        <v>0</v>
      </c>
      <c r="J1490" s="101">
        <f>VLOOKUP($A1490,'2021-22 Salary &amp; Benefits'!$A:$I,3,FALSE)</f>
        <v>1.06</v>
      </c>
      <c r="K1490" s="101">
        <f>VLOOKUP($A1490,'2021-22 Salary &amp; Benefits'!$A:$I,4,FALSE)</f>
        <v>1.06</v>
      </c>
      <c r="L1490" s="121">
        <f t="shared" si="335"/>
        <v>0</v>
      </c>
      <c r="M1490" s="29">
        <v>15</v>
      </c>
      <c r="N1490" s="31">
        <f t="shared" si="336"/>
        <v>0</v>
      </c>
      <c r="O1490" s="29">
        <v>1.1000000000000001</v>
      </c>
      <c r="P1490" s="29">
        <v>36</v>
      </c>
      <c r="Q1490" s="32">
        <f t="shared" si="337"/>
        <v>0</v>
      </c>
      <c r="R1490" s="122">
        <f t="shared" si="338"/>
        <v>0</v>
      </c>
      <c r="S1490" s="25">
        <f>VLOOKUP($A1490,'2021-22 Salary &amp; Benefits'!$A:$I,5,FALSE)</f>
        <v>67585</v>
      </c>
      <c r="T1490" s="25">
        <f>VLOOKUP($A1490,'2021-22 Salary &amp; Benefits'!$A:$I,6,FALSE)</f>
        <v>68937</v>
      </c>
      <c r="U1490" s="26">
        <f t="shared" si="339"/>
        <v>0</v>
      </c>
      <c r="V1490" s="26">
        <f t="shared" si="340"/>
        <v>0</v>
      </c>
      <c r="W1490" s="26">
        <f>'2021-22 Salary &amp; Benefits'!G$6</f>
        <v>11848.32</v>
      </c>
      <c r="X1490" s="28">
        <f>'2021-22 Salary &amp; Benefits'!H$6</f>
        <v>0.2271</v>
      </c>
      <c r="Y1490" s="28">
        <f>'2021-22 Salary &amp; Benefits'!I$6</f>
        <v>0.22070000000000001</v>
      </c>
      <c r="Z1490" s="26">
        <f t="shared" si="341"/>
        <v>0</v>
      </c>
      <c r="AA1490" s="27">
        <f t="shared" si="342"/>
        <v>0</v>
      </c>
      <c r="AB1490" s="27">
        <f t="shared" si="343"/>
        <v>0</v>
      </c>
      <c r="AC1490" s="27">
        <f t="shared" si="344"/>
        <v>0</v>
      </c>
      <c r="AD1490" s="26">
        <f t="shared" si="345"/>
        <v>0</v>
      </c>
    </row>
    <row r="1491" spans="1:30" s="5" customFormat="1">
      <c r="A1491" s="129" t="s">
        <v>2450</v>
      </c>
      <c r="B1491" s="129" t="s">
        <v>1306</v>
      </c>
      <c r="C1491" s="130">
        <v>3750</v>
      </c>
      <c r="D1491" s="129" t="s">
        <v>1323</v>
      </c>
      <c r="E1491" s="169">
        <f>VLOOKUP($C1491,'2020-21 School Level AAFTE'!$C:$Z,11,FALSE)</f>
        <v>0.38540000000000002</v>
      </c>
      <c r="F1491" s="169" t="str">
        <f>VLOOKUP($C1491,'2020-21 School Level AAFTE'!$C:$Z,8,FALSE)</f>
        <v>No</v>
      </c>
      <c r="G1491" s="167">
        <f>VLOOKUP($C1491,'2020-21 School Level AAFTE'!$C:$I,7,FALSE)</f>
        <v>892.93</v>
      </c>
      <c r="H1491" s="145">
        <f>IFERROR(IF(F1491= "yes",VLOOKUP(C1491,Summary!$B:$I,5,0),0),0)</f>
        <v>0</v>
      </c>
      <c r="I1491" s="143">
        <f t="shared" si="334"/>
        <v>0</v>
      </c>
      <c r="J1491" s="101">
        <f>VLOOKUP($A1491,'2021-22 Salary &amp; Benefits'!$A:$I,3,FALSE)</f>
        <v>1.06</v>
      </c>
      <c r="K1491" s="101">
        <f>VLOOKUP($A1491,'2021-22 Salary &amp; Benefits'!$A:$I,4,FALSE)</f>
        <v>1.06</v>
      </c>
      <c r="L1491" s="45">
        <f t="shared" si="335"/>
        <v>0</v>
      </c>
      <c r="M1491" s="29">
        <v>15</v>
      </c>
      <c r="N1491" s="31">
        <f t="shared" si="336"/>
        <v>0</v>
      </c>
      <c r="O1491" s="29">
        <v>1.1000000000000001</v>
      </c>
      <c r="P1491" s="29">
        <v>36</v>
      </c>
      <c r="Q1491" s="32">
        <f t="shared" si="337"/>
        <v>0</v>
      </c>
      <c r="R1491" s="122">
        <f t="shared" si="338"/>
        <v>0</v>
      </c>
      <c r="S1491" s="25">
        <f>VLOOKUP($A1491,'2021-22 Salary &amp; Benefits'!$A:$I,5,FALSE)</f>
        <v>67585</v>
      </c>
      <c r="T1491" s="25">
        <f>VLOOKUP($A1491,'2021-22 Salary &amp; Benefits'!$A:$I,6,FALSE)</f>
        <v>68937</v>
      </c>
      <c r="U1491" s="26">
        <f t="shared" si="339"/>
        <v>0</v>
      </c>
      <c r="V1491" s="26">
        <f t="shared" si="340"/>
        <v>0</v>
      </c>
      <c r="W1491" s="26">
        <f>'2021-22 Salary &amp; Benefits'!G$6</f>
        <v>11848.32</v>
      </c>
      <c r="X1491" s="28">
        <f>'2021-22 Salary &amp; Benefits'!H$6</f>
        <v>0.2271</v>
      </c>
      <c r="Y1491" s="28">
        <f>'2021-22 Salary &amp; Benefits'!I$6</f>
        <v>0.22070000000000001</v>
      </c>
      <c r="Z1491" s="26">
        <f t="shared" si="341"/>
        <v>0</v>
      </c>
      <c r="AA1491" s="27">
        <f t="shared" si="342"/>
        <v>0</v>
      </c>
      <c r="AB1491" s="27">
        <f t="shared" si="343"/>
        <v>0</v>
      </c>
      <c r="AC1491" s="27">
        <f t="shared" si="344"/>
        <v>0</v>
      </c>
      <c r="AD1491" s="26">
        <f t="shared" si="345"/>
        <v>0</v>
      </c>
    </row>
    <row r="1492" spans="1:30" s="5" customFormat="1">
      <c r="A1492" s="129" t="s">
        <v>2450</v>
      </c>
      <c r="B1492" s="129" t="s">
        <v>1306</v>
      </c>
      <c r="C1492" s="130">
        <v>4361</v>
      </c>
      <c r="D1492" s="129" t="s">
        <v>1329</v>
      </c>
      <c r="E1492" s="169">
        <f>VLOOKUP($C1492,'2020-21 School Level AAFTE'!$C:$Z,11,FALSE)</f>
        <v>0.2923</v>
      </c>
      <c r="F1492" s="169" t="str">
        <f>VLOOKUP($C1492,'2020-21 School Level AAFTE'!$C:$Z,8,FALSE)</f>
        <v>No</v>
      </c>
      <c r="G1492" s="167">
        <f>VLOOKUP($C1492,'2020-21 School Level AAFTE'!$C:$I,7,FALSE)</f>
        <v>631.61</v>
      </c>
      <c r="H1492" s="145">
        <f>IFERROR(IF(F1492= "yes",VLOOKUP(C1492,Summary!$B:$I,5,0),0),0)</f>
        <v>0</v>
      </c>
      <c r="I1492" s="143">
        <f t="shared" si="334"/>
        <v>0</v>
      </c>
      <c r="J1492" s="101">
        <f>VLOOKUP($A1492,'2021-22 Salary &amp; Benefits'!$A:$I,3,FALSE)</f>
        <v>1.06</v>
      </c>
      <c r="K1492" s="101">
        <f>VLOOKUP($A1492,'2021-22 Salary &amp; Benefits'!$A:$I,4,FALSE)</f>
        <v>1.06</v>
      </c>
      <c r="L1492" s="45">
        <f t="shared" si="335"/>
        <v>0</v>
      </c>
      <c r="M1492" s="29">
        <v>15</v>
      </c>
      <c r="N1492" s="31">
        <f t="shared" si="336"/>
        <v>0</v>
      </c>
      <c r="O1492" s="29">
        <v>1.1000000000000001</v>
      </c>
      <c r="P1492" s="29">
        <v>36</v>
      </c>
      <c r="Q1492" s="32">
        <f t="shared" si="337"/>
        <v>0</v>
      </c>
      <c r="R1492" s="122">
        <f t="shared" si="338"/>
        <v>0</v>
      </c>
      <c r="S1492" s="25">
        <f>VLOOKUP($A1492,'2021-22 Salary &amp; Benefits'!$A:$I,5,FALSE)</f>
        <v>67585</v>
      </c>
      <c r="T1492" s="25">
        <f>VLOOKUP($A1492,'2021-22 Salary &amp; Benefits'!$A:$I,6,FALSE)</f>
        <v>68937</v>
      </c>
      <c r="U1492" s="26">
        <f t="shared" si="339"/>
        <v>0</v>
      </c>
      <c r="V1492" s="26">
        <f t="shared" si="340"/>
        <v>0</v>
      </c>
      <c r="W1492" s="26">
        <f>'2021-22 Salary &amp; Benefits'!G$6</f>
        <v>11848.32</v>
      </c>
      <c r="X1492" s="28">
        <f>'2021-22 Salary &amp; Benefits'!H$6</f>
        <v>0.2271</v>
      </c>
      <c r="Y1492" s="28">
        <f>'2021-22 Salary &amp; Benefits'!I$6</f>
        <v>0.22070000000000001</v>
      </c>
      <c r="Z1492" s="26">
        <f t="shared" si="341"/>
        <v>0</v>
      </c>
      <c r="AA1492" s="27">
        <f t="shared" si="342"/>
        <v>0</v>
      </c>
      <c r="AB1492" s="27">
        <f t="shared" si="343"/>
        <v>0</v>
      </c>
      <c r="AC1492" s="27">
        <f t="shared" si="344"/>
        <v>0</v>
      </c>
      <c r="AD1492" s="26">
        <f t="shared" si="345"/>
        <v>0</v>
      </c>
    </row>
    <row r="1493" spans="1:30" s="5" customFormat="1">
      <c r="A1493" s="129" t="s">
        <v>2450</v>
      </c>
      <c r="B1493" s="129" t="s">
        <v>1306</v>
      </c>
      <c r="C1493" s="130">
        <v>5088</v>
      </c>
      <c r="D1493" s="129" t="s">
        <v>940</v>
      </c>
      <c r="E1493" s="169">
        <f>VLOOKUP($C1493,'2020-21 School Level AAFTE'!$C:$Z,11,FALSE)</f>
        <v>0.35299999999999998</v>
      </c>
      <c r="F1493" s="169" t="str">
        <f>VLOOKUP($C1493,'2020-21 School Level AAFTE'!$C:$Z,8,FALSE)</f>
        <v>No</v>
      </c>
      <c r="G1493" s="167">
        <f>VLOOKUP($C1493,'2020-21 School Level AAFTE'!$C:$I,7,FALSE)</f>
        <v>735.92</v>
      </c>
      <c r="H1493" s="145">
        <f>IFERROR(IF(F1493= "yes",VLOOKUP(C1493,Summary!$B:$I,5,0),0),0)</f>
        <v>0</v>
      </c>
      <c r="I1493" s="143">
        <f t="shared" si="334"/>
        <v>0</v>
      </c>
      <c r="J1493" s="101">
        <f>VLOOKUP($A1493,'2021-22 Salary &amp; Benefits'!$A:$I,3,FALSE)</f>
        <v>1.06</v>
      </c>
      <c r="K1493" s="101">
        <f>VLOOKUP($A1493,'2021-22 Salary &amp; Benefits'!$A:$I,4,FALSE)</f>
        <v>1.06</v>
      </c>
      <c r="L1493" s="45">
        <f t="shared" si="335"/>
        <v>0</v>
      </c>
      <c r="M1493" s="29">
        <v>15</v>
      </c>
      <c r="N1493" s="31">
        <f t="shared" si="336"/>
        <v>0</v>
      </c>
      <c r="O1493" s="29">
        <v>1.1000000000000001</v>
      </c>
      <c r="P1493" s="29">
        <v>36</v>
      </c>
      <c r="Q1493" s="32">
        <f t="shared" si="337"/>
        <v>0</v>
      </c>
      <c r="R1493" s="122">
        <f t="shared" si="338"/>
        <v>0</v>
      </c>
      <c r="S1493" s="25">
        <f>VLOOKUP($A1493,'2021-22 Salary &amp; Benefits'!$A:$I,5,FALSE)</f>
        <v>67585</v>
      </c>
      <c r="T1493" s="25">
        <f>VLOOKUP($A1493,'2021-22 Salary &amp; Benefits'!$A:$I,6,FALSE)</f>
        <v>68937</v>
      </c>
      <c r="U1493" s="26">
        <f t="shared" si="339"/>
        <v>0</v>
      </c>
      <c r="V1493" s="26">
        <f t="shared" si="340"/>
        <v>0</v>
      </c>
      <c r="W1493" s="26">
        <f>'2021-22 Salary &amp; Benefits'!G$6</f>
        <v>11848.32</v>
      </c>
      <c r="X1493" s="28">
        <f>'2021-22 Salary &amp; Benefits'!H$6</f>
        <v>0.2271</v>
      </c>
      <c r="Y1493" s="28">
        <f>'2021-22 Salary &amp; Benefits'!I$6</f>
        <v>0.22070000000000001</v>
      </c>
      <c r="Z1493" s="26">
        <f t="shared" si="341"/>
        <v>0</v>
      </c>
      <c r="AA1493" s="27">
        <f t="shared" si="342"/>
        <v>0</v>
      </c>
      <c r="AB1493" s="27">
        <f t="shared" si="343"/>
        <v>0</v>
      </c>
      <c r="AC1493" s="27">
        <f t="shared" si="344"/>
        <v>0</v>
      </c>
      <c r="AD1493" s="26">
        <f t="shared" si="345"/>
        <v>0</v>
      </c>
    </row>
    <row r="1494" spans="1:30" s="5" customFormat="1">
      <c r="A1494" s="129" t="s">
        <v>2450</v>
      </c>
      <c r="B1494" s="129" t="s">
        <v>1306</v>
      </c>
      <c r="C1494" s="130">
        <v>5557</v>
      </c>
      <c r="D1494" s="129" t="s">
        <v>3262</v>
      </c>
      <c r="E1494" s="169">
        <f>VLOOKUP($C1494,'2020-21 School Level AAFTE'!$C:$Z,11,FALSE)</f>
        <v>0.37590000000000001</v>
      </c>
      <c r="F1494" s="169" t="str">
        <f>VLOOKUP($C1494,'2020-21 School Level AAFTE'!$C:$Z,8,FALSE)</f>
        <v>No</v>
      </c>
      <c r="G1494" s="167">
        <f>VLOOKUP($C1494,'2020-21 School Level AAFTE'!$C:$I,7,FALSE)</f>
        <v>886.23</v>
      </c>
      <c r="H1494" s="145">
        <f>IFERROR(IF(F1494= "yes",VLOOKUP(C1494,Summary!$B:$I,5,0),0),0)</f>
        <v>0</v>
      </c>
      <c r="I1494" s="143">
        <f t="shared" si="334"/>
        <v>0</v>
      </c>
      <c r="J1494" s="101">
        <f>VLOOKUP($A1494,'2021-22 Salary &amp; Benefits'!$A:$I,3,FALSE)</f>
        <v>1.06</v>
      </c>
      <c r="K1494" s="101">
        <f>VLOOKUP($A1494,'2021-22 Salary &amp; Benefits'!$A:$I,4,FALSE)</f>
        <v>1.06</v>
      </c>
      <c r="L1494" s="45">
        <f t="shared" si="335"/>
        <v>0</v>
      </c>
      <c r="M1494" s="29">
        <v>15</v>
      </c>
      <c r="N1494" s="31">
        <f t="shared" si="336"/>
        <v>0</v>
      </c>
      <c r="O1494" s="29">
        <v>1.1000000000000001</v>
      </c>
      <c r="P1494" s="29">
        <v>36</v>
      </c>
      <c r="Q1494" s="32">
        <f t="shared" si="337"/>
        <v>0</v>
      </c>
      <c r="R1494" s="122">
        <f t="shared" si="338"/>
        <v>0</v>
      </c>
      <c r="S1494" s="25">
        <f>VLOOKUP($A1494,'2021-22 Salary &amp; Benefits'!$A:$I,5,FALSE)</f>
        <v>67585</v>
      </c>
      <c r="T1494" s="25">
        <f>VLOOKUP($A1494,'2021-22 Salary &amp; Benefits'!$A:$I,6,FALSE)</f>
        <v>68937</v>
      </c>
      <c r="U1494" s="26">
        <f t="shared" si="339"/>
        <v>0</v>
      </c>
      <c r="V1494" s="26">
        <f t="shared" si="340"/>
        <v>0</v>
      </c>
      <c r="W1494" s="26">
        <f>'2021-22 Salary &amp; Benefits'!G$6</f>
        <v>11848.32</v>
      </c>
      <c r="X1494" s="28">
        <f>'2021-22 Salary &amp; Benefits'!H$6</f>
        <v>0.2271</v>
      </c>
      <c r="Y1494" s="28">
        <f>'2021-22 Salary &amp; Benefits'!I$6</f>
        <v>0.22070000000000001</v>
      </c>
      <c r="Z1494" s="26">
        <f t="shared" si="341"/>
        <v>0</v>
      </c>
      <c r="AA1494" s="27">
        <f t="shared" si="342"/>
        <v>0</v>
      </c>
      <c r="AB1494" s="27">
        <f t="shared" si="343"/>
        <v>0</v>
      </c>
      <c r="AC1494" s="27">
        <f t="shared" si="344"/>
        <v>0</v>
      </c>
      <c r="AD1494" s="26">
        <f t="shared" si="345"/>
        <v>0</v>
      </c>
    </row>
    <row r="1495" spans="1:30" s="5" customFormat="1">
      <c r="A1495" s="129" t="s">
        <v>2450</v>
      </c>
      <c r="B1495" s="129" t="s">
        <v>1306</v>
      </c>
      <c r="C1495" s="130">
        <v>2575</v>
      </c>
      <c r="D1495" s="129" t="s">
        <v>1315</v>
      </c>
      <c r="E1495" s="169">
        <f>VLOOKUP($C1495,'2020-21 School Level AAFTE'!$C:$Z,11,FALSE)</f>
        <v>0.34010000000000001</v>
      </c>
      <c r="F1495" s="169" t="str">
        <f>VLOOKUP($C1495,'2020-21 School Level AAFTE'!$C:$Z,8,FALSE)</f>
        <v>No</v>
      </c>
      <c r="G1495" s="167">
        <f>VLOOKUP($C1495,'2020-21 School Level AAFTE'!$C:$I,7,FALSE)</f>
        <v>490.25</v>
      </c>
      <c r="H1495" s="145">
        <f>IFERROR(IF(F1495= "yes",VLOOKUP(C1495,Summary!$B:$I,5,0),0),0)</f>
        <v>0</v>
      </c>
      <c r="I1495" s="143">
        <f t="shared" si="334"/>
        <v>0</v>
      </c>
      <c r="J1495" s="101">
        <f>VLOOKUP($A1495,'2021-22 Salary &amp; Benefits'!$A:$I,3,FALSE)</f>
        <v>1.06</v>
      </c>
      <c r="K1495" s="101">
        <f>VLOOKUP($A1495,'2021-22 Salary &amp; Benefits'!$A:$I,4,FALSE)</f>
        <v>1.06</v>
      </c>
      <c r="L1495" s="45">
        <f t="shared" si="335"/>
        <v>0</v>
      </c>
      <c r="M1495" s="29">
        <v>15</v>
      </c>
      <c r="N1495" s="31">
        <f t="shared" si="336"/>
        <v>0</v>
      </c>
      <c r="O1495" s="29">
        <v>1.1000000000000001</v>
      </c>
      <c r="P1495" s="29">
        <v>36</v>
      </c>
      <c r="Q1495" s="32">
        <f t="shared" si="337"/>
        <v>0</v>
      </c>
      <c r="R1495" s="122">
        <f t="shared" si="338"/>
        <v>0</v>
      </c>
      <c r="S1495" s="25">
        <f>VLOOKUP($A1495,'2021-22 Salary &amp; Benefits'!$A:$I,5,FALSE)</f>
        <v>67585</v>
      </c>
      <c r="T1495" s="25">
        <f>VLOOKUP($A1495,'2021-22 Salary &amp; Benefits'!$A:$I,6,FALSE)</f>
        <v>68937</v>
      </c>
      <c r="U1495" s="26">
        <f t="shared" si="339"/>
        <v>0</v>
      </c>
      <c r="V1495" s="26">
        <f t="shared" si="340"/>
        <v>0</v>
      </c>
      <c r="W1495" s="26">
        <f>'2021-22 Salary &amp; Benefits'!G$6</f>
        <v>11848.32</v>
      </c>
      <c r="X1495" s="28">
        <f>'2021-22 Salary &amp; Benefits'!H$6</f>
        <v>0.2271</v>
      </c>
      <c r="Y1495" s="28">
        <f>'2021-22 Salary &amp; Benefits'!I$6</f>
        <v>0.22070000000000001</v>
      </c>
      <c r="Z1495" s="26">
        <f t="shared" si="341"/>
        <v>0</v>
      </c>
      <c r="AA1495" s="27">
        <f t="shared" si="342"/>
        <v>0</v>
      </c>
      <c r="AB1495" s="27">
        <f t="shared" si="343"/>
        <v>0</v>
      </c>
      <c r="AC1495" s="27">
        <f t="shared" si="344"/>
        <v>0</v>
      </c>
      <c r="AD1495" s="26">
        <f t="shared" si="345"/>
        <v>0</v>
      </c>
    </row>
    <row r="1496" spans="1:30" s="5" customFormat="1">
      <c r="A1496" s="129" t="s">
        <v>2450</v>
      </c>
      <c r="B1496" s="129" t="s">
        <v>1306</v>
      </c>
      <c r="C1496" s="130">
        <v>5093</v>
      </c>
      <c r="D1496" s="129" t="s">
        <v>1334</v>
      </c>
      <c r="E1496" s="169">
        <f>VLOOKUP($C1496,'2020-21 School Level AAFTE'!$C:$Z,11,FALSE)</f>
        <v>0.24399999999999999</v>
      </c>
      <c r="F1496" s="169" t="str">
        <f>VLOOKUP($C1496,'2020-21 School Level AAFTE'!$C:$Z,8,FALSE)</f>
        <v>No</v>
      </c>
      <c r="G1496" s="167">
        <f>VLOOKUP($C1496,'2020-21 School Level AAFTE'!$C:$I,7,FALSE)</f>
        <v>690.77</v>
      </c>
      <c r="H1496" s="145">
        <f>IFERROR(IF(F1496= "yes",VLOOKUP(C1496,Summary!$B:$I,5,0),0),0)</f>
        <v>0</v>
      </c>
      <c r="I1496" s="143">
        <f t="shared" si="334"/>
        <v>0</v>
      </c>
      <c r="J1496" s="101">
        <f>VLOOKUP($A1496,'2021-22 Salary &amp; Benefits'!$A:$I,3,FALSE)</f>
        <v>1.06</v>
      </c>
      <c r="K1496" s="101">
        <f>VLOOKUP($A1496,'2021-22 Salary &amp; Benefits'!$A:$I,4,FALSE)</f>
        <v>1.06</v>
      </c>
      <c r="L1496" s="45">
        <f t="shared" si="335"/>
        <v>0</v>
      </c>
      <c r="M1496" s="29">
        <v>15</v>
      </c>
      <c r="N1496" s="31">
        <f t="shared" si="336"/>
        <v>0</v>
      </c>
      <c r="O1496" s="29">
        <v>1.1000000000000001</v>
      </c>
      <c r="P1496" s="29">
        <v>36</v>
      </c>
      <c r="Q1496" s="32">
        <f t="shared" si="337"/>
        <v>0</v>
      </c>
      <c r="R1496" s="122">
        <f t="shared" si="338"/>
        <v>0</v>
      </c>
      <c r="S1496" s="25">
        <f>VLOOKUP($A1496,'2021-22 Salary &amp; Benefits'!$A:$I,5,FALSE)</f>
        <v>67585</v>
      </c>
      <c r="T1496" s="25">
        <f>VLOOKUP($A1496,'2021-22 Salary &amp; Benefits'!$A:$I,6,FALSE)</f>
        <v>68937</v>
      </c>
      <c r="U1496" s="26">
        <f t="shared" si="339"/>
        <v>0</v>
      </c>
      <c r="V1496" s="26">
        <f t="shared" si="340"/>
        <v>0</v>
      </c>
      <c r="W1496" s="26">
        <f>'2021-22 Salary &amp; Benefits'!G$6</f>
        <v>11848.32</v>
      </c>
      <c r="X1496" s="28">
        <f>'2021-22 Salary &amp; Benefits'!H$6</f>
        <v>0.2271</v>
      </c>
      <c r="Y1496" s="28">
        <f>'2021-22 Salary &amp; Benefits'!I$6</f>
        <v>0.22070000000000001</v>
      </c>
      <c r="Z1496" s="26">
        <f t="shared" si="341"/>
        <v>0</v>
      </c>
      <c r="AA1496" s="27">
        <f t="shared" si="342"/>
        <v>0</v>
      </c>
      <c r="AB1496" s="27">
        <f t="shared" si="343"/>
        <v>0</v>
      </c>
      <c r="AC1496" s="27">
        <f t="shared" si="344"/>
        <v>0</v>
      </c>
      <c r="AD1496" s="26">
        <f t="shared" si="345"/>
        <v>0</v>
      </c>
    </row>
    <row r="1497" spans="1:30" s="5" customFormat="1">
      <c r="A1497" s="129" t="s">
        <v>2450</v>
      </c>
      <c r="B1497" s="129" t="s">
        <v>1306</v>
      </c>
      <c r="C1497" s="130">
        <v>4540</v>
      </c>
      <c r="D1497" s="129" t="s">
        <v>1333</v>
      </c>
      <c r="E1497" s="169">
        <f>VLOOKUP($C1497,'2020-21 School Level AAFTE'!$C:$Z,11,FALSE)</f>
        <v>0.31469999999999998</v>
      </c>
      <c r="F1497" s="169" t="str">
        <f>VLOOKUP($C1497,'2020-21 School Level AAFTE'!$C:$Z,8,FALSE)</f>
        <v>No</v>
      </c>
      <c r="G1497" s="167">
        <f>VLOOKUP($C1497,'2020-21 School Level AAFTE'!$C:$I,7,FALSE)</f>
        <v>1408.09</v>
      </c>
      <c r="H1497" s="145">
        <f>IFERROR(IF(F1497= "yes",VLOOKUP(C1497,Summary!$B:$I,5,0),0),0)</f>
        <v>0</v>
      </c>
      <c r="I1497" s="143">
        <f t="shared" si="334"/>
        <v>0</v>
      </c>
      <c r="J1497" s="101">
        <f>VLOOKUP($A1497,'2021-22 Salary &amp; Benefits'!$A:$I,3,FALSE)</f>
        <v>1.06</v>
      </c>
      <c r="K1497" s="101">
        <f>VLOOKUP($A1497,'2021-22 Salary &amp; Benefits'!$A:$I,4,FALSE)</f>
        <v>1.06</v>
      </c>
      <c r="L1497" s="45">
        <f t="shared" si="335"/>
        <v>0</v>
      </c>
      <c r="M1497" s="29">
        <v>15</v>
      </c>
      <c r="N1497" s="31">
        <f t="shared" si="336"/>
        <v>0</v>
      </c>
      <c r="O1497" s="29">
        <v>1.1000000000000001</v>
      </c>
      <c r="P1497" s="29">
        <v>36</v>
      </c>
      <c r="Q1497" s="32">
        <f t="shared" si="337"/>
        <v>0</v>
      </c>
      <c r="R1497" s="122">
        <f t="shared" si="338"/>
        <v>0</v>
      </c>
      <c r="S1497" s="25">
        <f>VLOOKUP($A1497,'2021-22 Salary &amp; Benefits'!$A:$I,5,FALSE)</f>
        <v>67585</v>
      </c>
      <c r="T1497" s="25">
        <f>VLOOKUP($A1497,'2021-22 Salary &amp; Benefits'!$A:$I,6,FALSE)</f>
        <v>68937</v>
      </c>
      <c r="U1497" s="26">
        <f t="shared" si="339"/>
        <v>0</v>
      </c>
      <c r="V1497" s="26">
        <f t="shared" si="340"/>
        <v>0</v>
      </c>
      <c r="W1497" s="26">
        <f>'2021-22 Salary &amp; Benefits'!G$6</f>
        <v>11848.32</v>
      </c>
      <c r="X1497" s="28">
        <f>'2021-22 Salary &amp; Benefits'!H$6</f>
        <v>0.2271</v>
      </c>
      <c r="Y1497" s="28">
        <f>'2021-22 Salary &amp; Benefits'!I$6</f>
        <v>0.22070000000000001</v>
      </c>
      <c r="Z1497" s="26">
        <f t="shared" si="341"/>
        <v>0</v>
      </c>
      <c r="AA1497" s="27">
        <f t="shared" si="342"/>
        <v>0</v>
      </c>
      <c r="AB1497" s="27">
        <f t="shared" si="343"/>
        <v>0</v>
      </c>
      <c r="AC1497" s="27">
        <f t="shared" si="344"/>
        <v>0</v>
      </c>
      <c r="AD1497" s="26">
        <f t="shared" si="345"/>
        <v>0</v>
      </c>
    </row>
    <row r="1498" spans="1:30" s="5" customFormat="1">
      <c r="A1498" s="129" t="s">
        <v>2450</v>
      </c>
      <c r="B1498" s="129" t="s">
        <v>1306</v>
      </c>
      <c r="C1498" s="130">
        <v>4183</v>
      </c>
      <c r="D1498" s="129" t="s">
        <v>1328</v>
      </c>
      <c r="E1498" s="169">
        <f>VLOOKUP($C1498,'2020-21 School Level AAFTE'!$C:$Z,11,FALSE)</f>
        <v>0.4456</v>
      </c>
      <c r="F1498" s="169" t="str">
        <f>VLOOKUP($C1498,'2020-21 School Level AAFTE'!$C:$Z,8,FALSE)</f>
        <v>No</v>
      </c>
      <c r="G1498" s="167">
        <f>VLOOKUP($C1498,'2020-21 School Level AAFTE'!$C:$I,7,FALSE)</f>
        <v>750.73</v>
      </c>
      <c r="H1498" s="145">
        <f>IFERROR(IF(F1498= "yes",VLOOKUP(C1498,Summary!$B:$I,5,0),0),0)</f>
        <v>0</v>
      </c>
      <c r="I1498" s="144">
        <f t="shared" si="334"/>
        <v>0</v>
      </c>
      <c r="J1498" s="101">
        <f>VLOOKUP($A1498,'2021-22 Salary &amp; Benefits'!$A:$I,3,FALSE)</f>
        <v>1.06</v>
      </c>
      <c r="K1498" s="101">
        <f>VLOOKUP($A1498,'2021-22 Salary &amp; Benefits'!$A:$I,4,FALSE)</f>
        <v>1.06</v>
      </c>
      <c r="L1498" s="121">
        <f t="shared" si="335"/>
        <v>0</v>
      </c>
      <c r="M1498" s="29">
        <v>15</v>
      </c>
      <c r="N1498" s="31">
        <f t="shared" si="336"/>
        <v>0</v>
      </c>
      <c r="O1498" s="29">
        <v>1.1000000000000001</v>
      </c>
      <c r="P1498" s="29">
        <v>36</v>
      </c>
      <c r="Q1498" s="32">
        <f t="shared" si="337"/>
        <v>0</v>
      </c>
      <c r="R1498" s="122">
        <f t="shared" si="338"/>
        <v>0</v>
      </c>
      <c r="S1498" s="25">
        <f>VLOOKUP($A1498,'2021-22 Salary &amp; Benefits'!$A:$I,5,FALSE)</f>
        <v>67585</v>
      </c>
      <c r="T1498" s="25">
        <f>VLOOKUP($A1498,'2021-22 Salary &amp; Benefits'!$A:$I,6,FALSE)</f>
        <v>68937</v>
      </c>
      <c r="U1498" s="26">
        <f t="shared" si="339"/>
        <v>0</v>
      </c>
      <c r="V1498" s="26">
        <f t="shared" si="340"/>
        <v>0</v>
      </c>
      <c r="W1498" s="26">
        <f>'2021-22 Salary &amp; Benefits'!G$6</f>
        <v>11848.32</v>
      </c>
      <c r="X1498" s="28">
        <f>'2021-22 Salary &amp; Benefits'!H$6</f>
        <v>0.2271</v>
      </c>
      <c r="Y1498" s="28">
        <f>'2021-22 Salary &amp; Benefits'!I$6</f>
        <v>0.22070000000000001</v>
      </c>
      <c r="Z1498" s="26">
        <f t="shared" si="341"/>
        <v>0</v>
      </c>
      <c r="AA1498" s="27">
        <f t="shared" si="342"/>
        <v>0</v>
      </c>
      <c r="AB1498" s="27">
        <f t="shared" si="343"/>
        <v>0</v>
      </c>
      <c r="AC1498" s="27">
        <f t="shared" si="344"/>
        <v>0</v>
      </c>
      <c r="AD1498" s="26">
        <f t="shared" si="345"/>
        <v>0</v>
      </c>
    </row>
    <row r="1499" spans="1:30" s="5" customFormat="1">
      <c r="A1499" s="126" t="s">
        <v>2450</v>
      </c>
      <c r="B1499" s="129" t="s">
        <v>1306</v>
      </c>
      <c r="C1499" s="128">
        <v>2496</v>
      </c>
      <c r="D1499" s="127" t="s">
        <v>1311</v>
      </c>
      <c r="E1499" s="169">
        <f>VLOOKUP($C1499,'2020-21 School Level AAFTE'!$C:$Z,11,FALSE)</f>
        <v>0.56089999999999995</v>
      </c>
      <c r="F1499" s="169" t="str">
        <f>VLOOKUP($C1499,'2020-21 School Level AAFTE'!$C:$Z,8,FALSE)</f>
        <v>Yes</v>
      </c>
      <c r="G1499" s="167">
        <f>VLOOKUP($C1499,'2020-21 School Level AAFTE'!$C:$I,7,FALSE)</f>
        <v>513.52</v>
      </c>
      <c r="H1499" s="145">
        <f>IFERROR(IF(F1499= "yes",VLOOKUP(C1499,Summary!$B:$I,5,0),0),0)</f>
        <v>0</v>
      </c>
      <c r="I1499" s="143">
        <f t="shared" si="334"/>
        <v>513.52</v>
      </c>
      <c r="J1499" s="101">
        <f>VLOOKUP($A1499,'2021-22 Salary &amp; Benefits'!$A:$I,3,FALSE)</f>
        <v>1.06</v>
      </c>
      <c r="K1499" s="101">
        <f>VLOOKUP($A1499,'2021-22 Salary &amp; Benefits'!$A:$I,4,FALSE)</f>
        <v>1.06</v>
      </c>
      <c r="L1499" s="45">
        <f t="shared" si="335"/>
        <v>513.52</v>
      </c>
      <c r="M1499" s="29">
        <v>15</v>
      </c>
      <c r="N1499" s="31">
        <f t="shared" si="336"/>
        <v>34.234666666666662</v>
      </c>
      <c r="O1499" s="29">
        <v>1.1000000000000001</v>
      </c>
      <c r="P1499" s="29">
        <v>36</v>
      </c>
      <c r="Q1499" s="32">
        <f t="shared" si="337"/>
        <v>1355.6928</v>
      </c>
      <c r="R1499" s="122">
        <f t="shared" si="338"/>
        <v>1.5063253333333333</v>
      </c>
      <c r="S1499" s="25">
        <f>VLOOKUP($A1499,'2021-22 Salary &amp; Benefits'!$A:$I,5,FALSE)</f>
        <v>67585</v>
      </c>
      <c r="T1499" s="25">
        <f>VLOOKUP($A1499,'2021-22 Salary &amp; Benefits'!$A:$I,6,FALSE)</f>
        <v>68937</v>
      </c>
      <c r="U1499" s="26">
        <f t="shared" si="339"/>
        <v>107913.29751253333</v>
      </c>
      <c r="V1499" s="26">
        <f t="shared" si="340"/>
        <v>2158.7449617066595</v>
      </c>
      <c r="W1499" s="26">
        <f>'2021-22 Salary &amp; Benefits'!G$6</f>
        <v>11848.32</v>
      </c>
      <c r="X1499" s="28">
        <f>'2021-22 Salary &amp; Benefits'!H$6</f>
        <v>0.2271</v>
      </c>
      <c r="Y1499" s="28">
        <f>'2021-22 Salary &amp; Benefits'!I$6</f>
        <v>0.22070000000000001</v>
      </c>
      <c r="Z1499" s="26">
        <f t="shared" si="341"/>
        <v>42830.969451584977</v>
      </c>
      <c r="AA1499" s="27">
        <f t="shared" si="342"/>
        <v>1834.534041237333</v>
      </c>
      <c r="AB1499" s="27">
        <f t="shared" si="343"/>
        <v>404.88166290107938</v>
      </c>
      <c r="AC1499" s="27">
        <f t="shared" si="344"/>
        <v>2239.4157041384124</v>
      </c>
      <c r="AD1499" s="26">
        <f t="shared" si="345"/>
        <v>155142.42762996338</v>
      </c>
    </row>
    <row r="1500" spans="1:30" s="5" customFormat="1">
      <c r="A1500" s="129" t="s">
        <v>2450</v>
      </c>
      <c r="B1500" s="129" t="s">
        <v>1306</v>
      </c>
      <c r="C1500" s="130">
        <v>3557</v>
      </c>
      <c r="D1500" s="129" t="s">
        <v>1319</v>
      </c>
      <c r="E1500" s="169">
        <f>VLOOKUP($C1500,'2020-21 School Level AAFTE'!$C:$Z,11,FALSE)</f>
        <v>0.2432</v>
      </c>
      <c r="F1500" s="169" t="str">
        <f>VLOOKUP($C1500,'2020-21 School Level AAFTE'!$C:$Z,8,FALSE)</f>
        <v>No</v>
      </c>
      <c r="G1500" s="167">
        <f>VLOOKUP($C1500,'2020-21 School Level AAFTE'!$C:$I,7,FALSE)</f>
        <v>564.66999999999996</v>
      </c>
      <c r="H1500" s="145">
        <f>IFERROR(IF(F1500= "yes",VLOOKUP(C1500,Summary!$B:$I,5,0),0),0)</f>
        <v>0</v>
      </c>
      <c r="I1500" s="143">
        <f t="shared" si="334"/>
        <v>0</v>
      </c>
      <c r="J1500" s="101">
        <f>VLOOKUP($A1500,'2021-22 Salary &amp; Benefits'!$A:$I,3,FALSE)</f>
        <v>1.06</v>
      </c>
      <c r="K1500" s="101">
        <f>VLOOKUP($A1500,'2021-22 Salary &amp; Benefits'!$A:$I,4,FALSE)</f>
        <v>1.06</v>
      </c>
      <c r="L1500" s="45">
        <f t="shared" si="335"/>
        <v>0</v>
      </c>
      <c r="M1500" s="29">
        <v>15</v>
      </c>
      <c r="N1500" s="31">
        <f t="shared" si="336"/>
        <v>0</v>
      </c>
      <c r="O1500" s="29">
        <v>1.1000000000000001</v>
      </c>
      <c r="P1500" s="29">
        <v>36</v>
      </c>
      <c r="Q1500" s="32">
        <f t="shared" si="337"/>
        <v>0</v>
      </c>
      <c r="R1500" s="122">
        <f t="shared" si="338"/>
        <v>0</v>
      </c>
      <c r="S1500" s="25">
        <f>VLOOKUP($A1500,'2021-22 Salary &amp; Benefits'!$A:$I,5,FALSE)</f>
        <v>67585</v>
      </c>
      <c r="T1500" s="25">
        <f>VLOOKUP($A1500,'2021-22 Salary &amp; Benefits'!$A:$I,6,FALSE)</f>
        <v>68937</v>
      </c>
      <c r="U1500" s="26">
        <f t="shared" si="339"/>
        <v>0</v>
      </c>
      <c r="V1500" s="26">
        <f t="shared" si="340"/>
        <v>0</v>
      </c>
      <c r="W1500" s="26">
        <f>'2021-22 Salary &amp; Benefits'!G$6</f>
        <v>11848.32</v>
      </c>
      <c r="X1500" s="28">
        <f>'2021-22 Salary &amp; Benefits'!H$6</f>
        <v>0.2271</v>
      </c>
      <c r="Y1500" s="28">
        <f>'2021-22 Salary &amp; Benefits'!I$6</f>
        <v>0.22070000000000001</v>
      </c>
      <c r="Z1500" s="26">
        <f t="shared" si="341"/>
        <v>0</v>
      </c>
      <c r="AA1500" s="27">
        <f t="shared" si="342"/>
        <v>0</v>
      </c>
      <c r="AB1500" s="27">
        <f t="shared" si="343"/>
        <v>0</v>
      </c>
      <c r="AC1500" s="27">
        <f t="shared" si="344"/>
        <v>0</v>
      </c>
      <c r="AD1500" s="26">
        <f t="shared" si="345"/>
        <v>0</v>
      </c>
    </row>
    <row r="1501" spans="1:30" s="5" customFormat="1">
      <c r="A1501" s="151" t="s">
        <v>2450</v>
      </c>
      <c r="B1501" s="129" t="s">
        <v>1306</v>
      </c>
      <c r="C1501" s="133">
        <v>5142</v>
      </c>
      <c r="D1501" s="151" t="s">
        <v>1335</v>
      </c>
      <c r="E1501" s="169">
        <f>VLOOKUP($C1501,'2020-21 School Level AAFTE'!$C:$Z,11,FALSE)</f>
        <v>0.31619999999999998</v>
      </c>
      <c r="F1501" s="169" t="str">
        <f>VLOOKUP($C1501,'2020-21 School Level AAFTE'!$C:$Z,8,FALSE)</f>
        <v>No</v>
      </c>
      <c r="G1501" s="167">
        <f>VLOOKUP($C1501,'2020-21 School Level AAFTE'!$C:$I,7,FALSE)</f>
        <v>829.17</v>
      </c>
      <c r="H1501" s="145">
        <f>IFERROR(IF(F1501= "yes",VLOOKUP(C1501,Summary!$B:$I,5,0),0),0)</f>
        <v>0</v>
      </c>
      <c r="I1501" s="144">
        <f t="shared" si="334"/>
        <v>0</v>
      </c>
      <c r="J1501" s="101">
        <f>VLOOKUP($A1501,'2021-22 Salary &amp; Benefits'!$A:$I,3,FALSE)</f>
        <v>1.06</v>
      </c>
      <c r="K1501" s="101">
        <f>VLOOKUP($A1501,'2021-22 Salary &amp; Benefits'!$A:$I,4,FALSE)</f>
        <v>1.06</v>
      </c>
      <c r="L1501" s="121">
        <f t="shared" si="335"/>
        <v>0</v>
      </c>
      <c r="M1501" s="29">
        <v>15</v>
      </c>
      <c r="N1501" s="31">
        <f t="shared" si="336"/>
        <v>0</v>
      </c>
      <c r="O1501" s="29">
        <v>1.1000000000000001</v>
      </c>
      <c r="P1501" s="29">
        <v>36</v>
      </c>
      <c r="Q1501" s="32">
        <f t="shared" si="337"/>
        <v>0</v>
      </c>
      <c r="R1501" s="122">
        <f t="shared" si="338"/>
        <v>0</v>
      </c>
      <c r="S1501" s="25">
        <f>VLOOKUP($A1501,'2021-22 Salary &amp; Benefits'!$A:$I,5,FALSE)</f>
        <v>67585</v>
      </c>
      <c r="T1501" s="25">
        <f>VLOOKUP($A1501,'2021-22 Salary &amp; Benefits'!$A:$I,6,FALSE)</f>
        <v>68937</v>
      </c>
      <c r="U1501" s="26">
        <f t="shared" si="339"/>
        <v>0</v>
      </c>
      <c r="V1501" s="26">
        <f t="shared" si="340"/>
        <v>0</v>
      </c>
      <c r="W1501" s="26">
        <f>'2021-22 Salary &amp; Benefits'!G$6</f>
        <v>11848.32</v>
      </c>
      <c r="X1501" s="28">
        <f>'2021-22 Salary &amp; Benefits'!H$6</f>
        <v>0.2271</v>
      </c>
      <c r="Y1501" s="28">
        <f>'2021-22 Salary &amp; Benefits'!I$6</f>
        <v>0.22070000000000001</v>
      </c>
      <c r="Z1501" s="26">
        <f t="shared" si="341"/>
        <v>0</v>
      </c>
      <c r="AA1501" s="27">
        <f t="shared" si="342"/>
        <v>0</v>
      </c>
      <c r="AB1501" s="27">
        <f t="shared" si="343"/>
        <v>0</v>
      </c>
      <c r="AC1501" s="27">
        <f t="shared" si="344"/>
        <v>0</v>
      </c>
      <c r="AD1501" s="26">
        <f t="shared" si="345"/>
        <v>0</v>
      </c>
    </row>
    <row r="1502" spans="1:30" s="5" customFormat="1">
      <c r="A1502" s="129" t="s">
        <v>2450</v>
      </c>
      <c r="B1502" s="129" t="s">
        <v>1306</v>
      </c>
      <c r="C1502" s="130">
        <v>4360</v>
      </c>
      <c r="D1502" s="129" t="s">
        <v>3263</v>
      </c>
      <c r="E1502" s="169">
        <f>VLOOKUP($C1502,'2020-21 School Level AAFTE'!$C:$Z,11,FALSE)</f>
        <v>0.39860000000000001</v>
      </c>
      <c r="F1502" s="169" t="str">
        <f>VLOOKUP($C1502,'2020-21 School Level AAFTE'!$C:$Z,8,FALSE)</f>
        <v>No</v>
      </c>
      <c r="G1502" s="167">
        <f>VLOOKUP($C1502,'2020-21 School Level AAFTE'!$C:$I,7,FALSE)</f>
        <v>723.6</v>
      </c>
      <c r="H1502" s="145">
        <f>IFERROR(IF(F1502= "yes",VLOOKUP(C1502,Summary!$B:$I,5,0),0),0)</f>
        <v>0</v>
      </c>
      <c r="I1502" s="143">
        <f t="shared" si="334"/>
        <v>0</v>
      </c>
      <c r="J1502" s="101">
        <f>VLOOKUP($A1502,'2021-22 Salary &amp; Benefits'!$A:$I,3,FALSE)</f>
        <v>1.06</v>
      </c>
      <c r="K1502" s="101">
        <f>VLOOKUP($A1502,'2021-22 Salary &amp; Benefits'!$A:$I,4,FALSE)</f>
        <v>1.06</v>
      </c>
      <c r="L1502" s="45">
        <f t="shared" si="335"/>
        <v>0</v>
      </c>
      <c r="M1502" s="29">
        <v>15</v>
      </c>
      <c r="N1502" s="31">
        <f t="shared" si="336"/>
        <v>0</v>
      </c>
      <c r="O1502" s="29">
        <v>1.1000000000000001</v>
      </c>
      <c r="P1502" s="29">
        <v>36</v>
      </c>
      <c r="Q1502" s="32">
        <f t="shared" si="337"/>
        <v>0</v>
      </c>
      <c r="R1502" s="122">
        <f t="shared" si="338"/>
        <v>0</v>
      </c>
      <c r="S1502" s="25">
        <f>VLOOKUP($A1502,'2021-22 Salary &amp; Benefits'!$A:$I,5,FALSE)</f>
        <v>67585</v>
      </c>
      <c r="T1502" s="25">
        <f>VLOOKUP($A1502,'2021-22 Salary &amp; Benefits'!$A:$I,6,FALSE)</f>
        <v>68937</v>
      </c>
      <c r="U1502" s="26">
        <f t="shared" si="339"/>
        <v>0</v>
      </c>
      <c r="V1502" s="26">
        <f t="shared" si="340"/>
        <v>0</v>
      </c>
      <c r="W1502" s="26">
        <f>'2021-22 Salary &amp; Benefits'!G$6</f>
        <v>11848.32</v>
      </c>
      <c r="X1502" s="28">
        <f>'2021-22 Salary &amp; Benefits'!H$6</f>
        <v>0.2271</v>
      </c>
      <c r="Y1502" s="28">
        <f>'2021-22 Salary &amp; Benefits'!I$6</f>
        <v>0.22070000000000001</v>
      </c>
      <c r="Z1502" s="26">
        <f t="shared" si="341"/>
        <v>0</v>
      </c>
      <c r="AA1502" s="27">
        <f t="shared" si="342"/>
        <v>0</v>
      </c>
      <c r="AB1502" s="27">
        <f t="shared" si="343"/>
        <v>0</v>
      </c>
      <c r="AC1502" s="27">
        <f t="shared" si="344"/>
        <v>0</v>
      </c>
      <c r="AD1502" s="26">
        <f t="shared" si="345"/>
        <v>0</v>
      </c>
    </row>
    <row r="1503" spans="1:30" s="5" customFormat="1">
      <c r="A1503" s="129" t="s">
        <v>2450</v>
      </c>
      <c r="B1503" s="129" t="s">
        <v>1306</v>
      </c>
      <c r="C1503" s="130">
        <v>3052</v>
      </c>
      <c r="D1503" s="129" t="s">
        <v>1317</v>
      </c>
      <c r="E1503" s="169">
        <f>VLOOKUP($C1503,'2020-21 School Level AAFTE'!$C:$Z,11,FALSE)</f>
        <v>0.31790000000000002</v>
      </c>
      <c r="F1503" s="169" t="str">
        <f>VLOOKUP($C1503,'2020-21 School Level AAFTE'!$C:$Z,8,FALSE)</f>
        <v>No</v>
      </c>
      <c r="G1503" s="167">
        <f>VLOOKUP($C1503,'2020-21 School Level AAFTE'!$C:$I,7,FALSE)</f>
        <v>812.48</v>
      </c>
      <c r="H1503" s="145">
        <f>IFERROR(IF(F1503= "yes",VLOOKUP(C1503,Summary!$B:$I,5,0),0),0)</f>
        <v>0</v>
      </c>
      <c r="I1503" s="143">
        <f t="shared" si="334"/>
        <v>0</v>
      </c>
      <c r="J1503" s="101">
        <f>VLOOKUP($A1503,'2021-22 Salary &amp; Benefits'!$A:$I,3,FALSE)</f>
        <v>1.06</v>
      </c>
      <c r="K1503" s="101">
        <f>VLOOKUP($A1503,'2021-22 Salary &amp; Benefits'!$A:$I,4,FALSE)</f>
        <v>1.06</v>
      </c>
      <c r="L1503" s="45">
        <f t="shared" si="335"/>
        <v>0</v>
      </c>
      <c r="M1503" s="29">
        <v>15</v>
      </c>
      <c r="N1503" s="31">
        <f t="shared" si="336"/>
        <v>0</v>
      </c>
      <c r="O1503" s="29">
        <v>1.1000000000000001</v>
      </c>
      <c r="P1503" s="29">
        <v>36</v>
      </c>
      <c r="Q1503" s="32">
        <f t="shared" si="337"/>
        <v>0</v>
      </c>
      <c r="R1503" s="122">
        <f t="shared" si="338"/>
        <v>0</v>
      </c>
      <c r="S1503" s="25">
        <f>VLOOKUP($A1503,'2021-22 Salary &amp; Benefits'!$A:$I,5,FALSE)</f>
        <v>67585</v>
      </c>
      <c r="T1503" s="25">
        <f>VLOOKUP($A1503,'2021-22 Salary &amp; Benefits'!$A:$I,6,FALSE)</f>
        <v>68937</v>
      </c>
      <c r="U1503" s="26">
        <f t="shared" si="339"/>
        <v>0</v>
      </c>
      <c r="V1503" s="26">
        <f t="shared" si="340"/>
        <v>0</v>
      </c>
      <c r="W1503" s="26">
        <f>'2021-22 Salary &amp; Benefits'!G$6</f>
        <v>11848.32</v>
      </c>
      <c r="X1503" s="28">
        <f>'2021-22 Salary &amp; Benefits'!H$6</f>
        <v>0.2271</v>
      </c>
      <c r="Y1503" s="28">
        <f>'2021-22 Salary &amp; Benefits'!I$6</f>
        <v>0.22070000000000001</v>
      </c>
      <c r="Z1503" s="26">
        <f t="shared" si="341"/>
        <v>0</v>
      </c>
      <c r="AA1503" s="27">
        <f t="shared" si="342"/>
        <v>0</v>
      </c>
      <c r="AB1503" s="27">
        <f t="shared" si="343"/>
        <v>0</v>
      </c>
      <c r="AC1503" s="27">
        <f t="shared" si="344"/>
        <v>0</v>
      </c>
      <c r="AD1503" s="26">
        <f t="shared" si="345"/>
        <v>0</v>
      </c>
    </row>
    <row r="1504" spans="1:30" s="5" customFormat="1">
      <c r="A1504" s="129" t="s">
        <v>2450</v>
      </c>
      <c r="B1504" s="129" t="s">
        <v>1306</v>
      </c>
      <c r="C1504" s="130">
        <v>2870</v>
      </c>
      <c r="D1504" s="129" t="s">
        <v>1316</v>
      </c>
      <c r="E1504" s="169">
        <f>VLOOKUP($C1504,'2020-21 School Level AAFTE'!$C:$Z,11,FALSE)</f>
        <v>0.49249999999999999</v>
      </c>
      <c r="F1504" s="169" t="str">
        <f>VLOOKUP($C1504,'2020-21 School Level AAFTE'!$C:$Z,8,FALSE)</f>
        <v>No</v>
      </c>
      <c r="G1504" s="167">
        <f>VLOOKUP($C1504,'2020-21 School Level AAFTE'!$C:$I,7,FALSE)</f>
        <v>336.6</v>
      </c>
      <c r="H1504" s="145">
        <f>IFERROR(IF(F1504= "yes",VLOOKUP(C1504,Summary!$B:$I,5,0),0),0)</f>
        <v>0</v>
      </c>
      <c r="I1504" s="143">
        <f t="shared" si="334"/>
        <v>0</v>
      </c>
      <c r="J1504" s="101">
        <f>VLOOKUP($A1504,'2021-22 Salary &amp; Benefits'!$A:$I,3,FALSE)</f>
        <v>1.06</v>
      </c>
      <c r="K1504" s="101">
        <f>VLOOKUP($A1504,'2021-22 Salary &amp; Benefits'!$A:$I,4,FALSE)</f>
        <v>1.06</v>
      </c>
      <c r="L1504" s="45">
        <f t="shared" si="335"/>
        <v>0</v>
      </c>
      <c r="M1504" s="29">
        <v>15</v>
      </c>
      <c r="N1504" s="31">
        <f t="shared" si="336"/>
        <v>0</v>
      </c>
      <c r="O1504" s="29">
        <v>1.1000000000000001</v>
      </c>
      <c r="P1504" s="29">
        <v>36</v>
      </c>
      <c r="Q1504" s="32">
        <f t="shared" si="337"/>
        <v>0</v>
      </c>
      <c r="R1504" s="122">
        <f t="shared" si="338"/>
        <v>0</v>
      </c>
      <c r="S1504" s="25">
        <f>VLOOKUP($A1504,'2021-22 Salary &amp; Benefits'!$A:$I,5,FALSE)</f>
        <v>67585</v>
      </c>
      <c r="T1504" s="25">
        <f>VLOOKUP($A1504,'2021-22 Salary &amp; Benefits'!$A:$I,6,FALSE)</f>
        <v>68937</v>
      </c>
      <c r="U1504" s="26">
        <f t="shared" si="339"/>
        <v>0</v>
      </c>
      <c r="V1504" s="26">
        <f t="shared" si="340"/>
        <v>0</v>
      </c>
      <c r="W1504" s="26">
        <f>'2021-22 Salary &amp; Benefits'!G$6</f>
        <v>11848.32</v>
      </c>
      <c r="X1504" s="28">
        <f>'2021-22 Salary &amp; Benefits'!H$6</f>
        <v>0.2271</v>
      </c>
      <c r="Y1504" s="28">
        <f>'2021-22 Salary &amp; Benefits'!I$6</f>
        <v>0.22070000000000001</v>
      </c>
      <c r="Z1504" s="26">
        <f t="shared" si="341"/>
        <v>0</v>
      </c>
      <c r="AA1504" s="27">
        <f t="shared" si="342"/>
        <v>0</v>
      </c>
      <c r="AB1504" s="27">
        <f t="shared" si="343"/>
        <v>0</v>
      </c>
      <c r="AC1504" s="27">
        <f t="shared" si="344"/>
        <v>0</v>
      </c>
      <c r="AD1504" s="26">
        <f t="shared" si="345"/>
        <v>0</v>
      </c>
    </row>
    <row r="1505" spans="1:30" s="5" customFormat="1">
      <c r="A1505" s="129" t="s">
        <v>2450</v>
      </c>
      <c r="B1505" s="129" t="s">
        <v>1306</v>
      </c>
      <c r="C1505" s="130">
        <v>2498</v>
      </c>
      <c r="D1505" s="129" t="s">
        <v>1313</v>
      </c>
      <c r="E1505" s="169">
        <f>VLOOKUP($C1505,'2020-21 School Level AAFTE'!$C:$Z,11,FALSE)</f>
        <v>0.2407</v>
      </c>
      <c r="F1505" s="169" t="str">
        <f>VLOOKUP($C1505,'2020-21 School Level AAFTE'!$C:$Z,8,FALSE)</f>
        <v>No</v>
      </c>
      <c r="G1505" s="167">
        <f>VLOOKUP($C1505,'2020-21 School Level AAFTE'!$C:$I,7,FALSE)</f>
        <v>328.05</v>
      </c>
      <c r="H1505" s="145">
        <f>IFERROR(IF(F1505= "yes",VLOOKUP(C1505,Summary!$B:$I,5,0),0),0)</f>
        <v>0</v>
      </c>
      <c r="I1505" s="143">
        <f t="shared" si="334"/>
        <v>0</v>
      </c>
      <c r="J1505" s="101">
        <f>VLOOKUP($A1505,'2021-22 Salary &amp; Benefits'!$A:$I,3,FALSE)</f>
        <v>1.06</v>
      </c>
      <c r="K1505" s="101">
        <f>VLOOKUP($A1505,'2021-22 Salary &amp; Benefits'!$A:$I,4,FALSE)</f>
        <v>1.06</v>
      </c>
      <c r="L1505" s="45">
        <f t="shared" si="335"/>
        <v>0</v>
      </c>
      <c r="M1505" s="29">
        <v>15</v>
      </c>
      <c r="N1505" s="31">
        <f t="shared" si="336"/>
        <v>0</v>
      </c>
      <c r="O1505" s="29">
        <v>1.1000000000000001</v>
      </c>
      <c r="P1505" s="29">
        <v>36</v>
      </c>
      <c r="Q1505" s="32">
        <f t="shared" si="337"/>
        <v>0</v>
      </c>
      <c r="R1505" s="122">
        <f t="shared" si="338"/>
        <v>0</v>
      </c>
      <c r="S1505" s="25">
        <f>VLOOKUP($A1505,'2021-22 Salary &amp; Benefits'!$A:$I,5,FALSE)</f>
        <v>67585</v>
      </c>
      <c r="T1505" s="25">
        <f>VLOOKUP($A1505,'2021-22 Salary &amp; Benefits'!$A:$I,6,FALSE)</f>
        <v>68937</v>
      </c>
      <c r="U1505" s="26">
        <f t="shared" si="339"/>
        <v>0</v>
      </c>
      <c r="V1505" s="26">
        <f t="shared" si="340"/>
        <v>0</v>
      </c>
      <c r="W1505" s="26">
        <f>'2021-22 Salary &amp; Benefits'!G$6</f>
        <v>11848.32</v>
      </c>
      <c r="X1505" s="28">
        <f>'2021-22 Salary &amp; Benefits'!H$6</f>
        <v>0.2271</v>
      </c>
      <c r="Y1505" s="28">
        <f>'2021-22 Salary &amp; Benefits'!I$6</f>
        <v>0.22070000000000001</v>
      </c>
      <c r="Z1505" s="26">
        <f t="shared" si="341"/>
        <v>0</v>
      </c>
      <c r="AA1505" s="27">
        <f t="shared" si="342"/>
        <v>0</v>
      </c>
      <c r="AB1505" s="27">
        <f t="shared" si="343"/>
        <v>0</v>
      </c>
      <c r="AC1505" s="27">
        <f t="shared" si="344"/>
        <v>0</v>
      </c>
      <c r="AD1505" s="26">
        <f t="shared" si="345"/>
        <v>0</v>
      </c>
    </row>
    <row r="1506" spans="1:30" s="5" customFormat="1">
      <c r="A1506" s="129" t="s">
        <v>2450</v>
      </c>
      <c r="B1506" s="129" t="s">
        <v>1306</v>
      </c>
      <c r="C1506" s="130">
        <v>2334</v>
      </c>
      <c r="D1506" s="129" t="s">
        <v>1309</v>
      </c>
      <c r="E1506" s="169">
        <f>VLOOKUP($C1506,'2020-21 School Level AAFTE'!$C:$Z,11,FALSE)</f>
        <v>0.309</v>
      </c>
      <c r="F1506" s="169" t="str">
        <f>VLOOKUP($C1506,'2020-21 School Level AAFTE'!$C:$Z,8,FALSE)</f>
        <v>No</v>
      </c>
      <c r="G1506" s="167">
        <f>VLOOKUP($C1506,'2020-21 School Level AAFTE'!$C:$I,7,FALSE)</f>
        <v>415.16</v>
      </c>
      <c r="H1506" s="145">
        <f>IFERROR(IF(F1506= "yes",VLOOKUP(C1506,Summary!$B:$I,5,0),0),0)</f>
        <v>0</v>
      </c>
      <c r="I1506" s="143">
        <f t="shared" si="334"/>
        <v>0</v>
      </c>
      <c r="J1506" s="101">
        <f>VLOOKUP($A1506,'2021-22 Salary &amp; Benefits'!$A:$I,3,FALSE)</f>
        <v>1.06</v>
      </c>
      <c r="K1506" s="101">
        <f>VLOOKUP($A1506,'2021-22 Salary &amp; Benefits'!$A:$I,4,FALSE)</f>
        <v>1.06</v>
      </c>
      <c r="L1506" s="45">
        <f t="shared" si="335"/>
        <v>0</v>
      </c>
      <c r="M1506" s="29">
        <v>15</v>
      </c>
      <c r="N1506" s="31">
        <f t="shared" si="336"/>
        <v>0</v>
      </c>
      <c r="O1506" s="29">
        <v>1.1000000000000001</v>
      </c>
      <c r="P1506" s="29">
        <v>36</v>
      </c>
      <c r="Q1506" s="32">
        <f t="shared" si="337"/>
        <v>0</v>
      </c>
      <c r="R1506" s="122">
        <f t="shared" si="338"/>
        <v>0</v>
      </c>
      <c r="S1506" s="25">
        <f>VLOOKUP($A1506,'2021-22 Salary &amp; Benefits'!$A:$I,5,FALSE)</f>
        <v>67585</v>
      </c>
      <c r="T1506" s="25">
        <f>VLOOKUP($A1506,'2021-22 Salary &amp; Benefits'!$A:$I,6,FALSE)</f>
        <v>68937</v>
      </c>
      <c r="U1506" s="26">
        <f t="shared" si="339"/>
        <v>0</v>
      </c>
      <c r="V1506" s="26">
        <f t="shared" si="340"/>
        <v>0</v>
      </c>
      <c r="W1506" s="26">
        <f>'2021-22 Salary &amp; Benefits'!G$6</f>
        <v>11848.32</v>
      </c>
      <c r="X1506" s="28">
        <f>'2021-22 Salary &amp; Benefits'!H$6</f>
        <v>0.2271</v>
      </c>
      <c r="Y1506" s="28">
        <f>'2021-22 Salary &amp; Benefits'!I$6</f>
        <v>0.22070000000000001</v>
      </c>
      <c r="Z1506" s="26">
        <f t="shared" si="341"/>
        <v>0</v>
      </c>
      <c r="AA1506" s="27">
        <f t="shared" si="342"/>
        <v>0</v>
      </c>
      <c r="AB1506" s="27">
        <f t="shared" si="343"/>
        <v>0</v>
      </c>
      <c r="AC1506" s="27">
        <f t="shared" si="344"/>
        <v>0</v>
      </c>
      <c r="AD1506" s="26">
        <f t="shared" si="345"/>
        <v>0</v>
      </c>
    </row>
    <row r="1507" spans="1:30" s="5" customFormat="1">
      <c r="A1507" s="129" t="s">
        <v>2450</v>
      </c>
      <c r="B1507" s="129" t="s">
        <v>1306</v>
      </c>
      <c r="C1507" s="130">
        <v>3572</v>
      </c>
      <c r="D1507" s="129" t="s">
        <v>1321</v>
      </c>
      <c r="E1507" s="169">
        <f>VLOOKUP($C1507,'2020-21 School Level AAFTE'!$C:$Z,11,FALSE)</f>
        <v>0.32079999999999997</v>
      </c>
      <c r="F1507" s="169" t="str">
        <f>VLOOKUP($C1507,'2020-21 School Level AAFTE'!$C:$Z,8,FALSE)</f>
        <v>No</v>
      </c>
      <c r="G1507" s="167">
        <f>VLOOKUP($C1507,'2020-21 School Level AAFTE'!$C:$I,7,FALSE)</f>
        <v>320.14</v>
      </c>
      <c r="H1507" s="145">
        <f>IFERROR(IF(F1507= "yes",VLOOKUP(C1507,Summary!$B:$I,5,0),0),0)</f>
        <v>0</v>
      </c>
      <c r="I1507" s="143">
        <f t="shared" si="334"/>
        <v>0</v>
      </c>
      <c r="J1507" s="101">
        <f>VLOOKUP($A1507,'2021-22 Salary &amp; Benefits'!$A:$I,3,FALSE)</f>
        <v>1.06</v>
      </c>
      <c r="K1507" s="101">
        <f>VLOOKUP($A1507,'2021-22 Salary &amp; Benefits'!$A:$I,4,FALSE)</f>
        <v>1.06</v>
      </c>
      <c r="L1507" s="45">
        <f t="shared" si="335"/>
        <v>0</v>
      </c>
      <c r="M1507" s="29">
        <v>15</v>
      </c>
      <c r="N1507" s="31">
        <f t="shared" si="336"/>
        <v>0</v>
      </c>
      <c r="O1507" s="29">
        <v>1.1000000000000001</v>
      </c>
      <c r="P1507" s="29">
        <v>36</v>
      </c>
      <c r="Q1507" s="32">
        <f t="shared" si="337"/>
        <v>0</v>
      </c>
      <c r="R1507" s="122">
        <f t="shared" si="338"/>
        <v>0</v>
      </c>
      <c r="S1507" s="25">
        <f>VLOOKUP($A1507,'2021-22 Salary &amp; Benefits'!$A:$I,5,FALSE)</f>
        <v>67585</v>
      </c>
      <c r="T1507" s="25">
        <f>VLOOKUP($A1507,'2021-22 Salary &amp; Benefits'!$A:$I,6,FALSE)</f>
        <v>68937</v>
      </c>
      <c r="U1507" s="26">
        <f t="shared" si="339"/>
        <v>0</v>
      </c>
      <c r="V1507" s="26">
        <f t="shared" si="340"/>
        <v>0</v>
      </c>
      <c r="W1507" s="26">
        <f>'2021-22 Salary &amp; Benefits'!G$6</f>
        <v>11848.32</v>
      </c>
      <c r="X1507" s="28">
        <f>'2021-22 Salary &amp; Benefits'!H$6</f>
        <v>0.2271</v>
      </c>
      <c r="Y1507" s="28">
        <f>'2021-22 Salary &amp; Benefits'!I$6</f>
        <v>0.22070000000000001</v>
      </c>
      <c r="Z1507" s="26">
        <f t="shared" si="341"/>
        <v>0</v>
      </c>
      <c r="AA1507" s="27">
        <f t="shared" si="342"/>
        <v>0</v>
      </c>
      <c r="AB1507" s="27">
        <f t="shared" si="343"/>
        <v>0</v>
      </c>
      <c r="AC1507" s="27">
        <f t="shared" si="344"/>
        <v>0</v>
      </c>
      <c r="AD1507" s="26">
        <f t="shared" si="345"/>
        <v>0</v>
      </c>
    </row>
    <row r="1508" spans="1:30" s="5" customFormat="1">
      <c r="A1508" s="129" t="s">
        <v>2450</v>
      </c>
      <c r="B1508" s="129" t="s">
        <v>1306</v>
      </c>
      <c r="C1508" s="130">
        <v>3927</v>
      </c>
      <c r="D1508" s="129" t="s">
        <v>1324</v>
      </c>
      <c r="E1508" s="169">
        <f>VLOOKUP($C1508,'2020-21 School Level AAFTE'!$C:$Z,11,FALSE)</f>
        <v>0.2979</v>
      </c>
      <c r="F1508" s="169" t="str">
        <f>VLOOKUP($C1508,'2020-21 School Level AAFTE'!$C:$Z,8,FALSE)</f>
        <v>No</v>
      </c>
      <c r="G1508" s="167">
        <f>VLOOKUP($C1508,'2020-21 School Level AAFTE'!$C:$I,7,FALSE)</f>
        <v>559.08000000000004</v>
      </c>
      <c r="H1508" s="145">
        <f>IFERROR(IF(F1508= "yes",VLOOKUP(C1508,Summary!$B:$I,5,0),0),0)</f>
        <v>0</v>
      </c>
      <c r="I1508" s="143">
        <f t="shared" si="334"/>
        <v>0</v>
      </c>
      <c r="J1508" s="101">
        <f>VLOOKUP($A1508,'2021-22 Salary &amp; Benefits'!$A:$I,3,FALSE)</f>
        <v>1.06</v>
      </c>
      <c r="K1508" s="101">
        <f>VLOOKUP($A1508,'2021-22 Salary &amp; Benefits'!$A:$I,4,FALSE)</f>
        <v>1.06</v>
      </c>
      <c r="L1508" s="45">
        <f t="shared" si="335"/>
        <v>0</v>
      </c>
      <c r="M1508" s="29">
        <v>15</v>
      </c>
      <c r="N1508" s="31">
        <f t="shared" si="336"/>
        <v>0</v>
      </c>
      <c r="O1508" s="29">
        <v>1.1000000000000001</v>
      </c>
      <c r="P1508" s="29">
        <v>36</v>
      </c>
      <c r="Q1508" s="32">
        <f t="shared" si="337"/>
        <v>0</v>
      </c>
      <c r="R1508" s="122">
        <f t="shared" si="338"/>
        <v>0</v>
      </c>
      <c r="S1508" s="25">
        <f>VLOOKUP($A1508,'2021-22 Salary &amp; Benefits'!$A:$I,5,FALSE)</f>
        <v>67585</v>
      </c>
      <c r="T1508" s="25">
        <f>VLOOKUP($A1508,'2021-22 Salary &amp; Benefits'!$A:$I,6,FALSE)</f>
        <v>68937</v>
      </c>
      <c r="U1508" s="26">
        <f t="shared" si="339"/>
        <v>0</v>
      </c>
      <c r="V1508" s="26">
        <f t="shared" si="340"/>
        <v>0</v>
      </c>
      <c r="W1508" s="26">
        <f>'2021-22 Salary &amp; Benefits'!G$6</f>
        <v>11848.32</v>
      </c>
      <c r="X1508" s="28">
        <f>'2021-22 Salary &amp; Benefits'!H$6</f>
        <v>0.2271</v>
      </c>
      <c r="Y1508" s="28">
        <f>'2021-22 Salary &amp; Benefits'!I$6</f>
        <v>0.22070000000000001</v>
      </c>
      <c r="Z1508" s="26">
        <f t="shared" si="341"/>
        <v>0</v>
      </c>
      <c r="AA1508" s="27">
        <f t="shared" si="342"/>
        <v>0</v>
      </c>
      <c r="AB1508" s="27">
        <f t="shared" si="343"/>
        <v>0</v>
      </c>
      <c r="AC1508" s="27">
        <f t="shared" si="344"/>
        <v>0</v>
      </c>
      <c r="AD1508" s="26">
        <f t="shared" si="345"/>
        <v>0</v>
      </c>
    </row>
    <row r="1509" spans="1:30" s="5" customFormat="1">
      <c r="A1509" s="129" t="s">
        <v>2450</v>
      </c>
      <c r="B1509" s="129" t="s">
        <v>1306</v>
      </c>
      <c r="C1509" s="130">
        <v>4146</v>
      </c>
      <c r="D1509" s="129" t="s">
        <v>1327</v>
      </c>
      <c r="E1509" s="169">
        <f>VLOOKUP($C1509,'2020-21 School Level AAFTE'!$C:$Z,11,FALSE)</f>
        <v>0.35809999999999997</v>
      </c>
      <c r="F1509" s="169" t="str">
        <f>VLOOKUP($C1509,'2020-21 School Level AAFTE'!$C:$Z,8,FALSE)</f>
        <v>No</v>
      </c>
      <c r="G1509" s="167">
        <f>VLOOKUP($C1509,'2020-21 School Level AAFTE'!$C:$I,7,FALSE)</f>
        <v>570.65</v>
      </c>
      <c r="H1509" s="145">
        <f>IFERROR(IF(F1509= "yes",VLOOKUP(C1509,Summary!$B:$I,5,0),0),0)</f>
        <v>0</v>
      </c>
      <c r="I1509" s="143">
        <f t="shared" si="334"/>
        <v>0</v>
      </c>
      <c r="J1509" s="101">
        <f>VLOOKUP($A1509,'2021-22 Salary &amp; Benefits'!$A:$I,3,FALSE)</f>
        <v>1.06</v>
      </c>
      <c r="K1509" s="101">
        <f>VLOOKUP($A1509,'2021-22 Salary &amp; Benefits'!$A:$I,4,FALSE)</f>
        <v>1.06</v>
      </c>
      <c r="L1509" s="45">
        <f t="shared" si="335"/>
        <v>0</v>
      </c>
      <c r="M1509" s="29">
        <v>15</v>
      </c>
      <c r="N1509" s="31">
        <f t="shared" si="336"/>
        <v>0</v>
      </c>
      <c r="O1509" s="29">
        <v>1.1000000000000001</v>
      </c>
      <c r="P1509" s="29">
        <v>36</v>
      </c>
      <c r="Q1509" s="32">
        <f t="shared" si="337"/>
        <v>0</v>
      </c>
      <c r="R1509" s="122">
        <f t="shared" si="338"/>
        <v>0</v>
      </c>
      <c r="S1509" s="25">
        <f>VLOOKUP($A1509,'2021-22 Salary &amp; Benefits'!$A:$I,5,FALSE)</f>
        <v>67585</v>
      </c>
      <c r="T1509" s="25">
        <f>VLOOKUP($A1509,'2021-22 Salary &amp; Benefits'!$A:$I,6,FALSE)</f>
        <v>68937</v>
      </c>
      <c r="U1509" s="26">
        <f t="shared" si="339"/>
        <v>0</v>
      </c>
      <c r="V1509" s="26">
        <f t="shared" si="340"/>
        <v>0</v>
      </c>
      <c r="W1509" s="26">
        <f>'2021-22 Salary &amp; Benefits'!G$6</f>
        <v>11848.32</v>
      </c>
      <c r="X1509" s="28">
        <f>'2021-22 Salary &amp; Benefits'!H$6</f>
        <v>0.2271</v>
      </c>
      <c r="Y1509" s="28">
        <f>'2021-22 Salary &amp; Benefits'!I$6</f>
        <v>0.22070000000000001</v>
      </c>
      <c r="Z1509" s="26">
        <f t="shared" si="341"/>
        <v>0</v>
      </c>
      <c r="AA1509" s="27">
        <f t="shared" si="342"/>
        <v>0</v>
      </c>
      <c r="AB1509" s="27">
        <f t="shared" si="343"/>
        <v>0</v>
      </c>
      <c r="AC1509" s="27">
        <f t="shared" si="344"/>
        <v>0</v>
      </c>
      <c r="AD1509" s="26">
        <f t="shared" si="345"/>
        <v>0</v>
      </c>
    </row>
    <row r="1510" spans="1:30" s="5" customFormat="1">
      <c r="A1510" s="129" t="s">
        <v>2450</v>
      </c>
      <c r="B1510" s="129" t="s">
        <v>1306</v>
      </c>
      <c r="C1510" s="130">
        <v>2125</v>
      </c>
      <c r="D1510" s="129" t="s">
        <v>1307</v>
      </c>
      <c r="E1510" s="169">
        <f>VLOOKUP($C1510,'2020-21 School Level AAFTE'!$C:$Z,11,FALSE)</f>
        <v>0.27850000000000003</v>
      </c>
      <c r="F1510" s="169" t="str">
        <f>VLOOKUP($C1510,'2020-21 School Level AAFTE'!$C:$Z,8,FALSE)</f>
        <v>No</v>
      </c>
      <c r="G1510" s="167">
        <f>VLOOKUP($C1510,'2020-21 School Level AAFTE'!$C:$I,7,FALSE)</f>
        <v>1772.24</v>
      </c>
      <c r="H1510" s="145">
        <f>IFERROR(IF(F1510= "yes",VLOOKUP(C1510,Summary!$B:$I,5,0),0),0)</f>
        <v>0</v>
      </c>
      <c r="I1510" s="144">
        <f t="shared" si="334"/>
        <v>0</v>
      </c>
      <c r="J1510" s="101">
        <f>VLOOKUP($A1510,'2021-22 Salary &amp; Benefits'!$A:$I,3,FALSE)</f>
        <v>1.06</v>
      </c>
      <c r="K1510" s="101">
        <f>VLOOKUP($A1510,'2021-22 Salary &amp; Benefits'!$A:$I,4,FALSE)</f>
        <v>1.06</v>
      </c>
      <c r="L1510" s="121">
        <f t="shared" si="335"/>
        <v>0</v>
      </c>
      <c r="M1510" s="29">
        <v>15</v>
      </c>
      <c r="N1510" s="31">
        <f t="shared" si="336"/>
        <v>0</v>
      </c>
      <c r="O1510" s="29">
        <v>1.1000000000000001</v>
      </c>
      <c r="P1510" s="29">
        <v>36</v>
      </c>
      <c r="Q1510" s="32">
        <f t="shared" si="337"/>
        <v>0</v>
      </c>
      <c r="R1510" s="122">
        <f t="shared" si="338"/>
        <v>0</v>
      </c>
      <c r="S1510" s="25">
        <f>VLOOKUP($A1510,'2021-22 Salary &amp; Benefits'!$A:$I,5,FALSE)</f>
        <v>67585</v>
      </c>
      <c r="T1510" s="25">
        <f>VLOOKUP($A1510,'2021-22 Salary &amp; Benefits'!$A:$I,6,FALSE)</f>
        <v>68937</v>
      </c>
      <c r="U1510" s="26">
        <f t="shared" si="339"/>
        <v>0</v>
      </c>
      <c r="V1510" s="26">
        <f t="shared" si="340"/>
        <v>0</v>
      </c>
      <c r="W1510" s="26">
        <f>'2021-22 Salary &amp; Benefits'!G$6</f>
        <v>11848.32</v>
      </c>
      <c r="X1510" s="28">
        <f>'2021-22 Salary &amp; Benefits'!H$6</f>
        <v>0.2271</v>
      </c>
      <c r="Y1510" s="28">
        <f>'2021-22 Salary &amp; Benefits'!I$6</f>
        <v>0.22070000000000001</v>
      </c>
      <c r="Z1510" s="26">
        <f t="shared" si="341"/>
        <v>0</v>
      </c>
      <c r="AA1510" s="27">
        <f t="shared" si="342"/>
        <v>0</v>
      </c>
      <c r="AB1510" s="27">
        <f t="shared" si="343"/>
        <v>0</v>
      </c>
      <c r="AC1510" s="27">
        <f t="shared" si="344"/>
        <v>0</v>
      </c>
      <c r="AD1510" s="26">
        <f t="shared" si="345"/>
        <v>0</v>
      </c>
    </row>
    <row r="1511" spans="1:30" s="5" customFormat="1">
      <c r="A1511" s="129" t="s">
        <v>2450</v>
      </c>
      <c r="B1511" s="129" t="s">
        <v>1306</v>
      </c>
      <c r="C1511" s="130">
        <v>1640</v>
      </c>
      <c r="D1511" s="129" t="s">
        <v>3264</v>
      </c>
      <c r="E1511" s="169">
        <f>VLOOKUP($C1511,'2020-21 School Level AAFTE'!$C:$Z,11,FALSE)</f>
        <v>0.42620000000000002</v>
      </c>
      <c r="F1511" s="169" t="str">
        <f>VLOOKUP($C1511,'2020-21 School Level AAFTE'!$C:$Z,8,FALSE)</f>
        <v>No</v>
      </c>
      <c r="G1511" s="167">
        <f>VLOOKUP($C1511,'2020-21 School Level AAFTE'!$C:$I,7,FALSE)</f>
        <v>236.18</v>
      </c>
      <c r="H1511" s="145">
        <f>IFERROR(IF(F1511= "yes",VLOOKUP(C1511,Summary!$B:$I,5,0),0),0)</f>
        <v>0</v>
      </c>
      <c r="I1511" s="144">
        <f t="shared" si="334"/>
        <v>0</v>
      </c>
      <c r="J1511" s="101">
        <f>VLOOKUP($A1511,'2021-22 Salary &amp; Benefits'!$A:$I,3,FALSE)</f>
        <v>1.06</v>
      </c>
      <c r="K1511" s="101">
        <f>VLOOKUP($A1511,'2021-22 Salary &amp; Benefits'!$A:$I,4,FALSE)</f>
        <v>1.06</v>
      </c>
      <c r="L1511" s="121">
        <f t="shared" si="335"/>
        <v>0</v>
      </c>
      <c r="M1511" s="29">
        <v>15</v>
      </c>
      <c r="N1511" s="31">
        <f t="shared" si="336"/>
        <v>0</v>
      </c>
      <c r="O1511" s="29">
        <v>1.1000000000000001</v>
      </c>
      <c r="P1511" s="29">
        <v>36</v>
      </c>
      <c r="Q1511" s="32">
        <f t="shared" si="337"/>
        <v>0</v>
      </c>
      <c r="R1511" s="122">
        <f t="shared" si="338"/>
        <v>0</v>
      </c>
      <c r="S1511" s="25">
        <f>VLOOKUP($A1511,'2021-22 Salary &amp; Benefits'!$A:$I,5,FALSE)</f>
        <v>67585</v>
      </c>
      <c r="T1511" s="25">
        <f>VLOOKUP($A1511,'2021-22 Salary &amp; Benefits'!$A:$I,6,FALSE)</f>
        <v>68937</v>
      </c>
      <c r="U1511" s="26">
        <f t="shared" si="339"/>
        <v>0</v>
      </c>
      <c r="V1511" s="26">
        <f t="shared" si="340"/>
        <v>0</v>
      </c>
      <c r="W1511" s="26">
        <f>'2021-22 Salary &amp; Benefits'!G$6</f>
        <v>11848.32</v>
      </c>
      <c r="X1511" s="28">
        <f>'2021-22 Salary &amp; Benefits'!H$6</f>
        <v>0.2271</v>
      </c>
      <c r="Y1511" s="28">
        <f>'2021-22 Salary &amp; Benefits'!I$6</f>
        <v>0.22070000000000001</v>
      </c>
      <c r="Z1511" s="26">
        <f t="shared" si="341"/>
        <v>0</v>
      </c>
      <c r="AA1511" s="27">
        <f t="shared" si="342"/>
        <v>0</v>
      </c>
      <c r="AB1511" s="27">
        <f t="shared" si="343"/>
        <v>0</v>
      </c>
      <c r="AC1511" s="27">
        <f t="shared" si="344"/>
        <v>0</v>
      </c>
      <c r="AD1511" s="26">
        <f t="shared" si="345"/>
        <v>0</v>
      </c>
    </row>
    <row r="1512" spans="1:30" s="5" customFormat="1">
      <c r="A1512" s="129" t="s">
        <v>2450</v>
      </c>
      <c r="B1512" s="129" t="s">
        <v>1306</v>
      </c>
      <c r="C1512" s="130">
        <v>5321</v>
      </c>
      <c r="D1512" s="129" t="s">
        <v>3265</v>
      </c>
      <c r="E1512" s="169">
        <f>VLOOKUP($C1512,'2020-21 School Level AAFTE'!$C:$Z,11,FALSE)</f>
        <v>0.50480000000000003</v>
      </c>
      <c r="F1512" s="169" t="str">
        <f>VLOOKUP($C1512,'2020-21 School Level AAFTE'!$C:$Z,8,FALSE)</f>
        <v>Yes</v>
      </c>
      <c r="G1512" s="167">
        <f>VLOOKUP($C1512,'2020-21 School Level AAFTE'!$C:$I,7,FALSE)</f>
        <v>93</v>
      </c>
      <c r="H1512" s="145">
        <f>IFERROR(IF(F1512= "yes",VLOOKUP(C1512,Summary!$B:$I,5,0),0),0)</f>
        <v>0</v>
      </c>
      <c r="I1512" s="144">
        <f t="shared" si="334"/>
        <v>93</v>
      </c>
      <c r="J1512" s="101">
        <f>VLOOKUP($A1512,'2021-22 Salary &amp; Benefits'!$A:$I,3,FALSE)</f>
        <v>1.06</v>
      </c>
      <c r="K1512" s="101">
        <f>VLOOKUP($A1512,'2021-22 Salary &amp; Benefits'!$A:$I,4,FALSE)</f>
        <v>1.06</v>
      </c>
      <c r="L1512" s="121">
        <f t="shared" si="335"/>
        <v>93</v>
      </c>
      <c r="M1512" s="29">
        <v>15</v>
      </c>
      <c r="N1512" s="31">
        <f t="shared" si="336"/>
        <v>6.2</v>
      </c>
      <c r="O1512" s="29">
        <v>1.1000000000000001</v>
      </c>
      <c r="P1512" s="29">
        <v>36</v>
      </c>
      <c r="Q1512" s="32">
        <f t="shared" si="337"/>
        <v>245.52000000000004</v>
      </c>
      <c r="R1512" s="122">
        <f t="shared" si="338"/>
        <v>0.27280000000000004</v>
      </c>
      <c r="S1512" s="25">
        <f>VLOOKUP($A1512,'2021-22 Salary &amp; Benefits'!$A:$I,5,FALSE)</f>
        <v>67585</v>
      </c>
      <c r="T1512" s="25">
        <f>VLOOKUP($A1512,'2021-22 Salary &amp; Benefits'!$A:$I,6,FALSE)</f>
        <v>68937</v>
      </c>
      <c r="U1512" s="26">
        <f t="shared" si="339"/>
        <v>19543.419280000006</v>
      </c>
      <c r="V1512" s="26">
        <f t="shared" si="340"/>
        <v>390.95513599999686</v>
      </c>
      <c r="W1512" s="26">
        <f>'2021-22 Salary &amp; Benefits'!G$6</f>
        <v>11848.32</v>
      </c>
      <c r="X1512" s="28">
        <f>'2021-22 Salary &amp; Benefits'!H$6</f>
        <v>0.2271</v>
      </c>
      <c r="Y1512" s="28">
        <f>'2021-22 Salary &amp; Benefits'!I$6</f>
        <v>0.22070000000000001</v>
      </c>
      <c r="Z1512" s="26">
        <f t="shared" si="341"/>
        <v>7756.8160130032011</v>
      </c>
      <c r="AA1512" s="27">
        <f t="shared" si="342"/>
        <v>332.23957360000003</v>
      </c>
      <c r="AB1512" s="27">
        <f t="shared" si="343"/>
        <v>73.325273893520006</v>
      </c>
      <c r="AC1512" s="27">
        <f t="shared" si="344"/>
        <v>405.56484749352001</v>
      </c>
      <c r="AD1512" s="26">
        <f t="shared" si="345"/>
        <v>28096.755276496722</v>
      </c>
    </row>
    <row r="1513" spans="1:30" s="5" customFormat="1">
      <c r="A1513" s="129" t="s">
        <v>2450</v>
      </c>
      <c r="B1513" s="129" t="s">
        <v>1306</v>
      </c>
      <c r="C1513" s="130">
        <v>5322</v>
      </c>
      <c r="D1513" s="129" t="s">
        <v>1336</v>
      </c>
      <c r="E1513" s="169">
        <f>VLOOKUP($C1513,'2020-21 School Level AAFTE'!$C:$Z,11,FALSE)</f>
        <v>0.25700000000000001</v>
      </c>
      <c r="F1513" s="169" t="str">
        <f>VLOOKUP($C1513,'2020-21 School Level AAFTE'!$C:$Z,8,FALSE)</f>
        <v>No</v>
      </c>
      <c r="G1513" s="167">
        <f>VLOOKUP($C1513,'2020-21 School Level AAFTE'!$C:$I,7,FALSE)</f>
        <v>94.28</v>
      </c>
      <c r="H1513" s="145">
        <f>IFERROR(IF(F1513= "yes",VLOOKUP(C1513,Summary!$B:$I,5,0),0),0)</f>
        <v>0</v>
      </c>
      <c r="I1513" s="144">
        <f t="shared" si="334"/>
        <v>0</v>
      </c>
      <c r="J1513" s="101">
        <f>VLOOKUP($A1513,'2021-22 Salary &amp; Benefits'!$A:$I,3,FALSE)</f>
        <v>1.06</v>
      </c>
      <c r="K1513" s="101">
        <f>VLOOKUP($A1513,'2021-22 Salary &amp; Benefits'!$A:$I,4,FALSE)</f>
        <v>1.06</v>
      </c>
      <c r="L1513" s="121">
        <f t="shared" si="335"/>
        <v>0</v>
      </c>
      <c r="M1513" s="29">
        <v>15</v>
      </c>
      <c r="N1513" s="31">
        <f t="shared" si="336"/>
        <v>0</v>
      </c>
      <c r="O1513" s="29">
        <v>1.1000000000000001</v>
      </c>
      <c r="P1513" s="29">
        <v>36</v>
      </c>
      <c r="Q1513" s="32">
        <f t="shared" si="337"/>
        <v>0</v>
      </c>
      <c r="R1513" s="122">
        <f t="shared" si="338"/>
        <v>0</v>
      </c>
      <c r="S1513" s="25">
        <f>VLOOKUP($A1513,'2021-22 Salary &amp; Benefits'!$A:$I,5,FALSE)</f>
        <v>67585</v>
      </c>
      <c r="T1513" s="25">
        <f>VLOOKUP($A1513,'2021-22 Salary &amp; Benefits'!$A:$I,6,FALSE)</f>
        <v>68937</v>
      </c>
      <c r="U1513" s="26">
        <f t="shared" si="339"/>
        <v>0</v>
      </c>
      <c r="V1513" s="26">
        <f t="shared" si="340"/>
        <v>0</v>
      </c>
      <c r="W1513" s="26">
        <f>'2021-22 Salary &amp; Benefits'!G$6</f>
        <v>11848.32</v>
      </c>
      <c r="X1513" s="28">
        <f>'2021-22 Salary &amp; Benefits'!H$6</f>
        <v>0.2271</v>
      </c>
      <c r="Y1513" s="28">
        <f>'2021-22 Salary &amp; Benefits'!I$6</f>
        <v>0.22070000000000001</v>
      </c>
      <c r="Z1513" s="26">
        <f t="shared" si="341"/>
        <v>0</v>
      </c>
      <c r="AA1513" s="27">
        <f t="shared" si="342"/>
        <v>0</v>
      </c>
      <c r="AB1513" s="27">
        <f t="shared" si="343"/>
        <v>0</v>
      </c>
      <c r="AC1513" s="27">
        <f t="shared" si="344"/>
        <v>0</v>
      </c>
      <c r="AD1513" s="26">
        <f t="shared" si="345"/>
        <v>0</v>
      </c>
    </row>
    <row r="1514" spans="1:30" s="5" customFormat="1">
      <c r="A1514" s="129" t="s">
        <v>2450</v>
      </c>
      <c r="B1514" s="129" t="s">
        <v>1306</v>
      </c>
      <c r="C1514" s="130">
        <v>4121</v>
      </c>
      <c r="D1514" s="129" t="s">
        <v>879</v>
      </c>
      <c r="E1514" s="169">
        <f>VLOOKUP($C1514,'2020-21 School Level AAFTE'!$C:$Z,11,FALSE)</f>
        <v>0.40479999999999999</v>
      </c>
      <c r="F1514" s="169" t="str">
        <f>VLOOKUP($C1514,'2020-21 School Level AAFTE'!$C:$Z,8,FALSE)</f>
        <v>No</v>
      </c>
      <c r="G1514" s="167">
        <f>VLOOKUP($C1514,'2020-21 School Level AAFTE'!$C:$I,7,FALSE)</f>
        <v>383.9</v>
      </c>
      <c r="H1514" s="145">
        <f>IFERROR(IF(F1514= "yes",VLOOKUP(C1514,Summary!$B:$I,5,0),0),0)</f>
        <v>0</v>
      </c>
      <c r="I1514" s="143">
        <f t="shared" si="334"/>
        <v>0</v>
      </c>
      <c r="J1514" s="101">
        <f>VLOOKUP($A1514,'2021-22 Salary &amp; Benefits'!$A:$I,3,FALSE)</f>
        <v>1.06</v>
      </c>
      <c r="K1514" s="101">
        <f>VLOOKUP($A1514,'2021-22 Salary &amp; Benefits'!$A:$I,4,FALSE)</f>
        <v>1.06</v>
      </c>
      <c r="L1514" s="45">
        <f t="shared" si="335"/>
        <v>0</v>
      </c>
      <c r="M1514" s="29">
        <v>15</v>
      </c>
      <c r="N1514" s="31">
        <f t="shared" si="336"/>
        <v>0</v>
      </c>
      <c r="O1514" s="29">
        <v>1.1000000000000001</v>
      </c>
      <c r="P1514" s="29">
        <v>36</v>
      </c>
      <c r="Q1514" s="32">
        <f t="shared" si="337"/>
        <v>0</v>
      </c>
      <c r="R1514" s="122">
        <f t="shared" si="338"/>
        <v>0</v>
      </c>
      <c r="S1514" s="25">
        <f>VLOOKUP($A1514,'2021-22 Salary &amp; Benefits'!$A:$I,5,FALSE)</f>
        <v>67585</v>
      </c>
      <c r="T1514" s="25">
        <f>VLOOKUP($A1514,'2021-22 Salary &amp; Benefits'!$A:$I,6,FALSE)</f>
        <v>68937</v>
      </c>
      <c r="U1514" s="26">
        <f t="shared" si="339"/>
        <v>0</v>
      </c>
      <c r="V1514" s="26">
        <f t="shared" si="340"/>
        <v>0</v>
      </c>
      <c r="W1514" s="26">
        <f>'2021-22 Salary &amp; Benefits'!G$6</f>
        <v>11848.32</v>
      </c>
      <c r="X1514" s="28">
        <f>'2021-22 Salary &amp; Benefits'!H$6</f>
        <v>0.2271</v>
      </c>
      <c r="Y1514" s="28">
        <f>'2021-22 Salary &amp; Benefits'!I$6</f>
        <v>0.22070000000000001</v>
      </c>
      <c r="Z1514" s="26">
        <f t="shared" si="341"/>
        <v>0</v>
      </c>
      <c r="AA1514" s="27">
        <f t="shared" si="342"/>
        <v>0</v>
      </c>
      <c r="AB1514" s="27">
        <f t="shared" si="343"/>
        <v>0</v>
      </c>
      <c r="AC1514" s="27">
        <f t="shared" si="344"/>
        <v>0</v>
      </c>
      <c r="AD1514" s="26">
        <f t="shared" si="345"/>
        <v>0</v>
      </c>
    </row>
    <row r="1515" spans="1:30" s="5" customFormat="1">
      <c r="A1515" s="129" t="s">
        <v>2450</v>
      </c>
      <c r="B1515" s="129" t="s">
        <v>1306</v>
      </c>
      <c r="C1515" s="130">
        <v>3645</v>
      </c>
      <c r="D1515" s="129" t="s">
        <v>1322</v>
      </c>
      <c r="E1515" s="169">
        <f>VLOOKUP($C1515,'2020-21 School Level AAFTE'!$C:$Z,11,FALSE)</f>
        <v>0.33729999999999999</v>
      </c>
      <c r="F1515" s="169" t="str">
        <f>VLOOKUP($C1515,'2020-21 School Level AAFTE'!$C:$Z,8,FALSE)</f>
        <v>No</v>
      </c>
      <c r="G1515" s="167">
        <f>VLOOKUP($C1515,'2020-21 School Level AAFTE'!$C:$I,7,FALSE)</f>
        <v>1713.6000000000001</v>
      </c>
      <c r="H1515" s="145">
        <f>IFERROR(IF(F1515= "yes",VLOOKUP(C1515,Summary!$B:$I,5,0),0),0)</f>
        <v>0</v>
      </c>
      <c r="I1515" s="143">
        <f t="shared" si="334"/>
        <v>0</v>
      </c>
      <c r="J1515" s="101">
        <f>VLOOKUP($A1515,'2021-22 Salary &amp; Benefits'!$A:$I,3,FALSE)</f>
        <v>1.06</v>
      </c>
      <c r="K1515" s="101">
        <f>VLOOKUP($A1515,'2021-22 Salary &amp; Benefits'!$A:$I,4,FALSE)</f>
        <v>1.06</v>
      </c>
      <c r="L1515" s="45">
        <f t="shared" si="335"/>
        <v>0</v>
      </c>
      <c r="M1515" s="29">
        <v>15</v>
      </c>
      <c r="N1515" s="31">
        <f t="shared" si="336"/>
        <v>0</v>
      </c>
      <c r="O1515" s="29">
        <v>1.1000000000000001</v>
      </c>
      <c r="P1515" s="29">
        <v>36</v>
      </c>
      <c r="Q1515" s="32">
        <f t="shared" si="337"/>
        <v>0</v>
      </c>
      <c r="R1515" s="122">
        <f t="shared" si="338"/>
        <v>0</v>
      </c>
      <c r="S1515" s="25">
        <f>VLOOKUP($A1515,'2021-22 Salary &amp; Benefits'!$A:$I,5,FALSE)</f>
        <v>67585</v>
      </c>
      <c r="T1515" s="25">
        <f>VLOOKUP($A1515,'2021-22 Salary &amp; Benefits'!$A:$I,6,FALSE)</f>
        <v>68937</v>
      </c>
      <c r="U1515" s="26">
        <f t="shared" si="339"/>
        <v>0</v>
      </c>
      <c r="V1515" s="26">
        <f t="shared" si="340"/>
        <v>0</v>
      </c>
      <c r="W1515" s="26">
        <f>'2021-22 Salary &amp; Benefits'!G$6</f>
        <v>11848.32</v>
      </c>
      <c r="X1515" s="28">
        <f>'2021-22 Salary &amp; Benefits'!H$6</f>
        <v>0.2271</v>
      </c>
      <c r="Y1515" s="28">
        <f>'2021-22 Salary &amp; Benefits'!I$6</f>
        <v>0.22070000000000001</v>
      </c>
      <c r="Z1515" s="26">
        <f t="shared" si="341"/>
        <v>0</v>
      </c>
      <c r="AA1515" s="27">
        <f t="shared" si="342"/>
        <v>0</v>
      </c>
      <c r="AB1515" s="27">
        <f t="shared" si="343"/>
        <v>0</v>
      </c>
      <c r="AC1515" s="27">
        <f t="shared" si="344"/>
        <v>0</v>
      </c>
      <c r="AD1515" s="26">
        <f t="shared" si="345"/>
        <v>0</v>
      </c>
    </row>
    <row r="1516" spans="1:30" s="5" customFormat="1">
      <c r="A1516" s="129" t="s">
        <v>2450</v>
      </c>
      <c r="B1516" s="129" t="s">
        <v>1306</v>
      </c>
      <c r="C1516" s="130">
        <v>4414</v>
      </c>
      <c r="D1516" s="129" t="s">
        <v>1330</v>
      </c>
      <c r="E1516" s="169">
        <f>VLOOKUP($C1516,'2020-21 School Level AAFTE'!$C:$Z,11,FALSE)</f>
        <v>0.24829999999999999</v>
      </c>
      <c r="F1516" s="169" t="str">
        <f>VLOOKUP($C1516,'2020-21 School Level AAFTE'!$C:$Z,8,FALSE)</f>
        <v>No</v>
      </c>
      <c r="G1516" s="167">
        <f>VLOOKUP($C1516,'2020-21 School Level AAFTE'!$C:$I,7,FALSE)</f>
        <v>691.86</v>
      </c>
      <c r="H1516" s="145">
        <f>IFERROR(IF(F1516= "yes",VLOOKUP(C1516,Summary!$B:$I,5,0),0),0)</f>
        <v>0</v>
      </c>
      <c r="I1516" s="144">
        <f t="shared" si="334"/>
        <v>0</v>
      </c>
      <c r="J1516" s="101">
        <f>VLOOKUP($A1516,'2021-22 Salary &amp; Benefits'!$A:$I,3,FALSE)</f>
        <v>1.06</v>
      </c>
      <c r="K1516" s="101">
        <f>VLOOKUP($A1516,'2021-22 Salary &amp; Benefits'!$A:$I,4,FALSE)</f>
        <v>1.06</v>
      </c>
      <c r="L1516" s="121">
        <f t="shared" si="335"/>
        <v>0</v>
      </c>
      <c r="M1516" s="29">
        <v>15</v>
      </c>
      <c r="N1516" s="31">
        <f t="shared" si="336"/>
        <v>0</v>
      </c>
      <c r="O1516" s="29">
        <v>1.1000000000000001</v>
      </c>
      <c r="P1516" s="29">
        <v>36</v>
      </c>
      <c r="Q1516" s="32">
        <f t="shared" si="337"/>
        <v>0</v>
      </c>
      <c r="R1516" s="122">
        <f t="shared" si="338"/>
        <v>0</v>
      </c>
      <c r="S1516" s="25">
        <f>VLOOKUP($A1516,'2021-22 Salary &amp; Benefits'!$A:$I,5,FALSE)</f>
        <v>67585</v>
      </c>
      <c r="T1516" s="25">
        <f>VLOOKUP($A1516,'2021-22 Salary &amp; Benefits'!$A:$I,6,FALSE)</f>
        <v>68937</v>
      </c>
      <c r="U1516" s="26">
        <f t="shared" si="339"/>
        <v>0</v>
      </c>
      <c r="V1516" s="26">
        <f t="shared" si="340"/>
        <v>0</v>
      </c>
      <c r="W1516" s="26">
        <f>'2021-22 Salary &amp; Benefits'!G$6</f>
        <v>11848.32</v>
      </c>
      <c r="X1516" s="28">
        <f>'2021-22 Salary &amp; Benefits'!H$6</f>
        <v>0.2271</v>
      </c>
      <c r="Y1516" s="28">
        <f>'2021-22 Salary &amp; Benefits'!I$6</f>
        <v>0.22070000000000001</v>
      </c>
      <c r="Z1516" s="26">
        <f t="shared" si="341"/>
        <v>0</v>
      </c>
      <c r="AA1516" s="27">
        <f t="shared" si="342"/>
        <v>0</v>
      </c>
      <c r="AB1516" s="27">
        <f t="shared" si="343"/>
        <v>0</v>
      </c>
      <c r="AC1516" s="27">
        <f t="shared" si="344"/>
        <v>0</v>
      </c>
      <c r="AD1516" s="26">
        <f t="shared" si="345"/>
        <v>0</v>
      </c>
    </row>
    <row r="1517" spans="1:30" s="5" customFormat="1">
      <c r="A1517" s="129" t="s">
        <v>2450</v>
      </c>
      <c r="B1517" s="129" t="s">
        <v>1306</v>
      </c>
      <c r="C1517" s="130">
        <v>2497</v>
      </c>
      <c r="D1517" s="129" t="s">
        <v>1312</v>
      </c>
      <c r="E1517" s="169">
        <f>VLOOKUP($C1517,'2020-21 School Level AAFTE'!$C:$Z,11,FALSE)</f>
        <v>0.51470000000000005</v>
      </c>
      <c r="F1517" s="169" t="str">
        <f>VLOOKUP($C1517,'2020-21 School Level AAFTE'!$C:$Z,8,FALSE)</f>
        <v>Yes</v>
      </c>
      <c r="G1517" s="167">
        <f>VLOOKUP($C1517,'2020-21 School Level AAFTE'!$C:$I,7,FALSE)</f>
        <v>313</v>
      </c>
      <c r="H1517" s="145">
        <f>IFERROR(IF(F1517= "yes",VLOOKUP(C1517,Summary!$B:$I,5,0),0),0)</f>
        <v>0</v>
      </c>
      <c r="I1517" s="144">
        <f t="shared" si="334"/>
        <v>313</v>
      </c>
      <c r="J1517" s="101">
        <f>VLOOKUP($A1517,'2021-22 Salary &amp; Benefits'!$A:$I,3,FALSE)</f>
        <v>1.06</v>
      </c>
      <c r="K1517" s="101">
        <f>VLOOKUP($A1517,'2021-22 Salary &amp; Benefits'!$A:$I,4,FALSE)</f>
        <v>1.06</v>
      </c>
      <c r="L1517" s="121">
        <f t="shared" si="335"/>
        <v>313</v>
      </c>
      <c r="M1517" s="29">
        <v>15</v>
      </c>
      <c r="N1517" s="31">
        <f t="shared" si="336"/>
        <v>20.866666666666667</v>
      </c>
      <c r="O1517" s="29">
        <v>1.1000000000000001</v>
      </c>
      <c r="P1517" s="29">
        <v>36</v>
      </c>
      <c r="Q1517" s="32">
        <f t="shared" si="337"/>
        <v>826.32000000000016</v>
      </c>
      <c r="R1517" s="122">
        <f t="shared" si="338"/>
        <v>0.91813333333333347</v>
      </c>
      <c r="S1517" s="25">
        <f>VLOOKUP($A1517,'2021-22 Salary &amp; Benefits'!$A:$I,5,FALSE)</f>
        <v>67585</v>
      </c>
      <c r="T1517" s="25">
        <f>VLOOKUP($A1517,'2021-22 Salary &amp; Benefits'!$A:$I,6,FALSE)</f>
        <v>68937</v>
      </c>
      <c r="U1517" s="26">
        <f t="shared" si="339"/>
        <v>65775.163813333347</v>
      </c>
      <c r="V1517" s="26">
        <f t="shared" si="340"/>
        <v>1315.7952426666598</v>
      </c>
      <c r="W1517" s="26">
        <f>'2021-22 Salary &amp; Benefits'!G$6</f>
        <v>11848.32</v>
      </c>
      <c r="X1517" s="28">
        <f>'2021-22 Salary &amp; Benefits'!H$6</f>
        <v>0.2271</v>
      </c>
      <c r="Y1517" s="28">
        <f>'2021-22 Salary &amp; Benefits'!I$6</f>
        <v>0.22070000000000001</v>
      </c>
      <c r="Z1517" s="26">
        <f t="shared" si="341"/>
        <v>26106.273248064535</v>
      </c>
      <c r="AA1517" s="27">
        <f t="shared" si="342"/>
        <v>1118.1826509333334</v>
      </c>
      <c r="AB1517" s="27">
        <f t="shared" si="343"/>
        <v>246.78291106098669</v>
      </c>
      <c r="AC1517" s="27">
        <f t="shared" si="344"/>
        <v>1364.9655619943201</v>
      </c>
      <c r="AD1517" s="26">
        <f t="shared" si="345"/>
        <v>94562.197866058865</v>
      </c>
    </row>
    <row r="1518" spans="1:30" s="5" customFormat="1">
      <c r="A1518" s="129" t="s">
        <v>2450</v>
      </c>
      <c r="B1518" s="129" t="s">
        <v>1306</v>
      </c>
      <c r="C1518" s="130">
        <v>4443</v>
      </c>
      <c r="D1518" s="129" t="s">
        <v>1331</v>
      </c>
      <c r="E1518" s="169">
        <f>VLOOKUP($C1518,'2020-21 School Level AAFTE'!$C:$Z,11,FALSE)</f>
        <v>0.37480000000000002</v>
      </c>
      <c r="F1518" s="169" t="str">
        <f>VLOOKUP($C1518,'2020-21 School Level AAFTE'!$C:$Z,8,FALSE)</f>
        <v>No</v>
      </c>
      <c r="G1518" s="167">
        <f>VLOOKUP($C1518,'2020-21 School Level AAFTE'!$C:$I,7,FALSE)</f>
        <v>815.14</v>
      </c>
      <c r="H1518" s="145">
        <f>IFERROR(IF(F1518= "yes",VLOOKUP(C1518,Summary!$B:$I,5,0),0),0)</f>
        <v>0</v>
      </c>
      <c r="I1518" s="143">
        <f t="shared" si="334"/>
        <v>0</v>
      </c>
      <c r="J1518" s="101">
        <f>VLOOKUP($A1518,'2021-22 Salary &amp; Benefits'!$A:$I,3,FALSE)</f>
        <v>1.06</v>
      </c>
      <c r="K1518" s="101">
        <f>VLOOKUP($A1518,'2021-22 Salary &amp; Benefits'!$A:$I,4,FALSE)</f>
        <v>1.06</v>
      </c>
      <c r="L1518" s="45">
        <f t="shared" si="335"/>
        <v>0</v>
      </c>
      <c r="M1518" s="29">
        <v>15</v>
      </c>
      <c r="N1518" s="31">
        <f t="shared" si="336"/>
        <v>0</v>
      </c>
      <c r="O1518" s="29">
        <v>1.1000000000000001</v>
      </c>
      <c r="P1518" s="29">
        <v>36</v>
      </c>
      <c r="Q1518" s="32">
        <f t="shared" si="337"/>
        <v>0</v>
      </c>
      <c r="R1518" s="122">
        <f t="shared" si="338"/>
        <v>0</v>
      </c>
      <c r="S1518" s="25">
        <f>VLOOKUP($A1518,'2021-22 Salary &amp; Benefits'!$A:$I,5,FALSE)</f>
        <v>67585</v>
      </c>
      <c r="T1518" s="25">
        <f>VLOOKUP($A1518,'2021-22 Salary &amp; Benefits'!$A:$I,6,FALSE)</f>
        <v>68937</v>
      </c>
      <c r="U1518" s="26">
        <f t="shared" si="339"/>
        <v>0</v>
      </c>
      <c r="V1518" s="26">
        <f t="shared" si="340"/>
        <v>0</v>
      </c>
      <c r="W1518" s="26">
        <f>'2021-22 Salary &amp; Benefits'!G$6</f>
        <v>11848.32</v>
      </c>
      <c r="X1518" s="28">
        <f>'2021-22 Salary &amp; Benefits'!H$6</f>
        <v>0.2271</v>
      </c>
      <c r="Y1518" s="28">
        <f>'2021-22 Salary &amp; Benefits'!I$6</f>
        <v>0.22070000000000001</v>
      </c>
      <c r="Z1518" s="26">
        <f t="shared" si="341"/>
        <v>0</v>
      </c>
      <c r="AA1518" s="27">
        <f t="shared" si="342"/>
        <v>0</v>
      </c>
      <c r="AB1518" s="27">
        <f t="shared" si="343"/>
        <v>0</v>
      </c>
      <c r="AC1518" s="27">
        <f t="shared" si="344"/>
        <v>0</v>
      </c>
      <c r="AD1518" s="26">
        <f t="shared" si="345"/>
        <v>0</v>
      </c>
    </row>
    <row r="1519" spans="1:30" s="5" customFormat="1">
      <c r="A1519" s="129" t="s">
        <v>2450</v>
      </c>
      <c r="B1519" s="129" t="s">
        <v>1306</v>
      </c>
      <c r="C1519" s="130">
        <v>2311</v>
      </c>
      <c r="D1519" s="129" t="s">
        <v>1308</v>
      </c>
      <c r="E1519" s="169">
        <f>VLOOKUP($C1519,'2020-21 School Level AAFTE'!$C:$Z,11,FALSE)</f>
        <v>0.5716</v>
      </c>
      <c r="F1519" s="169" t="str">
        <f>VLOOKUP($C1519,'2020-21 School Level AAFTE'!$C:$Z,8,FALSE)</f>
        <v>Yes</v>
      </c>
      <c r="G1519" s="167">
        <f>VLOOKUP($C1519,'2020-21 School Level AAFTE'!$C:$I,7,FALSE)</f>
        <v>257.8</v>
      </c>
      <c r="H1519" s="145">
        <f>IFERROR(IF(F1519= "yes",VLOOKUP(C1519,Summary!$B:$I,5,0),0),0)</f>
        <v>0</v>
      </c>
      <c r="I1519" s="143">
        <f t="shared" si="334"/>
        <v>257.8</v>
      </c>
      <c r="J1519" s="101">
        <f>VLOOKUP($A1519,'2021-22 Salary &amp; Benefits'!$A:$I,3,FALSE)</f>
        <v>1.06</v>
      </c>
      <c r="K1519" s="101">
        <f>VLOOKUP($A1519,'2021-22 Salary &amp; Benefits'!$A:$I,4,FALSE)</f>
        <v>1.06</v>
      </c>
      <c r="L1519" s="45">
        <f t="shared" si="335"/>
        <v>257.8</v>
      </c>
      <c r="M1519" s="29">
        <v>15</v>
      </c>
      <c r="N1519" s="31">
        <f t="shared" si="336"/>
        <v>17.186666666666667</v>
      </c>
      <c r="O1519" s="29">
        <v>1.1000000000000001</v>
      </c>
      <c r="P1519" s="29">
        <v>36</v>
      </c>
      <c r="Q1519" s="32">
        <f t="shared" si="337"/>
        <v>680.5920000000001</v>
      </c>
      <c r="R1519" s="122">
        <f t="shared" si="338"/>
        <v>0.7562133333333334</v>
      </c>
      <c r="S1519" s="25">
        <f>VLOOKUP($A1519,'2021-22 Salary &amp; Benefits'!$A:$I,5,FALSE)</f>
        <v>67585</v>
      </c>
      <c r="T1519" s="25">
        <f>VLOOKUP($A1519,'2021-22 Salary &amp; Benefits'!$A:$I,6,FALSE)</f>
        <v>68937</v>
      </c>
      <c r="U1519" s="26">
        <f t="shared" si="339"/>
        <v>54175.198821333346</v>
      </c>
      <c r="V1519" s="26">
        <f t="shared" si="340"/>
        <v>1083.7444522666628</v>
      </c>
      <c r="W1519" s="26">
        <f>'2021-22 Salary &amp; Benefits'!G$6</f>
        <v>11848.32</v>
      </c>
      <c r="X1519" s="28">
        <f>'2021-22 Salary &amp; Benefits'!H$6</f>
        <v>0.2271</v>
      </c>
      <c r="Y1519" s="28">
        <f>'2021-22 Salary &amp; Benefits'!I$6</f>
        <v>0.22070000000000001</v>
      </c>
      <c r="Z1519" s="26">
        <f t="shared" si="341"/>
        <v>21502.227614540054</v>
      </c>
      <c r="AA1519" s="27">
        <f t="shared" si="342"/>
        <v>920.98238789333345</v>
      </c>
      <c r="AB1519" s="27">
        <f t="shared" si="343"/>
        <v>203.2608130080587</v>
      </c>
      <c r="AC1519" s="27">
        <f t="shared" si="344"/>
        <v>1124.2432009013921</v>
      </c>
      <c r="AD1519" s="26">
        <f t="shared" si="345"/>
        <v>77885.414089041456</v>
      </c>
    </row>
    <row r="1520" spans="1:30" s="5" customFormat="1">
      <c r="A1520" s="129" t="s">
        <v>2450</v>
      </c>
      <c r="B1520" s="129" t="s">
        <v>1306</v>
      </c>
      <c r="C1520" s="130">
        <v>3896</v>
      </c>
      <c r="D1520" s="129" t="s">
        <v>696</v>
      </c>
      <c r="E1520" s="169">
        <f>VLOOKUP($C1520,'2020-21 School Level AAFTE'!$C:$Z,11,FALSE)</f>
        <v>0.49209999999999998</v>
      </c>
      <c r="F1520" s="169" t="str">
        <f>VLOOKUP($C1520,'2020-21 School Level AAFTE'!$C:$Z,8,FALSE)</f>
        <v>No</v>
      </c>
      <c r="G1520" s="167">
        <f>VLOOKUP($C1520,'2020-21 School Level AAFTE'!$C:$I,7,FALSE)</f>
        <v>641.04</v>
      </c>
      <c r="H1520" s="145">
        <f>IFERROR(IF(F1520= "yes",VLOOKUP(C1520,Summary!$B:$I,5,0),0),0)</f>
        <v>0</v>
      </c>
      <c r="I1520" s="143">
        <f t="shared" si="334"/>
        <v>0</v>
      </c>
      <c r="J1520" s="101">
        <f>VLOOKUP($A1520,'2021-22 Salary &amp; Benefits'!$A:$I,3,FALSE)</f>
        <v>1.06</v>
      </c>
      <c r="K1520" s="101">
        <f>VLOOKUP($A1520,'2021-22 Salary &amp; Benefits'!$A:$I,4,FALSE)</f>
        <v>1.06</v>
      </c>
      <c r="L1520" s="45">
        <f t="shared" si="335"/>
        <v>0</v>
      </c>
      <c r="M1520" s="29">
        <v>15</v>
      </c>
      <c r="N1520" s="31">
        <f t="shared" si="336"/>
        <v>0</v>
      </c>
      <c r="O1520" s="29">
        <v>1.1000000000000001</v>
      </c>
      <c r="P1520" s="29">
        <v>36</v>
      </c>
      <c r="Q1520" s="32">
        <f t="shared" si="337"/>
        <v>0</v>
      </c>
      <c r="R1520" s="122">
        <f t="shared" si="338"/>
        <v>0</v>
      </c>
      <c r="S1520" s="25">
        <f>VLOOKUP($A1520,'2021-22 Salary &amp; Benefits'!$A:$I,5,FALSE)</f>
        <v>67585</v>
      </c>
      <c r="T1520" s="25">
        <f>VLOOKUP($A1520,'2021-22 Salary &amp; Benefits'!$A:$I,6,FALSE)</f>
        <v>68937</v>
      </c>
      <c r="U1520" s="26">
        <f t="shared" si="339"/>
        <v>0</v>
      </c>
      <c r="V1520" s="26">
        <f t="shared" si="340"/>
        <v>0</v>
      </c>
      <c r="W1520" s="26">
        <f>'2021-22 Salary &amp; Benefits'!G$6</f>
        <v>11848.32</v>
      </c>
      <c r="X1520" s="28">
        <f>'2021-22 Salary &amp; Benefits'!H$6</f>
        <v>0.2271</v>
      </c>
      <c r="Y1520" s="28">
        <f>'2021-22 Salary &amp; Benefits'!I$6</f>
        <v>0.22070000000000001</v>
      </c>
      <c r="Z1520" s="26">
        <f t="shared" si="341"/>
        <v>0</v>
      </c>
      <c r="AA1520" s="27">
        <f t="shared" si="342"/>
        <v>0</v>
      </c>
      <c r="AB1520" s="27">
        <f t="shared" si="343"/>
        <v>0</v>
      </c>
      <c r="AC1520" s="27">
        <f t="shared" si="344"/>
        <v>0</v>
      </c>
      <c r="AD1520" s="26">
        <f t="shared" si="345"/>
        <v>0</v>
      </c>
    </row>
    <row r="1521" spans="1:30" s="5" customFormat="1">
      <c r="A1521" s="129" t="s">
        <v>2450</v>
      </c>
      <c r="B1521" s="129" t="s">
        <v>1306</v>
      </c>
      <c r="C1521" s="130">
        <v>3972</v>
      </c>
      <c r="D1521" s="129" t="s">
        <v>1325</v>
      </c>
      <c r="E1521" s="169">
        <f>VLOOKUP($C1521,'2020-21 School Level AAFTE'!$C:$Z,11,FALSE)</f>
        <v>0.63229999999999997</v>
      </c>
      <c r="F1521" s="169" t="str">
        <f>VLOOKUP($C1521,'2020-21 School Level AAFTE'!$C:$Z,8,FALSE)</f>
        <v>Yes</v>
      </c>
      <c r="G1521" s="167">
        <f>VLOOKUP($C1521,'2020-21 School Level AAFTE'!$C:$I,7,FALSE)</f>
        <v>128.88999999999999</v>
      </c>
      <c r="H1521" s="145">
        <f>IFERROR(IF(F1521= "yes",VLOOKUP(C1521,Summary!$B:$I,5,0),0),0)</f>
        <v>0</v>
      </c>
      <c r="I1521" s="143">
        <f t="shared" si="334"/>
        <v>128.88999999999999</v>
      </c>
      <c r="J1521" s="101">
        <f>VLOOKUP($A1521,'2021-22 Salary &amp; Benefits'!$A:$I,3,FALSE)</f>
        <v>1.06</v>
      </c>
      <c r="K1521" s="101">
        <f>VLOOKUP($A1521,'2021-22 Salary &amp; Benefits'!$A:$I,4,FALSE)</f>
        <v>1.06</v>
      </c>
      <c r="L1521" s="45">
        <f t="shared" si="335"/>
        <v>128.88999999999999</v>
      </c>
      <c r="M1521" s="29">
        <v>15</v>
      </c>
      <c r="N1521" s="31">
        <f t="shared" si="336"/>
        <v>8.5926666666666662</v>
      </c>
      <c r="O1521" s="29">
        <v>1.1000000000000001</v>
      </c>
      <c r="P1521" s="29">
        <v>36</v>
      </c>
      <c r="Q1521" s="32">
        <f t="shared" si="337"/>
        <v>340.26959999999997</v>
      </c>
      <c r="R1521" s="122">
        <f t="shared" si="338"/>
        <v>0.37807733333333332</v>
      </c>
      <c r="S1521" s="25">
        <f>VLOOKUP($A1521,'2021-22 Salary &amp; Benefits'!$A:$I,5,FALSE)</f>
        <v>67585</v>
      </c>
      <c r="T1521" s="25">
        <f>VLOOKUP($A1521,'2021-22 Salary &amp; Benefits'!$A:$I,6,FALSE)</f>
        <v>68937</v>
      </c>
      <c r="U1521" s="26">
        <f t="shared" si="339"/>
        <v>27085.497967733336</v>
      </c>
      <c r="V1521" s="26">
        <f t="shared" si="340"/>
        <v>541.8301879466635</v>
      </c>
      <c r="W1521" s="26">
        <f>'2021-22 Salary &amp; Benefits'!G$6</f>
        <v>11848.32</v>
      </c>
      <c r="X1521" s="28">
        <f>'2021-22 Salary &amp; Benefits'!H$6</f>
        <v>0.2271</v>
      </c>
      <c r="Y1521" s="28">
        <f>'2021-22 Salary &amp; Benefits'!I$6</f>
        <v>0.22070000000000001</v>
      </c>
      <c r="Z1521" s="26">
        <f t="shared" si="341"/>
        <v>10750.279741032069</v>
      </c>
      <c r="AA1521" s="27">
        <f t="shared" si="342"/>
        <v>460.45546926133329</v>
      </c>
      <c r="AB1521" s="27">
        <f t="shared" si="343"/>
        <v>101.62252206597626</v>
      </c>
      <c r="AC1521" s="27">
        <f t="shared" si="344"/>
        <v>562.07799132730952</v>
      </c>
      <c r="AD1521" s="26">
        <f t="shared" si="345"/>
        <v>38939.685888039377</v>
      </c>
    </row>
    <row r="1522" spans="1:30" s="5" customFormat="1">
      <c r="A1522" s="129" t="s">
        <v>2450</v>
      </c>
      <c r="B1522" s="129" t="s">
        <v>1306</v>
      </c>
      <c r="C1522" s="130">
        <v>2495</v>
      </c>
      <c r="D1522" s="129" t="s">
        <v>1310</v>
      </c>
      <c r="E1522" s="169">
        <f>VLOOKUP($C1522,'2020-21 School Level AAFTE'!$C:$Z,11,FALSE)</f>
        <v>0.53549999999999998</v>
      </c>
      <c r="F1522" s="169" t="str">
        <f>VLOOKUP($C1522,'2020-21 School Level AAFTE'!$C:$Z,8,FALSE)</f>
        <v>Yes</v>
      </c>
      <c r="G1522" s="167">
        <f>VLOOKUP($C1522,'2020-21 School Level AAFTE'!$C:$I,7,FALSE)</f>
        <v>276.3</v>
      </c>
      <c r="H1522" s="145">
        <f>IFERROR(IF(F1522= "yes",VLOOKUP(C1522,Summary!$B:$I,5,0),0),0)</f>
        <v>0</v>
      </c>
      <c r="I1522" s="143">
        <f t="shared" si="334"/>
        <v>276.3</v>
      </c>
      <c r="J1522" s="101">
        <f>VLOOKUP($A1522,'2021-22 Salary &amp; Benefits'!$A:$I,3,FALSE)</f>
        <v>1.06</v>
      </c>
      <c r="K1522" s="101">
        <f>VLOOKUP($A1522,'2021-22 Salary &amp; Benefits'!$A:$I,4,FALSE)</f>
        <v>1.06</v>
      </c>
      <c r="L1522" s="45">
        <f t="shared" si="335"/>
        <v>276.3</v>
      </c>
      <c r="M1522" s="29">
        <v>15</v>
      </c>
      <c r="N1522" s="31">
        <f t="shared" si="336"/>
        <v>18.420000000000002</v>
      </c>
      <c r="O1522" s="29">
        <v>1.1000000000000001</v>
      </c>
      <c r="P1522" s="29">
        <v>36</v>
      </c>
      <c r="Q1522" s="32">
        <f t="shared" si="337"/>
        <v>729.43200000000013</v>
      </c>
      <c r="R1522" s="122">
        <f t="shared" si="338"/>
        <v>0.81048000000000009</v>
      </c>
      <c r="S1522" s="25">
        <f>VLOOKUP($A1522,'2021-22 Salary &amp; Benefits'!$A:$I,5,FALSE)</f>
        <v>67585</v>
      </c>
      <c r="T1522" s="25">
        <f>VLOOKUP($A1522,'2021-22 Salary &amp; Benefits'!$A:$I,6,FALSE)</f>
        <v>68937</v>
      </c>
      <c r="U1522" s="26">
        <f t="shared" si="339"/>
        <v>58062.868248000013</v>
      </c>
      <c r="V1522" s="26">
        <f t="shared" si="340"/>
        <v>1161.5150975999932</v>
      </c>
      <c r="W1522" s="26">
        <f>'2021-22 Salary &amp; Benefits'!G$6</f>
        <v>11848.32</v>
      </c>
      <c r="X1522" s="28">
        <f>'2021-22 Salary &amp; Benefits'!H$6</f>
        <v>0.2271</v>
      </c>
      <c r="Y1522" s="28">
        <f>'2021-22 Salary &amp; Benefits'!I$6</f>
        <v>0.22070000000000001</v>
      </c>
      <c r="Z1522" s="26">
        <f t="shared" si="341"/>
        <v>23045.250154761121</v>
      </c>
      <c r="AA1522" s="27">
        <f t="shared" si="342"/>
        <v>987.07305575999999</v>
      </c>
      <c r="AB1522" s="27">
        <f t="shared" si="343"/>
        <v>217.84702340623201</v>
      </c>
      <c r="AC1522" s="27">
        <f t="shared" si="344"/>
        <v>1204.920079166232</v>
      </c>
      <c r="AD1522" s="26">
        <f t="shared" si="345"/>
        <v>83474.553579527346</v>
      </c>
    </row>
    <row r="1523" spans="1:30" s="5" customFormat="1">
      <c r="A1523" s="129" t="s">
        <v>2450</v>
      </c>
      <c r="B1523" s="129" t="s">
        <v>1306</v>
      </c>
      <c r="C1523" s="130">
        <v>3558</v>
      </c>
      <c r="D1523" s="129" t="s">
        <v>1320</v>
      </c>
      <c r="E1523" s="169">
        <f>VLOOKUP($C1523,'2020-21 School Level AAFTE'!$C:$Z,11,FALSE)</f>
        <v>0.52629999999999999</v>
      </c>
      <c r="F1523" s="169" t="str">
        <f>VLOOKUP($C1523,'2020-21 School Level AAFTE'!$C:$Z,8,FALSE)</f>
        <v>Yes</v>
      </c>
      <c r="G1523" s="167">
        <f>VLOOKUP($C1523,'2020-21 School Level AAFTE'!$C:$I,7,FALSE)</f>
        <v>402.77</v>
      </c>
      <c r="H1523" s="145">
        <f>IFERROR(IF(F1523= "yes",VLOOKUP(C1523,Summary!$B:$I,5,0),0),0)</f>
        <v>0</v>
      </c>
      <c r="I1523" s="143">
        <f t="shared" si="334"/>
        <v>402.77</v>
      </c>
      <c r="J1523" s="101">
        <f>VLOOKUP($A1523,'2021-22 Salary &amp; Benefits'!$A:$I,3,FALSE)</f>
        <v>1.06</v>
      </c>
      <c r="K1523" s="101">
        <f>VLOOKUP($A1523,'2021-22 Salary &amp; Benefits'!$A:$I,4,FALSE)</f>
        <v>1.06</v>
      </c>
      <c r="L1523" s="45">
        <f t="shared" si="335"/>
        <v>402.77</v>
      </c>
      <c r="M1523" s="29">
        <v>15</v>
      </c>
      <c r="N1523" s="31">
        <f t="shared" si="336"/>
        <v>26.851333333333333</v>
      </c>
      <c r="O1523" s="29">
        <v>1.1000000000000001</v>
      </c>
      <c r="P1523" s="29">
        <v>36</v>
      </c>
      <c r="Q1523" s="32">
        <f t="shared" si="337"/>
        <v>1063.3128000000002</v>
      </c>
      <c r="R1523" s="122">
        <f t="shared" si="338"/>
        <v>1.1814586666666669</v>
      </c>
      <c r="S1523" s="25">
        <f>VLOOKUP($A1523,'2021-22 Salary &amp; Benefits'!$A:$I,5,FALSE)</f>
        <v>67585</v>
      </c>
      <c r="T1523" s="25">
        <f>VLOOKUP($A1523,'2021-22 Salary &amp; Benefits'!$A:$I,6,FALSE)</f>
        <v>68937</v>
      </c>
      <c r="U1523" s="26">
        <f t="shared" si="339"/>
        <v>84639.817025866694</v>
      </c>
      <c r="V1523" s="26">
        <f t="shared" si="340"/>
        <v>1693.1720443733211</v>
      </c>
      <c r="W1523" s="26">
        <f>'2021-22 Salary &amp; Benefits'!G$6</f>
        <v>11848.32</v>
      </c>
      <c r="X1523" s="28">
        <f>'2021-22 Salary &amp; Benefits'!H$6</f>
        <v>0.2271</v>
      </c>
      <c r="Y1523" s="28">
        <f>'2021-22 Salary &amp; Benefits'!I$6</f>
        <v>0.22070000000000001</v>
      </c>
      <c r="Z1523" s="26">
        <f t="shared" si="341"/>
        <v>33593.685866207517</v>
      </c>
      <c r="AA1523" s="27">
        <f t="shared" si="342"/>
        <v>1438.8831511706669</v>
      </c>
      <c r="AB1523" s="27">
        <f t="shared" si="343"/>
        <v>317.56151146336617</v>
      </c>
      <c r="AC1523" s="27">
        <f t="shared" si="344"/>
        <v>1756.4446626340332</v>
      </c>
      <c r="AD1523" s="26">
        <f t="shared" si="345"/>
        <v>121683.11959908156</v>
      </c>
    </row>
    <row r="1524" spans="1:30" s="5" customFormat="1">
      <c r="A1524" s="129" t="s">
        <v>2450</v>
      </c>
      <c r="B1524" s="129" t="s">
        <v>1306</v>
      </c>
      <c r="C1524" s="130">
        <v>2519</v>
      </c>
      <c r="D1524" s="129" t="s">
        <v>1314</v>
      </c>
      <c r="E1524" s="169">
        <f>VLOOKUP($C1524,'2020-21 School Level AAFTE'!$C:$Z,11,FALSE)</f>
        <v>0.3836</v>
      </c>
      <c r="F1524" s="169" t="str">
        <f>VLOOKUP($C1524,'2020-21 School Level AAFTE'!$C:$Z,8,FALSE)</f>
        <v>No</v>
      </c>
      <c r="G1524" s="167">
        <f>VLOOKUP($C1524,'2020-21 School Level AAFTE'!$C:$I,7,FALSE)</f>
        <v>553.29999999999995</v>
      </c>
      <c r="H1524" s="145">
        <f>IFERROR(IF(F1524= "yes",VLOOKUP(C1524,Summary!$B:$I,5,0),0),0)</f>
        <v>0</v>
      </c>
      <c r="I1524" s="143">
        <f t="shared" si="334"/>
        <v>0</v>
      </c>
      <c r="J1524" s="101">
        <f>VLOOKUP($A1524,'2021-22 Salary &amp; Benefits'!$A:$I,3,FALSE)</f>
        <v>1.06</v>
      </c>
      <c r="K1524" s="101">
        <f>VLOOKUP($A1524,'2021-22 Salary &amp; Benefits'!$A:$I,4,FALSE)</f>
        <v>1.06</v>
      </c>
      <c r="L1524" s="45">
        <f t="shared" si="335"/>
        <v>0</v>
      </c>
      <c r="M1524" s="29">
        <v>15</v>
      </c>
      <c r="N1524" s="31">
        <f t="shared" si="336"/>
        <v>0</v>
      </c>
      <c r="O1524" s="29">
        <v>1.1000000000000001</v>
      </c>
      <c r="P1524" s="29">
        <v>36</v>
      </c>
      <c r="Q1524" s="32">
        <f t="shared" si="337"/>
        <v>0</v>
      </c>
      <c r="R1524" s="122">
        <f t="shared" si="338"/>
        <v>0</v>
      </c>
      <c r="S1524" s="25">
        <f>VLOOKUP($A1524,'2021-22 Salary &amp; Benefits'!$A:$I,5,FALSE)</f>
        <v>67585</v>
      </c>
      <c r="T1524" s="25">
        <f>VLOOKUP($A1524,'2021-22 Salary &amp; Benefits'!$A:$I,6,FALSE)</f>
        <v>68937</v>
      </c>
      <c r="U1524" s="26">
        <f t="shared" si="339"/>
        <v>0</v>
      </c>
      <c r="V1524" s="26">
        <f t="shared" si="340"/>
        <v>0</v>
      </c>
      <c r="W1524" s="26">
        <f>'2021-22 Salary &amp; Benefits'!G$6</f>
        <v>11848.32</v>
      </c>
      <c r="X1524" s="28">
        <f>'2021-22 Salary &amp; Benefits'!H$6</f>
        <v>0.2271</v>
      </c>
      <c r="Y1524" s="28">
        <f>'2021-22 Salary &amp; Benefits'!I$6</f>
        <v>0.22070000000000001</v>
      </c>
      <c r="Z1524" s="26">
        <f t="shared" si="341"/>
        <v>0</v>
      </c>
      <c r="AA1524" s="27">
        <f t="shared" si="342"/>
        <v>0</v>
      </c>
      <c r="AB1524" s="27">
        <f t="shared" si="343"/>
        <v>0</v>
      </c>
      <c r="AC1524" s="27">
        <f t="shared" si="344"/>
        <v>0</v>
      </c>
      <c r="AD1524" s="26">
        <f t="shared" si="345"/>
        <v>0</v>
      </c>
    </row>
    <row r="1525" spans="1:30" s="5" customFormat="1">
      <c r="A1525" s="129" t="s">
        <v>2450</v>
      </c>
      <c r="B1525" s="129" t="s">
        <v>1306</v>
      </c>
      <c r="C1525" s="130">
        <v>4496</v>
      </c>
      <c r="D1525" s="129" t="s">
        <v>1332</v>
      </c>
      <c r="E1525" s="169">
        <f>VLOOKUP($C1525,'2020-21 School Level AAFTE'!$C:$Z,11,FALSE)</f>
        <v>0.41959999999999997</v>
      </c>
      <c r="F1525" s="169" t="str">
        <f>VLOOKUP($C1525,'2020-21 School Level AAFTE'!$C:$Z,8,FALSE)</f>
        <v>No</v>
      </c>
      <c r="G1525" s="167">
        <f>VLOOKUP($C1525,'2020-21 School Level AAFTE'!$C:$I,7,FALSE)</f>
        <v>502.3</v>
      </c>
      <c r="H1525" s="145">
        <f>IFERROR(IF(F1525= "yes",VLOOKUP(C1525,Summary!$B:$I,5,0),0),0)</f>
        <v>0</v>
      </c>
      <c r="I1525" s="143">
        <f t="shared" si="334"/>
        <v>0</v>
      </c>
      <c r="J1525" s="101">
        <f>VLOOKUP($A1525,'2021-22 Salary &amp; Benefits'!$A:$I,3,FALSE)</f>
        <v>1.06</v>
      </c>
      <c r="K1525" s="101">
        <f>VLOOKUP($A1525,'2021-22 Salary &amp; Benefits'!$A:$I,4,FALSE)</f>
        <v>1.06</v>
      </c>
      <c r="L1525" s="45">
        <f t="shared" si="335"/>
        <v>0</v>
      </c>
      <c r="M1525" s="29">
        <v>15</v>
      </c>
      <c r="N1525" s="31">
        <f t="shared" si="336"/>
        <v>0</v>
      </c>
      <c r="O1525" s="29">
        <v>1.1000000000000001</v>
      </c>
      <c r="P1525" s="29">
        <v>36</v>
      </c>
      <c r="Q1525" s="32">
        <f t="shared" si="337"/>
        <v>0</v>
      </c>
      <c r="R1525" s="122">
        <f t="shared" si="338"/>
        <v>0</v>
      </c>
      <c r="S1525" s="25">
        <f>VLOOKUP($A1525,'2021-22 Salary &amp; Benefits'!$A:$I,5,FALSE)</f>
        <v>67585</v>
      </c>
      <c r="T1525" s="25">
        <f>VLOOKUP($A1525,'2021-22 Salary &amp; Benefits'!$A:$I,6,FALSE)</f>
        <v>68937</v>
      </c>
      <c r="U1525" s="26">
        <f t="shared" si="339"/>
        <v>0</v>
      </c>
      <c r="V1525" s="26">
        <f t="shared" si="340"/>
        <v>0</v>
      </c>
      <c r="W1525" s="26">
        <f>'2021-22 Salary &amp; Benefits'!G$6</f>
        <v>11848.32</v>
      </c>
      <c r="X1525" s="28">
        <f>'2021-22 Salary &amp; Benefits'!H$6</f>
        <v>0.2271</v>
      </c>
      <c r="Y1525" s="28">
        <f>'2021-22 Salary &amp; Benefits'!I$6</f>
        <v>0.22070000000000001</v>
      </c>
      <c r="Z1525" s="26">
        <f t="shared" si="341"/>
        <v>0</v>
      </c>
      <c r="AA1525" s="27">
        <f t="shared" si="342"/>
        <v>0</v>
      </c>
      <c r="AB1525" s="27">
        <f t="shared" si="343"/>
        <v>0</v>
      </c>
      <c r="AC1525" s="27">
        <f t="shared" si="344"/>
        <v>0</v>
      </c>
      <c r="AD1525" s="26">
        <f t="shared" si="345"/>
        <v>0</v>
      </c>
    </row>
    <row r="1526" spans="1:30" s="5" customFormat="1">
      <c r="A1526" s="129" t="s">
        <v>2354</v>
      </c>
      <c r="B1526" s="129" t="s">
        <v>535</v>
      </c>
      <c r="C1526" s="130">
        <v>2491</v>
      </c>
      <c r="D1526" s="129" t="s">
        <v>536</v>
      </c>
      <c r="E1526" s="169">
        <f>VLOOKUP($C1526,'2020-21 School Level AAFTE'!$C:$Z,11,FALSE)</f>
        <v>0.98919999999999997</v>
      </c>
      <c r="F1526" s="169" t="str">
        <f>VLOOKUP($C1526,'2020-21 School Level AAFTE'!$C:$Z,8,FALSE)</f>
        <v>Yes</v>
      </c>
      <c r="G1526" s="167">
        <f>VLOOKUP($C1526,'2020-21 School Level AAFTE'!$C:$I,7,FALSE)</f>
        <v>40.6</v>
      </c>
      <c r="H1526" s="145">
        <f>IFERROR(IF(F1526= "yes",VLOOKUP(C1526,Summary!$B:$I,5,0),0),0)</f>
        <v>0</v>
      </c>
      <c r="I1526" s="143">
        <f t="shared" si="334"/>
        <v>40.6</v>
      </c>
      <c r="J1526" s="101">
        <f>VLOOKUP($A1526,'2021-22 Salary &amp; Benefits'!$A:$I,3,FALSE)</f>
        <v>1</v>
      </c>
      <c r="K1526" s="101">
        <f>VLOOKUP($A1526,'2021-22 Salary &amp; Benefits'!$A:$I,4,FALSE)</f>
        <v>1</v>
      </c>
      <c r="L1526" s="45">
        <f t="shared" si="335"/>
        <v>40.6</v>
      </c>
      <c r="M1526" s="29">
        <v>15</v>
      </c>
      <c r="N1526" s="31">
        <f t="shared" si="336"/>
        <v>2.7066666666666666</v>
      </c>
      <c r="O1526" s="29">
        <v>1.1000000000000001</v>
      </c>
      <c r="P1526" s="29">
        <v>36</v>
      </c>
      <c r="Q1526" s="32">
        <f t="shared" si="337"/>
        <v>107.18400000000001</v>
      </c>
      <c r="R1526" s="122">
        <f t="shared" si="338"/>
        <v>0.11909333333333334</v>
      </c>
      <c r="S1526" s="25">
        <f>VLOOKUP($A1526,'2021-22 Salary &amp; Benefits'!$A:$I,5,FALSE)</f>
        <v>67585</v>
      </c>
      <c r="T1526" s="25">
        <f>VLOOKUP($A1526,'2021-22 Salary &amp; Benefits'!$A:$I,6,FALSE)</f>
        <v>68937</v>
      </c>
      <c r="U1526" s="26">
        <f t="shared" si="339"/>
        <v>8048.9229333333342</v>
      </c>
      <c r="V1526" s="26">
        <f t="shared" si="340"/>
        <v>161.01418666666632</v>
      </c>
      <c r="W1526" s="26">
        <f>'2021-22 Salary &amp; Benefits'!G$6</f>
        <v>11848.32</v>
      </c>
      <c r="X1526" s="28">
        <f>'2021-22 Salary &amp; Benefits'!H$6</f>
        <v>0.2271</v>
      </c>
      <c r="Y1526" s="28">
        <f>'2021-22 Salary &amp; Benefits'!I$6</f>
        <v>0.22070000000000001</v>
      </c>
      <c r="Z1526" s="26">
        <f t="shared" si="341"/>
        <v>3274.5021523573332</v>
      </c>
      <c r="AA1526" s="27">
        <f t="shared" si="342"/>
        <v>136.83228533333335</v>
      </c>
      <c r="AB1526" s="27">
        <f t="shared" si="343"/>
        <v>30.19888537306667</v>
      </c>
      <c r="AC1526" s="27">
        <f t="shared" si="344"/>
        <v>167.03117070640002</v>
      </c>
      <c r="AD1526" s="26">
        <f t="shared" si="345"/>
        <v>11651.470443063732</v>
      </c>
    </row>
    <row r="1527" spans="1:30" s="5" customFormat="1">
      <c r="A1527" s="129" t="s">
        <v>2356</v>
      </c>
      <c r="B1527" s="129" t="s">
        <v>539</v>
      </c>
      <c r="C1527" s="130">
        <v>5236</v>
      </c>
      <c r="D1527" s="129" t="s">
        <v>541</v>
      </c>
      <c r="E1527" s="169">
        <f>VLOOKUP($C1527,'2020-21 School Level AAFTE'!$C:$Z,11,FALSE)</f>
        <v>0.1686</v>
      </c>
      <c r="F1527" s="169" t="str">
        <f>VLOOKUP($C1527,'2020-21 School Level AAFTE'!$C:$Z,8,FALSE)</f>
        <v>No</v>
      </c>
      <c r="G1527" s="167">
        <f>VLOOKUP($C1527,'2020-21 School Level AAFTE'!$C:$I,7,FALSE)</f>
        <v>433.89</v>
      </c>
      <c r="H1527" s="145">
        <f>IFERROR(IF(F1527= "yes",VLOOKUP(C1527,Summary!$B:$I,5,0),0),0)</f>
        <v>0</v>
      </c>
      <c r="I1527" s="143">
        <f t="shared" si="334"/>
        <v>0</v>
      </c>
      <c r="J1527" s="101">
        <f>VLOOKUP($A1527,'2021-22 Salary &amp; Benefits'!$A:$I,3,FALSE)</f>
        <v>1.06</v>
      </c>
      <c r="K1527" s="101">
        <f>VLOOKUP($A1527,'2021-22 Salary &amp; Benefits'!$A:$I,4,FALSE)</f>
        <v>1.06</v>
      </c>
      <c r="L1527" s="45">
        <f t="shared" si="335"/>
        <v>0</v>
      </c>
      <c r="M1527" s="29">
        <v>15</v>
      </c>
      <c r="N1527" s="31">
        <f t="shared" si="336"/>
        <v>0</v>
      </c>
      <c r="O1527" s="29">
        <v>1.1000000000000001</v>
      </c>
      <c r="P1527" s="29">
        <v>36</v>
      </c>
      <c r="Q1527" s="32">
        <f t="shared" si="337"/>
        <v>0</v>
      </c>
      <c r="R1527" s="122">
        <f t="shared" si="338"/>
        <v>0</v>
      </c>
      <c r="S1527" s="25">
        <f>VLOOKUP($A1527,'2021-22 Salary &amp; Benefits'!$A:$I,5,FALSE)</f>
        <v>67585</v>
      </c>
      <c r="T1527" s="25">
        <f>VLOOKUP($A1527,'2021-22 Salary &amp; Benefits'!$A:$I,6,FALSE)</f>
        <v>68937</v>
      </c>
      <c r="U1527" s="26">
        <f t="shared" si="339"/>
        <v>0</v>
      </c>
      <c r="V1527" s="26">
        <f t="shared" si="340"/>
        <v>0</v>
      </c>
      <c r="W1527" s="26">
        <f>'2021-22 Salary &amp; Benefits'!G$6</f>
        <v>11848.32</v>
      </c>
      <c r="X1527" s="28">
        <f>'2021-22 Salary &amp; Benefits'!H$6</f>
        <v>0.2271</v>
      </c>
      <c r="Y1527" s="28">
        <f>'2021-22 Salary &amp; Benefits'!I$6</f>
        <v>0.22070000000000001</v>
      </c>
      <c r="Z1527" s="26">
        <f t="shared" si="341"/>
        <v>0</v>
      </c>
      <c r="AA1527" s="27">
        <f t="shared" si="342"/>
        <v>0</v>
      </c>
      <c r="AB1527" s="27">
        <f t="shared" si="343"/>
        <v>0</v>
      </c>
      <c r="AC1527" s="27">
        <f t="shared" si="344"/>
        <v>0</v>
      </c>
      <c r="AD1527" s="26">
        <f t="shared" si="345"/>
        <v>0</v>
      </c>
    </row>
    <row r="1528" spans="1:30" s="5" customFormat="1">
      <c r="A1528" s="129" t="s">
        <v>2356</v>
      </c>
      <c r="B1528" s="129" t="s">
        <v>539</v>
      </c>
      <c r="C1528" s="130">
        <v>2474</v>
      </c>
      <c r="D1528" s="129" t="s">
        <v>540</v>
      </c>
      <c r="E1528" s="169">
        <f>VLOOKUP($C1528,'2020-21 School Level AAFTE'!$C:$Z,11,FALSE)</f>
        <v>0.47110000000000002</v>
      </c>
      <c r="F1528" s="169" t="str">
        <f>VLOOKUP($C1528,'2020-21 School Level AAFTE'!$C:$Z,8,FALSE)</f>
        <v>No</v>
      </c>
      <c r="G1528" s="167">
        <f>VLOOKUP($C1528,'2020-21 School Level AAFTE'!$C:$I,7,FALSE)</f>
        <v>211.03</v>
      </c>
      <c r="H1528" s="145">
        <f>IFERROR(IF(F1528= "yes",VLOOKUP(C1528,Summary!$B:$I,5,0),0),0)</f>
        <v>0</v>
      </c>
      <c r="I1528" s="143">
        <f t="shared" si="334"/>
        <v>0</v>
      </c>
      <c r="J1528" s="101">
        <f>VLOOKUP($A1528,'2021-22 Salary &amp; Benefits'!$A:$I,3,FALSE)</f>
        <v>1.06</v>
      </c>
      <c r="K1528" s="101">
        <f>VLOOKUP($A1528,'2021-22 Salary &amp; Benefits'!$A:$I,4,FALSE)</f>
        <v>1.06</v>
      </c>
      <c r="L1528" s="45">
        <f t="shared" si="335"/>
        <v>0</v>
      </c>
      <c r="M1528" s="29">
        <v>15</v>
      </c>
      <c r="N1528" s="31">
        <f t="shared" si="336"/>
        <v>0</v>
      </c>
      <c r="O1528" s="29">
        <v>1.1000000000000001</v>
      </c>
      <c r="P1528" s="29">
        <v>36</v>
      </c>
      <c r="Q1528" s="32">
        <f t="shared" si="337"/>
        <v>0</v>
      </c>
      <c r="R1528" s="122">
        <f t="shared" si="338"/>
        <v>0</v>
      </c>
      <c r="S1528" s="25">
        <f>VLOOKUP($A1528,'2021-22 Salary &amp; Benefits'!$A:$I,5,FALSE)</f>
        <v>67585</v>
      </c>
      <c r="T1528" s="25">
        <f>VLOOKUP($A1528,'2021-22 Salary &amp; Benefits'!$A:$I,6,FALSE)</f>
        <v>68937</v>
      </c>
      <c r="U1528" s="26">
        <f t="shared" si="339"/>
        <v>0</v>
      </c>
      <c r="V1528" s="26">
        <f t="shared" si="340"/>
        <v>0</v>
      </c>
      <c r="W1528" s="26">
        <f>'2021-22 Salary &amp; Benefits'!G$6</f>
        <v>11848.32</v>
      </c>
      <c r="X1528" s="28">
        <f>'2021-22 Salary &amp; Benefits'!H$6</f>
        <v>0.2271</v>
      </c>
      <c r="Y1528" s="28">
        <f>'2021-22 Salary &amp; Benefits'!I$6</f>
        <v>0.22070000000000001</v>
      </c>
      <c r="Z1528" s="26">
        <f t="shared" si="341"/>
        <v>0</v>
      </c>
      <c r="AA1528" s="27">
        <f t="shared" si="342"/>
        <v>0</v>
      </c>
      <c r="AB1528" s="27">
        <f t="shared" si="343"/>
        <v>0</v>
      </c>
      <c r="AC1528" s="27">
        <f t="shared" si="344"/>
        <v>0</v>
      </c>
      <c r="AD1528" s="26">
        <f t="shared" si="345"/>
        <v>0</v>
      </c>
    </row>
    <row r="1529" spans="1:30" s="5" customFormat="1">
      <c r="A1529" s="129" t="s">
        <v>2293</v>
      </c>
      <c r="B1529" s="129" t="s">
        <v>162</v>
      </c>
      <c r="C1529" s="130">
        <v>5430</v>
      </c>
      <c r="D1529" s="129" t="s">
        <v>163</v>
      </c>
      <c r="E1529" s="169">
        <f>VLOOKUP($C1529,'2020-21 School Level AAFTE'!$C:$Z,11,FALSE)</f>
        <v>0.85440000000000005</v>
      </c>
      <c r="F1529" s="169" t="str">
        <f>VLOOKUP($C1529,'2020-21 School Level AAFTE'!$C:$Z,8,FALSE)</f>
        <v>Yes</v>
      </c>
      <c r="G1529" s="167">
        <f>VLOOKUP($C1529,'2020-21 School Level AAFTE'!$C:$I,7,FALSE)</f>
        <v>129.87</v>
      </c>
      <c r="H1529" s="145">
        <f>IFERROR(IF(F1529= "yes",VLOOKUP(C1529,Summary!$B:$I,5,0),0),0)</f>
        <v>0</v>
      </c>
      <c r="I1529" s="143">
        <f t="shared" si="334"/>
        <v>129.87</v>
      </c>
      <c r="J1529" s="101">
        <f>VLOOKUP($A1529,'2021-22 Salary &amp; Benefits'!$A:$I,3,FALSE)</f>
        <v>1</v>
      </c>
      <c r="K1529" s="101">
        <f>VLOOKUP($A1529,'2021-22 Salary &amp; Benefits'!$A:$I,4,FALSE)</f>
        <v>1</v>
      </c>
      <c r="L1529" s="45">
        <f t="shared" si="335"/>
        <v>129.87</v>
      </c>
      <c r="M1529" s="29">
        <v>15</v>
      </c>
      <c r="N1529" s="31">
        <f t="shared" si="336"/>
        <v>8.6579999999999995</v>
      </c>
      <c r="O1529" s="29">
        <v>1.1000000000000001</v>
      </c>
      <c r="P1529" s="29">
        <v>36</v>
      </c>
      <c r="Q1529" s="32">
        <f t="shared" si="337"/>
        <v>342.85679999999996</v>
      </c>
      <c r="R1529" s="122">
        <f t="shared" si="338"/>
        <v>0.38095199999999996</v>
      </c>
      <c r="S1529" s="25">
        <f>VLOOKUP($A1529,'2021-22 Salary &amp; Benefits'!$A:$I,5,FALSE)</f>
        <v>67585</v>
      </c>
      <c r="T1529" s="25">
        <f>VLOOKUP($A1529,'2021-22 Salary &amp; Benefits'!$A:$I,6,FALSE)</f>
        <v>68937</v>
      </c>
      <c r="U1529" s="26">
        <f t="shared" si="339"/>
        <v>25746.640919999998</v>
      </c>
      <c r="V1529" s="26">
        <f t="shared" si="340"/>
        <v>515.04710399999749</v>
      </c>
      <c r="W1529" s="26">
        <f>'2021-22 Salary &amp; Benefits'!G$6</f>
        <v>11848.32</v>
      </c>
      <c r="X1529" s="28">
        <f>'2021-22 Salary &amp; Benefits'!H$6</f>
        <v>0.2271</v>
      </c>
      <c r="Y1529" s="28">
        <f>'2021-22 Salary &amp; Benefits'!I$6</f>
        <v>0.22070000000000001</v>
      </c>
      <c r="Z1529" s="26">
        <f t="shared" si="341"/>
        <v>10474.3742494248</v>
      </c>
      <c r="AA1529" s="27">
        <f t="shared" si="342"/>
        <v>437.69480039999996</v>
      </c>
      <c r="AB1529" s="27">
        <f t="shared" si="343"/>
        <v>96.599242448279995</v>
      </c>
      <c r="AC1529" s="27">
        <f t="shared" si="344"/>
        <v>534.29404284828001</v>
      </c>
      <c r="AD1529" s="26">
        <f t="shared" si="345"/>
        <v>37270.356316273079</v>
      </c>
    </row>
    <row r="1530" spans="1:30" s="5" customFormat="1">
      <c r="A1530" s="129" t="s">
        <v>2292</v>
      </c>
      <c r="B1530" s="129" t="s">
        <v>157</v>
      </c>
      <c r="C1530" s="130">
        <v>1671</v>
      </c>
      <c r="D1530" s="129" t="s">
        <v>158</v>
      </c>
      <c r="E1530" s="169">
        <f>VLOOKUP($C1530,'2020-21 School Level AAFTE'!$C:$Z,11,FALSE)</f>
        <v>0.57269999999999999</v>
      </c>
      <c r="F1530" s="169" t="str">
        <f>VLOOKUP($C1530,'2020-21 School Level AAFTE'!$C:$Z,8,FALSE)</f>
        <v>Yes</v>
      </c>
      <c r="G1530" s="167">
        <f>VLOOKUP($C1530,'2020-21 School Level AAFTE'!$C:$I,7,FALSE)</f>
        <v>13.03</v>
      </c>
      <c r="H1530" s="145">
        <f>IFERROR(IF(F1530= "yes",VLOOKUP(C1530,Summary!$B:$I,5,0),0),0)</f>
        <v>0</v>
      </c>
      <c r="I1530" s="143">
        <f t="shared" si="334"/>
        <v>13.03</v>
      </c>
      <c r="J1530" s="101">
        <f>VLOOKUP($A1530,'2021-22 Salary &amp; Benefits'!$A:$I,3,FALSE)</f>
        <v>1</v>
      </c>
      <c r="K1530" s="101">
        <f>VLOOKUP($A1530,'2021-22 Salary &amp; Benefits'!$A:$I,4,FALSE)</f>
        <v>1</v>
      </c>
      <c r="L1530" s="45">
        <f t="shared" si="335"/>
        <v>13.03</v>
      </c>
      <c r="M1530" s="29">
        <v>15</v>
      </c>
      <c r="N1530" s="31">
        <f t="shared" si="336"/>
        <v>0.86866666666666659</v>
      </c>
      <c r="O1530" s="29">
        <v>1.1000000000000001</v>
      </c>
      <c r="P1530" s="29">
        <v>36</v>
      </c>
      <c r="Q1530" s="32">
        <f t="shared" si="337"/>
        <v>34.3992</v>
      </c>
      <c r="R1530" s="122">
        <f t="shared" si="338"/>
        <v>3.8221333333333336E-2</v>
      </c>
      <c r="S1530" s="25">
        <f>VLOOKUP($A1530,'2021-22 Salary &amp; Benefits'!$A:$I,5,FALSE)</f>
        <v>67585</v>
      </c>
      <c r="T1530" s="25">
        <f>VLOOKUP($A1530,'2021-22 Salary &amp; Benefits'!$A:$I,6,FALSE)</f>
        <v>68937</v>
      </c>
      <c r="U1530" s="26">
        <f t="shared" si="339"/>
        <v>2583.1888133333337</v>
      </c>
      <c r="V1530" s="26">
        <f t="shared" si="340"/>
        <v>51.675242666666691</v>
      </c>
      <c r="W1530" s="26">
        <f>'2021-22 Salary &amp; Benefits'!G$6</f>
        <v>11848.32</v>
      </c>
      <c r="X1530" s="28">
        <f>'2021-22 Salary &amp; Benefits'!H$6</f>
        <v>0.2271</v>
      </c>
      <c r="Y1530" s="28">
        <f>'2021-22 Salary &amp; Benefits'!I$6</f>
        <v>0.22070000000000001</v>
      </c>
      <c r="Z1530" s="26">
        <f t="shared" si="341"/>
        <v>1050.9054937245335</v>
      </c>
      <c r="AA1530" s="27">
        <f t="shared" si="342"/>
        <v>43.91440093333334</v>
      </c>
      <c r="AB1530" s="27">
        <f t="shared" si="343"/>
        <v>9.6919082859866688</v>
      </c>
      <c r="AC1530" s="27">
        <f t="shared" si="344"/>
        <v>53.606309219320011</v>
      </c>
      <c r="AD1530" s="26">
        <f t="shared" si="345"/>
        <v>3739.3758589438535</v>
      </c>
    </row>
    <row r="1531" spans="1:30" s="5" customFormat="1">
      <c r="A1531" s="129" t="s">
        <v>2292</v>
      </c>
      <c r="B1531" s="129" t="s">
        <v>157</v>
      </c>
      <c r="C1531" s="130">
        <v>3737</v>
      </c>
      <c r="D1531" s="129" t="s">
        <v>160</v>
      </c>
      <c r="E1531" s="169">
        <f>VLOOKUP($C1531,'2020-21 School Level AAFTE'!$C:$Z,11,FALSE)</f>
        <v>0.72889999999999999</v>
      </c>
      <c r="F1531" s="169" t="str">
        <f>VLOOKUP($C1531,'2020-21 School Level AAFTE'!$C:$Z,8,FALSE)</f>
        <v>Yes</v>
      </c>
      <c r="G1531" s="167">
        <f>VLOOKUP($C1531,'2020-21 School Level AAFTE'!$C:$I,7,FALSE)</f>
        <v>337.42</v>
      </c>
      <c r="H1531" s="145">
        <f>IFERROR(IF(F1531= "yes",VLOOKUP(C1531,Summary!$B:$I,5,0),0),0)</f>
        <v>0</v>
      </c>
      <c r="I1531" s="143">
        <f t="shared" si="334"/>
        <v>337.42</v>
      </c>
      <c r="J1531" s="101">
        <f>VLOOKUP($A1531,'2021-22 Salary &amp; Benefits'!$A:$I,3,FALSE)</f>
        <v>1</v>
      </c>
      <c r="K1531" s="101">
        <f>VLOOKUP($A1531,'2021-22 Salary &amp; Benefits'!$A:$I,4,FALSE)</f>
        <v>1</v>
      </c>
      <c r="L1531" s="45">
        <f t="shared" si="335"/>
        <v>337.42</v>
      </c>
      <c r="M1531" s="29">
        <v>15</v>
      </c>
      <c r="N1531" s="31">
        <f t="shared" si="336"/>
        <v>22.494666666666667</v>
      </c>
      <c r="O1531" s="29">
        <v>1.1000000000000001</v>
      </c>
      <c r="P1531" s="29">
        <v>36</v>
      </c>
      <c r="Q1531" s="32">
        <f t="shared" si="337"/>
        <v>890.78880000000015</v>
      </c>
      <c r="R1531" s="122">
        <f t="shared" si="338"/>
        <v>0.9897653333333335</v>
      </c>
      <c r="S1531" s="25">
        <f>VLOOKUP($A1531,'2021-22 Salary &amp; Benefits'!$A:$I,5,FALSE)</f>
        <v>67585</v>
      </c>
      <c r="T1531" s="25">
        <f>VLOOKUP($A1531,'2021-22 Salary &amp; Benefits'!$A:$I,6,FALSE)</f>
        <v>68937</v>
      </c>
      <c r="U1531" s="26">
        <f t="shared" si="339"/>
        <v>66893.290053333345</v>
      </c>
      <c r="V1531" s="26">
        <f t="shared" si="340"/>
        <v>1338.1627306666633</v>
      </c>
      <c r="W1531" s="26">
        <f>'2021-22 Salary &amp; Benefits'!G$6</f>
        <v>11848.32</v>
      </c>
      <c r="X1531" s="28">
        <f>'2021-22 Salary &amp; Benefits'!H$6</f>
        <v>0.2271</v>
      </c>
      <c r="Y1531" s="28">
        <f>'2021-22 Salary &amp; Benefits'!I$6</f>
        <v>0.22070000000000001</v>
      </c>
      <c r="Z1531" s="26">
        <f t="shared" si="341"/>
        <v>27213.855080010137</v>
      </c>
      <c r="AA1531" s="27">
        <f t="shared" si="342"/>
        <v>1137.1908797333335</v>
      </c>
      <c r="AB1531" s="27">
        <f t="shared" si="343"/>
        <v>250.97802715714673</v>
      </c>
      <c r="AC1531" s="27">
        <f t="shared" si="344"/>
        <v>1388.1689068904802</v>
      </c>
      <c r="AD1531" s="26">
        <f t="shared" si="345"/>
        <v>96833.476770900626</v>
      </c>
    </row>
    <row r="1532" spans="1:30" s="5" customFormat="1">
      <c r="A1532" s="129" t="s">
        <v>2292</v>
      </c>
      <c r="B1532" s="129" t="s">
        <v>157</v>
      </c>
      <c r="C1532" s="130">
        <v>2349</v>
      </c>
      <c r="D1532" s="129" t="s">
        <v>159</v>
      </c>
      <c r="E1532" s="169">
        <f>VLOOKUP($C1532,'2020-21 School Level AAFTE'!$C:$Z,11,FALSE)</f>
        <v>0.60409999999999997</v>
      </c>
      <c r="F1532" s="169" t="str">
        <f>VLOOKUP($C1532,'2020-21 School Level AAFTE'!$C:$Z,8,FALSE)</f>
        <v>Yes</v>
      </c>
      <c r="G1532" s="167">
        <f>VLOOKUP($C1532,'2020-21 School Level AAFTE'!$C:$I,7,FALSE)</f>
        <v>306.24</v>
      </c>
      <c r="H1532" s="145">
        <f>IFERROR(IF(F1532= "yes",VLOOKUP(C1532,Summary!$B:$I,5,0),0),0)</f>
        <v>0</v>
      </c>
      <c r="I1532" s="143">
        <f t="shared" si="334"/>
        <v>306.24</v>
      </c>
      <c r="J1532" s="101">
        <f>VLOOKUP($A1532,'2021-22 Salary &amp; Benefits'!$A:$I,3,FALSE)</f>
        <v>1</v>
      </c>
      <c r="K1532" s="101">
        <f>VLOOKUP($A1532,'2021-22 Salary &amp; Benefits'!$A:$I,4,FALSE)</f>
        <v>1</v>
      </c>
      <c r="L1532" s="45">
        <f t="shared" si="335"/>
        <v>306.24</v>
      </c>
      <c r="M1532" s="29">
        <v>15</v>
      </c>
      <c r="N1532" s="31">
        <f t="shared" si="336"/>
        <v>20.416</v>
      </c>
      <c r="O1532" s="29">
        <v>1.1000000000000001</v>
      </c>
      <c r="P1532" s="29">
        <v>36</v>
      </c>
      <c r="Q1532" s="32">
        <f t="shared" si="337"/>
        <v>808.47360000000015</v>
      </c>
      <c r="R1532" s="122">
        <f t="shared" si="338"/>
        <v>0.89830400000000021</v>
      </c>
      <c r="S1532" s="25">
        <f>VLOOKUP($A1532,'2021-22 Salary &amp; Benefits'!$A:$I,5,FALSE)</f>
        <v>67585</v>
      </c>
      <c r="T1532" s="25">
        <f>VLOOKUP($A1532,'2021-22 Salary &amp; Benefits'!$A:$I,6,FALSE)</f>
        <v>68937</v>
      </c>
      <c r="U1532" s="26">
        <f t="shared" si="339"/>
        <v>60711.875840000015</v>
      </c>
      <c r="V1532" s="26">
        <f t="shared" si="340"/>
        <v>1214.5070080000005</v>
      </c>
      <c r="W1532" s="26">
        <f>'2021-22 Salary &amp; Benefits'!G$6</f>
        <v>11848.32</v>
      </c>
      <c r="X1532" s="28">
        <f>'2021-22 Salary &amp; Benefits'!H$6</f>
        <v>0.2271</v>
      </c>
      <c r="Y1532" s="28">
        <f>'2021-22 Salary &amp; Benefits'!I$6</f>
        <v>0.22070000000000001</v>
      </c>
      <c r="Z1532" s="26">
        <f t="shared" si="341"/>
        <v>24699.101949209606</v>
      </c>
      <c r="AA1532" s="27">
        <f t="shared" si="342"/>
        <v>1032.1063808000004</v>
      </c>
      <c r="AB1532" s="27">
        <f t="shared" si="343"/>
        <v>227.78587824256007</v>
      </c>
      <c r="AC1532" s="27">
        <f t="shared" si="344"/>
        <v>1259.8922590425605</v>
      </c>
      <c r="AD1532" s="26">
        <f t="shared" si="345"/>
        <v>87885.377056252182</v>
      </c>
    </row>
    <row r="1533" spans="1:30" s="5" customFormat="1">
      <c r="A1533" s="129" t="s">
        <v>2292</v>
      </c>
      <c r="B1533" s="129" t="s">
        <v>157</v>
      </c>
      <c r="C1533" s="130">
        <v>2609</v>
      </c>
      <c r="D1533" s="129" t="s">
        <v>3266</v>
      </c>
      <c r="E1533" s="169">
        <f>VLOOKUP($C1533,'2020-21 School Level AAFTE'!$C:$Z,11,FALSE)</f>
        <v>0.69820000000000004</v>
      </c>
      <c r="F1533" s="169" t="str">
        <f>VLOOKUP($C1533,'2020-21 School Level AAFTE'!$C:$Z,8,FALSE)</f>
        <v>Yes</v>
      </c>
      <c r="G1533" s="167">
        <f>VLOOKUP($C1533,'2020-21 School Level AAFTE'!$C:$I,7,FALSE)</f>
        <v>289.88</v>
      </c>
      <c r="H1533" s="145">
        <f>IFERROR(IF(F1533= "yes",VLOOKUP(C1533,Summary!$B:$I,5,0),0),0)</f>
        <v>0</v>
      </c>
      <c r="I1533" s="144">
        <f t="shared" si="334"/>
        <v>289.88</v>
      </c>
      <c r="J1533" s="101">
        <f>VLOOKUP($A1533,'2021-22 Salary &amp; Benefits'!$A:$I,3,FALSE)</f>
        <v>1</v>
      </c>
      <c r="K1533" s="101">
        <f>VLOOKUP($A1533,'2021-22 Salary &amp; Benefits'!$A:$I,4,FALSE)</f>
        <v>1</v>
      </c>
      <c r="L1533" s="121">
        <f t="shared" si="335"/>
        <v>289.88</v>
      </c>
      <c r="M1533" s="29">
        <v>15</v>
      </c>
      <c r="N1533" s="31">
        <f t="shared" si="336"/>
        <v>19.325333333333333</v>
      </c>
      <c r="O1533" s="29">
        <v>1.1000000000000001</v>
      </c>
      <c r="P1533" s="29">
        <v>36</v>
      </c>
      <c r="Q1533" s="32">
        <f t="shared" si="337"/>
        <v>765.28320000000008</v>
      </c>
      <c r="R1533" s="122">
        <f t="shared" si="338"/>
        <v>0.85031466666666677</v>
      </c>
      <c r="S1533" s="25">
        <f>VLOOKUP($A1533,'2021-22 Salary &amp; Benefits'!$A:$I,5,FALSE)</f>
        <v>67585</v>
      </c>
      <c r="T1533" s="25">
        <f>VLOOKUP($A1533,'2021-22 Salary &amp; Benefits'!$A:$I,6,FALSE)</f>
        <v>68937</v>
      </c>
      <c r="U1533" s="26">
        <f t="shared" si="339"/>
        <v>57468.516746666675</v>
      </c>
      <c r="V1533" s="26">
        <f t="shared" si="340"/>
        <v>1149.6254293333332</v>
      </c>
      <c r="W1533" s="26">
        <f>'2021-22 Salary &amp; Benefits'!G$6</f>
        <v>11848.32</v>
      </c>
      <c r="X1533" s="28">
        <f>'2021-22 Salary &amp; Benefits'!H$6</f>
        <v>0.2271</v>
      </c>
      <c r="Y1533" s="28">
        <f>'2021-22 Salary &amp; Benefits'!I$6</f>
        <v>0.22070000000000001</v>
      </c>
      <c r="Z1533" s="26">
        <f t="shared" si="341"/>
        <v>23379.622756781871</v>
      </c>
      <c r="AA1533" s="27">
        <f t="shared" si="342"/>
        <v>976.96903626666676</v>
      </c>
      <c r="AB1533" s="27">
        <f t="shared" si="343"/>
        <v>215.61706630405337</v>
      </c>
      <c r="AC1533" s="27">
        <f t="shared" si="344"/>
        <v>1192.5861025707202</v>
      </c>
      <c r="AD1533" s="26">
        <f t="shared" si="345"/>
        <v>83190.351035352607</v>
      </c>
    </row>
    <row r="1534" spans="1:30" s="5" customFormat="1">
      <c r="A1534" s="129" t="s">
        <v>2292</v>
      </c>
      <c r="B1534" s="129" t="s">
        <v>157</v>
      </c>
      <c r="C1534" s="130">
        <v>5529</v>
      </c>
      <c r="D1534" s="129" t="s">
        <v>3143</v>
      </c>
      <c r="E1534" s="169">
        <f>VLOOKUP($C1534,'2020-21 School Level AAFTE'!$C:$Z,11,FALSE)</f>
        <v>0.42859999999999998</v>
      </c>
      <c r="F1534" s="169" t="str">
        <f>VLOOKUP($C1534,'2020-21 School Level AAFTE'!$C:$Z,8,FALSE)</f>
        <v>No</v>
      </c>
      <c r="G1534" s="167">
        <f>VLOOKUP($C1534,'2020-21 School Level AAFTE'!$C:$I,7,FALSE)</f>
        <v>0</v>
      </c>
      <c r="H1534" s="145">
        <f>IFERROR(IF(F1534= "yes",VLOOKUP(C1534,Summary!$B:$I,5,0),0),0)</f>
        <v>0</v>
      </c>
      <c r="I1534" s="143">
        <f t="shared" si="334"/>
        <v>0</v>
      </c>
      <c r="J1534" s="101">
        <f>VLOOKUP($A1534,'2021-22 Salary &amp; Benefits'!$A:$I,3,FALSE)</f>
        <v>1</v>
      </c>
      <c r="K1534" s="101">
        <f>VLOOKUP($A1534,'2021-22 Salary &amp; Benefits'!$A:$I,4,FALSE)</f>
        <v>1</v>
      </c>
      <c r="L1534" s="45">
        <f t="shared" si="335"/>
        <v>0</v>
      </c>
      <c r="M1534" s="29">
        <v>15</v>
      </c>
      <c r="N1534" s="31">
        <f t="shared" si="336"/>
        <v>0</v>
      </c>
      <c r="O1534" s="29">
        <v>1.1000000000000001</v>
      </c>
      <c r="P1534" s="29">
        <v>36</v>
      </c>
      <c r="Q1534" s="32">
        <f t="shared" si="337"/>
        <v>0</v>
      </c>
      <c r="R1534" s="122">
        <f t="shared" si="338"/>
        <v>0</v>
      </c>
      <c r="S1534" s="25">
        <f>VLOOKUP($A1534,'2021-22 Salary &amp; Benefits'!$A:$I,5,FALSE)</f>
        <v>67585</v>
      </c>
      <c r="T1534" s="25">
        <f>VLOOKUP($A1534,'2021-22 Salary &amp; Benefits'!$A:$I,6,FALSE)</f>
        <v>68937</v>
      </c>
      <c r="U1534" s="26">
        <f t="shared" si="339"/>
        <v>0</v>
      </c>
      <c r="V1534" s="26">
        <f t="shared" si="340"/>
        <v>0</v>
      </c>
      <c r="W1534" s="26">
        <f>'2021-22 Salary &amp; Benefits'!G$6</f>
        <v>11848.32</v>
      </c>
      <c r="X1534" s="28">
        <f>'2021-22 Salary &amp; Benefits'!H$6</f>
        <v>0.2271</v>
      </c>
      <c r="Y1534" s="28">
        <f>'2021-22 Salary &amp; Benefits'!I$6</f>
        <v>0.22070000000000001</v>
      </c>
      <c r="Z1534" s="26">
        <f t="shared" si="341"/>
        <v>0</v>
      </c>
      <c r="AA1534" s="27">
        <f t="shared" si="342"/>
        <v>0</v>
      </c>
      <c r="AB1534" s="27">
        <f t="shared" si="343"/>
        <v>0</v>
      </c>
      <c r="AC1534" s="27">
        <f t="shared" si="344"/>
        <v>0</v>
      </c>
      <c r="AD1534" s="26">
        <f t="shared" si="345"/>
        <v>0</v>
      </c>
    </row>
    <row r="1535" spans="1:30" s="5" customFormat="1">
      <c r="A1535" s="132" t="s">
        <v>2292</v>
      </c>
      <c r="B1535" s="129" t="s">
        <v>157</v>
      </c>
      <c r="C1535" s="130">
        <v>5071</v>
      </c>
      <c r="D1535" s="132" t="s">
        <v>161</v>
      </c>
      <c r="E1535" s="169">
        <f>VLOOKUP($C1535,'2020-21 School Level AAFTE'!$C:$Z,11,FALSE)</f>
        <v>0.48620000000000002</v>
      </c>
      <c r="F1535" s="169" t="str">
        <f>VLOOKUP($C1535,'2020-21 School Level AAFTE'!$C:$Z,8,FALSE)</f>
        <v>No</v>
      </c>
      <c r="G1535" s="167">
        <f>VLOOKUP($C1535,'2020-21 School Level AAFTE'!$C:$I,7,FALSE)</f>
        <v>2531.3200000000002</v>
      </c>
      <c r="H1535" s="145">
        <f>IFERROR(IF(F1535= "yes",VLOOKUP(C1535,Summary!$B:$I,5,0),0),0)</f>
        <v>0</v>
      </c>
      <c r="I1535" s="143">
        <f t="shared" si="334"/>
        <v>0</v>
      </c>
      <c r="J1535" s="101">
        <f>VLOOKUP($A1535,'2021-22 Salary &amp; Benefits'!$A:$I,3,FALSE)</f>
        <v>1</v>
      </c>
      <c r="K1535" s="101">
        <f>VLOOKUP($A1535,'2021-22 Salary &amp; Benefits'!$A:$I,4,FALSE)</f>
        <v>1</v>
      </c>
      <c r="L1535" s="45">
        <f t="shared" si="335"/>
        <v>0</v>
      </c>
      <c r="M1535" s="29">
        <v>15</v>
      </c>
      <c r="N1535" s="31">
        <f t="shared" si="336"/>
        <v>0</v>
      </c>
      <c r="O1535" s="29">
        <v>1.1000000000000001</v>
      </c>
      <c r="P1535" s="29">
        <v>36</v>
      </c>
      <c r="Q1535" s="32">
        <f t="shared" si="337"/>
        <v>0</v>
      </c>
      <c r="R1535" s="122">
        <f t="shared" si="338"/>
        <v>0</v>
      </c>
      <c r="S1535" s="25">
        <f>VLOOKUP($A1535,'2021-22 Salary &amp; Benefits'!$A:$I,5,FALSE)</f>
        <v>67585</v>
      </c>
      <c r="T1535" s="25">
        <f>VLOOKUP($A1535,'2021-22 Salary &amp; Benefits'!$A:$I,6,FALSE)</f>
        <v>68937</v>
      </c>
      <c r="U1535" s="26">
        <f t="shared" si="339"/>
        <v>0</v>
      </c>
      <c r="V1535" s="26">
        <f t="shared" si="340"/>
        <v>0</v>
      </c>
      <c r="W1535" s="26">
        <f>'2021-22 Salary &amp; Benefits'!G$6</f>
        <v>11848.32</v>
      </c>
      <c r="X1535" s="28">
        <f>'2021-22 Salary &amp; Benefits'!H$6</f>
        <v>0.2271</v>
      </c>
      <c r="Y1535" s="28">
        <f>'2021-22 Salary &amp; Benefits'!I$6</f>
        <v>0.22070000000000001</v>
      </c>
      <c r="Z1535" s="26">
        <f t="shared" si="341"/>
        <v>0</v>
      </c>
      <c r="AA1535" s="27">
        <f t="shared" si="342"/>
        <v>0</v>
      </c>
      <c r="AB1535" s="27">
        <f t="shared" si="343"/>
        <v>0</v>
      </c>
      <c r="AC1535" s="27">
        <f t="shared" si="344"/>
        <v>0</v>
      </c>
      <c r="AD1535" s="26">
        <f t="shared" si="345"/>
        <v>0</v>
      </c>
    </row>
    <row r="1536" spans="1:30" s="5" customFormat="1">
      <c r="A1536" s="129" t="s">
        <v>2345</v>
      </c>
      <c r="B1536" s="129" t="s">
        <v>503</v>
      </c>
      <c r="C1536" s="130">
        <v>2921</v>
      </c>
      <c r="D1536" s="129" t="s">
        <v>3029</v>
      </c>
      <c r="E1536" s="169">
        <f>VLOOKUP($C1536,'2020-21 School Level AAFTE'!$C:$Z,11,FALSE)</f>
        <v>0.96719999999999995</v>
      </c>
      <c r="F1536" s="169" t="str">
        <f>VLOOKUP($C1536,'2020-21 School Level AAFTE'!$C:$Z,8,FALSE)</f>
        <v>Yes</v>
      </c>
      <c r="G1536" s="167">
        <f>VLOOKUP($C1536,'2020-21 School Level AAFTE'!$C:$I,7,FALSE)</f>
        <v>180.68</v>
      </c>
      <c r="H1536" s="145">
        <f>IFERROR(IF(F1536= "yes",VLOOKUP(C1536,Summary!$B:$I,5,0),0),0)</f>
        <v>0</v>
      </c>
      <c r="I1536" s="144">
        <f t="shared" si="334"/>
        <v>180.68</v>
      </c>
      <c r="J1536" s="101">
        <f>VLOOKUP($A1536,'2021-22 Salary &amp; Benefits'!$A:$I,3,FALSE)</f>
        <v>1</v>
      </c>
      <c r="K1536" s="101">
        <f>VLOOKUP($A1536,'2021-22 Salary &amp; Benefits'!$A:$I,4,FALSE)</f>
        <v>1</v>
      </c>
      <c r="L1536" s="121">
        <f t="shared" si="335"/>
        <v>180.68</v>
      </c>
      <c r="M1536" s="29">
        <v>15</v>
      </c>
      <c r="N1536" s="31">
        <f t="shared" si="336"/>
        <v>12.045333333333334</v>
      </c>
      <c r="O1536" s="29">
        <v>1.1000000000000001</v>
      </c>
      <c r="P1536" s="29">
        <v>36</v>
      </c>
      <c r="Q1536" s="32">
        <f t="shared" si="337"/>
        <v>476.99520000000001</v>
      </c>
      <c r="R1536" s="122">
        <f t="shared" si="338"/>
        <v>0.52999466666666672</v>
      </c>
      <c r="S1536" s="25">
        <f>VLOOKUP($A1536,'2021-22 Salary &amp; Benefits'!$A:$I,5,FALSE)</f>
        <v>67585</v>
      </c>
      <c r="T1536" s="25">
        <f>VLOOKUP($A1536,'2021-22 Salary &amp; Benefits'!$A:$I,6,FALSE)</f>
        <v>68937</v>
      </c>
      <c r="U1536" s="26">
        <f t="shared" si="339"/>
        <v>35819.689546666668</v>
      </c>
      <c r="V1536" s="26">
        <f t="shared" si="340"/>
        <v>716.55278933333466</v>
      </c>
      <c r="W1536" s="26">
        <f>'2021-22 Salary &amp; Benefits'!G$6</f>
        <v>11848.32</v>
      </c>
      <c r="X1536" s="28">
        <f>'2021-22 Salary &amp; Benefits'!H$6</f>
        <v>0.2271</v>
      </c>
      <c r="Y1536" s="28">
        <f>'2021-22 Salary &amp; Benefits'!I$6</f>
        <v>0.22070000000000001</v>
      </c>
      <c r="Z1536" s="26">
        <f t="shared" si="341"/>
        <v>14572.341105613868</v>
      </c>
      <c r="AA1536" s="27">
        <f t="shared" si="342"/>
        <v>608.93737226666667</v>
      </c>
      <c r="AB1536" s="27">
        <f t="shared" si="343"/>
        <v>134.39247805925334</v>
      </c>
      <c r="AC1536" s="27">
        <f t="shared" si="344"/>
        <v>743.32985032592001</v>
      </c>
      <c r="AD1536" s="26">
        <f t="shared" si="345"/>
        <v>51851.913291939789</v>
      </c>
    </row>
    <row r="1537" spans="1:30" s="5" customFormat="1">
      <c r="A1537" s="129" t="s">
        <v>2329</v>
      </c>
      <c r="B1537" s="129" t="s">
        <v>418</v>
      </c>
      <c r="C1537" s="130">
        <v>5585</v>
      </c>
      <c r="D1537" s="129" t="s">
        <v>3162</v>
      </c>
      <c r="E1537" s="169">
        <f>VLOOKUP($C1537,'2020-21 School Level AAFTE'!$C:$Z,11,FALSE)</f>
        <v>0.74150000000000005</v>
      </c>
      <c r="F1537" s="169" t="str">
        <f>VLOOKUP($C1537,'2020-21 School Level AAFTE'!$C:$Z,8,FALSE)</f>
        <v>Yes</v>
      </c>
      <c r="G1537" s="167">
        <f>VLOOKUP($C1537,'2020-21 School Level AAFTE'!$C:$I,7,FALSE)</f>
        <v>353.42</v>
      </c>
      <c r="H1537" s="145">
        <f>IFERROR(IF(F1537= "yes",VLOOKUP(C1537,Summary!$B:$I,5,0),0),0)</f>
        <v>0</v>
      </c>
      <c r="I1537" s="143">
        <f t="shared" si="334"/>
        <v>353.42</v>
      </c>
      <c r="J1537" s="101">
        <f>VLOOKUP($A1537,'2021-22 Salary &amp; Benefits'!$A:$I,3,FALSE)</f>
        <v>1</v>
      </c>
      <c r="K1537" s="101">
        <f>VLOOKUP($A1537,'2021-22 Salary &amp; Benefits'!$A:$I,4,FALSE)</f>
        <v>1</v>
      </c>
      <c r="L1537" s="45">
        <f t="shared" si="335"/>
        <v>353.42</v>
      </c>
      <c r="M1537" s="29">
        <v>15</v>
      </c>
      <c r="N1537" s="31">
        <f t="shared" si="336"/>
        <v>23.561333333333334</v>
      </c>
      <c r="O1537" s="29">
        <v>1.1000000000000001</v>
      </c>
      <c r="P1537" s="29">
        <v>36</v>
      </c>
      <c r="Q1537" s="32">
        <f t="shared" si="337"/>
        <v>933.02880000000005</v>
      </c>
      <c r="R1537" s="122">
        <f t="shared" si="338"/>
        <v>1.0366986666666667</v>
      </c>
      <c r="S1537" s="25">
        <f>VLOOKUP($A1537,'2021-22 Salary &amp; Benefits'!$A:$I,5,FALSE)</f>
        <v>67585</v>
      </c>
      <c r="T1537" s="25">
        <f>VLOOKUP($A1537,'2021-22 Salary &amp; Benefits'!$A:$I,6,FALSE)</f>
        <v>68937</v>
      </c>
      <c r="U1537" s="26">
        <f t="shared" si="339"/>
        <v>70065.279386666662</v>
      </c>
      <c r="V1537" s="26">
        <f t="shared" si="340"/>
        <v>1401.6165973333409</v>
      </c>
      <c r="W1537" s="26">
        <f>'2021-22 Salary &amp; Benefits'!G$6</f>
        <v>11848.32</v>
      </c>
      <c r="X1537" s="28">
        <f>'2021-22 Salary &amp; Benefits'!H$6</f>
        <v>0.2271</v>
      </c>
      <c r="Y1537" s="28">
        <f>'2021-22 Salary &amp; Benefits'!I$6</f>
        <v>0.22070000000000001</v>
      </c>
      <c r="Z1537" s="26">
        <f t="shared" si="341"/>
        <v>28504.299277983468</v>
      </c>
      <c r="AA1537" s="27">
        <f t="shared" si="342"/>
        <v>1191.1149330666667</v>
      </c>
      <c r="AB1537" s="27">
        <f t="shared" si="343"/>
        <v>262.87906572781333</v>
      </c>
      <c r="AC1537" s="27">
        <f t="shared" si="344"/>
        <v>1453.9939987944799</v>
      </c>
      <c r="AD1537" s="26">
        <f t="shared" si="345"/>
        <v>101425.18926077794</v>
      </c>
    </row>
    <row r="1538" spans="1:30" s="5" customFormat="1">
      <c r="A1538" s="129" t="s">
        <v>2329</v>
      </c>
      <c r="B1538" s="129" t="s">
        <v>418</v>
      </c>
      <c r="C1538" s="130">
        <v>3426</v>
      </c>
      <c r="D1538" s="129" t="s">
        <v>422</v>
      </c>
      <c r="E1538" s="169">
        <f>VLOOKUP($C1538,'2020-21 School Level AAFTE'!$C:$Z,11,FALSE)</f>
        <v>0.87749999999999995</v>
      </c>
      <c r="F1538" s="169" t="str">
        <f>VLOOKUP($C1538,'2020-21 School Level AAFTE'!$C:$Z,8,FALSE)</f>
        <v>Yes</v>
      </c>
      <c r="G1538" s="167">
        <f>VLOOKUP($C1538,'2020-21 School Level AAFTE'!$C:$I,7,FALSE)</f>
        <v>180</v>
      </c>
      <c r="H1538" s="145">
        <f>IFERROR(IF(F1538= "yes",VLOOKUP(C1538,Summary!$B:$I,5,0),0),0)</f>
        <v>0</v>
      </c>
      <c r="I1538" s="143">
        <f t="shared" si="334"/>
        <v>180</v>
      </c>
      <c r="J1538" s="101">
        <f>VLOOKUP($A1538,'2021-22 Salary &amp; Benefits'!$A:$I,3,FALSE)</f>
        <v>1</v>
      </c>
      <c r="K1538" s="101">
        <f>VLOOKUP($A1538,'2021-22 Salary &amp; Benefits'!$A:$I,4,FALSE)</f>
        <v>1</v>
      </c>
      <c r="L1538" s="45">
        <f t="shared" si="335"/>
        <v>180</v>
      </c>
      <c r="M1538" s="29">
        <v>15</v>
      </c>
      <c r="N1538" s="31">
        <f t="shared" si="336"/>
        <v>12</v>
      </c>
      <c r="O1538" s="29">
        <v>1.1000000000000001</v>
      </c>
      <c r="P1538" s="29">
        <v>36</v>
      </c>
      <c r="Q1538" s="32">
        <f t="shared" si="337"/>
        <v>475.20000000000005</v>
      </c>
      <c r="R1538" s="122">
        <f t="shared" si="338"/>
        <v>0.52800000000000002</v>
      </c>
      <c r="S1538" s="25">
        <f>VLOOKUP($A1538,'2021-22 Salary &amp; Benefits'!$A:$I,5,FALSE)</f>
        <v>67585</v>
      </c>
      <c r="T1538" s="25">
        <f>VLOOKUP($A1538,'2021-22 Salary &amp; Benefits'!$A:$I,6,FALSE)</f>
        <v>68937</v>
      </c>
      <c r="U1538" s="26">
        <f t="shared" si="339"/>
        <v>35684.880000000005</v>
      </c>
      <c r="V1538" s="26">
        <f t="shared" si="340"/>
        <v>713.85599999999977</v>
      </c>
      <c r="W1538" s="26">
        <f>'2021-22 Salary &amp; Benefits'!G$6</f>
        <v>11848.32</v>
      </c>
      <c r="X1538" s="28">
        <f>'2021-22 Salary &amp; Benefits'!H$6</f>
        <v>0.2271</v>
      </c>
      <c r="Y1538" s="28">
        <f>'2021-22 Salary &amp; Benefits'!I$6</f>
        <v>0.22070000000000001</v>
      </c>
      <c r="Z1538" s="26">
        <f t="shared" si="341"/>
        <v>14517.497227200001</v>
      </c>
      <c r="AA1538" s="27">
        <f t="shared" si="342"/>
        <v>606.64560000000006</v>
      </c>
      <c r="AB1538" s="27">
        <f t="shared" si="343"/>
        <v>133.88668392000002</v>
      </c>
      <c r="AC1538" s="27">
        <f t="shared" si="344"/>
        <v>740.53228392000005</v>
      </c>
      <c r="AD1538" s="26">
        <f t="shared" si="345"/>
        <v>51656.765511120007</v>
      </c>
    </row>
    <row r="1539" spans="1:30" s="5" customFormat="1">
      <c r="A1539" s="129" t="s">
        <v>2329</v>
      </c>
      <c r="B1539" s="129" t="s">
        <v>418</v>
      </c>
      <c r="C1539" s="130">
        <v>4536</v>
      </c>
      <c r="D1539" s="129" t="s">
        <v>423</v>
      </c>
      <c r="E1539" s="169">
        <f>VLOOKUP($C1539,'2020-21 School Level AAFTE'!$C:$Z,11,FALSE)</f>
        <v>0.7782</v>
      </c>
      <c r="F1539" s="169" t="str">
        <f>VLOOKUP($C1539,'2020-21 School Level AAFTE'!$C:$Z,8,FALSE)</f>
        <v>Yes</v>
      </c>
      <c r="G1539" s="167">
        <f>VLOOKUP($C1539,'2020-21 School Level AAFTE'!$C:$I,7,FALSE)</f>
        <v>266.5</v>
      </c>
      <c r="H1539" s="145">
        <f>IFERROR(IF(F1539= "yes",VLOOKUP(C1539,Summary!$B:$I,5,0),0),0)</f>
        <v>0</v>
      </c>
      <c r="I1539" s="143">
        <f t="shared" si="334"/>
        <v>266.5</v>
      </c>
      <c r="J1539" s="101">
        <f>VLOOKUP($A1539,'2021-22 Salary &amp; Benefits'!$A:$I,3,FALSE)</f>
        <v>1</v>
      </c>
      <c r="K1539" s="101">
        <f>VLOOKUP($A1539,'2021-22 Salary &amp; Benefits'!$A:$I,4,FALSE)</f>
        <v>1</v>
      </c>
      <c r="L1539" s="45">
        <f t="shared" si="335"/>
        <v>266.5</v>
      </c>
      <c r="M1539" s="29">
        <v>15</v>
      </c>
      <c r="N1539" s="31">
        <f t="shared" si="336"/>
        <v>17.766666666666666</v>
      </c>
      <c r="O1539" s="29">
        <v>1.1000000000000001</v>
      </c>
      <c r="P1539" s="29">
        <v>36</v>
      </c>
      <c r="Q1539" s="32">
        <f t="shared" si="337"/>
        <v>703.56</v>
      </c>
      <c r="R1539" s="122">
        <f t="shared" si="338"/>
        <v>0.78173333333333328</v>
      </c>
      <c r="S1539" s="25">
        <f>VLOOKUP($A1539,'2021-22 Salary &amp; Benefits'!$A:$I,5,FALSE)</f>
        <v>67585</v>
      </c>
      <c r="T1539" s="25">
        <f>VLOOKUP($A1539,'2021-22 Salary &amp; Benefits'!$A:$I,6,FALSE)</f>
        <v>68937</v>
      </c>
      <c r="U1539" s="26">
        <f t="shared" si="339"/>
        <v>52833.44733333333</v>
      </c>
      <c r="V1539" s="26">
        <f t="shared" si="340"/>
        <v>1056.903466666663</v>
      </c>
      <c r="W1539" s="26">
        <f>'2021-22 Salary &amp; Benefits'!G$6</f>
        <v>11848.32</v>
      </c>
      <c r="X1539" s="28">
        <f>'2021-22 Salary &amp; Benefits'!H$6</f>
        <v>0.2271</v>
      </c>
      <c r="Y1539" s="28">
        <f>'2021-22 Salary &amp; Benefits'!I$6</f>
        <v>0.22070000000000001</v>
      </c>
      <c r="Z1539" s="26">
        <f t="shared" si="341"/>
        <v>21493.961172493327</v>
      </c>
      <c r="AA1539" s="27">
        <f t="shared" si="342"/>
        <v>898.1725133333332</v>
      </c>
      <c r="AB1539" s="27">
        <f t="shared" si="343"/>
        <v>198.22667369266665</v>
      </c>
      <c r="AC1539" s="27">
        <f t="shared" si="344"/>
        <v>1096.3991870259999</v>
      </c>
      <c r="AD1539" s="26">
        <f t="shared" si="345"/>
        <v>76480.711159519342</v>
      </c>
    </row>
    <row r="1540" spans="1:30" s="5" customFormat="1">
      <c r="A1540" s="129" t="s">
        <v>2329</v>
      </c>
      <c r="B1540" s="129" t="s">
        <v>418</v>
      </c>
      <c r="C1540" s="130">
        <v>3020</v>
      </c>
      <c r="D1540" s="129" t="s">
        <v>420</v>
      </c>
      <c r="E1540" s="169">
        <f>VLOOKUP($C1540,'2020-21 School Level AAFTE'!$C:$Z,11,FALSE)</f>
        <v>0.79120000000000001</v>
      </c>
      <c r="F1540" s="169" t="str">
        <f>VLOOKUP($C1540,'2020-21 School Level AAFTE'!$C:$Z,8,FALSE)</f>
        <v>Yes</v>
      </c>
      <c r="G1540" s="167">
        <f>VLOOKUP($C1540,'2020-21 School Level AAFTE'!$C:$I,7,FALSE)</f>
        <v>306</v>
      </c>
      <c r="H1540" s="145">
        <f>IFERROR(IF(F1540= "yes",VLOOKUP(C1540,Summary!$B:$I,5,0),0),0)</f>
        <v>0</v>
      </c>
      <c r="I1540" s="143">
        <f t="shared" si="334"/>
        <v>306</v>
      </c>
      <c r="J1540" s="101">
        <f>VLOOKUP($A1540,'2021-22 Salary &amp; Benefits'!$A:$I,3,FALSE)</f>
        <v>1</v>
      </c>
      <c r="K1540" s="101">
        <f>VLOOKUP($A1540,'2021-22 Salary &amp; Benefits'!$A:$I,4,FALSE)</f>
        <v>1</v>
      </c>
      <c r="L1540" s="45">
        <f t="shared" si="335"/>
        <v>306</v>
      </c>
      <c r="M1540" s="29">
        <v>15</v>
      </c>
      <c r="N1540" s="31">
        <f t="shared" si="336"/>
        <v>20.399999999999999</v>
      </c>
      <c r="O1540" s="29">
        <v>1.1000000000000001</v>
      </c>
      <c r="P1540" s="29">
        <v>36</v>
      </c>
      <c r="Q1540" s="32">
        <f t="shared" si="337"/>
        <v>807.84</v>
      </c>
      <c r="R1540" s="122">
        <f t="shared" si="338"/>
        <v>0.89760000000000006</v>
      </c>
      <c r="S1540" s="25">
        <f>VLOOKUP($A1540,'2021-22 Salary &amp; Benefits'!$A:$I,5,FALSE)</f>
        <v>67585</v>
      </c>
      <c r="T1540" s="25">
        <f>VLOOKUP($A1540,'2021-22 Salary &amp; Benefits'!$A:$I,6,FALSE)</f>
        <v>68937</v>
      </c>
      <c r="U1540" s="26">
        <f t="shared" si="339"/>
        <v>60664.296000000002</v>
      </c>
      <c r="V1540" s="26">
        <f t="shared" si="340"/>
        <v>1213.5552000000025</v>
      </c>
      <c r="W1540" s="26">
        <f>'2021-22 Salary &amp; Benefits'!G$6</f>
        <v>11848.32</v>
      </c>
      <c r="X1540" s="28">
        <f>'2021-22 Salary &amp; Benefits'!H$6</f>
        <v>0.2271</v>
      </c>
      <c r="Y1540" s="28">
        <f>'2021-22 Salary &amp; Benefits'!I$6</f>
        <v>0.22070000000000001</v>
      </c>
      <c r="Z1540" s="26">
        <f t="shared" si="341"/>
        <v>24679.745286240002</v>
      </c>
      <c r="AA1540" s="27">
        <f t="shared" si="342"/>
        <v>1031.2975200000001</v>
      </c>
      <c r="AB1540" s="27">
        <f t="shared" si="343"/>
        <v>227.60736266400002</v>
      </c>
      <c r="AC1540" s="27">
        <f t="shared" si="344"/>
        <v>1258.9048826640001</v>
      </c>
      <c r="AD1540" s="26">
        <f t="shared" si="345"/>
        <v>87816.501368904021</v>
      </c>
    </row>
    <row r="1541" spans="1:30" s="5" customFormat="1">
      <c r="A1541" s="129" t="s">
        <v>2329</v>
      </c>
      <c r="B1541" s="129" t="s">
        <v>418</v>
      </c>
      <c r="C1541" s="130">
        <v>2919</v>
      </c>
      <c r="D1541" s="129" t="s">
        <v>419</v>
      </c>
      <c r="E1541" s="169">
        <f>VLOOKUP($C1541,'2020-21 School Level AAFTE'!$C:$Z,11,FALSE)</f>
        <v>0.82640000000000002</v>
      </c>
      <c r="F1541" s="169" t="str">
        <f>VLOOKUP($C1541,'2020-21 School Level AAFTE'!$C:$Z,8,FALSE)</f>
        <v>Yes</v>
      </c>
      <c r="G1541" s="167">
        <f>VLOOKUP($C1541,'2020-21 School Level AAFTE'!$C:$I,7,FALSE)</f>
        <v>302.5</v>
      </c>
      <c r="H1541" s="145">
        <f>IFERROR(IF(F1541= "yes",VLOOKUP(C1541,Summary!$B:$I,5,0),0),0)</f>
        <v>0</v>
      </c>
      <c r="I1541" s="143">
        <f t="shared" si="334"/>
        <v>302.5</v>
      </c>
      <c r="J1541" s="101">
        <f>VLOOKUP($A1541,'2021-22 Salary &amp; Benefits'!$A:$I,3,FALSE)</f>
        <v>1</v>
      </c>
      <c r="K1541" s="101">
        <f>VLOOKUP($A1541,'2021-22 Salary &amp; Benefits'!$A:$I,4,FALSE)</f>
        <v>1</v>
      </c>
      <c r="L1541" s="45">
        <f t="shared" si="335"/>
        <v>302.5</v>
      </c>
      <c r="M1541" s="29">
        <v>15</v>
      </c>
      <c r="N1541" s="31">
        <f t="shared" si="336"/>
        <v>20.166666666666668</v>
      </c>
      <c r="O1541" s="29">
        <v>1.1000000000000001</v>
      </c>
      <c r="P1541" s="29">
        <v>36</v>
      </c>
      <c r="Q1541" s="32">
        <f t="shared" si="337"/>
        <v>798.60000000000014</v>
      </c>
      <c r="R1541" s="122">
        <f t="shared" si="338"/>
        <v>0.88733333333333353</v>
      </c>
      <c r="S1541" s="25">
        <f>VLOOKUP($A1541,'2021-22 Salary &amp; Benefits'!$A:$I,5,FALSE)</f>
        <v>67585</v>
      </c>
      <c r="T1541" s="25">
        <f>VLOOKUP($A1541,'2021-22 Salary &amp; Benefits'!$A:$I,6,FALSE)</f>
        <v>68937</v>
      </c>
      <c r="U1541" s="26">
        <f t="shared" si="339"/>
        <v>59970.423333333347</v>
      </c>
      <c r="V1541" s="26">
        <f t="shared" si="340"/>
        <v>1199.6746666666659</v>
      </c>
      <c r="W1541" s="26">
        <f>'2021-22 Salary &amp; Benefits'!G$6</f>
        <v>11848.32</v>
      </c>
      <c r="X1541" s="28">
        <f>'2021-22 Salary &amp; Benefits'!H$6</f>
        <v>0.2271</v>
      </c>
      <c r="Y1541" s="28">
        <f>'2021-22 Salary &amp; Benefits'!I$6</f>
        <v>0.22070000000000001</v>
      </c>
      <c r="Z1541" s="26">
        <f t="shared" si="341"/>
        <v>24397.460617933335</v>
      </c>
      <c r="AA1541" s="27">
        <f t="shared" si="342"/>
        <v>1019.5016333333335</v>
      </c>
      <c r="AB1541" s="27">
        <f t="shared" si="343"/>
        <v>225.00401047666671</v>
      </c>
      <c r="AC1541" s="27">
        <f t="shared" si="344"/>
        <v>1244.5056438100003</v>
      </c>
      <c r="AD1541" s="26">
        <f t="shared" si="345"/>
        <v>86812.064261743333</v>
      </c>
    </row>
    <row r="1542" spans="1:30" s="5" customFormat="1">
      <c r="A1542" s="129" t="s">
        <v>2329</v>
      </c>
      <c r="B1542" s="129" t="s">
        <v>418</v>
      </c>
      <c r="C1542" s="130">
        <v>3088</v>
      </c>
      <c r="D1542" s="129" t="s">
        <v>421</v>
      </c>
      <c r="E1542" s="169">
        <f>VLOOKUP($C1542,'2020-21 School Level AAFTE'!$C:$Z,11,FALSE)</f>
        <v>0.77710000000000001</v>
      </c>
      <c r="F1542" s="169" t="str">
        <f>VLOOKUP($C1542,'2020-21 School Level AAFTE'!$C:$Z,8,FALSE)</f>
        <v>Yes</v>
      </c>
      <c r="G1542" s="167">
        <f>VLOOKUP($C1542,'2020-21 School Level AAFTE'!$C:$I,7,FALSE)</f>
        <v>822.9</v>
      </c>
      <c r="H1542" s="145">
        <f>IFERROR(IF(F1542= "yes",VLOOKUP(C1542,Summary!$B:$I,5,0),0),0)</f>
        <v>0</v>
      </c>
      <c r="I1542" s="143">
        <f t="shared" si="334"/>
        <v>822.9</v>
      </c>
      <c r="J1542" s="101">
        <f>VLOOKUP($A1542,'2021-22 Salary &amp; Benefits'!$A:$I,3,FALSE)</f>
        <v>1</v>
      </c>
      <c r="K1542" s="101">
        <f>VLOOKUP($A1542,'2021-22 Salary &amp; Benefits'!$A:$I,4,FALSE)</f>
        <v>1</v>
      </c>
      <c r="L1542" s="45">
        <f t="shared" si="335"/>
        <v>822.9</v>
      </c>
      <c r="M1542" s="29">
        <v>15</v>
      </c>
      <c r="N1542" s="31">
        <f t="shared" si="336"/>
        <v>54.86</v>
      </c>
      <c r="O1542" s="29">
        <v>1.1000000000000001</v>
      </c>
      <c r="P1542" s="29">
        <v>36</v>
      </c>
      <c r="Q1542" s="32">
        <f t="shared" si="337"/>
        <v>2172.4560000000001</v>
      </c>
      <c r="R1542" s="122">
        <f t="shared" si="338"/>
        <v>2.41384</v>
      </c>
      <c r="S1542" s="25">
        <f>VLOOKUP($A1542,'2021-22 Salary &amp; Benefits'!$A:$I,5,FALSE)</f>
        <v>67585</v>
      </c>
      <c r="T1542" s="25">
        <f>VLOOKUP($A1542,'2021-22 Salary &amp; Benefits'!$A:$I,6,FALSE)</f>
        <v>68937</v>
      </c>
      <c r="U1542" s="26">
        <f t="shared" si="339"/>
        <v>163139.37640000001</v>
      </c>
      <c r="V1542" s="26">
        <f t="shared" si="340"/>
        <v>3263.511679999996</v>
      </c>
      <c r="W1542" s="26">
        <f>'2021-22 Salary &amp; Benefits'!G$6</f>
        <v>11848.32</v>
      </c>
      <c r="X1542" s="28">
        <f>'2021-22 Salary &amp; Benefits'!H$6</f>
        <v>0.2271</v>
      </c>
      <c r="Y1542" s="28">
        <f>'2021-22 Salary &amp; Benefits'!I$6</f>
        <v>0.22070000000000001</v>
      </c>
      <c r="Z1542" s="26">
        <f t="shared" si="341"/>
        <v>66369.158157016005</v>
      </c>
      <c r="AA1542" s="27">
        <f t="shared" si="342"/>
        <v>2773.381468</v>
      </c>
      <c r="AB1542" s="27">
        <f t="shared" si="343"/>
        <v>612.08528998760005</v>
      </c>
      <c r="AC1542" s="27">
        <f t="shared" si="344"/>
        <v>3385.4667579876</v>
      </c>
      <c r="AD1542" s="26">
        <f t="shared" si="345"/>
        <v>236157.51299500361</v>
      </c>
    </row>
    <row r="1543" spans="1:30" s="5" customFormat="1">
      <c r="A1543" s="129" t="s">
        <v>2329</v>
      </c>
      <c r="B1543" s="129" t="s">
        <v>418</v>
      </c>
      <c r="C1543" s="130">
        <v>5648</v>
      </c>
      <c r="D1543" s="129" t="s">
        <v>3267</v>
      </c>
      <c r="E1543" s="169">
        <f>VLOOKUP($C1543,'2020-21 School Level AAFTE'!$C:$Z,11,FALSE)</f>
        <v>0.55379999999999996</v>
      </c>
      <c r="F1543" s="169" t="str">
        <f>VLOOKUP($C1543,'2020-21 School Level AAFTE'!$C:$Z,8,FALSE)</f>
        <v>Yes</v>
      </c>
      <c r="G1543" s="167">
        <f>VLOOKUP($C1543,'2020-21 School Level AAFTE'!$C:$I,7,FALSE)</f>
        <v>52.06</v>
      </c>
      <c r="H1543" s="145">
        <f>IFERROR(IF(F1543= "yes",VLOOKUP(C1543,Summary!$B:$I,5,0),0),0)</f>
        <v>0</v>
      </c>
      <c r="I1543" s="144">
        <f t="shared" si="334"/>
        <v>52.06</v>
      </c>
      <c r="J1543" s="101">
        <f>VLOOKUP($A1543,'2021-22 Salary &amp; Benefits'!$A:$I,3,FALSE)</f>
        <v>1</v>
      </c>
      <c r="K1543" s="101">
        <f>VLOOKUP($A1543,'2021-22 Salary &amp; Benefits'!$A:$I,4,FALSE)</f>
        <v>1</v>
      </c>
      <c r="L1543" s="121">
        <f t="shared" si="335"/>
        <v>52.06</v>
      </c>
      <c r="M1543" s="29">
        <v>15</v>
      </c>
      <c r="N1543" s="31">
        <f t="shared" si="336"/>
        <v>3.4706666666666668</v>
      </c>
      <c r="O1543" s="29">
        <v>1.1000000000000001</v>
      </c>
      <c r="P1543" s="29">
        <v>36</v>
      </c>
      <c r="Q1543" s="32">
        <f t="shared" si="337"/>
        <v>137.43840000000003</v>
      </c>
      <c r="R1543" s="122">
        <f t="shared" si="338"/>
        <v>0.15270933333333336</v>
      </c>
      <c r="S1543" s="25">
        <f>VLOOKUP($A1543,'2021-22 Salary &amp; Benefits'!$A:$I,5,FALSE)</f>
        <v>67585</v>
      </c>
      <c r="T1543" s="25">
        <f>VLOOKUP($A1543,'2021-22 Salary &amp; Benefits'!$A:$I,6,FALSE)</f>
        <v>68937</v>
      </c>
      <c r="U1543" s="26">
        <f t="shared" si="339"/>
        <v>10320.860293333335</v>
      </c>
      <c r="V1543" s="26">
        <f t="shared" si="340"/>
        <v>206.46301866666727</v>
      </c>
      <c r="W1543" s="26">
        <f>'2021-22 Salary &amp; Benefits'!G$6</f>
        <v>11848.32</v>
      </c>
      <c r="X1543" s="28">
        <f>'2021-22 Salary &amp; Benefits'!H$6</f>
        <v>0.2271</v>
      </c>
      <c r="Y1543" s="28">
        <f>'2021-22 Salary &amp; Benefits'!I$6</f>
        <v>0.22070000000000001</v>
      </c>
      <c r="Z1543" s="26">
        <f t="shared" si="341"/>
        <v>4198.7828091557349</v>
      </c>
      <c r="AA1543" s="27">
        <f t="shared" si="342"/>
        <v>175.45538853333338</v>
      </c>
      <c r="AB1543" s="27">
        <f t="shared" si="343"/>
        <v>38.723004249306676</v>
      </c>
      <c r="AC1543" s="27">
        <f t="shared" si="344"/>
        <v>214.17839278264006</v>
      </c>
      <c r="AD1543" s="26">
        <f t="shared" si="345"/>
        <v>14940.284513938377</v>
      </c>
    </row>
    <row r="1544" spans="1:30" s="5" customFormat="1">
      <c r="A1544" s="129" t="s">
        <v>2329</v>
      </c>
      <c r="B1544" s="129" t="s">
        <v>418</v>
      </c>
      <c r="C1544" s="130">
        <v>5650</v>
      </c>
      <c r="D1544" s="129" t="s">
        <v>3343</v>
      </c>
      <c r="E1544" s="169">
        <f>VLOOKUP($C1544,'2020-21 School Level AAFTE'!$C:$Z,11,FALSE)</f>
        <v>0</v>
      </c>
      <c r="F1544" s="169" t="str">
        <f>VLOOKUP($C1544,'2020-21 School Level AAFTE'!$C:$Z,8,FALSE)</f>
        <v>No</v>
      </c>
      <c r="G1544" s="167">
        <f>VLOOKUP($C1544,'2020-21 School Level AAFTE'!$C:$I,7,FALSE)</f>
        <v>23.19</v>
      </c>
      <c r="H1544" s="145">
        <f>IFERROR(IF(F1544= "yes",VLOOKUP(C1544,Summary!$B:$I,5,0),0),0)</f>
        <v>0</v>
      </c>
      <c r="I1544" s="144">
        <f t="shared" si="334"/>
        <v>0</v>
      </c>
      <c r="J1544" s="101">
        <f>VLOOKUP($A1544,'2021-22 Salary &amp; Benefits'!$A:$I,3,FALSE)</f>
        <v>1</v>
      </c>
      <c r="K1544" s="101">
        <f>VLOOKUP($A1544,'2021-22 Salary &amp; Benefits'!$A:$I,4,FALSE)</f>
        <v>1</v>
      </c>
      <c r="L1544" s="121">
        <f t="shared" si="335"/>
        <v>0</v>
      </c>
      <c r="M1544" s="29">
        <v>15</v>
      </c>
      <c r="N1544" s="31">
        <f t="shared" si="336"/>
        <v>0</v>
      </c>
      <c r="O1544" s="29">
        <v>1.1000000000000001</v>
      </c>
      <c r="P1544" s="29">
        <v>36</v>
      </c>
      <c r="Q1544" s="32">
        <f t="shared" si="337"/>
        <v>0</v>
      </c>
      <c r="R1544" s="122">
        <f t="shared" si="338"/>
        <v>0</v>
      </c>
      <c r="S1544" s="25">
        <f>VLOOKUP($A1544,'2021-22 Salary &amp; Benefits'!$A:$I,5,FALSE)</f>
        <v>67585</v>
      </c>
      <c r="T1544" s="25">
        <f>VLOOKUP($A1544,'2021-22 Salary &amp; Benefits'!$A:$I,6,FALSE)</f>
        <v>68937</v>
      </c>
      <c r="U1544" s="26">
        <f t="shared" si="339"/>
        <v>0</v>
      </c>
      <c r="V1544" s="26">
        <f t="shared" si="340"/>
        <v>0</v>
      </c>
      <c r="W1544" s="26">
        <f>'2021-22 Salary &amp; Benefits'!G$6</f>
        <v>11848.32</v>
      </c>
      <c r="X1544" s="28">
        <f>'2021-22 Salary &amp; Benefits'!H$6</f>
        <v>0.2271</v>
      </c>
      <c r="Y1544" s="28">
        <f>'2021-22 Salary &amp; Benefits'!I$6</f>
        <v>0.22070000000000001</v>
      </c>
      <c r="Z1544" s="26">
        <f t="shared" si="341"/>
        <v>0</v>
      </c>
      <c r="AA1544" s="27">
        <f t="shared" si="342"/>
        <v>0</v>
      </c>
      <c r="AB1544" s="27">
        <f t="shared" si="343"/>
        <v>0</v>
      </c>
      <c r="AC1544" s="27">
        <f t="shared" si="344"/>
        <v>0</v>
      </c>
      <c r="AD1544" s="26">
        <f t="shared" si="345"/>
        <v>0</v>
      </c>
    </row>
    <row r="1545" spans="1:30" s="5" customFormat="1">
      <c r="A1545" s="129" t="s">
        <v>2329</v>
      </c>
      <c r="B1545" s="129" t="s">
        <v>418</v>
      </c>
      <c r="C1545" s="130">
        <v>2510</v>
      </c>
      <c r="D1545" s="129" t="s">
        <v>3268</v>
      </c>
      <c r="E1545" s="169">
        <f>VLOOKUP($C1545,'2020-21 School Level AAFTE'!$C:$Z,11,FALSE)</f>
        <v>0.85340000000000005</v>
      </c>
      <c r="F1545" s="169" t="str">
        <f>VLOOKUP($C1545,'2020-21 School Level AAFTE'!$C:$Z,8,FALSE)</f>
        <v>Yes</v>
      </c>
      <c r="G1545" s="167">
        <f>VLOOKUP($C1545,'2020-21 School Level AAFTE'!$C:$I,7,FALSE)</f>
        <v>727.5</v>
      </c>
      <c r="H1545" s="145">
        <f>IFERROR(IF(F1545= "yes",VLOOKUP(C1545,Summary!$B:$I,5,0),0),0)</f>
        <v>0</v>
      </c>
      <c r="I1545" s="144">
        <f t="shared" si="334"/>
        <v>727.5</v>
      </c>
      <c r="J1545" s="101">
        <f>VLOOKUP($A1545,'2021-22 Salary &amp; Benefits'!$A:$I,3,FALSE)</f>
        <v>1</v>
      </c>
      <c r="K1545" s="101">
        <f>VLOOKUP($A1545,'2021-22 Salary &amp; Benefits'!$A:$I,4,FALSE)</f>
        <v>1</v>
      </c>
      <c r="L1545" s="121">
        <f t="shared" si="335"/>
        <v>727.5</v>
      </c>
      <c r="M1545" s="29">
        <v>15</v>
      </c>
      <c r="N1545" s="31">
        <f t="shared" si="336"/>
        <v>48.5</v>
      </c>
      <c r="O1545" s="29">
        <v>1.1000000000000001</v>
      </c>
      <c r="P1545" s="29">
        <v>36</v>
      </c>
      <c r="Q1545" s="32">
        <f t="shared" si="337"/>
        <v>1920.6000000000001</v>
      </c>
      <c r="R1545" s="122">
        <f t="shared" si="338"/>
        <v>2.1340000000000003</v>
      </c>
      <c r="S1545" s="25">
        <f>VLOOKUP($A1545,'2021-22 Salary &amp; Benefits'!$A:$I,5,FALSE)</f>
        <v>67585</v>
      </c>
      <c r="T1545" s="25">
        <f>VLOOKUP($A1545,'2021-22 Salary &amp; Benefits'!$A:$I,6,FALSE)</f>
        <v>68937</v>
      </c>
      <c r="U1545" s="26">
        <f t="shared" si="339"/>
        <v>144226.39000000001</v>
      </c>
      <c r="V1545" s="26">
        <f t="shared" si="340"/>
        <v>2885.1680000000051</v>
      </c>
      <c r="W1545" s="26">
        <f>'2021-22 Salary &amp; Benefits'!G$6</f>
        <v>11848.32</v>
      </c>
      <c r="X1545" s="28">
        <f>'2021-22 Salary &amp; Benefits'!H$6</f>
        <v>0.2271</v>
      </c>
      <c r="Y1545" s="28">
        <f>'2021-22 Salary &amp; Benefits'!I$6</f>
        <v>0.22070000000000001</v>
      </c>
      <c r="Z1545" s="26">
        <f t="shared" si="341"/>
        <v>58674.884626600004</v>
      </c>
      <c r="AA1545" s="27">
        <f t="shared" si="342"/>
        <v>2451.8593000000001</v>
      </c>
      <c r="AB1545" s="27">
        <f t="shared" si="343"/>
        <v>541.12534750999998</v>
      </c>
      <c r="AC1545" s="27">
        <f t="shared" si="344"/>
        <v>2992.9846475100003</v>
      </c>
      <c r="AD1545" s="26">
        <f t="shared" si="345"/>
        <v>208779.42727411003</v>
      </c>
    </row>
    <row r="1546" spans="1:30" s="5" customFormat="1">
      <c r="A1546" s="129" t="s">
        <v>2530</v>
      </c>
      <c r="B1546" s="129" t="s">
        <v>2030</v>
      </c>
      <c r="C1546" s="130">
        <v>4486</v>
      </c>
      <c r="D1546" s="129" t="s">
        <v>1447</v>
      </c>
      <c r="E1546" s="169">
        <f>VLOOKUP($C1546,'2020-21 School Level AAFTE'!$C:$Z,11,FALSE)</f>
        <v>0.40889999999999999</v>
      </c>
      <c r="F1546" s="169" t="str">
        <f>VLOOKUP($C1546,'2020-21 School Level AAFTE'!$C:$Z,8,FALSE)</f>
        <v>No</v>
      </c>
      <c r="G1546" s="167">
        <f>VLOOKUP($C1546,'2020-21 School Level AAFTE'!$C:$I,7,FALSE)</f>
        <v>411.42</v>
      </c>
      <c r="H1546" s="145">
        <f>IFERROR(IF(F1546= "yes",VLOOKUP(C1546,Summary!$B:$I,5,0),0),0)</f>
        <v>0</v>
      </c>
      <c r="I1546" s="143">
        <f t="shared" ref="I1546:I1608" si="346">IF(F1546= "yes", G1546,0)</f>
        <v>0</v>
      </c>
      <c r="J1546" s="101">
        <f>VLOOKUP($A1546,'2021-22 Salary &amp; Benefits'!$A:$I,3,FALSE)</f>
        <v>1</v>
      </c>
      <c r="K1546" s="101">
        <f>VLOOKUP($A1546,'2021-22 Salary &amp; Benefits'!$A:$I,4,FALSE)</f>
        <v>1</v>
      </c>
      <c r="L1546" s="45">
        <f t="shared" ref="L1546:L1608" si="347">IF(H1546&gt;0,H1546,I1546)</f>
        <v>0</v>
      </c>
      <c r="M1546" s="29">
        <v>15</v>
      </c>
      <c r="N1546" s="31">
        <f t="shared" ref="N1546:N1608" si="348">IF(L1546="no",0,L1546/M1546)</f>
        <v>0</v>
      </c>
      <c r="O1546" s="29">
        <v>1.1000000000000001</v>
      </c>
      <c r="P1546" s="29">
        <v>36</v>
      </c>
      <c r="Q1546" s="32">
        <f t="shared" ref="Q1546:Q1608" si="349">IF(L1546="no",0,N1546*O1546*P1546)</f>
        <v>0</v>
      </c>
      <c r="R1546" s="122">
        <f t="shared" ref="R1546:R1608" si="350">IF(L1546="no",0,Q1546/900)</f>
        <v>0</v>
      </c>
      <c r="S1546" s="25">
        <f>VLOOKUP($A1546,'2021-22 Salary &amp; Benefits'!$A:$I,5,FALSE)</f>
        <v>67585</v>
      </c>
      <c r="T1546" s="25">
        <f>VLOOKUP($A1546,'2021-22 Salary &amp; Benefits'!$A:$I,6,FALSE)</f>
        <v>68937</v>
      </c>
      <c r="U1546" s="26">
        <f t="shared" ref="U1546:U1608" si="351">$J1546*$S1546*$R1546</f>
        <v>0</v>
      </c>
      <c r="V1546" s="26">
        <f t="shared" ref="V1546:V1608" si="352">$K1546*$T1546*$R1546-U1546</f>
        <v>0</v>
      </c>
      <c r="W1546" s="26">
        <f>'2021-22 Salary &amp; Benefits'!G$6</f>
        <v>11848.32</v>
      </c>
      <c r="X1546" s="28">
        <f>'2021-22 Salary &amp; Benefits'!H$6</f>
        <v>0.2271</v>
      </c>
      <c r="Y1546" s="28">
        <f>'2021-22 Salary &amp; Benefits'!I$6</f>
        <v>0.22070000000000001</v>
      </c>
      <c r="Z1546" s="26">
        <f t="shared" ref="Z1546:Z1608" si="353">U1546*X1546+V1546*Y1546+R1546*W1546</f>
        <v>0</v>
      </c>
      <c r="AA1546" s="27">
        <f t="shared" si="342"/>
        <v>0</v>
      </c>
      <c r="AB1546" s="27">
        <f t="shared" ref="AB1546:AB1608" si="354">AA1546*Y1546</f>
        <v>0</v>
      </c>
      <c r="AC1546" s="27">
        <f t="shared" ref="AC1546:AC1608" si="355">SUM(AA1546:AB1546)</f>
        <v>0</v>
      </c>
      <c r="AD1546" s="26">
        <f t="shared" ref="AD1546:AD1608" si="356">SUM(Z1546,U1546:V1546,AC1546)</f>
        <v>0</v>
      </c>
    </row>
    <row r="1547" spans="1:30" s="5" customFormat="1">
      <c r="A1547" s="129" t="s">
        <v>2530</v>
      </c>
      <c r="B1547" s="129" t="s">
        <v>2030</v>
      </c>
      <c r="C1547" s="130">
        <v>2158</v>
      </c>
      <c r="D1547" s="129" t="s">
        <v>822</v>
      </c>
      <c r="E1547" s="169">
        <f>VLOOKUP($C1547,'2020-21 School Level AAFTE'!$C:$Z,11,FALSE)</f>
        <v>0.46879999999999999</v>
      </c>
      <c r="F1547" s="169" t="str">
        <f>VLOOKUP($C1547,'2020-21 School Level AAFTE'!$C:$Z,8,FALSE)</f>
        <v>No</v>
      </c>
      <c r="G1547" s="167">
        <f>VLOOKUP($C1547,'2020-21 School Level AAFTE'!$C:$I,7,FALSE)</f>
        <v>220.58</v>
      </c>
      <c r="H1547" s="145">
        <f>IFERROR(IF(F1547= "yes",VLOOKUP(C1547,Summary!$B:$I,5,0),0),0)</f>
        <v>0</v>
      </c>
      <c r="I1547" s="143">
        <f t="shared" si="346"/>
        <v>0</v>
      </c>
      <c r="J1547" s="101">
        <f>VLOOKUP($A1547,'2021-22 Salary &amp; Benefits'!$A:$I,3,FALSE)</f>
        <v>1</v>
      </c>
      <c r="K1547" s="101">
        <f>VLOOKUP($A1547,'2021-22 Salary &amp; Benefits'!$A:$I,4,FALSE)</f>
        <v>1</v>
      </c>
      <c r="L1547" s="45">
        <f t="shared" si="347"/>
        <v>0</v>
      </c>
      <c r="M1547" s="29">
        <v>15</v>
      </c>
      <c r="N1547" s="31">
        <f t="shared" si="348"/>
        <v>0</v>
      </c>
      <c r="O1547" s="29">
        <v>1.1000000000000001</v>
      </c>
      <c r="P1547" s="29">
        <v>36</v>
      </c>
      <c r="Q1547" s="32">
        <f t="shared" si="349"/>
        <v>0</v>
      </c>
      <c r="R1547" s="122">
        <f t="shared" si="350"/>
        <v>0</v>
      </c>
      <c r="S1547" s="25">
        <f>VLOOKUP($A1547,'2021-22 Salary &amp; Benefits'!$A:$I,5,FALSE)</f>
        <v>67585</v>
      </c>
      <c r="T1547" s="25">
        <f>VLOOKUP($A1547,'2021-22 Salary &amp; Benefits'!$A:$I,6,FALSE)</f>
        <v>68937</v>
      </c>
      <c r="U1547" s="26">
        <f t="shared" si="351"/>
        <v>0</v>
      </c>
      <c r="V1547" s="26">
        <f t="shared" si="352"/>
        <v>0</v>
      </c>
      <c r="W1547" s="26">
        <f>'2021-22 Salary &amp; Benefits'!G$6</f>
        <v>11848.32</v>
      </c>
      <c r="X1547" s="28">
        <f>'2021-22 Salary &amp; Benefits'!H$6</f>
        <v>0.2271</v>
      </c>
      <c r="Y1547" s="28">
        <f>'2021-22 Salary &amp; Benefits'!I$6</f>
        <v>0.22070000000000001</v>
      </c>
      <c r="Z1547" s="26">
        <f t="shared" si="353"/>
        <v>0</v>
      </c>
      <c r="AA1547" s="27">
        <f t="shared" si="342"/>
        <v>0</v>
      </c>
      <c r="AB1547" s="27">
        <f t="shared" si="354"/>
        <v>0</v>
      </c>
      <c r="AC1547" s="27">
        <f t="shared" si="355"/>
        <v>0</v>
      </c>
      <c r="AD1547" s="26">
        <f t="shared" si="356"/>
        <v>0</v>
      </c>
    </row>
    <row r="1548" spans="1:30" s="5" customFormat="1">
      <c r="A1548" s="129" t="s">
        <v>2530</v>
      </c>
      <c r="B1548" s="129" t="s">
        <v>2030</v>
      </c>
      <c r="C1548" s="130">
        <v>2468</v>
      </c>
      <c r="D1548" s="129" t="s">
        <v>2031</v>
      </c>
      <c r="E1548" s="169">
        <f>VLOOKUP($C1548,'2020-21 School Level AAFTE'!$C:$Z,11,FALSE)</f>
        <v>0.42680000000000001</v>
      </c>
      <c r="F1548" s="169" t="str">
        <f>VLOOKUP($C1548,'2020-21 School Level AAFTE'!$C:$Z,8,FALSE)</f>
        <v>No</v>
      </c>
      <c r="G1548" s="167">
        <f>VLOOKUP($C1548,'2020-21 School Level AAFTE'!$C:$I,7,FALSE)</f>
        <v>240.73999999999998</v>
      </c>
      <c r="H1548" s="145">
        <f>IFERROR(IF(F1548= "yes",VLOOKUP(C1548,Summary!$B:$I,5,0),0),0)</f>
        <v>0</v>
      </c>
      <c r="I1548" s="144">
        <f t="shared" si="346"/>
        <v>0</v>
      </c>
      <c r="J1548" s="101">
        <f>VLOOKUP($A1548,'2021-22 Salary &amp; Benefits'!$A:$I,3,FALSE)</f>
        <v>1</v>
      </c>
      <c r="K1548" s="101">
        <f>VLOOKUP($A1548,'2021-22 Salary &amp; Benefits'!$A:$I,4,FALSE)</f>
        <v>1</v>
      </c>
      <c r="L1548" s="121">
        <f t="shared" si="347"/>
        <v>0</v>
      </c>
      <c r="M1548" s="29">
        <v>15</v>
      </c>
      <c r="N1548" s="31">
        <f t="shared" si="348"/>
        <v>0</v>
      </c>
      <c r="O1548" s="29">
        <v>1.1000000000000001</v>
      </c>
      <c r="P1548" s="29">
        <v>36</v>
      </c>
      <c r="Q1548" s="32">
        <f t="shared" si="349"/>
        <v>0</v>
      </c>
      <c r="R1548" s="122">
        <f t="shared" si="350"/>
        <v>0</v>
      </c>
      <c r="S1548" s="25">
        <f>VLOOKUP($A1548,'2021-22 Salary &amp; Benefits'!$A:$I,5,FALSE)</f>
        <v>67585</v>
      </c>
      <c r="T1548" s="25">
        <f>VLOOKUP($A1548,'2021-22 Salary &amp; Benefits'!$A:$I,6,FALSE)</f>
        <v>68937</v>
      </c>
      <c r="U1548" s="26">
        <f t="shared" si="351"/>
        <v>0</v>
      </c>
      <c r="V1548" s="26">
        <f t="shared" si="352"/>
        <v>0</v>
      </c>
      <c r="W1548" s="26">
        <f>'2021-22 Salary &amp; Benefits'!G$6</f>
        <v>11848.32</v>
      </c>
      <c r="X1548" s="28">
        <f>'2021-22 Salary &amp; Benefits'!H$6</f>
        <v>0.2271</v>
      </c>
      <c r="Y1548" s="28">
        <f>'2021-22 Salary &amp; Benefits'!I$6</f>
        <v>0.22070000000000001</v>
      </c>
      <c r="Z1548" s="26">
        <f t="shared" si="353"/>
        <v>0</v>
      </c>
      <c r="AA1548" s="27">
        <f t="shared" si="342"/>
        <v>0</v>
      </c>
      <c r="AB1548" s="27">
        <f t="shared" si="354"/>
        <v>0</v>
      </c>
      <c r="AC1548" s="27">
        <f t="shared" si="355"/>
        <v>0</v>
      </c>
      <c r="AD1548" s="26">
        <f t="shared" si="356"/>
        <v>0</v>
      </c>
    </row>
    <row r="1549" spans="1:30" s="5" customFormat="1">
      <c r="A1549" s="129" t="s">
        <v>2380</v>
      </c>
      <c r="B1549" s="13" t="s">
        <v>1019</v>
      </c>
      <c r="C1549" s="130">
        <v>5380</v>
      </c>
      <c r="D1549" s="129" t="s">
        <v>1020</v>
      </c>
      <c r="E1549" s="169">
        <f>VLOOKUP($C1549,'2020-21 School Level AAFTE'!$C:$Z,11,FALSE)</f>
        <v>0.69030000000000002</v>
      </c>
      <c r="F1549" s="169" t="str">
        <f>VLOOKUP($C1549,'2020-21 School Level AAFTE'!$C:$Z,8,FALSE)</f>
        <v>Yes</v>
      </c>
      <c r="G1549" s="167">
        <f>VLOOKUP($C1549,'2020-21 School Level AAFTE'!$C:$I,7,FALSE)</f>
        <v>343.7</v>
      </c>
      <c r="H1549" s="145">
        <f>IFERROR(IF(F1549= "yes",VLOOKUP(C1549,Summary!$B:$I,5,0),0),0)</f>
        <v>0</v>
      </c>
      <c r="I1549" s="143">
        <f t="shared" si="346"/>
        <v>343.7</v>
      </c>
      <c r="J1549" s="101">
        <f>VLOOKUP($A1549,'2021-22 Salary &amp; Benefits'!$A:$I,3,FALSE)</f>
        <v>1.18</v>
      </c>
      <c r="K1549" s="101">
        <f>VLOOKUP($A1549,'2021-22 Salary &amp; Benefits'!$A:$I,4,FALSE)</f>
        <v>1.18</v>
      </c>
      <c r="L1549" s="45">
        <f t="shared" si="347"/>
        <v>343.7</v>
      </c>
      <c r="M1549" s="29">
        <v>15</v>
      </c>
      <c r="N1549" s="31">
        <f t="shared" si="348"/>
        <v>22.913333333333334</v>
      </c>
      <c r="O1549" s="29">
        <v>1.1000000000000001</v>
      </c>
      <c r="P1549" s="29">
        <v>36</v>
      </c>
      <c r="Q1549" s="32">
        <f t="shared" si="349"/>
        <v>907.36800000000005</v>
      </c>
      <c r="R1549" s="122">
        <f t="shared" si="350"/>
        <v>1.0081866666666668</v>
      </c>
      <c r="S1549" s="25">
        <f>VLOOKUP($A1549,'2021-22 Salary &amp; Benefits'!$A:$I,5,FALSE)</f>
        <v>67585</v>
      </c>
      <c r="T1549" s="25">
        <f>VLOOKUP($A1549,'2021-22 Salary &amp; Benefits'!$A:$I,6,FALSE)</f>
        <v>68937</v>
      </c>
      <c r="U1549" s="26">
        <f t="shared" si="351"/>
        <v>80403.189122666678</v>
      </c>
      <c r="V1549" s="26">
        <f t="shared" si="352"/>
        <v>1608.4206805333233</v>
      </c>
      <c r="W1549" s="26">
        <f>'2021-22 Salary &amp; Benefits'!G$6</f>
        <v>11848.32</v>
      </c>
      <c r="X1549" s="28">
        <f>'2021-22 Salary &amp; Benefits'!H$6</f>
        <v>0.2271</v>
      </c>
      <c r="Y1549" s="28">
        <f>'2021-22 Salary &amp; Benefits'!I$6</f>
        <v>0.22070000000000001</v>
      </c>
      <c r="Z1549" s="26">
        <f t="shared" si="353"/>
        <v>30559.860940351307</v>
      </c>
      <c r="AA1549" s="27">
        <f t="shared" ref="AA1549:AA1612" si="357">($T1549*$K1549*$R1549/180*3)</f>
        <v>1366.8601633866667</v>
      </c>
      <c r="AB1549" s="27">
        <f t="shared" si="354"/>
        <v>301.66603805943737</v>
      </c>
      <c r="AC1549" s="27">
        <f t="shared" si="355"/>
        <v>1668.5262014461041</v>
      </c>
      <c r="AD1549" s="26">
        <f t="shared" si="356"/>
        <v>114239.99694499742</v>
      </c>
    </row>
    <row r="1550" spans="1:30" s="5" customFormat="1">
      <c r="A1550" s="129" t="s">
        <v>2604</v>
      </c>
      <c r="B1550" s="129" t="s">
        <v>3328</v>
      </c>
      <c r="C1550" s="130">
        <v>5468</v>
      </c>
      <c r="D1550" s="129" t="s">
        <v>2745</v>
      </c>
      <c r="E1550" s="169">
        <f>VLOOKUP($C1550,'2020-21 School Level AAFTE'!$C:$Z,11,FALSE)</f>
        <v>0.77370000000000005</v>
      </c>
      <c r="F1550" s="169" t="str">
        <f>VLOOKUP($C1550,'2020-21 School Level AAFTE'!$C:$Z,8,FALSE)</f>
        <v>Yes</v>
      </c>
      <c r="G1550" s="167">
        <f>VLOOKUP($C1550,'2020-21 School Level AAFTE'!$C:$I,7,FALSE)</f>
        <v>163.30000000000001</v>
      </c>
      <c r="H1550" s="145">
        <f>IFERROR(IF(F1550= "yes",VLOOKUP(C1550,Summary!$B:$I,5,0),0),0)</f>
        <v>0</v>
      </c>
      <c r="I1550" s="143">
        <f t="shared" si="346"/>
        <v>163.30000000000001</v>
      </c>
      <c r="J1550" s="101">
        <f>VLOOKUP($A1550,'2021-22 Salary &amp; Benefits'!$A:$I,3,FALSE)</f>
        <v>1.18</v>
      </c>
      <c r="K1550" s="101">
        <f>VLOOKUP($A1550,'2021-22 Salary &amp; Benefits'!$A:$I,4,FALSE)</f>
        <v>1.18</v>
      </c>
      <c r="L1550" s="45">
        <f t="shared" si="347"/>
        <v>163.30000000000001</v>
      </c>
      <c r="M1550" s="29">
        <v>15</v>
      </c>
      <c r="N1550" s="31">
        <f t="shared" si="348"/>
        <v>10.886666666666667</v>
      </c>
      <c r="O1550" s="29">
        <v>1.1000000000000001</v>
      </c>
      <c r="P1550" s="29">
        <v>36</v>
      </c>
      <c r="Q1550" s="32">
        <f t="shared" si="349"/>
        <v>431.11200000000008</v>
      </c>
      <c r="R1550" s="122">
        <f t="shared" si="350"/>
        <v>0.4790133333333334</v>
      </c>
      <c r="S1550" s="25">
        <f>VLOOKUP($A1550,'2021-22 Salary &amp; Benefits'!$A:$I,5,FALSE)</f>
        <v>67585</v>
      </c>
      <c r="T1550" s="25">
        <f>VLOOKUP($A1550,'2021-22 Salary &amp; Benefits'!$A:$I,6,FALSE)</f>
        <v>68937</v>
      </c>
      <c r="U1550" s="26">
        <f t="shared" si="351"/>
        <v>38201.457037333341</v>
      </c>
      <c r="V1550" s="26">
        <f t="shared" si="352"/>
        <v>764.19871146666264</v>
      </c>
      <c r="W1550" s="26">
        <f>'2021-22 Salary &amp; Benefits'!G$6</f>
        <v>11848.32</v>
      </c>
      <c r="X1550" s="28">
        <f>'2021-22 Salary &amp; Benefits'!H$6</f>
        <v>0.2271</v>
      </c>
      <c r="Y1550" s="28">
        <f>'2021-22 Salary &amp; Benefits'!I$6</f>
        <v>0.22070000000000001</v>
      </c>
      <c r="Z1550" s="26">
        <f t="shared" si="353"/>
        <v>14519.712806399097</v>
      </c>
      <c r="AA1550" s="27">
        <f t="shared" si="357"/>
        <v>649.42759581333337</v>
      </c>
      <c r="AB1550" s="27">
        <f t="shared" si="354"/>
        <v>143.32867039600268</v>
      </c>
      <c r="AC1550" s="27">
        <f t="shared" si="355"/>
        <v>792.75626620933599</v>
      </c>
      <c r="AD1550" s="26">
        <f t="shared" si="356"/>
        <v>54278.124821408433</v>
      </c>
    </row>
    <row r="1551" spans="1:30" s="5" customFormat="1">
      <c r="A1551" s="129" t="s">
        <v>2441</v>
      </c>
      <c r="B1551" s="129" t="s">
        <v>1273</v>
      </c>
      <c r="C1551" s="130">
        <v>2803</v>
      </c>
      <c r="D1551" s="129" t="s">
        <v>1275</v>
      </c>
      <c r="E1551" s="169">
        <f>VLOOKUP($C1551,'2020-21 School Level AAFTE'!$C:$Z,11,FALSE)</f>
        <v>0.70960000000000001</v>
      </c>
      <c r="F1551" s="169" t="str">
        <f>VLOOKUP($C1551,'2020-21 School Level AAFTE'!$C:$Z,8,FALSE)</f>
        <v>Yes</v>
      </c>
      <c r="G1551" s="167">
        <f>VLOOKUP($C1551,'2020-21 School Level AAFTE'!$C:$I,7,FALSE)</f>
        <v>252.25</v>
      </c>
      <c r="H1551" s="145">
        <f>IFERROR(IF(F1551= "yes",VLOOKUP(C1551,Summary!$B:$I,5,0),0),0)</f>
        <v>0</v>
      </c>
      <c r="I1551" s="143">
        <f t="shared" si="346"/>
        <v>252.25</v>
      </c>
      <c r="J1551" s="101">
        <f>VLOOKUP($A1551,'2021-22 Salary &amp; Benefits'!$A:$I,3,FALSE)</f>
        <v>1</v>
      </c>
      <c r="K1551" s="101">
        <f>VLOOKUP($A1551,'2021-22 Salary &amp; Benefits'!$A:$I,4,FALSE)</f>
        <v>1</v>
      </c>
      <c r="L1551" s="45">
        <f t="shared" si="347"/>
        <v>252.25</v>
      </c>
      <c r="M1551" s="29">
        <v>15</v>
      </c>
      <c r="N1551" s="31">
        <f t="shared" si="348"/>
        <v>16.816666666666666</v>
      </c>
      <c r="O1551" s="29">
        <v>1.1000000000000001</v>
      </c>
      <c r="P1551" s="29">
        <v>36</v>
      </c>
      <c r="Q1551" s="32">
        <f t="shared" si="349"/>
        <v>665.94</v>
      </c>
      <c r="R1551" s="122">
        <f t="shared" si="350"/>
        <v>0.73993333333333344</v>
      </c>
      <c r="S1551" s="25">
        <f>VLOOKUP($A1551,'2021-22 Salary &amp; Benefits'!$A:$I,5,FALSE)</f>
        <v>67585</v>
      </c>
      <c r="T1551" s="25">
        <f>VLOOKUP($A1551,'2021-22 Salary &amp; Benefits'!$A:$I,6,FALSE)</f>
        <v>68937</v>
      </c>
      <c r="U1551" s="26">
        <f t="shared" si="351"/>
        <v>50008.394333333337</v>
      </c>
      <c r="V1551" s="26">
        <f t="shared" si="352"/>
        <v>1000.3898666666719</v>
      </c>
      <c r="W1551" s="26">
        <f>'2021-22 Salary &amp; Benefits'!G$6</f>
        <v>11848.32</v>
      </c>
      <c r="X1551" s="28">
        <f>'2021-22 Salary &amp; Benefits'!H$6</f>
        <v>0.2271</v>
      </c>
      <c r="Y1551" s="28">
        <f>'2021-22 Salary &amp; Benefits'!I$6</f>
        <v>0.22070000000000001</v>
      </c>
      <c r="Z1551" s="26">
        <f t="shared" si="353"/>
        <v>20344.659308673337</v>
      </c>
      <c r="AA1551" s="27">
        <f t="shared" si="357"/>
        <v>850.14640333333341</v>
      </c>
      <c r="AB1551" s="27">
        <f t="shared" si="354"/>
        <v>187.62731121566668</v>
      </c>
      <c r="AC1551" s="27">
        <f t="shared" si="355"/>
        <v>1037.773714549</v>
      </c>
      <c r="AD1551" s="26">
        <f t="shared" si="356"/>
        <v>72391.217223222338</v>
      </c>
    </row>
    <row r="1552" spans="1:30" s="5" customFormat="1">
      <c r="A1552" s="129" t="s">
        <v>2441</v>
      </c>
      <c r="B1552" s="129" t="s">
        <v>1273</v>
      </c>
      <c r="C1552" s="130">
        <v>2357</v>
      </c>
      <c r="D1552" s="129" t="s">
        <v>1274</v>
      </c>
      <c r="E1552" s="169">
        <f>VLOOKUP($C1552,'2020-21 School Level AAFTE'!$C:$Z,11,FALSE)</f>
        <v>0.60370000000000001</v>
      </c>
      <c r="F1552" s="169" t="str">
        <f>VLOOKUP($C1552,'2020-21 School Level AAFTE'!$C:$Z,8,FALSE)</f>
        <v>Yes</v>
      </c>
      <c r="G1552" s="167">
        <f>VLOOKUP($C1552,'2020-21 School Level AAFTE'!$C:$I,7,FALSE)</f>
        <v>280.87</v>
      </c>
      <c r="H1552" s="145">
        <f>IFERROR(IF(F1552= "yes",VLOOKUP(C1552,Summary!$B:$I,5,0),0),0)</f>
        <v>0</v>
      </c>
      <c r="I1552" s="143">
        <f t="shared" si="346"/>
        <v>280.87</v>
      </c>
      <c r="J1552" s="101">
        <f>VLOOKUP($A1552,'2021-22 Salary &amp; Benefits'!$A:$I,3,FALSE)</f>
        <v>1</v>
      </c>
      <c r="K1552" s="101">
        <f>VLOOKUP($A1552,'2021-22 Salary &amp; Benefits'!$A:$I,4,FALSE)</f>
        <v>1</v>
      </c>
      <c r="L1552" s="45">
        <f t="shared" si="347"/>
        <v>280.87</v>
      </c>
      <c r="M1552" s="29">
        <v>15</v>
      </c>
      <c r="N1552" s="31">
        <f t="shared" si="348"/>
        <v>18.724666666666668</v>
      </c>
      <c r="O1552" s="29">
        <v>1.1000000000000001</v>
      </c>
      <c r="P1552" s="29">
        <v>36</v>
      </c>
      <c r="Q1552" s="32">
        <f t="shared" si="349"/>
        <v>741.49680000000012</v>
      </c>
      <c r="R1552" s="122">
        <f t="shared" si="350"/>
        <v>0.82388533333333347</v>
      </c>
      <c r="S1552" s="25">
        <f>VLOOKUP($A1552,'2021-22 Salary &amp; Benefits'!$A:$I,5,FALSE)</f>
        <v>67585</v>
      </c>
      <c r="T1552" s="25">
        <f>VLOOKUP($A1552,'2021-22 Salary &amp; Benefits'!$A:$I,6,FALSE)</f>
        <v>68937</v>
      </c>
      <c r="U1552" s="26">
        <f t="shared" si="351"/>
        <v>55682.29025333334</v>
      </c>
      <c r="V1552" s="26">
        <f t="shared" si="352"/>
        <v>1113.8929706666677</v>
      </c>
      <c r="W1552" s="26">
        <f>'2021-22 Salary &amp; Benefits'!G$6</f>
        <v>11848.32</v>
      </c>
      <c r="X1552" s="28">
        <f>'2021-22 Salary &amp; Benefits'!H$6</f>
        <v>0.2271</v>
      </c>
      <c r="Y1552" s="28">
        <f>'2021-22 Salary &amp; Benefits'!I$6</f>
        <v>0.22070000000000001</v>
      </c>
      <c r="Z1552" s="26">
        <f t="shared" si="353"/>
        <v>22652.941367798136</v>
      </c>
      <c r="AA1552" s="27">
        <f t="shared" si="357"/>
        <v>946.60305373333358</v>
      </c>
      <c r="AB1552" s="27">
        <f t="shared" si="354"/>
        <v>208.91529395894673</v>
      </c>
      <c r="AC1552" s="27">
        <f t="shared" si="355"/>
        <v>1155.5183476922803</v>
      </c>
      <c r="AD1552" s="26">
        <f t="shared" si="356"/>
        <v>80604.642939490426</v>
      </c>
    </row>
    <row r="1553" spans="1:30" s="5" customFormat="1">
      <c r="A1553" s="129" t="s">
        <v>2418</v>
      </c>
      <c r="B1553" s="129" t="s">
        <v>1189</v>
      </c>
      <c r="C1553" s="130">
        <v>2864</v>
      </c>
      <c r="D1553" s="129" t="s">
        <v>1191</v>
      </c>
      <c r="E1553" s="169">
        <f>VLOOKUP($C1553,'2020-21 School Level AAFTE'!$C:$Z,11,FALSE)</f>
        <v>0.4234</v>
      </c>
      <c r="F1553" s="169" t="str">
        <f>VLOOKUP($C1553,'2020-21 School Level AAFTE'!$C:$Z,8,FALSE)</f>
        <v>No</v>
      </c>
      <c r="G1553" s="167">
        <f>VLOOKUP($C1553,'2020-21 School Level AAFTE'!$C:$I,7,FALSE)</f>
        <v>294.02999999999997</v>
      </c>
      <c r="H1553" s="145">
        <f>IFERROR(IF(F1553= "yes",VLOOKUP(C1553,Summary!$B:$I,5,0),0),0)</f>
        <v>0</v>
      </c>
      <c r="I1553" s="143">
        <f t="shared" si="346"/>
        <v>0</v>
      </c>
      <c r="J1553" s="101">
        <f>VLOOKUP($A1553,'2021-22 Salary &amp; Benefits'!$A:$I,3,FALSE)</f>
        <v>1</v>
      </c>
      <c r="K1553" s="101">
        <f>VLOOKUP($A1553,'2021-22 Salary &amp; Benefits'!$A:$I,4,FALSE)</f>
        <v>1</v>
      </c>
      <c r="L1553" s="45">
        <f t="shared" si="347"/>
        <v>0</v>
      </c>
      <c r="M1553" s="29">
        <v>15</v>
      </c>
      <c r="N1553" s="31">
        <f t="shared" si="348"/>
        <v>0</v>
      </c>
      <c r="O1553" s="29">
        <v>1.1000000000000001</v>
      </c>
      <c r="P1553" s="29">
        <v>36</v>
      </c>
      <c r="Q1553" s="32">
        <f t="shared" si="349"/>
        <v>0</v>
      </c>
      <c r="R1553" s="122">
        <f t="shared" si="350"/>
        <v>0</v>
      </c>
      <c r="S1553" s="25">
        <f>VLOOKUP($A1553,'2021-22 Salary &amp; Benefits'!$A:$I,5,FALSE)</f>
        <v>67585</v>
      </c>
      <c r="T1553" s="25">
        <f>VLOOKUP($A1553,'2021-22 Salary &amp; Benefits'!$A:$I,6,FALSE)</f>
        <v>68937</v>
      </c>
      <c r="U1553" s="26">
        <f t="shared" si="351"/>
        <v>0</v>
      </c>
      <c r="V1553" s="26">
        <f t="shared" si="352"/>
        <v>0</v>
      </c>
      <c r="W1553" s="26">
        <f>'2021-22 Salary &amp; Benefits'!G$6</f>
        <v>11848.32</v>
      </c>
      <c r="X1553" s="28">
        <f>'2021-22 Salary &amp; Benefits'!H$6</f>
        <v>0.2271</v>
      </c>
      <c r="Y1553" s="28">
        <f>'2021-22 Salary &amp; Benefits'!I$6</f>
        <v>0.22070000000000001</v>
      </c>
      <c r="Z1553" s="26">
        <f t="shared" si="353"/>
        <v>0</v>
      </c>
      <c r="AA1553" s="27">
        <f t="shared" si="357"/>
        <v>0</v>
      </c>
      <c r="AB1553" s="27">
        <f t="shared" si="354"/>
        <v>0</v>
      </c>
      <c r="AC1553" s="27">
        <f t="shared" si="355"/>
        <v>0</v>
      </c>
      <c r="AD1553" s="26">
        <f t="shared" si="356"/>
        <v>0</v>
      </c>
    </row>
    <row r="1554" spans="1:30" s="5" customFormat="1">
      <c r="A1554" s="129" t="s">
        <v>2418</v>
      </c>
      <c r="B1554" s="129" t="s">
        <v>1189</v>
      </c>
      <c r="C1554" s="130">
        <v>2478</v>
      </c>
      <c r="D1554" s="129" t="s">
        <v>1190</v>
      </c>
      <c r="E1554" s="169">
        <f>VLOOKUP($C1554,'2020-21 School Level AAFTE'!$C:$Z,11,FALSE)</f>
        <v>0.3377</v>
      </c>
      <c r="F1554" s="169" t="str">
        <f>VLOOKUP($C1554,'2020-21 School Level AAFTE'!$C:$Z,8,FALSE)</f>
        <v>No</v>
      </c>
      <c r="G1554" s="167">
        <f>VLOOKUP($C1554,'2020-21 School Level AAFTE'!$C:$I,7,FALSE)</f>
        <v>388.28</v>
      </c>
      <c r="H1554" s="145">
        <f>IFERROR(IF(F1554= "yes",VLOOKUP(C1554,Summary!$B:$I,5,0),0),0)</f>
        <v>0</v>
      </c>
      <c r="I1554" s="143">
        <f t="shared" si="346"/>
        <v>0</v>
      </c>
      <c r="J1554" s="101">
        <f>VLOOKUP($A1554,'2021-22 Salary &amp; Benefits'!$A:$I,3,FALSE)</f>
        <v>1</v>
      </c>
      <c r="K1554" s="101">
        <f>VLOOKUP($A1554,'2021-22 Salary &amp; Benefits'!$A:$I,4,FALSE)</f>
        <v>1</v>
      </c>
      <c r="L1554" s="45">
        <f t="shared" si="347"/>
        <v>0</v>
      </c>
      <c r="M1554" s="29">
        <v>15</v>
      </c>
      <c r="N1554" s="31">
        <f t="shared" si="348"/>
        <v>0</v>
      </c>
      <c r="O1554" s="29">
        <v>1.1000000000000001</v>
      </c>
      <c r="P1554" s="29">
        <v>36</v>
      </c>
      <c r="Q1554" s="32">
        <f t="shared" si="349"/>
        <v>0</v>
      </c>
      <c r="R1554" s="122">
        <f t="shared" si="350"/>
        <v>0</v>
      </c>
      <c r="S1554" s="25">
        <f>VLOOKUP($A1554,'2021-22 Salary &amp; Benefits'!$A:$I,5,FALSE)</f>
        <v>67585</v>
      </c>
      <c r="T1554" s="25">
        <f>VLOOKUP($A1554,'2021-22 Salary &amp; Benefits'!$A:$I,6,FALSE)</f>
        <v>68937</v>
      </c>
      <c r="U1554" s="26">
        <f t="shared" si="351"/>
        <v>0</v>
      </c>
      <c r="V1554" s="26">
        <f t="shared" si="352"/>
        <v>0</v>
      </c>
      <c r="W1554" s="26">
        <f>'2021-22 Salary &amp; Benefits'!G$6</f>
        <v>11848.32</v>
      </c>
      <c r="X1554" s="28">
        <f>'2021-22 Salary &amp; Benefits'!H$6</f>
        <v>0.2271</v>
      </c>
      <c r="Y1554" s="28">
        <f>'2021-22 Salary &amp; Benefits'!I$6</f>
        <v>0.22070000000000001</v>
      </c>
      <c r="Z1554" s="26">
        <f t="shared" si="353"/>
        <v>0</v>
      </c>
      <c r="AA1554" s="27">
        <f t="shared" si="357"/>
        <v>0</v>
      </c>
      <c r="AB1554" s="27">
        <f t="shared" si="354"/>
        <v>0</v>
      </c>
      <c r="AC1554" s="27">
        <f t="shared" si="355"/>
        <v>0</v>
      </c>
      <c r="AD1554" s="26">
        <f t="shared" si="356"/>
        <v>0</v>
      </c>
    </row>
    <row r="1555" spans="1:30" s="5" customFormat="1">
      <c r="A1555" s="129" t="s">
        <v>2365</v>
      </c>
      <c r="B1555" s="129" t="s">
        <v>739</v>
      </c>
      <c r="C1555" s="130">
        <v>3587</v>
      </c>
      <c r="D1555" s="129" t="s">
        <v>753</v>
      </c>
      <c r="E1555" s="169">
        <f>VLOOKUP($C1555,'2020-21 School Level AAFTE'!$C:$Z,11,FALSE)</f>
        <v>0.44390000000000002</v>
      </c>
      <c r="F1555" s="169" t="str">
        <f>VLOOKUP($C1555,'2020-21 School Level AAFTE'!$C:$Z,8,FALSE)</f>
        <v>No</v>
      </c>
      <c r="G1555" s="167">
        <f>VLOOKUP($C1555,'2020-21 School Level AAFTE'!$C:$I,7,FALSE)</f>
        <v>510.5</v>
      </c>
      <c r="H1555" s="145">
        <f>IFERROR(IF(F1555= "yes",VLOOKUP(C1555,Summary!$B:$I,5,0),0),0)</f>
        <v>0</v>
      </c>
      <c r="I1555" s="144">
        <f t="shared" si="346"/>
        <v>0</v>
      </c>
      <c r="J1555" s="101">
        <f>VLOOKUP($A1555,'2021-22 Salary &amp; Benefits'!$A:$I,3,FALSE)</f>
        <v>1.18</v>
      </c>
      <c r="K1555" s="101">
        <f>VLOOKUP($A1555,'2021-22 Salary &amp; Benefits'!$A:$I,4,FALSE)</f>
        <v>1.18</v>
      </c>
      <c r="L1555" s="121">
        <f t="shared" si="347"/>
        <v>0</v>
      </c>
      <c r="M1555" s="29">
        <v>15</v>
      </c>
      <c r="N1555" s="31">
        <f t="shared" si="348"/>
        <v>0</v>
      </c>
      <c r="O1555" s="29">
        <v>1.1000000000000001</v>
      </c>
      <c r="P1555" s="29">
        <v>36</v>
      </c>
      <c r="Q1555" s="32">
        <f t="shared" si="349"/>
        <v>0</v>
      </c>
      <c r="R1555" s="122">
        <f t="shared" si="350"/>
        <v>0</v>
      </c>
      <c r="S1555" s="25">
        <f>VLOOKUP($A1555,'2021-22 Salary &amp; Benefits'!$A:$I,5,FALSE)</f>
        <v>67585</v>
      </c>
      <c r="T1555" s="25">
        <f>VLOOKUP($A1555,'2021-22 Salary &amp; Benefits'!$A:$I,6,FALSE)</f>
        <v>68937</v>
      </c>
      <c r="U1555" s="26">
        <f t="shared" si="351"/>
        <v>0</v>
      </c>
      <c r="V1555" s="26">
        <f t="shared" si="352"/>
        <v>0</v>
      </c>
      <c r="W1555" s="26">
        <f>'2021-22 Salary &amp; Benefits'!G$6</f>
        <v>11848.32</v>
      </c>
      <c r="X1555" s="28">
        <f>'2021-22 Salary &amp; Benefits'!H$6</f>
        <v>0.2271</v>
      </c>
      <c r="Y1555" s="28">
        <f>'2021-22 Salary &amp; Benefits'!I$6</f>
        <v>0.22070000000000001</v>
      </c>
      <c r="Z1555" s="26">
        <f t="shared" si="353"/>
        <v>0</v>
      </c>
      <c r="AA1555" s="27">
        <f t="shared" si="357"/>
        <v>0</v>
      </c>
      <c r="AB1555" s="27">
        <f t="shared" si="354"/>
        <v>0</v>
      </c>
      <c r="AC1555" s="27">
        <f t="shared" si="355"/>
        <v>0</v>
      </c>
      <c r="AD1555" s="26">
        <f t="shared" si="356"/>
        <v>0</v>
      </c>
    </row>
    <row r="1556" spans="1:30" s="5" customFormat="1">
      <c r="A1556" s="126" t="s">
        <v>2365</v>
      </c>
      <c r="B1556" s="129" t="s">
        <v>739</v>
      </c>
      <c r="C1556" s="136">
        <v>2439</v>
      </c>
      <c r="D1556" s="127" t="s">
        <v>742</v>
      </c>
      <c r="E1556" s="169">
        <f>VLOOKUP($C1556,'2020-21 School Level AAFTE'!$C:$Z,11,FALSE)</f>
        <v>0.62239999999999995</v>
      </c>
      <c r="F1556" s="169" t="str">
        <f>VLOOKUP($C1556,'2020-21 School Level AAFTE'!$C:$Z,8,FALSE)</f>
        <v>Yes</v>
      </c>
      <c r="G1556" s="167">
        <f>VLOOKUP($C1556,'2020-21 School Level AAFTE'!$C:$I,7,FALSE)</f>
        <v>394.7</v>
      </c>
      <c r="H1556" s="145">
        <f>IFERROR(IF(F1556= "yes",VLOOKUP(C1556,Summary!$B:$I,5,0),0),0)</f>
        <v>0</v>
      </c>
      <c r="I1556" s="144">
        <f t="shared" si="346"/>
        <v>394.7</v>
      </c>
      <c r="J1556" s="101">
        <f>VLOOKUP($A1556,'2021-22 Salary &amp; Benefits'!$A:$I,3,FALSE)</f>
        <v>1.18</v>
      </c>
      <c r="K1556" s="101">
        <f>VLOOKUP($A1556,'2021-22 Salary &amp; Benefits'!$A:$I,4,FALSE)</f>
        <v>1.18</v>
      </c>
      <c r="L1556" s="121">
        <f t="shared" si="347"/>
        <v>394.7</v>
      </c>
      <c r="M1556" s="29">
        <v>15</v>
      </c>
      <c r="N1556" s="31">
        <f t="shared" si="348"/>
        <v>26.313333333333333</v>
      </c>
      <c r="O1556" s="29">
        <v>1.1000000000000001</v>
      </c>
      <c r="P1556" s="29">
        <v>36</v>
      </c>
      <c r="Q1556" s="32">
        <f t="shared" si="349"/>
        <v>1042.008</v>
      </c>
      <c r="R1556" s="122">
        <f t="shared" si="350"/>
        <v>1.1577866666666667</v>
      </c>
      <c r="S1556" s="25">
        <f>VLOOKUP($A1556,'2021-22 Salary &amp; Benefits'!$A:$I,5,FALSE)</f>
        <v>67585</v>
      </c>
      <c r="T1556" s="25">
        <f>VLOOKUP($A1556,'2021-22 Salary &amp; Benefits'!$A:$I,6,FALSE)</f>
        <v>68937</v>
      </c>
      <c r="U1556" s="26">
        <f t="shared" si="351"/>
        <v>92333.83400266667</v>
      </c>
      <c r="V1556" s="26">
        <f t="shared" si="352"/>
        <v>1847.0865365333302</v>
      </c>
      <c r="W1556" s="26">
        <f>'2021-22 Salary &amp; Benefits'!G$6</f>
        <v>11848.32</v>
      </c>
      <c r="X1556" s="28">
        <f>'2021-22 Salary &amp; Benefits'!H$6</f>
        <v>0.2271</v>
      </c>
      <c r="Y1556" s="28">
        <f>'2021-22 Salary &amp; Benefits'!I$6</f>
        <v>0.22070000000000001</v>
      </c>
      <c r="Z1556" s="26">
        <f t="shared" si="353"/>
        <v>35094.492619018507</v>
      </c>
      <c r="AA1556" s="27">
        <f t="shared" si="357"/>
        <v>1569.6820089866667</v>
      </c>
      <c r="AB1556" s="27">
        <f t="shared" si="354"/>
        <v>346.42881938335734</v>
      </c>
      <c r="AC1556" s="27">
        <f t="shared" si="355"/>
        <v>1916.1108283700241</v>
      </c>
      <c r="AD1556" s="26">
        <f t="shared" si="356"/>
        <v>131191.52398658852</v>
      </c>
    </row>
    <row r="1557" spans="1:30" s="5" customFormat="1">
      <c r="A1557" s="129" t="s">
        <v>2365</v>
      </c>
      <c r="B1557" s="129" t="s">
        <v>739</v>
      </c>
      <c r="C1557" s="130">
        <v>3034</v>
      </c>
      <c r="D1557" s="129" t="s">
        <v>746</v>
      </c>
      <c r="E1557" s="169">
        <f>VLOOKUP($C1557,'2020-21 School Level AAFTE'!$C:$Z,11,FALSE)</f>
        <v>0.71850000000000003</v>
      </c>
      <c r="F1557" s="169" t="str">
        <f>VLOOKUP($C1557,'2020-21 School Level AAFTE'!$C:$Z,8,FALSE)</f>
        <v>Yes</v>
      </c>
      <c r="G1557" s="167">
        <f>VLOOKUP($C1557,'2020-21 School Level AAFTE'!$C:$I,7,FALSE)</f>
        <v>341</v>
      </c>
      <c r="H1557" s="145">
        <f>IFERROR(IF(F1557= "yes",VLOOKUP(C1557,Summary!$B:$I,5,0),0),0)</f>
        <v>0</v>
      </c>
      <c r="I1557" s="144">
        <f t="shared" si="346"/>
        <v>341</v>
      </c>
      <c r="J1557" s="101">
        <f>VLOOKUP($A1557,'2021-22 Salary &amp; Benefits'!$A:$I,3,FALSE)</f>
        <v>1.18</v>
      </c>
      <c r="K1557" s="101">
        <f>VLOOKUP($A1557,'2021-22 Salary &amp; Benefits'!$A:$I,4,FALSE)</f>
        <v>1.18</v>
      </c>
      <c r="L1557" s="121">
        <f t="shared" si="347"/>
        <v>341</v>
      </c>
      <c r="M1557" s="29">
        <v>15</v>
      </c>
      <c r="N1557" s="31">
        <f t="shared" si="348"/>
        <v>22.733333333333334</v>
      </c>
      <c r="O1557" s="29">
        <v>1.1000000000000001</v>
      </c>
      <c r="P1557" s="29">
        <v>36</v>
      </c>
      <c r="Q1557" s="32">
        <f t="shared" si="349"/>
        <v>900.24000000000012</v>
      </c>
      <c r="R1557" s="122">
        <f t="shared" si="350"/>
        <v>1.0002666666666669</v>
      </c>
      <c r="S1557" s="25">
        <f>VLOOKUP($A1557,'2021-22 Salary &amp; Benefits'!$A:$I,5,FALSE)</f>
        <v>67585</v>
      </c>
      <c r="T1557" s="25">
        <f>VLOOKUP($A1557,'2021-22 Salary &amp; Benefits'!$A:$I,6,FALSE)</f>
        <v>68937</v>
      </c>
      <c r="U1557" s="26">
        <f t="shared" si="351"/>
        <v>79771.566746666678</v>
      </c>
      <c r="V1557" s="26">
        <f t="shared" si="352"/>
        <v>1595.7854293333221</v>
      </c>
      <c r="W1557" s="26">
        <f>'2021-22 Salary &amp; Benefits'!G$6</f>
        <v>11848.32</v>
      </c>
      <c r="X1557" s="28">
        <f>'2021-22 Salary &amp; Benefits'!H$6</f>
        <v>0.2271</v>
      </c>
      <c r="Y1557" s="28">
        <f>'2021-22 Salary &amp; Benefits'!I$6</f>
        <v>0.22070000000000001</v>
      </c>
      <c r="Z1557" s="26">
        <f t="shared" si="353"/>
        <v>30319.792204421872</v>
      </c>
      <c r="AA1557" s="27">
        <f t="shared" si="357"/>
        <v>1356.1225362666667</v>
      </c>
      <c r="AB1557" s="27">
        <f t="shared" si="354"/>
        <v>299.29624375405336</v>
      </c>
      <c r="AC1557" s="27">
        <f t="shared" si="355"/>
        <v>1655.4187800207201</v>
      </c>
      <c r="AD1557" s="26">
        <f t="shared" si="356"/>
        <v>113342.56316044259</v>
      </c>
    </row>
    <row r="1558" spans="1:30" s="5" customFormat="1">
      <c r="A1558" s="129" t="s">
        <v>2365</v>
      </c>
      <c r="B1558" s="129" t="s">
        <v>739</v>
      </c>
      <c r="C1558" s="130">
        <v>3337</v>
      </c>
      <c r="D1558" s="129" t="s">
        <v>51</v>
      </c>
      <c r="E1558" s="169">
        <f>VLOOKUP($C1558,'2020-21 School Level AAFTE'!$C:$Z,11,FALSE)</f>
        <v>0.61409999999999998</v>
      </c>
      <c r="F1558" s="169" t="str">
        <f>VLOOKUP($C1558,'2020-21 School Level AAFTE'!$C:$Z,8,FALSE)</f>
        <v>Yes</v>
      </c>
      <c r="G1558" s="167">
        <f>VLOOKUP($C1558,'2020-21 School Level AAFTE'!$C:$I,7,FALSE)</f>
        <v>405.45</v>
      </c>
      <c r="H1558" s="145">
        <f>IFERROR(IF(F1558= "yes",VLOOKUP(C1558,Summary!$B:$I,5,0),0),0)</f>
        <v>0</v>
      </c>
      <c r="I1558" s="144">
        <f t="shared" si="346"/>
        <v>405.45</v>
      </c>
      <c r="J1558" s="101">
        <f>VLOOKUP($A1558,'2021-22 Salary &amp; Benefits'!$A:$I,3,FALSE)</f>
        <v>1.18</v>
      </c>
      <c r="K1558" s="101">
        <f>VLOOKUP($A1558,'2021-22 Salary &amp; Benefits'!$A:$I,4,FALSE)</f>
        <v>1.18</v>
      </c>
      <c r="L1558" s="121">
        <f t="shared" si="347"/>
        <v>405.45</v>
      </c>
      <c r="M1558" s="29">
        <v>15</v>
      </c>
      <c r="N1558" s="31">
        <f t="shared" si="348"/>
        <v>27.029999999999998</v>
      </c>
      <c r="O1558" s="29">
        <v>1.1000000000000001</v>
      </c>
      <c r="P1558" s="29">
        <v>36</v>
      </c>
      <c r="Q1558" s="32">
        <f t="shared" si="349"/>
        <v>1070.3879999999999</v>
      </c>
      <c r="R1558" s="122">
        <f t="shared" si="350"/>
        <v>1.1893199999999999</v>
      </c>
      <c r="S1558" s="25">
        <f>VLOOKUP($A1558,'2021-22 Salary &amp; Benefits'!$A:$I,5,FALSE)</f>
        <v>67585</v>
      </c>
      <c r="T1558" s="25">
        <f>VLOOKUP($A1558,'2021-22 Salary &amp; Benefits'!$A:$I,6,FALSE)</f>
        <v>68937</v>
      </c>
      <c r="U1558" s="26">
        <f t="shared" si="351"/>
        <v>94848.626795999997</v>
      </c>
      <c r="V1558" s="26">
        <f t="shared" si="352"/>
        <v>1897.3935551999894</v>
      </c>
      <c r="W1558" s="26">
        <f>'2021-22 Salary &amp; Benefits'!G$6</f>
        <v>11848.32</v>
      </c>
      <c r="X1558" s="28">
        <f>'2021-22 Salary &amp; Benefits'!H$6</f>
        <v>0.2271</v>
      </c>
      <c r="Y1558" s="28">
        <f>'2021-22 Salary &amp; Benefits'!I$6</f>
        <v>0.22070000000000001</v>
      </c>
      <c r="Z1558" s="26">
        <f t="shared" si="353"/>
        <v>36050.321845404236</v>
      </c>
      <c r="AA1558" s="27">
        <f t="shared" si="357"/>
        <v>1612.4336725199996</v>
      </c>
      <c r="AB1558" s="27">
        <f t="shared" si="354"/>
        <v>355.86411152516393</v>
      </c>
      <c r="AC1558" s="27">
        <f t="shared" si="355"/>
        <v>1968.2977840451636</v>
      </c>
      <c r="AD1558" s="26">
        <f t="shared" si="356"/>
        <v>134764.6399806494</v>
      </c>
    </row>
    <row r="1559" spans="1:30" s="5" customFormat="1">
      <c r="A1559" s="129" t="s">
        <v>2365</v>
      </c>
      <c r="B1559" s="129" t="s">
        <v>739</v>
      </c>
      <c r="C1559" s="130">
        <v>3280</v>
      </c>
      <c r="D1559" s="129" t="s">
        <v>748</v>
      </c>
      <c r="E1559" s="169">
        <f>VLOOKUP($C1559,'2020-21 School Level AAFTE'!$C:$Z,11,FALSE)</f>
        <v>0.68030000000000002</v>
      </c>
      <c r="F1559" s="169" t="str">
        <f>VLOOKUP($C1559,'2020-21 School Level AAFTE'!$C:$Z,8,FALSE)</f>
        <v>Yes</v>
      </c>
      <c r="G1559" s="167">
        <f>VLOOKUP($C1559,'2020-21 School Level AAFTE'!$C:$I,7,FALSE)</f>
        <v>705.04</v>
      </c>
      <c r="H1559" s="145">
        <f>IFERROR(IF(F1559= "yes",VLOOKUP(C1559,Summary!$B:$I,5,0),0),0)</f>
        <v>0</v>
      </c>
      <c r="I1559" s="144">
        <f t="shared" si="346"/>
        <v>705.04</v>
      </c>
      <c r="J1559" s="101">
        <f>VLOOKUP($A1559,'2021-22 Salary &amp; Benefits'!$A:$I,3,FALSE)</f>
        <v>1.18</v>
      </c>
      <c r="K1559" s="101">
        <f>VLOOKUP($A1559,'2021-22 Salary &amp; Benefits'!$A:$I,4,FALSE)</f>
        <v>1.18</v>
      </c>
      <c r="L1559" s="121">
        <f t="shared" si="347"/>
        <v>705.04</v>
      </c>
      <c r="M1559" s="29">
        <v>15</v>
      </c>
      <c r="N1559" s="31">
        <f t="shared" si="348"/>
        <v>47.002666666666663</v>
      </c>
      <c r="O1559" s="29">
        <v>1.1000000000000001</v>
      </c>
      <c r="P1559" s="29">
        <v>36</v>
      </c>
      <c r="Q1559" s="32">
        <f t="shared" si="349"/>
        <v>1861.3056000000001</v>
      </c>
      <c r="R1559" s="122">
        <f t="shared" si="350"/>
        <v>2.0681173333333334</v>
      </c>
      <c r="S1559" s="25">
        <f>VLOOKUP($A1559,'2021-22 Salary &amp; Benefits'!$A:$I,5,FALSE)</f>
        <v>67585</v>
      </c>
      <c r="T1559" s="25">
        <f>VLOOKUP($A1559,'2021-22 Salary &amp; Benefits'!$A:$I,6,FALSE)</f>
        <v>68937</v>
      </c>
      <c r="U1559" s="26">
        <f t="shared" si="351"/>
        <v>164932.97776853334</v>
      </c>
      <c r="V1559" s="26">
        <f t="shared" si="352"/>
        <v>3299.3916689066391</v>
      </c>
      <c r="W1559" s="26">
        <f>'2021-22 Salary &amp; Benefits'!G$6</f>
        <v>11848.32</v>
      </c>
      <c r="X1559" s="28">
        <f>'2021-22 Salary &amp; Benefits'!H$6</f>
        <v>0.2271</v>
      </c>
      <c r="Y1559" s="28">
        <f>'2021-22 Salary &amp; Benefits'!I$6</f>
        <v>0.22070000000000001</v>
      </c>
      <c r="Z1559" s="26">
        <f t="shared" si="353"/>
        <v>62688.170955441616</v>
      </c>
      <c r="AA1559" s="27">
        <f t="shared" si="357"/>
        <v>2803.8728239573329</v>
      </c>
      <c r="AB1559" s="27">
        <f t="shared" si="354"/>
        <v>618.8147322473834</v>
      </c>
      <c r="AC1559" s="27">
        <f t="shared" si="355"/>
        <v>3422.6875562047162</v>
      </c>
      <c r="AD1559" s="26">
        <f t="shared" si="356"/>
        <v>234343.22794908629</v>
      </c>
    </row>
    <row r="1560" spans="1:30" s="5" customFormat="1">
      <c r="A1560" s="129" t="s">
        <v>2365</v>
      </c>
      <c r="B1560" s="129" t="s">
        <v>739</v>
      </c>
      <c r="C1560" s="130">
        <v>1534</v>
      </c>
      <c r="D1560" s="129" t="s">
        <v>740</v>
      </c>
      <c r="E1560" s="169">
        <f>VLOOKUP($C1560,'2020-21 School Level AAFTE'!$C:$Z,11,FALSE)</f>
        <v>0.72219999999999995</v>
      </c>
      <c r="F1560" s="169" t="str">
        <f>VLOOKUP($C1560,'2020-21 School Level AAFTE'!$C:$Z,8,FALSE)</f>
        <v>Yes</v>
      </c>
      <c r="G1560" s="167">
        <f>VLOOKUP($C1560,'2020-21 School Level AAFTE'!$C:$I,7,FALSE)</f>
        <v>4.8600000000000003</v>
      </c>
      <c r="H1560" s="145">
        <f>IFERROR(IF(F1560= "yes",VLOOKUP(C1560,Summary!$B:$I,5,0),0),0)</f>
        <v>0</v>
      </c>
      <c r="I1560" s="144">
        <f t="shared" si="346"/>
        <v>4.8600000000000003</v>
      </c>
      <c r="J1560" s="101">
        <f>VLOOKUP($A1560,'2021-22 Salary &amp; Benefits'!$A:$I,3,FALSE)</f>
        <v>1.18</v>
      </c>
      <c r="K1560" s="101">
        <f>VLOOKUP($A1560,'2021-22 Salary &amp; Benefits'!$A:$I,4,FALSE)</f>
        <v>1.18</v>
      </c>
      <c r="L1560" s="121">
        <f t="shared" si="347"/>
        <v>4.8600000000000003</v>
      </c>
      <c r="M1560" s="29">
        <v>15</v>
      </c>
      <c r="N1560" s="31">
        <f t="shared" si="348"/>
        <v>0.32400000000000001</v>
      </c>
      <c r="O1560" s="29">
        <v>1.1000000000000001</v>
      </c>
      <c r="P1560" s="29">
        <v>36</v>
      </c>
      <c r="Q1560" s="32">
        <f t="shared" si="349"/>
        <v>12.830400000000001</v>
      </c>
      <c r="R1560" s="122">
        <f t="shared" si="350"/>
        <v>1.4256000000000001E-2</v>
      </c>
      <c r="S1560" s="25">
        <f>VLOOKUP($A1560,'2021-22 Salary &amp; Benefits'!$A:$I,5,FALSE)</f>
        <v>67585</v>
      </c>
      <c r="T1560" s="25">
        <f>VLOOKUP($A1560,'2021-22 Salary &amp; Benefits'!$A:$I,6,FALSE)</f>
        <v>68937</v>
      </c>
      <c r="U1560" s="26">
        <f t="shared" si="351"/>
        <v>1136.9202768000002</v>
      </c>
      <c r="V1560" s="26">
        <f t="shared" si="352"/>
        <v>22.743452159999606</v>
      </c>
      <c r="W1560" s="26">
        <f>'2021-22 Salary &amp; Benefits'!G$6</f>
        <v>11848.32</v>
      </c>
      <c r="X1560" s="28">
        <f>'2021-22 Salary &amp; Benefits'!H$6</f>
        <v>0.2271</v>
      </c>
      <c r="Y1560" s="28">
        <f>'2021-22 Salary &amp; Benefits'!I$6</f>
        <v>0.22070000000000001</v>
      </c>
      <c r="Z1560" s="26">
        <f t="shared" si="353"/>
        <v>432.12372467299201</v>
      </c>
      <c r="AA1560" s="27">
        <f t="shared" si="357"/>
        <v>19.327728815999997</v>
      </c>
      <c r="AB1560" s="27">
        <f t="shared" si="354"/>
        <v>4.2656297496911995</v>
      </c>
      <c r="AC1560" s="27">
        <f t="shared" si="355"/>
        <v>23.593358565691197</v>
      </c>
      <c r="AD1560" s="26">
        <f t="shared" si="356"/>
        <v>1615.3808121986831</v>
      </c>
    </row>
    <row r="1561" spans="1:30" s="5" customFormat="1">
      <c r="A1561" s="129" t="s">
        <v>2365</v>
      </c>
      <c r="B1561" s="129" t="s">
        <v>739</v>
      </c>
      <c r="C1561" s="130">
        <v>1784</v>
      </c>
      <c r="D1561" s="129" t="s">
        <v>2756</v>
      </c>
      <c r="E1561" s="169">
        <f>VLOOKUP($C1561,'2020-21 School Level AAFTE'!$C:$Z,11,FALSE)</f>
        <v>0.10680000000000001</v>
      </c>
      <c r="F1561" s="169" t="str">
        <f>VLOOKUP($C1561,'2020-21 School Level AAFTE'!$C:$Z,8,FALSE)</f>
        <v>No</v>
      </c>
      <c r="G1561" s="167">
        <f>VLOOKUP($C1561,'2020-21 School Level AAFTE'!$C:$I,7,FALSE)</f>
        <v>114.41</v>
      </c>
      <c r="H1561" s="145">
        <f>IFERROR(IF(F1561= "yes",VLOOKUP(C1561,Summary!$B:$I,5,0),0),0)</f>
        <v>0</v>
      </c>
      <c r="I1561" s="144">
        <f t="shared" si="346"/>
        <v>0</v>
      </c>
      <c r="J1561" s="101">
        <f>VLOOKUP($A1561,'2021-22 Salary &amp; Benefits'!$A:$I,3,FALSE)</f>
        <v>1.18</v>
      </c>
      <c r="K1561" s="101">
        <f>VLOOKUP($A1561,'2021-22 Salary &amp; Benefits'!$A:$I,4,FALSE)</f>
        <v>1.18</v>
      </c>
      <c r="L1561" s="121">
        <f t="shared" si="347"/>
        <v>0</v>
      </c>
      <c r="M1561" s="29">
        <v>15</v>
      </c>
      <c r="N1561" s="31">
        <f t="shared" si="348"/>
        <v>0</v>
      </c>
      <c r="O1561" s="29">
        <v>1.1000000000000001</v>
      </c>
      <c r="P1561" s="29">
        <v>36</v>
      </c>
      <c r="Q1561" s="32">
        <f t="shared" si="349"/>
        <v>0</v>
      </c>
      <c r="R1561" s="122">
        <f t="shared" si="350"/>
        <v>0</v>
      </c>
      <c r="S1561" s="25">
        <f>VLOOKUP($A1561,'2021-22 Salary &amp; Benefits'!$A:$I,5,FALSE)</f>
        <v>67585</v>
      </c>
      <c r="T1561" s="25">
        <f>VLOOKUP($A1561,'2021-22 Salary &amp; Benefits'!$A:$I,6,FALSE)</f>
        <v>68937</v>
      </c>
      <c r="U1561" s="26">
        <f t="shared" si="351"/>
        <v>0</v>
      </c>
      <c r="V1561" s="26">
        <f t="shared" si="352"/>
        <v>0</v>
      </c>
      <c r="W1561" s="26">
        <f>'2021-22 Salary &amp; Benefits'!G$6</f>
        <v>11848.32</v>
      </c>
      <c r="X1561" s="28">
        <f>'2021-22 Salary &amp; Benefits'!H$6</f>
        <v>0.2271</v>
      </c>
      <c r="Y1561" s="28">
        <f>'2021-22 Salary &amp; Benefits'!I$6</f>
        <v>0.22070000000000001</v>
      </c>
      <c r="Z1561" s="26">
        <f t="shared" si="353"/>
        <v>0</v>
      </c>
      <c r="AA1561" s="27">
        <f t="shared" si="357"/>
        <v>0</v>
      </c>
      <c r="AB1561" s="27">
        <f t="shared" si="354"/>
        <v>0</v>
      </c>
      <c r="AC1561" s="27">
        <f t="shared" si="355"/>
        <v>0</v>
      </c>
      <c r="AD1561" s="26">
        <f t="shared" si="356"/>
        <v>0</v>
      </c>
    </row>
    <row r="1562" spans="1:30" s="5" customFormat="1">
      <c r="A1562" s="129" t="s">
        <v>2365</v>
      </c>
      <c r="B1562" s="129" t="s">
        <v>739</v>
      </c>
      <c r="C1562" s="130">
        <v>3485</v>
      </c>
      <c r="D1562" s="129" t="s">
        <v>750</v>
      </c>
      <c r="E1562" s="169">
        <f>VLOOKUP($C1562,'2020-21 School Level AAFTE'!$C:$Z,11,FALSE)</f>
        <v>0.1837</v>
      </c>
      <c r="F1562" s="169" t="str">
        <f>VLOOKUP($C1562,'2020-21 School Level AAFTE'!$C:$Z,8,FALSE)</f>
        <v>No</v>
      </c>
      <c r="G1562" s="167">
        <f>VLOOKUP($C1562,'2020-21 School Level AAFTE'!$C:$I,7,FALSE)</f>
        <v>586.02</v>
      </c>
      <c r="H1562" s="145">
        <f>IFERROR(IF(F1562= "yes",VLOOKUP(C1562,Summary!$B:$I,5,0),0),0)</f>
        <v>0</v>
      </c>
      <c r="I1562" s="143">
        <f t="shared" si="346"/>
        <v>0</v>
      </c>
      <c r="J1562" s="101">
        <f>VLOOKUP($A1562,'2021-22 Salary &amp; Benefits'!$A:$I,3,FALSE)</f>
        <v>1.18</v>
      </c>
      <c r="K1562" s="101">
        <f>VLOOKUP($A1562,'2021-22 Salary &amp; Benefits'!$A:$I,4,FALSE)</f>
        <v>1.18</v>
      </c>
      <c r="L1562" s="45">
        <f t="shared" si="347"/>
        <v>0</v>
      </c>
      <c r="M1562" s="29">
        <v>15</v>
      </c>
      <c r="N1562" s="31">
        <f t="shared" si="348"/>
        <v>0</v>
      </c>
      <c r="O1562" s="29">
        <v>1.1000000000000001</v>
      </c>
      <c r="P1562" s="29">
        <v>36</v>
      </c>
      <c r="Q1562" s="32">
        <f t="shared" si="349"/>
        <v>0</v>
      </c>
      <c r="R1562" s="122">
        <f t="shared" si="350"/>
        <v>0</v>
      </c>
      <c r="S1562" s="25">
        <f>VLOOKUP($A1562,'2021-22 Salary &amp; Benefits'!$A:$I,5,FALSE)</f>
        <v>67585</v>
      </c>
      <c r="T1562" s="25">
        <f>VLOOKUP($A1562,'2021-22 Salary &amp; Benefits'!$A:$I,6,FALSE)</f>
        <v>68937</v>
      </c>
      <c r="U1562" s="26">
        <f t="shared" si="351"/>
        <v>0</v>
      </c>
      <c r="V1562" s="26">
        <f t="shared" si="352"/>
        <v>0</v>
      </c>
      <c r="W1562" s="26">
        <f>'2021-22 Salary &amp; Benefits'!G$6</f>
        <v>11848.32</v>
      </c>
      <c r="X1562" s="28">
        <f>'2021-22 Salary &amp; Benefits'!H$6</f>
        <v>0.2271</v>
      </c>
      <c r="Y1562" s="28">
        <f>'2021-22 Salary &amp; Benefits'!I$6</f>
        <v>0.22070000000000001</v>
      </c>
      <c r="Z1562" s="26">
        <f t="shared" si="353"/>
        <v>0</v>
      </c>
      <c r="AA1562" s="27">
        <f t="shared" si="357"/>
        <v>0</v>
      </c>
      <c r="AB1562" s="27">
        <f t="shared" si="354"/>
        <v>0</v>
      </c>
      <c r="AC1562" s="27">
        <f t="shared" si="355"/>
        <v>0</v>
      </c>
      <c r="AD1562" s="26">
        <f t="shared" si="356"/>
        <v>0</v>
      </c>
    </row>
    <row r="1563" spans="1:30" s="5" customFormat="1">
      <c r="A1563" s="129" t="s">
        <v>2365</v>
      </c>
      <c r="B1563" s="129" t="s">
        <v>739</v>
      </c>
      <c r="C1563" s="130">
        <v>3630</v>
      </c>
      <c r="D1563" s="129" t="s">
        <v>754</v>
      </c>
      <c r="E1563" s="169">
        <f>VLOOKUP($C1563,'2020-21 School Level AAFTE'!$C:$Z,11,FALSE)</f>
        <v>0.3417</v>
      </c>
      <c r="F1563" s="169" t="str">
        <f>VLOOKUP($C1563,'2020-21 School Level AAFTE'!$C:$Z,8,FALSE)</f>
        <v>No</v>
      </c>
      <c r="G1563" s="167">
        <f>VLOOKUP($C1563,'2020-21 School Level AAFTE'!$C:$I,7,FALSE)</f>
        <v>1796.3799999999999</v>
      </c>
      <c r="H1563" s="145">
        <f>IFERROR(IF(F1563= "yes",VLOOKUP(C1563,Summary!$B:$I,5,0),0),0)</f>
        <v>0</v>
      </c>
      <c r="I1563" s="143">
        <f t="shared" si="346"/>
        <v>0</v>
      </c>
      <c r="J1563" s="101">
        <f>VLOOKUP($A1563,'2021-22 Salary &amp; Benefits'!$A:$I,3,FALSE)</f>
        <v>1.18</v>
      </c>
      <c r="K1563" s="101">
        <f>VLOOKUP($A1563,'2021-22 Salary &amp; Benefits'!$A:$I,4,FALSE)</f>
        <v>1.18</v>
      </c>
      <c r="L1563" s="45">
        <f t="shared" si="347"/>
        <v>0</v>
      </c>
      <c r="M1563" s="29">
        <v>15</v>
      </c>
      <c r="N1563" s="31">
        <f t="shared" si="348"/>
        <v>0</v>
      </c>
      <c r="O1563" s="29">
        <v>1.1000000000000001</v>
      </c>
      <c r="P1563" s="29">
        <v>36</v>
      </c>
      <c r="Q1563" s="32">
        <f t="shared" si="349"/>
        <v>0</v>
      </c>
      <c r="R1563" s="122">
        <f t="shared" si="350"/>
        <v>0</v>
      </c>
      <c r="S1563" s="25">
        <f>VLOOKUP($A1563,'2021-22 Salary &amp; Benefits'!$A:$I,5,FALSE)</f>
        <v>67585</v>
      </c>
      <c r="T1563" s="25">
        <f>VLOOKUP($A1563,'2021-22 Salary &amp; Benefits'!$A:$I,6,FALSE)</f>
        <v>68937</v>
      </c>
      <c r="U1563" s="26">
        <f t="shared" si="351"/>
        <v>0</v>
      </c>
      <c r="V1563" s="26">
        <f t="shared" si="352"/>
        <v>0</v>
      </c>
      <c r="W1563" s="26">
        <f>'2021-22 Salary &amp; Benefits'!G$6</f>
        <v>11848.32</v>
      </c>
      <c r="X1563" s="28">
        <f>'2021-22 Salary &amp; Benefits'!H$6</f>
        <v>0.2271</v>
      </c>
      <c r="Y1563" s="28">
        <f>'2021-22 Salary &amp; Benefits'!I$6</f>
        <v>0.22070000000000001</v>
      </c>
      <c r="Z1563" s="26">
        <f t="shared" si="353"/>
        <v>0</v>
      </c>
      <c r="AA1563" s="27">
        <f t="shared" si="357"/>
        <v>0</v>
      </c>
      <c r="AB1563" s="27">
        <f t="shared" si="354"/>
        <v>0</v>
      </c>
      <c r="AC1563" s="27">
        <f t="shared" si="355"/>
        <v>0</v>
      </c>
      <c r="AD1563" s="26">
        <f t="shared" si="356"/>
        <v>0</v>
      </c>
    </row>
    <row r="1564" spans="1:30" s="5" customFormat="1">
      <c r="A1564" s="129" t="s">
        <v>2365</v>
      </c>
      <c r="B1564" s="129" t="s">
        <v>739</v>
      </c>
      <c r="C1564" s="130">
        <v>2640</v>
      </c>
      <c r="D1564" s="129" t="s">
        <v>745</v>
      </c>
      <c r="E1564" s="169">
        <f>VLOOKUP($C1564,'2020-21 School Level AAFTE'!$C:$Z,11,FALSE)</f>
        <v>0.6512</v>
      </c>
      <c r="F1564" s="169" t="str">
        <f>VLOOKUP($C1564,'2020-21 School Level AAFTE'!$C:$Z,8,FALSE)</f>
        <v>Yes</v>
      </c>
      <c r="G1564" s="167">
        <f>VLOOKUP($C1564,'2020-21 School Level AAFTE'!$C:$I,7,FALSE)</f>
        <v>477.1</v>
      </c>
      <c r="H1564" s="145">
        <f>IFERROR(IF(F1564= "yes",VLOOKUP(C1564,Summary!$B:$I,5,0),0),0)</f>
        <v>0</v>
      </c>
      <c r="I1564" s="143">
        <f t="shared" si="346"/>
        <v>477.1</v>
      </c>
      <c r="J1564" s="101">
        <f>VLOOKUP($A1564,'2021-22 Salary &amp; Benefits'!$A:$I,3,FALSE)</f>
        <v>1.18</v>
      </c>
      <c r="K1564" s="101">
        <f>VLOOKUP($A1564,'2021-22 Salary &amp; Benefits'!$A:$I,4,FALSE)</f>
        <v>1.18</v>
      </c>
      <c r="L1564" s="45">
        <f t="shared" si="347"/>
        <v>477.1</v>
      </c>
      <c r="M1564" s="29">
        <v>15</v>
      </c>
      <c r="N1564" s="31">
        <f t="shared" si="348"/>
        <v>31.806666666666668</v>
      </c>
      <c r="O1564" s="29">
        <v>1.1000000000000001</v>
      </c>
      <c r="P1564" s="29">
        <v>36</v>
      </c>
      <c r="Q1564" s="32">
        <f t="shared" si="349"/>
        <v>1259.5440000000003</v>
      </c>
      <c r="R1564" s="122">
        <f t="shared" si="350"/>
        <v>1.3994933333333337</v>
      </c>
      <c r="S1564" s="25">
        <f>VLOOKUP($A1564,'2021-22 Salary &amp; Benefits'!$A:$I,5,FALSE)</f>
        <v>67585</v>
      </c>
      <c r="T1564" s="25">
        <f>VLOOKUP($A1564,'2021-22 Salary &amp; Benefits'!$A:$I,6,FALSE)</f>
        <v>68937</v>
      </c>
      <c r="U1564" s="26">
        <f t="shared" si="351"/>
        <v>111610.01318133337</v>
      </c>
      <c r="V1564" s="26">
        <f t="shared" si="352"/>
        <v>2232.6956842666405</v>
      </c>
      <c r="W1564" s="26">
        <f>'2021-22 Salary &amp; Benefits'!G$6</f>
        <v>11848.32</v>
      </c>
      <c r="X1564" s="28">
        <f>'2021-22 Salary &amp; Benefits'!H$6</f>
        <v>0.2271</v>
      </c>
      <c r="Y1564" s="28">
        <f>'2021-22 Salary &amp; Benefits'!I$6</f>
        <v>0.22070000000000001</v>
      </c>
      <c r="Z1564" s="26">
        <f t="shared" si="353"/>
        <v>42421.034782198461</v>
      </c>
      <c r="AA1564" s="27">
        <f t="shared" si="357"/>
        <v>1897.3784810933334</v>
      </c>
      <c r="AB1564" s="27">
        <f t="shared" si="354"/>
        <v>418.75143077729871</v>
      </c>
      <c r="AC1564" s="27">
        <f t="shared" si="355"/>
        <v>2316.129911870632</v>
      </c>
      <c r="AD1564" s="26">
        <f t="shared" si="356"/>
        <v>158579.87355966913</v>
      </c>
    </row>
    <row r="1565" spans="1:30" s="5" customFormat="1">
      <c r="A1565" s="129" t="s">
        <v>2365</v>
      </c>
      <c r="B1565" s="129" t="s">
        <v>739</v>
      </c>
      <c r="C1565" s="130">
        <v>5229</v>
      </c>
      <c r="D1565" s="129" t="s">
        <v>760</v>
      </c>
      <c r="E1565" s="169">
        <f>VLOOKUP($C1565,'2020-21 School Level AAFTE'!$C:$Z,11,FALSE)</f>
        <v>0.63680000000000003</v>
      </c>
      <c r="F1565" s="169" t="str">
        <f>VLOOKUP($C1565,'2020-21 School Level AAFTE'!$C:$Z,8,FALSE)</f>
        <v>Yes</v>
      </c>
      <c r="G1565" s="167">
        <f>VLOOKUP($C1565,'2020-21 School Level AAFTE'!$C:$I,7,FALSE)</f>
        <v>389.3</v>
      </c>
      <c r="H1565" s="145">
        <f>IFERROR(IF(F1565= "yes",VLOOKUP(C1565,Summary!$B:$I,5,0),0),0)</f>
        <v>0</v>
      </c>
      <c r="I1565" s="143">
        <f t="shared" si="346"/>
        <v>389.3</v>
      </c>
      <c r="J1565" s="101">
        <f>VLOOKUP($A1565,'2021-22 Salary &amp; Benefits'!$A:$I,3,FALSE)</f>
        <v>1.18</v>
      </c>
      <c r="K1565" s="101">
        <f>VLOOKUP($A1565,'2021-22 Salary &amp; Benefits'!$A:$I,4,FALSE)</f>
        <v>1.18</v>
      </c>
      <c r="L1565" s="45">
        <f t="shared" si="347"/>
        <v>389.3</v>
      </c>
      <c r="M1565" s="29">
        <v>15</v>
      </c>
      <c r="N1565" s="31">
        <f t="shared" si="348"/>
        <v>25.953333333333333</v>
      </c>
      <c r="O1565" s="29">
        <v>1.1000000000000001</v>
      </c>
      <c r="P1565" s="29">
        <v>36</v>
      </c>
      <c r="Q1565" s="32">
        <f t="shared" si="349"/>
        <v>1027.7520000000002</v>
      </c>
      <c r="R1565" s="122">
        <f t="shared" si="350"/>
        <v>1.1419466666666669</v>
      </c>
      <c r="S1565" s="25">
        <f>VLOOKUP($A1565,'2021-22 Salary &amp; Benefits'!$A:$I,5,FALSE)</f>
        <v>67585</v>
      </c>
      <c r="T1565" s="25">
        <f>VLOOKUP($A1565,'2021-22 Salary &amp; Benefits'!$A:$I,6,FALSE)</f>
        <v>68937</v>
      </c>
      <c r="U1565" s="26">
        <f t="shared" si="351"/>
        <v>91070.589250666686</v>
      </c>
      <c r="V1565" s="26">
        <f t="shared" si="352"/>
        <v>1821.8160341333132</v>
      </c>
      <c r="W1565" s="26">
        <f>'2021-22 Salary &amp; Benefits'!G$6</f>
        <v>11848.32</v>
      </c>
      <c r="X1565" s="28">
        <f>'2021-22 Salary &amp; Benefits'!H$6</f>
        <v>0.2271</v>
      </c>
      <c r="Y1565" s="28">
        <f>'2021-22 Salary &amp; Benefits'!I$6</f>
        <v>0.22070000000000001</v>
      </c>
      <c r="Z1565" s="26">
        <f t="shared" si="353"/>
        <v>34614.355147159629</v>
      </c>
      <c r="AA1565" s="27">
        <f t="shared" si="357"/>
        <v>1548.2067547466665</v>
      </c>
      <c r="AB1565" s="27">
        <f t="shared" si="354"/>
        <v>341.68923077258933</v>
      </c>
      <c r="AC1565" s="27">
        <f t="shared" si="355"/>
        <v>1889.8959855192559</v>
      </c>
      <c r="AD1565" s="26">
        <f t="shared" si="356"/>
        <v>129396.65641747888</v>
      </c>
    </row>
    <row r="1566" spans="1:30" s="5" customFormat="1">
      <c r="A1566" s="129" t="s">
        <v>2365</v>
      </c>
      <c r="B1566" s="129" t="s">
        <v>739</v>
      </c>
      <c r="C1566" s="130">
        <v>2597</v>
      </c>
      <c r="D1566" s="129" t="s">
        <v>744</v>
      </c>
      <c r="E1566" s="169">
        <f>VLOOKUP($C1566,'2020-21 School Level AAFTE'!$C:$Z,11,FALSE)</f>
        <v>0.3115</v>
      </c>
      <c r="F1566" s="169" t="str">
        <f>VLOOKUP($C1566,'2020-21 School Level AAFTE'!$C:$Z,8,FALSE)</f>
        <v>No</v>
      </c>
      <c r="G1566" s="167">
        <f>VLOOKUP($C1566,'2020-21 School Level AAFTE'!$C:$I,7,FALSE)</f>
        <v>599.4</v>
      </c>
      <c r="H1566" s="145">
        <f>IFERROR(IF(F1566= "yes",VLOOKUP(C1566,Summary!$B:$I,5,0),0),0)</f>
        <v>0</v>
      </c>
      <c r="I1566" s="144">
        <f t="shared" si="346"/>
        <v>0</v>
      </c>
      <c r="J1566" s="101">
        <f>VLOOKUP($A1566,'2021-22 Salary &amp; Benefits'!$A:$I,3,FALSE)</f>
        <v>1.18</v>
      </c>
      <c r="K1566" s="101">
        <f>VLOOKUP($A1566,'2021-22 Salary &amp; Benefits'!$A:$I,4,FALSE)</f>
        <v>1.18</v>
      </c>
      <c r="L1566" s="121">
        <f t="shared" si="347"/>
        <v>0</v>
      </c>
      <c r="M1566" s="29">
        <v>15</v>
      </c>
      <c r="N1566" s="31">
        <f t="shared" si="348"/>
        <v>0</v>
      </c>
      <c r="O1566" s="29">
        <v>1.1000000000000001</v>
      </c>
      <c r="P1566" s="29">
        <v>36</v>
      </c>
      <c r="Q1566" s="32">
        <f t="shared" si="349"/>
        <v>0</v>
      </c>
      <c r="R1566" s="122">
        <f t="shared" si="350"/>
        <v>0</v>
      </c>
      <c r="S1566" s="25">
        <f>VLOOKUP($A1566,'2021-22 Salary &amp; Benefits'!$A:$I,5,FALSE)</f>
        <v>67585</v>
      </c>
      <c r="T1566" s="25">
        <f>VLOOKUP($A1566,'2021-22 Salary &amp; Benefits'!$A:$I,6,FALSE)</f>
        <v>68937</v>
      </c>
      <c r="U1566" s="26">
        <f t="shared" si="351"/>
        <v>0</v>
      </c>
      <c r="V1566" s="26">
        <f t="shared" si="352"/>
        <v>0</v>
      </c>
      <c r="W1566" s="26">
        <f>'2021-22 Salary &amp; Benefits'!G$6</f>
        <v>11848.32</v>
      </c>
      <c r="X1566" s="28">
        <f>'2021-22 Salary &amp; Benefits'!H$6</f>
        <v>0.2271</v>
      </c>
      <c r="Y1566" s="28">
        <f>'2021-22 Salary &amp; Benefits'!I$6</f>
        <v>0.22070000000000001</v>
      </c>
      <c r="Z1566" s="26">
        <f t="shared" si="353"/>
        <v>0</v>
      </c>
      <c r="AA1566" s="27">
        <f t="shared" si="357"/>
        <v>0</v>
      </c>
      <c r="AB1566" s="27">
        <f t="shared" si="354"/>
        <v>0</v>
      </c>
      <c r="AC1566" s="27">
        <f t="shared" si="355"/>
        <v>0</v>
      </c>
      <c r="AD1566" s="26">
        <f t="shared" si="356"/>
        <v>0</v>
      </c>
    </row>
    <row r="1567" spans="1:30" s="5" customFormat="1">
      <c r="A1567" s="129" t="s">
        <v>2365</v>
      </c>
      <c r="B1567" s="129" t="s">
        <v>739</v>
      </c>
      <c r="C1567" s="130">
        <v>2929</v>
      </c>
      <c r="D1567" s="129" t="s">
        <v>699</v>
      </c>
      <c r="E1567" s="169">
        <f>VLOOKUP($C1567,'2020-21 School Level AAFTE'!$C:$Z,11,FALSE)</f>
        <v>0.75129999999999997</v>
      </c>
      <c r="F1567" s="169" t="str">
        <f>VLOOKUP($C1567,'2020-21 School Level AAFTE'!$C:$Z,8,FALSE)</f>
        <v>Yes</v>
      </c>
      <c r="G1567" s="167">
        <f>VLOOKUP($C1567,'2020-21 School Level AAFTE'!$C:$I,7,FALSE)</f>
        <v>362.7</v>
      </c>
      <c r="H1567" s="145">
        <f>IFERROR(IF(F1567= "yes",VLOOKUP(C1567,Summary!$B:$I,5,0),0),0)</f>
        <v>0</v>
      </c>
      <c r="I1567" s="144">
        <f t="shared" si="346"/>
        <v>362.7</v>
      </c>
      <c r="J1567" s="101">
        <f>VLOOKUP($A1567,'2021-22 Salary &amp; Benefits'!$A:$I,3,FALSE)</f>
        <v>1.18</v>
      </c>
      <c r="K1567" s="101">
        <f>VLOOKUP($A1567,'2021-22 Salary &amp; Benefits'!$A:$I,4,FALSE)</f>
        <v>1.18</v>
      </c>
      <c r="L1567" s="121">
        <f t="shared" si="347"/>
        <v>362.7</v>
      </c>
      <c r="M1567" s="29">
        <v>15</v>
      </c>
      <c r="N1567" s="31">
        <f t="shared" si="348"/>
        <v>24.18</v>
      </c>
      <c r="O1567" s="29">
        <v>1.1000000000000001</v>
      </c>
      <c r="P1567" s="29">
        <v>36</v>
      </c>
      <c r="Q1567" s="32">
        <f t="shared" si="349"/>
        <v>957.52800000000013</v>
      </c>
      <c r="R1567" s="122">
        <f t="shared" si="350"/>
        <v>1.0639200000000002</v>
      </c>
      <c r="S1567" s="25">
        <f>VLOOKUP($A1567,'2021-22 Salary &amp; Benefits'!$A:$I,5,FALSE)</f>
        <v>67585</v>
      </c>
      <c r="T1567" s="25">
        <f>VLOOKUP($A1567,'2021-22 Salary &amp; Benefits'!$A:$I,6,FALSE)</f>
        <v>68937</v>
      </c>
      <c r="U1567" s="26">
        <f t="shared" si="351"/>
        <v>84847.939176000014</v>
      </c>
      <c r="V1567" s="26">
        <f t="shared" si="352"/>
        <v>1697.3354111999943</v>
      </c>
      <c r="W1567" s="26">
        <f>'2021-22 Salary &amp; Benefits'!G$6</f>
        <v>11848.32</v>
      </c>
      <c r="X1567" s="28">
        <f>'2021-22 Salary &amp; Benefits'!H$6</f>
        <v>0.2271</v>
      </c>
      <c r="Y1567" s="28">
        <f>'2021-22 Salary &amp; Benefits'!I$6</f>
        <v>0.22070000000000001</v>
      </c>
      <c r="Z1567" s="26">
        <f t="shared" si="353"/>
        <v>32249.233526521442</v>
      </c>
      <c r="AA1567" s="27">
        <f t="shared" si="357"/>
        <v>1442.4212431200003</v>
      </c>
      <c r="AB1567" s="27">
        <f t="shared" si="354"/>
        <v>318.34236835658407</v>
      </c>
      <c r="AC1567" s="27">
        <f t="shared" si="355"/>
        <v>1760.7636114765844</v>
      </c>
      <c r="AD1567" s="26">
        <f t="shared" si="356"/>
        <v>120555.27172519804</v>
      </c>
    </row>
    <row r="1568" spans="1:30" s="5" customFormat="1">
      <c r="A1568" s="129" t="s">
        <v>2365</v>
      </c>
      <c r="B1568" s="129" t="s">
        <v>739</v>
      </c>
      <c r="C1568" s="130">
        <v>3741</v>
      </c>
      <c r="D1568" s="129" t="s">
        <v>758</v>
      </c>
      <c r="E1568" s="169">
        <f>VLOOKUP($C1568,'2020-21 School Level AAFTE'!$C:$Z,11,FALSE)</f>
        <v>0.50700000000000001</v>
      </c>
      <c r="F1568" s="169" t="str">
        <f>VLOOKUP($C1568,'2020-21 School Level AAFTE'!$C:$Z,8,FALSE)</f>
        <v>Yes</v>
      </c>
      <c r="G1568" s="167">
        <f>VLOOKUP($C1568,'2020-21 School Level AAFTE'!$C:$I,7,FALSE)</f>
        <v>1187.17</v>
      </c>
      <c r="H1568" s="145">
        <f>IFERROR(IF(F1568= "yes",VLOOKUP(C1568,Summary!$B:$I,5,0),0),0)</f>
        <v>0</v>
      </c>
      <c r="I1568" s="143">
        <f t="shared" si="346"/>
        <v>1187.17</v>
      </c>
      <c r="J1568" s="101">
        <f>VLOOKUP($A1568,'2021-22 Salary &amp; Benefits'!$A:$I,3,FALSE)</f>
        <v>1.18</v>
      </c>
      <c r="K1568" s="101">
        <f>VLOOKUP($A1568,'2021-22 Salary &amp; Benefits'!$A:$I,4,FALSE)</f>
        <v>1.18</v>
      </c>
      <c r="L1568" s="45">
        <f t="shared" si="347"/>
        <v>1187.17</v>
      </c>
      <c r="M1568" s="29">
        <v>15</v>
      </c>
      <c r="N1568" s="31">
        <f t="shared" si="348"/>
        <v>79.144666666666666</v>
      </c>
      <c r="O1568" s="29">
        <v>1.1000000000000001</v>
      </c>
      <c r="P1568" s="29">
        <v>36</v>
      </c>
      <c r="Q1568" s="32">
        <f t="shared" si="349"/>
        <v>3134.1288</v>
      </c>
      <c r="R1568" s="122">
        <f t="shared" si="350"/>
        <v>3.4823653333333331</v>
      </c>
      <c r="S1568" s="25">
        <f>VLOOKUP($A1568,'2021-22 Salary &amp; Benefits'!$A:$I,5,FALSE)</f>
        <v>67585</v>
      </c>
      <c r="T1568" s="25">
        <f>VLOOKUP($A1568,'2021-22 Salary &amp; Benefits'!$A:$I,6,FALSE)</f>
        <v>68937</v>
      </c>
      <c r="U1568" s="26">
        <f t="shared" si="351"/>
        <v>277719.68004293332</v>
      </c>
      <c r="V1568" s="26">
        <f t="shared" si="352"/>
        <v>5555.6263581865933</v>
      </c>
      <c r="W1568" s="26">
        <f>'2021-22 Salary &amp; Benefits'!G$6</f>
        <v>11848.32</v>
      </c>
      <c r="X1568" s="28">
        <f>'2021-22 Salary &amp; Benefits'!H$6</f>
        <v>0.2271</v>
      </c>
      <c r="Y1568" s="28">
        <f>'2021-22 Salary &amp; Benefits'!I$6</f>
        <v>0.22070000000000001</v>
      </c>
      <c r="Z1568" s="26">
        <f t="shared" si="353"/>
        <v>105556.44490124194</v>
      </c>
      <c r="AA1568" s="27">
        <f t="shared" si="357"/>
        <v>4721.2551066853321</v>
      </c>
      <c r="AB1568" s="27">
        <f t="shared" si="354"/>
        <v>1041.9810020454529</v>
      </c>
      <c r="AC1568" s="27">
        <f t="shared" si="355"/>
        <v>5763.2361087307854</v>
      </c>
      <c r="AD1568" s="26">
        <f t="shared" si="356"/>
        <v>394594.98741109262</v>
      </c>
    </row>
    <row r="1569" spans="1:30" s="5" customFormat="1">
      <c r="A1569" s="129" t="s">
        <v>2365</v>
      </c>
      <c r="B1569" s="129" t="s">
        <v>739</v>
      </c>
      <c r="C1569" s="130">
        <v>3586</v>
      </c>
      <c r="D1569" s="129" t="s">
        <v>752</v>
      </c>
      <c r="E1569" s="169">
        <f>VLOOKUP($C1569,'2020-21 School Level AAFTE'!$C:$Z,11,FALSE)</f>
        <v>0.24990000000000001</v>
      </c>
      <c r="F1569" s="169" t="str">
        <f>VLOOKUP($C1569,'2020-21 School Level AAFTE'!$C:$Z,8,FALSE)</f>
        <v>No</v>
      </c>
      <c r="G1569" s="167">
        <f>VLOOKUP($C1569,'2020-21 School Level AAFTE'!$C:$I,7,FALSE)</f>
        <v>643.44000000000005</v>
      </c>
      <c r="H1569" s="145">
        <f>IFERROR(IF(F1569= "yes",VLOOKUP(C1569,Summary!$B:$I,5,0),0),0)</f>
        <v>0</v>
      </c>
      <c r="I1569" s="144">
        <f t="shared" si="346"/>
        <v>0</v>
      </c>
      <c r="J1569" s="101">
        <f>VLOOKUP($A1569,'2021-22 Salary &amp; Benefits'!$A:$I,3,FALSE)</f>
        <v>1.18</v>
      </c>
      <c r="K1569" s="101">
        <f>VLOOKUP($A1569,'2021-22 Salary &amp; Benefits'!$A:$I,4,FALSE)</f>
        <v>1.18</v>
      </c>
      <c r="L1569" s="121">
        <f t="shared" si="347"/>
        <v>0</v>
      </c>
      <c r="M1569" s="29">
        <v>15</v>
      </c>
      <c r="N1569" s="31">
        <f t="shared" si="348"/>
        <v>0</v>
      </c>
      <c r="O1569" s="29">
        <v>1.1000000000000001</v>
      </c>
      <c r="P1569" s="29">
        <v>36</v>
      </c>
      <c r="Q1569" s="32">
        <f t="shared" si="349"/>
        <v>0</v>
      </c>
      <c r="R1569" s="122">
        <f t="shared" si="350"/>
        <v>0</v>
      </c>
      <c r="S1569" s="25">
        <f>VLOOKUP($A1569,'2021-22 Salary &amp; Benefits'!$A:$I,5,FALSE)</f>
        <v>67585</v>
      </c>
      <c r="T1569" s="25">
        <f>VLOOKUP($A1569,'2021-22 Salary &amp; Benefits'!$A:$I,6,FALSE)</f>
        <v>68937</v>
      </c>
      <c r="U1569" s="26">
        <f t="shared" si="351"/>
        <v>0</v>
      </c>
      <c r="V1569" s="26">
        <f t="shared" si="352"/>
        <v>0</v>
      </c>
      <c r="W1569" s="26">
        <f>'2021-22 Salary &amp; Benefits'!G$6</f>
        <v>11848.32</v>
      </c>
      <c r="X1569" s="28">
        <f>'2021-22 Salary &amp; Benefits'!H$6</f>
        <v>0.2271</v>
      </c>
      <c r="Y1569" s="28">
        <f>'2021-22 Salary &amp; Benefits'!I$6</f>
        <v>0.22070000000000001</v>
      </c>
      <c r="Z1569" s="26">
        <f t="shared" si="353"/>
        <v>0</v>
      </c>
      <c r="AA1569" s="27">
        <f t="shared" si="357"/>
        <v>0</v>
      </c>
      <c r="AB1569" s="27">
        <f t="shared" si="354"/>
        <v>0</v>
      </c>
      <c r="AC1569" s="27">
        <f t="shared" si="355"/>
        <v>0</v>
      </c>
      <c r="AD1569" s="26">
        <f t="shared" si="356"/>
        <v>0</v>
      </c>
    </row>
    <row r="1570" spans="1:30" s="5" customFormat="1">
      <c r="A1570" s="129" t="s">
        <v>2365</v>
      </c>
      <c r="B1570" s="129" t="s">
        <v>739</v>
      </c>
      <c r="C1570" s="130">
        <v>3035</v>
      </c>
      <c r="D1570" s="129" t="s">
        <v>747</v>
      </c>
      <c r="E1570" s="169">
        <f>VLOOKUP($C1570,'2020-21 School Level AAFTE'!$C:$Z,11,FALSE)</f>
        <v>0.49590000000000001</v>
      </c>
      <c r="F1570" s="169" t="str">
        <f>VLOOKUP($C1570,'2020-21 School Level AAFTE'!$C:$Z,8,FALSE)</f>
        <v>No</v>
      </c>
      <c r="G1570" s="167">
        <f>VLOOKUP($C1570,'2020-21 School Level AAFTE'!$C:$I,7,FALSE)</f>
        <v>916.64</v>
      </c>
      <c r="H1570" s="145">
        <f>IFERROR(IF(F1570= "yes",VLOOKUP(C1570,Summary!$B:$I,5,0),0),0)</f>
        <v>0</v>
      </c>
      <c r="I1570" s="143">
        <f t="shared" si="346"/>
        <v>0</v>
      </c>
      <c r="J1570" s="101">
        <f>VLOOKUP($A1570,'2021-22 Salary &amp; Benefits'!$A:$I,3,FALSE)</f>
        <v>1.18</v>
      </c>
      <c r="K1570" s="101">
        <f>VLOOKUP($A1570,'2021-22 Salary &amp; Benefits'!$A:$I,4,FALSE)</f>
        <v>1.18</v>
      </c>
      <c r="L1570" s="45">
        <f t="shared" si="347"/>
        <v>0</v>
      </c>
      <c r="M1570" s="29">
        <v>15</v>
      </c>
      <c r="N1570" s="31">
        <f t="shared" si="348"/>
        <v>0</v>
      </c>
      <c r="O1570" s="29">
        <v>1.1000000000000001</v>
      </c>
      <c r="P1570" s="29">
        <v>36</v>
      </c>
      <c r="Q1570" s="32">
        <f t="shared" si="349"/>
        <v>0</v>
      </c>
      <c r="R1570" s="122">
        <f t="shared" si="350"/>
        <v>0</v>
      </c>
      <c r="S1570" s="25">
        <f>VLOOKUP($A1570,'2021-22 Salary &amp; Benefits'!$A:$I,5,FALSE)</f>
        <v>67585</v>
      </c>
      <c r="T1570" s="25">
        <f>VLOOKUP($A1570,'2021-22 Salary &amp; Benefits'!$A:$I,6,FALSE)</f>
        <v>68937</v>
      </c>
      <c r="U1570" s="26">
        <f t="shared" si="351"/>
        <v>0</v>
      </c>
      <c r="V1570" s="26">
        <f t="shared" si="352"/>
        <v>0</v>
      </c>
      <c r="W1570" s="26">
        <f>'2021-22 Salary &amp; Benefits'!G$6</f>
        <v>11848.32</v>
      </c>
      <c r="X1570" s="28">
        <f>'2021-22 Salary &amp; Benefits'!H$6</f>
        <v>0.2271</v>
      </c>
      <c r="Y1570" s="28">
        <f>'2021-22 Salary &amp; Benefits'!I$6</f>
        <v>0.22070000000000001</v>
      </c>
      <c r="Z1570" s="26">
        <f t="shared" si="353"/>
        <v>0</v>
      </c>
      <c r="AA1570" s="27">
        <f t="shared" si="357"/>
        <v>0</v>
      </c>
      <c r="AB1570" s="27">
        <f t="shared" si="354"/>
        <v>0</v>
      </c>
      <c r="AC1570" s="27">
        <f t="shared" si="355"/>
        <v>0</v>
      </c>
      <c r="AD1570" s="26">
        <f t="shared" si="356"/>
        <v>0</v>
      </c>
    </row>
    <row r="1571" spans="1:30" s="5" customFormat="1">
      <c r="A1571" s="129" t="s">
        <v>2365</v>
      </c>
      <c r="B1571" s="129" t="s">
        <v>739</v>
      </c>
      <c r="C1571" s="130">
        <v>3434</v>
      </c>
      <c r="D1571" s="129" t="s">
        <v>749</v>
      </c>
      <c r="E1571" s="169">
        <f>VLOOKUP($C1571,'2020-21 School Level AAFTE'!$C:$Z,11,FALSE)</f>
        <v>0.56469999999999998</v>
      </c>
      <c r="F1571" s="169" t="str">
        <f>VLOOKUP($C1571,'2020-21 School Level AAFTE'!$C:$Z,8,FALSE)</f>
        <v>Yes</v>
      </c>
      <c r="G1571" s="167">
        <f>VLOOKUP($C1571,'2020-21 School Level AAFTE'!$C:$I,7,FALSE)</f>
        <v>1020.41</v>
      </c>
      <c r="H1571" s="145">
        <f>IFERROR(IF(F1571= "yes",VLOOKUP(C1571,Summary!$B:$I,5,0),0),0)</f>
        <v>0</v>
      </c>
      <c r="I1571" s="144">
        <f t="shared" si="346"/>
        <v>1020.41</v>
      </c>
      <c r="J1571" s="101">
        <f>VLOOKUP($A1571,'2021-22 Salary &amp; Benefits'!$A:$I,3,FALSE)</f>
        <v>1.18</v>
      </c>
      <c r="K1571" s="101">
        <f>VLOOKUP($A1571,'2021-22 Salary &amp; Benefits'!$A:$I,4,FALSE)</f>
        <v>1.18</v>
      </c>
      <c r="L1571" s="121">
        <f t="shared" si="347"/>
        <v>1020.41</v>
      </c>
      <c r="M1571" s="29">
        <v>15</v>
      </c>
      <c r="N1571" s="31">
        <f t="shared" si="348"/>
        <v>68.027333333333331</v>
      </c>
      <c r="O1571" s="29">
        <v>1.1000000000000001</v>
      </c>
      <c r="P1571" s="29">
        <v>36</v>
      </c>
      <c r="Q1571" s="32">
        <f t="shared" si="349"/>
        <v>2693.8824</v>
      </c>
      <c r="R1571" s="122">
        <f t="shared" si="350"/>
        <v>2.9932026666666665</v>
      </c>
      <c r="S1571" s="25">
        <f>VLOOKUP($A1571,'2021-22 Salary &amp; Benefits'!$A:$I,5,FALSE)</f>
        <v>67585</v>
      </c>
      <c r="T1571" s="25">
        <f>VLOOKUP($A1571,'2021-22 Salary &amp; Benefits'!$A:$I,6,FALSE)</f>
        <v>68937</v>
      </c>
      <c r="U1571" s="26">
        <f t="shared" si="351"/>
        <v>238708.81062746665</v>
      </c>
      <c r="V1571" s="26">
        <f t="shared" si="352"/>
        <v>4775.2358062932908</v>
      </c>
      <c r="W1571" s="26">
        <f>'2021-22 Salary &amp; Benefits'!G$6</f>
        <v>11848.32</v>
      </c>
      <c r="X1571" s="28">
        <f>'2021-22 Salary &amp; Benefits'!H$6</f>
        <v>0.2271</v>
      </c>
      <c r="Y1571" s="28">
        <f>'2021-22 Salary &amp; Benefits'!I$6</f>
        <v>0.22070000000000001</v>
      </c>
      <c r="Z1571" s="26">
        <f t="shared" si="353"/>
        <v>90729.088455466612</v>
      </c>
      <c r="AA1571" s="27">
        <f t="shared" si="357"/>
        <v>4058.067440562666</v>
      </c>
      <c r="AB1571" s="27">
        <f t="shared" si="354"/>
        <v>895.61548413218043</v>
      </c>
      <c r="AC1571" s="27">
        <f t="shared" si="355"/>
        <v>4953.6829246948464</v>
      </c>
      <c r="AD1571" s="26">
        <f t="shared" si="356"/>
        <v>339166.81781392137</v>
      </c>
    </row>
    <row r="1572" spans="1:30" s="5" customFormat="1">
      <c r="A1572" s="151" t="s">
        <v>2365</v>
      </c>
      <c r="B1572" s="129" t="s">
        <v>739</v>
      </c>
      <c r="C1572" s="133">
        <v>5335</v>
      </c>
      <c r="D1572" s="151" t="s">
        <v>762</v>
      </c>
      <c r="E1572" s="169">
        <f>VLOOKUP($C1572,'2020-21 School Level AAFTE'!$C:$Z,11,FALSE)</f>
        <v>0.55020000000000002</v>
      </c>
      <c r="F1572" s="169" t="str">
        <f>VLOOKUP($C1572,'2020-21 School Level AAFTE'!$C:$Z,8,FALSE)</f>
        <v>Yes</v>
      </c>
      <c r="G1572" s="167">
        <f>VLOOKUP($C1572,'2020-21 School Level AAFTE'!$C:$I,7,FALSE)</f>
        <v>42.9</v>
      </c>
      <c r="H1572" s="145">
        <f>IFERROR(IF(F1572= "yes",VLOOKUP(C1572,Summary!$B:$I,5,0),0),0)</f>
        <v>0</v>
      </c>
      <c r="I1572" s="143">
        <f t="shared" si="346"/>
        <v>42.9</v>
      </c>
      <c r="J1572" s="101">
        <f>VLOOKUP($A1572,'2021-22 Salary &amp; Benefits'!$A:$I,3,FALSE)</f>
        <v>1.18</v>
      </c>
      <c r="K1572" s="101">
        <f>VLOOKUP($A1572,'2021-22 Salary &amp; Benefits'!$A:$I,4,FALSE)</f>
        <v>1.18</v>
      </c>
      <c r="L1572" s="45">
        <f t="shared" si="347"/>
        <v>42.9</v>
      </c>
      <c r="M1572" s="29">
        <v>15</v>
      </c>
      <c r="N1572" s="31">
        <f t="shared" si="348"/>
        <v>2.86</v>
      </c>
      <c r="O1572" s="29">
        <v>1.1000000000000001</v>
      </c>
      <c r="P1572" s="29">
        <v>36</v>
      </c>
      <c r="Q1572" s="32">
        <f t="shared" si="349"/>
        <v>113.256</v>
      </c>
      <c r="R1572" s="122">
        <f t="shared" si="350"/>
        <v>0.12584000000000001</v>
      </c>
      <c r="S1572" s="25">
        <f>VLOOKUP($A1572,'2021-22 Salary &amp; Benefits'!$A:$I,5,FALSE)</f>
        <v>67585</v>
      </c>
      <c r="T1572" s="25">
        <f>VLOOKUP($A1572,'2021-22 Salary &amp; Benefits'!$A:$I,6,FALSE)</f>
        <v>68937</v>
      </c>
      <c r="U1572" s="26">
        <f t="shared" si="351"/>
        <v>10035.777752000002</v>
      </c>
      <c r="V1572" s="26">
        <f t="shared" si="352"/>
        <v>200.76010239999778</v>
      </c>
      <c r="W1572" s="26">
        <f>'2021-22 Salary &amp; Benefits'!G$6</f>
        <v>11848.32</v>
      </c>
      <c r="X1572" s="28">
        <f>'2021-22 Salary &amp; Benefits'!H$6</f>
        <v>0.2271</v>
      </c>
      <c r="Y1572" s="28">
        <f>'2021-22 Salary &amp; Benefits'!I$6</f>
        <v>0.22070000000000001</v>
      </c>
      <c r="Z1572" s="26">
        <f t="shared" si="353"/>
        <v>3814.4254708788794</v>
      </c>
      <c r="AA1572" s="27">
        <f t="shared" si="357"/>
        <v>170.60896423999998</v>
      </c>
      <c r="AB1572" s="27">
        <f t="shared" si="354"/>
        <v>37.653398407767995</v>
      </c>
      <c r="AC1572" s="27">
        <f t="shared" si="355"/>
        <v>208.26236264776799</v>
      </c>
      <c r="AD1572" s="26">
        <f t="shared" si="356"/>
        <v>14259.225687926646</v>
      </c>
    </row>
    <row r="1573" spans="1:30" s="5" customFormat="1">
      <c r="A1573" s="129" t="s">
        <v>2365</v>
      </c>
      <c r="B1573" s="129" t="s">
        <v>739</v>
      </c>
      <c r="C1573" s="130">
        <v>1648</v>
      </c>
      <c r="D1573" s="129" t="s">
        <v>741</v>
      </c>
      <c r="E1573" s="169">
        <f>VLOOKUP($C1573,'2020-21 School Level AAFTE'!$C:$Z,11,FALSE)</f>
        <v>0.42509999999999998</v>
      </c>
      <c r="F1573" s="169" t="str">
        <f>VLOOKUP($C1573,'2020-21 School Level AAFTE'!$C:$Z,8,FALSE)</f>
        <v>No</v>
      </c>
      <c r="G1573" s="167">
        <f>VLOOKUP($C1573,'2020-21 School Level AAFTE'!$C:$I,7,FALSE)</f>
        <v>17.2</v>
      </c>
      <c r="H1573" s="145">
        <f>IFERROR(IF(F1573= "yes",VLOOKUP(C1573,Summary!$B:$I,5,0),0),0)</f>
        <v>0</v>
      </c>
      <c r="I1573" s="143">
        <f t="shared" si="346"/>
        <v>0</v>
      </c>
      <c r="J1573" s="101">
        <f>VLOOKUP($A1573,'2021-22 Salary &amp; Benefits'!$A:$I,3,FALSE)</f>
        <v>1.18</v>
      </c>
      <c r="K1573" s="101">
        <f>VLOOKUP($A1573,'2021-22 Salary &amp; Benefits'!$A:$I,4,FALSE)</f>
        <v>1.18</v>
      </c>
      <c r="L1573" s="45">
        <f t="shared" si="347"/>
        <v>0</v>
      </c>
      <c r="M1573" s="29">
        <v>15</v>
      </c>
      <c r="N1573" s="31">
        <f t="shared" si="348"/>
        <v>0</v>
      </c>
      <c r="O1573" s="29">
        <v>1.1000000000000001</v>
      </c>
      <c r="P1573" s="29">
        <v>36</v>
      </c>
      <c r="Q1573" s="32">
        <f t="shared" si="349"/>
        <v>0</v>
      </c>
      <c r="R1573" s="122">
        <f t="shared" si="350"/>
        <v>0</v>
      </c>
      <c r="S1573" s="25">
        <f>VLOOKUP($A1573,'2021-22 Salary &amp; Benefits'!$A:$I,5,FALSE)</f>
        <v>67585</v>
      </c>
      <c r="T1573" s="25">
        <f>VLOOKUP($A1573,'2021-22 Salary &amp; Benefits'!$A:$I,6,FALSE)</f>
        <v>68937</v>
      </c>
      <c r="U1573" s="26">
        <f t="shared" si="351"/>
        <v>0</v>
      </c>
      <c r="V1573" s="26">
        <f t="shared" si="352"/>
        <v>0</v>
      </c>
      <c r="W1573" s="26">
        <f>'2021-22 Salary &amp; Benefits'!G$6</f>
        <v>11848.32</v>
      </c>
      <c r="X1573" s="28">
        <f>'2021-22 Salary &amp; Benefits'!H$6</f>
        <v>0.2271</v>
      </c>
      <c r="Y1573" s="28">
        <f>'2021-22 Salary &amp; Benefits'!I$6</f>
        <v>0.22070000000000001</v>
      </c>
      <c r="Z1573" s="26">
        <f t="shared" si="353"/>
        <v>0</v>
      </c>
      <c r="AA1573" s="27">
        <f t="shared" si="357"/>
        <v>0</v>
      </c>
      <c r="AB1573" s="27">
        <f t="shared" si="354"/>
        <v>0</v>
      </c>
      <c r="AC1573" s="27">
        <f t="shared" si="355"/>
        <v>0</v>
      </c>
      <c r="AD1573" s="26">
        <f t="shared" si="356"/>
        <v>0</v>
      </c>
    </row>
    <row r="1574" spans="1:30" s="5" customFormat="1">
      <c r="A1574" s="129" t="s">
        <v>2365</v>
      </c>
      <c r="B1574" s="129" t="s">
        <v>739</v>
      </c>
      <c r="C1574" s="130">
        <v>5070</v>
      </c>
      <c r="D1574" s="129" t="s">
        <v>759</v>
      </c>
      <c r="E1574" s="169">
        <f>VLOOKUP($C1574,'2020-21 School Level AAFTE'!$C:$Z,11,FALSE)</f>
        <v>0.74299999999999999</v>
      </c>
      <c r="F1574" s="169" t="str">
        <f>VLOOKUP($C1574,'2020-21 School Level AAFTE'!$C:$Z,8,FALSE)</f>
        <v>Yes</v>
      </c>
      <c r="G1574" s="167">
        <f>VLOOKUP($C1574,'2020-21 School Level AAFTE'!$C:$I,7,FALSE)</f>
        <v>36.869999999999997</v>
      </c>
      <c r="H1574" s="145">
        <f>IFERROR(IF(F1574= "yes",VLOOKUP(C1574,Summary!$B:$I,5,0),0),0)</f>
        <v>0</v>
      </c>
      <c r="I1574" s="144">
        <f t="shared" si="346"/>
        <v>36.869999999999997</v>
      </c>
      <c r="J1574" s="101">
        <f>VLOOKUP($A1574,'2021-22 Salary &amp; Benefits'!$A:$I,3,FALSE)</f>
        <v>1.18</v>
      </c>
      <c r="K1574" s="101">
        <f>VLOOKUP($A1574,'2021-22 Salary &amp; Benefits'!$A:$I,4,FALSE)</f>
        <v>1.18</v>
      </c>
      <c r="L1574" s="121">
        <f t="shared" si="347"/>
        <v>36.869999999999997</v>
      </c>
      <c r="M1574" s="29">
        <v>15</v>
      </c>
      <c r="N1574" s="31">
        <f t="shared" si="348"/>
        <v>2.4579999999999997</v>
      </c>
      <c r="O1574" s="29">
        <v>1.1000000000000001</v>
      </c>
      <c r="P1574" s="29">
        <v>36</v>
      </c>
      <c r="Q1574" s="32">
        <f t="shared" si="349"/>
        <v>97.336799999999997</v>
      </c>
      <c r="R1574" s="122">
        <f t="shared" si="350"/>
        <v>0.108152</v>
      </c>
      <c r="S1574" s="25">
        <f>VLOOKUP($A1574,'2021-22 Salary &amp; Benefits'!$A:$I,5,FALSE)</f>
        <v>67585</v>
      </c>
      <c r="T1574" s="25">
        <f>VLOOKUP($A1574,'2021-22 Salary &amp; Benefits'!$A:$I,6,FALSE)</f>
        <v>68937</v>
      </c>
      <c r="U1574" s="26">
        <f t="shared" si="351"/>
        <v>8625.1544456000011</v>
      </c>
      <c r="V1574" s="26">
        <f t="shared" si="352"/>
        <v>172.5413747199982</v>
      </c>
      <c r="W1574" s="26">
        <f>'2021-22 Salary &amp; Benefits'!G$6</f>
        <v>11848.32</v>
      </c>
      <c r="X1574" s="28">
        <f>'2021-22 Salary &amp; Benefits'!H$6</f>
        <v>0.2271</v>
      </c>
      <c r="Y1574" s="28">
        <f>'2021-22 Salary &amp; Benefits'!I$6</f>
        <v>0.22070000000000001</v>
      </c>
      <c r="Z1574" s="26">
        <f t="shared" si="353"/>
        <v>3278.271960636464</v>
      </c>
      <c r="AA1574" s="27">
        <f t="shared" si="357"/>
        <v>146.62826367199997</v>
      </c>
      <c r="AB1574" s="27">
        <f t="shared" si="354"/>
        <v>32.360857792410393</v>
      </c>
      <c r="AC1574" s="27">
        <f t="shared" si="355"/>
        <v>178.98912146441037</v>
      </c>
      <c r="AD1574" s="26">
        <f t="shared" si="356"/>
        <v>12254.956902420874</v>
      </c>
    </row>
    <row r="1575" spans="1:30" s="5" customFormat="1">
      <c r="A1575" s="129" t="s">
        <v>2365</v>
      </c>
      <c r="B1575" s="129" t="s">
        <v>739</v>
      </c>
      <c r="C1575" s="130">
        <v>3521</v>
      </c>
      <c r="D1575" s="129" t="s">
        <v>751</v>
      </c>
      <c r="E1575" s="169">
        <f>VLOOKUP($C1575,'2020-21 School Level AAFTE'!$C:$Z,11,FALSE)</f>
        <v>0.58189999999999997</v>
      </c>
      <c r="F1575" s="169" t="str">
        <f>VLOOKUP($C1575,'2020-21 School Level AAFTE'!$C:$Z,8,FALSE)</f>
        <v>Yes</v>
      </c>
      <c r="G1575" s="167">
        <f>VLOOKUP($C1575,'2020-21 School Level AAFTE'!$C:$I,7,FALSE)</f>
        <v>384.35</v>
      </c>
      <c r="H1575" s="145">
        <f>IFERROR(IF(F1575= "yes",VLOOKUP(C1575,Summary!$B:$I,5,0),0),0)</f>
        <v>0</v>
      </c>
      <c r="I1575" s="143">
        <f t="shared" si="346"/>
        <v>384.35</v>
      </c>
      <c r="J1575" s="101">
        <f>VLOOKUP($A1575,'2021-22 Salary &amp; Benefits'!$A:$I,3,FALSE)</f>
        <v>1.18</v>
      </c>
      <c r="K1575" s="101">
        <f>VLOOKUP($A1575,'2021-22 Salary &amp; Benefits'!$A:$I,4,FALSE)</f>
        <v>1.18</v>
      </c>
      <c r="L1575" s="45">
        <f t="shared" si="347"/>
        <v>384.35</v>
      </c>
      <c r="M1575" s="29">
        <v>15</v>
      </c>
      <c r="N1575" s="31">
        <f t="shared" si="348"/>
        <v>25.623333333333335</v>
      </c>
      <c r="O1575" s="29">
        <v>1.1000000000000001</v>
      </c>
      <c r="P1575" s="29">
        <v>36</v>
      </c>
      <c r="Q1575" s="32">
        <f t="shared" si="349"/>
        <v>1014.6840000000001</v>
      </c>
      <c r="R1575" s="122">
        <f t="shared" si="350"/>
        <v>1.1274266666666668</v>
      </c>
      <c r="S1575" s="25">
        <f>VLOOKUP($A1575,'2021-22 Salary &amp; Benefits'!$A:$I,5,FALSE)</f>
        <v>67585</v>
      </c>
      <c r="T1575" s="25">
        <f>VLOOKUP($A1575,'2021-22 Salary &amp; Benefits'!$A:$I,6,FALSE)</f>
        <v>68937</v>
      </c>
      <c r="U1575" s="26">
        <f t="shared" si="351"/>
        <v>89912.61489466668</v>
      </c>
      <c r="V1575" s="26">
        <f t="shared" si="352"/>
        <v>1798.6514069333207</v>
      </c>
      <c r="W1575" s="26">
        <f>'2021-22 Salary &amp; Benefits'!G$6</f>
        <v>11848.32</v>
      </c>
      <c r="X1575" s="28">
        <f>'2021-22 Salary &amp; Benefits'!H$6</f>
        <v>0.2271</v>
      </c>
      <c r="Y1575" s="28">
        <f>'2021-22 Salary &amp; Benefits'!I$6</f>
        <v>0.22070000000000001</v>
      </c>
      <c r="Z1575" s="26">
        <f t="shared" si="353"/>
        <v>34174.229131288987</v>
      </c>
      <c r="AA1575" s="27">
        <f t="shared" si="357"/>
        <v>1528.5211050266666</v>
      </c>
      <c r="AB1575" s="27">
        <f t="shared" si="354"/>
        <v>337.34460787938536</v>
      </c>
      <c r="AC1575" s="27">
        <f t="shared" si="355"/>
        <v>1865.8657129060521</v>
      </c>
      <c r="AD1575" s="26">
        <f t="shared" si="356"/>
        <v>127751.36114579503</v>
      </c>
    </row>
    <row r="1576" spans="1:30" s="5" customFormat="1">
      <c r="A1576" s="126" t="s">
        <v>2365</v>
      </c>
      <c r="B1576" s="129" t="s">
        <v>739</v>
      </c>
      <c r="C1576" s="128">
        <v>2475</v>
      </c>
      <c r="D1576" s="126" t="s">
        <v>743</v>
      </c>
      <c r="E1576" s="169">
        <f>VLOOKUP($C1576,'2020-21 School Level AAFTE'!$C:$Z,11,FALSE)</f>
        <v>0.60770000000000002</v>
      </c>
      <c r="F1576" s="169" t="str">
        <f>VLOOKUP($C1576,'2020-21 School Level AAFTE'!$C:$Z,8,FALSE)</f>
        <v>Yes</v>
      </c>
      <c r="G1576" s="167">
        <f>VLOOKUP($C1576,'2020-21 School Level AAFTE'!$C:$I,7,FALSE)</f>
        <v>1150.6399999999999</v>
      </c>
      <c r="H1576" s="145">
        <f>IFERROR(IF(F1576= "yes",VLOOKUP(C1576,Summary!$B:$I,5,0),0),0)</f>
        <v>0</v>
      </c>
      <c r="I1576" s="143">
        <f t="shared" si="346"/>
        <v>1150.6399999999999</v>
      </c>
      <c r="J1576" s="101">
        <f>VLOOKUP($A1576,'2021-22 Salary &amp; Benefits'!$A:$I,3,FALSE)</f>
        <v>1.18</v>
      </c>
      <c r="K1576" s="101">
        <f>VLOOKUP($A1576,'2021-22 Salary &amp; Benefits'!$A:$I,4,FALSE)</f>
        <v>1.18</v>
      </c>
      <c r="L1576" s="45">
        <f t="shared" si="347"/>
        <v>1150.6399999999999</v>
      </c>
      <c r="M1576" s="29">
        <v>15</v>
      </c>
      <c r="N1576" s="31">
        <f t="shared" si="348"/>
        <v>76.709333333333319</v>
      </c>
      <c r="O1576" s="29">
        <v>1.1000000000000001</v>
      </c>
      <c r="P1576" s="29">
        <v>36</v>
      </c>
      <c r="Q1576" s="32">
        <f t="shared" si="349"/>
        <v>3037.6895999999997</v>
      </c>
      <c r="R1576" s="122">
        <f t="shared" si="350"/>
        <v>3.3752106666666664</v>
      </c>
      <c r="S1576" s="25">
        <f>VLOOKUP($A1576,'2021-22 Salary &amp; Benefits'!$A:$I,5,FALSE)</f>
        <v>67585</v>
      </c>
      <c r="T1576" s="25">
        <f>VLOOKUP($A1576,'2021-22 Salary &amp; Benefits'!$A:$I,6,FALSE)</f>
        <v>68937</v>
      </c>
      <c r="U1576" s="26">
        <f t="shared" si="351"/>
        <v>269174.06322986668</v>
      </c>
      <c r="V1576" s="26">
        <f t="shared" si="352"/>
        <v>5384.6760891732411</v>
      </c>
      <c r="W1576" s="26">
        <f>'2021-22 Salary &amp; Benefits'!G$6</f>
        <v>11848.32</v>
      </c>
      <c r="X1576" s="28">
        <f>'2021-22 Salary &amp; Benefits'!H$6</f>
        <v>0.2271</v>
      </c>
      <c r="Y1576" s="28">
        <f>'2021-22 Salary &amp; Benefits'!I$6</f>
        <v>0.22070000000000001</v>
      </c>
      <c r="Z1576" s="26">
        <f t="shared" si="353"/>
        <v>102308.40381846325</v>
      </c>
      <c r="AA1576" s="27">
        <f t="shared" si="357"/>
        <v>4575.9789886506651</v>
      </c>
      <c r="AB1576" s="27">
        <f t="shared" si="354"/>
        <v>1009.9185627952019</v>
      </c>
      <c r="AC1576" s="27">
        <f t="shared" si="355"/>
        <v>5585.8975514458671</v>
      </c>
      <c r="AD1576" s="26">
        <f t="shared" si="356"/>
        <v>382453.04068894906</v>
      </c>
    </row>
    <row r="1577" spans="1:30" s="5" customFormat="1">
      <c r="A1577" s="129" t="s">
        <v>2365</v>
      </c>
      <c r="B1577" s="129" t="s">
        <v>739</v>
      </c>
      <c r="C1577" s="130">
        <v>5484</v>
      </c>
      <c r="D1577" s="129" t="s">
        <v>2757</v>
      </c>
      <c r="E1577" s="169">
        <f>VLOOKUP($C1577,'2020-21 School Level AAFTE'!$C:$Z,11,FALSE)</f>
        <v>0.37330000000000002</v>
      </c>
      <c r="F1577" s="169" t="str">
        <f>VLOOKUP($C1577,'2020-21 School Level AAFTE'!$C:$Z,8,FALSE)</f>
        <v>No</v>
      </c>
      <c r="G1577" s="167">
        <f>VLOOKUP($C1577,'2020-21 School Level AAFTE'!$C:$I,7,FALSE)</f>
        <v>908.03</v>
      </c>
      <c r="H1577" s="145">
        <f>IFERROR(IF(F1577= "yes",VLOOKUP(C1577,Summary!$B:$I,5,0),0),0)</f>
        <v>0</v>
      </c>
      <c r="I1577" s="143">
        <f t="shared" si="346"/>
        <v>0</v>
      </c>
      <c r="J1577" s="101">
        <f>VLOOKUP($A1577,'2021-22 Salary &amp; Benefits'!$A:$I,3,FALSE)</f>
        <v>1.18</v>
      </c>
      <c r="K1577" s="101">
        <f>VLOOKUP($A1577,'2021-22 Salary &amp; Benefits'!$A:$I,4,FALSE)</f>
        <v>1.18</v>
      </c>
      <c r="L1577" s="45">
        <f t="shared" si="347"/>
        <v>0</v>
      </c>
      <c r="M1577" s="29">
        <v>15</v>
      </c>
      <c r="N1577" s="31">
        <f t="shared" si="348"/>
        <v>0</v>
      </c>
      <c r="O1577" s="29">
        <v>1.1000000000000001</v>
      </c>
      <c r="P1577" s="29">
        <v>36</v>
      </c>
      <c r="Q1577" s="32">
        <f t="shared" si="349"/>
        <v>0</v>
      </c>
      <c r="R1577" s="122">
        <f t="shared" si="350"/>
        <v>0</v>
      </c>
      <c r="S1577" s="25">
        <f>VLOOKUP($A1577,'2021-22 Salary &amp; Benefits'!$A:$I,5,FALSE)</f>
        <v>67585</v>
      </c>
      <c r="T1577" s="25">
        <f>VLOOKUP($A1577,'2021-22 Salary &amp; Benefits'!$A:$I,6,FALSE)</f>
        <v>68937</v>
      </c>
      <c r="U1577" s="26">
        <f t="shared" si="351"/>
        <v>0</v>
      </c>
      <c r="V1577" s="26">
        <f t="shared" si="352"/>
        <v>0</v>
      </c>
      <c r="W1577" s="26">
        <f>'2021-22 Salary &amp; Benefits'!G$6</f>
        <v>11848.32</v>
      </c>
      <c r="X1577" s="28">
        <f>'2021-22 Salary &amp; Benefits'!H$6</f>
        <v>0.2271</v>
      </c>
      <c r="Y1577" s="28">
        <f>'2021-22 Salary &amp; Benefits'!I$6</f>
        <v>0.22070000000000001</v>
      </c>
      <c r="Z1577" s="26">
        <f t="shared" si="353"/>
        <v>0</v>
      </c>
      <c r="AA1577" s="27">
        <f t="shared" si="357"/>
        <v>0</v>
      </c>
      <c r="AB1577" s="27">
        <f t="shared" si="354"/>
        <v>0</v>
      </c>
      <c r="AC1577" s="27">
        <f t="shared" si="355"/>
        <v>0</v>
      </c>
      <c r="AD1577" s="26">
        <f t="shared" si="356"/>
        <v>0</v>
      </c>
    </row>
    <row r="1578" spans="1:30" s="5" customFormat="1">
      <c r="A1578" s="129" t="s">
        <v>2365</v>
      </c>
      <c r="B1578" s="129" t="s">
        <v>739</v>
      </c>
      <c r="C1578" s="130">
        <v>5519</v>
      </c>
      <c r="D1578" s="129" t="s">
        <v>3144</v>
      </c>
      <c r="E1578" s="169">
        <f>VLOOKUP($C1578,'2020-21 School Level AAFTE'!$C:$Z,11,FALSE)</f>
        <v>0.37119999999999997</v>
      </c>
      <c r="F1578" s="169" t="str">
        <f>VLOOKUP($C1578,'2020-21 School Level AAFTE'!$C:$Z,8,FALSE)</f>
        <v>No</v>
      </c>
      <c r="G1578" s="167">
        <f>VLOOKUP($C1578,'2020-21 School Level AAFTE'!$C:$I,7,FALSE)</f>
        <v>538.44000000000005</v>
      </c>
      <c r="H1578" s="145">
        <f>IFERROR(IF(F1578= "yes",VLOOKUP(C1578,Summary!$B:$I,5,0),0),0)</f>
        <v>0</v>
      </c>
      <c r="I1578" s="144">
        <f t="shared" si="346"/>
        <v>0</v>
      </c>
      <c r="J1578" s="101">
        <f>VLOOKUP($A1578,'2021-22 Salary &amp; Benefits'!$A:$I,3,FALSE)</f>
        <v>1.18</v>
      </c>
      <c r="K1578" s="101">
        <f>VLOOKUP($A1578,'2021-22 Salary &amp; Benefits'!$A:$I,4,FALSE)</f>
        <v>1.18</v>
      </c>
      <c r="L1578" s="121">
        <f t="shared" si="347"/>
        <v>0</v>
      </c>
      <c r="M1578" s="29">
        <v>15</v>
      </c>
      <c r="N1578" s="31">
        <f t="shared" si="348"/>
        <v>0</v>
      </c>
      <c r="O1578" s="29">
        <v>1.1000000000000001</v>
      </c>
      <c r="P1578" s="29">
        <v>36</v>
      </c>
      <c r="Q1578" s="32">
        <f t="shared" si="349"/>
        <v>0</v>
      </c>
      <c r="R1578" s="122">
        <f t="shared" si="350"/>
        <v>0</v>
      </c>
      <c r="S1578" s="25">
        <f>VLOOKUP($A1578,'2021-22 Salary &amp; Benefits'!$A:$I,5,FALSE)</f>
        <v>67585</v>
      </c>
      <c r="T1578" s="25">
        <f>VLOOKUP($A1578,'2021-22 Salary &amp; Benefits'!$A:$I,6,FALSE)</f>
        <v>68937</v>
      </c>
      <c r="U1578" s="26">
        <f t="shared" si="351"/>
        <v>0</v>
      </c>
      <c r="V1578" s="26">
        <f t="shared" si="352"/>
        <v>0</v>
      </c>
      <c r="W1578" s="26">
        <f>'2021-22 Salary &amp; Benefits'!G$6</f>
        <v>11848.32</v>
      </c>
      <c r="X1578" s="28">
        <f>'2021-22 Salary &amp; Benefits'!H$6</f>
        <v>0.2271</v>
      </c>
      <c r="Y1578" s="28">
        <f>'2021-22 Salary &amp; Benefits'!I$6</f>
        <v>0.22070000000000001</v>
      </c>
      <c r="Z1578" s="26">
        <f t="shared" si="353"/>
        <v>0</v>
      </c>
      <c r="AA1578" s="27">
        <f t="shared" si="357"/>
        <v>0</v>
      </c>
      <c r="AB1578" s="27">
        <f t="shared" si="354"/>
        <v>0</v>
      </c>
      <c r="AC1578" s="27">
        <f t="shared" si="355"/>
        <v>0</v>
      </c>
      <c r="AD1578" s="26">
        <f t="shared" si="356"/>
        <v>0</v>
      </c>
    </row>
    <row r="1579" spans="1:30" s="5" customFormat="1">
      <c r="A1579" s="129" t="s">
        <v>2365</v>
      </c>
      <c r="B1579" s="129" t="s">
        <v>739</v>
      </c>
      <c r="C1579" s="130">
        <v>3668</v>
      </c>
      <c r="D1579" s="129" t="s">
        <v>755</v>
      </c>
      <c r="E1579" s="169">
        <f>VLOOKUP($C1579,'2020-21 School Level AAFTE'!$C:$Z,11,FALSE)</f>
        <v>0.43419999999999997</v>
      </c>
      <c r="F1579" s="169" t="str">
        <f>VLOOKUP($C1579,'2020-21 School Level AAFTE'!$C:$Z,8,FALSE)</f>
        <v>No</v>
      </c>
      <c r="G1579" s="167">
        <f>VLOOKUP($C1579,'2020-21 School Level AAFTE'!$C:$I,7,FALSE)</f>
        <v>462.5</v>
      </c>
      <c r="H1579" s="145">
        <f>IFERROR(IF(F1579= "yes",VLOOKUP(C1579,Summary!$B:$I,5,0),0),0)</f>
        <v>0</v>
      </c>
      <c r="I1579" s="144">
        <f t="shared" si="346"/>
        <v>0</v>
      </c>
      <c r="J1579" s="101">
        <f>VLOOKUP($A1579,'2021-22 Salary &amp; Benefits'!$A:$I,3,FALSE)</f>
        <v>1.18</v>
      </c>
      <c r="K1579" s="101">
        <f>VLOOKUP($A1579,'2021-22 Salary &amp; Benefits'!$A:$I,4,FALSE)</f>
        <v>1.18</v>
      </c>
      <c r="L1579" s="121">
        <f t="shared" si="347"/>
        <v>0</v>
      </c>
      <c r="M1579" s="29">
        <v>15</v>
      </c>
      <c r="N1579" s="31">
        <f t="shared" si="348"/>
        <v>0</v>
      </c>
      <c r="O1579" s="29">
        <v>1.1000000000000001</v>
      </c>
      <c r="P1579" s="29">
        <v>36</v>
      </c>
      <c r="Q1579" s="32">
        <f t="shared" si="349"/>
        <v>0</v>
      </c>
      <c r="R1579" s="122">
        <f t="shared" si="350"/>
        <v>0</v>
      </c>
      <c r="S1579" s="25">
        <f>VLOOKUP($A1579,'2021-22 Salary &amp; Benefits'!$A:$I,5,FALSE)</f>
        <v>67585</v>
      </c>
      <c r="T1579" s="25">
        <f>VLOOKUP($A1579,'2021-22 Salary &amp; Benefits'!$A:$I,6,FALSE)</f>
        <v>68937</v>
      </c>
      <c r="U1579" s="26">
        <f t="shared" si="351"/>
        <v>0</v>
      </c>
      <c r="V1579" s="26">
        <f t="shared" si="352"/>
        <v>0</v>
      </c>
      <c r="W1579" s="26">
        <f>'2021-22 Salary &amp; Benefits'!G$6</f>
        <v>11848.32</v>
      </c>
      <c r="X1579" s="28">
        <f>'2021-22 Salary &amp; Benefits'!H$6</f>
        <v>0.2271</v>
      </c>
      <c r="Y1579" s="28">
        <f>'2021-22 Salary &amp; Benefits'!I$6</f>
        <v>0.22070000000000001</v>
      </c>
      <c r="Z1579" s="26">
        <f t="shared" si="353"/>
        <v>0</v>
      </c>
      <c r="AA1579" s="27">
        <f t="shared" si="357"/>
        <v>0</v>
      </c>
      <c r="AB1579" s="27">
        <f t="shared" si="354"/>
        <v>0</v>
      </c>
      <c r="AC1579" s="27">
        <f t="shared" si="355"/>
        <v>0</v>
      </c>
      <c r="AD1579" s="26">
        <f t="shared" si="356"/>
        <v>0</v>
      </c>
    </row>
    <row r="1580" spans="1:30" s="5" customFormat="1">
      <c r="A1580" s="129" t="s">
        <v>2365</v>
      </c>
      <c r="B1580" s="129" t="s">
        <v>739</v>
      </c>
      <c r="C1580" s="130">
        <v>3740</v>
      </c>
      <c r="D1580" s="129" t="s">
        <v>757</v>
      </c>
      <c r="E1580" s="169">
        <f>VLOOKUP($C1580,'2020-21 School Level AAFTE'!$C:$Z,11,FALSE)</f>
        <v>0.39950000000000002</v>
      </c>
      <c r="F1580" s="169" t="str">
        <f>VLOOKUP($C1580,'2020-21 School Level AAFTE'!$C:$Z,8,FALSE)</f>
        <v>No</v>
      </c>
      <c r="G1580" s="167">
        <f>VLOOKUP($C1580,'2020-21 School Level AAFTE'!$C:$I,7,FALSE)</f>
        <v>423.12</v>
      </c>
      <c r="H1580" s="145">
        <f>IFERROR(IF(F1580= "yes",VLOOKUP(C1580,Summary!$B:$I,5,0),0),0)</f>
        <v>0</v>
      </c>
      <c r="I1580" s="143">
        <f t="shared" si="346"/>
        <v>0</v>
      </c>
      <c r="J1580" s="101">
        <f>VLOOKUP($A1580,'2021-22 Salary &amp; Benefits'!$A:$I,3,FALSE)</f>
        <v>1.18</v>
      </c>
      <c r="K1580" s="101">
        <f>VLOOKUP($A1580,'2021-22 Salary &amp; Benefits'!$A:$I,4,FALSE)</f>
        <v>1.18</v>
      </c>
      <c r="L1580" s="45">
        <f t="shared" si="347"/>
        <v>0</v>
      </c>
      <c r="M1580" s="29">
        <v>15</v>
      </c>
      <c r="N1580" s="31">
        <f t="shared" si="348"/>
        <v>0</v>
      </c>
      <c r="O1580" s="29">
        <v>1.1000000000000001</v>
      </c>
      <c r="P1580" s="29">
        <v>36</v>
      </c>
      <c r="Q1580" s="32">
        <f t="shared" si="349"/>
        <v>0</v>
      </c>
      <c r="R1580" s="122">
        <f t="shared" si="350"/>
        <v>0</v>
      </c>
      <c r="S1580" s="25">
        <f>VLOOKUP($A1580,'2021-22 Salary &amp; Benefits'!$A:$I,5,FALSE)</f>
        <v>67585</v>
      </c>
      <c r="T1580" s="25">
        <f>VLOOKUP($A1580,'2021-22 Salary &amp; Benefits'!$A:$I,6,FALSE)</f>
        <v>68937</v>
      </c>
      <c r="U1580" s="26">
        <f t="shared" si="351"/>
        <v>0</v>
      </c>
      <c r="V1580" s="26">
        <f t="shared" si="352"/>
        <v>0</v>
      </c>
      <c r="W1580" s="26">
        <f>'2021-22 Salary &amp; Benefits'!G$6</f>
        <v>11848.32</v>
      </c>
      <c r="X1580" s="28">
        <f>'2021-22 Salary &amp; Benefits'!H$6</f>
        <v>0.2271</v>
      </c>
      <c r="Y1580" s="28">
        <f>'2021-22 Salary &amp; Benefits'!I$6</f>
        <v>0.22070000000000001</v>
      </c>
      <c r="Z1580" s="26">
        <f t="shared" si="353"/>
        <v>0</v>
      </c>
      <c r="AA1580" s="27">
        <f t="shared" si="357"/>
        <v>0</v>
      </c>
      <c r="AB1580" s="27">
        <f t="shared" si="354"/>
        <v>0</v>
      </c>
      <c r="AC1580" s="27">
        <f t="shared" si="355"/>
        <v>0</v>
      </c>
      <c r="AD1580" s="26">
        <f t="shared" si="356"/>
        <v>0</v>
      </c>
    </row>
    <row r="1581" spans="1:30" s="5" customFormat="1">
      <c r="A1581" s="129" t="s">
        <v>2365</v>
      </c>
      <c r="B1581" s="129" t="s">
        <v>739</v>
      </c>
      <c r="C1581" s="130">
        <v>5282</v>
      </c>
      <c r="D1581" s="129" t="s">
        <v>761</v>
      </c>
      <c r="E1581" s="169">
        <f>VLOOKUP($C1581,'2020-21 School Level AAFTE'!$C:$Z,11,FALSE)</f>
        <v>0.61629999999999996</v>
      </c>
      <c r="F1581" s="169" t="str">
        <f>VLOOKUP($C1581,'2020-21 School Level AAFTE'!$C:$Z,8,FALSE)</f>
        <v>Yes</v>
      </c>
      <c r="G1581" s="167">
        <f>VLOOKUP($C1581,'2020-21 School Level AAFTE'!$C:$I,7,FALSE)</f>
        <v>180.88000000000002</v>
      </c>
      <c r="H1581" s="145">
        <f>IFERROR(IF(F1581= "yes",VLOOKUP(C1581,Summary!$B:$I,5,0),0),0)</f>
        <v>0</v>
      </c>
      <c r="I1581" s="144">
        <f t="shared" si="346"/>
        <v>180.88000000000002</v>
      </c>
      <c r="J1581" s="101">
        <f>VLOOKUP($A1581,'2021-22 Salary &amp; Benefits'!$A:$I,3,FALSE)</f>
        <v>1.18</v>
      </c>
      <c r="K1581" s="101">
        <f>VLOOKUP($A1581,'2021-22 Salary &amp; Benefits'!$A:$I,4,FALSE)</f>
        <v>1.18</v>
      </c>
      <c r="L1581" s="121">
        <f t="shared" si="347"/>
        <v>180.88000000000002</v>
      </c>
      <c r="M1581" s="29">
        <v>15</v>
      </c>
      <c r="N1581" s="31">
        <f t="shared" si="348"/>
        <v>12.058666666666669</v>
      </c>
      <c r="O1581" s="29">
        <v>1.1000000000000001</v>
      </c>
      <c r="P1581" s="29">
        <v>36</v>
      </c>
      <c r="Q1581" s="32">
        <f t="shared" si="349"/>
        <v>477.52320000000014</v>
      </c>
      <c r="R1581" s="122">
        <f t="shared" si="350"/>
        <v>0.53058133333333346</v>
      </c>
      <c r="S1581" s="25">
        <f>VLOOKUP($A1581,'2021-22 Salary &amp; Benefits'!$A:$I,5,FALSE)</f>
        <v>67585</v>
      </c>
      <c r="T1581" s="25">
        <f>VLOOKUP($A1581,'2021-22 Salary &amp; Benefits'!$A:$I,6,FALSE)</f>
        <v>68937</v>
      </c>
      <c r="U1581" s="26">
        <f t="shared" si="351"/>
        <v>42314.020507733345</v>
      </c>
      <c r="V1581" s="26">
        <f t="shared" si="352"/>
        <v>846.46823594666057</v>
      </c>
      <c r="W1581" s="26">
        <f>'2021-22 Salary &amp; Benefits'!G$6</f>
        <v>11848.32</v>
      </c>
      <c r="X1581" s="28">
        <f>'2021-22 Salary &amp; Benefits'!H$6</f>
        <v>0.2271</v>
      </c>
      <c r="Y1581" s="28">
        <f>'2021-22 Salary &amp; Benefits'!I$6</f>
        <v>0.22070000000000001</v>
      </c>
      <c r="Z1581" s="26">
        <f t="shared" si="353"/>
        <v>16082.827020339671</v>
      </c>
      <c r="AA1581" s="27">
        <f t="shared" si="357"/>
        <v>719.34147906133342</v>
      </c>
      <c r="AB1581" s="27">
        <f t="shared" si="354"/>
        <v>158.75866442883628</v>
      </c>
      <c r="AC1581" s="27">
        <f t="shared" si="355"/>
        <v>878.10014349016967</v>
      </c>
      <c r="AD1581" s="26">
        <f t="shared" si="356"/>
        <v>60121.415907509851</v>
      </c>
    </row>
    <row r="1582" spans="1:30" s="5" customFormat="1">
      <c r="A1582" s="116" t="s">
        <v>2365</v>
      </c>
      <c r="B1582" s="129" t="s">
        <v>739</v>
      </c>
      <c r="C1582" s="130">
        <v>3702</v>
      </c>
      <c r="D1582" s="116" t="s">
        <v>756</v>
      </c>
      <c r="E1582" s="169">
        <f>VLOOKUP($C1582,'2020-21 School Level AAFTE'!$C:$Z,11,FALSE)</f>
        <v>0.51890000000000003</v>
      </c>
      <c r="F1582" s="169" t="str">
        <f>VLOOKUP($C1582,'2020-21 School Level AAFTE'!$C:$Z,8,FALSE)</f>
        <v>Yes</v>
      </c>
      <c r="G1582" s="167">
        <f>VLOOKUP($C1582,'2020-21 School Level AAFTE'!$C:$I,7,FALSE)</f>
        <v>397.67</v>
      </c>
      <c r="H1582" s="145">
        <f>IFERROR(IF(F1582= "yes",VLOOKUP(C1582,Summary!$B:$I,5,0),0),0)</f>
        <v>0</v>
      </c>
      <c r="I1582" s="143">
        <f t="shared" si="346"/>
        <v>397.67</v>
      </c>
      <c r="J1582" s="101">
        <f>VLOOKUP($A1582,'2021-22 Salary &amp; Benefits'!$A:$I,3,FALSE)</f>
        <v>1.18</v>
      </c>
      <c r="K1582" s="101">
        <f>VLOOKUP($A1582,'2021-22 Salary &amp; Benefits'!$A:$I,4,FALSE)</f>
        <v>1.18</v>
      </c>
      <c r="L1582" s="45">
        <f t="shared" si="347"/>
        <v>397.67</v>
      </c>
      <c r="M1582" s="29">
        <v>15</v>
      </c>
      <c r="N1582" s="31">
        <f t="shared" si="348"/>
        <v>26.511333333333333</v>
      </c>
      <c r="O1582" s="29">
        <v>1.1000000000000001</v>
      </c>
      <c r="P1582" s="29">
        <v>36</v>
      </c>
      <c r="Q1582" s="32">
        <f t="shared" si="349"/>
        <v>1049.8488</v>
      </c>
      <c r="R1582" s="122">
        <f t="shared" si="350"/>
        <v>1.1664986666666666</v>
      </c>
      <c r="S1582" s="25">
        <f>VLOOKUP($A1582,'2021-22 Salary &amp; Benefits'!$A:$I,5,FALSE)</f>
        <v>67585</v>
      </c>
      <c r="T1582" s="25">
        <f>VLOOKUP($A1582,'2021-22 Salary &amp; Benefits'!$A:$I,6,FALSE)</f>
        <v>68937</v>
      </c>
      <c r="U1582" s="26">
        <f t="shared" si="351"/>
        <v>93028.618616266656</v>
      </c>
      <c r="V1582" s="26">
        <f t="shared" si="352"/>
        <v>1860.9853128533287</v>
      </c>
      <c r="W1582" s="26">
        <f>'2021-22 Salary &amp; Benefits'!G$6</f>
        <v>11848.32</v>
      </c>
      <c r="X1582" s="28">
        <f>'2021-22 Salary &amp; Benefits'!H$6</f>
        <v>0.2271</v>
      </c>
      <c r="Y1582" s="28">
        <f>'2021-22 Salary &amp; Benefits'!I$6</f>
        <v>0.22070000000000001</v>
      </c>
      <c r="Z1582" s="26">
        <f t="shared" si="353"/>
        <v>35358.568228540884</v>
      </c>
      <c r="AA1582" s="27">
        <f t="shared" si="357"/>
        <v>1581.4933988186665</v>
      </c>
      <c r="AB1582" s="27">
        <f t="shared" si="354"/>
        <v>349.03559311927972</v>
      </c>
      <c r="AC1582" s="27">
        <f t="shared" si="355"/>
        <v>1930.5289919379461</v>
      </c>
      <c r="AD1582" s="26">
        <f t="shared" si="356"/>
        <v>132178.70114959881</v>
      </c>
    </row>
    <row r="1583" spans="1:30" s="5" customFormat="1">
      <c r="A1583" s="129" t="s">
        <v>2322</v>
      </c>
      <c r="B1583" s="129" t="s">
        <v>370</v>
      </c>
      <c r="C1583" s="130">
        <v>2789</v>
      </c>
      <c r="D1583" s="129" t="s">
        <v>372</v>
      </c>
      <c r="E1583" s="169">
        <f>VLOOKUP($C1583,'2020-21 School Level AAFTE'!$C:$Z,11,FALSE)</f>
        <v>0.64349999999999996</v>
      </c>
      <c r="F1583" s="169" t="str">
        <f>VLOOKUP($C1583,'2020-21 School Level AAFTE'!$C:$Z,8,FALSE)</f>
        <v>Yes</v>
      </c>
      <c r="G1583" s="167">
        <f>VLOOKUP($C1583,'2020-21 School Level AAFTE'!$C:$I,7,FALSE)</f>
        <v>162.31</v>
      </c>
      <c r="H1583" s="145">
        <f>IFERROR(IF(F1583= "yes",VLOOKUP(C1583,Summary!$B:$I,5,0),0),0)</f>
        <v>0</v>
      </c>
      <c r="I1583" s="144">
        <f t="shared" si="346"/>
        <v>162.31</v>
      </c>
      <c r="J1583" s="101">
        <f>VLOOKUP($A1583,'2021-22 Salary &amp; Benefits'!$A:$I,3,FALSE)</f>
        <v>1</v>
      </c>
      <c r="K1583" s="101">
        <f>VLOOKUP($A1583,'2021-22 Salary &amp; Benefits'!$A:$I,4,FALSE)</f>
        <v>1.04</v>
      </c>
      <c r="L1583" s="121">
        <f t="shared" si="347"/>
        <v>162.31</v>
      </c>
      <c r="M1583" s="29">
        <v>15</v>
      </c>
      <c r="N1583" s="31">
        <f t="shared" si="348"/>
        <v>10.820666666666666</v>
      </c>
      <c r="O1583" s="29">
        <v>1.1000000000000001</v>
      </c>
      <c r="P1583" s="29">
        <v>36</v>
      </c>
      <c r="Q1583" s="32">
        <f t="shared" si="349"/>
        <v>428.4984</v>
      </c>
      <c r="R1583" s="122">
        <f t="shared" si="350"/>
        <v>0.47610933333333333</v>
      </c>
      <c r="S1583" s="25">
        <f>VLOOKUP($A1583,'2021-22 Salary &amp; Benefits'!$A:$I,5,FALSE)</f>
        <v>67585</v>
      </c>
      <c r="T1583" s="25">
        <f>VLOOKUP($A1583,'2021-22 Salary &amp; Benefits'!$A:$I,6,FALSE)</f>
        <v>68937</v>
      </c>
      <c r="U1583" s="26">
        <f t="shared" si="351"/>
        <v>32177.849293333333</v>
      </c>
      <c r="V1583" s="26">
        <f t="shared" si="352"/>
        <v>1956.5617831466661</v>
      </c>
      <c r="W1583" s="26">
        <f>'2021-22 Salary &amp; Benefits'!G$6</f>
        <v>11848.32</v>
      </c>
      <c r="X1583" s="28">
        <f>'2021-22 Salary &amp; Benefits'!H$6</f>
        <v>0.2271</v>
      </c>
      <c r="Y1583" s="28">
        <f>'2021-22 Salary &amp; Benefits'!I$6</f>
        <v>0.22070000000000001</v>
      </c>
      <c r="Z1583" s="26">
        <f t="shared" si="353"/>
        <v>13380.498496376469</v>
      </c>
      <c r="AA1583" s="27">
        <f t="shared" si="357"/>
        <v>568.90685127466668</v>
      </c>
      <c r="AB1583" s="27">
        <f t="shared" si="354"/>
        <v>125.55774207631895</v>
      </c>
      <c r="AC1583" s="27">
        <f t="shared" si="355"/>
        <v>694.46459335098564</v>
      </c>
      <c r="AD1583" s="26">
        <f t="shared" si="356"/>
        <v>48209.374166207461</v>
      </c>
    </row>
    <row r="1584" spans="1:30" s="5" customFormat="1">
      <c r="A1584" s="129" t="s">
        <v>2322</v>
      </c>
      <c r="B1584" s="129" t="s">
        <v>370</v>
      </c>
      <c r="C1584" s="130">
        <v>3559</v>
      </c>
      <c r="D1584" s="129" t="s">
        <v>373</v>
      </c>
      <c r="E1584" s="169">
        <f>VLOOKUP($C1584,'2020-21 School Level AAFTE'!$C:$Z,11,FALSE)</f>
        <v>0.69420000000000004</v>
      </c>
      <c r="F1584" s="169" t="str">
        <f>VLOOKUP($C1584,'2020-21 School Level AAFTE'!$C:$Z,8,FALSE)</f>
        <v>Yes</v>
      </c>
      <c r="G1584" s="167">
        <f>VLOOKUP($C1584,'2020-21 School Level AAFTE'!$C:$I,7,FALSE)</f>
        <v>50.5</v>
      </c>
      <c r="H1584" s="145">
        <f>IFERROR(IF(F1584= "yes",VLOOKUP(C1584,Summary!$B:$I,5,0),0),0)</f>
        <v>0</v>
      </c>
      <c r="I1584" s="143">
        <f t="shared" si="346"/>
        <v>50.5</v>
      </c>
      <c r="J1584" s="101">
        <f>VLOOKUP($A1584,'2021-22 Salary &amp; Benefits'!$A:$I,3,FALSE)</f>
        <v>1</v>
      </c>
      <c r="K1584" s="101">
        <f>VLOOKUP($A1584,'2021-22 Salary &amp; Benefits'!$A:$I,4,FALSE)</f>
        <v>1.04</v>
      </c>
      <c r="L1584" s="45">
        <f t="shared" si="347"/>
        <v>50.5</v>
      </c>
      <c r="M1584" s="29">
        <v>15</v>
      </c>
      <c r="N1584" s="31">
        <f t="shared" si="348"/>
        <v>3.3666666666666667</v>
      </c>
      <c r="O1584" s="29">
        <v>1.1000000000000001</v>
      </c>
      <c r="P1584" s="29">
        <v>36</v>
      </c>
      <c r="Q1584" s="32">
        <f t="shared" si="349"/>
        <v>133.32000000000002</v>
      </c>
      <c r="R1584" s="122">
        <f t="shared" si="350"/>
        <v>0.14813333333333337</v>
      </c>
      <c r="S1584" s="25">
        <f>VLOOKUP($A1584,'2021-22 Salary &amp; Benefits'!$A:$I,5,FALSE)</f>
        <v>67585</v>
      </c>
      <c r="T1584" s="25">
        <f>VLOOKUP($A1584,'2021-22 Salary &amp; Benefits'!$A:$I,6,FALSE)</f>
        <v>68937</v>
      </c>
      <c r="U1584" s="26">
        <f t="shared" si="351"/>
        <v>10011.591333333336</v>
      </c>
      <c r="V1584" s="26">
        <f t="shared" si="352"/>
        <v>608.75097066666603</v>
      </c>
      <c r="W1584" s="26">
        <f>'2021-22 Salary &amp; Benefits'!G$6</f>
        <v>11848.32</v>
      </c>
      <c r="X1584" s="28">
        <f>'2021-22 Salary &amp; Benefits'!H$6</f>
        <v>0.2271</v>
      </c>
      <c r="Y1584" s="28">
        <f>'2021-22 Salary &amp; Benefits'!I$6</f>
        <v>0.22070000000000001</v>
      </c>
      <c r="Z1584" s="26">
        <f t="shared" si="353"/>
        <v>4163.1148670261337</v>
      </c>
      <c r="AA1584" s="27">
        <f t="shared" si="357"/>
        <v>177.00570506666671</v>
      </c>
      <c r="AB1584" s="27">
        <f t="shared" si="354"/>
        <v>39.065159108213344</v>
      </c>
      <c r="AC1584" s="27">
        <f t="shared" si="355"/>
        <v>216.07086417488006</v>
      </c>
      <c r="AD1584" s="26">
        <f t="shared" si="356"/>
        <v>14999.528035201016</v>
      </c>
    </row>
    <row r="1585" spans="1:30" s="5" customFormat="1">
      <c r="A1585" s="129" t="s">
        <v>2322</v>
      </c>
      <c r="B1585" s="129" t="s">
        <v>370</v>
      </c>
      <c r="C1585" s="130">
        <v>1898</v>
      </c>
      <c r="D1585" s="129" t="s">
        <v>371</v>
      </c>
      <c r="E1585" s="169">
        <f>VLOOKUP($C1585,'2020-21 School Level AAFTE'!$C:$Z,11,FALSE)</f>
        <v>5.7099999999999998E-2</v>
      </c>
      <c r="F1585" s="169" t="str">
        <f>VLOOKUP($C1585,'2020-21 School Level AAFTE'!$C:$Z,8,FALSE)</f>
        <v>No</v>
      </c>
      <c r="G1585" s="167">
        <f>VLOOKUP($C1585,'2020-21 School Level AAFTE'!$C:$I,7,FALSE)</f>
        <v>60.58</v>
      </c>
      <c r="H1585" s="145">
        <f>IFERROR(IF(F1585= "yes",VLOOKUP(C1585,Summary!$B:$I,5,0),0),0)</f>
        <v>0</v>
      </c>
      <c r="I1585" s="144">
        <f t="shared" si="346"/>
        <v>0</v>
      </c>
      <c r="J1585" s="101">
        <f>VLOOKUP($A1585,'2021-22 Salary &amp; Benefits'!$A:$I,3,FALSE)</f>
        <v>1</v>
      </c>
      <c r="K1585" s="101">
        <f>VLOOKUP($A1585,'2021-22 Salary &amp; Benefits'!$A:$I,4,FALSE)</f>
        <v>1.04</v>
      </c>
      <c r="L1585" s="121">
        <f t="shared" si="347"/>
        <v>0</v>
      </c>
      <c r="M1585" s="29">
        <v>15</v>
      </c>
      <c r="N1585" s="31">
        <f t="shared" si="348"/>
        <v>0</v>
      </c>
      <c r="O1585" s="29">
        <v>1.1000000000000001</v>
      </c>
      <c r="P1585" s="29">
        <v>36</v>
      </c>
      <c r="Q1585" s="32">
        <f t="shared" si="349"/>
        <v>0</v>
      </c>
      <c r="R1585" s="122">
        <f t="shared" si="350"/>
        <v>0</v>
      </c>
      <c r="S1585" s="25">
        <f>VLOOKUP($A1585,'2021-22 Salary &amp; Benefits'!$A:$I,5,FALSE)</f>
        <v>67585</v>
      </c>
      <c r="T1585" s="25">
        <f>VLOOKUP($A1585,'2021-22 Salary &amp; Benefits'!$A:$I,6,FALSE)</f>
        <v>68937</v>
      </c>
      <c r="U1585" s="26">
        <f t="shared" si="351"/>
        <v>0</v>
      </c>
      <c r="V1585" s="26">
        <f t="shared" si="352"/>
        <v>0</v>
      </c>
      <c r="W1585" s="26">
        <f>'2021-22 Salary &amp; Benefits'!G$6</f>
        <v>11848.32</v>
      </c>
      <c r="X1585" s="28">
        <f>'2021-22 Salary &amp; Benefits'!H$6</f>
        <v>0.2271</v>
      </c>
      <c r="Y1585" s="28">
        <f>'2021-22 Salary &amp; Benefits'!I$6</f>
        <v>0.22070000000000001</v>
      </c>
      <c r="Z1585" s="26">
        <f t="shared" si="353"/>
        <v>0</v>
      </c>
      <c r="AA1585" s="27">
        <f t="shared" si="357"/>
        <v>0</v>
      </c>
      <c r="AB1585" s="27">
        <f t="shared" si="354"/>
        <v>0</v>
      </c>
      <c r="AC1585" s="27">
        <f t="shared" si="355"/>
        <v>0</v>
      </c>
      <c r="AD1585" s="26">
        <f t="shared" si="356"/>
        <v>0</v>
      </c>
    </row>
    <row r="1586" spans="1:30" s="5" customFormat="1">
      <c r="A1586" s="126" t="s">
        <v>2322</v>
      </c>
      <c r="B1586" s="129" t="s">
        <v>370</v>
      </c>
      <c r="C1586" s="128">
        <v>3579</v>
      </c>
      <c r="D1586" s="126" t="s">
        <v>374</v>
      </c>
      <c r="E1586" s="169">
        <f>VLOOKUP($C1586,'2020-21 School Level AAFTE'!$C:$Z,11,FALSE)</f>
        <v>0.64559999999999995</v>
      </c>
      <c r="F1586" s="169" t="str">
        <f>VLOOKUP($C1586,'2020-21 School Level AAFTE'!$C:$Z,8,FALSE)</f>
        <v>Yes</v>
      </c>
      <c r="G1586" s="167">
        <f>VLOOKUP($C1586,'2020-21 School Level AAFTE'!$C:$I,7,FALSE)</f>
        <v>98.86999999999999</v>
      </c>
      <c r="H1586" s="145">
        <f>IFERROR(IF(F1586= "yes",VLOOKUP(C1586,Summary!$B:$I,5,0),0),0)</f>
        <v>0</v>
      </c>
      <c r="I1586" s="144">
        <f t="shared" si="346"/>
        <v>98.86999999999999</v>
      </c>
      <c r="J1586" s="101">
        <f>VLOOKUP($A1586,'2021-22 Salary &amp; Benefits'!$A:$I,3,FALSE)</f>
        <v>1</v>
      </c>
      <c r="K1586" s="101">
        <f>VLOOKUP($A1586,'2021-22 Salary &amp; Benefits'!$A:$I,4,FALSE)</f>
        <v>1.04</v>
      </c>
      <c r="L1586" s="121">
        <f t="shared" si="347"/>
        <v>98.86999999999999</v>
      </c>
      <c r="M1586" s="29">
        <v>15</v>
      </c>
      <c r="N1586" s="31">
        <f t="shared" si="348"/>
        <v>6.591333333333333</v>
      </c>
      <c r="O1586" s="29">
        <v>1.1000000000000001</v>
      </c>
      <c r="P1586" s="29">
        <v>36</v>
      </c>
      <c r="Q1586" s="32">
        <f t="shared" si="349"/>
        <v>261.01679999999999</v>
      </c>
      <c r="R1586" s="122">
        <f t="shared" si="350"/>
        <v>0.29001866666666665</v>
      </c>
      <c r="S1586" s="25">
        <f>VLOOKUP($A1586,'2021-22 Salary &amp; Benefits'!$A:$I,5,FALSE)</f>
        <v>67585</v>
      </c>
      <c r="T1586" s="25">
        <f>VLOOKUP($A1586,'2021-22 Salary &amp; Benefits'!$A:$I,6,FALSE)</f>
        <v>68937</v>
      </c>
      <c r="U1586" s="26">
        <f t="shared" si="351"/>
        <v>19600.911586666665</v>
      </c>
      <c r="V1586" s="26">
        <f t="shared" si="352"/>
        <v>1191.8259102933334</v>
      </c>
      <c r="W1586" s="26">
        <f>'2021-22 Salary &amp; Benefits'!G$6</f>
        <v>11848.32</v>
      </c>
      <c r="X1586" s="28">
        <f>'2021-22 Salary &amp; Benefits'!H$6</f>
        <v>0.2271</v>
      </c>
      <c r="Y1586" s="28">
        <f>'2021-22 Salary &amp; Benefits'!I$6</f>
        <v>0.22070000000000001</v>
      </c>
      <c r="Z1586" s="26">
        <f t="shared" si="353"/>
        <v>8150.6369683737375</v>
      </c>
      <c r="AA1586" s="27">
        <f t="shared" si="357"/>
        <v>346.54562494933333</v>
      </c>
      <c r="AB1586" s="27">
        <f t="shared" si="354"/>
        <v>76.482619426317868</v>
      </c>
      <c r="AC1586" s="27">
        <f t="shared" si="355"/>
        <v>423.02824437565118</v>
      </c>
      <c r="AD1586" s="26">
        <f t="shared" si="356"/>
        <v>29366.402709709389</v>
      </c>
    </row>
    <row r="1587" spans="1:30" s="5" customFormat="1">
      <c r="A1587" s="129" t="s">
        <v>2280</v>
      </c>
      <c r="B1587" s="129" t="s">
        <v>77</v>
      </c>
      <c r="C1587" s="130">
        <v>4060</v>
      </c>
      <c r="D1587" s="129" t="s">
        <v>90</v>
      </c>
      <c r="E1587" s="169">
        <f>VLOOKUP($C1587,'2020-21 School Level AAFTE'!$C:$Z,11,FALSE)</f>
        <v>0.2324</v>
      </c>
      <c r="F1587" s="169" t="str">
        <f>VLOOKUP($C1587,'2020-21 School Level AAFTE'!$C:$Z,8,FALSE)</f>
        <v>No</v>
      </c>
      <c r="G1587" s="167">
        <f>VLOOKUP($C1587,'2020-21 School Level AAFTE'!$C:$I,7,FALSE)</f>
        <v>521</v>
      </c>
      <c r="H1587" s="145">
        <f>IFERROR(IF(F1587= "yes",VLOOKUP(C1587,Summary!$B:$I,5,0),0),0)</f>
        <v>0</v>
      </c>
      <c r="I1587" s="144">
        <f t="shared" si="346"/>
        <v>0</v>
      </c>
      <c r="J1587" s="101">
        <f>VLOOKUP($A1587,'2021-22 Salary &amp; Benefits'!$A:$I,3,FALSE)</f>
        <v>1.04</v>
      </c>
      <c r="K1587" s="101">
        <f>VLOOKUP($A1587,'2021-22 Salary &amp; Benefits'!$A:$I,4,FALSE)</f>
        <v>1.04</v>
      </c>
      <c r="L1587" s="121">
        <f t="shared" si="347"/>
        <v>0</v>
      </c>
      <c r="M1587" s="29">
        <v>15</v>
      </c>
      <c r="N1587" s="31">
        <f t="shared" si="348"/>
        <v>0</v>
      </c>
      <c r="O1587" s="29">
        <v>1.1000000000000001</v>
      </c>
      <c r="P1587" s="29">
        <v>36</v>
      </c>
      <c r="Q1587" s="32">
        <f t="shared" si="349"/>
        <v>0</v>
      </c>
      <c r="R1587" s="122">
        <f t="shared" si="350"/>
        <v>0</v>
      </c>
      <c r="S1587" s="25">
        <f>VLOOKUP($A1587,'2021-22 Salary &amp; Benefits'!$A:$I,5,FALSE)</f>
        <v>67585</v>
      </c>
      <c r="T1587" s="25">
        <f>VLOOKUP($A1587,'2021-22 Salary &amp; Benefits'!$A:$I,6,FALSE)</f>
        <v>68937</v>
      </c>
      <c r="U1587" s="26">
        <f t="shared" si="351"/>
        <v>0</v>
      </c>
      <c r="V1587" s="26">
        <f t="shared" si="352"/>
        <v>0</v>
      </c>
      <c r="W1587" s="26">
        <f>'2021-22 Salary &amp; Benefits'!G$6</f>
        <v>11848.32</v>
      </c>
      <c r="X1587" s="28">
        <f>'2021-22 Salary &amp; Benefits'!H$6</f>
        <v>0.2271</v>
      </c>
      <c r="Y1587" s="28">
        <f>'2021-22 Salary &amp; Benefits'!I$6</f>
        <v>0.22070000000000001</v>
      </c>
      <c r="Z1587" s="26">
        <f t="shared" si="353"/>
        <v>0</v>
      </c>
      <c r="AA1587" s="27">
        <f t="shared" si="357"/>
        <v>0</v>
      </c>
      <c r="AB1587" s="27">
        <f t="shared" si="354"/>
        <v>0</v>
      </c>
      <c r="AC1587" s="27">
        <f t="shared" si="355"/>
        <v>0</v>
      </c>
      <c r="AD1587" s="26">
        <f t="shared" si="356"/>
        <v>0</v>
      </c>
    </row>
    <row r="1588" spans="1:30" s="5" customFormat="1">
      <c r="A1588" s="129" t="s">
        <v>2280</v>
      </c>
      <c r="B1588" s="129" t="s">
        <v>77</v>
      </c>
      <c r="C1588" s="130">
        <v>2721</v>
      </c>
      <c r="D1588" s="129" t="s">
        <v>82</v>
      </c>
      <c r="E1588" s="169">
        <f>VLOOKUP($C1588,'2020-21 School Level AAFTE'!$C:$Z,11,FALSE)</f>
        <v>0.3987</v>
      </c>
      <c r="F1588" s="169" t="str">
        <f>VLOOKUP($C1588,'2020-21 School Level AAFTE'!$C:$Z,8,FALSE)</f>
        <v>No</v>
      </c>
      <c r="G1588" s="167">
        <f>VLOOKUP($C1588,'2020-21 School Level AAFTE'!$C:$I,7,FALSE)</f>
        <v>879.76</v>
      </c>
      <c r="H1588" s="145">
        <f>IFERROR(IF(F1588= "yes",VLOOKUP(C1588,Summary!$B:$I,5,0),0),0)</f>
        <v>0</v>
      </c>
      <c r="I1588" s="144">
        <f t="shared" si="346"/>
        <v>0</v>
      </c>
      <c r="J1588" s="101">
        <f>VLOOKUP($A1588,'2021-22 Salary &amp; Benefits'!$A:$I,3,FALSE)</f>
        <v>1.04</v>
      </c>
      <c r="K1588" s="101">
        <f>VLOOKUP($A1588,'2021-22 Salary &amp; Benefits'!$A:$I,4,FALSE)</f>
        <v>1.04</v>
      </c>
      <c r="L1588" s="121">
        <f t="shared" si="347"/>
        <v>0</v>
      </c>
      <c r="M1588" s="29">
        <v>15</v>
      </c>
      <c r="N1588" s="31">
        <f t="shared" si="348"/>
        <v>0</v>
      </c>
      <c r="O1588" s="29">
        <v>1.1000000000000001</v>
      </c>
      <c r="P1588" s="29">
        <v>36</v>
      </c>
      <c r="Q1588" s="32">
        <f t="shared" si="349"/>
        <v>0</v>
      </c>
      <c r="R1588" s="122">
        <f t="shared" si="350"/>
        <v>0</v>
      </c>
      <c r="S1588" s="25">
        <f>VLOOKUP($A1588,'2021-22 Salary &amp; Benefits'!$A:$I,5,FALSE)</f>
        <v>67585</v>
      </c>
      <c r="T1588" s="25">
        <f>VLOOKUP($A1588,'2021-22 Salary &amp; Benefits'!$A:$I,6,FALSE)</f>
        <v>68937</v>
      </c>
      <c r="U1588" s="26">
        <f t="shared" si="351"/>
        <v>0</v>
      </c>
      <c r="V1588" s="26">
        <f t="shared" si="352"/>
        <v>0</v>
      </c>
      <c r="W1588" s="26">
        <f>'2021-22 Salary &amp; Benefits'!G$6</f>
        <v>11848.32</v>
      </c>
      <c r="X1588" s="28">
        <f>'2021-22 Salary &amp; Benefits'!H$6</f>
        <v>0.2271</v>
      </c>
      <c r="Y1588" s="28">
        <f>'2021-22 Salary &amp; Benefits'!I$6</f>
        <v>0.22070000000000001</v>
      </c>
      <c r="Z1588" s="26">
        <f t="shared" si="353"/>
        <v>0</v>
      </c>
      <c r="AA1588" s="27">
        <f t="shared" si="357"/>
        <v>0</v>
      </c>
      <c r="AB1588" s="27">
        <f t="shared" si="354"/>
        <v>0</v>
      </c>
      <c r="AC1588" s="27">
        <f t="shared" si="355"/>
        <v>0</v>
      </c>
      <c r="AD1588" s="26">
        <f t="shared" si="356"/>
        <v>0</v>
      </c>
    </row>
    <row r="1589" spans="1:30" s="5" customFormat="1">
      <c r="A1589" s="129" t="s">
        <v>2280</v>
      </c>
      <c r="B1589" s="129" t="s">
        <v>77</v>
      </c>
      <c r="C1589" s="130">
        <v>2785</v>
      </c>
      <c r="D1589" s="129" t="s">
        <v>83</v>
      </c>
      <c r="E1589" s="169">
        <f>VLOOKUP($C1589,'2020-21 School Level AAFTE'!$C:$Z,11,FALSE)</f>
        <v>0.47760000000000002</v>
      </c>
      <c r="F1589" s="169" t="str">
        <f>VLOOKUP($C1589,'2020-21 School Level AAFTE'!$C:$Z,8,FALSE)</f>
        <v>No</v>
      </c>
      <c r="G1589" s="167">
        <f>VLOOKUP($C1589,'2020-21 School Level AAFTE'!$C:$I,7,FALSE)</f>
        <v>753.61</v>
      </c>
      <c r="H1589" s="145">
        <f>IFERROR(IF(F1589= "yes",VLOOKUP(C1589,Summary!$B:$I,5,0),0),0)</f>
        <v>0</v>
      </c>
      <c r="I1589" s="143">
        <f t="shared" si="346"/>
        <v>0</v>
      </c>
      <c r="J1589" s="101">
        <f>VLOOKUP($A1589,'2021-22 Salary &amp; Benefits'!$A:$I,3,FALSE)</f>
        <v>1.04</v>
      </c>
      <c r="K1589" s="101">
        <f>VLOOKUP($A1589,'2021-22 Salary &amp; Benefits'!$A:$I,4,FALSE)</f>
        <v>1.04</v>
      </c>
      <c r="L1589" s="45">
        <f t="shared" si="347"/>
        <v>0</v>
      </c>
      <c r="M1589" s="29">
        <v>15</v>
      </c>
      <c r="N1589" s="31">
        <f t="shared" si="348"/>
        <v>0</v>
      </c>
      <c r="O1589" s="29">
        <v>1.1000000000000001</v>
      </c>
      <c r="P1589" s="29">
        <v>36</v>
      </c>
      <c r="Q1589" s="32">
        <f t="shared" si="349"/>
        <v>0</v>
      </c>
      <c r="R1589" s="122">
        <f t="shared" si="350"/>
        <v>0</v>
      </c>
      <c r="S1589" s="25">
        <f>VLOOKUP($A1589,'2021-22 Salary &amp; Benefits'!$A:$I,5,FALSE)</f>
        <v>67585</v>
      </c>
      <c r="T1589" s="25">
        <f>VLOOKUP($A1589,'2021-22 Salary &amp; Benefits'!$A:$I,6,FALSE)</f>
        <v>68937</v>
      </c>
      <c r="U1589" s="26">
        <f t="shared" si="351"/>
        <v>0</v>
      </c>
      <c r="V1589" s="26">
        <f t="shared" si="352"/>
        <v>0</v>
      </c>
      <c r="W1589" s="26">
        <f>'2021-22 Salary &amp; Benefits'!G$6</f>
        <v>11848.32</v>
      </c>
      <c r="X1589" s="28">
        <f>'2021-22 Salary &amp; Benefits'!H$6</f>
        <v>0.2271</v>
      </c>
      <c r="Y1589" s="28">
        <f>'2021-22 Salary &amp; Benefits'!I$6</f>
        <v>0.22070000000000001</v>
      </c>
      <c r="Z1589" s="26">
        <f t="shared" si="353"/>
        <v>0</v>
      </c>
      <c r="AA1589" s="27">
        <f t="shared" si="357"/>
        <v>0</v>
      </c>
      <c r="AB1589" s="27">
        <f t="shared" si="354"/>
        <v>0</v>
      </c>
      <c r="AC1589" s="27">
        <f t="shared" si="355"/>
        <v>0</v>
      </c>
      <c r="AD1589" s="26">
        <f t="shared" si="356"/>
        <v>0</v>
      </c>
    </row>
    <row r="1590" spans="1:30" s="5" customFormat="1">
      <c r="A1590" s="129" t="s">
        <v>2280</v>
      </c>
      <c r="B1590" s="129" t="s">
        <v>77</v>
      </c>
      <c r="C1590" s="130">
        <v>3926</v>
      </c>
      <c r="D1590" s="129" t="s">
        <v>88</v>
      </c>
      <c r="E1590" s="169">
        <f>VLOOKUP($C1590,'2020-21 School Level AAFTE'!$C:$Z,11,FALSE)</f>
        <v>0.2374</v>
      </c>
      <c r="F1590" s="169" t="str">
        <f>VLOOKUP($C1590,'2020-21 School Level AAFTE'!$C:$Z,8,FALSE)</f>
        <v>No</v>
      </c>
      <c r="G1590" s="167">
        <f>VLOOKUP($C1590,'2020-21 School Level AAFTE'!$C:$I,7,FALSE)</f>
        <v>670.14</v>
      </c>
      <c r="H1590" s="145">
        <f>IFERROR(IF(F1590= "yes",VLOOKUP(C1590,Summary!$B:$I,5,0),0),0)</f>
        <v>0</v>
      </c>
      <c r="I1590" s="144">
        <f t="shared" si="346"/>
        <v>0</v>
      </c>
      <c r="J1590" s="101">
        <f>VLOOKUP($A1590,'2021-22 Salary &amp; Benefits'!$A:$I,3,FALSE)</f>
        <v>1.04</v>
      </c>
      <c r="K1590" s="101">
        <f>VLOOKUP($A1590,'2021-22 Salary &amp; Benefits'!$A:$I,4,FALSE)</f>
        <v>1.04</v>
      </c>
      <c r="L1590" s="121">
        <f t="shared" si="347"/>
        <v>0</v>
      </c>
      <c r="M1590" s="29">
        <v>15</v>
      </c>
      <c r="N1590" s="31">
        <f t="shared" si="348"/>
        <v>0</v>
      </c>
      <c r="O1590" s="29">
        <v>1.1000000000000001</v>
      </c>
      <c r="P1590" s="29">
        <v>36</v>
      </c>
      <c r="Q1590" s="32">
        <f t="shared" si="349"/>
        <v>0</v>
      </c>
      <c r="R1590" s="122">
        <f t="shared" si="350"/>
        <v>0</v>
      </c>
      <c r="S1590" s="25">
        <f>VLOOKUP($A1590,'2021-22 Salary &amp; Benefits'!$A:$I,5,FALSE)</f>
        <v>67585</v>
      </c>
      <c r="T1590" s="25">
        <f>VLOOKUP($A1590,'2021-22 Salary &amp; Benefits'!$A:$I,6,FALSE)</f>
        <v>68937</v>
      </c>
      <c r="U1590" s="26">
        <f t="shared" si="351"/>
        <v>0</v>
      </c>
      <c r="V1590" s="26">
        <f t="shared" si="352"/>
        <v>0</v>
      </c>
      <c r="W1590" s="26">
        <f>'2021-22 Salary &amp; Benefits'!G$6</f>
        <v>11848.32</v>
      </c>
      <c r="X1590" s="28">
        <f>'2021-22 Salary &amp; Benefits'!H$6</f>
        <v>0.2271</v>
      </c>
      <c r="Y1590" s="28">
        <f>'2021-22 Salary &amp; Benefits'!I$6</f>
        <v>0.22070000000000001</v>
      </c>
      <c r="Z1590" s="26">
        <f t="shared" si="353"/>
        <v>0</v>
      </c>
      <c r="AA1590" s="27">
        <f t="shared" si="357"/>
        <v>0</v>
      </c>
      <c r="AB1590" s="27">
        <f t="shared" si="354"/>
        <v>0</v>
      </c>
      <c r="AC1590" s="27">
        <f t="shared" si="355"/>
        <v>0</v>
      </c>
      <c r="AD1590" s="26">
        <f t="shared" si="356"/>
        <v>0</v>
      </c>
    </row>
    <row r="1591" spans="1:30" s="5" customFormat="1">
      <c r="A1591" s="129" t="s">
        <v>2280</v>
      </c>
      <c r="B1591" s="129" t="s">
        <v>77</v>
      </c>
      <c r="C1591" s="130">
        <v>3833</v>
      </c>
      <c r="D1591" s="129" t="s">
        <v>87</v>
      </c>
      <c r="E1591" s="169">
        <f>VLOOKUP($C1591,'2020-21 School Level AAFTE'!$C:$Z,11,FALSE)</f>
        <v>0.1772</v>
      </c>
      <c r="F1591" s="169" t="str">
        <f>VLOOKUP($C1591,'2020-21 School Level AAFTE'!$C:$Z,8,FALSE)</f>
        <v>No</v>
      </c>
      <c r="G1591" s="167">
        <f>VLOOKUP($C1591,'2020-21 School Level AAFTE'!$C:$I,7,FALSE)</f>
        <v>1887.1</v>
      </c>
      <c r="H1591" s="145">
        <f>IFERROR(IF(F1591= "yes",VLOOKUP(C1591,Summary!$B:$I,5,0),0),0)</f>
        <v>0</v>
      </c>
      <c r="I1591" s="144">
        <f t="shared" si="346"/>
        <v>0</v>
      </c>
      <c r="J1591" s="101">
        <f>VLOOKUP($A1591,'2021-22 Salary &amp; Benefits'!$A:$I,3,FALSE)</f>
        <v>1.04</v>
      </c>
      <c r="K1591" s="101">
        <f>VLOOKUP($A1591,'2021-22 Salary &amp; Benefits'!$A:$I,4,FALSE)</f>
        <v>1.04</v>
      </c>
      <c r="L1591" s="121">
        <f t="shared" si="347"/>
        <v>0</v>
      </c>
      <c r="M1591" s="29">
        <v>15</v>
      </c>
      <c r="N1591" s="31">
        <f t="shared" si="348"/>
        <v>0</v>
      </c>
      <c r="O1591" s="29">
        <v>1.1000000000000001</v>
      </c>
      <c r="P1591" s="29">
        <v>36</v>
      </c>
      <c r="Q1591" s="32">
        <f t="shared" si="349"/>
        <v>0</v>
      </c>
      <c r="R1591" s="122">
        <f t="shared" si="350"/>
        <v>0</v>
      </c>
      <c r="S1591" s="25">
        <f>VLOOKUP($A1591,'2021-22 Salary &amp; Benefits'!$A:$I,5,FALSE)</f>
        <v>67585</v>
      </c>
      <c r="T1591" s="25">
        <f>VLOOKUP($A1591,'2021-22 Salary &amp; Benefits'!$A:$I,6,FALSE)</f>
        <v>68937</v>
      </c>
      <c r="U1591" s="26">
        <f t="shared" si="351"/>
        <v>0</v>
      </c>
      <c r="V1591" s="26">
        <f t="shared" si="352"/>
        <v>0</v>
      </c>
      <c r="W1591" s="26">
        <f>'2021-22 Salary &amp; Benefits'!G$6</f>
        <v>11848.32</v>
      </c>
      <c r="X1591" s="28">
        <f>'2021-22 Salary &amp; Benefits'!H$6</f>
        <v>0.2271</v>
      </c>
      <c r="Y1591" s="28">
        <f>'2021-22 Salary &amp; Benefits'!I$6</f>
        <v>0.22070000000000001</v>
      </c>
      <c r="Z1591" s="26">
        <f t="shared" si="353"/>
        <v>0</v>
      </c>
      <c r="AA1591" s="27">
        <f t="shared" si="357"/>
        <v>0</v>
      </c>
      <c r="AB1591" s="27">
        <f t="shared" si="354"/>
        <v>0</v>
      </c>
      <c r="AC1591" s="27">
        <f t="shared" si="355"/>
        <v>0</v>
      </c>
      <c r="AD1591" s="26">
        <f t="shared" si="356"/>
        <v>0</v>
      </c>
    </row>
    <row r="1592" spans="1:30" s="5" customFormat="1">
      <c r="A1592" s="129" t="s">
        <v>2280</v>
      </c>
      <c r="B1592" s="129" t="s">
        <v>77</v>
      </c>
      <c r="C1592" s="130">
        <v>2786</v>
      </c>
      <c r="D1592" s="129" t="s">
        <v>84</v>
      </c>
      <c r="E1592" s="169">
        <f>VLOOKUP($C1592,'2020-21 School Level AAFTE'!$C:$Z,11,FALSE)</f>
        <v>0.52</v>
      </c>
      <c r="F1592" s="169" t="str">
        <f>VLOOKUP($C1592,'2020-21 School Level AAFTE'!$C:$Z,8,FALSE)</f>
        <v>Yes</v>
      </c>
      <c r="G1592" s="167">
        <f>VLOOKUP($C1592,'2020-21 School Level AAFTE'!$C:$I,7,FALSE)</f>
        <v>463.62</v>
      </c>
      <c r="H1592" s="145">
        <f>IFERROR(IF(F1592= "yes",VLOOKUP(C1592,Summary!$B:$I,5,0),0),0)</f>
        <v>0</v>
      </c>
      <c r="I1592" s="143">
        <f t="shared" si="346"/>
        <v>463.62</v>
      </c>
      <c r="J1592" s="101">
        <f>VLOOKUP($A1592,'2021-22 Salary &amp; Benefits'!$A:$I,3,FALSE)</f>
        <v>1.04</v>
      </c>
      <c r="K1592" s="101">
        <f>VLOOKUP($A1592,'2021-22 Salary &amp; Benefits'!$A:$I,4,FALSE)</f>
        <v>1.04</v>
      </c>
      <c r="L1592" s="45">
        <f t="shared" si="347"/>
        <v>463.62</v>
      </c>
      <c r="M1592" s="29">
        <v>15</v>
      </c>
      <c r="N1592" s="31">
        <f t="shared" si="348"/>
        <v>30.908000000000001</v>
      </c>
      <c r="O1592" s="29">
        <v>1.1000000000000001</v>
      </c>
      <c r="P1592" s="29">
        <v>36</v>
      </c>
      <c r="Q1592" s="32">
        <f t="shared" si="349"/>
        <v>1223.9568000000002</v>
      </c>
      <c r="R1592" s="122">
        <f t="shared" si="350"/>
        <v>1.3599520000000003</v>
      </c>
      <c r="S1592" s="25">
        <f>VLOOKUP($A1592,'2021-22 Salary &amp; Benefits'!$A:$I,5,FALSE)</f>
        <v>67585</v>
      </c>
      <c r="T1592" s="25">
        <f>VLOOKUP($A1592,'2021-22 Salary &amp; Benefits'!$A:$I,6,FALSE)</f>
        <v>68937</v>
      </c>
      <c r="U1592" s="26">
        <f t="shared" si="351"/>
        <v>95588.850156800036</v>
      </c>
      <c r="V1592" s="26">
        <f t="shared" si="352"/>
        <v>1912.2013081599725</v>
      </c>
      <c r="W1592" s="26">
        <f>'2021-22 Salary &amp; Benefits'!G$6</f>
        <v>11848.32</v>
      </c>
      <c r="X1592" s="28">
        <f>'2021-22 Salary &amp; Benefits'!H$6</f>
        <v>0.2271</v>
      </c>
      <c r="Y1592" s="28">
        <f>'2021-22 Salary &amp; Benefits'!I$6</f>
        <v>0.22070000000000001</v>
      </c>
      <c r="Z1592" s="26">
        <f t="shared" si="353"/>
        <v>38243.3971799602</v>
      </c>
      <c r="AA1592" s="27">
        <f t="shared" si="357"/>
        <v>1625.017524416</v>
      </c>
      <c r="AB1592" s="27">
        <f t="shared" si="354"/>
        <v>358.6413676386112</v>
      </c>
      <c r="AC1592" s="27">
        <f t="shared" si="355"/>
        <v>1983.6588920546112</v>
      </c>
      <c r="AD1592" s="26">
        <f t="shared" si="356"/>
        <v>137728.1075369748</v>
      </c>
    </row>
    <row r="1593" spans="1:30" s="5" customFormat="1">
      <c r="A1593" s="129" t="s">
        <v>2280</v>
      </c>
      <c r="B1593" s="129" t="s">
        <v>77</v>
      </c>
      <c r="C1593" s="130">
        <v>2642</v>
      </c>
      <c r="D1593" s="129" t="s">
        <v>79</v>
      </c>
      <c r="E1593" s="169">
        <f>VLOOKUP($C1593,'2020-21 School Level AAFTE'!$C:$Z,11,FALSE)</f>
        <v>0.57609999999999995</v>
      </c>
      <c r="F1593" s="169" t="str">
        <f>VLOOKUP($C1593,'2020-21 School Level AAFTE'!$C:$Z,8,FALSE)</f>
        <v>Yes</v>
      </c>
      <c r="G1593" s="167">
        <f>VLOOKUP($C1593,'2020-21 School Level AAFTE'!$C:$I,7,FALSE)</f>
        <v>438.3</v>
      </c>
      <c r="H1593" s="145">
        <f>IFERROR(IF(F1593= "yes",VLOOKUP(C1593,Summary!$B:$I,5,0),0),0)</f>
        <v>0</v>
      </c>
      <c r="I1593" s="144">
        <f t="shared" si="346"/>
        <v>438.3</v>
      </c>
      <c r="J1593" s="101">
        <f>VLOOKUP($A1593,'2021-22 Salary &amp; Benefits'!$A:$I,3,FALSE)</f>
        <v>1.04</v>
      </c>
      <c r="K1593" s="101">
        <f>VLOOKUP($A1593,'2021-22 Salary &amp; Benefits'!$A:$I,4,FALSE)</f>
        <v>1.04</v>
      </c>
      <c r="L1593" s="121">
        <f t="shared" si="347"/>
        <v>438.3</v>
      </c>
      <c r="M1593" s="29">
        <v>15</v>
      </c>
      <c r="N1593" s="31">
        <f t="shared" si="348"/>
        <v>29.220000000000002</v>
      </c>
      <c r="O1593" s="29">
        <v>1.1000000000000001</v>
      </c>
      <c r="P1593" s="29">
        <v>36</v>
      </c>
      <c r="Q1593" s="32">
        <f t="shared" si="349"/>
        <v>1157.1120000000001</v>
      </c>
      <c r="R1593" s="122">
        <f t="shared" si="350"/>
        <v>1.2856800000000002</v>
      </c>
      <c r="S1593" s="25">
        <f>VLOOKUP($A1593,'2021-22 Salary &amp; Benefits'!$A:$I,5,FALSE)</f>
        <v>67585</v>
      </c>
      <c r="T1593" s="25">
        <f>VLOOKUP($A1593,'2021-22 Salary &amp; Benefits'!$A:$I,6,FALSE)</f>
        <v>68937</v>
      </c>
      <c r="U1593" s="26">
        <f t="shared" si="351"/>
        <v>90368.390112000023</v>
      </c>
      <c r="V1593" s="26">
        <f t="shared" si="352"/>
        <v>1807.7689343999809</v>
      </c>
      <c r="W1593" s="26">
        <f>'2021-22 Salary &amp; Benefits'!G$6</f>
        <v>11848.32</v>
      </c>
      <c r="X1593" s="28">
        <f>'2021-22 Salary &amp; Benefits'!H$6</f>
        <v>0.2271</v>
      </c>
      <c r="Y1593" s="28">
        <f>'2021-22 Salary &amp; Benefits'!I$6</f>
        <v>0.22070000000000001</v>
      </c>
      <c r="Z1593" s="26">
        <f t="shared" si="353"/>
        <v>36154.784055857286</v>
      </c>
      <c r="AA1593" s="27">
        <f t="shared" si="357"/>
        <v>1536.2693174399999</v>
      </c>
      <c r="AB1593" s="27">
        <f t="shared" si="354"/>
        <v>339.05463835900798</v>
      </c>
      <c r="AC1593" s="27">
        <f t="shared" si="355"/>
        <v>1875.3239557990078</v>
      </c>
      <c r="AD1593" s="26">
        <f t="shared" si="356"/>
        <v>130206.26705805628</v>
      </c>
    </row>
    <row r="1594" spans="1:30" s="5" customFormat="1">
      <c r="A1594" s="129" t="s">
        <v>2280</v>
      </c>
      <c r="B1594" s="129" t="s">
        <v>77</v>
      </c>
      <c r="C1594" s="130">
        <v>5493</v>
      </c>
      <c r="D1594" s="129" t="s">
        <v>2758</v>
      </c>
      <c r="E1594" s="169">
        <f>VLOOKUP($C1594,'2020-21 School Level AAFTE'!$C:$Z,11,FALSE)</f>
        <v>0.1115</v>
      </c>
      <c r="F1594" s="169" t="str">
        <f>VLOOKUP($C1594,'2020-21 School Level AAFTE'!$C:$Z,8,FALSE)</f>
        <v>No</v>
      </c>
      <c r="G1594" s="167">
        <f>VLOOKUP($C1594,'2020-21 School Level AAFTE'!$C:$I,7,FALSE)</f>
        <v>715.97</v>
      </c>
      <c r="H1594" s="145">
        <f>IFERROR(IF(F1594= "yes",VLOOKUP(C1594,Summary!$B:$I,5,0),0),0)</f>
        <v>0</v>
      </c>
      <c r="I1594" s="143">
        <f t="shared" si="346"/>
        <v>0</v>
      </c>
      <c r="J1594" s="101">
        <f>VLOOKUP($A1594,'2021-22 Salary &amp; Benefits'!$A:$I,3,FALSE)</f>
        <v>1.04</v>
      </c>
      <c r="K1594" s="101">
        <f>VLOOKUP($A1594,'2021-22 Salary &amp; Benefits'!$A:$I,4,FALSE)</f>
        <v>1.04</v>
      </c>
      <c r="L1594" s="45">
        <f t="shared" si="347"/>
        <v>0</v>
      </c>
      <c r="M1594" s="29">
        <v>15</v>
      </c>
      <c r="N1594" s="31">
        <f t="shared" si="348"/>
        <v>0</v>
      </c>
      <c r="O1594" s="29">
        <v>1.1000000000000001</v>
      </c>
      <c r="P1594" s="29">
        <v>36</v>
      </c>
      <c r="Q1594" s="32">
        <f t="shared" si="349"/>
        <v>0</v>
      </c>
      <c r="R1594" s="122">
        <f t="shared" si="350"/>
        <v>0</v>
      </c>
      <c r="S1594" s="25">
        <f>VLOOKUP($A1594,'2021-22 Salary &amp; Benefits'!$A:$I,5,FALSE)</f>
        <v>67585</v>
      </c>
      <c r="T1594" s="25">
        <f>VLOOKUP($A1594,'2021-22 Salary &amp; Benefits'!$A:$I,6,FALSE)</f>
        <v>68937</v>
      </c>
      <c r="U1594" s="26">
        <f t="shared" si="351"/>
        <v>0</v>
      </c>
      <c r="V1594" s="26">
        <f t="shared" si="352"/>
        <v>0</v>
      </c>
      <c r="W1594" s="26">
        <f>'2021-22 Salary &amp; Benefits'!G$6</f>
        <v>11848.32</v>
      </c>
      <c r="X1594" s="28">
        <f>'2021-22 Salary &amp; Benefits'!H$6</f>
        <v>0.2271</v>
      </c>
      <c r="Y1594" s="28">
        <f>'2021-22 Salary &amp; Benefits'!I$6</f>
        <v>0.22070000000000001</v>
      </c>
      <c r="Z1594" s="26">
        <f t="shared" si="353"/>
        <v>0</v>
      </c>
      <c r="AA1594" s="27">
        <f t="shared" si="357"/>
        <v>0</v>
      </c>
      <c r="AB1594" s="27">
        <f t="shared" si="354"/>
        <v>0</v>
      </c>
      <c r="AC1594" s="27">
        <f t="shared" si="355"/>
        <v>0</v>
      </c>
      <c r="AD1594" s="26">
        <f t="shared" si="356"/>
        <v>0</v>
      </c>
    </row>
    <row r="1595" spans="1:30" s="5" customFormat="1">
      <c r="A1595" s="129" t="s">
        <v>2280</v>
      </c>
      <c r="B1595" s="129" t="s">
        <v>77</v>
      </c>
      <c r="C1595" s="130">
        <v>2657</v>
      </c>
      <c r="D1595" s="129" t="s">
        <v>81</v>
      </c>
      <c r="E1595" s="169">
        <f>VLOOKUP($C1595,'2020-21 School Level AAFTE'!$C:$Z,11,FALSE)</f>
        <v>0.57979999999999998</v>
      </c>
      <c r="F1595" s="169" t="str">
        <f>VLOOKUP($C1595,'2020-21 School Level AAFTE'!$C:$Z,8,FALSE)</f>
        <v>Yes</v>
      </c>
      <c r="G1595" s="167">
        <f>VLOOKUP($C1595,'2020-21 School Level AAFTE'!$C:$I,7,FALSE)</f>
        <v>520</v>
      </c>
      <c r="H1595" s="145">
        <f>IFERROR(IF(F1595= "yes",VLOOKUP(C1595,Summary!$B:$I,5,0),0),0)</f>
        <v>0</v>
      </c>
      <c r="I1595" s="144">
        <f t="shared" si="346"/>
        <v>520</v>
      </c>
      <c r="J1595" s="101">
        <f>VLOOKUP($A1595,'2021-22 Salary &amp; Benefits'!$A:$I,3,FALSE)</f>
        <v>1.04</v>
      </c>
      <c r="K1595" s="101">
        <f>VLOOKUP($A1595,'2021-22 Salary &amp; Benefits'!$A:$I,4,FALSE)</f>
        <v>1.04</v>
      </c>
      <c r="L1595" s="121">
        <f t="shared" si="347"/>
        <v>520</v>
      </c>
      <c r="M1595" s="29">
        <v>15</v>
      </c>
      <c r="N1595" s="31">
        <f t="shared" si="348"/>
        <v>34.666666666666664</v>
      </c>
      <c r="O1595" s="29">
        <v>1.1000000000000001</v>
      </c>
      <c r="P1595" s="29">
        <v>36</v>
      </c>
      <c r="Q1595" s="32">
        <f t="shared" si="349"/>
        <v>1372.8</v>
      </c>
      <c r="R1595" s="122">
        <f t="shared" si="350"/>
        <v>1.5253333333333332</v>
      </c>
      <c r="S1595" s="25">
        <f>VLOOKUP($A1595,'2021-22 Salary &amp; Benefits'!$A:$I,5,FALSE)</f>
        <v>67585</v>
      </c>
      <c r="T1595" s="25">
        <f>VLOOKUP($A1595,'2021-22 Salary &amp; Benefits'!$A:$I,6,FALSE)</f>
        <v>68937</v>
      </c>
      <c r="U1595" s="26">
        <f t="shared" si="351"/>
        <v>107213.23946666667</v>
      </c>
      <c r="V1595" s="26">
        <f t="shared" si="352"/>
        <v>2144.7406933333259</v>
      </c>
      <c r="W1595" s="26">
        <f>'2021-22 Salary &amp; Benefits'!G$6</f>
        <v>11848.32</v>
      </c>
      <c r="X1595" s="28">
        <f>'2021-22 Salary &amp; Benefits'!H$6</f>
        <v>0.2271</v>
      </c>
      <c r="Y1595" s="28">
        <f>'2021-22 Salary &amp; Benefits'!I$6</f>
        <v>0.22070000000000001</v>
      </c>
      <c r="Z1595" s="26">
        <f t="shared" si="353"/>
        <v>42894.108393898663</v>
      </c>
      <c r="AA1595" s="27">
        <f t="shared" si="357"/>
        <v>1822.6330026666667</v>
      </c>
      <c r="AB1595" s="27">
        <f t="shared" si="354"/>
        <v>402.25510368853338</v>
      </c>
      <c r="AC1595" s="27">
        <f t="shared" si="355"/>
        <v>2224.8881063551999</v>
      </c>
      <c r="AD1595" s="26">
        <f t="shared" si="356"/>
        <v>154476.97666025386</v>
      </c>
    </row>
    <row r="1596" spans="1:30" s="5" customFormat="1">
      <c r="A1596" s="126" t="s">
        <v>2280</v>
      </c>
      <c r="B1596" s="129" t="s">
        <v>77</v>
      </c>
      <c r="C1596" s="128">
        <v>2656</v>
      </c>
      <c r="D1596" s="126" t="s">
        <v>80</v>
      </c>
      <c r="E1596" s="169">
        <f>VLOOKUP($C1596,'2020-21 School Level AAFTE'!$C:$Z,11,FALSE)</f>
        <v>0.56079999999999997</v>
      </c>
      <c r="F1596" s="169" t="str">
        <f>VLOOKUP($C1596,'2020-21 School Level AAFTE'!$C:$Z,8,FALSE)</f>
        <v>Yes</v>
      </c>
      <c r="G1596" s="167">
        <f>VLOOKUP($C1596,'2020-21 School Level AAFTE'!$C:$I,7,FALSE)</f>
        <v>479.9</v>
      </c>
      <c r="H1596" s="145">
        <f>IFERROR(IF(F1596= "yes",VLOOKUP(C1596,Summary!$B:$I,5,0),0),0)</f>
        <v>0</v>
      </c>
      <c r="I1596" s="143">
        <f t="shared" si="346"/>
        <v>479.9</v>
      </c>
      <c r="J1596" s="101">
        <f>VLOOKUP($A1596,'2021-22 Salary &amp; Benefits'!$A:$I,3,FALSE)</f>
        <v>1.04</v>
      </c>
      <c r="K1596" s="101">
        <f>VLOOKUP($A1596,'2021-22 Salary &amp; Benefits'!$A:$I,4,FALSE)</f>
        <v>1.04</v>
      </c>
      <c r="L1596" s="45">
        <f t="shared" si="347"/>
        <v>479.9</v>
      </c>
      <c r="M1596" s="29">
        <v>15</v>
      </c>
      <c r="N1596" s="31">
        <f t="shared" si="348"/>
        <v>31.993333333333332</v>
      </c>
      <c r="O1596" s="29">
        <v>1.1000000000000001</v>
      </c>
      <c r="P1596" s="29">
        <v>36</v>
      </c>
      <c r="Q1596" s="32">
        <f t="shared" si="349"/>
        <v>1266.9360000000001</v>
      </c>
      <c r="R1596" s="122">
        <f t="shared" si="350"/>
        <v>1.4077066666666669</v>
      </c>
      <c r="S1596" s="25">
        <f>VLOOKUP($A1596,'2021-22 Salary &amp; Benefits'!$A:$I,5,FALSE)</f>
        <v>67585</v>
      </c>
      <c r="T1596" s="25">
        <f>VLOOKUP($A1596,'2021-22 Salary &amp; Benefits'!$A:$I,6,FALSE)</f>
        <v>68937</v>
      </c>
      <c r="U1596" s="26">
        <f t="shared" si="351"/>
        <v>98945.44926933336</v>
      </c>
      <c r="V1596" s="26">
        <f t="shared" si="352"/>
        <v>1979.3481898666505</v>
      </c>
      <c r="W1596" s="26">
        <f>'2021-22 Salary &amp; Benefits'!G$6</f>
        <v>11848.32</v>
      </c>
      <c r="X1596" s="28">
        <f>'2021-22 Salary &amp; Benefits'!H$6</f>
        <v>0.2271</v>
      </c>
      <c r="Y1596" s="28">
        <f>'2021-22 Salary &amp; Benefits'!I$6</f>
        <v>0.22070000000000001</v>
      </c>
      <c r="Z1596" s="26">
        <f t="shared" si="353"/>
        <v>39586.312727369179</v>
      </c>
      <c r="AA1596" s="27">
        <f t="shared" si="357"/>
        <v>1682.0799576533334</v>
      </c>
      <c r="AB1596" s="27">
        <f t="shared" si="354"/>
        <v>371.2350466540907</v>
      </c>
      <c r="AC1596" s="27">
        <f t="shared" si="355"/>
        <v>2053.3150043074243</v>
      </c>
      <c r="AD1596" s="26">
        <f t="shared" si="356"/>
        <v>142564.42519087659</v>
      </c>
    </row>
    <row r="1597" spans="1:30" s="5" customFormat="1">
      <c r="A1597" s="129" t="s">
        <v>2280</v>
      </c>
      <c r="B1597" s="129" t="s">
        <v>77</v>
      </c>
      <c r="C1597" s="130">
        <v>5419</v>
      </c>
      <c r="D1597" s="129" t="s">
        <v>95</v>
      </c>
      <c r="E1597" s="169">
        <f>VLOOKUP($C1597,'2020-21 School Level AAFTE'!$C:$Z,11,FALSE)</f>
        <v>0.1419</v>
      </c>
      <c r="F1597" s="169" t="str">
        <f>VLOOKUP($C1597,'2020-21 School Level AAFTE'!$C:$Z,8,FALSE)</f>
        <v>No</v>
      </c>
      <c r="G1597" s="167">
        <f>VLOOKUP($C1597,'2020-21 School Level AAFTE'!$C:$I,7,FALSE)</f>
        <v>652.32000000000005</v>
      </c>
      <c r="H1597" s="145">
        <f>IFERROR(IF(F1597= "yes",VLOOKUP(C1597,Summary!$B:$I,5,0),0),0)</f>
        <v>0</v>
      </c>
      <c r="I1597" s="143">
        <f t="shared" si="346"/>
        <v>0</v>
      </c>
      <c r="J1597" s="101">
        <f>VLOOKUP($A1597,'2021-22 Salary &amp; Benefits'!$A:$I,3,FALSE)</f>
        <v>1.04</v>
      </c>
      <c r="K1597" s="101">
        <f>VLOOKUP($A1597,'2021-22 Salary &amp; Benefits'!$A:$I,4,FALSE)</f>
        <v>1.04</v>
      </c>
      <c r="L1597" s="45">
        <f t="shared" si="347"/>
        <v>0</v>
      </c>
      <c r="M1597" s="29">
        <v>15</v>
      </c>
      <c r="N1597" s="31">
        <f t="shared" si="348"/>
        <v>0</v>
      </c>
      <c r="O1597" s="29">
        <v>1.1000000000000001</v>
      </c>
      <c r="P1597" s="29">
        <v>36</v>
      </c>
      <c r="Q1597" s="32">
        <f t="shared" si="349"/>
        <v>0</v>
      </c>
      <c r="R1597" s="122">
        <f t="shared" si="350"/>
        <v>0</v>
      </c>
      <c r="S1597" s="25">
        <f>VLOOKUP($A1597,'2021-22 Salary &amp; Benefits'!$A:$I,5,FALSE)</f>
        <v>67585</v>
      </c>
      <c r="T1597" s="25">
        <f>VLOOKUP($A1597,'2021-22 Salary &amp; Benefits'!$A:$I,6,FALSE)</f>
        <v>68937</v>
      </c>
      <c r="U1597" s="26">
        <f t="shared" si="351"/>
        <v>0</v>
      </c>
      <c r="V1597" s="26">
        <f t="shared" si="352"/>
        <v>0</v>
      </c>
      <c r="W1597" s="26">
        <f>'2021-22 Salary &amp; Benefits'!G$6</f>
        <v>11848.32</v>
      </c>
      <c r="X1597" s="28">
        <f>'2021-22 Salary &amp; Benefits'!H$6</f>
        <v>0.2271</v>
      </c>
      <c r="Y1597" s="28">
        <f>'2021-22 Salary &amp; Benefits'!I$6</f>
        <v>0.22070000000000001</v>
      </c>
      <c r="Z1597" s="26">
        <f t="shared" si="353"/>
        <v>0</v>
      </c>
      <c r="AA1597" s="27">
        <f t="shared" si="357"/>
        <v>0</v>
      </c>
      <c r="AB1597" s="27">
        <f t="shared" si="354"/>
        <v>0</v>
      </c>
      <c r="AC1597" s="27">
        <f t="shared" si="355"/>
        <v>0</v>
      </c>
      <c r="AD1597" s="26">
        <f t="shared" si="356"/>
        <v>0</v>
      </c>
    </row>
    <row r="1598" spans="1:30" s="5" customFormat="1">
      <c r="A1598" s="129" t="s">
        <v>2280</v>
      </c>
      <c r="B1598" s="129" t="s">
        <v>77</v>
      </c>
      <c r="C1598" s="130">
        <v>3511</v>
      </c>
      <c r="D1598" s="129" t="s">
        <v>85</v>
      </c>
      <c r="E1598" s="169">
        <f>VLOOKUP($C1598,'2020-21 School Level AAFTE'!$C:$Z,11,FALSE)</f>
        <v>0.23050000000000001</v>
      </c>
      <c r="F1598" s="169" t="str">
        <f>VLOOKUP($C1598,'2020-21 School Level AAFTE'!$C:$Z,8,FALSE)</f>
        <v>No</v>
      </c>
      <c r="G1598" s="167">
        <f>VLOOKUP($C1598,'2020-21 School Level AAFTE'!$C:$I,7,FALSE)</f>
        <v>1950.5700000000002</v>
      </c>
      <c r="H1598" s="145">
        <f>IFERROR(IF(F1598= "yes",VLOOKUP(C1598,Summary!$B:$I,5,0),0),0)</f>
        <v>0</v>
      </c>
      <c r="I1598" s="144">
        <f t="shared" si="346"/>
        <v>0</v>
      </c>
      <c r="J1598" s="101">
        <f>VLOOKUP($A1598,'2021-22 Salary &amp; Benefits'!$A:$I,3,FALSE)</f>
        <v>1.04</v>
      </c>
      <c r="K1598" s="101">
        <f>VLOOKUP($A1598,'2021-22 Salary &amp; Benefits'!$A:$I,4,FALSE)</f>
        <v>1.04</v>
      </c>
      <c r="L1598" s="121">
        <f t="shared" si="347"/>
        <v>0</v>
      </c>
      <c r="M1598" s="29">
        <v>15</v>
      </c>
      <c r="N1598" s="31">
        <f t="shared" si="348"/>
        <v>0</v>
      </c>
      <c r="O1598" s="29">
        <v>1.1000000000000001</v>
      </c>
      <c r="P1598" s="29">
        <v>36</v>
      </c>
      <c r="Q1598" s="32">
        <f t="shared" si="349"/>
        <v>0</v>
      </c>
      <c r="R1598" s="122">
        <f t="shared" si="350"/>
        <v>0</v>
      </c>
      <c r="S1598" s="25">
        <f>VLOOKUP($A1598,'2021-22 Salary &amp; Benefits'!$A:$I,5,FALSE)</f>
        <v>67585</v>
      </c>
      <c r="T1598" s="25">
        <f>VLOOKUP($A1598,'2021-22 Salary &amp; Benefits'!$A:$I,6,FALSE)</f>
        <v>68937</v>
      </c>
      <c r="U1598" s="26">
        <f t="shared" si="351"/>
        <v>0</v>
      </c>
      <c r="V1598" s="26">
        <f t="shared" si="352"/>
        <v>0</v>
      </c>
      <c r="W1598" s="26">
        <f>'2021-22 Salary &amp; Benefits'!G$6</f>
        <v>11848.32</v>
      </c>
      <c r="X1598" s="28">
        <f>'2021-22 Salary &amp; Benefits'!H$6</f>
        <v>0.2271</v>
      </c>
      <c r="Y1598" s="28">
        <f>'2021-22 Salary &amp; Benefits'!I$6</f>
        <v>0.22070000000000001</v>
      </c>
      <c r="Z1598" s="26">
        <f t="shared" si="353"/>
        <v>0</v>
      </c>
      <c r="AA1598" s="27">
        <f t="shared" si="357"/>
        <v>0</v>
      </c>
      <c r="AB1598" s="27">
        <f t="shared" si="354"/>
        <v>0</v>
      </c>
      <c r="AC1598" s="27">
        <f t="shared" si="355"/>
        <v>0</v>
      </c>
      <c r="AD1598" s="26">
        <f t="shared" si="356"/>
        <v>0</v>
      </c>
    </row>
    <row r="1599" spans="1:30" s="5" customFormat="1">
      <c r="A1599" s="129" t="s">
        <v>2280</v>
      </c>
      <c r="B1599" s="129" t="s">
        <v>77</v>
      </c>
      <c r="C1599" s="130">
        <v>5526</v>
      </c>
      <c r="D1599" s="129" t="s">
        <v>3270</v>
      </c>
      <c r="E1599" s="169">
        <f>VLOOKUP($C1599,'2020-21 School Level AAFTE'!$C:$Z,11,FALSE)</f>
        <v>0</v>
      </c>
      <c r="F1599" s="169" t="str">
        <f>VLOOKUP($C1599,'2020-21 School Level AAFTE'!$C:$Z,8,FALSE)</f>
        <v>No</v>
      </c>
      <c r="G1599" s="167">
        <f>VLOOKUP($C1599,'2020-21 School Level AAFTE'!$C:$I,7,FALSE)</f>
        <v>0</v>
      </c>
      <c r="H1599" s="145">
        <f>IFERROR(IF(F1599= "yes",VLOOKUP(C1599,Summary!$B:$I,5,0),0),0)</f>
        <v>0</v>
      </c>
      <c r="I1599" s="144">
        <f t="shared" si="346"/>
        <v>0</v>
      </c>
      <c r="J1599" s="101">
        <f>VLOOKUP($A1599,'2021-22 Salary &amp; Benefits'!$A:$I,3,FALSE)</f>
        <v>1.04</v>
      </c>
      <c r="K1599" s="101">
        <f>VLOOKUP($A1599,'2021-22 Salary &amp; Benefits'!$A:$I,4,FALSE)</f>
        <v>1.04</v>
      </c>
      <c r="L1599" s="121">
        <f t="shared" si="347"/>
        <v>0</v>
      </c>
      <c r="M1599" s="29">
        <v>15</v>
      </c>
      <c r="N1599" s="31">
        <f t="shared" si="348"/>
        <v>0</v>
      </c>
      <c r="O1599" s="29">
        <v>1.1000000000000001</v>
      </c>
      <c r="P1599" s="29">
        <v>36</v>
      </c>
      <c r="Q1599" s="32">
        <f t="shared" si="349"/>
        <v>0</v>
      </c>
      <c r="R1599" s="122">
        <f t="shared" si="350"/>
        <v>0</v>
      </c>
      <c r="S1599" s="25">
        <f>VLOOKUP($A1599,'2021-22 Salary &amp; Benefits'!$A:$I,5,FALSE)</f>
        <v>67585</v>
      </c>
      <c r="T1599" s="25">
        <f>VLOOKUP($A1599,'2021-22 Salary &amp; Benefits'!$A:$I,6,FALSE)</f>
        <v>68937</v>
      </c>
      <c r="U1599" s="26">
        <f t="shared" si="351"/>
        <v>0</v>
      </c>
      <c r="V1599" s="26">
        <f t="shared" si="352"/>
        <v>0</v>
      </c>
      <c r="W1599" s="26">
        <f>'2021-22 Salary &amp; Benefits'!G$6</f>
        <v>11848.32</v>
      </c>
      <c r="X1599" s="28">
        <f>'2021-22 Salary &amp; Benefits'!H$6</f>
        <v>0.2271</v>
      </c>
      <c r="Y1599" s="28">
        <f>'2021-22 Salary &amp; Benefits'!I$6</f>
        <v>0.22070000000000001</v>
      </c>
      <c r="Z1599" s="26">
        <f t="shared" si="353"/>
        <v>0</v>
      </c>
      <c r="AA1599" s="27">
        <f t="shared" si="357"/>
        <v>0</v>
      </c>
      <c r="AB1599" s="27">
        <f t="shared" si="354"/>
        <v>0</v>
      </c>
      <c r="AC1599" s="27">
        <f t="shared" si="355"/>
        <v>0</v>
      </c>
      <c r="AD1599" s="26">
        <f t="shared" si="356"/>
        <v>0</v>
      </c>
    </row>
    <row r="1600" spans="1:30" s="5" customFormat="1">
      <c r="A1600" s="129" t="s">
        <v>2280</v>
      </c>
      <c r="B1600" s="129" t="s">
        <v>77</v>
      </c>
      <c r="C1600" s="130">
        <v>4295</v>
      </c>
      <c r="D1600" s="129" t="s">
        <v>91</v>
      </c>
      <c r="E1600" s="169">
        <f>VLOOKUP($C1600,'2020-21 School Level AAFTE'!$C:$Z,11,FALSE)</f>
        <v>0.55189999999999995</v>
      </c>
      <c r="F1600" s="169" t="str">
        <f>VLOOKUP($C1600,'2020-21 School Level AAFTE'!$C:$Z,8,FALSE)</f>
        <v>Yes</v>
      </c>
      <c r="G1600" s="167">
        <f>VLOOKUP($C1600,'2020-21 School Level AAFTE'!$C:$I,7,FALSE)</f>
        <v>212.94</v>
      </c>
      <c r="H1600" s="145">
        <f>IFERROR(IF(F1600= "yes",VLOOKUP(C1600,Summary!$B:$I,5,0),0),0)</f>
        <v>0</v>
      </c>
      <c r="I1600" s="144">
        <f t="shared" si="346"/>
        <v>212.94</v>
      </c>
      <c r="J1600" s="101">
        <f>VLOOKUP($A1600,'2021-22 Salary &amp; Benefits'!$A:$I,3,FALSE)</f>
        <v>1.04</v>
      </c>
      <c r="K1600" s="101">
        <f>VLOOKUP($A1600,'2021-22 Salary &amp; Benefits'!$A:$I,4,FALSE)</f>
        <v>1.04</v>
      </c>
      <c r="L1600" s="121">
        <f t="shared" si="347"/>
        <v>212.94</v>
      </c>
      <c r="M1600" s="29">
        <v>15</v>
      </c>
      <c r="N1600" s="31">
        <f t="shared" si="348"/>
        <v>14.196</v>
      </c>
      <c r="O1600" s="29">
        <v>1.1000000000000001</v>
      </c>
      <c r="P1600" s="29">
        <v>36</v>
      </c>
      <c r="Q1600" s="32">
        <f t="shared" si="349"/>
        <v>562.16160000000002</v>
      </c>
      <c r="R1600" s="122">
        <f t="shared" si="350"/>
        <v>0.62462400000000007</v>
      </c>
      <c r="S1600" s="25">
        <f>VLOOKUP($A1600,'2021-22 Salary &amp; Benefits'!$A:$I,5,FALSE)</f>
        <v>67585</v>
      </c>
      <c r="T1600" s="25">
        <f>VLOOKUP($A1600,'2021-22 Salary &amp; Benefits'!$A:$I,6,FALSE)</f>
        <v>68937</v>
      </c>
      <c r="U1600" s="26">
        <f t="shared" si="351"/>
        <v>43903.821561600009</v>
      </c>
      <c r="V1600" s="26">
        <f t="shared" si="352"/>
        <v>878.27131391999137</v>
      </c>
      <c r="W1600" s="26">
        <f>'2021-22 Salary &amp; Benefits'!G$6</f>
        <v>11848.32</v>
      </c>
      <c r="X1600" s="28">
        <f>'2021-22 Salary &amp; Benefits'!H$6</f>
        <v>0.2271</v>
      </c>
      <c r="Y1600" s="28">
        <f>'2021-22 Salary &amp; Benefits'!I$6</f>
        <v>0.22070000000000001</v>
      </c>
      <c r="Z1600" s="26">
        <f t="shared" si="353"/>
        <v>17565.137387301504</v>
      </c>
      <c r="AA1600" s="27">
        <f t="shared" si="357"/>
        <v>746.36821459199996</v>
      </c>
      <c r="AB1600" s="27">
        <f t="shared" si="354"/>
        <v>164.72346496045441</v>
      </c>
      <c r="AC1600" s="27">
        <f t="shared" si="355"/>
        <v>911.09167955245437</v>
      </c>
      <c r="AD1600" s="26">
        <f t="shared" si="356"/>
        <v>63258.321942373957</v>
      </c>
    </row>
    <row r="1601" spans="1:30" s="5" customFormat="1">
      <c r="A1601" s="129" t="s">
        <v>2280</v>
      </c>
      <c r="B1601" s="129" t="s">
        <v>77</v>
      </c>
      <c r="C1601" s="130">
        <v>3732</v>
      </c>
      <c r="D1601" s="129" t="s">
        <v>86</v>
      </c>
      <c r="E1601" s="169">
        <f>VLOOKUP($C1601,'2020-21 School Level AAFTE'!$C:$Z,11,FALSE)</f>
        <v>0.34429999999999999</v>
      </c>
      <c r="F1601" s="169" t="str">
        <f>VLOOKUP($C1601,'2020-21 School Level AAFTE'!$C:$Z,8,FALSE)</f>
        <v>No</v>
      </c>
      <c r="G1601" s="167">
        <f>VLOOKUP($C1601,'2020-21 School Level AAFTE'!$C:$I,7,FALSE)</f>
        <v>466.5</v>
      </c>
      <c r="H1601" s="145">
        <f>IFERROR(IF(F1601= "yes",VLOOKUP(C1601,Summary!$B:$I,5,0),0),0)</f>
        <v>0</v>
      </c>
      <c r="I1601" s="144">
        <f t="shared" si="346"/>
        <v>0</v>
      </c>
      <c r="J1601" s="101">
        <f>VLOOKUP($A1601,'2021-22 Salary &amp; Benefits'!$A:$I,3,FALSE)</f>
        <v>1.04</v>
      </c>
      <c r="K1601" s="101">
        <f>VLOOKUP($A1601,'2021-22 Salary &amp; Benefits'!$A:$I,4,FALSE)</f>
        <v>1.04</v>
      </c>
      <c r="L1601" s="121">
        <f t="shared" si="347"/>
        <v>0</v>
      </c>
      <c r="M1601" s="29">
        <v>15</v>
      </c>
      <c r="N1601" s="31">
        <f t="shared" si="348"/>
        <v>0</v>
      </c>
      <c r="O1601" s="29">
        <v>1.1000000000000001</v>
      </c>
      <c r="P1601" s="29">
        <v>36</v>
      </c>
      <c r="Q1601" s="32">
        <f t="shared" si="349"/>
        <v>0</v>
      </c>
      <c r="R1601" s="122">
        <f t="shared" si="350"/>
        <v>0</v>
      </c>
      <c r="S1601" s="25">
        <f>VLOOKUP($A1601,'2021-22 Salary &amp; Benefits'!$A:$I,5,FALSE)</f>
        <v>67585</v>
      </c>
      <c r="T1601" s="25">
        <f>VLOOKUP($A1601,'2021-22 Salary &amp; Benefits'!$A:$I,6,FALSE)</f>
        <v>68937</v>
      </c>
      <c r="U1601" s="26">
        <f t="shared" si="351"/>
        <v>0</v>
      </c>
      <c r="V1601" s="26">
        <f t="shared" si="352"/>
        <v>0</v>
      </c>
      <c r="W1601" s="26">
        <f>'2021-22 Salary &amp; Benefits'!G$6</f>
        <v>11848.32</v>
      </c>
      <c r="X1601" s="28">
        <f>'2021-22 Salary &amp; Benefits'!H$6</f>
        <v>0.2271</v>
      </c>
      <c r="Y1601" s="28">
        <f>'2021-22 Salary &amp; Benefits'!I$6</f>
        <v>0.22070000000000001</v>
      </c>
      <c r="Z1601" s="26">
        <f t="shared" si="353"/>
        <v>0</v>
      </c>
      <c r="AA1601" s="27">
        <f t="shared" si="357"/>
        <v>0</v>
      </c>
      <c r="AB1601" s="27">
        <f t="shared" si="354"/>
        <v>0</v>
      </c>
      <c r="AC1601" s="27">
        <f t="shared" si="355"/>
        <v>0</v>
      </c>
      <c r="AD1601" s="26">
        <f t="shared" si="356"/>
        <v>0</v>
      </c>
    </row>
    <row r="1602" spans="1:30" s="5" customFormat="1">
      <c r="A1602" s="129" t="s">
        <v>2280</v>
      </c>
      <c r="B1602" s="129" t="s">
        <v>77</v>
      </c>
      <c r="C1602" s="130">
        <v>2001</v>
      </c>
      <c r="D1602" s="129" t="s">
        <v>78</v>
      </c>
      <c r="E1602" s="169">
        <f>VLOOKUP($C1602,'2020-21 School Level AAFTE'!$C:$Z,11,FALSE)</f>
        <v>2.9600000000000001E-2</v>
      </c>
      <c r="F1602" s="169" t="str">
        <f>VLOOKUP($C1602,'2020-21 School Level AAFTE'!$C:$Z,8,FALSE)</f>
        <v>No</v>
      </c>
      <c r="G1602" s="167">
        <f>VLOOKUP($C1602,'2020-21 School Level AAFTE'!$C:$I,7,FALSE)</f>
        <v>3.23</v>
      </c>
      <c r="H1602" s="145">
        <f>IFERROR(IF(F1602= "yes",VLOOKUP(C1602,Summary!$B:$I,5,0),0),0)</f>
        <v>0</v>
      </c>
      <c r="I1602" s="143">
        <f t="shared" si="346"/>
        <v>0</v>
      </c>
      <c r="J1602" s="101">
        <f>VLOOKUP($A1602,'2021-22 Salary &amp; Benefits'!$A:$I,3,FALSE)</f>
        <v>1.04</v>
      </c>
      <c r="K1602" s="101">
        <f>VLOOKUP($A1602,'2021-22 Salary &amp; Benefits'!$A:$I,4,FALSE)</f>
        <v>1.04</v>
      </c>
      <c r="L1602" s="45">
        <f t="shared" si="347"/>
        <v>0</v>
      </c>
      <c r="M1602" s="29">
        <v>15</v>
      </c>
      <c r="N1602" s="31">
        <f t="shared" si="348"/>
        <v>0</v>
      </c>
      <c r="O1602" s="29">
        <v>1.1000000000000001</v>
      </c>
      <c r="P1602" s="29">
        <v>36</v>
      </c>
      <c r="Q1602" s="32">
        <f t="shared" si="349"/>
        <v>0</v>
      </c>
      <c r="R1602" s="122">
        <f t="shared" si="350"/>
        <v>0</v>
      </c>
      <c r="S1602" s="25">
        <f>VLOOKUP($A1602,'2021-22 Salary &amp; Benefits'!$A:$I,5,FALSE)</f>
        <v>67585</v>
      </c>
      <c r="T1602" s="25">
        <f>VLOOKUP($A1602,'2021-22 Salary &amp; Benefits'!$A:$I,6,FALSE)</f>
        <v>68937</v>
      </c>
      <c r="U1602" s="26">
        <f t="shared" si="351"/>
        <v>0</v>
      </c>
      <c r="V1602" s="26">
        <f t="shared" si="352"/>
        <v>0</v>
      </c>
      <c r="W1602" s="26">
        <f>'2021-22 Salary &amp; Benefits'!G$6</f>
        <v>11848.32</v>
      </c>
      <c r="X1602" s="28">
        <f>'2021-22 Salary &amp; Benefits'!H$6</f>
        <v>0.2271</v>
      </c>
      <c r="Y1602" s="28">
        <f>'2021-22 Salary &amp; Benefits'!I$6</f>
        <v>0.22070000000000001</v>
      </c>
      <c r="Z1602" s="26">
        <f t="shared" si="353"/>
        <v>0</v>
      </c>
      <c r="AA1602" s="27">
        <f t="shared" si="357"/>
        <v>0</v>
      </c>
      <c r="AB1602" s="27">
        <f t="shared" si="354"/>
        <v>0</v>
      </c>
      <c r="AC1602" s="27">
        <f t="shared" si="355"/>
        <v>0</v>
      </c>
      <c r="AD1602" s="26">
        <f t="shared" si="356"/>
        <v>0</v>
      </c>
    </row>
    <row r="1603" spans="1:30" s="5" customFormat="1">
      <c r="A1603" s="129" t="s">
        <v>2280</v>
      </c>
      <c r="B1603" s="129" t="s">
        <v>77</v>
      </c>
      <c r="C1603" s="130">
        <v>4059</v>
      </c>
      <c r="D1603" s="129" t="s">
        <v>89</v>
      </c>
      <c r="E1603" s="169">
        <f>VLOOKUP($C1603,'2020-21 School Level AAFTE'!$C:$Z,11,FALSE)</f>
        <v>0.35060000000000002</v>
      </c>
      <c r="F1603" s="169" t="str">
        <f>VLOOKUP($C1603,'2020-21 School Level AAFTE'!$C:$Z,8,FALSE)</f>
        <v>No</v>
      </c>
      <c r="G1603" s="167">
        <f>VLOOKUP($C1603,'2020-21 School Level AAFTE'!$C:$I,7,FALSE)</f>
        <v>572.20000000000005</v>
      </c>
      <c r="H1603" s="145">
        <f>IFERROR(IF(F1603= "yes",VLOOKUP(C1603,Summary!$B:$I,5,0),0),0)</f>
        <v>0</v>
      </c>
      <c r="I1603" s="143">
        <f t="shared" si="346"/>
        <v>0</v>
      </c>
      <c r="J1603" s="101">
        <f>VLOOKUP($A1603,'2021-22 Salary &amp; Benefits'!$A:$I,3,FALSE)</f>
        <v>1.04</v>
      </c>
      <c r="K1603" s="101">
        <f>VLOOKUP($A1603,'2021-22 Salary &amp; Benefits'!$A:$I,4,FALSE)</f>
        <v>1.04</v>
      </c>
      <c r="L1603" s="45">
        <f t="shared" si="347"/>
        <v>0</v>
      </c>
      <c r="M1603" s="29">
        <v>15</v>
      </c>
      <c r="N1603" s="31">
        <f t="shared" si="348"/>
        <v>0</v>
      </c>
      <c r="O1603" s="29">
        <v>1.1000000000000001</v>
      </c>
      <c r="P1603" s="29">
        <v>36</v>
      </c>
      <c r="Q1603" s="32">
        <f t="shared" si="349"/>
        <v>0</v>
      </c>
      <c r="R1603" s="122">
        <f t="shared" si="350"/>
        <v>0</v>
      </c>
      <c r="S1603" s="25">
        <f>VLOOKUP($A1603,'2021-22 Salary &amp; Benefits'!$A:$I,5,FALSE)</f>
        <v>67585</v>
      </c>
      <c r="T1603" s="25">
        <f>VLOOKUP($A1603,'2021-22 Salary &amp; Benefits'!$A:$I,6,FALSE)</f>
        <v>68937</v>
      </c>
      <c r="U1603" s="26">
        <f t="shared" si="351"/>
        <v>0</v>
      </c>
      <c r="V1603" s="26">
        <f t="shared" si="352"/>
        <v>0</v>
      </c>
      <c r="W1603" s="26">
        <f>'2021-22 Salary &amp; Benefits'!G$6</f>
        <v>11848.32</v>
      </c>
      <c r="X1603" s="28">
        <f>'2021-22 Salary &amp; Benefits'!H$6</f>
        <v>0.2271</v>
      </c>
      <c r="Y1603" s="28">
        <f>'2021-22 Salary &amp; Benefits'!I$6</f>
        <v>0.22070000000000001</v>
      </c>
      <c r="Z1603" s="26">
        <f t="shared" si="353"/>
        <v>0</v>
      </c>
      <c r="AA1603" s="27">
        <f t="shared" si="357"/>
        <v>0</v>
      </c>
      <c r="AB1603" s="27">
        <f t="shared" si="354"/>
        <v>0</v>
      </c>
      <c r="AC1603" s="27">
        <f t="shared" si="355"/>
        <v>0</v>
      </c>
      <c r="AD1603" s="26">
        <f t="shared" si="356"/>
        <v>0</v>
      </c>
    </row>
    <row r="1604" spans="1:30" s="5" customFormat="1">
      <c r="A1604" s="129" t="s">
        <v>2280</v>
      </c>
      <c r="B1604" s="129" t="s">
        <v>77</v>
      </c>
      <c r="C1604" s="130">
        <v>5165</v>
      </c>
      <c r="D1604" s="129" t="s">
        <v>94</v>
      </c>
      <c r="E1604" s="169">
        <f>VLOOKUP($C1604,'2020-21 School Level AAFTE'!$C:$Z,11,FALSE)</f>
        <v>0.13739999999999999</v>
      </c>
      <c r="F1604" s="169" t="str">
        <f>VLOOKUP($C1604,'2020-21 School Level AAFTE'!$C:$Z,8,FALSE)</f>
        <v>No</v>
      </c>
      <c r="G1604" s="167">
        <f>VLOOKUP($C1604,'2020-21 School Level AAFTE'!$C:$I,7,FALSE)</f>
        <v>715.08</v>
      </c>
      <c r="H1604" s="145">
        <f>IFERROR(IF(F1604= "yes",VLOOKUP(C1604,Summary!$B:$I,5,0),0),0)</f>
        <v>0</v>
      </c>
      <c r="I1604" s="144">
        <f t="shared" si="346"/>
        <v>0</v>
      </c>
      <c r="J1604" s="101">
        <f>VLOOKUP($A1604,'2021-22 Salary &amp; Benefits'!$A:$I,3,FALSE)</f>
        <v>1.04</v>
      </c>
      <c r="K1604" s="101">
        <f>VLOOKUP($A1604,'2021-22 Salary &amp; Benefits'!$A:$I,4,FALSE)</f>
        <v>1.04</v>
      </c>
      <c r="L1604" s="121">
        <f t="shared" si="347"/>
        <v>0</v>
      </c>
      <c r="M1604" s="29">
        <v>15</v>
      </c>
      <c r="N1604" s="31">
        <f t="shared" si="348"/>
        <v>0</v>
      </c>
      <c r="O1604" s="29">
        <v>1.1000000000000001</v>
      </c>
      <c r="P1604" s="29">
        <v>36</v>
      </c>
      <c r="Q1604" s="32">
        <f t="shared" si="349"/>
        <v>0</v>
      </c>
      <c r="R1604" s="122">
        <f t="shared" si="350"/>
        <v>0</v>
      </c>
      <c r="S1604" s="25">
        <f>VLOOKUP($A1604,'2021-22 Salary &amp; Benefits'!$A:$I,5,FALSE)</f>
        <v>67585</v>
      </c>
      <c r="T1604" s="25">
        <f>VLOOKUP($A1604,'2021-22 Salary &amp; Benefits'!$A:$I,6,FALSE)</f>
        <v>68937</v>
      </c>
      <c r="U1604" s="26">
        <f t="shared" si="351"/>
        <v>0</v>
      </c>
      <c r="V1604" s="26">
        <f t="shared" si="352"/>
        <v>0</v>
      </c>
      <c r="W1604" s="26">
        <f>'2021-22 Salary &amp; Benefits'!G$6</f>
        <v>11848.32</v>
      </c>
      <c r="X1604" s="28">
        <f>'2021-22 Salary &amp; Benefits'!H$6</f>
        <v>0.2271</v>
      </c>
      <c r="Y1604" s="28">
        <f>'2021-22 Salary &amp; Benefits'!I$6</f>
        <v>0.22070000000000001</v>
      </c>
      <c r="Z1604" s="26">
        <f t="shared" si="353"/>
        <v>0</v>
      </c>
      <c r="AA1604" s="27">
        <f t="shared" si="357"/>
        <v>0</v>
      </c>
      <c r="AB1604" s="27">
        <f t="shared" si="354"/>
        <v>0</v>
      </c>
      <c r="AC1604" s="27">
        <f t="shared" si="355"/>
        <v>0</v>
      </c>
      <c r="AD1604" s="26">
        <f t="shared" si="356"/>
        <v>0</v>
      </c>
    </row>
    <row r="1605" spans="1:30" s="5" customFormat="1">
      <c r="A1605" s="129" t="s">
        <v>2280</v>
      </c>
      <c r="B1605" s="129" t="s">
        <v>77</v>
      </c>
      <c r="C1605" s="130">
        <v>5092</v>
      </c>
      <c r="D1605" s="129" t="s">
        <v>93</v>
      </c>
      <c r="E1605" s="169">
        <f>VLOOKUP($C1605,'2020-21 School Level AAFTE'!$C:$Z,11,FALSE)</f>
        <v>0.1173</v>
      </c>
      <c r="F1605" s="169" t="str">
        <f>VLOOKUP($C1605,'2020-21 School Level AAFTE'!$C:$Z,8,FALSE)</f>
        <v>No</v>
      </c>
      <c r="G1605" s="167">
        <f>VLOOKUP($C1605,'2020-21 School Level AAFTE'!$C:$I,7,FALSE)</f>
        <v>670.69</v>
      </c>
      <c r="H1605" s="145">
        <f>IFERROR(IF(F1605= "yes",VLOOKUP(C1605,Summary!$B:$I,5,0),0),0)</f>
        <v>0</v>
      </c>
      <c r="I1605" s="144">
        <f t="shared" si="346"/>
        <v>0</v>
      </c>
      <c r="J1605" s="101">
        <f>VLOOKUP($A1605,'2021-22 Salary &amp; Benefits'!$A:$I,3,FALSE)</f>
        <v>1.04</v>
      </c>
      <c r="K1605" s="101">
        <f>VLOOKUP($A1605,'2021-22 Salary &amp; Benefits'!$A:$I,4,FALSE)</f>
        <v>1.04</v>
      </c>
      <c r="L1605" s="121">
        <f t="shared" si="347"/>
        <v>0</v>
      </c>
      <c r="M1605" s="29">
        <v>15</v>
      </c>
      <c r="N1605" s="31">
        <f t="shared" si="348"/>
        <v>0</v>
      </c>
      <c r="O1605" s="29">
        <v>1.1000000000000001</v>
      </c>
      <c r="P1605" s="29">
        <v>36</v>
      </c>
      <c r="Q1605" s="32">
        <f t="shared" si="349"/>
        <v>0</v>
      </c>
      <c r="R1605" s="122">
        <f t="shared" si="350"/>
        <v>0</v>
      </c>
      <c r="S1605" s="25">
        <f>VLOOKUP($A1605,'2021-22 Salary &amp; Benefits'!$A:$I,5,FALSE)</f>
        <v>67585</v>
      </c>
      <c r="T1605" s="25">
        <f>VLOOKUP($A1605,'2021-22 Salary &amp; Benefits'!$A:$I,6,FALSE)</f>
        <v>68937</v>
      </c>
      <c r="U1605" s="26">
        <f t="shared" si="351"/>
        <v>0</v>
      </c>
      <c r="V1605" s="26">
        <f t="shared" si="352"/>
        <v>0</v>
      </c>
      <c r="W1605" s="26">
        <f>'2021-22 Salary &amp; Benefits'!G$6</f>
        <v>11848.32</v>
      </c>
      <c r="X1605" s="28">
        <f>'2021-22 Salary &amp; Benefits'!H$6</f>
        <v>0.2271</v>
      </c>
      <c r="Y1605" s="28">
        <f>'2021-22 Salary &amp; Benefits'!I$6</f>
        <v>0.22070000000000001</v>
      </c>
      <c r="Z1605" s="26">
        <f t="shared" si="353"/>
        <v>0</v>
      </c>
      <c r="AA1605" s="27">
        <f t="shared" si="357"/>
        <v>0</v>
      </c>
      <c r="AB1605" s="27">
        <f t="shared" si="354"/>
        <v>0</v>
      </c>
      <c r="AC1605" s="27">
        <f t="shared" si="355"/>
        <v>0</v>
      </c>
      <c r="AD1605" s="26">
        <f t="shared" si="356"/>
        <v>0</v>
      </c>
    </row>
    <row r="1606" spans="1:30" s="5" customFormat="1">
      <c r="A1606" s="129" t="s">
        <v>2280</v>
      </c>
      <c r="B1606" s="129" t="s">
        <v>77</v>
      </c>
      <c r="C1606" s="130">
        <v>4543</v>
      </c>
      <c r="D1606" s="129" t="s">
        <v>92</v>
      </c>
      <c r="E1606" s="169">
        <f>VLOOKUP($C1606,'2020-21 School Level AAFTE'!$C:$Z,11,FALSE)</f>
        <v>0.14899999999999999</v>
      </c>
      <c r="F1606" s="169" t="str">
        <f>VLOOKUP($C1606,'2020-21 School Level AAFTE'!$C:$Z,8,FALSE)</f>
        <v>No</v>
      </c>
      <c r="G1606" s="167">
        <f>VLOOKUP($C1606,'2020-21 School Level AAFTE'!$C:$I,7,FALSE)</f>
        <v>553.6</v>
      </c>
      <c r="H1606" s="145">
        <f>IFERROR(IF(F1606= "yes",VLOOKUP(C1606,Summary!$B:$I,5,0),0),0)</f>
        <v>0</v>
      </c>
      <c r="I1606" s="144">
        <f t="shared" si="346"/>
        <v>0</v>
      </c>
      <c r="J1606" s="101">
        <f>VLOOKUP($A1606,'2021-22 Salary &amp; Benefits'!$A:$I,3,FALSE)</f>
        <v>1.04</v>
      </c>
      <c r="K1606" s="101">
        <f>VLOOKUP($A1606,'2021-22 Salary &amp; Benefits'!$A:$I,4,FALSE)</f>
        <v>1.04</v>
      </c>
      <c r="L1606" s="121">
        <f t="shared" si="347"/>
        <v>0</v>
      </c>
      <c r="M1606" s="29">
        <v>15</v>
      </c>
      <c r="N1606" s="31">
        <f t="shared" si="348"/>
        <v>0</v>
      </c>
      <c r="O1606" s="29">
        <v>1.1000000000000001</v>
      </c>
      <c r="P1606" s="29">
        <v>36</v>
      </c>
      <c r="Q1606" s="32">
        <f t="shared" si="349"/>
        <v>0</v>
      </c>
      <c r="R1606" s="122">
        <f t="shared" si="350"/>
        <v>0</v>
      </c>
      <c r="S1606" s="25">
        <f>VLOOKUP($A1606,'2021-22 Salary &amp; Benefits'!$A:$I,5,FALSE)</f>
        <v>67585</v>
      </c>
      <c r="T1606" s="25">
        <f>VLOOKUP($A1606,'2021-22 Salary &amp; Benefits'!$A:$I,6,FALSE)</f>
        <v>68937</v>
      </c>
      <c r="U1606" s="26">
        <f t="shared" si="351"/>
        <v>0</v>
      </c>
      <c r="V1606" s="26">
        <f t="shared" si="352"/>
        <v>0</v>
      </c>
      <c r="W1606" s="26">
        <f>'2021-22 Salary &amp; Benefits'!G$6</f>
        <v>11848.32</v>
      </c>
      <c r="X1606" s="28">
        <f>'2021-22 Salary &amp; Benefits'!H$6</f>
        <v>0.2271</v>
      </c>
      <c r="Y1606" s="28">
        <f>'2021-22 Salary &amp; Benefits'!I$6</f>
        <v>0.22070000000000001</v>
      </c>
      <c r="Z1606" s="26">
        <f t="shared" si="353"/>
        <v>0</v>
      </c>
      <c r="AA1606" s="27">
        <f t="shared" si="357"/>
        <v>0</v>
      </c>
      <c r="AB1606" s="27">
        <f t="shared" si="354"/>
        <v>0</v>
      </c>
      <c r="AC1606" s="27">
        <f t="shared" si="355"/>
        <v>0</v>
      </c>
      <c r="AD1606" s="26">
        <f t="shared" si="356"/>
        <v>0</v>
      </c>
    </row>
    <row r="1607" spans="1:30" s="5" customFormat="1">
      <c r="A1607" s="129" t="s">
        <v>2302</v>
      </c>
      <c r="B1607" s="129" t="s">
        <v>284</v>
      </c>
      <c r="C1607" s="130">
        <v>2390</v>
      </c>
      <c r="D1607" s="129" t="s">
        <v>285</v>
      </c>
      <c r="E1607" s="169">
        <f>VLOOKUP($C1607,'2020-21 School Level AAFTE'!$C:$Z,11,FALSE)</f>
        <v>0.23130000000000001</v>
      </c>
      <c r="F1607" s="169" t="str">
        <f>VLOOKUP($C1607,'2020-21 School Level AAFTE'!$C:$Z,8,FALSE)</f>
        <v>No</v>
      </c>
      <c r="G1607" s="167">
        <f>VLOOKUP($C1607,'2020-21 School Level AAFTE'!$C:$I,7,FALSE)</f>
        <v>929.83</v>
      </c>
      <c r="H1607" s="145">
        <f>IFERROR(IF(F1607= "yes",VLOOKUP(C1607,Summary!$B:$I,5,0),0),0)</f>
        <v>0</v>
      </c>
      <c r="I1607" s="144">
        <f t="shared" si="346"/>
        <v>0</v>
      </c>
      <c r="J1607" s="101">
        <f>VLOOKUP($A1607,'2021-22 Salary &amp; Benefits'!$A:$I,3,FALSE)</f>
        <v>1.06</v>
      </c>
      <c r="K1607" s="101">
        <f>VLOOKUP($A1607,'2021-22 Salary &amp; Benefits'!$A:$I,4,FALSE)</f>
        <v>1.06</v>
      </c>
      <c r="L1607" s="121">
        <f t="shared" si="347"/>
        <v>0</v>
      </c>
      <c r="M1607" s="29">
        <v>15</v>
      </c>
      <c r="N1607" s="31">
        <f t="shared" si="348"/>
        <v>0</v>
      </c>
      <c r="O1607" s="29">
        <v>1.1000000000000001</v>
      </c>
      <c r="P1607" s="29">
        <v>36</v>
      </c>
      <c r="Q1607" s="32">
        <f t="shared" si="349"/>
        <v>0</v>
      </c>
      <c r="R1607" s="122">
        <f t="shared" si="350"/>
        <v>0</v>
      </c>
      <c r="S1607" s="25">
        <f>VLOOKUP($A1607,'2021-22 Salary &amp; Benefits'!$A:$I,5,FALSE)</f>
        <v>67585</v>
      </c>
      <c r="T1607" s="25">
        <f>VLOOKUP($A1607,'2021-22 Salary &amp; Benefits'!$A:$I,6,FALSE)</f>
        <v>68937</v>
      </c>
      <c r="U1607" s="26">
        <f t="shared" si="351"/>
        <v>0</v>
      </c>
      <c r="V1607" s="26">
        <f t="shared" si="352"/>
        <v>0</v>
      </c>
      <c r="W1607" s="26">
        <f>'2021-22 Salary &amp; Benefits'!G$6</f>
        <v>11848.32</v>
      </c>
      <c r="X1607" s="28">
        <f>'2021-22 Salary &amp; Benefits'!H$6</f>
        <v>0.2271</v>
      </c>
      <c r="Y1607" s="28">
        <f>'2021-22 Salary &amp; Benefits'!I$6</f>
        <v>0.22070000000000001</v>
      </c>
      <c r="Z1607" s="26">
        <f t="shared" si="353"/>
        <v>0</v>
      </c>
      <c r="AA1607" s="27">
        <f t="shared" si="357"/>
        <v>0</v>
      </c>
      <c r="AB1607" s="27">
        <f t="shared" si="354"/>
        <v>0</v>
      </c>
      <c r="AC1607" s="27">
        <f t="shared" si="355"/>
        <v>0</v>
      </c>
      <c r="AD1607" s="26">
        <f t="shared" si="356"/>
        <v>0</v>
      </c>
    </row>
    <row r="1608" spans="1:30" s="5" customFormat="1">
      <c r="A1608" s="129" t="s">
        <v>2302</v>
      </c>
      <c r="B1608" s="129" t="s">
        <v>284</v>
      </c>
      <c r="C1608" s="130">
        <v>3321</v>
      </c>
      <c r="D1608" s="129" t="s">
        <v>286</v>
      </c>
      <c r="E1608" s="169">
        <f>VLOOKUP($C1608,'2020-21 School Level AAFTE'!$C:$Z,11,FALSE)</f>
        <v>0.2137</v>
      </c>
      <c r="F1608" s="169" t="str">
        <f>VLOOKUP($C1608,'2020-21 School Level AAFTE'!$C:$Z,8,FALSE)</f>
        <v>No</v>
      </c>
      <c r="G1608" s="167">
        <f>VLOOKUP($C1608,'2020-21 School Level AAFTE'!$C:$I,7,FALSE)</f>
        <v>525.48</v>
      </c>
      <c r="H1608" s="145">
        <f>IFERROR(IF(F1608= "yes",VLOOKUP(C1608,Summary!$B:$I,5,0),0),0)</f>
        <v>0</v>
      </c>
      <c r="I1608" s="144">
        <f t="shared" si="346"/>
        <v>0</v>
      </c>
      <c r="J1608" s="101">
        <f>VLOOKUP($A1608,'2021-22 Salary &amp; Benefits'!$A:$I,3,FALSE)</f>
        <v>1.06</v>
      </c>
      <c r="K1608" s="101">
        <f>VLOOKUP($A1608,'2021-22 Salary &amp; Benefits'!$A:$I,4,FALSE)</f>
        <v>1.06</v>
      </c>
      <c r="L1608" s="121">
        <f t="shared" si="347"/>
        <v>0</v>
      </c>
      <c r="M1608" s="29">
        <v>15</v>
      </c>
      <c r="N1608" s="31">
        <f t="shared" si="348"/>
        <v>0</v>
      </c>
      <c r="O1608" s="29">
        <v>1.1000000000000001</v>
      </c>
      <c r="P1608" s="29">
        <v>36</v>
      </c>
      <c r="Q1608" s="32">
        <f t="shared" si="349"/>
        <v>0</v>
      </c>
      <c r="R1608" s="122">
        <f t="shared" si="350"/>
        <v>0</v>
      </c>
      <c r="S1608" s="25">
        <f>VLOOKUP($A1608,'2021-22 Salary &amp; Benefits'!$A:$I,5,FALSE)</f>
        <v>67585</v>
      </c>
      <c r="T1608" s="25">
        <f>VLOOKUP($A1608,'2021-22 Salary &amp; Benefits'!$A:$I,6,FALSE)</f>
        <v>68937</v>
      </c>
      <c r="U1608" s="26">
        <f t="shared" si="351"/>
        <v>0</v>
      </c>
      <c r="V1608" s="26">
        <f t="shared" si="352"/>
        <v>0</v>
      </c>
      <c r="W1608" s="26">
        <f>'2021-22 Salary &amp; Benefits'!G$6</f>
        <v>11848.32</v>
      </c>
      <c r="X1608" s="28">
        <f>'2021-22 Salary &amp; Benefits'!H$6</f>
        <v>0.2271</v>
      </c>
      <c r="Y1608" s="28">
        <f>'2021-22 Salary &amp; Benefits'!I$6</f>
        <v>0.22070000000000001</v>
      </c>
      <c r="Z1608" s="26">
        <f t="shared" si="353"/>
        <v>0</v>
      </c>
      <c r="AA1608" s="27">
        <f t="shared" si="357"/>
        <v>0</v>
      </c>
      <c r="AB1608" s="27">
        <f t="shared" si="354"/>
        <v>0</v>
      </c>
      <c r="AC1608" s="27">
        <f t="shared" si="355"/>
        <v>0</v>
      </c>
      <c r="AD1608" s="26">
        <f t="shared" si="356"/>
        <v>0</v>
      </c>
    </row>
    <row r="1609" spans="1:30" s="5" customFormat="1">
      <c r="A1609" s="129" t="s">
        <v>2302</v>
      </c>
      <c r="B1609" s="129" t="s">
        <v>284</v>
      </c>
      <c r="C1609" s="130">
        <v>5518</v>
      </c>
      <c r="D1609" s="129" t="s">
        <v>3145</v>
      </c>
      <c r="E1609" s="169">
        <f>VLOOKUP($C1609,'2020-21 School Level AAFTE'!$C:$Z,11,FALSE)</f>
        <v>0.22689999999999999</v>
      </c>
      <c r="F1609" s="169" t="str">
        <f>VLOOKUP($C1609,'2020-21 School Level AAFTE'!$C:$Z,8,FALSE)</f>
        <v>No</v>
      </c>
      <c r="G1609" s="167">
        <f>VLOOKUP($C1609,'2020-21 School Level AAFTE'!$C:$I,7,FALSE)</f>
        <v>522.36</v>
      </c>
      <c r="H1609" s="145">
        <f>IFERROR(IF(F1609= "yes",VLOOKUP(C1609,Summary!$B:$I,5,0),0),0)</f>
        <v>0</v>
      </c>
      <c r="I1609" s="143">
        <f t="shared" ref="I1609:I1671" si="358">IF(F1609= "yes", G1609,0)</f>
        <v>0</v>
      </c>
      <c r="J1609" s="101">
        <f>VLOOKUP($A1609,'2021-22 Salary &amp; Benefits'!$A:$I,3,FALSE)</f>
        <v>1.06</v>
      </c>
      <c r="K1609" s="101">
        <f>VLOOKUP($A1609,'2021-22 Salary &amp; Benefits'!$A:$I,4,FALSE)</f>
        <v>1.06</v>
      </c>
      <c r="L1609" s="45">
        <f t="shared" ref="L1609:L1671" si="359">IF(H1609&gt;0,H1609,I1609)</f>
        <v>0</v>
      </c>
      <c r="M1609" s="29">
        <v>15</v>
      </c>
      <c r="N1609" s="31">
        <f t="shared" ref="N1609:N1671" si="360">IF(L1609="no",0,L1609/M1609)</f>
        <v>0</v>
      </c>
      <c r="O1609" s="29">
        <v>1.1000000000000001</v>
      </c>
      <c r="P1609" s="29">
        <v>36</v>
      </c>
      <c r="Q1609" s="32">
        <f t="shared" ref="Q1609:Q1671" si="361">IF(L1609="no",0,N1609*O1609*P1609)</f>
        <v>0</v>
      </c>
      <c r="R1609" s="122">
        <f t="shared" ref="R1609:R1671" si="362">IF(L1609="no",0,Q1609/900)</f>
        <v>0</v>
      </c>
      <c r="S1609" s="25">
        <f>VLOOKUP($A1609,'2021-22 Salary &amp; Benefits'!$A:$I,5,FALSE)</f>
        <v>67585</v>
      </c>
      <c r="T1609" s="25">
        <f>VLOOKUP($A1609,'2021-22 Salary &amp; Benefits'!$A:$I,6,FALSE)</f>
        <v>68937</v>
      </c>
      <c r="U1609" s="26">
        <f t="shared" ref="U1609:U1671" si="363">$J1609*$S1609*$R1609</f>
        <v>0</v>
      </c>
      <c r="V1609" s="26">
        <f t="shared" ref="V1609:V1671" si="364">$K1609*$T1609*$R1609-U1609</f>
        <v>0</v>
      </c>
      <c r="W1609" s="26">
        <f>'2021-22 Salary &amp; Benefits'!G$6</f>
        <v>11848.32</v>
      </c>
      <c r="X1609" s="28">
        <f>'2021-22 Salary &amp; Benefits'!H$6</f>
        <v>0.2271</v>
      </c>
      <c r="Y1609" s="28">
        <f>'2021-22 Salary &amp; Benefits'!I$6</f>
        <v>0.22070000000000001</v>
      </c>
      <c r="Z1609" s="26">
        <f t="shared" ref="Z1609:Z1671" si="365">U1609*X1609+V1609*Y1609+R1609*W1609</f>
        <v>0</v>
      </c>
      <c r="AA1609" s="27">
        <f t="shared" si="357"/>
        <v>0</v>
      </c>
      <c r="AB1609" s="27">
        <f t="shared" ref="AB1609:AB1671" si="366">AA1609*Y1609</f>
        <v>0</v>
      </c>
      <c r="AC1609" s="27">
        <f t="shared" ref="AC1609:AC1671" si="367">SUM(AA1609:AB1609)</f>
        <v>0</v>
      </c>
      <c r="AD1609" s="26">
        <f t="shared" ref="AD1609:AD1671" si="368">SUM(Z1609,U1609:V1609,AC1609)</f>
        <v>0</v>
      </c>
    </row>
    <row r="1610" spans="1:30" s="5" customFormat="1">
      <c r="A1610" s="129" t="s">
        <v>2302</v>
      </c>
      <c r="B1610" s="129" t="s">
        <v>284</v>
      </c>
      <c r="C1610" s="130">
        <v>3786</v>
      </c>
      <c r="D1610" s="129" t="s">
        <v>287</v>
      </c>
      <c r="E1610" s="169">
        <f>VLOOKUP($C1610,'2020-21 School Level AAFTE'!$C:$Z,11,FALSE)</f>
        <v>0.20080000000000001</v>
      </c>
      <c r="F1610" s="169" t="str">
        <f>VLOOKUP($C1610,'2020-21 School Level AAFTE'!$C:$Z,8,FALSE)</f>
        <v>No</v>
      </c>
      <c r="G1610" s="167">
        <f>VLOOKUP($C1610,'2020-21 School Level AAFTE'!$C:$I,7,FALSE)</f>
        <v>723.33</v>
      </c>
      <c r="H1610" s="145">
        <f>IFERROR(IF(F1610= "yes",VLOOKUP(C1610,Summary!$B:$I,5,0),0),0)</f>
        <v>0</v>
      </c>
      <c r="I1610" s="144">
        <f t="shared" si="358"/>
        <v>0</v>
      </c>
      <c r="J1610" s="101">
        <f>VLOOKUP($A1610,'2021-22 Salary &amp; Benefits'!$A:$I,3,FALSE)</f>
        <v>1.06</v>
      </c>
      <c r="K1610" s="101">
        <f>VLOOKUP($A1610,'2021-22 Salary &amp; Benefits'!$A:$I,4,FALSE)</f>
        <v>1.06</v>
      </c>
      <c r="L1610" s="121">
        <f t="shared" si="359"/>
        <v>0</v>
      </c>
      <c r="M1610" s="29">
        <v>15</v>
      </c>
      <c r="N1610" s="31">
        <f t="shared" si="360"/>
        <v>0</v>
      </c>
      <c r="O1610" s="29">
        <v>1.1000000000000001</v>
      </c>
      <c r="P1610" s="29">
        <v>36</v>
      </c>
      <c r="Q1610" s="32">
        <f t="shared" si="361"/>
        <v>0</v>
      </c>
      <c r="R1610" s="122">
        <f t="shared" si="362"/>
        <v>0</v>
      </c>
      <c r="S1610" s="25">
        <f>VLOOKUP($A1610,'2021-22 Salary &amp; Benefits'!$A:$I,5,FALSE)</f>
        <v>67585</v>
      </c>
      <c r="T1610" s="25">
        <f>VLOOKUP($A1610,'2021-22 Salary &amp; Benefits'!$A:$I,6,FALSE)</f>
        <v>68937</v>
      </c>
      <c r="U1610" s="26">
        <f t="shared" si="363"/>
        <v>0</v>
      </c>
      <c r="V1610" s="26">
        <f t="shared" si="364"/>
        <v>0</v>
      </c>
      <c r="W1610" s="26">
        <f>'2021-22 Salary &amp; Benefits'!G$6</f>
        <v>11848.32</v>
      </c>
      <c r="X1610" s="28">
        <f>'2021-22 Salary &amp; Benefits'!H$6</f>
        <v>0.2271</v>
      </c>
      <c r="Y1610" s="28">
        <f>'2021-22 Salary &amp; Benefits'!I$6</f>
        <v>0.22070000000000001</v>
      </c>
      <c r="Z1610" s="26">
        <f t="shared" si="365"/>
        <v>0</v>
      </c>
      <c r="AA1610" s="27">
        <f t="shared" si="357"/>
        <v>0</v>
      </c>
      <c r="AB1610" s="27">
        <f t="shared" si="366"/>
        <v>0</v>
      </c>
      <c r="AC1610" s="27">
        <f t="shared" si="367"/>
        <v>0</v>
      </c>
      <c r="AD1610" s="26">
        <f t="shared" si="368"/>
        <v>0</v>
      </c>
    </row>
    <row r="1611" spans="1:30" s="5" customFormat="1">
      <c r="A1611" s="129" t="s">
        <v>2302</v>
      </c>
      <c r="B1611" s="129" t="s">
        <v>284</v>
      </c>
      <c r="C1611" s="130">
        <v>3891</v>
      </c>
      <c r="D1611" s="129" t="s">
        <v>288</v>
      </c>
      <c r="E1611" s="169">
        <f>VLOOKUP($C1611,'2020-21 School Level AAFTE'!$C:$Z,11,FALSE)</f>
        <v>0.2525</v>
      </c>
      <c r="F1611" s="169" t="str">
        <f>VLOOKUP($C1611,'2020-21 School Level AAFTE'!$C:$Z,8,FALSE)</f>
        <v>No</v>
      </c>
      <c r="G1611" s="167">
        <f>VLOOKUP($C1611,'2020-21 School Level AAFTE'!$C:$I,7,FALSE)</f>
        <v>584.05999999999995</v>
      </c>
      <c r="H1611" s="145">
        <f>IFERROR(IF(F1611= "yes",VLOOKUP(C1611,Summary!$B:$I,5,0),0),0)</f>
        <v>0</v>
      </c>
      <c r="I1611" s="144">
        <f t="shared" si="358"/>
        <v>0</v>
      </c>
      <c r="J1611" s="101">
        <f>VLOOKUP($A1611,'2021-22 Salary &amp; Benefits'!$A:$I,3,FALSE)</f>
        <v>1.06</v>
      </c>
      <c r="K1611" s="101">
        <f>VLOOKUP($A1611,'2021-22 Salary &amp; Benefits'!$A:$I,4,FALSE)</f>
        <v>1.06</v>
      </c>
      <c r="L1611" s="121">
        <f t="shared" si="359"/>
        <v>0</v>
      </c>
      <c r="M1611" s="29">
        <v>15</v>
      </c>
      <c r="N1611" s="31">
        <f t="shared" si="360"/>
        <v>0</v>
      </c>
      <c r="O1611" s="29">
        <v>1.1000000000000001</v>
      </c>
      <c r="P1611" s="29">
        <v>36</v>
      </c>
      <c r="Q1611" s="32">
        <f t="shared" si="361"/>
        <v>0</v>
      </c>
      <c r="R1611" s="122">
        <f t="shared" si="362"/>
        <v>0</v>
      </c>
      <c r="S1611" s="25">
        <f>VLOOKUP($A1611,'2021-22 Salary &amp; Benefits'!$A:$I,5,FALSE)</f>
        <v>67585</v>
      </c>
      <c r="T1611" s="25">
        <f>VLOOKUP($A1611,'2021-22 Salary &amp; Benefits'!$A:$I,6,FALSE)</f>
        <v>68937</v>
      </c>
      <c r="U1611" s="26">
        <f t="shared" si="363"/>
        <v>0</v>
      </c>
      <c r="V1611" s="26">
        <f t="shared" si="364"/>
        <v>0</v>
      </c>
      <c r="W1611" s="26">
        <f>'2021-22 Salary &amp; Benefits'!G$6</f>
        <v>11848.32</v>
      </c>
      <c r="X1611" s="28">
        <f>'2021-22 Salary &amp; Benefits'!H$6</f>
        <v>0.2271</v>
      </c>
      <c r="Y1611" s="28">
        <f>'2021-22 Salary &amp; Benefits'!I$6</f>
        <v>0.22070000000000001</v>
      </c>
      <c r="Z1611" s="26">
        <f t="shared" si="365"/>
        <v>0</v>
      </c>
      <c r="AA1611" s="27">
        <f t="shared" si="357"/>
        <v>0</v>
      </c>
      <c r="AB1611" s="27">
        <f t="shared" si="366"/>
        <v>0</v>
      </c>
      <c r="AC1611" s="27">
        <f t="shared" si="367"/>
        <v>0</v>
      </c>
      <c r="AD1611" s="26">
        <f t="shared" si="368"/>
        <v>0</v>
      </c>
    </row>
    <row r="1612" spans="1:30" s="5" customFormat="1">
      <c r="A1612" s="129" t="s">
        <v>2272</v>
      </c>
      <c r="B1612" s="129" t="s">
        <v>16</v>
      </c>
      <c r="C1612" s="130">
        <v>5303</v>
      </c>
      <c r="D1612" s="129" t="s">
        <v>19</v>
      </c>
      <c r="E1612" s="169">
        <f>VLOOKUP($C1612,'2020-21 School Level AAFTE'!$C:$Z,11,FALSE)</f>
        <v>0.43280000000000002</v>
      </c>
      <c r="F1612" s="169" t="str">
        <f>VLOOKUP($C1612,'2020-21 School Level AAFTE'!$C:$Z,8,FALSE)</f>
        <v>No</v>
      </c>
      <c r="G1612" s="167">
        <f>VLOOKUP($C1612,'2020-21 School Level AAFTE'!$C:$I,7,FALSE)</f>
        <v>85.7</v>
      </c>
      <c r="H1612" s="145">
        <f>IFERROR(IF(F1612= "yes",VLOOKUP(C1612,Summary!$B:$I,5,0),0),0)</f>
        <v>0</v>
      </c>
      <c r="I1612" s="144">
        <f t="shared" si="358"/>
        <v>0</v>
      </c>
      <c r="J1612" s="101">
        <f>VLOOKUP($A1612,'2021-22 Salary &amp; Benefits'!$A:$I,3,FALSE)</f>
        <v>1</v>
      </c>
      <c r="K1612" s="101">
        <f>VLOOKUP($A1612,'2021-22 Salary &amp; Benefits'!$A:$I,4,FALSE)</f>
        <v>1.04</v>
      </c>
      <c r="L1612" s="121">
        <f t="shared" si="359"/>
        <v>0</v>
      </c>
      <c r="M1612" s="29">
        <v>15</v>
      </c>
      <c r="N1612" s="31">
        <f t="shared" si="360"/>
        <v>0</v>
      </c>
      <c r="O1612" s="29">
        <v>1.1000000000000001</v>
      </c>
      <c r="P1612" s="29">
        <v>36</v>
      </c>
      <c r="Q1612" s="32">
        <f t="shared" si="361"/>
        <v>0</v>
      </c>
      <c r="R1612" s="122">
        <f t="shared" si="362"/>
        <v>0</v>
      </c>
      <c r="S1612" s="25">
        <f>VLOOKUP($A1612,'2021-22 Salary &amp; Benefits'!$A:$I,5,FALSE)</f>
        <v>67585</v>
      </c>
      <c r="T1612" s="25">
        <f>VLOOKUP($A1612,'2021-22 Salary &amp; Benefits'!$A:$I,6,FALSE)</f>
        <v>68937</v>
      </c>
      <c r="U1612" s="26">
        <f t="shared" si="363"/>
        <v>0</v>
      </c>
      <c r="V1612" s="26">
        <f t="shared" si="364"/>
        <v>0</v>
      </c>
      <c r="W1612" s="26">
        <f>'2021-22 Salary &amp; Benefits'!G$6</f>
        <v>11848.32</v>
      </c>
      <c r="X1612" s="28">
        <f>'2021-22 Salary &amp; Benefits'!H$6</f>
        <v>0.2271</v>
      </c>
      <c r="Y1612" s="28">
        <f>'2021-22 Salary &amp; Benefits'!I$6</f>
        <v>0.22070000000000001</v>
      </c>
      <c r="Z1612" s="26">
        <f t="shared" si="365"/>
        <v>0</v>
      </c>
      <c r="AA1612" s="27">
        <f t="shared" si="357"/>
        <v>0</v>
      </c>
      <c r="AB1612" s="27">
        <f t="shared" si="366"/>
        <v>0</v>
      </c>
      <c r="AC1612" s="27">
        <f t="shared" si="367"/>
        <v>0</v>
      </c>
      <c r="AD1612" s="26">
        <f t="shared" si="368"/>
        <v>0</v>
      </c>
    </row>
    <row r="1613" spans="1:30" s="5" customFormat="1">
      <c r="A1613" s="129" t="s">
        <v>2272</v>
      </c>
      <c r="B1613" s="129" t="s">
        <v>16</v>
      </c>
      <c r="C1613" s="130">
        <v>2719</v>
      </c>
      <c r="D1613" s="129" t="s">
        <v>18</v>
      </c>
      <c r="E1613" s="169">
        <f>VLOOKUP($C1613,'2020-21 School Level AAFTE'!$C:$Z,11,FALSE)</f>
        <v>0.53779999999999994</v>
      </c>
      <c r="F1613" s="169" t="str">
        <f>VLOOKUP($C1613,'2020-21 School Level AAFTE'!$C:$Z,8,FALSE)</f>
        <v>Yes</v>
      </c>
      <c r="G1613" s="167">
        <f>VLOOKUP($C1613,'2020-21 School Level AAFTE'!$C:$I,7,FALSE)</f>
        <v>145.80000000000001</v>
      </c>
      <c r="H1613" s="145">
        <f>IFERROR(IF(F1613= "yes",VLOOKUP(C1613,Summary!$B:$I,5,0),0),0)</f>
        <v>0</v>
      </c>
      <c r="I1613" s="144">
        <f t="shared" si="358"/>
        <v>145.80000000000001</v>
      </c>
      <c r="J1613" s="101">
        <f>VLOOKUP($A1613,'2021-22 Salary &amp; Benefits'!$A:$I,3,FALSE)</f>
        <v>1</v>
      </c>
      <c r="K1613" s="101">
        <f>VLOOKUP($A1613,'2021-22 Salary &amp; Benefits'!$A:$I,4,FALSE)</f>
        <v>1.04</v>
      </c>
      <c r="L1613" s="121">
        <f t="shared" si="359"/>
        <v>145.80000000000001</v>
      </c>
      <c r="M1613" s="29">
        <v>15</v>
      </c>
      <c r="N1613" s="31">
        <f t="shared" si="360"/>
        <v>9.7200000000000006</v>
      </c>
      <c r="O1613" s="29">
        <v>1.1000000000000001</v>
      </c>
      <c r="P1613" s="29">
        <v>36</v>
      </c>
      <c r="Q1613" s="32">
        <f t="shared" si="361"/>
        <v>384.91200000000009</v>
      </c>
      <c r="R1613" s="122">
        <f t="shared" si="362"/>
        <v>0.42768000000000012</v>
      </c>
      <c r="S1613" s="25">
        <f>VLOOKUP($A1613,'2021-22 Salary &amp; Benefits'!$A:$I,5,FALSE)</f>
        <v>67585</v>
      </c>
      <c r="T1613" s="25">
        <f>VLOOKUP($A1613,'2021-22 Salary &amp; Benefits'!$A:$I,6,FALSE)</f>
        <v>68937</v>
      </c>
      <c r="U1613" s="26">
        <f t="shared" si="363"/>
        <v>28904.752800000009</v>
      </c>
      <c r="V1613" s="26">
        <f t="shared" si="364"/>
        <v>1757.5424063999963</v>
      </c>
      <c r="W1613" s="26">
        <f>'2021-22 Salary &amp; Benefits'!G$6</f>
        <v>11848.32</v>
      </c>
      <c r="X1613" s="28">
        <f>'2021-22 Salary &amp; Benefits'!H$6</f>
        <v>0.2271</v>
      </c>
      <c r="Y1613" s="28">
        <f>'2021-22 Salary &amp; Benefits'!I$6</f>
        <v>0.22070000000000001</v>
      </c>
      <c r="Z1613" s="26">
        <f t="shared" si="365"/>
        <v>12019.448467572482</v>
      </c>
      <c r="AA1613" s="27">
        <f t="shared" ref="AA1613:AA1676" si="369">($T1613*$K1613*$R1613/180*3)</f>
        <v>511.03825344000006</v>
      </c>
      <c r="AB1613" s="27">
        <f t="shared" si="366"/>
        <v>112.78614253420801</v>
      </c>
      <c r="AC1613" s="27">
        <f t="shared" si="367"/>
        <v>623.82439597420807</v>
      </c>
      <c r="AD1613" s="26">
        <f t="shared" si="368"/>
        <v>43305.568069946698</v>
      </c>
    </row>
    <row r="1614" spans="1:30" s="5" customFormat="1">
      <c r="A1614" s="126" t="s">
        <v>2272</v>
      </c>
      <c r="B1614" s="129" t="s">
        <v>16</v>
      </c>
      <c r="C1614" s="128">
        <v>2132</v>
      </c>
      <c r="D1614" s="127" t="s">
        <v>17</v>
      </c>
      <c r="E1614" s="169">
        <f>VLOOKUP($C1614,'2020-21 School Level AAFTE'!$C:$Z,11,FALSE)</f>
        <v>0.38950000000000001</v>
      </c>
      <c r="F1614" s="169" t="str">
        <f>VLOOKUP($C1614,'2020-21 School Level AAFTE'!$C:$Z,8,FALSE)</f>
        <v>No</v>
      </c>
      <c r="G1614" s="167">
        <f>VLOOKUP($C1614,'2020-21 School Level AAFTE'!$C:$I,7,FALSE)</f>
        <v>93.66</v>
      </c>
      <c r="H1614" s="145">
        <f>IFERROR(IF(F1614= "yes",VLOOKUP(C1614,Summary!$B:$I,5,0),0),0)</f>
        <v>0</v>
      </c>
      <c r="I1614" s="143">
        <f t="shared" si="358"/>
        <v>0</v>
      </c>
      <c r="J1614" s="101">
        <f>VLOOKUP($A1614,'2021-22 Salary &amp; Benefits'!$A:$I,3,FALSE)</f>
        <v>1</v>
      </c>
      <c r="K1614" s="101">
        <f>VLOOKUP($A1614,'2021-22 Salary &amp; Benefits'!$A:$I,4,FALSE)</f>
        <v>1.04</v>
      </c>
      <c r="L1614" s="45">
        <f t="shared" si="359"/>
        <v>0</v>
      </c>
      <c r="M1614" s="29">
        <v>15</v>
      </c>
      <c r="N1614" s="31">
        <f t="shared" si="360"/>
        <v>0</v>
      </c>
      <c r="O1614" s="29">
        <v>1.1000000000000001</v>
      </c>
      <c r="P1614" s="29">
        <v>36</v>
      </c>
      <c r="Q1614" s="32">
        <f t="shared" si="361"/>
        <v>0</v>
      </c>
      <c r="R1614" s="122">
        <f t="shared" si="362"/>
        <v>0</v>
      </c>
      <c r="S1614" s="25">
        <f>VLOOKUP($A1614,'2021-22 Salary &amp; Benefits'!$A:$I,5,FALSE)</f>
        <v>67585</v>
      </c>
      <c r="T1614" s="25">
        <f>VLOOKUP($A1614,'2021-22 Salary &amp; Benefits'!$A:$I,6,FALSE)</f>
        <v>68937</v>
      </c>
      <c r="U1614" s="26">
        <f t="shared" si="363"/>
        <v>0</v>
      </c>
      <c r="V1614" s="26">
        <f t="shared" si="364"/>
        <v>0</v>
      </c>
      <c r="W1614" s="26">
        <f>'2021-22 Salary &amp; Benefits'!G$6</f>
        <v>11848.32</v>
      </c>
      <c r="X1614" s="28">
        <f>'2021-22 Salary &amp; Benefits'!H$6</f>
        <v>0.2271</v>
      </c>
      <c r="Y1614" s="28">
        <f>'2021-22 Salary &amp; Benefits'!I$6</f>
        <v>0.22070000000000001</v>
      </c>
      <c r="Z1614" s="26">
        <f t="shared" si="365"/>
        <v>0</v>
      </c>
      <c r="AA1614" s="27">
        <f t="shared" si="369"/>
        <v>0</v>
      </c>
      <c r="AB1614" s="27">
        <f t="shared" si="366"/>
        <v>0</v>
      </c>
      <c r="AC1614" s="27">
        <f t="shared" si="367"/>
        <v>0</v>
      </c>
      <c r="AD1614" s="26">
        <f t="shared" si="368"/>
        <v>0</v>
      </c>
    </row>
    <row r="1615" spans="1:30" s="5" customFormat="1">
      <c r="A1615" s="129" t="s">
        <v>2510</v>
      </c>
      <c r="B1615" s="129" t="s">
        <v>1922</v>
      </c>
      <c r="C1615" s="130">
        <v>2525</v>
      </c>
      <c r="D1615" s="129" t="s">
        <v>1924</v>
      </c>
      <c r="E1615" s="169">
        <f>VLOOKUP($C1615,'2020-21 School Level AAFTE'!$C:$Z,11,FALSE)</f>
        <v>0.4824</v>
      </c>
      <c r="F1615" s="169" t="str">
        <f>VLOOKUP($C1615,'2020-21 School Level AAFTE'!$C:$Z,8,FALSE)</f>
        <v>No</v>
      </c>
      <c r="G1615" s="167">
        <f>VLOOKUP($C1615,'2020-21 School Level AAFTE'!$C:$I,7,FALSE)</f>
        <v>184.91</v>
      </c>
      <c r="H1615" s="145">
        <f>IFERROR(IF(F1615= "yes",VLOOKUP(C1615,Summary!$B:$I,5,0),0),0)</f>
        <v>0</v>
      </c>
      <c r="I1615" s="144">
        <f t="shared" si="358"/>
        <v>0</v>
      </c>
      <c r="J1615" s="101">
        <f>VLOOKUP($A1615,'2021-22 Salary &amp; Benefits'!$A:$I,3,FALSE)</f>
        <v>1</v>
      </c>
      <c r="K1615" s="101">
        <f>VLOOKUP($A1615,'2021-22 Salary &amp; Benefits'!$A:$I,4,FALSE)</f>
        <v>1</v>
      </c>
      <c r="L1615" s="121">
        <f t="shared" si="359"/>
        <v>0</v>
      </c>
      <c r="M1615" s="29">
        <v>15</v>
      </c>
      <c r="N1615" s="31">
        <f t="shared" si="360"/>
        <v>0</v>
      </c>
      <c r="O1615" s="29">
        <v>1.1000000000000001</v>
      </c>
      <c r="P1615" s="29">
        <v>36</v>
      </c>
      <c r="Q1615" s="32">
        <f t="shared" si="361"/>
        <v>0</v>
      </c>
      <c r="R1615" s="122">
        <f t="shared" si="362"/>
        <v>0</v>
      </c>
      <c r="S1615" s="25">
        <f>VLOOKUP($A1615,'2021-22 Salary &amp; Benefits'!$A:$I,5,FALSE)</f>
        <v>67585</v>
      </c>
      <c r="T1615" s="25">
        <f>VLOOKUP($A1615,'2021-22 Salary &amp; Benefits'!$A:$I,6,FALSE)</f>
        <v>68937</v>
      </c>
      <c r="U1615" s="26">
        <f t="shared" si="363"/>
        <v>0</v>
      </c>
      <c r="V1615" s="26">
        <f t="shared" si="364"/>
        <v>0</v>
      </c>
      <c r="W1615" s="26">
        <f>'2021-22 Salary &amp; Benefits'!G$6</f>
        <v>11848.32</v>
      </c>
      <c r="X1615" s="28">
        <f>'2021-22 Salary &amp; Benefits'!H$6</f>
        <v>0.2271</v>
      </c>
      <c r="Y1615" s="28">
        <f>'2021-22 Salary &amp; Benefits'!I$6</f>
        <v>0.22070000000000001</v>
      </c>
      <c r="Z1615" s="26">
        <f t="shared" si="365"/>
        <v>0</v>
      </c>
      <c r="AA1615" s="27">
        <f t="shared" si="369"/>
        <v>0</v>
      </c>
      <c r="AB1615" s="27">
        <f t="shared" si="366"/>
        <v>0</v>
      </c>
      <c r="AC1615" s="27">
        <f t="shared" si="367"/>
        <v>0</v>
      </c>
      <c r="AD1615" s="26">
        <f t="shared" si="368"/>
        <v>0</v>
      </c>
    </row>
    <row r="1616" spans="1:30" s="5" customFormat="1">
      <c r="A1616" s="129" t="s">
        <v>2510</v>
      </c>
      <c r="B1616" s="129" t="s">
        <v>1922</v>
      </c>
      <c r="C1616" s="130">
        <v>1919</v>
      </c>
      <c r="D1616" s="129" t="s">
        <v>1923</v>
      </c>
      <c r="E1616" s="169">
        <f>VLOOKUP($C1616,'2020-21 School Level AAFTE'!$C:$Z,11,FALSE)</f>
        <v>0.45860000000000001</v>
      </c>
      <c r="F1616" s="169" t="str">
        <f>VLOOKUP($C1616,'2020-21 School Level AAFTE'!$C:$Z,8,FALSE)</f>
        <v>No</v>
      </c>
      <c r="G1616" s="167">
        <f>VLOOKUP($C1616,'2020-21 School Level AAFTE'!$C:$I,7,FALSE)</f>
        <v>170.94000000000003</v>
      </c>
      <c r="H1616" s="145">
        <f>IFERROR(IF(F1616= "yes",VLOOKUP(C1616,Summary!$B:$I,5,0),0),0)</f>
        <v>0</v>
      </c>
      <c r="I1616" s="144">
        <f t="shared" si="358"/>
        <v>0</v>
      </c>
      <c r="J1616" s="101">
        <f>VLOOKUP($A1616,'2021-22 Salary &amp; Benefits'!$A:$I,3,FALSE)</f>
        <v>1</v>
      </c>
      <c r="K1616" s="101">
        <f>VLOOKUP($A1616,'2021-22 Salary &amp; Benefits'!$A:$I,4,FALSE)</f>
        <v>1</v>
      </c>
      <c r="L1616" s="121">
        <f t="shared" si="359"/>
        <v>0</v>
      </c>
      <c r="M1616" s="29">
        <v>15</v>
      </c>
      <c r="N1616" s="31">
        <f t="shared" si="360"/>
        <v>0</v>
      </c>
      <c r="O1616" s="29">
        <v>1.1000000000000001</v>
      </c>
      <c r="P1616" s="29">
        <v>36</v>
      </c>
      <c r="Q1616" s="32">
        <f t="shared" si="361"/>
        <v>0</v>
      </c>
      <c r="R1616" s="122">
        <f t="shared" si="362"/>
        <v>0</v>
      </c>
      <c r="S1616" s="25">
        <f>VLOOKUP($A1616,'2021-22 Salary &amp; Benefits'!$A:$I,5,FALSE)</f>
        <v>67585</v>
      </c>
      <c r="T1616" s="25">
        <f>VLOOKUP($A1616,'2021-22 Salary &amp; Benefits'!$A:$I,6,FALSE)</f>
        <v>68937</v>
      </c>
      <c r="U1616" s="26">
        <f t="shared" si="363"/>
        <v>0</v>
      </c>
      <c r="V1616" s="26">
        <f t="shared" si="364"/>
        <v>0</v>
      </c>
      <c r="W1616" s="26">
        <f>'2021-22 Salary &amp; Benefits'!G$6</f>
        <v>11848.32</v>
      </c>
      <c r="X1616" s="28">
        <f>'2021-22 Salary &amp; Benefits'!H$6</f>
        <v>0.2271</v>
      </c>
      <c r="Y1616" s="28">
        <f>'2021-22 Salary &amp; Benefits'!I$6</f>
        <v>0.22070000000000001</v>
      </c>
      <c r="Z1616" s="26">
        <f t="shared" si="365"/>
        <v>0</v>
      </c>
      <c r="AA1616" s="27">
        <f t="shared" si="369"/>
        <v>0</v>
      </c>
      <c r="AB1616" s="27">
        <f t="shared" si="366"/>
        <v>0</v>
      </c>
      <c r="AC1616" s="27">
        <f t="shared" si="367"/>
        <v>0</v>
      </c>
      <c r="AD1616" s="26">
        <f t="shared" si="368"/>
        <v>0</v>
      </c>
    </row>
    <row r="1617" spans="1:30" s="5" customFormat="1">
      <c r="A1617" s="129" t="s">
        <v>2510</v>
      </c>
      <c r="B1617" s="129" t="s">
        <v>1922</v>
      </c>
      <c r="C1617" s="130">
        <v>4033</v>
      </c>
      <c r="D1617" s="129" t="s">
        <v>1926</v>
      </c>
      <c r="E1617" s="169">
        <f>VLOOKUP($C1617,'2020-21 School Level AAFTE'!$C:$Z,11,FALSE)</f>
        <v>0.51859999999999995</v>
      </c>
      <c r="F1617" s="169" t="str">
        <f>VLOOKUP($C1617,'2020-21 School Level AAFTE'!$C:$Z,8,FALSE)</f>
        <v>Yes</v>
      </c>
      <c r="G1617" s="167">
        <f>VLOOKUP($C1617,'2020-21 School Level AAFTE'!$C:$I,7,FALSE)</f>
        <v>331.3</v>
      </c>
      <c r="H1617" s="145">
        <f>IFERROR(IF(F1617= "yes",VLOOKUP(C1617,Summary!$B:$I,5,0),0),0)</f>
        <v>0</v>
      </c>
      <c r="I1617" s="144">
        <f t="shared" si="358"/>
        <v>331.3</v>
      </c>
      <c r="J1617" s="101">
        <f>VLOOKUP($A1617,'2021-22 Salary &amp; Benefits'!$A:$I,3,FALSE)</f>
        <v>1</v>
      </c>
      <c r="K1617" s="101">
        <f>VLOOKUP($A1617,'2021-22 Salary &amp; Benefits'!$A:$I,4,FALSE)</f>
        <v>1</v>
      </c>
      <c r="L1617" s="121">
        <f t="shared" si="359"/>
        <v>331.3</v>
      </c>
      <c r="M1617" s="29">
        <v>15</v>
      </c>
      <c r="N1617" s="31">
        <f t="shared" si="360"/>
        <v>22.086666666666666</v>
      </c>
      <c r="O1617" s="29">
        <v>1.1000000000000001</v>
      </c>
      <c r="P1617" s="29">
        <v>36</v>
      </c>
      <c r="Q1617" s="32">
        <f t="shared" si="361"/>
        <v>874.63200000000006</v>
      </c>
      <c r="R1617" s="122">
        <f t="shared" si="362"/>
        <v>0.97181333333333342</v>
      </c>
      <c r="S1617" s="25">
        <f>VLOOKUP($A1617,'2021-22 Salary &amp; Benefits'!$A:$I,5,FALSE)</f>
        <v>67585</v>
      </c>
      <c r="T1617" s="25">
        <f>VLOOKUP($A1617,'2021-22 Salary &amp; Benefits'!$A:$I,6,FALSE)</f>
        <v>68937</v>
      </c>
      <c r="U1617" s="26">
        <f t="shared" si="363"/>
        <v>65680.004133333336</v>
      </c>
      <c r="V1617" s="26">
        <f t="shared" si="364"/>
        <v>1313.8916266666638</v>
      </c>
      <c r="W1617" s="26">
        <f>'2021-22 Salary &amp; Benefits'!G$6</f>
        <v>11848.32</v>
      </c>
      <c r="X1617" s="28">
        <f>'2021-22 Salary &amp; Benefits'!H$6</f>
        <v>0.2271</v>
      </c>
      <c r="Y1617" s="28">
        <f>'2021-22 Salary &amp; Benefits'!I$6</f>
        <v>0.22070000000000001</v>
      </c>
      <c r="Z1617" s="26">
        <f t="shared" si="365"/>
        <v>26720.260174285333</v>
      </c>
      <c r="AA1617" s="27">
        <f t="shared" si="369"/>
        <v>1116.5649293333333</v>
      </c>
      <c r="AB1617" s="27">
        <f t="shared" si="366"/>
        <v>246.42587990386667</v>
      </c>
      <c r="AC1617" s="27">
        <f t="shared" si="367"/>
        <v>1362.9908092372</v>
      </c>
      <c r="AD1617" s="26">
        <f t="shared" si="368"/>
        <v>95077.146743522535</v>
      </c>
    </row>
    <row r="1618" spans="1:30" s="5" customFormat="1">
      <c r="A1618" s="129" t="s">
        <v>2510</v>
      </c>
      <c r="B1618" s="129" t="s">
        <v>1922</v>
      </c>
      <c r="C1618" s="130">
        <v>4228</v>
      </c>
      <c r="D1618" s="129" t="s">
        <v>1927</v>
      </c>
      <c r="E1618" s="169">
        <f>VLOOKUP($C1618,'2020-21 School Level AAFTE'!$C:$Z,11,FALSE)</f>
        <v>0.46100000000000002</v>
      </c>
      <c r="F1618" s="169" t="str">
        <f>VLOOKUP($C1618,'2020-21 School Level AAFTE'!$C:$Z,8,FALSE)</f>
        <v>No</v>
      </c>
      <c r="G1618" s="167">
        <f>VLOOKUP($C1618,'2020-21 School Level AAFTE'!$C:$I,7,FALSE)</f>
        <v>419.15</v>
      </c>
      <c r="H1618" s="145">
        <f>IFERROR(IF(F1618= "yes",VLOOKUP(C1618,Summary!$B:$I,5,0),0),0)</f>
        <v>0</v>
      </c>
      <c r="I1618" s="144">
        <f t="shared" si="358"/>
        <v>0</v>
      </c>
      <c r="J1618" s="101">
        <f>VLOOKUP($A1618,'2021-22 Salary &amp; Benefits'!$A:$I,3,FALSE)</f>
        <v>1</v>
      </c>
      <c r="K1618" s="101">
        <f>VLOOKUP($A1618,'2021-22 Salary &amp; Benefits'!$A:$I,4,FALSE)</f>
        <v>1</v>
      </c>
      <c r="L1618" s="121">
        <f t="shared" si="359"/>
        <v>0</v>
      </c>
      <c r="M1618" s="29">
        <v>15</v>
      </c>
      <c r="N1618" s="31">
        <f t="shared" si="360"/>
        <v>0</v>
      </c>
      <c r="O1618" s="29">
        <v>1.1000000000000001</v>
      </c>
      <c r="P1618" s="29">
        <v>36</v>
      </c>
      <c r="Q1618" s="32">
        <f t="shared" si="361"/>
        <v>0</v>
      </c>
      <c r="R1618" s="122">
        <f t="shared" si="362"/>
        <v>0</v>
      </c>
      <c r="S1618" s="25">
        <f>VLOOKUP($A1618,'2021-22 Salary &amp; Benefits'!$A:$I,5,FALSE)</f>
        <v>67585</v>
      </c>
      <c r="T1618" s="25">
        <f>VLOOKUP($A1618,'2021-22 Salary &amp; Benefits'!$A:$I,6,FALSE)</f>
        <v>68937</v>
      </c>
      <c r="U1618" s="26">
        <f t="shared" si="363"/>
        <v>0</v>
      </c>
      <c r="V1618" s="26">
        <f t="shared" si="364"/>
        <v>0</v>
      </c>
      <c r="W1618" s="26">
        <f>'2021-22 Salary &amp; Benefits'!G$6</f>
        <v>11848.32</v>
      </c>
      <c r="X1618" s="28">
        <f>'2021-22 Salary &amp; Benefits'!H$6</f>
        <v>0.2271</v>
      </c>
      <c r="Y1618" s="28">
        <f>'2021-22 Salary &amp; Benefits'!I$6</f>
        <v>0.22070000000000001</v>
      </c>
      <c r="Z1618" s="26">
        <f t="shared" si="365"/>
        <v>0</v>
      </c>
      <c r="AA1618" s="27">
        <f t="shared" si="369"/>
        <v>0</v>
      </c>
      <c r="AB1618" s="27">
        <f t="shared" si="366"/>
        <v>0</v>
      </c>
      <c r="AC1618" s="27">
        <f t="shared" si="367"/>
        <v>0</v>
      </c>
      <c r="AD1618" s="26">
        <f t="shared" si="368"/>
        <v>0</v>
      </c>
    </row>
    <row r="1619" spans="1:30" s="5" customFormat="1">
      <c r="A1619" s="129" t="s">
        <v>2510</v>
      </c>
      <c r="B1619" s="129" t="s">
        <v>1922</v>
      </c>
      <c r="C1619" s="130">
        <v>3466</v>
      </c>
      <c r="D1619" s="129" t="s">
        <v>1925</v>
      </c>
      <c r="E1619" s="169">
        <f>VLOOKUP($C1619,'2020-21 School Level AAFTE'!$C:$Z,11,FALSE)</f>
        <v>0.46179999999999999</v>
      </c>
      <c r="F1619" s="169" t="str">
        <f>VLOOKUP($C1619,'2020-21 School Level AAFTE'!$C:$Z,8,FALSE)</f>
        <v>No</v>
      </c>
      <c r="G1619" s="167">
        <f>VLOOKUP($C1619,'2020-21 School Level AAFTE'!$C:$I,7,FALSE)</f>
        <v>284.39999999999998</v>
      </c>
      <c r="H1619" s="145">
        <f>IFERROR(IF(F1619= "yes",VLOOKUP(C1619,Summary!$B:$I,5,0),0),0)</f>
        <v>0</v>
      </c>
      <c r="I1619" s="144">
        <f t="shared" si="358"/>
        <v>0</v>
      </c>
      <c r="J1619" s="101">
        <f>VLOOKUP($A1619,'2021-22 Salary &amp; Benefits'!$A:$I,3,FALSE)</f>
        <v>1</v>
      </c>
      <c r="K1619" s="101">
        <f>VLOOKUP($A1619,'2021-22 Salary &amp; Benefits'!$A:$I,4,FALSE)</f>
        <v>1</v>
      </c>
      <c r="L1619" s="121">
        <f t="shared" si="359"/>
        <v>0</v>
      </c>
      <c r="M1619" s="29">
        <v>15</v>
      </c>
      <c r="N1619" s="31">
        <f t="shared" si="360"/>
        <v>0</v>
      </c>
      <c r="O1619" s="29">
        <v>1.1000000000000001</v>
      </c>
      <c r="P1619" s="29">
        <v>36</v>
      </c>
      <c r="Q1619" s="32">
        <f t="shared" si="361"/>
        <v>0</v>
      </c>
      <c r="R1619" s="122">
        <f t="shared" si="362"/>
        <v>0</v>
      </c>
      <c r="S1619" s="25">
        <f>VLOOKUP($A1619,'2021-22 Salary &amp; Benefits'!$A:$I,5,FALSE)</f>
        <v>67585</v>
      </c>
      <c r="T1619" s="25">
        <f>VLOOKUP($A1619,'2021-22 Salary &amp; Benefits'!$A:$I,6,FALSE)</f>
        <v>68937</v>
      </c>
      <c r="U1619" s="26">
        <f t="shared" si="363"/>
        <v>0</v>
      </c>
      <c r="V1619" s="26">
        <f t="shared" si="364"/>
        <v>0</v>
      </c>
      <c r="W1619" s="26">
        <f>'2021-22 Salary &amp; Benefits'!G$6</f>
        <v>11848.32</v>
      </c>
      <c r="X1619" s="28">
        <f>'2021-22 Salary &amp; Benefits'!H$6</f>
        <v>0.2271</v>
      </c>
      <c r="Y1619" s="28">
        <f>'2021-22 Salary &amp; Benefits'!I$6</f>
        <v>0.22070000000000001</v>
      </c>
      <c r="Z1619" s="26">
        <f t="shared" si="365"/>
        <v>0</v>
      </c>
      <c r="AA1619" s="27">
        <f t="shared" si="369"/>
        <v>0</v>
      </c>
      <c r="AB1619" s="27">
        <f t="shared" si="366"/>
        <v>0</v>
      </c>
      <c r="AC1619" s="27">
        <f t="shared" si="367"/>
        <v>0</v>
      </c>
      <c r="AD1619" s="26">
        <f t="shared" si="368"/>
        <v>0</v>
      </c>
    </row>
    <row r="1620" spans="1:30" s="5" customFormat="1">
      <c r="A1620" s="129" t="s">
        <v>2369</v>
      </c>
      <c r="B1620" s="129" t="s">
        <v>801</v>
      </c>
      <c r="C1620" s="130">
        <v>2485</v>
      </c>
      <c r="D1620" s="129" t="s">
        <v>804</v>
      </c>
      <c r="E1620" s="169">
        <f>VLOOKUP($C1620,'2020-21 School Level AAFTE'!$C:$Z,11,FALSE)</f>
        <v>0.20080000000000001</v>
      </c>
      <c r="F1620" s="169" t="str">
        <f>VLOOKUP($C1620,'2020-21 School Level AAFTE'!$C:$Z,8,FALSE)</f>
        <v>No</v>
      </c>
      <c r="G1620" s="167">
        <f>VLOOKUP($C1620,'2020-21 School Level AAFTE'!$C:$I,7,FALSE)</f>
        <v>293.95</v>
      </c>
      <c r="H1620" s="145">
        <f>IFERROR(IF(F1620= "yes",VLOOKUP(C1620,Summary!$B:$I,5,0),0),0)</f>
        <v>0</v>
      </c>
      <c r="I1620" s="144">
        <f t="shared" si="358"/>
        <v>0</v>
      </c>
      <c r="J1620" s="101">
        <f>VLOOKUP($A1620,'2021-22 Salary &amp; Benefits'!$A:$I,3,FALSE)</f>
        <v>1.18</v>
      </c>
      <c r="K1620" s="101">
        <f>VLOOKUP($A1620,'2021-22 Salary &amp; Benefits'!$A:$I,4,FALSE)</f>
        <v>1.18</v>
      </c>
      <c r="L1620" s="121">
        <f t="shared" si="359"/>
        <v>0</v>
      </c>
      <c r="M1620" s="29">
        <v>15</v>
      </c>
      <c r="N1620" s="31">
        <f t="shared" si="360"/>
        <v>0</v>
      </c>
      <c r="O1620" s="29">
        <v>1.1000000000000001</v>
      </c>
      <c r="P1620" s="29">
        <v>36</v>
      </c>
      <c r="Q1620" s="32">
        <f t="shared" si="361"/>
        <v>0</v>
      </c>
      <c r="R1620" s="122">
        <f t="shared" si="362"/>
        <v>0</v>
      </c>
      <c r="S1620" s="25">
        <f>VLOOKUP($A1620,'2021-22 Salary &amp; Benefits'!$A:$I,5,FALSE)</f>
        <v>67585</v>
      </c>
      <c r="T1620" s="25">
        <f>VLOOKUP($A1620,'2021-22 Salary &amp; Benefits'!$A:$I,6,FALSE)</f>
        <v>68937</v>
      </c>
      <c r="U1620" s="26">
        <f t="shared" si="363"/>
        <v>0</v>
      </c>
      <c r="V1620" s="26">
        <f t="shared" si="364"/>
        <v>0</v>
      </c>
      <c r="W1620" s="26">
        <f>'2021-22 Salary &amp; Benefits'!G$6</f>
        <v>11848.32</v>
      </c>
      <c r="X1620" s="28">
        <f>'2021-22 Salary &amp; Benefits'!H$6</f>
        <v>0.2271</v>
      </c>
      <c r="Y1620" s="28">
        <f>'2021-22 Salary &amp; Benefits'!I$6</f>
        <v>0.22070000000000001</v>
      </c>
      <c r="Z1620" s="26">
        <f t="shared" si="365"/>
        <v>0</v>
      </c>
      <c r="AA1620" s="27">
        <f t="shared" si="369"/>
        <v>0</v>
      </c>
      <c r="AB1620" s="27">
        <f t="shared" si="366"/>
        <v>0</v>
      </c>
      <c r="AC1620" s="27">
        <f t="shared" si="367"/>
        <v>0</v>
      </c>
      <c r="AD1620" s="26">
        <f t="shared" si="368"/>
        <v>0</v>
      </c>
    </row>
    <row r="1621" spans="1:30" s="5" customFormat="1">
      <c r="A1621" s="129" t="s">
        <v>2369</v>
      </c>
      <c r="B1621" s="129" t="s">
        <v>801</v>
      </c>
      <c r="C1621" s="130">
        <v>3524</v>
      </c>
      <c r="D1621" s="129" t="s">
        <v>807</v>
      </c>
      <c r="E1621" s="169">
        <f>VLOOKUP($C1621,'2020-21 School Level AAFTE'!$C:$Z,11,FALSE)</f>
        <v>0.1096</v>
      </c>
      <c r="F1621" s="169" t="str">
        <f>VLOOKUP($C1621,'2020-21 School Level AAFTE'!$C:$Z,8,FALSE)</f>
        <v>No</v>
      </c>
      <c r="G1621" s="167">
        <f>VLOOKUP($C1621,'2020-21 School Level AAFTE'!$C:$I,7,FALSE)</f>
        <v>925.06</v>
      </c>
      <c r="H1621" s="145">
        <f>IFERROR(IF(F1621= "yes",VLOOKUP(C1621,Summary!$B:$I,5,0),0),0)</f>
        <v>0</v>
      </c>
      <c r="I1621" s="143">
        <f t="shared" si="358"/>
        <v>0</v>
      </c>
      <c r="J1621" s="101">
        <f>VLOOKUP($A1621,'2021-22 Salary &amp; Benefits'!$A:$I,3,FALSE)</f>
        <v>1.18</v>
      </c>
      <c r="K1621" s="101">
        <f>VLOOKUP($A1621,'2021-22 Salary &amp; Benefits'!$A:$I,4,FALSE)</f>
        <v>1.18</v>
      </c>
      <c r="L1621" s="45">
        <f t="shared" si="359"/>
        <v>0</v>
      </c>
      <c r="M1621" s="29">
        <v>15</v>
      </c>
      <c r="N1621" s="31">
        <f t="shared" si="360"/>
        <v>0</v>
      </c>
      <c r="O1621" s="29">
        <v>1.1000000000000001</v>
      </c>
      <c r="P1621" s="29">
        <v>36</v>
      </c>
      <c r="Q1621" s="32">
        <f t="shared" si="361"/>
        <v>0</v>
      </c>
      <c r="R1621" s="122">
        <f t="shared" si="362"/>
        <v>0</v>
      </c>
      <c r="S1621" s="25">
        <f>VLOOKUP($A1621,'2021-22 Salary &amp; Benefits'!$A:$I,5,FALSE)</f>
        <v>67585</v>
      </c>
      <c r="T1621" s="25">
        <f>VLOOKUP($A1621,'2021-22 Salary &amp; Benefits'!$A:$I,6,FALSE)</f>
        <v>68937</v>
      </c>
      <c r="U1621" s="26">
        <f t="shared" si="363"/>
        <v>0</v>
      </c>
      <c r="V1621" s="26">
        <f t="shared" si="364"/>
        <v>0</v>
      </c>
      <c r="W1621" s="26">
        <f>'2021-22 Salary &amp; Benefits'!G$6</f>
        <v>11848.32</v>
      </c>
      <c r="X1621" s="28">
        <f>'2021-22 Salary &amp; Benefits'!H$6</f>
        <v>0.2271</v>
      </c>
      <c r="Y1621" s="28">
        <f>'2021-22 Salary &amp; Benefits'!I$6</f>
        <v>0.22070000000000001</v>
      </c>
      <c r="Z1621" s="26">
        <f t="shared" si="365"/>
        <v>0</v>
      </c>
      <c r="AA1621" s="27">
        <f t="shared" si="369"/>
        <v>0</v>
      </c>
      <c r="AB1621" s="27">
        <f t="shared" si="366"/>
        <v>0</v>
      </c>
      <c r="AC1621" s="27">
        <f t="shared" si="367"/>
        <v>0</v>
      </c>
      <c r="AD1621" s="26">
        <f t="shared" si="368"/>
        <v>0</v>
      </c>
    </row>
    <row r="1622" spans="1:30" s="5" customFormat="1">
      <c r="A1622" s="129" t="s">
        <v>2369</v>
      </c>
      <c r="B1622" s="129" t="s">
        <v>801</v>
      </c>
      <c r="C1622" s="130">
        <v>3101</v>
      </c>
      <c r="D1622" s="129" t="s">
        <v>806</v>
      </c>
      <c r="E1622" s="169">
        <f>VLOOKUP($C1622,'2020-21 School Level AAFTE'!$C:$Z,11,FALSE)</f>
        <v>0.1026</v>
      </c>
      <c r="F1622" s="169" t="str">
        <f>VLOOKUP($C1622,'2020-21 School Level AAFTE'!$C:$Z,8,FALSE)</f>
        <v>No</v>
      </c>
      <c r="G1622" s="167">
        <f>VLOOKUP($C1622,'2020-21 School Level AAFTE'!$C:$I,7,FALSE)</f>
        <v>435.75</v>
      </c>
      <c r="H1622" s="145">
        <f>IFERROR(IF(F1622= "yes",VLOOKUP(C1622,Summary!$B:$I,5,0),0),0)</f>
        <v>0</v>
      </c>
      <c r="I1622" s="144">
        <f t="shared" si="358"/>
        <v>0</v>
      </c>
      <c r="J1622" s="101">
        <f>VLOOKUP($A1622,'2021-22 Salary &amp; Benefits'!$A:$I,3,FALSE)</f>
        <v>1.18</v>
      </c>
      <c r="K1622" s="101">
        <f>VLOOKUP($A1622,'2021-22 Salary &amp; Benefits'!$A:$I,4,FALSE)</f>
        <v>1.18</v>
      </c>
      <c r="L1622" s="121">
        <f t="shared" si="359"/>
        <v>0</v>
      </c>
      <c r="M1622" s="29">
        <v>15</v>
      </c>
      <c r="N1622" s="31">
        <f t="shared" si="360"/>
        <v>0</v>
      </c>
      <c r="O1622" s="29">
        <v>1.1000000000000001</v>
      </c>
      <c r="P1622" s="29">
        <v>36</v>
      </c>
      <c r="Q1622" s="32">
        <f t="shared" si="361"/>
        <v>0</v>
      </c>
      <c r="R1622" s="122">
        <f t="shared" si="362"/>
        <v>0</v>
      </c>
      <c r="S1622" s="25">
        <f>VLOOKUP($A1622,'2021-22 Salary &amp; Benefits'!$A:$I,5,FALSE)</f>
        <v>67585</v>
      </c>
      <c r="T1622" s="25">
        <f>VLOOKUP($A1622,'2021-22 Salary &amp; Benefits'!$A:$I,6,FALSE)</f>
        <v>68937</v>
      </c>
      <c r="U1622" s="26">
        <f t="shared" si="363"/>
        <v>0</v>
      </c>
      <c r="V1622" s="26">
        <f t="shared" si="364"/>
        <v>0</v>
      </c>
      <c r="W1622" s="26">
        <f>'2021-22 Salary &amp; Benefits'!G$6</f>
        <v>11848.32</v>
      </c>
      <c r="X1622" s="28">
        <f>'2021-22 Salary &amp; Benefits'!H$6</f>
        <v>0.2271</v>
      </c>
      <c r="Y1622" s="28">
        <f>'2021-22 Salary &amp; Benefits'!I$6</f>
        <v>0.22070000000000001</v>
      </c>
      <c r="Z1622" s="26">
        <f t="shared" si="365"/>
        <v>0</v>
      </c>
      <c r="AA1622" s="27">
        <f t="shared" si="369"/>
        <v>0</v>
      </c>
      <c r="AB1622" s="27">
        <f t="shared" si="366"/>
        <v>0</v>
      </c>
      <c r="AC1622" s="27">
        <f t="shared" si="367"/>
        <v>0</v>
      </c>
      <c r="AD1622" s="26">
        <f t="shared" si="368"/>
        <v>0</v>
      </c>
    </row>
    <row r="1623" spans="1:30" s="5" customFormat="1">
      <c r="A1623" s="129" t="s">
        <v>2369</v>
      </c>
      <c r="B1623" s="129" t="s">
        <v>801</v>
      </c>
      <c r="C1623" s="130">
        <v>5244</v>
      </c>
      <c r="D1623" s="129" t="s">
        <v>810</v>
      </c>
      <c r="E1623" s="169">
        <f>VLOOKUP($C1623,'2020-21 School Level AAFTE'!$C:$Z,11,FALSE)</f>
        <v>0.18590000000000001</v>
      </c>
      <c r="F1623" s="169" t="str">
        <f>VLOOKUP($C1623,'2020-21 School Level AAFTE'!$C:$Z,8,FALSE)</f>
        <v>No</v>
      </c>
      <c r="G1623" s="167">
        <f>VLOOKUP($C1623,'2020-21 School Level AAFTE'!$C:$I,7,FALSE)</f>
        <v>14.5</v>
      </c>
      <c r="H1623" s="145">
        <f>IFERROR(IF(F1623= "yes",VLOOKUP(C1623,Summary!$B:$I,5,0),0),0)</f>
        <v>0</v>
      </c>
      <c r="I1623" s="143">
        <f t="shared" si="358"/>
        <v>0</v>
      </c>
      <c r="J1623" s="101">
        <f>VLOOKUP($A1623,'2021-22 Salary &amp; Benefits'!$A:$I,3,FALSE)</f>
        <v>1.18</v>
      </c>
      <c r="K1623" s="101">
        <f>VLOOKUP($A1623,'2021-22 Salary &amp; Benefits'!$A:$I,4,FALSE)</f>
        <v>1.18</v>
      </c>
      <c r="L1623" s="45">
        <f t="shared" si="359"/>
        <v>0</v>
      </c>
      <c r="M1623" s="29">
        <v>15</v>
      </c>
      <c r="N1623" s="31">
        <f t="shared" si="360"/>
        <v>0</v>
      </c>
      <c r="O1623" s="29">
        <v>1.1000000000000001</v>
      </c>
      <c r="P1623" s="29">
        <v>36</v>
      </c>
      <c r="Q1623" s="32">
        <f t="shared" si="361"/>
        <v>0</v>
      </c>
      <c r="R1623" s="122">
        <f t="shared" si="362"/>
        <v>0</v>
      </c>
      <c r="S1623" s="25">
        <f>VLOOKUP($A1623,'2021-22 Salary &amp; Benefits'!$A:$I,5,FALSE)</f>
        <v>67585</v>
      </c>
      <c r="T1623" s="25">
        <f>VLOOKUP($A1623,'2021-22 Salary &amp; Benefits'!$A:$I,6,FALSE)</f>
        <v>68937</v>
      </c>
      <c r="U1623" s="26">
        <f t="shared" si="363"/>
        <v>0</v>
      </c>
      <c r="V1623" s="26">
        <f t="shared" si="364"/>
        <v>0</v>
      </c>
      <c r="W1623" s="26">
        <f>'2021-22 Salary &amp; Benefits'!G$6</f>
        <v>11848.32</v>
      </c>
      <c r="X1623" s="28">
        <f>'2021-22 Salary &amp; Benefits'!H$6</f>
        <v>0.2271</v>
      </c>
      <c r="Y1623" s="28">
        <f>'2021-22 Salary &amp; Benefits'!I$6</f>
        <v>0.22070000000000001</v>
      </c>
      <c r="Z1623" s="26">
        <f t="shared" si="365"/>
        <v>0</v>
      </c>
      <c r="AA1623" s="27">
        <f t="shared" si="369"/>
        <v>0</v>
      </c>
      <c r="AB1623" s="27">
        <f t="shared" si="366"/>
        <v>0</v>
      </c>
      <c r="AC1623" s="27">
        <f t="shared" si="367"/>
        <v>0</v>
      </c>
      <c r="AD1623" s="26">
        <f t="shared" si="368"/>
        <v>0</v>
      </c>
    </row>
    <row r="1624" spans="1:30" s="5" customFormat="1">
      <c r="A1624" s="129" t="s">
        <v>2369</v>
      </c>
      <c r="B1624" s="129" t="s">
        <v>801</v>
      </c>
      <c r="C1624" s="130">
        <v>1756</v>
      </c>
      <c r="D1624" s="129" t="s">
        <v>802</v>
      </c>
      <c r="E1624" s="169">
        <f>VLOOKUP($C1624,'2020-21 School Level AAFTE'!$C:$Z,11,FALSE)</f>
        <v>0.32279999999999998</v>
      </c>
      <c r="F1624" s="169" t="str">
        <f>VLOOKUP($C1624,'2020-21 School Level AAFTE'!$C:$Z,8,FALSE)</f>
        <v>No</v>
      </c>
      <c r="G1624" s="167">
        <f>VLOOKUP($C1624,'2020-21 School Level AAFTE'!$C:$I,7,FALSE)</f>
        <v>48.839999999999996</v>
      </c>
      <c r="H1624" s="145">
        <f>IFERROR(IF(F1624= "yes",VLOOKUP(C1624,Summary!$B:$I,5,0),0),0)</f>
        <v>0</v>
      </c>
      <c r="I1624" s="143">
        <f t="shared" si="358"/>
        <v>0</v>
      </c>
      <c r="J1624" s="101">
        <f>VLOOKUP($A1624,'2021-22 Salary &amp; Benefits'!$A:$I,3,FALSE)</f>
        <v>1.18</v>
      </c>
      <c r="K1624" s="101">
        <f>VLOOKUP($A1624,'2021-22 Salary &amp; Benefits'!$A:$I,4,FALSE)</f>
        <v>1.18</v>
      </c>
      <c r="L1624" s="45">
        <f t="shared" si="359"/>
        <v>0</v>
      </c>
      <c r="M1624" s="29">
        <v>15</v>
      </c>
      <c r="N1624" s="31">
        <f t="shared" si="360"/>
        <v>0</v>
      </c>
      <c r="O1624" s="29">
        <v>1.1000000000000001</v>
      </c>
      <c r="P1624" s="29">
        <v>36</v>
      </c>
      <c r="Q1624" s="32">
        <f t="shared" si="361"/>
        <v>0</v>
      </c>
      <c r="R1624" s="122">
        <f t="shared" si="362"/>
        <v>0</v>
      </c>
      <c r="S1624" s="25">
        <f>VLOOKUP($A1624,'2021-22 Salary &amp; Benefits'!$A:$I,5,FALSE)</f>
        <v>67585</v>
      </c>
      <c r="T1624" s="25">
        <f>VLOOKUP($A1624,'2021-22 Salary &amp; Benefits'!$A:$I,6,FALSE)</f>
        <v>68937</v>
      </c>
      <c r="U1624" s="26">
        <f t="shared" si="363"/>
        <v>0</v>
      </c>
      <c r="V1624" s="26">
        <f t="shared" si="364"/>
        <v>0</v>
      </c>
      <c r="W1624" s="26">
        <f>'2021-22 Salary &amp; Benefits'!G$6</f>
        <v>11848.32</v>
      </c>
      <c r="X1624" s="28">
        <f>'2021-22 Salary &amp; Benefits'!H$6</f>
        <v>0.2271</v>
      </c>
      <c r="Y1624" s="28">
        <f>'2021-22 Salary &amp; Benefits'!I$6</f>
        <v>0.22070000000000001</v>
      </c>
      <c r="Z1624" s="26">
        <f t="shared" si="365"/>
        <v>0</v>
      </c>
      <c r="AA1624" s="27">
        <f t="shared" si="369"/>
        <v>0</v>
      </c>
      <c r="AB1624" s="27">
        <f t="shared" si="366"/>
        <v>0</v>
      </c>
      <c r="AC1624" s="27">
        <f t="shared" si="367"/>
        <v>0</v>
      </c>
      <c r="AD1624" s="26">
        <f t="shared" si="368"/>
        <v>0</v>
      </c>
    </row>
    <row r="1625" spans="1:30" s="5" customFormat="1">
      <c r="A1625" s="129" t="s">
        <v>2369</v>
      </c>
      <c r="B1625" s="129" t="s">
        <v>801</v>
      </c>
      <c r="C1625" s="130">
        <v>3006</v>
      </c>
      <c r="D1625" s="129" t="s">
        <v>805</v>
      </c>
      <c r="E1625" s="169">
        <f>VLOOKUP($C1625,'2020-21 School Level AAFTE'!$C:$Z,11,FALSE)</f>
        <v>5.1000000000000004E-3</v>
      </c>
      <c r="F1625" s="169" t="str">
        <f>VLOOKUP($C1625,'2020-21 School Level AAFTE'!$C:$Z,8,FALSE)</f>
        <v>No</v>
      </c>
      <c r="G1625" s="167">
        <f>VLOOKUP($C1625,'2020-21 School Level AAFTE'!$C:$I,7,FALSE)</f>
        <v>45.4</v>
      </c>
      <c r="H1625" s="145">
        <f>IFERROR(IF(F1625= "yes",VLOOKUP(C1625,Summary!$B:$I,5,0),0),0)</f>
        <v>0</v>
      </c>
      <c r="I1625" s="143">
        <f t="shared" si="358"/>
        <v>0</v>
      </c>
      <c r="J1625" s="101">
        <f>VLOOKUP($A1625,'2021-22 Salary &amp; Benefits'!$A:$I,3,FALSE)</f>
        <v>1.18</v>
      </c>
      <c r="K1625" s="101">
        <f>VLOOKUP($A1625,'2021-22 Salary &amp; Benefits'!$A:$I,4,FALSE)</f>
        <v>1.18</v>
      </c>
      <c r="L1625" s="45">
        <f t="shared" si="359"/>
        <v>0</v>
      </c>
      <c r="M1625" s="29">
        <v>15</v>
      </c>
      <c r="N1625" s="31">
        <f t="shared" si="360"/>
        <v>0</v>
      </c>
      <c r="O1625" s="29">
        <v>1.1000000000000001</v>
      </c>
      <c r="P1625" s="29">
        <v>36</v>
      </c>
      <c r="Q1625" s="32">
        <f t="shared" si="361"/>
        <v>0</v>
      </c>
      <c r="R1625" s="122">
        <f t="shared" si="362"/>
        <v>0</v>
      </c>
      <c r="S1625" s="25">
        <f>VLOOKUP($A1625,'2021-22 Salary &amp; Benefits'!$A:$I,5,FALSE)</f>
        <v>67585</v>
      </c>
      <c r="T1625" s="25">
        <f>VLOOKUP($A1625,'2021-22 Salary &amp; Benefits'!$A:$I,6,FALSE)</f>
        <v>68937</v>
      </c>
      <c r="U1625" s="26">
        <f t="shared" si="363"/>
        <v>0</v>
      </c>
      <c r="V1625" s="26">
        <f t="shared" si="364"/>
        <v>0</v>
      </c>
      <c r="W1625" s="26">
        <f>'2021-22 Salary &amp; Benefits'!G$6</f>
        <v>11848.32</v>
      </c>
      <c r="X1625" s="28">
        <f>'2021-22 Salary &amp; Benefits'!H$6</f>
        <v>0.2271</v>
      </c>
      <c r="Y1625" s="28">
        <f>'2021-22 Salary &amp; Benefits'!I$6</f>
        <v>0.22070000000000001</v>
      </c>
      <c r="Z1625" s="26">
        <f t="shared" si="365"/>
        <v>0</v>
      </c>
      <c r="AA1625" s="27">
        <f t="shared" si="369"/>
        <v>0</v>
      </c>
      <c r="AB1625" s="27">
        <f t="shared" si="366"/>
        <v>0</v>
      </c>
      <c r="AC1625" s="27">
        <f t="shared" si="367"/>
        <v>0</v>
      </c>
      <c r="AD1625" s="26">
        <f t="shared" si="368"/>
        <v>0</v>
      </c>
    </row>
    <row r="1626" spans="1:30" s="5" customFormat="1">
      <c r="A1626" s="129" t="s">
        <v>2369</v>
      </c>
      <c r="B1626" s="129" t="s">
        <v>801</v>
      </c>
      <c r="C1626" s="130">
        <v>1854</v>
      </c>
      <c r="D1626" s="129" t="s">
        <v>803</v>
      </c>
      <c r="E1626" s="169">
        <f>VLOOKUP($C1626,'2020-21 School Level AAFTE'!$C:$Z,11,FALSE)</f>
        <v>0.1024</v>
      </c>
      <c r="F1626" s="169" t="str">
        <f>VLOOKUP($C1626,'2020-21 School Level AAFTE'!$C:$Z,8,FALSE)</f>
        <v>No</v>
      </c>
      <c r="G1626" s="167">
        <f>VLOOKUP($C1626,'2020-21 School Level AAFTE'!$C:$I,7,FALSE)</f>
        <v>128.81</v>
      </c>
      <c r="H1626" s="145">
        <f>IFERROR(IF(F1626= "yes",VLOOKUP(C1626,Summary!$B:$I,5,0),0),0)</f>
        <v>0</v>
      </c>
      <c r="I1626" s="144">
        <f t="shared" si="358"/>
        <v>0</v>
      </c>
      <c r="J1626" s="101">
        <f>VLOOKUP($A1626,'2021-22 Salary &amp; Benefits'!$A:$I,3,FALSE)</f>
        <v>1.18</v>
      </c>
      <c r="K1626" s="101">
        <f>VLOOKUP($A1626,'2021-22 Salary &amp; Benefits'!$A:$I,4,FALSE)</f>
        <v>1.18</v>
      </c>
      <c r="L1626" s="121">
        <f t="shared" si="359"/>
        <v>0</v>
      </c>
      <c r="M1626" s="29">
        <v>15</v>
      </c>
      <c r="N1626" s="31">
        <f t="shared" si="360"/>
        <v>0</v>
      </c>
      <c r="O1626" s="29">
        <v>1.1000000000000001</v>
      </c>
      <c r="P1626" s="29">
        <v>36</v>
      </c>
      <c r="Q1626" s="32">
        <f t="shared" si="361"/>
        <v>0</v>
      </c>
      <c r="R1626" s="122">
        <f t="shared" si="362"/>
        <v>0</v>
      </c>
      <c r="S1626" s="25">
        <f>VLOOKUP($A1626,'2021-22 Salary &amp; Benefits'!$A:$I,5,FALSE)</f>
        <v>67585</v>
      </c>
      <c r="T1626" s="25">
        <f>VLOOKUP($A1626,'2021-22 Salary &amp; Benefits'!$A:$I,6,FALSE)</f>
        <v>68937</v>
      </c>
      <c r="U1626" s="26">
        <f t="shared" si="363"/>
        <v>0</v>
      </c>
      <c r="V1626" s="26">
        <f t="shared" si="364"/>
        <v>0</v>
      </c>
      <c r="W1626" s="26">
        <f>'2021-22 Salary &amp; Benefits'!G$6</f>
        <v>11848.32</v>
      </c>
      <c r="X1626" s="28">
        <f>'2021-22 Salary &amp; Benefits'!H$6</f>
        <v>0.2271</v>
      </c>
      <c r="Y1626" s="28">
        <f>'2021-22 Salary &amp; Benefits'!I$6</f>
        <v>0.22070000000000001</v>
      </c>
      <c r="Z1626" s="26">
        <f t="shared" si="365"/>
        <v>0</v>
      </c>
      <c r="AA1626" s="27">
        <f t="shared" si="369"/>
        <v>0</v>
      </c>
      <c r="AB1626" s="27">
        <f t="shared" si="366"/>
        <v>0</v>
      </c>
      <c r="AC1626" s="27">
        <f t="shared" si="367"/>
        <v>0</v>
      </c>
      <c r="AD1626" s="26">
        <f t="shared" si="368"/>
        <v>0</v>
      </c>
    </row>
    <row r="1627" spans="1:30" s="5" customFormat="1">
      <c r="A1627" s="129" t="s">
        <v>2369</v>
      </c>
      <c r="B1627" s="129" t="s">
        <v>801</v>
      </c>
      <c r="C1627" s="130">
        <v>4332</v>
      </c>
      <c r="D1627" s="129" t="s">
        <v>809</v>
      </c>
      <c r="E1627" s="169">
        <f>VLOOKUP($C1627,'2020-21 School Level AAFTE'!$C:$Z,11,FALSE)</f>
        <v>0.12920000000000001</v>
      </c>
      <c r="F1627" s="169" t="str">
        <f>VLOOKUP($C1627,'2020-21 School Level AAFTE'!$C:$Z,8,FALSE)</f>
        <v>No</v>
      </c>
      <c r="G1627" s="167">
        <f>VLOOKUP($C1627,'2020-21 School Level AAFTE'!$C:$I,7,FALSE)</f>
        <v>463.19</v>
      </c>
      <c r="H1627" s="145">
        <f>IFERROR(IF(F1627= "yes",VLOOKUP(C1627,Summary!$B:$I,5,0),0),0)</f>
        <v>0</v>
      </c>
      <c r="I1627" s="143">
        <f t="shared" si="358"/>
        <v>0</v>
      </c>
      <c r="J1627" s="101">
        <f>VLOOKUP($A1627,'2021-22 Salary &amp; Benefits'!$A:$I,3,FALSE)</f>
        <v>1.18</v>
      </c>
      <c r="K1627" s="101">
        <f>VLOOKUP($A1627,'2021-22 Salary &amp; Benefits'!$A:$I,4,FALSE)</f>
        <v>1.18</v>
      </c>
      <c r="L1627" s="45">
        <f t="shared" si="359"/>
        <v>0</v>
      </c>
      <c r="M1627" s="29">
        <v>15</v>
      </c>
      <c r="N1627" s="31">
        <f t="shared" si="360"/>
        <v>0</v>
      </c>
      <c r="O1627" s="29">
        <v>1.1000000000000001</v>
      </c>
      <c r="P1627" s="29">
        <v>36</v>
      </c>
      <c r="Q1627" s="32">
        <f t="shared" si="361"/>
        <v>0</v>
      </c>
      <c r="R1627" s="122">
        <f t="shared" si="362"/>
        <v>0</v>
      </c>
      <c r="S1627" s="25">
        <f>VLOOKUP($A1627,'2021-22 Salary &amp; Benefits'!$A:$I,5,FALSE)</f>
        <v>67585</v>
      </c>
      <c r="T1627" s="25">
        <f>VLOOKUP($A1627,'2021-22 Salary &amp; Benefits'!$A:$I,6,FALSE)</f>
        <v>68937</v>
      </c>
      <c r="U1627" s="26">
        <f t="shared" si="363"/>
        <v>0</v>
      </c>
      <c r="V1627" s="26">
        <f t="shared" si="364"/>
        <v>0</v>
      </c>
      <c r="W1627" s="26">
        <f>'2021-22 Salary &amp; Benefits'!G$6</f>
        <v>11848.32</v>
      </c>
      <c r="X1627" s="28">
        <f>'2021-22 Salary &amp; Benefits'!H$6</f>
        <v>0.2271</v>
      </c>
      <c r="Y1627" s="28">
        <f>'2021-22 Salary &amp; Benefits'!I$6</f>
        <v>0.22070000000000001</v>
      </c>
      <c r="Z1627" s="26">
        <f t="shared" si="365"/>
        <v>0</v>
      </c>
      <c r="AA1627" s="27">
        <f t="shared" si="369"/>
        <v>0</v>
      </c>
      <c r="AB1627" s="27">
        <f t="shared" si="366"/>
        <v>0</v>
      </c>
      <c r="AC1627" s="27">
        <f t="shared" si="367"/>
        <v>0</v>
      </c>
      <c r="AD1627" s="26">
        <f t="shared" si="368"/>
        <v>0</v>
      </c>
    </row>
    <row r="1628" spans="1:30" s="5" customFormat="1">
      <c r="A1628" s="129" t="s">
        <v>2369</v>
      </c>
      <c r="B1628" s="129" t="s">
        <v>801</v>
      </c>
      <c r="C1628" s="130">
        <v>4318</v>
      </c>
      <c r="D1628" s="129" t="s">
        <v>808</v>
      </c>
      <c r="E1628" s="169">
        <f>VLOOKUP($C1628,'2020-21 School Level AAFTE'!$C:$Z,11,FALSE)</f>
        <v>0.13719999999999999</v>
      </c>
      <c r="F1628" s="169" t="str">
        <f>VLOOKUP($C1628,'2020-21 School Level AAFTE'!$C:$Z,8,FALSE)</f>
        <v>No</v>
      </c>
      <c r="G1628" s="167">
        <f>VLOOKUP($C1628,'2020-21 School Level AAFTE'!$C:$I,7,FALSE)</f>
        <v>685.48</v>
      </c>
      <c r="H1628" s="145">
        <f>IFERROR(IF(F1628= "yes",VLOOKUP(C1628,Summary!$B:$I,5,0),0),0)</f>
        <v>0</v>
      </c>
      <c r="I1628" s="144">
        <f t="shared" si="358"/>
        <v>0</v>
      </c>
      <c r="J1628" s="101">
        <f>VLOOKUP($A1628,'2021-22 Salary &amp; Benefits'!$A:$I,3,FALSE)</f>
        <v>1.18</v>
      </c>
      <c r="K1628" s="101">
        <f>VLOOKUP($A1628,'2021-22 Salary &amp; Benefits'!$A:$I,4,FALSE)</f>
        <v>1.18</v>
      </c>
      <c r="L1628" s="121">
        <f t="shared" si="359"/>
        <v>0</v>
      </c>
      <c r="M1628" s="29">
        <v>15</v>
      </c>
      <c r="N1628" s="31">
        <f t="shared" si="360"/>
        <v>0</v>
      </c>
      <c r="O1628" s="29">
        <v>1.1000000000000001</v>
      </c>
      <c r="P1628" s="29">
        <v>36</v>
      </c>
      <c r="Q1628" s="32">
        <f t="shared" si="361"/>
        <v>0</v>
      </c>
      <c r="R1628" s="122">
        <f t="shared" si="362"/>
        <v>0</v>
      </c>
      <c r="S1628" s="25">
        <f>VLOOKUP($A1628,'2021-22 Salary &amp; Benefits'!$A:$I,5,FALSE)</f>
        <v>67585</v>
      </c>
      <c r="T1628" s="25">
        <f>VLOOKUP($A1628,'2021-22 Salary &amp; Benefits'!$A:$I,6,FALSE)</f>
        <v>68937</v>
      </c>
      <c r="U1628" s="26">
        <f t="shared" si="363"/>
        <v>0</v>
      </c>
      <c r="V1628" s="26">
        <f t="shared" si="364"/>
        <v>0</v>
      </c>
      <c r="W1628" s="26">
        <f>'2021-22 Salary &amp; Benefits'!G$6</f>
        <v>11848.32</v>
      </c>
      <c r="X1628" s="28">
        <f>'2021-22 Salary &amp; Benefits'!H$6</f>
        <v>0.2271</v>
      </c>
      <c r="Y1628" s="28">
        <f>'2021-22 Salary &amp; Benefits'!I$6</f>
        <v>0.22070000000000001</v>
      </c>
      <c r="Z1628" s="26">
        <f t="shared" si="365"/>
        <v>0</v>
      </c>
      <c r="AA1628" s="27">
        <f t="shared" si="369"/>
        <v>0</v>
      </c>
      <c r="AB1628" s="27">
        <f t="shared" si="366"/>
        <v>0</v>
      </c>
      <c r="AC1628" s="27">
        <f t="shared" si="367"/>
        <v>0</v>
      </c>
      <c r="AD1628" s="26">
        <f t="shared" si="368"/>
        <v>0</v>
      </c>
    </row>
    <row r="1629" spans="1:30" s="5" customFormat="1">
      <c r="A1629" s="129" t="s">
        <v>2532</v>
      </c>
      <c r="B1629" s="129" t="s">
        <v>2034</v>
      </c>
      <c r="C1629" s="130">
        <v>3801</v>
      </c>
      <c r="D1629" s="129" t="s">
        <v>2038</v>
      </c>
      <c r="E1629" s="169">
        <f>VLOOKUP($C1629,'2020-21 School Level AAFTE'!$C:$Z,11,FALSE)</f>
        <v>0.53220000000000001</v>
      </c>
      <c r="F1629" s="169" t="str">
        <f>VLOOKUP($C1629,'2020-21 School Level AAFTE'!$C:$Z,8,FALSE)</f>
        <v>Yes</v>
      </c>
      <c r="G1629" s="167">
        <f>VLOOKUP($C1629,'2020-21 School Level AAFTE'!$C:$I,7,FALSE)</f>
        <v>495.7</v>
      </c>
      <c r="H1629" s="145">
        <f>IFERROR(IF(F1629= "yes",VLOOKUP(C1629,Summary!$B:$I,5,0),0),0)</f>
        <v>0</v>
      </c>
      <c r="I1629" s="143">
        <f t="shared" si="358"/>
        <v>495.7</v>
      </c>
      <c r="J1629" s="101">
        <f>VLOOKUP($A1629,'2021-22 Salary &amp; Benefits'!$A:$I,3,FALSE)</f>
        <v>1</v>
      </c>
      <c r="K1629" s="101">
        <f>VLOOKUP($A1629,'2021-22 Salary &amp; Benefits'!$A:$I,4,FALSE)</f>
        <v>1</v>
      </c>
      <c r="L1629" s="45">
        <f t="shared" si="359"/>
        <v>495.7</v>
      </c>
      <c r="M1629" s="29">
        <v>15</v>
      </c>
      <c r="N1629" s="31">
        <f t="shared" si="360"/>
        <v>33.046666666666667</v>
      </c>
      <c r="O1629" s="29">
        <v>1.1000000000000001</v>
      </c>
      <c r="P1629" s="29">
        <v>36</v>
      </c>
      <c r="Q1629" s="32">
        <f t="shared" si="361"/>
        <v>1308.6480000000001</v>
      </c>
      <c r="R1629" s="122">
        <f t="shared" si="362"/>
        <v>1.4540533333333334</v>
      </c>
      <c r="S1629" s="25">
        <f>VLOOKUP($A1629,'2021-22 Salary &amp; Benefits'!$A:$I,5,FALSE)</f>
        <v>67585</v>
      </c>
      <c r="T1629" s="25">
        <f>VLOOKUP($A1629,'2021-22 Salary &amp; Benefits'!$A:$I,6,FALSE)</f>
        <v>68937</v>
      </c>
      <c r="U1629" s="26">
        <f t="shared" si="363"/>
        <v>98272.194533333342</v>
      </c>
      <c r="V1629" s="26">
        <f t="shared" si="364"/>
        <v>1965.8801066666638</v>
      </c>
      <c r="W1629" s="26">
        <f>'2021-22 Salary &amp; Benefits'!G$6</f>
        <v>11848.32</v>
      </c>
      <c r="X1629" s="28">
        <f>'2021-22 Salary &amp; Benefits'!H$6</f>
        <v>0.2271</v>
      </c>
      <c r="Y1629" s="28">
        <f>'2021-22 Salary &amp; Benefits'!I$6</f>
        <v>0.22070000000000001</v>
      </c>
      <c r="Z1629" s="26">
        <f t="shared" si="365"/>
        <v>39979.574308461335</v>
      </c>
      <c r="AA1629" s="27">
        <f t="shared" si="369"/>
        <v>1670.6345773333335</v>
      </c>
      <c r="AB1629" s="27">
        <f t="shared" si="366"/>
        <v>368.70905121746671</v>
      </c>
      <c r="AC1629" s="27">
        <f t="shared" si="367"/>
        <v>2039.3436285508001</v>
      </c>
      <c r="AD1629" s="26">
        <f t="shared" si="368"/>
        <v>142256.99257701213</v>
      </c>
    </row>
    <row r="1630" spans="1:30" s="5" customFormat="1">
      <c r="A1630" s="129" t="s">
        <v>2532</v>
      </c>
      <c r="B1630" s="129" t="s">
        <v>2034</v>
      </c>
      <c r="C1630" s="130">
        <v>1735</v>
      </c>
      <c r="D1630" s="129" t="s">
        <v>2035</v>
      </c>
      <c r="E1630" s="169">
        <f>VLOOKUP($C1630,'2020-21 School Level AAFTE'!$C:$Z,11,FALSE)</f>
        <v>0.52969999999999995</v>
      </c>
      <c r="F1630" s="169" t="str">
        <f>VLOOKUP($C1630,'2020-21 School Level AAFTE'!$C:$Z,8,FALSE)</f>
        <v>Yes</v>
      </c>
      <c r="G1630" s="167">
        <f>VLOOKUP($C1630,'2020-21 School Level AAFTE'!$C:$I,7,FALSE)</f>
        <v>35.75</v>
      </c>
      <c r="H1630" s="145">
        <f>IFERROR(IF(F1630= "yes",VLOOKUP(C1630,Summary!$B:$I,5,0),0),0)</f>
        <v>0</v>
      </c>
      <c r="I1630" s="144">
        <f t="shared" si="358"/>
        <v>35.75</v>
      </c>
      <c r="J1630" s="101">
        <f>VLOOKUP($A1630,'2021-22 Salary &amp; Benefits'!$A:$I,3,FALSE)</f>
        <v>1</v>
      </c>
      <c r="K1630" s="101">
        <f>VLOOKUP($A1630,'2021-22 Salary &amp; Benefits'!$A:$I,4,FALSE)</f>
        <v>1</v>
      </c>
      <c r="L1630" s="121">
        <f t="shared" si="359"/>
        <v>35.75</v>
      </c>
      <c r="M1630" s="29">
        <v>15</v>
      </c>
      <c r="N1630" s="31">
        <f t="shared" si="360"/>
        <v>2.3833333333333333</v>
      </c>
      <c r="O1630" s="29">
        <v>1.1000000000000001</v>
      </c>
      <c r="P1630" s="29">
        <v>36</v>
      </c>
      <c r="Q1630" s="32">
        <f t="shared" si="361"/>
        <v>94.38000000000001</v>
      </c>
      <c r="R1630" s="122">
        <f t="shared" si="362"/>
        <v>0.10486666666666668</v>
      </c>
      <c r="S1630" s="25">
        <f>VLOOKUP($A1630,'2021-22 Salary &amp; Benefits'!$A:$I,5,FALSE)</f>
        <v>67585</v>
      </c>
      <c r="T1630" s="25">
        <f>VLOOKUP($A1630,'2021-22 Salary &amp; Benefits'!$A:$I,6,FALSE)</f>
        <v>68937</v>
      </c>
      <c r="U1630" s="26">
        <f t="shared" si="363"/>
        <v>7087.4136666666673</v>
      </c>
      <c r="V1630" s="26">
        <f t="shared" si="364"/>
        <v>141.77973333333375</v>
      </c>
      <c r="W1630" s="26">
        <f>'2021-22 Salary &amp; Benefits'!G$6</f>
        <v>11848.32</v>
      </c>
      <c r="X1630" s="28">
        <f>'2021-22 Salary &amp; Benefits'!H$6</f>
        <v>0.2271</v>
      </c>
      <c r="Y1630" s="28">
        <f>'2021-22 Salary &amp; Benefits'!I$6</f>
        <v>0.22070000000000001</v>
      </c>
      <c r="Z1630" s="26">
        <f t="shared" si="365"/>
        <v>2883.3362548466671</v>
      </c>
      <c r="AA1630" s="27">
        <f t="shared" si="369"/>
        <v>120.48655666666667</v>
      </c>
      <c r="AB1630" s="27">
        <f t="shared" si="366"/>
        <v>26.591383056333335</v>
      </c>
      <c r="AC1630" s="27">
        <f t="shared" si="367"/>
        <v>147.07793972300001</v>
      </c>
      <c r="AD1630" s="26">
        <f t="shared" si="368"/>
        <v>10259.607594569668</v>
      </c>
    </row>
    <row r="1631" spans="1:30" s="5" customFormat="1">
      <c r="A1631" s="129" t="s">
        <v>2532</v>
      </c>
      <c r="B1631" s="129" t="s">
        <v>2034</v>
      </c>
      <c r="C1631" s="130">
        <v>4326</v>
      </c>
      <c r="D1631" s="129" t="s">
        <v>2039</v>
      </c>
      <c r="E1631" s="169">
        <f>VLOOKUP($C1631,'2020-21 School Level AAFTE'!$C:$Z,11,FALSE)</f>
        <v>0.4582</v>
      </c>
      <c r="F1631" s="169" t="str">
        <f>VLOOKUP($C1631,'2020-21 School Level AAFTE'!$C:$Z,8,FALSE)</f>
        <v>No</v>
      </c>
      <c r="G1631" s="167">
        <f>VLOOKUP($C1631,'2020-21 School Level AAFTE'!$C:$I,7,FALSE)</f>
        <v>615.48</v>
      </c>
      <c r="H1631" s="145">
        <f>IFERROR(IF(F1631= "yes",VLOOKUP(C1631,Summary!$B:$I,5,0),0),0)</f>
        <v>0</v>
      </c>
      <c r="I1631" s="144">
        <f t="shared" si="358"/>
        <v>0</v>
      </c>
      <c r="J1631" s="101">
        <f>VLOOKUP($A1631,'2021-22 Salary &amp; Benefits'!$A:$I,3,FALSE)</f>
        <v>1</v>
      </c>
      <c r="K1631" s="101">
        <f>VLOOKUP($A1631,'2021-22 Salary &amp; Benefits'!$A:$I,4,FALSE)</f>
        <v>1</v>
      </c>
      <c r="L1631" s="121">
        <f t="shared" si="359"/>
        <v>0</v>
      </c>
      <c r="M1631" s="29">
        <v>15</v>
      </c>
      <c r="N1631" s="31">
        <f t="shared" si="360"/>
        <v>0</v>
      </c>
      <c r="O1631" s="29">
        <v>1.1000000000000001</v>
      </c>
      <c r="P1631" s="29">
        <v>36</v>
      </c>
      <c r="Q1631" s="32">
        <f t="shared" si="361"/>
        <v>0</v>
      </c>
      <c r="R1631" s="122">
        <f t="shared" si="362"/>
        <v>0</v>
      </c>
      <c r="S1631" s="25">
        <f>VLOOKUP($A1631,'2021-22 Salary &amp; Benefits'!$A:$I,5,FALSE)</f>
        <v>67585</v>
      </c>
      <c r="T1631" s="25">
        <f>VLOOKUP($A1631,'2021-22 Salary &amp; Benefits'!$A:$I,6,FALSE)</f>
        <v>68937</v>
      </c>
      <c r="U1631" s="26">
        <f t="shared" si="363"/>
        <v>0</v>
      </c>
      <c r="V1631" s="26">
        <f t="shared" si="364"/>
        <v>0</v>
      </c>
      <c r="W1631" s="26">
        <f>'2021-22 Salary &amp; Benefits'!G$6</f>
        <v>11848.32</v>
      </c>
      <c r="X1631" s="28">
        <f>'2021-22 Salary &amp; Benefits'!H$6</f>
        <v>0.2271</v>
      </c>
      <c r="Y1631" s="28">
        <f>'2021-22 Salary &amp; Benefits'!I$6</f>
        <v>0.22070000000000001</v>
      </c>
      <c r="Z1631" s="26">
        <f t="shared" si="365"/>
        <v>0</v>
      </c>
      <c r="AA1631" s="27">
        <f t="shared" si="369"/>
        <v>0</v>
      </c>
      <c r="AB1631" s="27">
        <f t="shared" si="366"/>
        <v>0</v>
      </c>
      <c r="AC1631" s="27">
        <f t="shared" si="367"/>
        <v>0</v>
      </c>
      <c r="AD1631" s="26">
        <f t="shared" si="368"/>
        <v>0</v>
      </c>
    </row>
    <row r="1632" spans="1:30" s="5" customFormat="1">
      <c r="A1632" s="129" t="s">
        <v>2532</v>
      </c>
      <c r="B1632" s="129" t="s">
        <v>2034</v>
      </c>
      <c r="C1632" s="130">
        <v>3067</v>
      </c>
      <c r="D1632" s="129" t="s">
        <v>2037</v>
      </c>
      <c r="E1632" s="169">
        <f>VLOOKUP($C1632,'2020-21 School Level AAFTE'!$C:$Z,11,FALSE)</f>
        <v>0.52329999999999999</v>
      </c>
      <c r="F1632" s="169" t="str">
        <f>VLOOKUP($C1632,'2020-21 School Level AAFTE'!$C:$Z,8,FALSE)</f>
        <v>Yes</v>
      </c>
      <c r="G1632" s="167">
        <f>VLOOKUP($C1632,'2020-21 School Level AAFTE'!$C:$I,7,FALSE)</f>
        <v>495.82</v>
      </c>
      <c r="H1632" s="145">
        <f>IFERROR(IF(F1632= "yes",VLOOKUP(C1632,Summary!$B:$I,5,0),0),0)</f>
        <v>0</v>
      </c>
      <c r="I1632" s="143">
        <f t="shared" si="358"/>
        <v>495.82</v>
      </c>
      <c r="J1632" s="101">
        <f>VLOOKUP($A1632,'2021-22 Salary &amp; Benefits'!$A:$I,3,FALSE)</f>
        <v>1</v>
      </c>
      <c r="K1632" s="101">
        <f>VLOOKUP($A1632,'2021-22 Salary &amp; Benefits'!$A:$I,4,FALSE)</f>
        <v>1</v>
      </c>
      <c r="L1632" s="45">
        <f t="shared" si="359"/>
        <v>495.82</v>
      </c>
      <c r="M1632" s="29">
        <v>15</v>
      </c>
      <c r="N1632" s="31">
        <f t="shared" si="360"/>
        <v>33.05466666666667</v>
      </c>
      <c r="O1632" s="29">
        <v>1.1000000000000001</v>
      </c>
      <c r="P1632" s="29">
        <v>36</v>
      </c>
      <c r="Q1632" s="32">
        <f t="shared" si="361"/>
        <v>1308.9648000000002</v>
      </c>
      <c r="R1632" s="122">
        <f t="shared" si="362"/>
        <v>1.4544053333333335</v>
      </c>
      <c r="S1632" s="25">
        <f>VLOOKUP($A1632,'2021-22 Salary &amp; Benefits'!$A:$I,5,FALSE)</f>
        <v>67585</v>
      </c>
      <c r="T1632" s="25">
        <f>VLOOKUP($A1632,'2021-22 Salary &amp; Benefits'!$A:$I,6,FALSE)</f>
        <v>68937</v>
      </c>
      <c r="U1632" s="26">
        <f t="shared" si="363"/>
        <v>98295.984453333353</v>
      </c>
      <c r="V1632" s="26">
        <f t="shared" si="364"/>
        <v>1966.3560106666555</v>
      </c>
      <c r="W1632" s="26">
        <f>'2021-22 Salary &amp; Benefits'!G$6</f>
        <v>11848.32</v>
      </c>
      <c r="X1632" s="28">
        <f>'2021-22 Salary &amp; Benefits'!H$6</f>
        <v>0.2271</v>
      </c>
      <c r="Y1632" s="28">
        <f>'2021-22 Salary &amp; Benefits'!I$6</f>
        <v>0.22070000000000001</v>
      </c>
      <c r="Z1632" s="26">
        <f t="shared" si="365"/>
        <v>39989.252639946135</v>
      </c>
      <c r="AA1632" s="27">
        <f t="shared" si="369"/>
        <v>1671.0390077333334</v>
      </c>
      <c r="AB1632" s="27">
        <f t="shared" si="366"/>
        <v>368.79830900674671</v>
      </c>
      <c r="AC1632" s="27">
        <f t="shared" si="367"/>
        <v>2039.83731674008</v>
      </c>
      <c r="AD1632" s="26">
        <f t="shared" si="368"/>
        <v>142291.4304206862</v>
      </c>
    </row>
    <row r="1633" spans="1:30" s="5" customFormat="1">
      <c r="A1633" s="129" t="s">
        <v>2532</v>
      </c>
      <c r="B1633" s="129" t="s">
        <v>2034</v>
      </c>
      <c r="C1633" s="130">
        <v>2527</v>
      </c>
      <c r="D1633" s="129" t="s">
        <v>2036</v>
      </c>
      <c r="E1633" s="169">
        <f>VLOOKUP($C1633,'2020-21 School Level AAFTE'!$C:$Z,11,FALSE)</f>
        <v>0.51910000000000001</v>
      </c>
      <c r="F1633" s="169" t="str">
        <f>VLOOKUP($C1633,'2020-21 School Level AAFTE'!$C:$Z,8,FALSE)</f>
        <v>Yes</v>
      </c>
      <c r="G1633" s="167">
        <f>VLOOKUP($C1633,'2020-21 School Level AAFTE'!$C:$I,7,FALSE)</f>
        <v>482.84</v>
      </c>
      <c r="H1633" s="145">
        <f>IFERROR(IF(F1633= "yes",VLOOKUP(C1633,Summary!$B:$I,5,0),0),0)</f>
        <v>0</v>
      </c>
      <c r="I1633" s="144">
        <f t="shared" si="358"/>
        <v>482.84</v>
      </c>
      <c r="J1633" s="101">
        <f>VLOOKUP($A1633,'2021-22 Salary &amp; Benefits'!$A:$I,3,FALSE)</f>
        <v>1</v>
      </c>
      <c r="K1633" s="101">
        <f>VLOOKUP($A1633,'2021-22 Salary &amp; Benefits'!$A:$I,4,FALSE)</f>
        <v>1</v>
      </c>
      <c r="L1633" s="121">
        <f t="shared" si="359"/>
        <v>482.84</v>
      </c>
      <c r="M1633" s="29">
        <v>15</v>
      </c>
      <c r="N1633" s="31">
        <f t="shared" si="360"/>
        <v>32.18933333333333</v>
      </c>
      <c r="O1633" s="29">
        <v>1.1000000000000001</v>
      </c>
      <c r="P1633" s="29">
        <v>36</v>
      </c>
      <c r="Q1633" s="32">
        <f t="shared" si="361"/>
        <v>1274.6976000000002</v>
      </c>
      <c r="R1633" s="122">
        <f t="shared" si="362"/>
        <v>1.4163306666666668</v>
      </c>
      <c r="S1633" s="25">
        <f>VLOOKUP($A1633,'2021-22 Salary &amp; Benefits'!$A:$I,5,FALSE)</f>
        <v>67585</v>
      </c>
      <c r="T1633" s="25">
        <f>VLOOKUP($A1633,'2021-22 Salary &amp; Benefits'!$A:$I,6,FALSE)</f>
        <v>68937</v>
      </c>
      <c r="U1633" s="26">
        <f t="shared" si="363"/>
        <v>95722.708106666672</v>
      </c>
      <c r="V1633" s="26">
        <f t="shared" si="364"/>
        <v>1914.8790613333404</v>
      </c>
      <c r="W1633" s="26">
        <f>'2021-22 Salary &amp; Benefits'!G$6</f>
        <v>11848.32</v>
      </c>
      <c r="X1633" s="28">
        <f>'2021-22 Salary &amp; Benefits'!H$6</f>
        <v>0.2271</v>
      </c>
      <c r="Y1633" s="28">
        <f>'2021-22 Salary &amp; Benefits'!I$6</f>
        <v>0.22070000000000001</v>
      </c>
      <c r="Z1633" s="26">
        <f t="shared" si="365"/>
        <v>38942.379784340272</v>
      </c>
      <c r="AA1633" s="27">
        <f t="shared" si="369"/>
        <v>1627.2931194666667</v>
      </c>
      <c r="AB1633" s="27">
        <f t="shared" si="366"/>
        <v>359.14359146629334</v>
      </c>
      <c r="AC1633" s="27">
        <f t="shared" si="367"/>
        <v>1986.4367109329601</v>
      </c>
      <c r="AD1633" s="26">
        <f t="shared" si="368"/>
        <v>138566.40366327326</v>
      </c>
    </row>
    <row r="1634" spans="1:30" s="5" customFormat="1">
      <c r="A1634" s="129" t="s">
        <v>2400</v>
      </c>
      <c r="B1634" s="129" t="s">
        <v>1123</v>
      </c>
      <c r="C1634" s="130">
        <v>3530</v>
      </c>
      <c r="D1634" s="129" t="s">
        <v>144</v>
      </c>
      <c r="E1634" s="169">
        <f>VLOOKUP($C1634,'2020-21 School Level AAFTE'!$C:$Z,11,FALSE)</f>
        <v>0</v>
      </c>
      <c r="F1634" s="169" t="str">
        <f>VLOOKUP($C1634,'2020-21 School Level AAFTE'!$C:$Z,8,FALSE)</f>
        <v>No</v>
      </c>
      <c r="G1634" s="167">
        <f>VLOOKUP($C1634,'2020-21 School Level AAFTE'!$C:$I,7,FALSE)</f>
        <v>37.299999999999997</v>
      </c>
      <c r="H1634" s="145">
        <f>IFERROR(IF(F1634= "yes",VLOOKUP(C1634,Summary!$B:$I,5,0),0),0)</f>
        <v>0</v>
      </c>
      <c r="I1634" s="144">
        <f t="shared" si="358"/>
        <v>0</v>
      </c>
      <c r="J1634" s="101">
        <f>VLOOKUP($A1634,'2021-22 Salary &amp; Benefits'!$A:$I,3,FALSE)</f>
        <v>1</v>
      </c>
      <c r="K1634" s="101">
        <f>VLOOKUP($A1634,'2021-22 Salary &amp; Benefits'!$A:$I,4,FALSE)</f>
        <v>1</v>
      </c>
      <c r="L1634" s="121">
        <f t="shared" si="359"/>
        <v>0</v>
      </c>
      <c r="M1634" s="29">
        <v>15</v>
      </c>
      <c r="N1634" s="31">
        <f t="shared" si="360"/>
        <v>0</v>
      </c>
      <c r="O1634" s="29">
        <v>1.1000000000000001</v>
      </c>
      <c r="P1634" s="29">
        <v>36</v>
      </c>
      <c r="Q1634" s="32">
        <f t="shared" si="361"/>
        <v>0</v>
      </c>
      <c r="R1634" s="122">
        <f t="shared" si="362"/>
        <v>0</v>
      </c>
      <c r="S1634" s="25">
        <f>VLOOKUP($A1634,'2021-22 Salary &amp; Benefits'!$A:$I,5,FALSE)</f>
        <v>67585</v>
      </c>
      <c r="T1634" s="25">
        <f>VLOOKUP($A1634,'2021-22 Salary &amp; Benefits'!$A:$I,6,FALSE)</f>
        <v>68937</v>
      </c>
      <c r="U1634" s="26">
        <f t="shared" si="363"/>
        <v>0</v>
      </c>
      <c r="V1634" s="26">
        <f t="shared" si="364"/>
        <v>0</v>
      </c>
      <c r="W1634" s="26">
        <f>'2021-22 Salary &amp; Benefits'!G$6</f>
        <v>11848.32</v>
      </c>
      <c r="X1634" s="28">
        <f>'2021-22 Salary &amp; Benefits'!H$6</f>
        <v>0.2271</v>
      </c>
      <c r="Y1634" s="28">
        <f>'2021-22 Salary &amp; Benefits'!I$6</f>
        <v>0.22070000000000001</v>
      </c>
      <c r="Z1634" s="26">
        <f t="shared" si="365"/>
        <v>0</v>
      </c>
      <c r="AA1634" s="27">
        <f t="shared" si="369"/>
        <v>0</v>
      </c>
      <c r="AB1634" s="27">
        <f t="shared" si="366"/>
        <v>0</v>
      </c>
      <c r="AC1634" s="27">
        <f t="shared" si="367"/>
        <v>0</v>
      </c>
      <c r="AD1634" s="26">
        <f t="shared" si="368"/>
        <v>0</v>
      </c>
    </row>
    <row r="1635" spans="1:30" s="5" customFormat="1">
      <c r="A1635" s="129" t="s">
        <v>2561</v>
      </c>
      <c r="B1635" s="129" t="s">
        <v>2166</v>
      </c>
      <c r="C1635" s="130">
        <v>3204</v>
      </c>
      <c r="D1635" s="129" t="s">
        <v>2167</v>
      </c>
      <c r="E1635" s="169">
        <f>VLOOKUP($C1635,'2020-21 School Level AAFTE'!$C:$Z,11,FALSE)</f>
        <v>0.62760000000000005</v>
      </c>
      <c r="F1635" s="169" t="str">
        <f>VLOOKUP($C1635,'2020-21 School Level AAFTE'!$C:$Z,8,FALSE)</f>
        <v>Yes</v>
      </c>
      <c r="G1635" s="167">
        <f>VLOOKUP($C1635,'2020-21 School Level AAFTE'!$C:$I,7,FALSE)</f>
        <v>169.07999999999998</v>
      </c>
      <c r="H1635" s="145">
        <f>IFERROR(IF(F1635= "yes",VLOOKUP(C1635,Summary!$B:$I,5,0),0),0)</f>
        <v>0</v>
      </c>
      <c r="I1635" s="144">
        <f t="shared" si="358"/>
        <v>169.07999999999998</v>
      </c>
      <c r="J1635" s="101">
        <f>VLOOKUP($A1635,'2021-22 Salary &amp; Benefits'!$A:$I,3,FALSE)</f>
        <v>1</v>
      </c>
      <c r="K1635" s="101">
        <f>VLOOKUP($A1635,'2021-22 Salary &amp; Benefits'!$A:$I,4,FALSE)</f>
        <v>1.04</v>
      </c>
      <c r="L1635" s="121">
        <f t="shared" si="359"/>
        <v>169.07999999999998</v>
      </c>
      <c r="M1635" s="29">
        <v>15</v>
      </c>
      <c r="N1635" s="31">
        <f t="shared" si="360"/>
        <v>11.271999999999998</v>
      </c>
      <c r="O1635" s="29">
        <v>1.1000000000000001</v>
      </c>
      <c r="P1635" s="29">
        <v>36</v>
      </c>
      <c r="Q1635" s="32">
        <f t="shared" si="361"/>
        <v>446.37119999999993</v>
      </c>
      <c r="R1635" s="122">
        <f t="shared" si="362"/>
        <v>0.49596799999999991</v>
      </c>
      <c r="S1635" s="25">
        <f>VLOOKUP($A1635,'2021-22 Salary &amp; Benefits'!$A:$I,5,FALSE)</f>
        <v>67585</v>
      </c>
      <c r="T1635" s="25">
        <f>VLOOKUP($A1635,'2021-22 Salary &amp; Benefits'!$A:$I,6,FALSE)</f>
        <v>68937</v>
      </c>
      <c r="U1635" s="26">
        <f t="shared" si="363"/>
        <v>33519.997279999996</v>
      </c>
      <c r="V1635" s="26">
        <f t="shared" si="364"/>
        <v>2038.1705766399973</v>
      </c>
      <c r="W1635" s="26">
        <f>'2021-22 Salary &amp; Benefits'!G$6</f>
        <v>11848.32</v>
      </c>
      <c r="X1635" s="28">
        <f>'2021-22 Salary &amp; Benefits'!H$6</f>
        <v>0.2271</v>
      </c>
      <c r="Y1635" s="28">
        <f>'2021-22 Salary &amp; Benefits'!I$6</f>
        <v>0.22070000000000001</v>
      </c>
      <c r="Z1635" s="26">
        <f t="shared" si="365"/>
        <v>13938.603202312446</v>
      </c>
      <c r="AA1635" s="27">
        <f t="shared" si="369"/>
        <v>592.63613094399989</v>
      </c>
      <c r="AB1635" s="27">
        <f t="shared" si="366"/>
        <v>130.79479409934078</v>
      </c>
      <c r="AC1635" s="27">
        <f t="shared" si="367"/>
        <v>723.43092504334072</v>
      </c>
      <c r="AD1635" s="26">
        <f t="shared" si="368"/>
        <v>50220.201983995779</v>
      </c>
    </row>
    <row r="1636" spans="1:30" s="5" customFormat="1">
      <c r="A1636" s="129" t="s">
        <v>2333</v>
      </c>
      <c r="B1636" s="129" t="s">
        <v>434</v>
      </c>
      <c r="C1636" s="130">
        <v>3090</v>
      </c>
      <c r="D1636" s="129" t="s">
        <v>435</v>
      </c>
      <c r="E1636" s="169">
        <f>VLOOKUP($C1636,'2020-21 School Level AAFTE'!$C:$Z,11,FALSE)</f>
        <v>0.74129999999999996</v>
      </c>
      <c r="F1636" s="169" t="str">
        <f>VLOOKUP($C1636,'2020-21 School Level AAFTE'!$C:$Z,8,FALSE)</f>
        <v>Yes</v>
      </c>
      <c r="G1636" s="167">
        <f>VLOOKUP($C1636,'2020-21 School Level AAFTE'!$C:$I,7,FALSE)</f>
        <v>503.44</v>
      </c>
      <c r="H1636" s="145">
        <f>IFERROR(IF(F1636= "yes",VLOOKUP(C1636,Summary!$B:$I,5,0),0),0)</f>
        <v>0</v>
      </c>
      <c r="I1636" s="144">
        <f t="shared" si="358"/>
        <v>503.44</v>
      </c>
      <c r="J1636" s="101">
        <f>VLOOKUP($A1636,'2021-22 Salary &amp; Benefits'!$A:$I,3,FALSE)</f>
        <v>1</v>
      </c>
      <c r="K1636" s="101">
        <f>VLOOKUP($A1636,'2021-22 Salary &amp; Benefits'!$A:$I,4,FALSE)</f>
        <v>1</v>
      </c>
      <c r="L1636" s="121">
        <f t="shared" si="359"/>
        <v>503.44</v>
      </c>
      <c r="M1636" s="29">
        <v>15</v>
      </c>
      <c r="N1636" s="31">
        <f t="shared" si="360"/>
        <v>33.562666666666665</v>
      </c>
      <c r="O1636" s="29">
        <v>1.1000000000000001</v>
      </c>
      <c r="P1636" s="29">
        <v>36</v>
      </c>
      <c r="Q1636" s="32">
        <f t="shared" si="361"/>
        <v>1329.0816</v>
      </c>
      <c r="R1636" s="122">
        <f t="shared" si="362"/>
        <v>1.4767573333333333</v>
      </c>
      <c r="S1636" s="25">
        <f>VLOOKUP($A1636,'2021-22 Salary &amp; Benefits'!$A:$I,5,FALSE)</f>
        <v>67585</v>
      </c>
      <c r="T1636" s="25">
        <f>VLOOKUP($A1636,'2021-22 Salary &amp; Benefits'!$A:$I,6,FALSE)</f>
        <v>68937</v>
      </c>
      <c r="U1636" s="26">
        <f t="shared" si="363"/>
        <v>99806.644373333329</v>
      </c>
      <c r="V1636" s="26">
        <f t="shared" si="364"/>
        <v>1996.5759146666678</v>
      </c>
      <c r="W1636" s="26">
        <f>'2021-22 Salary &amp; Benefits'!G$6</f>
        <v>11848.32</v>
      </c>
      <c r="X1636" s="28">
        <f>'2021-22 Salary &amp; Benefits'!H$6</f>
        <v>0.2271</v>
      </c>
      <c r="Y1636" s="28">
        <f>'2021-22 Salary &amp; Benefits'!I$6</f>
        <v>0.22070000000000001</v>
      </c>
      <c r="Z1636" s="26">
        <f t="shared" si="365"/>
        <v>40603.826689230933</v>
      </c>
      <c r="AA1636" s="27">
        <f t="shared" si="369"/>
        <v>1696.7203381333331</v>
      </c>
      <c r="AB1636" s="27">
        <f t="shared" si="366"/>
        <v>374.46617862602665</v>
      </c>
      <c r="AC1636" s="27">
        <f t="shared" si="367"/>
        <v>2071.1865167593596</v>
      </c>
      <c r="AD1636" s="26">
        <f t="shared" si="368"/>
        <v>144478.23349399029</v>
      </c>
    </row>
    <row r="1637" spans="1:30" s="5" customFormat="1">
      <c r="A1637" s="129" t="s">
        <v>2333</v>
      </c>
      <c r="B1637" s="129" t="s">
        <v>434</v>
      </c>
      <c r="C1637" s="130">
        <v>3516</v>
      </c>
      <c r="D1637" s="129" t="s">
        <v>436</v>
      </c>
      <c r="E1637" s="169">
        <f>VLOOKUP($C1637,'2020-21 School Level AAFTE'!$C:$Z,11,FALSE)</f>
        <v>0.64219999999999999</v>
      </c>
      <c r="F1637" s="169" t="str">
        <f>VLOOKUP($C1637,'2020-21 School Level AAFTE'!$C:$Z,8,FALSE)</f>
        <v>Yes</v>
      </c>
      <c r="G1637" s="167">
        <f>VLOOKUP($C1637,'2020-21 School Level AAFTE'!$C:$I,7,FALSE)</f>
        <v>504.92999999999995</v>
      </c>
      <c r="H1637" s="145">
        <f>IFERROR(IF(F1637= "yes",VLOOKUP(C1637,Summary!$B:$I,5,0),0),0)</f>
        <v>0</v>
      </c>
      <c r="I1637" s="143">
        <f t="shared" si="358"/>
        <v>504.92999999999995</v>
      </c>
      <c r="J1637" s="101">
        <f>VLOOKUP($A1637,'2021-22 Salary &amp; Benefits'!$A:$I,3,FALSE)</f>
        <v>1</v>
      </c>
      <c r="K1637" s="101">
        <f>VLOOKUP($A1637,'2021-22 Salary &amp; Benefits'!$A:$I,4,FALSE)</f>
        <v>1</v>
      </c>
      <c r="L1637" s="45">
        <f t="shared" si="359"/>
        <v>504.92999999999995</v>
      </c>
      <c r="M1637" s="29">
        <v>15</v>
      </c>
      <c r="N1637" s="31">
        <f t="shared" si="360"/>
        <v>33.661999999999999</v>
      </c>
      <c r="O1637" s="29">
        <v>1.1000000000000001</v>
      </c>
      <c r="P1637" s="29">
        <v>36</v>
      </c>
      <c r="Q1637" s="32">
        <f t="shared" si="361"/>
        <v>1333.0152000000003</v>
      </c>
      <c r="R1637" s="122">
        <f t="shared" si="362"/>
        <v>1.4811280000000002</v>
      </c>
      <c r="S1637" s="25">
        <f>VLOOKUP($A1637,'2021-22 Salary &amp; Benefits'!$A:$I,5,FALSE)</f>
        <v>67585</v>
      </c>
      <c r="T1637" s="25">
        <f>VLOOKUP($A1637,'2021-22 Salary &amp; Benefits'!$A:$I,6,FALSE)</f>
        <v>68937</v>
      </c>
      <c r="U1637" s="26">
        <f t="shared" si="363"/>
        <v>100102.03588000001</v>
      </c>
      <c r="V1637" s="26">
        <f t="shared" si="364"/>
        <v>2002.485056000005</v>
      </c>
      <c r="W1637" s="26">
        <f>'2021-22 Salary &amp; Benefits'!G$6</f>
        <v>11848.32</v>
      </c>
      <c r="X1637" s="28">
        <f>'2021-22 Salary &amp; Benefits'!H$6</f>
        <v>0.2271</v>
      </c>
      <c r="Y1637" s="28">
        <f>'2021-22 Salary &amp; Benefits'!I$6</f>
        <v>0.22070000000000001</v>
      </c>
      <c r="Z1637" s="26">
        <f t="shared" si="365"/>
        <v>40723.999305167206</v>
      </c>
      <c r="AA1637" s="27">
        <f t="shared" si="369"/>
        <v>1701.7420156000003</v>
      </c>
      <c r="AB1637" s="27">
        <f t="shared" si="366"/>
        <v>375.57446284292007</v>
      </c>
      <c r="AC1637" s="27">
        <f t="shared" si="367"/>
        <v>2077.3164784429205</v>
      </c>
      <c r="AD1637" s="26">
        <f t="shared" si="368"/>
        <v>144905.83671961015</v>
      </c>
    </row>
    <row r="1638" spans="1:30" s="5" customFormat="1">
      <c r="A1638" s="129" t="s">
        <v>2333</v>
      </c>
      <c r="B1638" s="129" t="s">
        <v>434</v>
      </c>
      <c r="C1638" s="130">
        <v>5388</v>
      </c>
      <c r="D1638" s="129" t="s">
        <v>438</v>
      </c>
      <c r="E1638" s="169">
        <f>VLOOKUP($C1638,'2020-21 School Level AAFTE'!$C:$Z,11,FALSE)</f>
        <v>0.79339999999999999</v>
      </c>
      <c r="F1638" s="169" t="str">
        <f>VLOOKUP($C1638,'2020-21 School Level AAFTE'!$C:$Z,8,FALSE)</f>
        <v>Yes</v>
      </c>
      <c r="G1638" s="167">
        <f>VLOOKUP($C1638,'2020-21 School Level AAFTE'!$C:$I,7,FALSE)</f>
        <v>415.6</v>
      </c>
      <c r="H1638" s="145">
        <f>IFERROR(IF(F1638= "yes",VLOOKUP(C1638,Summary!$B:$I,5,0),0),0)</f>
        <v>0</v>
      </c>
      <c r="I1638" s="144">
        <f t="shared" si="358"/>
        <v>415.6</v>
      </c>
      <c r="J1638" s="101">
        <f>VLOOKUP($A1638,'2021-22 Salary &amp; Benefits'!$A:$I,3,FALSE)</f>
        <v>1</v>
      </c>
      <c r="K1638" s="101">
        <f>VLOOKUP($A1638,'2021-22 Salary &amp; Benefits'!$A:$I,4,FALSE)</f>
        <v>1</v>
      </c>
      <c r="L1638" s="121">
        <f t="shared" si="359"/>
        <v>415.6</v>
      </c>
      <c r="M1638" s="29">
        <v>15</v>
      </c>
      <c r="N1638" s="31">
        <f t="shared" si="360"/>
        <v>27.706666666666667</v>
      </c>
      <c r="O1638" s="29">
        <v>1.1000000000000001</v>
      </c>
      <c r="P1638" s="29">
        <v>36</v>
      </c>
      <c r="Q1638" s="32">
        <f t="shared" si="361"/>
        <v>1097.1840000000002</v>
      </c>
      <c r="R1638" s="122">
        <f t="shared" si="362"/>
        <v>1.2190933333333336</v>
      </c>
      <c r="S1638" s="25">
        <f>VLOOKUP($A1638,'2021-22 Salary &amp; Benefits'!$A:$I,5,FALSE)</f>
        <v>67585</v>
      </c>
      <c r="T1638" s="25">
        <f>VLOOKUP($A1638,'2021-22 Salary &amp; Benefits'!$A:$I,6,FALSE)</f>
        <v>68937</v>
      </c>
      <c r="U1638" s="26">
        <f t="shared" si="363"/>
        <v>82392.42293333335</v>
      </c>
      <c r="V1638" s="26">
        <f t="shared" si="364"/>
        <v>1648.2141866666643</v>
      </c>
      <c r="W1638" s="26">
        <f>'2021-22 Salary &amp; Benefits'!G$6</f>
        <v>11848.32</v>
      </c>
      <c r="X1638" s="28">
        <f>'2021-22 Salary &amp; Benefits'!H$6</f>
        <v>0.2271</v>
      </c>
      <c r="Y1638" s="28">
        <f>'2021-22 Salary &amp; Benefits'!I$6</f>
        <v>0.22070000000000001</v>
      </c>
      <c r="Z1638" s="26">
        <f t="shared" si="365"/>
        <v>33519.288042357337</v>
      </c>
      <c r="AA1638" s="27">
        <f t="shared" si="369"/>
        <v>1400.6772853333337</v>
      </c>
      <c r="AB1638" s="27">
        <f t="shared" si="366"/>
        <v>309.12947687306672</v>
      </c>
      <c r="AC1638" s="27">
        <f t="shared" si="367"/>
        <v>1709.8067622064004</v>
      </c>
      <c r="AD1638" s="26">
        <f t="shared" si="368"/>
        <v>119269.73192456375</v>
      </c>
    </row>
    <row r="1639" spans="1:30" s="5" customFormat="1">
      <c r="A1639" s="129" t="s">
        <v>2333</v>
      </c>
      <c r="B1639" s="129" t="s">
        <v>434</v>
      </c>
      <c r="C1639" s="130">
        <v>3620</v>
      </c>
      <c r="D1639" s="129" t="s">
        <v>437</v>
      </c>
      <c r="E1639" s="169">
        <f>VLOOKUP($C1639,'2020-21 School Level AAFTE'!$C:$Z,11,FALSE)</f>
        <v>0.72960000000000003</v>
      </c>
      <c r="F1639" s="169" t="str">
        <f>VLOOKUP($C1639,'2020-21 School Level AAFTE'!$C:$Z,8,FALSE)</f>
        <v>Yes</v>
      </c>
      <c r="G1639" s="167">
        <f>VLOOKUP($C1639,'2020-21 School Level AAFTE'!$C:$I,7,FALSE)</f>
        <v>299.5</v>
      </c>
      <c r="H1639" s="145">
        <f>IFERROR(IF(F1639= "yes",VLOOKUP(C1639,Summary!$B:$I,5,0),0),0)</f>
        <v>0</v>
      </c>
      <c r="I1639" s="144">
        <f t="shared" si="358"/>
        <v>299.5</v>
      </c>
      <c r="J1639" s="101">
        <f>VLOOKUP($A1639,'2021-22 Salary &amp; Benefits'!$A:$I,3,FALSE)</f>
        <v>1</v>
      </c>
      <c r="K1639" s="101">
        <f>VLOOKUP($A1639,'2021-22 Salary &amp; Benefits'!$A:$I,4,FALSE)</f>
        <v>1</v>
      </c>
      <c r="L1639" s="121">
        <f t="shared" si="359"/>
        <v>299.5</v>
      </c>
      <c r="M1639" s="29">
        <v>15</v>
      </c>
      <c r="N1639" s="31">
        <f t="shared" si="360"/>
        <v>19.966666666666665</v>
      </c>
      <c r="O1639" s="29">
        <v>1.1000000000000001</v>
      </c>
      <c r="P1639" s="29">
        <v>36</v>
      </c>
      <c r="Q1639" s="32">
        <f t="shared" si="361"/>
        <v>790.68000000000006</v>
      </c>
      <c r="R1639" s="122">
        <f t="shared" si="362"/>
        <v>0.87853333333333339</v>
      </c>
      <c r="S1639" s="25">
        <f>VLOOKUP($A1639,'2021-22 Salary &amp; Benefits'!$A:$I,5,FALSE)</f>
        <v>67585</v>
      </c>
      <c r="T1639" s="25">
        <f>VLOOKUP($A1639,'2021-22 Salary &amp; Benefits'!$A:$I,6,FALSE)</f>
        <v>68937</v>
      </c>
      <c r="U1639" s="26">
        <f t="shared" si="363"/>
        <v>59375.67533333334</v>
      </c>
      <c r="V1639" s="26">
        <f t="shared" si="364"/>
        <v>1187.777066666662</v>
      </c>
      <c r="W1639" s="26">
        <f>'2021-22 Salary &amp; Benefits'!G$6</f>
        <v>11848.32</v>
      </c>
      <c r="X1639" s="28">
        <f>'2021-22 Salary &amp; Benefits'!H$6</f>
        <v>0.2271</v>
      </c>
      <c r="Y1639" s="28">
        <f>'2021-22 Salary &amp; Benefits'!I$6</f>
        <v>0.22070000000000001</v>
      </c>
      <c r="Z1639" s="26">
        <f t="shared" si="365"/>
        <v>24155.502330813331</v>
      </c>
      <c r="AA1639" s="27">
        <f t="shared" si="369"/>
        <v>1009.3908733333334</v>
      </c>
      <c r="AB1639" s="27">
        <f t="shared" si="366"/>
        <v>222.77256574466668</v>
      </c>
      <c r="AC1639" s="27">
        <f t="shared" si="367"/>
        <v>1232.163439078</v>
      </c>
      <c r="AD1639" s="26">
        <f t="shared" si="368"/>
        <v>85951.118169891328</v>
      </c>
    </row>
    <row r="1640" spans="1:30" s="5" customFormat="1">
      <c r="A1640" s="129" t="s">
        <v>2470</v>
      </c>
      <c r="B1640" s="129" t="s">
        <v>1545</v>
      </c>
      <c r="C1640" s="130">
        <v>2520</v>
      </c>
      <c r="D1640" s="129" t="s">
        <v>1547</v>
      </c>
      <c r="E1640" s="169">
        <f>VLOOKUP($C1640,'2020-21 School Level AAFTE'!$C:$Z,11,FALSE)</f>
        <v>0.36759999999999998</v>
      </c>
      <c r="F1640" s="169" t="str">
        <f>VLOOKUP($C1640,'2020-21 School Level AAFTE'!$C:$Z,8,FALSE)</f>
        <v>No</v>
      </c>
      <c r="G1640" s="167">
        <f>VLOOKUP($C1640,'2020-21 School Level AAFTE'!$C:$I,7,FALSE)</f>
        <v>281.02999999999997</v>
      </c>
      <c r="H1640" s="145">
        <f>IFERROR(IF(F1640= "yes",VLOOKUP(C1640,Summary!$B:$I,5,0),0),0)</f>
        <v>0</v>
      </c>
      <c r="I1640" s="144">
        <f t="shared" si="358"/>
        <v>0</v>
      </c>
      <c r="J1640" s="101">
        <f>VLOOKUP($A1640,'2021-22 Salary &amp; Benefits'!$A:$I,3,FALSE)</f>
        <v>1.1200000000000001</v>
      </c>
      <c r="K1640" s="101">
        <f>VLOOKUP($A1640,'2021-22 Salary &amp; Benefits'!$A:$I,4,FALSE)</f>
        <v>1.1200000000000001</v>
      </c>
      <c r="L1640" s="121">
        <f t="shared" si="359"/>
        <v>0</v>
      </c>
      <c r="M1640" s="29">
        <v>15</v>
      </c>
      <c r="N1640" s="31">
        <f t="shared" si="360"/>
        <v>0</v>
      </c>
      <c r="O1640" s="29">
        <v>1.1000000000000001</v>
      </c>
      <c r="P1640" s="29">
        <v>36</v>
      </c>
      <c r="Q1640" s="32">
        <f t="shared" si="361"/>
        <v>0</v>
      </c>
      <c r="R1640" s="122">
        <f t="shared" si="362"/>
        <v>0</v>
      </c>
      <c r="S1640" s="25">
        <f>VLOOKUP($A1640,'2021-22 Salary &amp; Benefits'!$A:$I,5,FALSE)</f>
        <v>67585</v>
      </c>
      <c r="T1640" s="25">
        <f>VLOOKUP($A1640,'2021-22 Salary &amp; Benefits'!$A:$I,6,FALSE)</f>
        <v>68937</v>
      </c>
      <c r="U1640" s="26">
        <f t="shared" si="363"/>
        <v>0</v>
      </c>
      <c r="V1640" s="26">
        <f t="shared" si="364"/>
        <v>0</v>
      </c>
      <c r="W1640" s="26">
        <f>'2021-22 Salary &amp; Benefits'!G$6</f>
        <v>11848.32</v>
      </c>
      <c r="X1640" s="28">
        <f>'2021-22 Salary &amp; Benefits'!H$6</f>
        <v>0.2271</v>
      </c>
      <c r="Y1640" s="28">
        <f>'2021-22 Salary &amp; Benefits'!I$6</f>
        <v>0.22070000000000001</v>
      </c>
      <c r="Z1640" s="26">
        <f t="shared" si="365"/>
        <v>0</v>
      </c>
      <c r="AA1640" s="27">
        <f t="shared" si="369"/>
        <v>0</v>
      </c>
      <c r="AB1640" s="27">
        <f t="shared" si="366"/>
        <v>0</v>
      </c>
      <c r="AC1640" s="27">
        <f t="shared" si="367"/>
        <v>0</v>
      </c>
      <c r="AD1640" s="26">
        <f t="shared" si="368"/>
        <v>0</v>
      </c>
    </row>
    <row r="1641" spans="1:30" s="5" customFormat="1">
      <c r="A1641" s="129" t="s">
        <v>2470</v>
      </c>
      <c r="B1641" s="129" t="s">
        <v>1545</v>
      </c>
      <c r="C1641" s="130">
        <v>2879</v>
      </c>
      <c r="D1641" s="129" t="s">
        <v>1548</v>
      </c>
      <c r="E1641" s="169">
        <f>VLOOKUP($C1641,'2020-21 School Level AAFTE'!$C:$Z,11,FALSE)</f>
        <v>0.36199999999999999</v>
      </c>
      <c r="F1641" s="169" t="str">
        <f>VLOOKUP($C1641,'2020-21 School Level AAFTE'!$C:$Z,8,FALSE)</f>
        <v>No</v>
      </c>
      <c r="G1641" s="167">
        <f>VLOOKUP($C1641,'2020-21 School Level AAFTE'!$C:$I,7,FALSE)</f>
        <v>231.59</v>
      </c>
      <c r="H1641" s="145">
        <f>IFERROR(IF(F1641= "yes",VLOOKUP(C1641,Summary!$B:$I,5,0),0),0)</f>
        <v>0</v>
      </c>
      <c r="I1641" s="144">
        <f t="shared" si="358"/>
        <v>0</v>
      </c>
      <c r="J1641" s="101">
        <f>VLOOKUP($A1641,'2021-22 Salary &amp; Benefits'!$A:$I,3,FALSE)</f>
        <v>1.1200000000000001</v>
      </c>
      <c r="K1641" s="101">
        <f>VLOOKUP($A1641,'2021-22 Salary &amp; Benefits'!$A:$I,4,FALSE)</f>
        <v>1.1200000000000001</v>
      </c>
      <c r="L1641" s="121">
        <f t="shared" si="359"/>
        <v>0</v>
      </c>
      <c r="M1641" s="29">
        <v>15</v>
      </c>
      <c r="N1641" s="31">
        <f t="shared" si="360"/>
        <v>0</v>
      </c>
      <c r="O1641" s="29">
        <v>1.1000000000000001</v>
      </c>
      <c r="P1641" s="29">
        <v>36</v>
      </c>
      <c r="Q1641" s="32">
        <f t="shared" si="361"/>
        <v>0</v>
      </c>
      <c r="R1641" s="122">
        <f t="shared" si="362"/>
        <v>0</v>
      </c>
      <c r="S1641" s="25">
        <f>VLOOKUP($A1641,'2021-22 Salary &amp; Benefits'!$A:$I,5,FALSE)</f>
        <v>67585</v>
      </c>
      <c r="T1641" s="25">
        <f>VLOOKUP($A1641,'2021-22 Salary &amp; Benefits'!$A:$I,6,FALSE)</f>
        <v>68937</v>
      </c>
      <c r="U1641" s="26">
        <f t="shared" si="363"/>
        <v>0</v>
      </c>
      <c r="V1641" s="26">
        <f t="shared" si="364"/>
        <v>0</v>
      </c>
      <c r="W1641" s="26">
        <f>'2021-22 Salary &amp; Benefits'!G$6</f>
        <v>11848.32</v>
      </c>
      <c r="X1641" s="28">
        <f>'2021-22 Salary &amp; Benefits'!H$6</f>
        <v>0.2271</v>
      </c>
      <c r="Y1641" s="28">
        <f>'2021-22 Salary &amp; Benefits'!I$6</f>
        <v>0.22070000000000001</v>
      </c>
      <c r="Z1641" s="26">
        <f t="shared" si="365"/>
        <v>0</v>
      </c>
      <c r="AA1641" s="27">
        <f t="shared" si="369"/>
        <v>0</v>
      </c>
      <c r="AB1641" s="27">
        <f t="shared" si="366"/>
        <v>0</v>
      </c>
      <c r="AC1641" s="27">
        <f t="shared" si="367"/>
        <v>0</v>
      </c>
      <c r="AD1641" s="26">
        <f t="shared" si="368"/>
        <v>0</v>
      </c>
    </row>
    <row r="1642" spans="1:30" s="5" customFormat="1">
      <c r="A1642" s="129" t="s">
        <v>2470</v>
      </c>
      <c r="B1642" s="129" t="s">
        <v>1545</v>
      </c>
      <c r="C1642" s="130">
        <v>3011</v>
      </c>
      <c r="D1642" s="129" t="s">
        <v>1549</v>
      </c>
      <c r="E1642" s="169">
        <f>VLOOKUP($C1642,'2020-21 School Level AAFTE'!$C:$Z,11,FALSE)</f>
        <v>0.4163</v>
      </c>
      <c r="F1642" s="169" t="str">
        <f>VLOOKUP($C1642,'2020-21 School Level AAFTE'!$C:$Z,8,FALSE)</f>
        <v>No</v>
      </c>
      <c r="G1642" s="167">
        <f>VLOOKUP($C1642,'2020-21 School Level AAFTE'!$C:$I,7,FALSE)</f>
        <v>152.51</v>
      </c>
      <c r="H1642" s="145">
        <f>IFERROR(IF(F1642= "yes",VLOOKUP(C1642,Summary!$B:$I,5,0),0),0)</f>
        <v>0</v>
      </c>
      <c r="I1642" s="144">
        <f t="shared" si="358"/>
        <v>0</v>
      </c>
      <c r="J1642" s="101">
        <f>VLOOKUP($A1642,'2021-22 Salary &amp; Benefits'!$A:$I,3,FALSE)</f>
        <v>1.1200000000000001</v>
      </c>
      <c r="K1642" s="101">
        <f>VLOOKUP($A1642,'2021-22 Salary &amp; Benefits'!$A:$I,4,FALSE)</f>
        <v>1.1200000000000001</v>
      </c>
      <c r="L1642" s="121">
        <f t="shared" si="359"/>
        <v>0</v>
      </c>
      <c r="M1642" s="29">
        <v>15</v>
      </c>
      <c r="N1642" s="31">
        <f t="shared" si="360"/>
        <v>0</v>
      </c>
      <c r="O1642" s="29">
        <v>1.1000000000000001</v>
      </c>
      <c r="P1642" s="29">
        <v>36</v>
      </c>
      <c r="Q1642" s="32">
        <f t="shared" si="361"/>
        <v>0</v>
      </c>
      <c r="R1642" s="122">
        <f t="shared" si="362"/>
        <v>0</v>
      </c>
      <c r="S1642" s="25">
        <f>VLOOKUP($A1642,'2021-22 Salary &amp; Benefits'!$A:$I,5,FALSE)</f>
        <v>67585</v>
      </c>
      <c r="T1642" s="25">
        <f>VLOOKUP($A1642,'2021-22 Salary &amp; Benefits'!$A:$I,6,FALSE)</f>
        <v>68937</v>
      </c>
      <c r="U1642" s="26">
        <f t="shared" si="363"/>
        <v>0</v>
      </c>
      <c r="V1642" s="26">
        <f t="shared" si="364"/>
        <v>0</v>
      </c>
      <c r="W1642" s="26">
        <f>'2021-22 Salary &amp; Benefits'!G$6</f>
        <v>11848.32</v>
      </c>
      <c r="X1642" s="28">
        <f>'2021-22 Salary &amp; Benefits'!H$6</f>
        <v>0.2271</v>
      </c>
      <c r="Y1642" s="28">
        <f>'2021-22 Salary &amp; Benefits'!I$6</f>
        <v>0.22070000000000001</v>
      </c>
      <c r="Z1642" s="26">
        <f t="shared" si="365"/>
        <v>0</v>
      </c>
      <c r="AA1642" s="27">
        <f t="shared" si="369"/>
        <v>0</v>
      </c>
      <c r="AB1642" s="27">
        <f t="shared" si="366"/>
        <v>0</v>
      </c>
      <c r="AC1642" s="27">
        <f t="shared" si="367"/>
        <v>0</v>
      </c>
      <c r="AD1642" s="26">
        <f t="shared" si="368"/>
        <v>0</v>
      </c>
    </row>
    <row r="1643" spans="1:30" s="5" customFormat="1">
      <c r="A1643" s="126" t="s">
        <v>2470</v>
      </c>
      <c r="B1643" s="129" t="s">
        <v>1545</v>
      </c>
      <c r="C1643" s="128">
        <v>1963</v>
      </c>
      <c r="D1643" s="126" t="s">
        <v>1546</v>
      </c>
      <c r="E1643" s="169">
        <f>VLOOKUP($C1643,'2020-21 School Level AAFTE'!$C:$Z,11,FALSE)</f>
        <v>0.3755</v>
      </c>
      <c r="F1643" s="169" t="str">
        <f>VLOOKUP($C1643,'2020-21 School Level AAFTE'!$C:$Z,8,FALSE)</f>
        <v>No</v>
      </c>
      <c r="G1643" s="167">
        <f>VLOOKUP($C1643,'2020-21 School Level AAFTE'!$C:$I,7,FALSE)</f>
        <v>85.95</v>
      </c>
      <c r="H1643" s="145">
        <f>IFERROR(IF(F1643= "yes",VLOOKUP(C1643,Summary!$B:$I,5,0),0),0)</f>
        <v>0</v>
      </c>
      <c r="I1643" s="143">
        <f t="shared" si="358"/>
        <v>0</v>
      </c>
      <c r="J1643" s="101">
        <f>VLOOKUP($A1643,'2021-22 Salary &amp; Benefits'!$A:$I,3,FALSE)</f>
        <v>1.1200000000000001</v>
      </c>
      <c r="K1643" s="101">
        <f>VLOOKUP($A1643,'2021-22 Salary &amp; Benefits'!$A:$I,4,FALSE)</f>
        <v>1.1200000000000001</v>
      </c>
      <c r="L1643" s="45">
        <f t="shared" si="359"/>
        <v>0</v>
      </c>
      <c r="M1643" s="29">
        <v>15</v>
      </c>
      <c r="N1643" s="31">
        <f t="shared" si="360"/>
        <v>0</v>
      </c>
      <c r="O1643" s="29">
        <v>1.1000000000000001</v>
      </c>
      <c r="P1643" s="29">
        <v>36</v>
      </c>
      <c r="Q1643" s="32">
        <f t="shared" si="361"/>
        <v>0</v>
      </c>
      <c r="R1643" s="122">
        <f t="shared" si="362"/>
        <v>0</v>
      </c>
      <c r="S1643" s="25">
        <f>VLOOKUP($A1643,'2021-22 Salary &amp; Benefits'!$A:$I,5,FALSE)</f>
        <v>67585</v>
      </c>
      <c r="T1643" s="25">
        <f>VLOOKUP($A1643,'2021-22 Salary &amp; Benefits'!$A:$I,6,FALSE)</f>
        <v>68937</v>
      </c>
      <c r="U1643" s="26">
        <f t="shared" si="363"/>
        <v>0</v>
      </c>
      <c r="V1643" s="26">
        <f t="shared" si="364"/>
        <v>0</v>
      </c>
      <c r="W1643" s="26">
        <f>'2021-22 Salary &amp; Benefits'!G$6</f>
        <v>11848.32</v>
      </c>
      <c r="X1643" s="28">
        <f>'2021-22 Salary &amp; Benefits'!H$6</f>
        <v>0.2271</v>
      </c>
      <c r="Y1643" s="28">
        <f>'2021-22 Salary &amp; Benefits'!I$6</f>
        <v>0.22070000000000001</v>
      </c>
      <c r="Z1643" s="26">
        <f t="shared" si="365"/>
        <v>0</v>
      </c>
      <c r="AA1643" s="27">
        <f t="shared" si="369"/>
        <v>0</v>
      </c>
      <c r="AB1643" s="27">
        <f t="shared" si="366"/>
        <v>0</v>
      </c>
      <c r="AC1643" s="27">
        <f t="shared" si="367"/>
        <v>0</v>
      </c>
      <c r="AD1643" s="26">
        <f t="shared" si="368"/>
        <v>0</v>
      </c>
    </row>
    <row r="1644" spans="1:30" s="5" customFormat="1">
      <c r="A1644" s="129" t="s">
        <v>2470</v>
      </c>
      <c r="B1644" s="129" t="s">
        <v>1545</v>
      </c>
      <c r="C1644" s="130">
        <v>5559</v>
      </c>
      <c r="D1644" s="129" t="s">
        <v>3271</v>
      </c>
      <c r="E1644" s="169">
        <f>VLOOKUP($C1644,'2020-21 School Level AAFTE'!$C:$Z,11,FALSE)</f>
        <v>0</v>
      </c>
      <c r="F1644" s="169" t="str">
        <f>VLOOKUP($C1644,'2020-21 School Level AAFTE'!$C:$Z,8,FALSE)</f>
        <v>No</v>
      </c>
      <c r="G1644" s="167">
        <f>VLOOKUP($C1644,'2020-21 School Level AAFTE'!$C:$I,7,FALSE)</f>
        <v>2.7</v>
      </c>
      <c r="H1644" s="145">
        <f>IFERROR(IF(F1644= "yes",VLOOKUP(C1644,Summary!$B:$I,5,0),0),0)</f>
        <v>0</v>
      </c>
      <c r="I1644" s="144">
        <f t="shared" si="358"/>
        <v>0</v>
      </c>
      <c r="J1644" s="101">
        <f>VLOOKUP($A1644,'2021-22 Salary &amp; Benefits'!$A:$I,3,FALSE)</f>
        <v>1.1200000000000001</v>
      </c>
      <c r="K1644" s="101">
        <f>VLOOKUP($A1644,'2021-22 Salary &amp; Benefits'!$A:$I,4,FALSE)</f>
        <v>1.1200000000000001</v>
      </c>
      <c r="L1644" s="121">
        <f t="shared" si="359"/>
        <v>0</v>
      </c>
      <c r="M1644" s="29">
        <v>15</v>
      </c>
      <c r="N1644" s="31">
        <f t="shared" si="360"/>
        <v>0</v>
      </c>
      <c r="O1644" s="29">
        <v>1.1000000000000001</v>
      </c>
      <c r="P1644" s="29">
        <v>36</v>
      </c>
      <c r="Q1644" s="32">
        <f t="shared" si="361"/>
        <v>0</v>
      </c>
      <c r="R1644" s="122">
        <f t="shared" si="362"/>
        <v>0</v>
      </c>
      <c r="S1644" s="25">
        <f>VLOOKUP($A1644,'2021-22 Salary &amp; Benefits'!$A:$I,5,FALSE)</f>
        <v>67585</v>
      </c>
      <c r="T1644" s="25">
        <f>VLOOKUP($A1644,'2021-22 Salary &amp; Benefits'!$A:$I,6,FALSE)</f>
        <v>68937</v>
      </c>
      <c r="U1644" s="26">
        <f t="shared" si="363"/>
        <v>0</v>
      </c>
      <c r="V1644" s="26">
        <f t="shared" si="364"/>
        <v>0</v>
      </c>
      <c r="W1644" s="26">
        <f>'2021-22 Salary &amp; Benefits'!G$6</f>
        <v>11848.32</v>
      </c>
      <c r="X1644" s="28">
        <f>'2021-22 Salary &amp; Benefits'!H$6</f>
        <v>0.2271</v>
      </c>
      <c r="Y1644" s="28">
        <f>'2021-22 Salary &amp; Benefits'!I$6</f>
        <v>0.22070000000000001</v>
      </c>
      <c r="Z1644" s="26">
        <f t="shared" si="365"/>
        <v>0</v>
      </c>
      <c r="AA1644" s="27">
        <f t="shared" si="369"/>
        <v>0</v>
      </c>
      <c r="AB1644" s="27">
        <f t="shared" si="366"/>
        <v>0</v>
      </c>
      <c r="AC1644" s="27">
        <f t="shared" si="367"/>
        <v>0</v>
      </c>
      <c r="AD1644" s="26">
        <f t="shared" si="368"/>
        <v>0</v>
      </c>
    </row>
    <row r="1645" spans="1:30" s="5" customFormat="1">
      <c r="A1645" s="129" t="s">
        <v>2347</v>
      </c>
      <c r="B1645" s="129" t="s">
        <v>506</v>
      </c>
      <c r="C1645" s="130">
        <v>2010</v>
      </c>
      <c r="D1645" s="129" t="s">
        <v>507</v>
      </c>
      <c r="E1645" s="169">
        <f>VLOOKUP($C1645,'2020-21 School Level AAFTE'!$C:$Z,11,FALSE)</f>
        <v>0.51470000000000005</v>
      </c>
      <c r="F1645" s="169" t="str">
        <f>VLOOKUP($C1645,'2020-21 School Level AAFTE'!$C:$Z,8,FALSE)</f>
        <v>Yes</v>
      </c>
      <c r="G1645" s="167">
        <f>VLOOKUP($C1645,'2020-21 School Level AAFTE'!$C:$I,7,FALSE)</f>
        <v>50.3</v>
      </c>
      <c r="H1645" s="145">
        <f>IFERROR(IF(F1645= "yes",VLOOKUP(C1645,Summary!$B:$I,5,0),0),0)</f>
        <v>0</v>
      </c>
      <c r="I1645" s="144">
        <f t="shared" si="358"/>
        <v>50.3</v>
      </c>
      <c r="J1645" s="101">
        <f>VLOOKUP($A1645,'2021-22 Salary &amp; Benefits'!$A:$I,3,FALSE)</f>
        <v>1</v>
      </c>
      <c r="K1645" s="101">
        <f>VLOOKUP($A1645,'2021-22 Salary &amp; Benefits'!$A:$I,4,FALSE)</f>
        <v>1</v>
      </c>
      <c r="L1645" s="121">
        <f t="shared" si="359"/>
        <v>50.3</v>
      </c>
      <c r="M1645" s="29">
        <v>15</v>
      </c>
      <c r="N1645" s="31">
        <f t="shared" si="360"/>
        <v>3.3533333333333331</v>
      </c>
      <c r="O1645" s="29">
        <v>1.1000000000000001</v>
      </c>
      <c r="P1645" s="29">
        <v>36</v>
      </c>
      <c r="Q1645" s="32">
        <f t="shared" si="361"/>
        <v>132.792</v>
      </c>
      <c r="R1645" s="122">
        <f t="shared" si="362"/>
        <v>0.14754666666666666</v>
      </c>
      <c r="S1645" s="25">
        <f>VLOOKUP($A1645,'2021-22 Salary &amp; Benefits'!$A:$I,5,FALSE)</f>
        <v>67585</v>
      </c>
      <c r="T1645" s="25">
        <f>VLOOKUP($A1645,'2021-22 Salary &amp; Benefits'!$A:$I,6,FALSE)</f>
        <v>68937</v>
      </c>
      <c r="U1645" s="26">
        <f t="shared" si="363"/>
        <v>9971.9414666666653</v>
      </c>
      <c r="V1645" s="26">
        <f t="shared" si="364"/>
        <v>199.48309333333418</v>
      </c>
      <c r="W1645" s="26">
        <f>'2021-22 Salary &amp; Benefits'!G$6</f>
        <v>11848.32</v>
      </c>
      <c r="X1645" s="28">
        <f>'2021-22 Salary &amp; Benefits'!H$6</f>
        <v>0.2271</v>
      </c>
      <c r="Y1645" s="28">
        <f>'2021-22 Salary &amp; Benefits'!I$6</f>
        <v>0.22070000000000001</v>
      </c>
      <c r="Z1645" s="26">
        <f t="shared" si="365"/>
        <v>4056.8339473786664</v>
      </c>
      <c r="AA1645" s="27">
        <f t="shared" si="369"/>
        <v>169.52374266666666</v>
      </c>
      <c r="AB1645" s="27">
        <f t="shared" si="366"/>
        <v>37.413890006533336</v>
      </c>
      <c r="AC1645" s="27">
        <f t="shared" si="367"/>
        <v>206.9376326732</v>
      </c>
      <c r="AD1645" s="26">
        <f t="shared" si="368"/>
        <v>14435.196140051867</v>
      </c>
    </row>
    <row r="1646" spans="1:30" s="5" customFormat="1">
      <c r="A1646" s="132" t="s">
        <v>2359</v>
      </c>
      <c r="B1646" s="129" t="s">
        <v>550</v>
      </c>
      <c r="C1646" s="130">
        <v>2138</v>
      </c>
      <c r="D1646" s="132" t="s">
        <v>570</v>
      </c>
      <c r="E1646" s="169">
        <f>VLOOKUP($C1646,'2020-21 School Level AAFTE'!$C:$Z,11,FALSE)</f>
        <v>0.11269999999999999</v>
      </c>
      <c r="F1646" s="169" t="str">
        <f>VLOOKUP($C1646,'2020-21 School Level AAFTE'!$C:$Z,8,FALSE)</f>
        <v>No</v>
      </c>
      <c r="G1646" s="167">
        <f>VLOOKUP($C1646,'2020-21 School Level AAFTE'!$C:$I,7,FALSE)</f>
        <v>426.7</v>
      </c>
      <c r="H1646" s="145">
        <f>IFERROR(IF(F1646= "yes",VLOOKUP(C1646,Summary!$B:$I,5,0),0),0)</f>
        <v>0</v>
      </c>
      <c r="I1646" s="144">
        <f t="shared" si="358"/>
        <v>0</v>
      </c>
      <c r="J1646" s="101">
        <f>VLOOKUP($A1646,'2021-22 Salary &amp; Benefits'!$A:$I,3,FALSE)</f>
        <v>1.18</v>
      </c>
      <c r="K1646" s="101">
        <f>VLOOKUP($A1646,'2021-22 Salary &amp; Benefits'!$A:$I,4,FALSE)</f>
        <v>1.18</v>
      </c>
      <c r="L1646" s="121">
        <f t="shared" si="359"/>
        <v>0</v>
      </c>
      <c r="M1646" s="29">
        <v>15</v>
      </c>
      <c r="N1646" s="31">
        <f t="shared" si="360"/>
        <v>0</v>
      </c>
      <c r="O1646" s="29">
        <v>1.1000000000000001</v>
      </c>
      <c r="P1646" s="29">
        <v>36</v>
      </c>
      <c r="Q1646" s="32">
        <f t="shared" si="361"/>
        <v>0</v>
      </c>
      <c r="R1646" s="122">
        <f t="shared" si="362"/>
        <v>0</v>
      </c>
      <c r="S1646" s="25">
        <f>VLOOKUP($A1646,'2021-22 Salary &amp; Benefits'!$A:$I,5,FALSE)</f>
        <v>67585</v>
      </c>
      <c r="T1646" s="25">
        <f>VLOOKUP($A1646,'2021-22 Salary &amp; Benefits'!$A:$I,6,FALSE)</f>
        <v>68937</v>
      </c>
      <c r="U1646" s="26">
        <f t="shared" si="363"/>
        <v>0</v>
      </c>
      <c r="V1646" s="26">
        <f t="shared" si="364"/>
        <v>0</v>
      </c>
      <c r="W1646" s="26">
        <f>'2021-22 Salary &amp; Benefits'!G$6</f>
        <v>11848.32</v>
      </c>
      <c r="X1646" s="28">
        <f>'2021-22 Salary &amp; Benefits'!H$6</f>
        <v>0.2271</v>
      </c>
      <c r="Y1646" s="28">
        <f>'2021-22 Salary &amp; Benefits'!I$6</f>
        <v>0.22070000000000001</v>
      </c>
      <c r="Z1646" s="26">
        <f t="shared" si="365"/>
        <v>0</v>
      </c>
      <c r="AA1646" s="27">
        <f t="shared" si="369"/>
        <v>0</v>
      </c>
      <c r="AB1646" s="27">
        <f t="shared" si="366"/>
        <v>0</v>
      </c>
      <c r="AC1646" s="27">
        <f t="shared" si="367"/>
        <v>0</v>
      </c>
      <c r="AD1646" s="26">
        <f t="shared" si="368"/>
        <v>0</v>
      </c>
    </row>
    <row r="1647" spans="1:30" s="5" customFormat="1">
      <c r="A1647" s="129" t="s">
        <v>2359</v>
      </c>
      <c r="B1647" s="129" t="s">
        <v>550</v>
      </c>
      <c r="C1647" s="130">
        <v>3774</v>
      </c>
      <c r="D1647" s="129" t="s">
        <v>628</v>
      </c>
      <c r="E1647" s="169">
        <f>VLOOKUP($C1647,'2020-21 School Level AAFTE'!$C:$Z,11,FALSE)</f>
        <v>0.71989999999999998</v>
      </c>
      <c r="F1647" s="169" t="str">
        <f>VLOOKUP($C1647,'2020-21 School Level AAFTE'!$C:$Z,8,FALSE)</f>
        <v>Yes</v>
      </c>
      <c r="G1647" s="167">
        <f>VLOOKUP($C1647,'2020-21 School Level AAFTE'!$C:$I,7,FALSE)</f>
        <v>725</v>
      </c>
      <c r="H1647" s="145">
        <f>IFERROR(IF(F1647= "yes",VLOOKUP(C1647,Summary!$B:$I,5,0),0),0)</f>
        <v>0</v>
      </c>
      <c r="I1647" s="144">
        <f t="shared" si="358"/>
        <v>725</v>
      </c>
      <c r="J1647" s="101">
        <f>VLOOKUP($A1647,'2021-22 Salary &amp; Benefits'!$A:$I,3,FALSE)</f>
        <v>1.18</v>
      </c>
      <c r="K1647" s="101">
        <f>VLOOKUP($A1647,'2021-22 Salary &amp; Benefits'!$A:$I,4,FALSE)</f>
        <v>1.18</v>
      </c>
      <c r="L1647" s="121">
        <f>IF(H1647&gt;0,H1647,I1647)</f>
        <v>725</v>
      </c>
      <c r="M1647" s="29">
        <v>15</v>
      </c>
      <c r="N1647" s="31">
        <f t="shared" si="360"/>
        <v>48.333333333333336</v>
      </c>
      <c r="O1647" s="29">
        <v>1.1000000000000001</v>
      </c>
      <c r="P1647" s="29">
        <v>36</v>
      </c>
      <c r="Q1647" s="32">
        <f t="shared" si="361"/>
        <v>1914.0000000000002</v>
      </c>
      <c r="R1647" s="122">
        <f t="shared" si="362"/>
        <v>2.1266666666666669</v>
      </c>
      <c r="S1647" s="25">
        <f>VLOOKUP($A1647,'2021-22 Salary &amp; Benefits'!$A:$I,5,FALSE)</f>
        <v>67585</v>
      </c>
      <c r="T1647" s="25">
        <f>VLOOKUP($A1647,'2021-22 Salary &amp; Benefits'!$A:$I,6,FALSE)</f>
        <v>68937</v>
      </c>
      <c r="U1647" s="26">
        <f t="shared" si="363"/>
        <v>169602.30466666669</v>
      </c>
      <c r="V1647" s="26">
        <f t="shared" si="364"/>
        <v>3392.7989333333098</v>
      </c>
      <c r="W1647" s="26">
        <f>'2021-22 Salary &amp; Benefits'!G$6</f>
        <v>11848.32</v>
      </c>
      <c r="X1647" s="28">
        <f>'2021-22 Salary &amp; Benefits'!H$6</f>
        <v>0.2271</v>
      </c>
      <c r="Y1647" s="28">
        <f>'2021-22 Salary &amp; Benefits'!I$6</f>
        <v>0.22070000000000001</v>
      </c>
      <c r="Z1647" s="26">
        <f t="shared" si="365"/>
        <v>64462.901314386661</v>
      </c>
      <c r="AA1647" s="27">
        <f t="shared" si="369"/>
        <v>2883.2517266666669</v>
      </c>
      <c r="AB1647" s="27">
        <f t="shared" si="366"/>
        <v>636.33365607533335</v>
      </c>
      <c r="AC1647" s="27">
        <f t="shared" si="367"/>
        <v>3519.5853827420001</v>
      </c>
      <c r="AD1647" s="26">
        <f t="shared" si="368"/>
        <v>240977.59029712866</v>
      </c>
    </row>
    <row r="1648" spans="1:30" s="5" customFormat="1">
      <c r="A1648" s="129" t="s">
        <v>2359</v>
      </c>
      <c r="B1648" s="129" t="s">
        <v>550</v>
      </c>
      <c r="C1648" s="130">
        <v>2181</v>
      </c>
      <c r="D1648" s="129" t="s">
        <v>575</v>
      </c>
      <c r="E1648" s="169">
        <f>VLOOKUP($C1648,'2020-21 School Level AAFTE'!$C:$Z,11,FALSE)</f>
        <v>0.1115</v>
      </c>
      <c r="F1648" s="169" t="str">
        <f>VLOOKUP($C1648,'2020-21 School Level AAFTE'!$C:$Z,8,FALSE)</f>
        <v>No</v>
      </c>
      <c r="G1648" s="167">
        <f>VLOOKUP($C1648,'2020-21 School Level AAFTE'!$C:$I,7,FALSE)</f>
        <v>322.60000000000002</v>
      </c>
      <c r="H1648" s="145">
        <f>IFERROR(IF(F1648= "yes",VLOOKUP(C1648,Summary!$B:$I,5,0),0),0)</f>
        <v>0</v>
      </c>
      <c r="I1648" s="143">
        <f t="shared" si="358"/>
        <v>0</v>
      </c>
      <c r="J1648" s="101">
        <f>VLOOKUP($A1648,'2021-22 Salary &amp; Benefits'!$A:$I,3,FALSE)</f>
        <v>1.18</v>
      </c>
      <c r="K1648" s="101">
        <f>VLOOKUP($A1648,'2021-22 Salary &amp; Benefits'!$A:$I,4,FALSE)</f>
        <v>1.18</v>
      </c>
      <c r="L1648" s="45">
        <f t="shared" si="359"/>
        <v>0</v>
      </c>
      <c r="M1648" s="29">
        <v>15</v>
      </c>
      <c r="N1648" s="31">
        <f t="shared" si="360"/>
        <v>0</v>
      </c>
      <c r="O1648" s="29">
        <v>1.1000000000000001</v>
      </c>
      <c r="P1648" s="29">
        <v>36</v>
      </c>
      <c r="Q1648" s="32">
        <f t="shared" si="361"/>
        <v>0</v>
      </c>
      <c r="R1648" s="122">
        <f t="shared" si="362"/>
        <v>0</v>
      </c>
      <c r="S1648" s="25">
        <f>VLOOKUP($A1648,'2021-22 Salary &amp; Benefits'!$A:$I,5,FALSE)</f>
        <v>67585</v>
      </c>
      <c r="T1648" s="25">
        <f>VLOOKUP($A1648,'2021-22 Salary &amp; Benefits'!$A:$I,6,FALSE)</f>
        <v>68937</v>
      </c>
      <c r="U1648" s="26">
        <f t="shared" si="363"/>
        <v>0</v>
      </c>
      <c r="V1648" s="26">
        <f t="shared" si="364"/>
        <v>0</v>
      </c>
      <c r="W1648" s="26">
        <f>'2021-22 Salary &amp; Benefits'!G$6</f>
        <v>11848.32</v>
      </c>
      <c r="X1648" s="28">
        <f>'2021-22 Salary &amp; Benefits'!H$6</f>
        <v>0.2271</v>
      </c>
      <c r="Y1648" s="28">
        <f>'2021-22 Salary &amp; Benefits'!I$6</f>
        <v>0.22070000000000001</v>
      </c>
      <c r="Z1648" s="26">
        <f t="shared" si="365"/>
        <v>0</v>
      </c>
      <c r="AA1648" s="27">
        <f t="shared" si="369"/>
        <v>0</v>
      </c>
      <c r="AB1648" s="27">
        <f t="shared" si="366"/>
        <v>0</v>
      </c>
      <c r="AC1648" s="27">
        <f t="shared" si="367"/>
        <v>0</v>
      </c>
      <c r="AD1648" s="26">
        <f t="shared" si="368"/>
        <v>0</v>
      </c>
    </row>
    <row r="1649" spans="1:30" s="5" customFormat="1">
      <c r="A1649" s="129" t="s">
        <v>2359</v>
      </c>
      <c r="B1649" s="129" t="s">
        <v>550</v>
      </c>
      <c r="C1649" s="130">
        <v>2730</v>
      </c>
      <c r="D1649" s="129" t="s">
        <v>601</v>
      </c>
      <c r="E1649" s="169">
        <f>VLOOKUP($C1649,'2020-21 School Level AAFTE'!$C:$Z,11,FALSE)</f>
        <v>0.1822</v>
      </c>
      <c r="F1649" s="169" t="str">
        <f>VLOOKUP($C1649,'2020-21 School Level AAFTE'!$C:$Z,8,FALSE)</f>
        <v>No</v>
      </c>
      <c r="G1649" s="167">
        <f>VLOOKUP($C1649,'2020-21 School Level AAFTE'!$C:$I,7,FALSE)</f>
        <v>527.9</v>
      </c>
      <c r="H1649" s="145">
        <f>IFERROR(IF(F1649= "yes",VLOOKUP(C1649,Summary!$B:$I,5,0),0),0)</f>
        <v>0</v>
      </c>
      <c r="I1649" s="144">
        <f t="shared" si="358"/>
        <v>0</v>
      </c>
      <c r="J1649" s="101">
        <f>VLOOKUP($A1649,'2021-22 Salary &amp; Benefits'!$A:$I,3,FALSE)</f>
        <v>1.18</v>
      </c>
      <c r="K1649" s="101">
        <f>VLOOKUP($A1649,'2021-22 Salary &amp; Benefits'!$A:$I,4,FALSE)</f>
        <v>1.18</v>
      </c>
      <c r="L1649" s="121">
        <f t="shared" si="359"/>
        <v>0</v>
      </c>
      <c r="M1649" s="29">
        <v>15</v>
      </c>
      <c r="N1649" s="31">
        <f t="shared" si="360"/>
        <v>0</v>
      </c>
      <c r="O1649" s="29">
        <v>1.1000000000000001</v>
      </c>
      <c r="P1649" s="29">
        <v>36</v>
      </c>
      <c r="Q1649" s="32">
        <f t="shared" si="361"/>
        <v>0</v>
      </c>
      <c r="R1649" s="122">
        <f t="shared" si="362"/>
        <v>0</v>
      </c>
      <c r="S1649" s="25">
        <f>VLOOKUP($A1649,'2021-22 Salary &amp; Benefits'!$A:$I,5,FALSE)</f>
        <v>67585</v>
      </c>
      <c r="T1649" s="25">
        <f>VLOOKUP($A1649,'2021-22 Salary &amp; Benefits'!$A:$I,6,FALSE)</f>
        <v>68937</v>
      </c>
      <c r="U1649" s="26">
        <f t="shared" si="363"/>
        <v>0</v>
      </c>
      <c r="V1649" s="26">
        <f t="shared" si="364"/>
        <v>0</v>
      </c>
      <c r="W1649" s="26">
        <f>'2021-22 Salary &amp; Benefits'!G$6</f>
        <v>11848.32</v>
      </c>
      <c r="X1649" s="28">
        <f>'2021-22 Salary &amp; Benefits'!H$6</f>
        <v>0.2271</v>
      </c>
      <c r="Y1649" s="28">
        <f>'2021-22 Salary &amp; Benefits'!I$6</f>
        <v>0.22070000000000001</v>
      </c>
      <c r="Z1649" s="26">
        <f t="shared" si="365"/>
        <v>0</v>
      </c>
      <c r="AA1649" s="27">
        <f t="shared" si="369"/>
        <v>0</v>
      </c>
      <c r="AB1649" s="27">
        <f t="shared" si="366"/>
        <v>0</v>
      </c>
      <c r="AC1649" s="27">
        <f t="shared" si="367"/>
        <v>0</v>
      </c>
      <c r="AD1649" s="26">
        <f t="shared" si="368"/>
        <v>0</v>
      </c>
    </row>
    <row r="1650" spans="1:30" s="5" customFormat="1">
      <c r="A1650" s="129" t="s">
        <v>2359</v>
      </c>
      <c r="B1650" s="129" t="s">
        <v>550</v>
      </c>
      <c r="C1650" s="130">
        <v>3717</v>
      </c>
      <c r="D1650" s="129" t="s">
        <v>627</v>
      </c>
      <c r="E1650" s="169">
        <f>VLOOKUP($C1650,'2020-21 School Level AAFTE'!$C:$Z,11,FALSE)</f>
        <v>0.15379999999999999</v>
      </c>
      <c r="F1650" s="169" t="str">
        <f>VLOOKUP($C1650,'2020-21 School Level AAFTE'!$C:$Z,8,FALSE)</f>
        <v>No</v>
      </c>
      <c r="G1650" s="167">
        <f>VLOOKUP($C1650,'2020-21 School Level AAFTE'!$C:$I,7,FALSE)</f>
        <v>362.81</v>
      </c>
      <c r="H1650" s="145">
        <f>IFERROR(IF(F1650= "yes",VLOOKUP(C1650,Summary!$B:$I,5,0),0),0)</f>
        <v>0</v>
      </c>
      <c r="I1650" s="143">
        <f t="shared" si="358"/>
        <v>0</v>
      </c>
      <c r="J1650" s="101">
        <f>VLOOKUP($A1650,'2021-22 Salary &amp; Benefits'!$A:$I,3,FALSE)</f>
        <v>1.18</v>
      </c>
      <c r="K1650" s="101">
        <f>VLOOKUP($A1650,'2021-22 Salary &amp; Benefits'!$A:$I,4,FALSE)</f>
        <v>1.18</v>
      </c>
      <c r="L1650" s="45">
        <f t="shared" si="359"/>
        <v>0</v>
      </c>
      <c r="M1650" s="29">
        <v>15</v>
      </c>
      <c r="N1650" s="31">
        <f t="shared" si="360"/>
        <v>0</v>
      </c>
      <c r="O1650" s="29">
        <v>1.1000000000000001</v>
      </c>
      <c r="P1650" s="29">
        <v>36</v>
      </c>
      <c r="Q1650" s="32">
        <f t="shared" si="361"/>
        <v>0</v>
      </c>
      <c r="R1650" s="122">
        <f t="shared" si="362"/>
        <v>0</v>
      </c>
      <c r="S1650" s="25">
        <f>VLOOKUP($A1650,'2021-22 Salary &amp; Benefits'!$A:$I,5,FALSE)</f>
        <v>67585</v>
      </c>
      <c r="T1650" s="25">
        <f>VLOOKUP($A1650,'2021-22 Salary &amp; Benefits'!$A:$I,6,FALSE)</f>
        <v>68937</v>
      </c>
      <c r="U1650" s="26">
        <f t="shared" si="363"/>
        <v>0</v>
      </c>
      <c r="V1650" s="26">
        <f t="shared" si="364"/>
        <v>0</v>
      </c>
      <c r="W1650" s="26">
        <f>'2021-22 Salary &amp; Benefits'!G$6</f>
        <v>11848.32</v>
      </c>
      <c r="X1650" s="28">
        <f>'2021-22 Salary &amp; Benefits'!H$6</f>
        <v>0.2271</v>
      </c>
      <c r="Y1650" s="28">
        <f>'2021-22 Salary &amp; Benefits'!I$6</f>
        <v>0.22070000000000001</v>
      </c>
      <c r="Z1650" s="26">
        <f t="shared" si="365"/>
        <v>0</v>
      </c>
      <c r="AA1650" s="27">
        <f t="shared" si="369"/>
        <v>0</v>
      </c>
      <c r="AB1650" s="27">
        <f t="shared" si="366"/>
        <v>0</v>
      </c>
      <c r="AC1650" s="27">
        <f t="shared" si="367"/>
        <v>0</v>
      </c>
      <c r="AD1650" s="26">
        <f t="shared" si="368"/>
        <v>0</v>
      </c>
    </row>
    <row r="1651" spans="1:30" s="5" customFormat="1">
      <c r="A1651" s="129" t="s">
        <v>2359</v>
      </c>
      <c r="B1651" s="129" t="s">
        <v>550</v>
      </c>
      <c r="C1651" s="130">
        <v>2307</v>
      </c>
      <c r="D1651" s="129" t="s">
        <v>587</v>
      </c>
      <c r="E1651" s="169">
        <f>VLOOKUP($C1651,'2020-21 School Level AAFTE'!$C:$Z,11,FALSE)</f>
        <v>0.74739999999999995</v>
      </c>
      <c r="F1651" s="169" t="str">
        <f>VLOOKUP($C1651,'2020-21 School Level AAFTE'!$C:$Z,8,FALSE)</f>
        <v>Yes</v>
      </c>
      <c r="G1651" s="167">
        <f>VLOOKUP($C1651,'2020-21 School Level AAFTE'!$C:$I,7,FALSE)</f>
        <v>296.18</v>
      </c>
      <c r="H1651" s="145">
        <f>IFERROR(IF(F1651= "yes",VLOOKUP(C1651,Summary!$B:$I,5,0),0),0)</f>
        <v>0</v>
      </c>
      <c r="I1651" s="143">
        <f t="shared" si="358"/>
        <v>296.18</v>
      </c>
      <c r="J1651" s="101">
        <f>VLOOKUP($A1651,'2021-22 Salary &amp; Benefits'!$A:$I,3,FALSE)</f>
        <v>1.18</v>
      </c>
      <c r="K1651" s="101">
        <f>VLOOKUP($A1651,'2021-22 Salary &amp; Benefits'!$A:$I,4,FALSE)</f>
        <v>1.18</v>
      </c>
      <c r="L1651" s="45">
        <f t="shared" si="359"/>
        <v>296.18</v>
      </c>
      <c r="M1651" s="29">
        <v>15</v>
      </c>
      <c r="N1651" s="31">
        <f t="shared" si="360"/>
        <v>19.745333333333335</v>
      </c>
      <c r="O1651" s="29">
        <v>1.1000000000000001</v>
      </c>
      <c r="P1651" s="29">
        <v>36</v>
      </c>
      <c r="Q1651" s="32">
        <f t="shared" si="361"/>
        <v>781.91520000000003</v>
      </c>
      <c r="R1651" s="122">
        <f t="shared" si="362"/>
        <v>0.86879466666666672</v>
      </c>
      <c r="S1651" s="25">
        <f>VLOOKUP($A1651,'2021-22 Salary &amp; Benefits'!$A:$I,5,FALSE)</f>
        <v>67585</v>
      </c>
      <c r="T1651" s="25">
        <f>VLOOKUP($A1651,'2021-22 Salary &amp; Benefits'!$A:$I,6,FALSE)</f>
        <v>68937</v>
      </c>
      <c r="U1651" s="26">
        <f t="shared" si="363"/>
        <v>69286.63530506668</v>
      </c>
      <c r="V1651" s="26">
        <f t="shared" si="364"/>
        <v>1386.0402594133193</v>
      </c>
      <c r="W1651" s="26">
        <f>'2021-22 Salary &amp; Benefits'!G$6</f>
        <v>11848.32</v>
      </c>
      <c r="X1651" s="28">
        <f>'2021-22 Salary &amp; Benefits'!H$6</f>
        <v>0.2271</v>
      </c>
      <c r="Y1651" s="28">
        <f>'2021-22 Salary &amp; Benefits'!I$6</f>
        <v>0.22070000000000001</v>
      </c>
      <c r="Z1651" s="26">
        <f t="shared" si="365"/>
        <v>26334.651187993164</v>
      </c>
      <c r="AA1651" s="27">
        <f t="shared" si="369"/>
        <v>1177.8779260746667</v>
      </c>
      <c r="AB1651" s="27">
        <f t="shared" si="366"/>
        <v>259.95765828467893</v>
      </c>
      <c r="AC1651" s="27">
        <f t="shared" si="367"/>
        <v>1437.8355843593456</v>
      </c>
      <c r="AD1651" s="26">
        <f t="shared" si="368"/>
        <v>98445.162336832509</v>
      </c>
    </row>
    <row r="1652" spans="1:30" s="5" customFormat="1">
      <c r="A1652" s="129" t="s">
        <v>2359</v>
      </c>
      <c r="B1652" s="129" t="s">
        <v>550</v>
      </c>
      <c r="C1652" s="130">
        <v>2220</v>
      </c>
      <c r="D1652" s="129" t="s">
        <v>581</v>
      </c>
      <c r="E1652" s="169">
        <f>VLOOKUP($C1652,'2020-21 School Level AAFTE'!$C:$Z,11,FALSE)</f>
        <v>8.8599999999999998E-2</v>
      </c>
      <c r="F1652" s="169" t="str">
        <f>VLOOKUP($C1652,'2020-21 School Level AAFTE'!$C:$Z,8,FALSE)</f>
        <v>No</v>
      </c>
      <c r="G1652" s="167">
        <f>VLOOKUP($C1652,'2020-21 School Level AAFTE'!$C:$I,7,FALSE)</f>
        <v>1712.62</v>
      </c>
      <c r="H1652" s="145">
        <f>IFERROR(IF(F1652= "yes",VLOOKUP(C1652,Summary!$B:$I,5,0),0),0)</f>
        <v>0</v>
      </c>
      <c r="I1652" s="143">
        <f t="shared" si="358"/>
        <v>0</v>
      </c>
      <c r="J1652" s="101">
        <f>VLOOKUP($A1652,'2021-22 Salary &amp; Benefits'!$A:$I,3,FALSE)</f>
        <v>1.18</v>
      </c>
      <c r="K1652" s="101">
        <f>VLOOKUP($A1652,'2021-22 Salary &amp; Benefits'!$A:$I,4,FALSE)</f>
        <v>1.18</v>
      </c>
      <c r="L1652" s="45">
        <f t="shared" si="359"/>
        <v>0</v>
      </c>
      <c r="M1652" s="29">
        <v>15</v>
      </c>
      <c r="N1652" s="31">
        <f t="shared" si="360"/>
        <v>0</v>
      </c>
      <c r="O1652" s="29">
        <v>1.1000000000000001</v>
      </c>
      <c r="P1652" s="29">
        <v>36</v>
      </c>
      <c r="Q1652" s="32">
        <f t="shared" si="361"/>
        <v>0</v>
      </c>
      <c r="R1652" s="122">
        <f t="shared" si="362"/>
        <v>0</v>
      </c>
      <c r="S1652" s="25">
        <f>VLOOKUP($A1652,'2021-22 Salary &amp; Benefits'!$A:$I,5,FALSE)</f>
        <v>67585</v>
      </c>
      <c r="T1652" s="25">
        <f>VLOOKUP($A1652,'2021-22 Salary &amp; Benefits'!$A:$I,6,FALSE)</f>
        <v>68937</v>
      </c>
      <c r="U1652" s="26">
        <f t="shared" si="363"/>
        <v>0</v>
      </c>
      <c r="V1652" s="26">
        <f t="shared" si="364"/>
        <v>0</v>
      </c>
      <c r="W1652" s="26">
        <f>'2021-22 Salary &amp; Benefits'!G$6</f>
        <v>11848.32</v>
      </c>
      <c r="X1652" s="28">
        <f>'2021-22 Salary &amp; Benefits'!H$6</f>
        <v>0.2271</v>
      </c>
      <c r="Y1652" s="28">
        <f>'2021-22 Salary &amp; Benefits'!I$6</f>
        <v>0.22070000000000001</v>
      </c>
      <c r="Z1652" s="26">
        <f t="shared" si="365"/>
        <v>0</v>
      </c>
      <c r="AA1652" s="27">
        <f t="shared" si="369"/>
        <v>0</v>
      </c>
      <c r="AB1652" s="27">
        <f t="shared" si="366"/>
        <v>0</v>
      </c>
      <c r="AC1652" s="27">
        <f t="shared" si="367"/>
        <v>0</v>
      </c>
      <c r="AD1652" s="26">
        <f t="shared" si="368"/>
        <v>0</v>
      </c>
    </row>
    <row r="1653" spans="1:30" s="5" customFormat="1">
      <c r="A1653" s="129" t="s">
        <v>2359</v>
      </c>
      <c r="B1653" s="129" t="s">
        <v>550</v>
      </c>
      <c r="C1653" s="130">
        <v>2070</v>
      </c>
      <c r="D1653" s="129" t="s">
        <v>562</v>
      </c>
      <c r="E1653" s="169">
        <f>VLOOKUP($C1653,'2020-21 School Level AAFTE'!$C:$Z,11,FALSE)</f>
        <v>0.502</v>
      </c>
      <c r="F1653" s="169" t="str">
        <f>VLOOKUP($C1653,'2020-21 School Level AAFTE'!$C:$Z,8,FALSE)</f>
        <v>Yes</v>
      </c>
      <c r="G1653" s="167">
        <f>VLOOKUP($C1653,'2020-21 School Level AAFTE'!$C:$I,7,FALSE)</f>
        <v>391.1</v>
      </c>
      <c r="H1653" s="145">
        <f>IFERROR(IF(F1653= "yes",VLOOKUP(C1653,Summary!$B:$I,5,0),0),0)</f>
        <v>0</v>
      </c>
      <c r="I1653" s="144">
        <f t="shared" si="358"/>
        <v>391.1</v>
      </c>
      <c r="J1653" s="101">
        <f>VLOOKUP($A1653,'2021-22 Salary &amp; Benefits'!$A:$I,3,FALSE)</f>
        <v>1.18</v>
      </c>
      <c r="K1653" s="101">
        <f>VLOOKUP($A1653,'2021-22 Salary &amp; Benefits'!$A:$I,4,FALSE)</f>
        <v>1.18</v>
      </c>
      <c r="L1653" s="121">
        <f t="shared" si="359"/>
        <v>391.1</v>
      </c>
      <c r="M1653" s="29">
        <v>15</v>
      </c>
      <c r="N1653" s="31">
        <f t="shared" si="360"/>
        <v>26.073333333333334</v>
      </c>
      <c r="O1653" s="29">
        <v>1.1000000000000001</v>
      </c>
      <c r="P1653" s="29">
        <v>36</v>
      </c>
      <c r="Q1653" s="32">
        <f t="shared" si="361"/>
        <v>1032.5040000000001</v>
      </c>
      <c r="R1653" s="122">
        <f t="shared" si="362"/>
        <v>1.1472266666666668</v>
      </c>
      <c r="S1653" s="25">
        <f>VLOOKUP($A1653,'2021-22 Salary &amp; Benefits'!$A:$I,5,FALSE)</f>
        <v>67585</v>
      </c>
      <c r="T1653" s="25">
        <f>VLOOKUP($A1653,'2021-22 Salary &amp; Benefits'!$A:$I,6,FALSE)</f>
        <v>68937</v>
      </c>
      <c r="U1653" s="26">
        <f t="shared" si="363"/>
        <v>91491.670834666686</v>
      </c>
      <c r="V1653" s="26">
        <f t="shared" si="364"/>
        <v>1830.2395349333092</v>
      </c>
      <c r="W1653" s="26">
        <f>'2021-22 Salary &amp; Benefits'!G$6</f>
        <v>11848.32</v>
      </c>
      <c r="X1653" s="28">
        <f>'2021-22 Salary &amp; Benefits'!H$6</f>
        <v>0.2271</v>
      </c>
      <c r="Y1653" s="28">
        <f>'2021-22 Salary &amp; Benefits'!I$6</f>
        <v>0.22070000000000001</v>
      </c>
      <c r="Z1653" s="26">
        <f t="shared" si="365"/>
        <v>34774.400971112584</v>
      </c>
      <c r="AA1653" s="27">
        <f t="shared" si="369"/>
        <v>1555.3651728266666</v>
      </c>
      <c r="AB1653" s="27">
        <f t="shared" si="366"/>
        <v>343.26909364284535</v>
      </c>
      <c r="AC1653" s="27">
        <f t="shared" si="367"/>
        <v>1898.6342664695119</v>
      </c>
      <c r="AD1653" s="26">
        <f t="shared" si="368"/>
        <v>129994.94560718209</v>
      </c>
    </row>
    <row r="1654" spans="1:30" s="5" customFormat="1">
      <c r="A1654" s="129" t="s">
        <v>2359</v>
      </c>
      <c r="B1654" s="129" t="s">
        <v>550</v>
      </c>
      <c r="C1654" s="130">
        <v>5406</v>
      </c>
      <c r="D1654" s="129" t="s">
        <v>647</v>
      </c>
      <c r="E1654" s="169">
        <f>VLOOKUP($C1654,'2020-21 School Level AAFTE'!$C:$Z,11,FALSE)</f>
        <v>0.4385</v>
      </c>
      <c r="F1654" s="169" t="str">
        <f>VLOOKUP($C1654,'2020-21 School Level AAFTE'!$C:$Z,8,FALSE)</f>
        <v>No</v>
      </c>
      <c r="G1654" s="167">
        <f>VLOOKUP($C1654,'2020-21 School Level AAFTE'!$C:$I,7,FALSE)</f>
        <v>175.33</v>
      </c>
      <c r="H1654" s="145">
        <f>IFERROR(IF(F1654= "yes",VLOOKUP(C1654,Summary!$B:$I,5,0),0),0)</f>
        <v>0</v>
      </c>
      <c r="I1654" s="144">
        <f t="shared" si="358"/>
        <v>0</v>
      </c>
      <c r="J1654" s="101">
        <f>VLOOKUP($A1654,'2021-22 Salary &amp; Benefits'!$A:$I,3,FALSE)</f>
        <v>1.18</v>
      </c>
      <c r="K1654" s="101">
        <f>VLOOKUP($A1654,'2021-22 Salary &amp; Benefits'!$A:$I,4,FALSE)</f>
        <v>1.18</v>
      </c>
      <c r="L1654" s="121">
        <f t="shared" si="359"/>
        <v>0</v>
      </c>
      <c r="M1654" s="29">
        <v>15</v>
      </c>
      <c r="N1654" s="31">
        <f t="shared" si="360"/>
        <v>0</v>
      </c>
      <c r="O1654" s="29">
        <v>1.1000000000000001</v>
      </c>
      <c r="P1654" s="29">
        <v>36</v>
      </c>
      <c r="Q1654" s="32">
        <f t="shared" si="361"/>
        <v>0</v>
      </c>
      <c r="R1654" s="122">
        <f t="shared" si="362"/>
        <v>0</v>
      </c>
      <c r="S1654" s="25">
        <f>VLOOKUP($A1654,'2021-22 Salary &amp; Benefits'!$A:$I,5,FALSE)</f>
        <v>67585</v>
      </c>
      <c r="T1654" s="25">
        <f>VLOOKUP($A1654,'2021-22 Salary &amp; Benefits'!$A:$I,6,FALSE)</f>
        <v>68937</v>
      </c>
      <c r="U1654" s="26">
        <f t="shared" si="363"/>
        <v>0</v>
      </c>
      <c r="V1654" s="26">
        <f t="shared" si="364"/>
        <v>0</v>
      </c>
      <c r="W1654" s="26">
        <f>'2021-22 Salary &amp; Benefits'!G$6</f>
        <v>11848.32</v>
      </c>
      <c r="X1654" s="28">
        <f>'2021-22 Salary &amp; Benefits'!H$6</f>
        <v>0.2271</v>
      </c>
      <c r="Y1654" s="28">
        <f>'2021-22 Salary &amp; Benefits'!I$6</f>
        <v>0.22070000000000001</v>
      </c>
      <c r="Z1654" s="26">
        <f t="shared" si="365"/>
        <v>0</v>
      </c>
      <c r="AA1654" s="27">
        <f t="shared" si="369"/>
        <v>0</v>
      </c>
      <c r="AB1654" s="27">
        <f t="shared" si="366"/>
        <v>0</v>
      </c>
      <c r="AC1654" s="27">
        <f t="shared" si="367"/>
        <v>0</v>
      </c>
      <c r="AD1654" s="26">
        <f t="shared" si="368"/>
        <v>0</v>
      </c>
    </row>
    <row r="1655" spans="1:30" s="5" customFormat="1">
      <c r="A1655" s="129" t="s">
        <v>2359</v>
      </c>
      <c r="B1655" s="129" t="s">
        <v>550</v>
      </c>
      <c r="C1655" s="130">
        <v>2209</v>
      </c>
      <c r="D1655" s="129" t="s">
        <v>580</v>
      </c>
      <c r="E1655" s="169">
        <f>VLOOKUP($C1655,'2020-21 School Level AAFTE'!$C:$Z,11,FALSE)</f>
        <v>0.5615</v>
      </c>
      <c r="F1655" s="169" t="str">
        <f>VLOOKUP($C1655,'2020-21 School Level AAFTE'!$C:$Z,8,FALSE)</f>
        <v>Yes</v>
      </c>
      <c r="G1655" s="167">
        <f>VLOOKUP($C1655,'2020-21 School Level AAFTE'!$C:$I,7,FALSE)</f>
        <v>572.39</v>
      </c>
      <c r="H1655" s="145">
        <f>IFERROR(IF(F1655= "yes",VLOOKUP(C1655,Summary!$B:$I,5,0),0),0)</f>
        <v>0</v>
      </c>
      <c r="I1655" s="144">
        <f t="shared" si="358"/>
        <v>572.39</v>
      </c>
      <c r="J1655" s="101">
        <f>VLOOKUP($A1655,'2021-22 Salary &amp; Benefits'!$A:$I,3,FALSE)</f>
        <v>1.18</v>
      </c>
      <c r="K1655" s="101">
        <f>VLOOKUP($A1655,'2021-22 Salary &amp; Benefits'!$A:$I,4,FALSE)</f>
        <v>1.18</v>
      </c>
      <c r="L1655" s="121">
        <f t="shared" si="359"/>
        <v>572.39</v>
      </c>
      <c r="M1655" s="29">
        <v>15</v>
      </c>
      <c r="N1655" s="31">
        <f t="shared" si="360"/>
        <v>38.159333333333329</v>
      </c>
      <c r="O1655" s="29">
        <v>1.1000000000000001</v>
      </c>
      <c r="P1655" s="29">
        <v>36</v>
      </c>
      <c r="Q1655" s="32">
        <f t="shared" si="361"/>
        <v>1511.1095999999998</v>
      </c>
      <c r="R1655" s="122">
        <f t="shared" si="362"/>
        <v>1.6790106666666664</v>
      </c>
      <c r="S1655" s="25">
        <f>VLOOKUP($A1655,'2021-22 Salary &amp; Benefits'!$A:$I,5,FALSE)</f>
        <v>67585</v>
      </c>
      <c r="T1655" s="25">
        <f>VLOOKUP($A1655,'2021-22 Salary &amp; Benefits'!$A:$I,6,FALSE)</f>
        <v>68937</v>
      </c>
      <c r="U1655" s="26">
        <f t="shared" si="363"/>
        <v>133901.60436986666</v>
      </c>
      <c r="V1655" s="26">
        <f t="shared" si="364"/>
        <v>2678.62645717329</v>
      </c>
      <c r="W1655" s="26">
        <f>'2021-22 Salary &amp; Benefits'!G$6</f>
        <v>11848.32</v>
      </c>
      <c r="X1655" s="28">
        <f>'2021-22 Salary &amp; Benefits'!H$6</f>
        <v>0.2271</v>
      </c>
      <c r="Y1655" s="28">
        <f>'2021-22 Salary &amp; Benefits'!I$6</f>
        <v>0.22070000000000001</v>
      </c>
      <c r="Z1655" s="26">
        <f t="shared" si="365"/>
        <v>50893.682873574857</v>
      </c>
      <c r="AA1655" s="27">
        <f t="shared" si="369"/>
        <v>2276.337180450666</v>
      </c>
      <c r="AB1655" s="27">
        <f t="shared" si="366"/>
        <v>502.38761572546201</v>
      </c>
      <c r="AC1655" s="27">
        <f t="shared" si="367"/>
        <v>2778.7247961761282</v>
      </c>
      <c r="AD1655" s="26">
        <f t="shared" si="368"/>
        <v>190252.63849679093</v>
      </c>
    </row>
    <row r="1656" spans="1:30" s="5" customFormat="1">
      <c r="A1656" s="129" t="s">
        <v>2359</v>
      </c>
      <c r="B1656" s="129" t="s">
        <v>550</v>
      </c>
      <c r="C1656" s="130">
        <v>2372</v>
      </c>
      <c r="D1656" s="129" t="s">
        <v>592</v>
      </c>
      <c r="E1656" s="169">
        <f>VLOOKUP($C1656,'2020-21 School Level AAFTE'!$C:$Z,11,FALSE)</f>
        <v>4.0300000000000002E-2</v>
      </c>
      <c r="F1656" s="169" t="str">
        <f>VLOOKUP($C1656,'2020-21 School Level AAFTE'!$C:$Z,8,FALSE)</f>
        <v>No</v>
      </c>
      <c r="G1656" s="167">
        <f>VLOOKUP($C1656,'2020-21 School Level AAFTE'!$C:$I,7,FALSE)</f>
        <v>509.9</v>
      </c>
      <c r="H1656" s="145">
        <f>IFERROR(IF(F1656= "yes",VLOOKUP(C1656,Summary!$B:$I,5,0),0),0)</f>
        <v>0</v>
      </c>
      <c r="I1656" s="144">
        <f t="shared" si="358"/>
        <v>0</v>
      </c>
      <c r="J1656" s="101">
        <f>VLOOKUP($A1656,'2021-22 Salary &amp; Benefits'!$A:$I,3,FALSE)</f>
        <v>1.18</v>
      </c>
      <c r="K1656" s="101">
        <f>VLOOKUP($A1656,'2021-22 Salary &amp; Benefits'!$A:$I,4,FALSE)</f>
        <v>1.18</v>
      </c>
      <c r="L1656" s="121">
        <f t="shared" si="359"/>
        <v>0</v>
      </c>
      <c r="M1656" s="29">
        <v>15</v>
      </c>
      <c r="N1656" s="31">
        <f t="shared" si="360"/>
        <v>0</v>
      </c>
      <c r="O1656" s="29">
        <v>1.1000000000000001</v>
      </c>
      <c r="P1656" s="29">
        <v>36</v>
      </c>
      <c r="Q1656" s="32">
        <f t="shared" si="361"/>
        <v>0</v>
      </c>
      <c r="R1656" s="122">
        <f t="shared" si="362"/>
        <v>0</v>
      </c>
      <c r="S1656" s="25">
        <f>VLOOKUP($A1656,'2021-22 Salary &amp; Benefits'!$A:$I,5,FALSE)</f>
        <v>67585</v>
      </c>
      <c r="T1656" s="25">
        <f>VLOOKUP($A1656,'2021-22 Salary &amp; Benefits'!$A:$I,6,FALSE)</f>
        <v>68937</v>
      </c>
      <c r="U1656" s="26">
        <f t="shared" si="363"/>
        <v>0</v>
      </c>
      <c r="V1656" s="26">
        <f t="shared" si="364"/>
        <v>0</v>
      </c>
      <c r="W1656" s="26">
        <f>'2021-22 Salary &amp; Benefits'!G$6</f>
        <v>11848.32</v>
      </c>
      <c r="X1656" s="28">
        <f>'2021-22 Salary &amp; Benefits'!H$6</f>
        <v>0.2271</v>
      </c>
      <c r="Y1656" s="28">
        <f>'2021-22 Salary &amp; Benefits'!I$6</f>
        <v>0.22070000000000001</v>
      </c>
      <c r="Z1656" s="26">
        <f t="shared" si="365"/>
        <v>0</v>
      </c>
      <c r="AA1656" s="27">
        <f t="shared" si="369"/>
        <v>0</v>
      </c>
      <c r="AB1656" s="27">
        <f t="shared" si="366"/>
        <v>0</v>
      </c>
      <c r="AC1656" s="27">
        <f t="shared" si="367"/>
        <v>0</v>
      </c>
      <c r="AD1656" s="26">
        <f t="shared" si="368"/>
        <v>0</v>
      </c>
    </row>
    <row r="1657" spans="1:30" s="5" customFormat="1">
      <c r="A1657" s="129" t="s">
        <v>2359</v>
      </c>
      <c r="B1657" s="129" t="s">
        <v>550</v>
      </c>
      <c r="C1657" s="130">
        <v>5649</v>
      </c>
      <c r="D1657" s="129" t="s">
        <v>556</v>
      </c>
      <c r="E1657" s="169">
        <f>VLOOKUP($C1657,'2020-21 School Level AAFTE'!$C:$Z,11,FALSE)</f>
        <v>0.17460000000000001</v>
      </c>
      <c r="F1657" s="169" t="str">
        <f>VLOOKUP($C1657,'2020-21 School Level AAFTE'!$C:$Z,8,FALSE)</f>
        <v>No</v>
      </c>
      <c r="G1657" s="167">
        <f>VLOOKUP($C1657,'2020-21 School Level AAFTE'!$C:$I,7,FALSE)</f>
        <v>191.35</v>
      </c>
      <c r="H1657" s="145">
        <f>IFERROR(IF(F1657= "yes",VLOOKUP(C1657,Summary!$B:$I,5,0),0),0)</f>
        <v>0</v>
      </c>
      <c r="I1657" s="144">
        <f t="shared" si="358"/>
        <v>0</v>
      </c>
      <c r="J1657" s="101">
        <f>VLOOKUP($A1657,'2021-22 Salary &amp; Benefits'!$A:$I,3,FALSE)</f>
        <v>1.18</v>
      </c>
      <c r="K1657" s="101">
        <f>VLOOKUP($A1657,'2021-22 Salary &amp; Benefits'!$A:$I,4,FALSE)</f>
        <v>1.18</v>
      </c>
      <c r="L1657" s="121">
        <f t="shared" si="359"/>
        <v>0</v>
      </c>
      <c r="M1657" s="29">
        <v>15</v>
      </c>
      <c r="N1657" s="31">
        <f t="shared" si="360"/>
        <v>0</v>
      </c>
      <c r="O1657" s="29">
        <v>1.1000000000000001</v>
      </c>
      <c r="P1657" s="29">
        <v>36</v>
      </c>
      <c r="Q1657" s="32">
        <f t="shared" si="361"/>
        <v>0</v>
      </c>
      <c r="R1657" s="122">
        <f t="shared" si="362"/>
        <v>0</v>
      </c>
      <c r="S1657" s="25">
        <f>VLOOKUP($A1657,'2021-22 Salary &amp; Benefits'!$A:$I,5,FALSE)</f>
        <v>67585</v>
      </c>
      <c r="T1657" s="25">
        <f>VLOOKUP($A1657,'2021-22 Salary &amp; Benefits'!$A:$I,6,FALSE)</f>
        <v>68937</v>
      </c>
      <c r="U1657" s="26">
        <f t="shared" si="363"/>
        <v>0</v>
      </c>
      <c r="V1657" s="26">
        <f t="shared" si="364"/>
        <v>0</v>
      </c>
      <c r="W1657" s="26">
        <f>'2021-22 Salary &amp; Benefits'!G$6</f>
        <v>11848.32</v>
      </c>
      <c r="X1657" s="28">
        <f>'2021-22 Salary &amp; Benefits'!H$6</f>
        <v>0.2271</v>
      </c>
      <c r="Y1657" s="28">
        <f>'2021-22 Salary &amp; Benefits'!I$6</f>
        <v>0.22070000000000001</v>
      </c>
      <c r="Z1657" s="26">
        <f t="shared" si="365"/>
        <v>0</v>
      </c>
      <c r="AA1657" s="27">
        <f t="shared" si="369"/>
        <v>0</v>
      </c>
      <c r="AB1657" s="27">
        <f t="shared" si="366"/>
        <v>0</v>
      </c>
      <c r="AC1657" s="27">
        <f t="shared" si="367"/>
        <v>0</v>
      </c>
      <c r="AD1657" s="26">
        <f t="shared" si="368"/>
        <v>0</v>
      </c>
    </row>
    <row r="1658" spans="1:30" s="5" customFormat="1">
      <c r="A1658" s="129" t="s">
        <v>2359</v>
      </c>
      <c r="B1658" s="129" t="s">
        <v>550</v>
      </c>
      <c r="C1658" s="130">
        <v>5292</v>
      </c>
      <c r="D1658" s="129" t="s">
        <v>644</v>
      </c>
      <c r="E1658" s="169">
        <f>VLOOKUP($C1658,'2020-21 School Level AAFTE'!$C:$Z,11,FALSE)</f>
        <v>3.3099999999999997E-2</v>
      </c>
      <c r="F1658" s="169" t="str">
        <f>VLOOKUP($C1658,'2020-21 School Level AAFTE'!$C:$Z,8,FALSE)</f>
        <v>No</v>
      </c>
      <c r="G1658" s="167">
        <f>VLOOKUP($C1658,'2020-21 School Level AAFTE'!$C:$I,7,FALSE)</f>
        <v>496.3</v>
      </c>
      <c r="H1658" s="145">
        <f>IFERROR(IF(F1658= "yes",VLOOKUP(C1658,Summary!$B:$I,5,0),0),0)</f>
        <v>0</v>
      </c>
      <c r="I1658" s="144">
        <f t="shared" si="358"/>
        <v>0</v>
      </c>
      <c r="J1658" s="101">
        <f>VLOOKUP($A1658,'2021-22 Salary &amp; Benefits'!$A:$I,3,FALSE)</f>
        <v>1.18</v>
      </c>
      <c r="K1658" s="101">
        <f>VLOOKUP($A1658,'2021-22 Salary &amp; Benefits'!$A:$I,4,FALSE)</f>
        <v>1.18</v>
      </c>
      <c r="L1658" s="121">
        <f t="shared" si="359"/>
        <v>0</v>
      </c>
      <c r="M1658" s="29">
        <v>15</v>
      </c>
      <c r="N1658" s="31">
        <f t="shared" si="360"/>
        <v>0</v>
      </c>
      <c r="O1658" s="29">
        <v>1.1000000000000001</v>
      </c>
      <c r="P1658" s="29">
        <v>36</v>
      </c>
      <c r="Q1658" s="32">
        <f t="shared" si="361"/>
        <v>0</v>
      </c>
      <c r="R1658" s="122">
        <f t="shared" si="362"/>
        <v>0</v>
      </c>
      <c r="S1658" s="25">
        <f>VLOOKUP($A1658,'2021-22 Salary &amp; Benefits'!$A:$I,5,FALSE)</f>
        <v>67585</v>
      </c>
      <c r="T1658" s="25">
        <f>VLOOKUP($A1658,'2021-22 Salary &amp; Benefits'!$A:$I,6,FALSE)</f>
        <v>68937</v>
      </c>
      <c r="U1658" s="26">
        <f t="shared" si="363"/>
        <v>0</v>
      </c>
      <c r="V1658" s="26">
        <f t="shared" si="364"/>
        <v>0</v>
      </c>
      <c r="W1658" s="26">
        <f>'2021-22 Salary &amp; Benefits'!G$6</f>
        <v>11848.32</v>
      </c>
      <c r="X1658" s="28">
        <f>'2021-22 Salary &amp; Benefits'!H$6</f>
        <v>0.2271</v>
      </c>
      <c r="Y1658" s="28">
        <f>'2021-22 Salary &amp; Benefits'!I$6</f>
        <v>0.22070000000000001</v>
      </c>
      <c r="Z1658" s="26">
        <f t="shared" si="365"/>
        <v>0</v>
      </c>
      <c r="AA1658" s="27">
        <f t="shared" si="369"/>
        <v>0</v>
      </c>
      <c r="AB1658" s="27">
        <f t="shared" si="366"/>
        <v>0</v>
      </c>
      <c r="AC1658" s="27">
        <f t="shared" si="367"/>
        <v>0</v>
      </c>
      <c r="AD1658" s="26">
        <f t="shared" si="368"/>
        <v>0</v>
      </c>
    </row>
    <row r="1659" spans="1:30" s="5" customFormat="1">
      <c r="A1659" s="129" t="s">
        <v>2359</v>
      </c>
      <c r="B1659" s="129" t="s">
        <v>550</v>
      </c>
      <c r="C1659" s="130">
        <v>2838</v>
      </c>
      <c r="D1659" s="129" t="s">
        <v>603</v>
      </c>
      <c r="E1659" s="169">
        <f>VLOOKUP($C1659,'2020-21 School Level AAFTE'!$C:$Z,11,FALSE)</f>
        <v>5.2600000000000001E-2</v>
      </c>
      <c r="F1659" s="169" t="str">
        <f>VLOOKUP($C1659,'2020-21 School Level AAFTE'!$C:$Z,8,FALSE)</f>
        <v>No</v>
      </c>
      <c r="G1659" s="167">
        <f>VLOOKUP($C1659,'2020-21 School Level AAFTE'!$C:$I,7,FALSE)</f>
        <v>521.9</v>
      </c>
      <c r="H1659" s="145">
        <f>IFERROR(IF(F1659= "yes",VLOOKUP(C1659,Summary!$B:$I,5,0),0),0)</f>
        <v>0</v>
      </c>
      <c r="I1659" s="144">
        <f t="shared" si="358"/>
        <v>0</v>
      </c>
      <c r="J1659" s="101">
        <f>VLOOKUP($A1659,'2021-22 Salary &amp; Benefits'!$A:$I,3,FALSE)</f>
        <v>1.18</v>
      </c>
      <c r="K1659" s="101">
        <f>VLOOKUP($A1659,'2021-22 Salary &amp; Benefits'!$A:$I,4,FALSE)</f>
        <v>1.18</v>
      </c>
      <c r="L1659" s="121">
        <f t="shared" si="359"/>
        <v>0</v>
      </c>
      <c r="M1659" s="29">
        <v>15</v>
      </c>
      <c r="N1659" s="31">
        <f t="shared" si="360"/>
        <v>0</v>
      </c>
      <c r="O1659" s="29">
        <v>1.1000000000000001</v>
      </c>
      <c r="P1659" s="29">
        <v>36</v>
      </c>
      <c r="Q1659" s="32">
        <f t="shared" si="361"/>
        <v>0</v>
      </c>
      <c r="R1659" s="122">
        <f t="shared" si="362"/>
        <v>0</v>
      </c>
      <c r="S1659" s="25">
        <f>VLOOKUP($A1659,'2021-22 Salary &amp; Benefits'!$A:$I,5,FALSE)</f>
        <v>67585</v>
      </c>
      <c r="T1659" s="25">
        <f>VLOOKUP($A1659,'2021-22 Salary &amp; Benefits'!$A:$I,6,FALSE)</f>
        <v>68937</v>
      </c>
      <c r="U1659" s="26">
        <f t="shared" si="363"/>
        <v>0</v>
      </c>
      <c r="V1659" s="26">
        <f t="shared" si="364"/>
        <v>0</v>
      </c>
      <c r="W1659" s="26">
        <f>'2021-22 Salary &amp; Benefits'!G$6</f>
        <v>11848.32</v>
      </c>
      <c r="X1659" s="28">
        <f>'2021-22 Salary &amp; Benefits'!H$6</f>
        <v>0.2271</v>
      </c>
      <c r="Y1659" s="28">
        <f>'2021-22 Salary &amp; Benefits'!I$6</f>
        <v>0.22070000000000001</v>
      </c>
      <c r="Z1659" s="26">
        <f t="shared" si="365"/>
        <v>0</v>
      </c>
      <c r="AA1659" s="27">
        <f t="shared" si="369"/>
        <v>0</v>
      </c>
      <c r="AB1659" s="27">
        <f t="shared" si="366"/>
        <v>0</v>
      </c>
      <c r="AC1659" s="27">
        <f t="shared" si="367"/>
        <v>0</v>
      </c>
      <c r="AD1659" s="26">
        <f t="shared" si="368"/>
        <v>0</v>
      </c>
    </row>
    <row r="1660" spans="1:30" s="5" customFormat="1">
      <c r="A1660" s="129" t="s">
        <v>2359</v>
      </c>
      <c r="B1660" s="129" t="s">
        <v>550</v>
      </c>
      <c r="C1660" s="130">
        <v>5487</v>
      </c>
      <c r="D1660" s="129" t="s">
        <v>2759</v>
      </c>
      <c r="E1660" s="169">
        <f>VLOOKUP($C1660,'2020-21 School Level AAFTE'!$C:$Z,11,FALSE)</f>
        <v>0.16589999999999999</v>
      </c>
      <c r="F1660" s="169" t="str">
        <f>VLOOKUP($C1660,'2020-21 School Level AAFTE'!$C:$Z,8,FALSE)</f>
        <v>No</v>
      </c>
      <c r="G1660" s="167">
        <f>VLOOKUP($C1660,'2020-21 School Level AAFTE'!$C:$I,7,FALSE)</f>
        <v>182.21</v>
      </c>
      <c r="H1660" s="145">
        <f>IFERROR(IF(F1660= "yes",VLOOKUP(C1660,Summary!$B:$I,5,0),0),0)</f>
        <v>0</v>
      </c>
      <c r="I1660" s="144">
        <f t="shared" si="358"/>
        <v>0</v>
      </c>
      <c r="J1660" s="101">
        <f>VLOOKUP($A1660,'2021-22 Salary &amp; Benefits'!$A:$I,3,FALSE)</f>
        <v>1.18</v>
      </c>
      <c r="K1660" s="101">
        <f>VLOOKUP($A1660,'2021-22 Salary &amp; Benefits'!$A:$I,4,FALSE)</f>
        <v>1.18</v>
      </c>
      <c r="L1660" s="121">
        <f t="shared" si="359"/>
        <v>0</v>
      </c>
      <c r="M1660" s="29">
        <v>15</v>
      </c>
      <c r="N1660" s="31">
        <f t="shared" si="360"/>
        <v>0</v>
      </c>
      <c r="O1660" s="29">
        <v>1.1000000000000001</v>
      </c>
      <c r="P1660" s="29">
        <v>36</v>
      </c>
      <c r="Q1660" s="32">
        <f t="shared" si="361"/>
        <v>0</v>
      </c>
      <c r="R1660" s="122">
        <f t="shared" si="362"/>
        <v>0</v>
      </c>
      <c r="S1660" s="25">
        <f>VLOOKUP($A1660,'2021-22 Salary &amp; Benefits'!$A:$I,5,FALSE)</f>
        <v>67585</v>
      </c>
      <c r="T1660" s="25">
        <f>VLOOKUP($A1660,'2021-22 Salary &amp; Benefits'!$A:$I,6,FALSE)</f>
        <v>68937</v>
      </c>
      <c r="U1660" s="26">
        <f t="shared" si="363"/>
        <v>0</v>
      </c>
      <c r="V1660" s="26">
        <f t="shared" si="364"/>
        <v>0</v>
      </c>
      <c r="W1660" s="26">
        <f>'2021-22 Salary &amp; Benefits'!G$6</f>
        <v>11848.32</v>
      </c>
      <c r="X1660" s="28">
        <f>'2021-22 Salary &amp; Benefits'!H$6</f>
        <v>0.2271</v>
      </c>
      <c r="Y1660" s="28">
        <f>'2021-22 Salary &amp; Benefits'!I$6</f>
        <v>0.22070000000000001</v>
      </c>
      <c r="Z1660" s="26">
        <f t="shared" si="365"/>
        <v>0</v>
      </c>
      <c r="AA1660" s="27">
        <f t="shared" si="369"/>
        <v>0</v>
      </c>
      <c r="AB1660" s="27">
        <f t="shared" si="366"/>
        <v>0</v>
      </c>
      <c r="AC1660" s="27">
        <f t="shared" si="367"/>
        <v>0</v>
      </c>
      <c r="AD1660" s="26">
        <f t="shared" si="368"/>
        <v>0</v>
      </c>
    </row>
    <row r="1661" spans="1:30" s="5" customFormat="1">
      <c r="A1661" s="129" t="s">
        <v>2359</v>
      </c>
      <c r="B1661" s="129" t="s">
        <v>550</v>
      </c>
      <c r="C1661" s="130">
        <v>3096</v>
      </c>
      <c r="D1661" s="129" t="s">
        <v>611</v>
      </c>
      <c r="E1661" s="169">
        <f>VLOOKUP($C1661,'2020-21 School Level AAFTE'!$C:$Z,11,FALSE)</f>
        <v>0.61460000000000004</v>
      </c>
      <c r="F1661" s="169" t="str">
        <f>VLOOKUP($C1661,'2020-21 School Level AAFTE'!$C:$Z,8,FALSE)</f>
        <v>Yes</v>
      </c>
      <c r="G1661" s="167">
        <f>VLOOKUP($C1661,'2020-21 School Level AAFTE'!$C:$I,7,FALSE)</f>
        <v>1132.23</v>
      </c>
      <c r="H1661" s="145">
        <f>IFERROR(IF(F1661= "yes",VLOOKUP(C1661,Summary!$B:$I,5,0),0),0)</f>
        <v>0</v>
      </c>
      <c r="I1661" s="144">
        <f t="shared" si="358"/>
        <v>1132.23</v>
      </c>
      <c r="J1661" s="101">
        <f>VLOOKUP($A1661,'2021-22 Salary &amp; Benefits'!$A:$I,3,FALSE)</f>
        <v>1.18</v>
      </c>
      <c r="K1661" s="101">
        <f>VLOOKUP($A1661,'2021-22 Salary &amp; Benefits'!$A:$I,4,FALSE)</f>
        <v>1.18</v>
      </c>
      <c r="L1661" s="121">
        <f t="shared" si="359"/>
        <v>1132.23</v>
      </c>
      <c r="M1661" s="29">
        <v>15</v>
      </c>
      <c r="N1661" s="31">
        <f t="shared" si="360"/>
        <v>75.481999999999999</v>
      </c>
      <c r="O1661" s="29">
        <v>1.1000000000000001</v>
      </c>
      <c r="P1661" s="29">
        <v>36</v>
      </c>
      <c r="Q1661" s="32">
        <f t="shared" si="361"/>
        <v>2989.0872000000004</v>
      </c>
      <c r="R1661" s="122">
        <f t="shared" si="362"/>
        <v>3.3212080000000004</v>
      </c>
      <c r="S1661" s="25">
        <f>VLOOKUP($A1661,'2021-22 Salary &amp; Benefits'!$A:$I,5,FALSE)</f>
        <v>67585</v>
      </c>
      <c r="T1661" s="25">
        <f>VLOOKUP($A1661,'2021-22 Salary &amp; Benefits'!$A:$I,6,FALSE)</f>
        <v>68937</v>
      </c>
      <c r="U1661" s="26">
        <f t="shared" si="363"/>
        <v>264867.33436240006</v>
      </c>
      <c r="V1661" s="26">
        <f t="shared" si="364"/>
        <v>5298.5223948799539</v>
      </c>
      <c r="W1661" s="26">
        <f>'2021-22 Salary &amp; Benefits'!G$6</f>
        <v>11848.32</v>
      </c>
      <c r="X1661" s="28">
        <f>'2021-22 Salary &amp; Benefits'!H$6</f>
        <v>0.2271</v>
      </c>
      <c r="Y1661" s="28">
        <f>'2021-22 Salary &amp; Benefits'!I$6</f>
        <v>0.22070000000000001</v>
      </c>
      <c r="Z1661" s="26">
        <f t="shared" si="365"/>
        <v>100671.49069681106</v>
      </c>
      <c r="AA1661" s="27">
        <f t="shared" si="369"/>
        <v>4502.7642792880006</v>
      </c>
      <c r="AB1661" s="27">
        <f t="shared" si="366"/>
        <v>993.7600764388618</v>
      </c>
      <c r="AC1661" s="27">
        <f t="shared" si="367"/>
        <v>5496.5243557268623</v>
      </c>
      <c r="AD1661" s="26">
        <f t="shared" si="368"/>
        <v>376333.87180981791</v>
      </c>
    </row>
    <row r="1662" spans="1:30" s="5" customFormat="1">
      <c r="A1662" s="129" t="s">
        <v>2359</v>
      </c>
      <c r="B1662" s="129" t="s">
        <v>550</v>
      </c>
      <c r="C1662" s="130">
        <v>2392</v>
      </c>
      <c r="D1662" s="129" t="s">
        <v>593</v>
      </c>
      <c r="E1662" s="169">
        <f>VLOOKUP($C1662,'2020-21 School Level AAFTE'!$C:$Z,11,FALSE)</f>
        <v>0.53869999999999996</v>
      </c>
      <c r="F1662" s="169" t="str">
        <f>VLOOKUP($C1662,'2020-21 School Level AAFTE'!$C:$Z,8,FALSE)</f>
        <v>Yes</v>
      </c>
      <c r="G1662" s="167">
        <f>VLOOKUP($C1662,'2020-21 School Level AAFTE'!$C:$I,7,FALSE)</f>
        <v>897.94</v>
      </c>
      <c r="H1662" s="145">
        <f>IFERROR(IF(F1662= "yes",VLOOKUP(C1662,Summary!$B:$I,5,0),0),0)</f>
        <v>0</v>
      </c>
      <c r="I1662" s="144">
        <f t="shared" si="358"/>
        <v>897.94</v>
      </c>
      <c r="J1662" s="101">
        <f>VLOOKUP($A1662,'2021-22 Salary &amp; Benefits'!$A:$I,3,FALSE)</f>
        <v>1.18</v>
      </c>
      <c r="K1662" s="101">
        <f>VLOOKUP($A1662,'2021-22 Salary &amp; Benefits'!$A:$I,4,FALSE)</f>
        <v>1.18</v>
      </c>
      <c r="L1662" s="121">
        <f t="shared" si="359"/>
        <v>897.94</v>
      </c>
      <c r="M1662" s="29">
        <v>15</v>
      </c>
      <c r="N1662" s="31">
        <f t="shared" si="360"/>
        <v>59.862666666666669</v>
      </c>
      <c r="O1662" s="29">
        <v>1.1000000000000001</v>
      </c>
      <c r="P1662" s="29">
        <v>36</v>
      </c>
      <c r="Q1662" s="32">
        <f t="shared" si="361"/>
        <v>2370.5616</v>
      </c>
      <c r="R1662" s="122">
        <f t="shared" si="362"/>
        <v>2.6339573333333335</v>
      </c>
      <c r="S1662" s="25">
        <f>VLOOKUP($A1662,'2021-22 Salary &amp; Benefits'!$A:$I,5,FALSE)</f>
        <v>67585</v>
      </c>
      <c r="T1662" s="25">
        <f>VLOOKUP($A1662,'2021-22 Salary &amp; Benefits'!$A:$I,6,FALSE)</f>
        <v>68937</v>
      </c>
      <c r="U1662" s="26">
        <f t="shared" si="363"/>
        <v>210058.88752053335</v>
      </c>
      <c r="V1662" s="26">
        <f t="shared" si="364"/>
        <v>4202.1101713066455</v>
      </c>
      <c r="W1662" s="26">
        <f>'2021-22 Salary &amp; Benefits'!G$6</f>
        <v>11848.32</v>
      </c>
      <c r="X1662" s="28">
        <f>'2021-22 Salary &amp; Benefits'!H$6</f>
        <v>0.2271</v>
      </c>
      <c r="Y1662" s="28">
        <f>'2021-22 Salary &amp; Benefits'!I$6</f>
        <v>0.22070000000000001</v>
      </c>
      <c r="Z1662" s="26">
        <f t="shared" si="365"/>
        <v>79839.748422400502</v>
      </c>
      <c r="AA1662" s="27">
        <f t="shared" si="369"/>
        <v>3571.0166281973329</v>
      </c>
      <c r="AB1662" s="27">
        <f t="shared" si="366"/>
        <v>788.12336984315141</v>
      </c>
      <c r="AC1662" s="27">
        <f t="shared" si="367"/>
        <v>4359.139998040484</v>
      </c>
      <c r="AD1662" s="26">
        <f t="shared" si="368"/>
        <v>298459.886112281</v>
      </c>
    </row>
    <row r="1663" spans="1:30" s="5" customFormat="1">
      <c r="A1663" s="129" t="s">
        <v>2359</v>
      </c>
      <c r="B1663" s="129" t="s">
        <v>550</v>
      </c>
      <c r="C1663" s="130">
        <v>2199</v>
      </c>
      <c r="D1663" s="129" t="s">
        <v>578</v>
      </c>
      <c r="E1663" s="169">
        <f>VLOOKUP($C1663,'2020-21 School Level AAFTE'!$C:$Z,11,FALSE)</f>
        <v>0.6855</v>
      </c>
      <c r="F1663" s="169" t="str">
        <f>VLOOKUP($C1663,'2020-21 School Level AAFTE'!$C:$Z,8,FALSE)</f>
        <v>Yes</v>
      </c>
      <c r="G1663" s="167">
        <f>VLOOKUP($C1663,'2020-21 School Level AAFTE'!$C:$I,7,FALSE)</f>
        <v>312.60000000000002</v>
      </c>
      <c r="H1663" s="145">
        <f>IFERROR(IF(F1663= "yes",VLOOKUP(C1663,Summary!$B:$I,5,0),0),0)</f>
        <v>0</v>
      </c>
      <c r="I1663" s="144">
        <f t="shared" si="358"/>
        <v>312.60000000000002</v>
      </c>
      <c r="J1663" s="101">
        <f>VLOOKUP($A1663,'2021-22 Salary &amp; Benefits'!$A:$I,3,FALSE)</f>
        <v>1.18</v>
      </c>
      <c r="K1663" s="101">
        <f>VLOOKUP($A1663,'2021-22 Salary &amp; Benefits'!$A:$I,4,FALSE)</f>
        <v>1.18</v>
      </c>
      <c r="L1663" s="121">
        <f t="shared" si="359"/>
        <v>312.60000000000002</v>
      </c>
      <c r="M1663" s="29">
        <v>15</v>
      </c>
      <c r="N1663" s="31">
        <f t="shared" si="360"/>
        <v>20.84</v>
      </c>
      <c r="O1663" s="29">
        <v>1.1000000000000001</v>
      </c>
      <c r="P1663" s="29">
        <v>36</v>
      </c>
      <c r="Q1663" s="32">
        <f t="shared" si="361"/>
        <v>825.26400000000012</v>
      </c>
      <c r="R1663" s="122">
        <f t="shared" si="362"/>
        <v>0.91696000000000011</v>
      </c>
      <c r="S1663" s="25">
        <f>VLOOKUP($A1663,'2021-22 Salary &amp; Benefits'!$A:$I,5,FALSE)</f>
        <v>67585</v>
      </c>
      <c r="T1663" s="25">
        <f>VLOOKUP($A1663,'2021-22 Salary &amp; Benefits'!$A:$I,6,FALSE)</f>
        <v>68937</v>
      </c>
      <c r="U1663" s="26">
        <f t="shared" si="363"/>
        <v>73127.835088000007</v>
      </c>
      <c r="V1663" s="26">
        <f t="shared" si="364"/>
        <v>1462.8813055999926</v>
      </c>
      <c r="W1663" s="26">
        <f>'2021-22 Salary &amp; Benefits'!G$6</f>
        <v>11848.32</v>
      </c>
      <c r="X1663" s="28">
        <f>'2021-22 Salary &amp; Benefits'!H$6</f>
        <v>0.2271</v>
      </c>
      <c r="Y1663" s="28">
        <f>'2021-22 Salary &amp; Benefits'!I$6</f>
        <v>0.22070000000000001</v>
      </c>
      <c r="Z1663" s="26">
        <f t="shared" si="365"/>
        <v>27794.624759830724</v>
      </c>
      <c r="AA1663" s="27">
        <f t="shared" si="369"/>
        <v>1243.1786065599999</v>
      </c>
      <c r="AB1663" s="27">
        <f t="shared" si="366"/>
        <v>274.36951846779198</v>
      </c>
      <c r="AC1663" s="27">
        <f t="shared" si="367"/>
        <v>1517.5481250277919</v>
      </c>
      <c r="AD1663" s="26">
        <f t="shared" si="368"/>
        <v>103902.88927845852</v>
      </c>
    </row>
    <row r="1664" spans="1:30" s="5" customFormat="1">
      <c r="A1664" s="126" t="s">
        <v>2359</v>
      </c>
      <c r="B1664" s="129" t="s">
        <v>550</v>
      </c>
      <c r="C1664" s="128">
        <v>2450</v>
      </c>
      <c r="D1664" s="126" t="s">
        <v>596</v>
      </c>
      <c r="E1664" s="169">
        <f>VLOOKUP($C1664,'2020-21 School Level AAFTE'!$C:$Z,11,FALSE)</f>
        <v>0.1153</v>
      </c>
      <c r="F1664" s="169" t="str">
        <f>VLOOKUP($C1664,'2020-21 School Level AAFTE'!$C:$Z,8,FALSE)</f>
        <v>No</v>
      </c>
      <c r="G1664" s="167">
        <f>VLOOKUP($C1664,'2020-21 School Level AAFTE'!$C:$I,7,FALSE)</f>
        <v>361.4</v>
      </c>
      <c r="H1664" s="145">
        <f>IFERROR(IF(F1664= "yes",VLOOKUP(C1664,Summary!$B:$I,5,0),0),0)</f>
        <v>0</v>
      </c>
      <c r="I1664" s="144">
        <f t="shared" si="358"/>
        <v>0</v>
      </c>
      <c r="J1664" s="101">
        <f>VLOOKUP($A1664,'2021-22 Salary &amp; Benefits'!$A:$I,3,FALSE)</f>
        <v>1.18</v>
      </c>
      <c r="K1664" s="101">
        <f>VLOOKUP($A1664,'2021-22 Salary &amp; Benefits'!$A:$I,4,FALSE)</f>
        <v>1.18</v>
      </c>
      <c r="L1664" s="121">
        <f t="shared" si="359"/>
        <v>0</v>
      </c>
      <c r="M1664" s="29">
        <v>15</v>
      </c>
      <c r="N1664" s="31">
        <f t="shared" si="360"/>
        <v>0</v>
      </c>
      <c r="O1664" s="29">
        <v>1.1000000000000001</v>
      </c>
      <c r="P1664" s="29">
        <v>36</v>
      </c>
      <c r="Q1664" s="32">
        <f t="shared" si="361"/>
        <v>0</v>
      </c>
      <c r="R1664" s="122">
        <f t="shared" si="362"/>
        <v>0</v>
      </c>
      <c r="S1664" s="25">
        <f>VLOOKUP($A1664,'2021-22 Salary &amp; Benefits'!$A:$I,5,FALSE)</f>
        <v>67585</v>
      </c>
      <c r="T1664" s="25">
        <f>VLOOKUP($A1664,'2021-22 Salary &amp; Benefits'!$A:$I,6,FALSE)</f>
        <v>68937</v>
      </c>
      <c r="U1664" s="26">
        <f t="shared" si="363"/>
        <v>0</v>
      </c>
      <c r="V1664" s="26">
        <f t="shared" si="364"/>
        <v>0</v>
      </c>
      <c r="W1664" s="26">
        <f>'2021-22 Salary &amp; Benefits'!G$6</f>
        <v>11848.32</v>
      </c>
      <c r="X1664" s="28">
        <f>'2021-22 Salary &amp; Benefits'!H$6</f>
        <v>0.2271</v>
      </c>
      <c r="Y1664" s="28">
        <f>'2021-22 Salary &amp; Benefits'!I$6</f>
        <v>0.22070000000000001</v>
      </c>
      <c r="Z1664" s="26">
        <f t="shared" si="365"/>
        <v>0</v>
      </c>
      <c r="AA1664" s="27">
        <f t="shared" si="369"/>
        <v>0</v>
      </c>
      <c r="AB1664" s="27">
        <f t="shared" si="366"/>
        <v>0</v>
      </c>
      <c r="AC1664" s="27">
        <f t="shared" si="367"/>
        <v>0</v>
      </c>
      <c r="AD1664" s="26">
        <f t="shared" si="368"/>
        <v>0</v>
      </c>
    </row>
    <row r="1665" spans="1:30" s="5" customFormat="1">
      <c r="A1665" s="129" t="s">
        <v>2359</v>
      </c>
      <c r="B1665" s="129" t="s">
        <v>550</v>
      </c>
      <c r="C1665" s="130">
        <v>2839</v>
      </c>
      <c r="D1665" s="129" t="s">
        <v>604</v>
      </c>
      <c r="E1665" s="169">
        <f>VLOOKUP($C1665,'2020-21 School Level AAFTE'!$C:$Z,11,FALSE)</f>
        <v>0.65349999999999997</v>
      </c>
      <c r="F1665" s="169" t="str">
        <f>VLOOKUP($C1665,'2020-21 School Level AAFTE'!$C:$Z,8,FALSE)</f>
        <v>Yes</v>
      </c>
      <c r="G1665" s="167">
        <f>VLOOKUP($C1665,'2020-21 School Level AAFTE'!$C:$I,7,FALSE)</f>
        <v>877.95</v>
      </c>
      <c r="H1665" s="145">
        <f>IFERROR(IF(F1665= "yes",VLOOKUP(C1665,Summary!$B:$I,5,0),0),0)</f>
        <v>0</v>
      </c>
      <c r="I1665" s="144">
        <f t="shared" si="358"/>
        <v>877.95</v>
      </c>
      <c r="J1665" s="101">
        <f>VLOOKUP($A1665,'2021-22 Salary &amp; Benefits'!$A:$I,3,FALSE)</f>
        <v>1.18</v>
      </c>
      <c r="K1665" s="101">
        <f>VLOOKUP($A1665,'2021-22 Salary &amp; Benefits'!$A:$I,4,FALSE)</f>
        <v>1.18</v>
      </c>
      <c r="L1665" s="121">
        <f t="shared" si="359"/>
        <v>877.95</v>
      </c>
      <c r="M1665" s="29">
        <v>15</v>
      </c>
      <c r="N1665" s="31">
        <f t="shared" si="360"/>
        <v>58.53</v>
      </c>
      <c r="O1665" s="29">
        <v>1.1000000000000001</v>
      </c>
      <c r="P1665" s="29">
        <v>36</v>
      </c>
      <c r="Q1665" s="32">
        <f t="shared" si="361"/>
        <v>2317.7880000000005</v>
      </c>
      <c r="R1665" s="122">
        <f t="shared" si="362"/>
        <v>2.5753200000000005</v>
      </c>
      <c r="S1665" s="25">
        <f>VLOOKUP($A1665,'2021-22 Salary &amp; Benefits'!$A:$I,5,FALSE)</f>
        <v>67585</v>
      </c>
      <c r="T1665" s="25">
        <f>VLOOKUP($A1665,'2021-22 Salary &amp; Benefits'!$A:$I,6,FALSE)</f>
        <v>68937</v>
      </c>
      <c r="U1665" s="26">
        <f t="shared" si="363"/>
        <v>205382.54259600004</v>
      </c>
      <c r="V1665" s="26">
        <f t="shared" si="364"/>
        <v>4108.5625151999702</v>
      </c>
      <c r="W1665" s="26">
        <f>'2021-22 Salary &amp; Benefits'!G$6</f>
        <v>11848.32</v>
      </c>
      <c r="X1665" s="28">
        <f>'2021-22 Salary &amp; Benefits'!H$6</f>
        <v>0.2271</v>
      </c>
      <c r="Y1665" s="28">
        <f>'2021-22 Salary &amp; Benefits'!I$6</f>
        <v>0.22070000000000001</v>
      </c>
      <c r="Z1665" s="26">
        <f t="shared" si="365"/>
        <v>78062.350633056252</v>
      </c>
      <c r="AA1665" s="27">
        <f t="shared" si="369"/>
        <v>3491.5184185200005</v>
      </c>
      <c r="AB1665" s="27">
        <f t="shared" si="366"/>
        <v>770.57811496736417</v>
      </c>
      <c r="AC1665" s="27">
        <f t="shared" si="367"/>
        <v>4262.0965334873645</v>
      </c>
      <c r="AD1665" s="26">
        <f t="shared" si="368"/>
        <v>291815.55227774364</v>
      </c>
    </row>
    <row r="1666" spans="1:30" s="5" customFormat="1">
      <c r="A1666" s="129" t="s">
        <v>2359</v>
      </c>
      <c r="B1666" s="129" t="s">
        <v>550</v>
      </c>
      <c r="C1666" s="130">
        <v>3803</v>
      </c>
      <c r="D1666" s="129" t="s">
        <v>630</v>
      </c>
      <c r="E1666" s="169">
        <f>VLOOKUP($C1666,'2020-21 School Level AAFTE'!$C:$Z,11,FALSE)</f>
        <v>0.57179999999999997</v>
      </c>
      <c r="F1666" s="169" t="str">
        <f>VLOOKUP($C1666,'2020-21 School Level AAFTE'!$C:$Z,8,FALSE)</f>
        <v>Yes</v>
      </c>
      <c r="G1666" s="167">
        <f>VLOOKUP($C1666,'2020-21 School Level AAFTE'!$C:$I,7,FALSE)</f>
        <v>307.19</v>
      </c>
      <c r="H1666" s="145">
        <f>IFERROR(IF(F1666= "yes",VLOOKUP(C1666,Summary!$B:$I,5,0),0),0)</f>
        <v>0</v>
      </c>
      <c r="I1666" s="143">
        <f t="shared" si="358"/>
        <v>307.19</v>
      </c>
      <c r="J1666" s="101">
        <f>VLOOKUP($A1666,'2021-22 Salary &amp; Benefits'!$A:$I,3,FALSE)</f>
        <v>1.18</v>
      </c>
      <c r="K1666" s="101">
        <f>VLOOKUP($A1666,'2021-22 Salary &amp; Benefits'!$A:$I,4,FALSE)</f>
        <v>1.18</v>
      </c>
      <c r="L1666" s="45">
        <f t="shared" si="359"/>
        <v>307.19</v>
      </c>
      <c r="M1666" s="29">
        <v>15</v>
      </c>
      <c r="N1666" s="31">
        <f t="shared" si="360"/>
        <v>20.479333333333333</v>
      </c>
      <c r="O1666" s="29">
        <v>1.1000000000000001</v>
      </c>
      <c r="P1666" s="29">
        <v>36</v>
      </c>
      <c r="Q1666" s="32">
        <f t="shared" si="361"/>
        <v>810.98160000000007</v>
      </c>
      <c r="R1666" s="122">
        <f t="shared" si="362"/>
        <v>0.90109066666666671</v>
      </c>
      <c r="S1666" s="25">
        <f>VLOOKUP($A1666,'2021-22 Salary &amp; Benefits'!$A:$I,5,FALSE)</f>
        <v>67585</v>
      </c>
      <c r="T1666" s="25">
        <f>VLOOKUP($A1666,'2021-22 Salary &amp; Benefits'!$A:$I,6,FALSE)</f>
        <v>68937</v>
      </c>
      <c r="U1666" s="26">
        <f t="shared" si="363"/>
        <v>71862.250993866677</v>
      </c>
      <c r="V1666" s="26">
        <f t="shared" si="364"/>
        <v>1437.5640059733123</v>
      </c>
      <c r="W1666" s="26">
        <f>'2021-22 Salary &amp; Benefits'!G$6</f>
        <v>11848.32</v>
      </c>
      <c r="X1666" s="28">
        <f>'2021-22 Salary &amp; Benefits'!H$6</f>
        <v>0.2271</v>
      </c>
      <c r="Y1666" s="28">
        <f>'2021-22 Salary &amp; Benefits'!I$6</f>
        <v>0.22070000000000001</v>
      </c>
      <c r="Z1666" s="26">
        <f t="shared" si="365"/>
        <v>27313.598144505435</v>
      </c>
      <c r="AA1666" s="27">
        <f t="shared" si="369"/>
        <v>1221.6635833306664</v>
      </c>
      <c r="AB1666" s="27">
        <f t="shared" si="366"/>
        <v>269.62115284107807</v>
      </c>
      <c r="AC1666" s="27">
        <f t="shared" si="367"/>
        <v>1491.2847361717445</v>
      </c>
      <c r="AD1666" s="26">
        <f t="shared" si="368"/>
        <v>102104.69788051717</v>
      </c>
    </row>
    <row r="1667" spans="1:30" s="5" customFormat="1">
      <c r="A1667" s="129" t="s">
        <v>2359</v>
      </c>
      <c r="B1667" s="129" t="s">
        <v>550</v>
      </c>
      <c r="C1667" s="130">
        <v>5488</v>
      </c>
      <c r="D1667" s="129" t="s">
        <v>2760</v>
      </c>
      <c r="E1667" s="169">
        <f>VLOOKUP($C1667,'2020-21 School Level AAFTE'!$C:$Z,11,FALSE)</f>
        <v>2.76E-2</v>
      </c>
      <c r="F1667" s="169" t="str">
        <f>VLOOKUP($C1667,'2020-21 School Level AAFTE'!$C:$Z,8,FALSE)</f>
        <v>No</v>
      </c>
      <c r="G1667" s="167">
        <f>VLOOKUP($C1667,'2020-21 School Level AAFTE'!$C:$I,7,FALSE)</f>
        <v>210.11</v>
      </c>
      <c r="H1667" s="145">
        <f>IFERROR(IF(F1667= "yes",VLOOKUP(C1667,Summary!$B:$I,5,0),0),0)</f>
        <v>0</v>
      </c>
      <c r="I1667" s="144">
        <f t="shared" si="358"/>
        <v>0</v>
      </c>
      <c r="J1667" s="101">
        <f>VLOOKUP($A1667,'2021-22 Salary &amp; Benefits'!$A:$I,3,FALSE)</f>
        <v>1.18</v>
      </c>
      <c r="K1667" s="101">
        <f>VLOOKUP($A1667,'2021-22 Salary &amp; Benefits'!$A:$I,4,FALSE)</f>
        <v>1.18</v>
      </c>
      <c r="L1667" s="121">
        <f t="shared" si="359"/>
        <v>0</v>
      </c>
      <c r="M1667" s="29">
        <v>15</v>
      </c>
      <c r="N1667" s="31">
        <f t="shared" si="360"/>
        <v>0</v>
      </c>
      <c r="O1667" s="29">
        <v>1.1000000000000001</v>
      </c>
      <c r="P1667" s="29">
        <v>36</v>
      </c>
      <c r="Q1667" s="32">
        <f t="shared" si="361"/>
        <v>0</v>
      </c>
      <c r="R1667" s="122">
        <f t="shared" si="362"/>
        <v>0</v>
      </c>
      <c r="S1667" s="25">
        <f>VLOOKUP($A1667,'2021-22 Salary &amp; Benefits'!$A:$I,5,FALSE)</f>
        <v>67585</v>
      </c>
      <c r="T1667" s="25">
        <f>VLOOKUP($A1667,'2021-22 Salary &amp; Benefits'!$A:$I,6,FALSE)</f>
        <v>68937</v>
      </c>
      <c r="U1667" s="26">
        <f t="shared" si="363"/>
        <v>0</v>
      </c>
      <c r="V1667" s="26">
        <f t="shared" si="364"/>
        <v>0</v>
      </c>
      <c r="W1667" s="26">
        <f>'2021-22 Salary &amp; Benefits'!G$6</f>
        <v>11848.32</v>
      </c>
      <c r="X1667" s="28">
        <f>'2021-22 Salary &amp; Benefits'!H$6</f>
        <v>0.2271</v>
      </c>
      <c r="Y1667" s="28">
        <f>'2021-22 Salary &amp; Benefits'!I$6</f>
        <v>0.22070000000000001</v>
      </c>
      <c r="Z1667" s="26">
        <f t="shared" si="365"/>
        <v>0</v>
      </c>
      <c r="AA1667" s="27">
        <f t="shared" si="369"/>
        <v>0</v>
      </c>
      <c r="AB1667" s="27">
        <f t="shared" si="366"/>
        <v>0</v>
      </c>
      <c r="AC1667" s="27">
        <f t="shared" si="367"/>
        <v>0</v>
      </c>
      <c r="AD1667" s="26">
        <f t="shared" si="368"/>
        <v>0</v>
      </c>
    </row>
    <row r="1668" spans="1:30" s="5" customFormat="1">
      <c r="A1668" s="129" t="s">
        <v>2359</v>
      </c>
      <c r="B1668" s="129" t="s">
        <v>550</v>
      </c>
      <c r="C1668" s="130">
        <v>2321</v>
      </c>
      <c r="D1668" s="129" t="s">
        <v>588</v>
      </c>
      <c r="E1668" s="169">
        <f>VLOOKUP($C1668,'2020-21 School Level AAFTE'!$C:$Z,11,FALSE)</f>
        <v>0.60170000000000001</v>
      </c>
      <c r="F1668" s="169" t="str">
        <f>VLOOKUP($C1668,'2020-21 School Level AAFTE'!$C:$Z,8,FALSE)</f>
        <v>Yes</v>
      </c>
      <c r="G1668" s="167">
        <f>VLOOKUP($C1668,'2020-21 School Level AAFTE'!$C:$I,7,FALSE)</f>
        <v>252.42999999999998</v>
      </c>
      <c r="H1668" s="145">
        <f>IFERROR(IF(F1668= "yes",VLOOKUP(C1668,Summary!$B:$I,5,0),0),0)</f>
        <v>0</v>
      </c>
      <c r="I1668" s="143">
        <f t="shared" si="358"/>
        <v>252.42999999999998</v>
      </c>
      <c r="J1668" s="101">
        <f>VLOOKUP($A1668,'2021-22 Salary &amp; Benefits'!$A:$I,3,FALSE)</f>
        <v>1.18</v>
      </c>
      <c r="K1668" s="101">
        <f>VLOOKUP($A1668,'2021-22 Salary &amp; Benefits'!$A:$I,4,FALSE)</f>
        <v>1.18</v>
      </c>
      <c r="L1668" s="45">
        <f t="shared" si="359"/>
        <v>252.42999999999998</v>
      </c>
      <c r="M1668" s="29">
        <v>15</v>
      </c>
      <c r="N1668" s="31">
        <f t="shared" si="360"/>
        <v>16.828666666666667</v>
      </c>
      <c r="O1668" s="29">
        <v>1.1000000000000001</v>
      </c>
      <c r="P1668" s="29">
        <v>36</v>
      </c>
      <c r="Q1668" s="32">
        <f t="shared" si="361"/>
        <v>666.41520000000014</v>
      </c>
      <c r="R1668" s="122">
        <f t="shared" si="362"/>
        <v>0.74046133333333353</v>
      </c>
      <c r="S1668" s="25">
        <f>VLOOKUP($A1668,'2021-22 Salary &amp; Benefits'!$A:$I,5,FALSE)</f>
        <v>67585</v>
      </c>
      <c r="T1668" s="25">
        <f>VLOOKUP($A1668,'2021-22 Salary &amp; Benefits'!$A:$I,6,FALSE)</f>
        <v>68937</v>
      </c>
      <c r="U1668" s="26">
        <f t="shared" si="363"/>
        <v>59052.013471733349</v>
      </c>
      <c r="V1668" s="26">
        <f t="shared" si="364"/>
        <v>1181.3023927466566</v>
      </c>
      <c r="W1668" s="26">
        <f>'2021-22 Salary &amp; Benefits'!G$6</f>
        <v>11848.32</v>
      </c>
      <c r="X1668" s="28">
        <f>'2021-22 Salary &amp; Benefits'!H$6</f>
        <v>0.2271</v>
      </c>
      <c r="Y1668" s="28">
        <f>'2021-22 Salary &amp; Benefits'!I$6</f>
        <v>0.22070000000000001</v>
      </c>
      <c r="Z1668" s="26">
        <f t="shared" si="365"/>
        <v>22444.648522469834</v>
      </c>
      <c r="AA1668" s="27">
        <f t="shared" si="369"/>
        <v>1003.8885977413336</v>
      </c>
      <c r="AB1668" s="27">
        <f t="shared" si="366"/>
        <v>221.55821352151233</v>
      </c>
      <c r="AC1668" s="27">
        <f t="shared" si="367"/>
        <v>1225.4468112628458</v>
      </c>
      <c r="AD1668" s="26">
        <f t="shared" si="368"/>
        <v>83903.411198212692</v>
      </c>
    </row>
    <row r="1669" spans="1:30" s="5" customFormat="1">
      <c r="A1669" s="129" t="s">
        <v>2359</v>
      </c>
      <c r="B1669" s="129" t="s">
        <v>550</v>
      </c>
      <c r="C1669" s="130">
        <v>2729</v>
      </c>
      <c r="D1669" s="129" t="s">
        <v>600</v>
      </c>
      <c r="E1669" s="169">
        <f>VLOOKUP($C1669,'2020-21 School Level AAFTE'!$C:$Z,11,FALSE)</f>
        <v>0.13339999999999999</v>
      </c>
      <c r="F1669" s="169" t="str">
        <f>VLOOKUP($C1669,'2020-21 School Level AAFTE'!$C:$Z,8,FALSE)</f>
        <v>No</v>
      </c>
      <c r="G1669" s="167">
        <f>VLOOKUP($C1669,'2020-21 School Level AAFTE'!$C:$I,7,FALSE)</f>
        <v>1101.48</v>
      </c>
      <c r="H1669" s="145">
        <f>IFERROR(IF(F1669= "yes",VLOOKUP(C1669,Summary!$B:$I,5,0),0),0)</f>
        <v>0</v>
      </c>
      <c r="I1669" s="143">
        <f t="shared" si="358"/>
        <v>0</v>
      </c>
      <c r="J1669" s="101">
        <f>VLOOKUP($A1669,'2021-22 Salary &amp; Benefits'!$A:$I,3,FALSE)</f>
        <v>1.18</v>
      </c>
      <c r="K1669" s="101">
        <f>VLOOKUP($A1669,'2021-22 Salary &amp; Benefits'!$A:$I,4,FALSE)</f>
        <v>1.18</v>
      </c>
      <c r="L1669" s="45">
        <f t="shared" si="359"/>
        <v>0</v>
      </c>
      <c r="M1669" s="29">
        <v>15</v>
      </c>
      <c r="N1669" s="31">
        <f t="shared" si="360"/>
        <v>0</v>
      </c>
      <c r="O1669" s="29">
        <v>1.1000000000000001</v>
      </c>
      <c r="P1669" s="29">
        <v>36</v>
      </c>
      <c r="Q1669" s="32">
        <f t="shared" si="361"/>
        <v>0</v>
      </c>
      <c r="R1669" s="122">
        <f t="shared" si="362"/>
        <v>0</v>
      </c>
      <c r="S1669" s="25">
        <f>VLOOKUP($A1669,'2021-22 Salary &amp; Benefits'!$A:$I,5,FALSE)</f>
        <v>67585</v>
      </c>
      <c r="T1669" s="25">
        <f>VLOOKUP($A1669,'2021-22 Salary &amp; Benefits'!$A:$I,6,FALSE)</f>
        <v>68937</v>
      </c>
      <c r="U1669" s="26">
        <f t="shared" si="363"/>
        <v>0</v>
      </c>
      <c r="V1669" s="26">
        <f t="shared" si="364"/>
        <v>0</v>
      </c>
      <c r="W1669" s="26">
        <f>'2021-22 Salary &amp; Benefits'!G$6</f>
        <v>11848.32</v>
      </c>
      <c r="X1669" s="28">
        <f>'2021-22 Salary &amp; Benefits'!H$6</f>
        <v>0.2271</v>
      </c>
      <c r="Y1669" s="28">
        <f>'2021-22 Salary &amp; Benefits'!I$6</f>
        <v>0.22070000000000001</v>
      </c>
      <c r="Z1669" s="26">
        <f t="shared" si="365"/>
        <v>0</v>
      </c>
      <c r="AA1669" s="27">
        <f t="shared" si="369"/>
        <v>0</v>
      </c>
      <c r="AB1669" s="27">
        <f t="shared" si="366"/>
        <v>0</v>
      </c>
      <c r="AC1669" s="27">
        <f t="shared" si="367"/>
        <v>0</v>
      </c>
      <c r="AD1669" s="26">
        <f t="shared" si="368"/>
        <v>0</v>
      </c>
    </row>
    <row r="1670" spans="1:30" s="5" customFormat="1">
      <c r="A1670" s="129" t="s">
        <v>2359</v>
      </c>
      <c r="B1670" s="129" t="s">
        <v>550</v>
      </c>
      <c r="C1670" s="130">
        <v>2118</v>
      </c>
      <c r="D1670" s="129" t="s">
        <v>567</v>
      </c>
      <c r="E1670" s="169">
        <f>VLOOKUP($C1670,'2020-21 School Level AAFTE'!$C:$Z,11,FALSE)</f>
        <v>0.63939999999999997</v>
      </c>
      <c r="F1670" s="169" t="str">
        <f>VLOOKUP($C1670,'2020-21 School Level AAFTE'!$C:$Z,8,FALSE)</f>
        <v>Yes</v>
      </c>
      <c r="G1670" s="167">
        <f>VLOOKUP($C1670,'2020-21 School Level AAFTE'!$C:$I,7,FALSE)</f>
        <v>342.58</v>
      </c>
      <c r="H1670" s="145">
        <f>IFERROR(IF(F1670= "yes",VLOOKUP(C1670,Summary!$B:$I,5,0),0),0)</f>
        <v>0</v>
      </c>
      <c r="I1670" s="143">
        <f t="shared" si="358"/>
        <v>342.58</v>
      </c>
      <c r="J1670" s="101">
        <f>VLOOKUP($A1670,'2021-22 Salary &amp; Benefits'!$A:$I,3,FALSE)</f>
        <v>1.18</v>
      </c>
      <c r="K1670" s="101">
        <f>VLOOKUP($A1670,'2021-22 Salary &amp; Benefits'!$A:$I,4,FALSE)</f>
        <v>1.18</v>
      </c>
      <c r="L1670" s="45">
        <f t="shared" si="359"/>
        <v>342.58</v>
      </c>
      <c r="M1670" s="29">
        <v>15</v>
      </c>
      <c r="N1670" s="31">
        <f t="shared" si="360"/>
        <v>22.838666666666665</v>
      </c>
      <c r="O1670" s="29">
        <v>1.1000000000000001</v>
      </c>
      <c r="P1670" s="29">
        <v>36</v>
      </c>
      <c r="Q1670" s="32">
        <f t="shared" si="361"/>
        <v>904.41120000000001</v>
      </c>
      <c r="R1670" s="122">
        <f t="shared" si="362"/>
        <v>1.0049013333333334</v>
      </c>
      <c r="S1670" s="25">
        <f>VLOOKUP($A1670,'2021-22 Salary &amp; Benefits'!$A:$I,5,FALSE)</f>
        <v>67585</v>
      </c>
      <c r="T1670" s="25">
        <f>VLOOKUP($A1670,'2021-22 Salary &amp; Benefits'!$A:$I,6,FALSE)</f>
        <v>68937</v>
      </c>
      <c r="U1670" s="26">
        <f t="shared" si="363"/>
        <v>80141.182803733347</v>
      </c>
      <c r="V1670" s="26">
        <f t="shared" si="364"/>
        <v>1603.1793911466521</v>
      </c>
      <c r="W1670" s="26">
        <f>'2021-22 Salary &amp; Benefits'!G$6</f>
        <v>11848.32</v>
      </c>
      <c r="X1670" s="28">
        <f>'2021-22 Salary &amp; Benefits'!H$6</f>
        <v>0.2271</v>
      </c>
      <c r="Y1670" s="28">
        <f>'2021-22 Salary &amp; Benefits'!I$6</f>
        <v>0.22070000000000001</v>
      </c>
      <c r="Z1670" s="26">
        <f t="shared" si="365"/>
        <v>30460.276872113907</v>
      </c>
      <c r="AA1670" s="27">
        <f t="shared" si="369"/>
        <v>1362.4060365813334</v>
      </c>
      <c r="AB1670" s="27">
        <f t="shared" si="366"/>
        <v>300.68301227350031</v>
      </c>
      <c r="AC1670" s="27">
        <f t="shared" si="367"/>
        <v>1663.0890488548337</v>
      </c>
      <c r="AD1670" s="26">
        <f t="shared" si="368"/>
        <v>113867.72811584875</v>
      </c>
    </row>
    <row r="1671" spans="1:30" s="5" customFormat="1">
      <c r="A1671" s="129" t="s">
        <v>2359</v>
      </c>
      <c r="B1671" s="129" t="s">
        <v>550</v>
      </c>
      <c r="C1671" s="130">
        <v>3518</v>
      </c>
      <c r="D1671" s="129" t="s">
        <v>623</v>
      </c>
      <c r="E1671" s="169">
        <f>VLOOKUP($C1671,'2020-21 School Level AAFTE'!$C:$Z,11,FALSE)</f>
        <v>0.13589999999999999</v>
      </c>
      <c r="F1671" s="169" t="str">
        <f>VLOOKUP($C1671,'2020-21 School Level AAFTE'!$C:$Z,8,FALSE)</f>
        <v>No</v>
      </c>
      <c r="G1671" s="167">
        <f>VLOOKUP($C1671,'2020-21 School Level AAFTE'!$C:$I,7,FALSE)</f>
        <v>450.87</v>
      </c>
      <c r="H1671" s="145">
        <f>IFERROR(IF(F1671= "yes",VLOOKUP(C1671,Summary!$B:$I,5,0),0),0)</f>
        <v>0</v>
      </c>
      <c r="I1671" s="143">
        <f t="shared" si="358"/>
        <v>0</v>
      </c>
      <c r="J1671" s="101">
        <f>VLOOKUP($A1671,'2021-22 Salary &amp; Benefits'!$A:$I,3,FALSE)</f>
        <v>1.18</v>
      </c>
      <c r="K1671" s="101">
        <f>VLOOKUP($A1671,'2021-22 Salary &amp; Benefits'!$A:$I,4,FALSE)</f>
        <v>1.18</v>
      </c>
      <c r="L1671" s="45">
        <f t="shared" si="359"/>
        <v>0</v>
      </c>
      <c r="M1671" s="29">
        <v>15</v>
      </c>
      <c r="N1671" s="31">
        <f t="shared" si="360"/>
        <v>0</v>
      </c>
      <c r="O1671" s="29">
        <v>1.1000000000000001</v>
      </c>
      <c r="P1671" s="29">
        <v>36</v>
      </c>
      <c r="Q1671" s="32">
        <f t="shared" si="361"/>
        <v>0</v>
      </c>
      <c r="R1671" s="122">
        <f t="shared" si="362"/>
        <v>0</v>
      </c>
      <c r="S1671" s="25">
        <f>VLOOKUP($A1671,'2021-22 Salary &amp; Benefits'!$A:$I,5,FALSE)</f>
        <v>67585</v>
      </c>
      <c r="T1671" s="25">
        <f>VLOOKUP($A1671,'2021-22 Salary &amp; Benefits'!$A:$I,6,FALSE)</f>
        <v>68937</v>
      </c>
      <c r="U1671" s="26">
        <f t="shared" si="363"/>
        <v>0</v>
      </c>
      <c r="V1671" s="26">
        <f t="shared" si="364"/>
        <v>0</v>
      </c>
      <c r="W1671" s="26">
        <f>'2021-22 Salary &amp; Benefits'!G$6</f>
        <v>11848.32</v>
      </c>
      <c r="X1671" s="28">
        <f>'2021-22 Salary &amp; Benefits'!H$6</f>
        <v>0.2271</v>
      </c>
      <c r="Y1671" s="28">
        <f>'2021-22 Salary &amp; Benefits'!I$6</f>
        <v>0.22070000000000001</v>
      </c>
      <c r="Z1671" s="26">
        <f t="shared" si="365"/>
        <v>0</v>
      </c>
      <c r="AA1671" s="27">
        <f t="shared" si="369"/>
        <v>0</v>
      </c>
      <c r="AB1671" s="27">
        <f t="shared" si="366"/>
        <v>0</v>
      </c>
      <c r="AC1671" s="27">
        <f t="shared" si="367"/>
        <v>0</v>
      </c>
      <c r="AD1671" s="26">
        <f t="shared" si="368"/>
        <v>0</v>
      </c>
    </row>
    <row r="1672" spans="1:30" s="5" customFormat="1">
      <c r="A1672" s="129" t="s">
        <v>2359</v>
      </c>
      <c r="B1672" s="129" t="s">
        <v>550</v>
      </c>
      <c r="C1672" s="130">
        <v>2182</v>
      </c>
      <c r="D1672" s="129" t="s">
        <v>576</v>
      </c>
      <c r="E1672" s="169">
        <f>VLOOKUP($C1672,'2020-21 School Level AAFTE'!$C:$Z,11,FALSE)</f>
        <v>0.629</v>
      </c>
      <c r="F1672" s="169" t="str">
        <f>VLOOKUP($C1672,'2020-21 School Level AAFTE'!$C:$Z,8,FALSE)</f>
        <v>Yes</v>
      </c>
      <c r="G1672" s="167">
        <f>VLOOKUP($C1672,'2020-21 School Level AAFTE'!$C:$I,7,FALSE)</f>
        <v>1212.1400000000001</v>
      </c>
      <c r="H1672" s="145">
        <f>IFERROR(IF(F1672= "yes",VLOOKUP(C1672,Summary!$B:$I,5,0),0),0)</f>
        <v>0</v>
      </c>
      <c r="I1672" s="144">
        <f t="shared" ref="I1672:I1733" si="370">IF(F1672= "yes", G1672,0)</f>
        <v>1212.1400000000001</v>
      </c>
      <c r="J1672" s="101">
        <f>VLOOKUP($A1672,'2021-22 Salary &amp; Benefits'!$A:$I,3,FALSE)</f>
        <v>1.18</v>
      </c>
      <c r="K1672" s="101">
        <f>VLOOKUP($A1672,'2021-22 Salary &amp; Benefits'!$A:$I,4,FALSE)</f>
        <v>1.18</v>
      </c>
      <c r="L1672" s="121">
        <f t="shared" ref="L1672:L1733" si="371">IF(H1672&gt;0,H1672,I1672)</f>
        <v>1212.1400000000001</v>
      </c>
      <c r="M1672" s="29">
        <v>15</v>
      </c>
      <c r="N1672" s="31">
        <f t="shared" ref="N1672:N1733" si="372">IF(L1672="no",0,L1672/M1672)</f>
        <v>80.809333333333342</v>
      </c>
      <c r="O1672" s="29">
        <v>1.1000000000000001</v>
      </c>
      <c r="P1672" s="29">
        <v>36</v>
      </c>
      <c r="Q1672" s="32">
        <f t="shared" ref="Q1672:Q1733" si="373">IF(L1672="no",0,N1672*O1672*P1672)</f>
        <v>3200.0496000000007</v>
      </c>
      <c r="R1672" s="122">
        <f t="shared" ref="R1672:R1733" si="374">IF(L1672="no",0,Q1672/900)</f>
        <v>3.5556106666666674</v>
      </c>
      <c r="S1672" s="25">
        <f>VLOOKUP($A1672,'2021-22 Salary &amp; Benefits'!$A:$I,5,FALSE)</f>
        <v>67585</v>
      </c>
      <c r="T1672" s="25">
        <f>VLOOKUP($A1672,'2021-22 Salary &amp; Benefits'!$A:$I,6,FALSE)</f>
        <v>68937</v>
      </c>
      <c r="U1672" s="26">
        <f t="shared" ref="U1672:U1733" si="375">$J1672*$S1672*$R1672</f>
        <v>283561.01734986674</v>
      </c>
      <c r="V1672" s="26">
        <f t="shared" ref="V1672:V1733" si="376">$K1672*$T1672*$R1672-U1672</f>
        <v>5672.4790331732947</v>
      </c>
      <c r="W1672" s="26">
        <f>'2021-22 Salary &amp; Benefits'!G$6</f>
        <v>11848.32</v>
      </c>
      <c r="X1672" s="28">
        <f>'2021-22 Salary &amp; Benefits'!H$6</f>
        <v>0.2271</v>
      </c>
      <c r="Y1672" s="28">
        <f>'2021-22 Salary &amp; Benefits'!I$6</f>
        <v>0.22070000000000001</v>
      </c>
      <c r="Z1672" s="26">
        <f t="shared" ref="Z1672:Z1733" si="377">U1672*X1672+V1672*Y1672+R1672*W1672</f>
        <v>107776.63613685609</v>
      </c>
      <c r="AA1672" s="27">
        <f t="shared" si="369"/>
        <v>4820.5582730506676</v>
      </c>
      <c r="AB1672" s="27">
        <f t="shared" ref="AB1672:AB1733" si="378">AA1672*Y1672</f>
        <v>1063.8972108622825</v>
      </c>
      <c r="AC1672" s="27">
        <f t="shared" ref="AC1672:AC1733" si="379">SUM(AA1672:AB1672)</f>
        <v>5884.4554839129505</v>
      </c>
      <c r="AD1672" s="26">
        <f t="shared" ref="AD1672:AD1733" si="380">SUM(Z1672,U1672:V1672,AC1672)</f>
        <v>402894.5880038091</v>
      </c>
    </row>
    <row r="1673" spans="1:30" s="5" customFormat="1">
      <c r="A1673" s="129" t="s">
        <v>2359</v>
      </c>
      <c r="B1673" s="129" t="s">
        <v>550</v>
      </c>
      <c r="C1673" s="130">
        <v>2090</v>
      </c>
      <c r="D1673" s="129" t="s">
        <v>565</v>
      </c>
      <c r="E1673" s="169">
        <f>VLOOKUP($C1673,'2020-21 School Level AAFTE'!$C:$Z,11,FALSE)</f>
        <v>4.9700000000000001E-2</v>
      </c>
      <c r="F1673" s="169" t="str">
        <f>VLOOKUP($C1673,'2020-21 School Level AAFTE'!$C:$Z,8,FALSE)</f>
        <v>No</v>
      </c>
      <c r="G1673" s="167">
        <f>VLOOKUP($C1673,'2020-21 School Level AAFTE'!$C:$I,7,FALSE)</f>
        <v>489.4</v>
      </c>
      <c r="H1673" s="145">
        <f>IFERROR(IF(F1673= "yes",VLOOKUP(C1673,Summary!$B:$I,5,0),0),0)</f>
        <v>0</v>
      </c>
      <c r="I1673" s="144">
        <f t="shared" si="370"/>
        <v>0</v>
      </c>
      <c r="J1673" s="101">
        <f>VLOOKUP($A1673,'2021-22 Salary &amp; Benefits'!$A:$I,3,FALSE)</f>
        <v>1.18</v>
      </c>
      <c r="K1673" s="101">
        <f>VLOOKUP($A1673,'2021-22 Salary &amp; Benefits'!$A:$I,4,FALSE)</f>
        <v>1.18</v>
      </c>
      <c r="L1673" s="121">
        <f t="shared" si="371"/>
        <v>0</v>
      </c>
      <c r="M1673" s="29">
        <v>15</v>
      </c>
      <c r="N1673" s="31">
        <f t="shared" si="372"/>
        <v>0</v>
      </c>
      <c r="O1673" s="29">
        <v>1.1000000000000001</v>
      </c>
      <c r="P1673" s="29">
        <v>36</v>
      </c>
      <c r="Q1673" s="32">
        <f t="shared" si="373"/>
        <v>0</v>
      </c>
      <c r="R1673" s="122">
        <f t="shared" si="374"/>
        <v>0</v>
      </c>
      <c r="S1673" s="25">
        <f>VLOOKUP($A1673,'2021-22 Salary &amp; Benefits'!$A:$I,5,FALSE)</f>
        <v>67585</v>
      </c>
      <c r="T1673" s="25">
        <f>VLOOKUP($A1673,'2021-22 Salary &amp; Benefits'!$A:$I,6,FALSE)</f>
        <v>68937</v>
      </c>
      <c r="U1673" s="26">
        <f t="shared" si="375"/>
        <v>0</v>
      </c>
      <c r="V1673" s="26">
        <f t="shared" si="376"/>
        <v>0</v>
      </c>
      <c r="W1673" s="26">
        <f>'2021-22 Salary &amp; Benefits'!G$6</f>
        <v>11848.32</v>
      </c>
      <c r="X1673" s="28">
        <f>'2021-22 Salary &amp; Benefits'!H$6</f>
        <v>0.2271</v>
      </c>
      <c r="Y1673" s="28">
        <f>'2021-22 Salary &amp; Benefits'!I$6</f>
        <v>0.22070000000000001</v>
      </c>
      <c r="Z1673" s="26">
        <f t="shared" si="377"/>
        <v>0</v>
      </c>
      <c r="AA1673" s="27">
        <f t="shared" si="369"/>
        <v>0</v>
      </c>
      <c r="AB1673" s="27">
        <f t="shared" si="378"/>
        <v>0</v>
      </c>
      <c r="AC1673" s="27">
        <f t="shared" si="379"/>
        <v>0</v>
      </c>
      <c r="AD1673" s="26">
        <f t="shared" si="380"/>
        <v>0</v>
      </c>
    </row>
    <row r="1674" spans="1:30" s="5" customFormat="1">
      <c r="A1674" s="129" t="s">
        <v>2359</v>
      </c>
      <c r="B1674" s="129" t="s">
        <v>550</v>
      </c>
      <c r="C1674" s="130">
        <v>2306</v>
      </c>
      <c r="D1674" s="129" t="s">
        <v>586</v>
      </c>
      <c r="E1674" s="169">
        <f>VLOOKUP($C1674,'2020-21 School Level AAFTE'!$C:$Z,11,FALSE)</f>
        <v>0.29880000000000001</v>
      </c>
      <c r="F1674" s="169" t="str">
        <f>VLOOKUP($C1674,'2020-21 School Level AAFTE'!$C:$Z,8,FALSE)</f>
        <v>No</v>
      </c>
      <c r="G1674" s="167">
        <f>VLOOKUP($C1674,'2020-21 School Level AAFTE'!$C:$I,7,FALSE)</f>
        <v>1684.1</v>
      </c>
      <c r="H1674" s="145">
        <f>IFERROR(IF(F1674= "yes",VLOOKUP(C1674,Summary!$B:$I,5,0),0),0)</f>
        <v>0</v>
      </c>
      <c r="I1674" s="143">
        <f t="shared" si="370"/>
        <v>0</v>
      </c>
      <c r="J1674" s="101">
        <f>VLOOKUP($A1674,'2021-22 Salary &amp; Benefits'!$A:$I,3,FALSE)</f>
        <v>1.18</v>
      </c>
      <c r="K1674" s="101">
        <f>VLOOKUP($A1674,'2021-22 Salary &amp; Benefits'!$A:$I,4,FALSE)</f>
        <v>1.18</v>
      </c>
      <c r="L1674" s="45">
        <f t="shared" si="371"/>
        <v>0</v>
      </c>
      <c r="M1674" s="29">
        <v>15</v>
      </c>
      <c r="N1674" s="31">
        <f t="shared" si="372"/>
        <v>0</v>
      </c>
      <c r="O1674" s="29">
        <v>1.1000000000000001</v>
      </c>
      <c r="P1674" s="29">
        <v>36</v>
      </c>
      <c r="Q1674" s="32">
        <f t="shared" si="373"/>
        <v>0</v>
      </c>
      <c r="R1674" s="122">
        <f t="shared" si="374"/>
        <v>0</v>
      </c>
      <c r="S1674" s="25">
        <f>VLOOKUP($A1674,'2021-22 Salary &amp; Benefits'!$A:$I,5,FALSE)</f>
        <v>67585</v>
      </c>
      <c r="T1674" s="25">
        <f>VLOOKUP($A1674,'2021-22 Salary &amp; Benefits'!$A:$I,6,FALSE)</f>
        <v>68937</v>
      </c>
      <c r="U1674" s="26">
        <f t="shared" si="375"/>
        <v>0</v>
      </c>
      <c r="V1674" s="26">
        <f t="shared" si="376"/>
        <v>0</v>
      </c>
      <c r="W1674" s="26">
        <f>'2021-22 Salary &amp; Benefits'!G$6</f>
        <v>11848.32</v>
      </c>
      <c r="X1674" s="28">
        <f>'2021-22 Salary &amp; Benefits'!H$6</f>
        <v>0.2271</v>
      </c>
      <c r="Y1674" s="28">
        <f>'2021-22 Salary &amp; Benefits'!I$6</f>
        <v>0.22070000000000001</v>
      </c>
      <c r="Z1674" s="26">
        <f t="shared" si="377"/>
        <v>0</v>
      </c>
      <c r="AA1674" s="27">
        <f t="shared" si="369"/>
        <v>0</v>
      </c>
      <c r="AB1674" s="27">
        <f t="shared" si="378"/>
        <v>0</v>
      </c>
      <c r="AC1674" s="27">
        <f t="shared" si="379"/>
        <v>0</v>
      </c>
      <c r="AD1674" s="26">
        <f t="shared" si="380"/>
        <v>0</v>
      </c>
    </row>
    <row r="1675" spans="1:30" s="5" customFormat="1">
      <c r="A1675" s="129" t="s">
        <v>2359</v>
      </c>
      <c r="B1675" s="129" t="s">
        <v>550</v>
      </c>
      <c r="C1675" s="130">
        <v>2139</v>
      </c>
      <c r="D1675" s="129" t="s">
        <v>571</v>
      </c>
      <c r="E1675" s="169">
        <f>VLOOKUP($C1675,'2020-21 School Level AAFTE'!$C:$Z,11,FALSE)</f>
        <v>0.1462</v>
      </c>
      <c r="F1675" s="169" t="str">
        <f>VLOOKUP($C1675,'2020-21 School Level AAFTE'!$C:$Z,8,FALSE)</f>
        <v>No</v>
      </c>
      <c r="G1675" s="167">
        <f>VLOOKUP($C1675,'2020-21 School Level AAFTE'!$C:$I,7,FALSE)</f>
        <v>364.7</v>
      </c>
      <c r="H1675" s="145">
        <f>IFERROR(IF(F1675= "yes",VLOOKUP(C1675,Summary!$B:$I,5,0),0),0)</f>
        <v>0</v>
      </c>
      <c r="I1675" s="144">
        <f t="shared" si="370"/>
        <v>0</v>
      </c>
      <c r="J1675" s="101">
        <f>VLOOKUP($A1675,'2021-22 Salary &amp; Benefits'!$A:$I,3,FALSE)</f>
        <v>1.18</v>
      </c>
      <c r="K1675" s="101">
        <f>VLOOKUP($A1675,'2021-22 Salary &amp; Benefits'!$A:$I,4,FALSE)</f>
        <v>1.18</v>
      </c>
      <c r="L1675" s="121">
        <f t="shared" si="371"/>
        <v>0</v>
      </c>
      <c r="M1675" s="29">
        <v>15</v>
      </c>
      <c r="N1675" s="31">
        <f t="shared" si="372"/>
        <v>0</v>
      </c>
      <c r="O1675" s="29">
        <v>1.1000000000000001</v>
      </c>
      <c r="P1675" s="29">
        <v>36</v>
      </c>
      <c r="Q1675" s="32">
        <f t="shared" si="373"/>
        <v>0</v>
      </c>
      <c r="R1675" s="122">
        <f t="shared" si="374"/>
        <v>0</v>
      </c>
      <c r="S1675" s="25">
        <f>VLOOKUP($A1675,'2021-22 Salary &amp; Benefits'!$A:$I,5,FALSE)</f>
        <v>67585</v>
      </c>
      <c r="T1675" s="25">
        <f>VLOOKUP($A1675,'2021-22 Salary &amp; Benefits'!$A:$I,6,FALSE)</f>
        <v>68937</v>
      </c>
      <c r="U1675" s="26">
        <f t="shared" si="375"/>
        <v>0</v>
      </c>
      <c r="V1675" s="26">
        <f t="shared" si="376"/>
        <v>0</v>
      </c>
      <c r="W1675" s="26">
        <f>'2021-22 Salary &amp; Benefits'!G$6</f>
        <v>11848.32</v>
      </c>
      <c r="X1675" s="28">
        <f>'2021-22 Salary &amp; Benefits'!H$6</f>
        <v>0.2271</v>
      </c>
      <c r="Y1675" s="28">
        <f>'2021-22 Salary &amp; Benefits'!I$6</f>
        <v>0.22070000000000001</v>
      </c>
      <c r="Z1675" s="26">
        <f t="shared" si="377"/>
        <v>0</v>
      </c>
      <c r="AA1675" s="27">
        <f t="shared" si="369"/>
        <v>0</v>
      </c>
      <c r="AB1675" s="27">
        <f t="shared" si="378"/>
        <v>0</v>
      </c>
      <c r="AC1675" s="27">
        <f t="shared" si="379"/>
        <v>0</v>
      </c>
      <c r="AD1675" s="26">
        <f t="shared" si="380"/>
        <v>0</v>
      </c>
    </row>
    <row r="1676" spans="1:30" s="5" customFormat="1">
      <c r="A1676" s="129" t="s">
        <v>2359</v>
      </c>
      <c r="B1676" s="129" t="s">
        <v>550</v>
      </c>
      <c r="C1676" s="130">
        <v>3429</v>
      </c>
      <c r="D1676" s="129" t="s">
        <v>619</v>
      </c>
      <c r="E1676" s="169">
        <f>VLOOKUP($C1676,'2020-21 School Level AAFTE'!$C:$Z,11,FALSE)</f>
        <v>7.8399999999999997E-2</v>
      </c>
      <c r="F1676" s="169" t="str">
        <f>VLOOKUP($C1676,'2020-21 School Level AAFTE'!$C:$Z,8,FALSE)</f>
        <v>No</v>
      </c>
      <c r="G1676" s="167">
        <f>VLOOKUP($C1676,'2020-21 School Level AAFTE'!$C:$I,7,FALSE)</f>
        <v>593.20000000000005</v>
      </c>
      <c r="H1676" s="145">
        <f>IFERROR(IF(F1676= "yes",VLOOKUP(C1676,Summary!$B:$I,5,0),0),0)</f>
        <v>0</v>
      </c>
      <c r="I1676" s="143">
        <f t="shared" si="370"/>
        <v>0</v>
      </c>
      <c r="J1676" s="101">
        <f>VLOOKUP($A1676,'2021-22 Salary &amp; Benefits'!$A:$I,3,FALSE)</f>
        <v>1.18</v>
      </c>
      <c r="K1676" s="101">
        <f>VLOOKUP($A1676,'2021-22 Salary &amp; Benefits'!$A:$I,4,FALSE)</f>
        <v>1.18</v>
      </c>
      <c r="L1676" s="45">
        <f t="shared" si="371"/>
        <v>0</v>
      </c>
      <c r="M1676" s="29">
        <v>15</v>
      </c>
      <c r="N1676" s="31">
        <f t="shared" si="372"/>
        <v>0</v>
      </c>
      <c r="O1676" s="29">
        <v>1.1000000000000001</v>
      </c>
      <c r="P1676" s="29">
        <v>36</v>
      </c>
      <c r="Q1676" s="32">
        <f t="shared" si="373"/>
        <v>0</v>
      </c>
      <c r="R1676" s="122">
        <f t="shared" si="374"/>
        <v>0</v>
      </c>
      <c r="S1676" s="25">
        <f>VLOOKUP($A1676,'2021-22 Salary &amp; Benefits'!$A:$I,5,FALSE)</f>
        <v>67585</v>
      </c>
      <c r="T1676" s="25">
        <f>VLOOKUP($A1676,'2021-22 Salary &amp; Benefits'!$A:$I,6,FALSE)</f>
        <v>68937</v>
      </c>
      <c r="U1676" s="26">
        <f t="shared" si="375"/>
        <v>0</v>
      </c>
      <c r="V1676" s="26">
        <f t="shared" si="376"/>
        <v>0</v>
      </c>
      <c r="W1676" s="26">
        <f>'2021-22 Salary &amp; Benefits'!G$6</f>
        <v>11848.32</v>
      </c>
      <c r="X1676" s="28">
        <f>'2021-22 Salary &amp; Benefits'!H$6</f>
        <v>0.2271</v>
      </c>
      <c r="Y1676" s="28">
        <f>'2021-22 Salary &amp; Benefits'!I$6</f>
        <v>0.22070000000000001</v>
      </c>
      <c r="Z1676" s="26">
        <f t="shared" si="377"/>
        <v>0</v>
      </c>
      <c r="AA1676" s="27">
        <f t="shared" si="369"/>
        <v>0</v>
      </c>
      <c r="AB1676" s="27">
        <f t="shared" si="378"/>
        <v>0</v>
      </c>
      <c r="AC1676" s="27">
        <f t="shared" si="379"/>
        <v>0</v>
      </c>
      <c r="AD1676" s="26">
        <f t="shared" si="380"/>
        <v>0</v>
      </c>
    </row>
    <row r="1677" spans="1:30" s="5" customFormat="1">
      <c r="A1677" s="129" t="s">
        <v>2359</v>
      </c>
      <c r="B1677" s="129" t="s">
        <v>550</v>
      </c>
      <c r="C1677" s="130">
        <v>3378</v>
      </c>
      <c r="D1677" s="129" t="s">
        <v>617</v>
      </c>
      <c r="E1677" s="169">
        <f>VLOOKUP($C1677,'2020-21 School Level AAFTE'!$C:$Z,11,FALSE)</f>
        <v>0.53190000000000004</v>
      </c>
      <c r="F1677" s="169" t="str">
        <f>VLOOKUP($C1677,'2020-21 School Level AAFTE'!$C:$Z,8,FALSE)</f>
        <v>Yes</v>
      </c>
      <c r="G1677" s="167">
        <f>VLOOKUP($C1677,'2020-21 School Level AAFTE'!$C:$I,7,FALSE)</f>
        <v>301.08</v>
      </c>
      <c r="H1677" s="145">
        <f>IFERROR(IF(F1677= "yes",VLOOKUP(C1677,Summary!$B:$I,5,0),0),0)</f>
        <v>0</v>
      </c>
      <c r="I1677" s="143">
        <f t="shared" si="370"/>
        <v>301.08</v>
      </c>
      <c r="J1677" s="101">
        <f>VLOOKUP($A1677,'2021-22 Salary &amp; Benefits'!$A:$I,3,FALSE)</f>
        <v>1.18</v>
      </c>
      <c r="K1677" s="101">
        <f>VLOOKUP($A1677,'2021-22 Salary &amp; Benefits'!$A:$I,4,FALSE)</f>
        <v>1.18</v>
      </c>
      <c r="L1677" s="45">
        <f t="shared" si="371"/>
        <v>301.08</v>
      </c>
      <c r="M1677" s="29">
        <v>15</v>
      </c>
      <c r="N1677" s="31">
        <f t="shared" si="372"/>
        <v>20.071999999999999</v>
      </c>
      <c r="O1677" s="29">
        <v>1.1000000000000001</v>
      </c>
      <c r="P1677" s="29">
        <v>36</v>
      </c>
      <c r="Q1677" s="32">
        <f t="shared" si="373"/>
        <v>794.85120000000006</v>
      </c>
      <c r="R1677" s="122">
        <f t="shared" si="374"/>
        <v>0.88316800000000006</v>
      </c>
      <c r="S1677" s="25">
        <f>VLOOKUP($A1677,'2021-22 Salary &amp; Benefits'!$A:$I,5,FALSE)</f>
        <v>67585</v>
      </c>
      <c r="T1677" s="25">
        <f>VLOOKUP($A1677,'2021-22 Salary &amp; Benefits'!$A:$I,6,FALSE)</f>
        <v>68937</v>
      </c>
      <c r="U1677" s="26">
        <f t="shared" si="375"/>
        <v>70432.912950400001</v>
      </c>
      <c r="V1677" s="26">
        <f t="shared" si="376"/>
        <v>1408.9709004799952</v>
      </c>
      <c r="W1677" s="26">
        <f>'2021-22 Salary &amp; Benefits'!G$6</f>
        <v>11848.32</v>
      </c>
      <c r="X1677" s="28">
        <f>'2021-22 Salary &amp; Benefits'!H$6</f>
        <v>0.2271</v>
      </c>
      <c r="Y1677" s="28">
        <f>'2021-22 Salary &amp; Benefits'!I$6</f>
        <v>0.22070000000000001</v>
      </c>
      <c r="Z1677" s="26">
        <f t="shared" si="377"/>
        <v>26770.331486531773</v>
      </c>
      <c r="AA1677" s="27">
        <f t="shared" ref="AA1677:AA1740" si="381">($T1677*$K1677*$R1677/180*3)</f>
        <v>1197.3647308479999</v>
      </c>
      <c r="AB1677" s="27">
        <f t="shared" si="378"/>
        <v>264.25839609815358</v>
      </c>
      <c r="AC1677" s="27">
        <f t="shared" si="379"/>
        <v>1461.6231269461534</v>
      </c>
      <c r="AD1677" s="26">
        <f t="shared" si="380"/>
        <v>100073.83846435792</v>
      </c>
    </row>
    <row r="1678" spans="1:30" s="5" customFormat="1">
      <c r="A1678" s="129" t="s">
        <v>2359</v>
      </c>
      <c r="B1678" s="129" t="s">
        <v>550</v>
      </c>
      <c r="C1678" s="130">
        <v>2061</v>
      </c>
      <c r="D1678" s="129" t="s">
        <v>559</v>
      </c>
      <c r="E1678" s="169">
        <f>VLOOKUP($C1678,'2020-21 School Level AAFTE'!$C:$Z,11,FALSE)</f>
        <v>9.74E-2</v>
      </c>
      <c r="F1678" s="169" t="str">
        <f>VLOOKUP($C1678,'2020-21 School Level AAFTE'!$C:$Z,8,FALSE)</f>
        <v>No</v>
      </c>
      <c r="G1678" s="167">
        <f>VLOOKUP($C1678,'2020-21 School Level AAFTE'!$C:$I,7,FALSE)</f>
        <v>345.04</v>
      </c>
      <c r="H1678" s="145">
        <f>IFERROR(IF(F1678= "yes",VLOOKUP(C1678,Summary!$B:$I,5,0),0),0)</f>
        <v>0</v>
      </c>
      <c r="I1678" s="143">
        <f t="shared" si="370"/>
        <v>0</v>
      </c>
      <c r="J1678" s="101">
        <f>VLOOKUP($A1678,'2021-22 Salary &amp; Benefits'!$A:$I,3,FALSE)</f>
        <v>1.18</v>
      </c>
      <c r="K1678" s="101">
        <f>VLOOKUP($A1678,'2021-22 Salary &amp; Benefits'!$A:$I,4,FALSE)</f>
        <v>1.18</v>
      </c>
      <c r="L1678" s="45">
        <f t="shared" si="371"/>
        <v>0</v>
      </c>
      <c r="M1678" s="29">
        <v>15</v>
      </c>
      <c r="N1678" s="31">
        <f t="shared" si="372"/>
        <v>0</v>
      </c>
      <c r="O1678" s="29">
        <v>1.1000000000000001</v>
      </c>
      <c r="P1678" s="29">
        <v>36</v>
      </c>
      <c r="Q1678" s="32">
        <f t="shared" si="373"/>
        <v>0</v>
      </c>
      <c r="R1678" s="122">
        <f t="shared" si="374"/>
        <v>0</v>
      </c>
      <c r="S1678" s="25">
        <f>VLOOKUP($A1678,'2021-22 Salary &amp; Benefits'!$A:$I,5,FALSE)</f>
        <v>67585</v>
      </c>
      <c r="T1678" s="25">
        <f>VLOOKUP($A1678,'2021-22 Salary &amp; Benefits'!$A:$I,6,FALSE)</f>
        <v>68937</v>
      </c>
      <c r="U1678" s="26">
        <f t="shared" si="375"/>
        <v>0</v>
      </c>
      <c r="V1678" s="26">
        <f t="shared" si="376"/>
        <v>0</v>
      </c>
      <c r="W1678" s="26">
        <f>'2021-22 Salary &amp; Benefits'!G$6</f>
        <v>11848.32</v>
      </c>
      <c r="X1678" s="28">
        <f>'2021-22 Salary &amp; Benefits'!H$6</f>
        <v>0.2271</v>
      </c>
      <c r="Y1678" s="28">
        <f>'2021-22 Salary &amp; Benefits'!I$6</f>
        <v>0.22070000000000001</v>
      </c>
      <c r="Z1678" s="26">
        <f t="shared" si="377"/>
        <v>0</v>
      </c>
      <c r="AA1678" s="27">
        <f t="shared" si="381"/>
        <v>0</v>
      </c>
      <c r="AB1678" s="27">
        <f t="shared" si="378"/>
        <v>0</v>
      </c>
      <c r="AC1678" s="27">
        <f t="shared" si="379"/>
        <v>0</v>
      </c>
      <c r="AD1678" s="26">
        <f t="shared" si="380"/>
        <v>0</v>
      </c>
    </row>
    <row r="1679" spans="1:30" s="5" customFormat="1">
      <c r="A1679" s="129" t="s">
        <v>2359</v>
      </c>
      <c r="B1679" s="129" t="s">
        <v>550</v>
      </c>
      <c r="C1679" s="130">
        <v>2123</v>
      </c>
      <c r="D1679" s="129" t="s">
        <v>569</v>
      </c>
      <c r="E1679" s="169">
        <f>VLOOKUP($C1679,'2020-21 School Level AAFTE'!$C:$Z,11,FALSE)</f>
        <v>0.1106</v>
      </c>
      <c r="F1679" s="169" t="str">
        <f>VLOOKUP($C1679,'2020-21 School Level AAFTE'!$C:$Z,8,FALSE)</f>
        <v>No</v>
      </c>
      <c r="G1679" s="167">
        <f>VLOOKUP($C1679,'2020-21 School Level AAFTE'!$C:$I,7,FALSE)</f>
        <v>302.8</v>
      </c>
      <c r="H1679" s="145">
        <f>IFERROR(IF(F1679= "yes",VLOOKUP(C1679,Summary!$B:$I,5,0),0),0)</f>
        <v>0</v>
      </c>
      <c r="I1679" s="143">
        <f t="shared" si="370"/>
        <v>0</v>
      </c>
      <c r="J1679" s="101">
        <f>VLOOKUP($A1679,'2021-22 Salary &amp; Benefits'!$A:$I,3,FALSE)</f>
        <v>1.18</v>
      </c>
      <c r="K1679" s="101">
        <f>VLOOKUP($A1679,'2021-22 Salary &amp; Benefits'!$A:$I,4,FALSE)</f>
        <v>1.18</v>
      </c>
      <c r="L1679" s="45">
        <f t="shared" si="371"/>
        <v>0</v>
      </c>
      <c r="M1679" s="29">
        <v>15</v>
      </c>
      <c r="N1679" s="31">
        <f t="shared" si="372"/>
        <v>0</v>
      </c>
      <c r="O1679" s="29">
        <v>1.1000000000000001</v>
      </c>
      <c r="P1679" s="29">
        <v>36</v>
      </c>
      <c r="Q1679" s="32">
        <f t="shared" si="373"/>
        <v>0</v>
      </c>
      <c r="R1679" s="122">
        <f t="shared" si="374"/>
        <v>0</v>
      </c>
      <c r="S1679" s="25">
        <f>VLOOKUP($A1679,'2021-22 Salary &amp; Benefits'!$A:$I,5,FALSE)</f>
        <v>67585</v>
      </c>
      <c r="T1679" s="25">
        <f>VLOOKUP($A1679,'2021-22 Salary &amp; Benefits'!$A:$I,6,FALSE)</f>
        <v>68937</v>
      </c>
      <c r="U1679" s="26">
        <f t="shared" si="375"/>
        <v>0</v>
      </c>
      <c r="V1679" s="26">
        <f t="shared" si="376"/>
        <v>0</v>
      </c>
      <c r="W1679" s="26">
        <f>'2021-22 Salary &amp; Benefits'!G$6</f>
        <v>11848.32</v>
      </c>
      <c r="X1679" s="28">
        <f>'2021-22 Salary &amp; Benefits'!H$6</f>
        <v>0.2271</v>
      </c>
      <c r="Y1679" s="28">
        <f>'2021-22 Salary &amp; Benefits'!I$6</f>
        <v>0.22070000000000001</v>
      </c>
      <c r="Z1679" s="26">
        <f t="shared" si="377"/>
        <v>0</v>
      </c>
      <c r="AA1679" s="27">
        <f t="shared" si="381"/>
        <v>0</v>
      </c>
      <c r="AB1679" s="27">
        <f t="shared" si="378"/>
        <v>0</v>
      </c>
      <c r="AC1679" s="27">
        <f t="shared" si="379"/>
        <v>0</v>
      </c>
      <c r="AD1679" s="26">
        <f t="shared" si="380"/>
        <v>0</v>
      </c>
    </row>
    <row r="1680" spans="1:30" s="5" customFormat="1">
      <c r="A1680" s="129" t="s">
        <v>2359</v>
      </c>
      <c r="B1680" s="129" t="s">
        <v>550</v>
      </c>
      <c r="C1680" s="130">
        <v>2371</v>
      </c>
      <c r="D1680" s="129" t="s">
        <v>591</v>
      </c>
      <c r="E1680" s="169">
        <f>VLOOKUP($C1680,'2020-21 School Level AAFTE'!$C:$Z,11,FALSE)</f>
        <v>8.7400000000000005E-2</v>
      </c>
      <c r="F1680" s="169" t="str">
        <f>VLOOKUP($C1680,'2020-21 School Level AAFTE'!$C:$Z,8,FALSE)</f>
        <v>No</v>
      </c>
      <c r="G1680" s="167">
        <f>VLOOKUP($C1680,'2020-21 School Level AAFTE'!$C:$I,7,FALSE)</f>
        <v>1024.49</v>
      </c>
      <c r="H1680" s="145">
        <f>IFERROR(IF(F1680= "yes",VLOOKUP(C1680,Summary!$B:$I,5,0),0),0)</f>
        <v>0</v>
      </c>
      <c r="I1680" s="143">
        <f t="shared" si="370"/>
        <v>0</v>
      </c>
      <c r="J1680" s="101">
        <f>VLOOKUP($A1680,'2021-22 Salary &amp; Benefits'!$A:$I,3,FALSE)</f>
        <v>1.18</v>
      </c>
      <c r="K1680" s="101">
        <f>VLOOKUP($A1680,'2021-22 Salary &amp; Benefits'!$A:$I,4,FALSE)</f>
        <v>1.18</v>
      </c>
      <c r="L1680" s="45">
        <f t="shared" si="371"/>
        <v>0</v>
      </c>
      <c r="M1680" s="29">
        <v>15</v>
      </c>
      <c r="N1680" s="31">
        <f t="shared" si="372"/>
        <v>0</v>
      </c>
      <c r="O1680" s="29">
        <v>1.1000000000000001</v>
      </c>
      <c r="P1680" s="29">
        <v>36</v>
      </c>
      <c r="Q1680" s="32">
        <f t="shared" si="373"/>
        <v>0</v>
      </c>
      <c r="R1680" s="122">
        <f t="shared" si="374"/>
        <v>0</v>
      </c>
      <c r="S1680" s="25">
        <f>VLOOKUP($A1680,'2021-22 Salary &amp; Benefits'!$A:$I,5,FALSE)</f>
        <v>67585</v>
      </c>
      <c r="T1680" s="25">
        <f>VLOOKUP($A1680,'2021-22 Salary &amp; Benefits'!$A:$I,6,FALSE)</f>
        <v>68937</v>
      </c>
      <c r="U1680" s="26">
        <f t="shared" si="375"/>
        <v>0</v>
      </c>
      <c r="V1680" s="26">
        <f t="shared" si="376"/>
        <v>0</v>
      </c>
      <c r="W1680" s="26">
        <f>'2021-22 Salary &amp; Benefits'!G$6</f>
        <v>11848.32</v>
      </c>
      <c r="X1680" s="28">
        <f>'2021-22 Salary &amp; Benefits'!H$6</f>
        <v>0.2271</v>
      </c>
      <c r="Y1680" s="28">
        <f>'2021-22 Salary &amp; Benefits'!I$6</f>
        <v>0.22070000000000001</v>
      </c>
      <c r="Z1680" s="26">
        <f t="shared" si="377"/>
        <v>0</v>
      </c>
      <c r="AA1680" s="27">
        <f t="shared" si="381"/>
        <v>0</v>
      </c>
      <c r="AB1680" s="27">
        <f t="shared" si="378"/>
        <v>0</v>
      </c>
      <c r="AC1680" s="27">
        <f t="shared" si="379"/>
        <v>0</v>
      </c>
      <c r="AD1680" s="26">
        <f t="shared" si="380"/>
        <v>0</v>
      </c>
    </row>
    <row r="1681" spans="1:30" s="5" customFormat="1">
      <c r="A1681" s="129" t="s">
        <v>2359</v>
      </c>
      <c r="B1681" s="129" t="s">
        <v>550</v>
      </c>
      <c r="C1681" s="130">
        <v>4248</v>
      </c>
      <c r="D1681" s="129" t="s">
        <v>637</v>
      </c>
      <c r="E1681" s="169">
        <f>VLOOKUP($C1681,'2020-21 School Level AAFTE'!$C:$Z,11,FALSE)</f>
        <v>0.40379999999999999</v>
      </c>
      <c r="F1681" s="169" t="str">
        <f>VLOOKUP($C1681,'2020-21 School Level AAFTE'!$C:$Z,8,FALSE)</f>
        <v>No</v>
      </c>
      <c r="G1681" s="167">
        <f>VLOOKUP($C1681,'2020-21 School Level AAFTE'!$C:$I,7,FALSE)</f>
        <v>417.99</v>
      </c>
      <c r="H1681" s="145">
        <f>IFERROR(IF(F1681= "yes",VLOOKUP(C1681,Summary!$B:$I,5,0),0),0)</f>
        <v>0</v>
      </c>
      <c r="I1681" s="143">
        <f t="shared" si="370"/>
        <v>0</v>
      </c>
      <c r="J1681" s="101">
        <f>VLOOKUP($A1681,'2021-22 Salary &amp; Benefits'!$A:$I,3,FALSE)</f>
        <v>1.18</v>
      </c>
      <c r="K1681" s="101">
        <f>VLOOKUP($A1681,'2021-22 Salary &amp; Benefits'!$A:$I,4,FALSE)</f>
        <v>1.18</v>
      </c>
      <c r="L1681" s="45">
        <f t="shared" si="371"/>
        <v>0</v>
      </c>
      <c r="M1681" s="29">
        <v>15</v>
      </c>
      <c r="N1681" s="31">
        <f t="shared" si="372"/>
        <v>0</v>
      </c>
      <c r="O1681" s="29">
        <v>1.1000000000000001</v>
      </c>
      <c r="P1681" s="29">
        <v>36</v>
      </c>
      <c r="Q1681" s="32">
        <f t="shared" si="373"/>
        <v>0</v>
      </c>
      <c r="R1681" s="122">
        <f t="shared" si="374"/>
        <v>0</v>
      </c>
      <c r="S1681" s="25">
        <f>VLOOKUP($A1681,'2021-22 Salary &amp; Benefits'!$A:$I,5,FALSE)</f>
        <v>67585</v>
      </c>
      <c r="T1681" s="25">
        <f>VLOOKUP($A1681,'2021-22 Salary &amp; Benefits'!$A:$I,6,FALSE)</f>
        <v>68937</v>
      </c>
      <c r="U1681" s="26">
        <f t="shared" si="375"/>
        <v>0</v>
      </c>
      <c r="V1681" s="26">
        <f t="shared" si="376"/>
        <v>0</v>
      </c>
      <c r="W1681" s="26">
        <f>'2021-22 Salary &amp; Benefits'!G$6</f>
        <v>11848.32</v>
      </c>
      <c r="X1681" s="28">
        <f>'2021-22 Salary &amp; Benefits'!H$6</f>
        <v>0.2271</v>
      </c>
      <c r="Y1681" s="28">
        <f>'2021-22 Salary &amp; Benefits'!I$6</f>
        <v>0.22070000000000001</v>
      </c>
      <c r="Z1681" s="26">
        <f t="shared" si="377"/>
        <v>0</v>
      </c>
      <c r="AA1681" s="27">
        <f t="shared" si="381"/>
        <v>0</v>
      </c>
      <c r="AB1681" s="27">
        <f t="shared" si="378"/>
        <v>0</v>
      </c>
      <c r="AC1681" s="27">
        <f t="shared" si="379"/>
        <v>0</v>
      </c>
      <c r="AD1681" s="26">
        <f t="shared" si="380"/>
        <v>0</v>
      </c>
    </row>
    <row r="1682" spans="1:30" s="5" customFormat="1">
      <c r="A1682" s="129" t="s">
        <v>2359</v>
      </c>
      <c r="B1682" s="129" t="s">
        <v>550</v>
      </c>
      <c r="C1682" s="130">
        <v>5175</v>
      </c>
      <c r="D1682" s="129" t="s">
        <v>639</v>
      </c>
      <c r="E1682" s="169">
        <f>VLOOKUP($C1682,'2020-21 School Level AAFTE'!$C:$Z,11,FALSE)</f>
        <v>0.17050000000000001</v>
      </c>
      <c r="F1682" s="169" t="str">
        <f>VLOOKUP($C1682,'2020-21 School Level AAFTE'!$C:$Z,8,FALSE)</f>
        <v>No</v>
      </c>
      <c r="G1682" s="167">
        <f>VLOOKUP($C1682,'2020-21 School Level AAFTE'!$C:$I,7,FALSE)</f>
        <v>740.9</v>
      </c>
      <c r="H1682" s="145">
        <f>IFERROR(IF(F1682= "yes",VLOOKUP(C1682,Summary!$B:$I,5,0),0),0)</f>
        <v>0</v>
      </c>
      <c r="I1682" s="143">
        <f t="shared" si="370"/>
        <v>0</v>
      </c>
      <c r="J1682" s="101">
        <f>VLOOKUP($A1682,'2021-22 Salary &amp; Benefits'!$A:$I,3,FALSE)</f>
        <v>1.18</v>
      </c>
      <c r="K1682" s="101">
        <f>VLOOKUP($A1682,'2021-22 Salary &amp; Benefits'!$A:$I,4,FALSE)</f>
        <v>1.18</v>
      </c>
      <c r="L1682" s="45">
        <f t="shared" si="371"/>
        <v>0</v>
      </c>
      <c r="M1682" s="29">
        <v>15</v>
      </c>
      <c r="N1682" s="31">
        <f t="shared" si="372"/>
        <v>0</v>
      </c>
      <c r="O1682" s="29">
        <v>1.1000000000000001</v>
      </c>
      <c r="P1682" s="29">
        <v>36</v>
      </c>
      <c r="Q1682" s="32">
        <f t="shared" si="373"/>
        <v>0</v>
      </c>
      <c r="R1682" s="122">
        <f t="shared" si="374"/>
        <v>0</v>
      </c>
      <c r="S1682" s="25">
        <f>VLOOKUP($A1682,'2021-22 Salary &amp; Benefits'!$A:$I,5,FALSE)</f>
        <v>67585</v>
      </c>
      <c r="T1682" s="25">
        <f>VLOOKUP($A1682,'2021-22 Salary &amp; Benefits'!$A:$I,6,FALSE)</f>
        <v>68937</v>
      </c>
      <c r="U1682" s="26">
        <f t="shared" si="375"/>
        <v>0</v>
      </c>
      <c r="V1682" s="26">
        <f t="shared" si="376"/>
        <v>0</v>
      </c>
      <c r="W1682" s="26">
        <f>'2021-22 Salary &amp; Benefits'!G$6</f>
        <v>11848.32</v>
      </c>
      <c r="X1682" s="28">
        <f>'2021-22 Salary &amp; Benefits'!H$6</f>
        <v>0.2271</v>
      </c>
      <c r="Y1682" s="28">
        <f>'2021-22 Salary &amp; Benefits'!I$6</f>
        <v>0.22070000000000001</v>
      </c>
      <c r="Z1682" s="26">
        <f t="shared" si="377"/>
        <v>0</v>
      </c>
      <c r="AA1682" s="27">
        <f t="shared" si="381"/>
        <v>0</v>
      </c>
      <c r="AB1682" s="27">
        <f t="shared" si="378"/>
        <v>0</v>
      </c>
      <c r="AC1682" s="27">
        <f t="shared" si="379"/>
        <v>0</v>
      </c>
      <c r="AD1682" s="26">
        <f t="shared" si="380"/>
        <v>0</v>
      </c>
    </row>
    <row r="1683" spans="1:30" s="5" customFormat="1">
      <c r="A1683" s="129" t="s">
        <v>2359</v>
      </c>
      <c r="B1683" s="129" t="s">
        <v>550</v>
      </c>
      <c r="C1683" s="130">
        <v>2269</v>
      </c>
      <c r="D1683" s="129" t="s">
        <v>584</v>
      </c>
      <c r="E1683" s="169">
        <f>VLOOKUP($C1683,'2020-21 School Level AAFTE'!$C:$Z,11,FALSE)</f>
        <v>0.62370000000000003</v>
      </c>
      <c r="F1683" s="169" t="str">
        <f>VLOOKUP($C1683,'2020-21 School Level AAFTE'!$C:$Z,8,FALSE)</f>
        <v>Yes</v>
      </c>
      <c r="G1683" s="167">
        <f>VLOOKUP($C1683,'2020-21 School Level AAFTE'!$C:$I,7,FALSE)</f>
        <v>304.10000000000002</v>
      </c>
      <c r="H1683" s="145">
        <f>IFERROR(IF(F1683= "yes",VLOOKUP(C1683,Summary!$B:$I,5,0),0),0)</f>
        <v>0</v>
      </c>
      <c r="I1683" s="143">
        <f t="shared" si="370"/>
        <v>304.10000000000002</v>
      </c>
      <c r="J1683" s="101">
        <f>VLOOKUP($A1683,'2021-22 Salary &amp; Benefits'!$A:$I,3,FALSE)</f>
        <v>1.18</v>
      </c>
      <c r="K1683" s="101">
        <f>VLOOKUP($A1683,'2021-22 Salary &amp; Benefits'!$A:$I,4,FALSE)</f>
        <v>1.18</v>
      </c>
      <c r="L1683" s="45">
        <f t="shared" si="371"/>
        <v>304.10000000000002</v>
      </c>
      <c r="M1683" s="29">
        <v>15</v>
      </c>
      <c r="N1683" s="31">
        <f t="shared" si="372"/>
        <v>20.273333333333333</v>
      </c>
      <c r="O1683" s="29">
        <v>1.1000000000000001</v>
      </c>
      <c r="P1683" s="29">
        <v>36</v>
      </c>
      <c r="Q1683" s="32">
        <f t="shared" si="373"/>
        <v>802.82400000000007</v>
      </c>
      <c r="R1683" s="122">
        <f t="shared" si="374"/>
        <v>0.89202666666666675</v>
      </c>
      <c r="S1683" s="25">
        <f>VLOOKUP($A1683,'2021-22 Salary &amp; Benefits'!$A:$I,5,FALSE)</f>
        <v>67585</v>
      </c>
      <c r="T1683" s="25">
        <f>VLOOKUP($A1683,'2021-22 Salary &amp; Benefits'!$A:$I,6,FALSE)</f>
        <v>68937</v>
      </c>
      <c r="U1683" s="26">
        <f t="shared" si="375"/>
        <v>71139.394274666673</v>
      </c>
      <c r="V1683" s="26">
        <f t="shared" si="376"/>
        <v>1423.1036629333248</v>
      </c>
      <c r="W1683" s="26">
        <f>'2021-22 Salary &amp; Benefits'!G$6</f>
        <v>11848.32</v>
      </c>
      <c r="X1683" s="28">
        <f>'2021-22 Salary &amp; Benefits'!H$6</f>
        <v>0.2271</v>
      </c>
      <c r="Y1683" s="28">
        <f>'2021-22 Salary &amp; Benefits'!I$6</f>
        <v>0.22070000000000001</v>
      </c>
      <c r="Z1683" s="26">
        <f t="shared" si="377"/>
        <v>27038.852813386187</v>
      </c>
      <c r="AA1683" s="27">
        <f t="shared" si="381"/>
        <v>1209.3749656266666</v>
      </c>
      <c r="AB1683" s="27">
        <f t="shared" si="378"/>
        <v>266.90905491380533</v>
      </c>
      <c r="AC1683" s="27">
        <f t="shared" si="379"/>
        <v>1476.2840205404718</v>
      </c>
      <c r="AD1683" s="26">
        <f t="shared" si="380"/>
        <v>101077.63477152665</v>
      </c>
    </row>
    <row r="1684" spans="1:30" s="5" customFormat="1">
      <c r="A1684" s="151" t="s">
        <v>2359</v>
      </c>
      <c r="B1684" s="129" t="s">
        <v>550</v>
      </c>
      <c r="C1684" s="133">
        <v>3276</v>
      </c>
      <c r="D1684" s="151" t="s">
        <v>614</v>
      </c>
      <c r="E1684" s="169">
        <f>VLOOKUP($C1684,'2020-21 School Level AAFTE'!$C:$Z,11,FALSE)</f>
        <v>0.26910000000000001</v>
      </c>
      <c r="F1684" s="169" t="str">
        <f>VLOOKUP($C1684,'2020-21 School Level AAFTE'!$C:$Z,8,FALSE)</f>
        <v>No</v>
      </c>
      <c r="G1684" s="167">
        <f>VLOOKUP($C1684,'2020-21 School Level AAFTE'!$C:$I,7,FALSE)</f>
        <v>1413.3899999999999</v>
      </c>
      <c r="H1684" s="145">
        <f>IFERROR(IF(F1684= "yes",VLOOKUP(C1684,Summary!$B:$I,5,0),0),0)</f>
        <v>0</v>
      </c>
      <c r="I1684" s="143">
        <f t="shared" si="370"/>
        <v>0</v>
      </c>
      <c r="J1684" s="101">
        <f>VLOOKUP($A1684,'2021-22 Salary &amp; Benefits'!$A:$I,3,FALSE)</f>
        <v>1.18</v>
      </c>
      <c r="K1684" s="101">
        <f>VLOOKUP($A1684,'2021-22 Salary &amp; Benefits'!$A:$I,4,FALSE)</f>
        <v>1.18</v>
      </c>
      <c r="L1684" s="45">
        <f t="shared" si="371"/>
        <v>0</v>
      </c>
      <c r="M1684" s="29">
        <v>15</v>
      </c>
      <c r="N1684" s="31">
        <f t="shared" si="372"/>
        <v>0</v>
      </c>
      <c r="O1684" s="29">
        <v>1.1000000000000001</v>
      </c>
      <c r="P1684" s="29">
        <v>36</v>
      </c>
      <c r="Q1684" s="32">
        <f t="shared" si="373"/>
        <v>0</v>
      </c>
      <c r="R1684" s="122">
        <f t="shared" si="374"/>
        <v>0</v>
      </c>
      <c r="S1684" s="25">
        <f>VLOOKUP($A1684,'2021-22 Salary &amp; Benefits'!$A:$I,5,FALSE)</f>
        <v>67585</v>
      </c>
      <c r="T1684" s="25">
        <f>VLOOKUP($A1684,'2021-22 Salary &amp; Benefits'!$A:$I,6,FALSE)</f>
        <v>68937</v>
      </c>
      <c r="U1684" s="26">
        <f t="shared" si="375"/>
        <v>0</v>
      </c>
      <c r="V1684" s="26">
        <f t="shared" si="376"/>
        <v>0</v>
      </c>
      <c r="W1684" s="26">
        <f>'2021-22 Salary &amp; Benefits'!G$6</f>
        <v>11848.32</v>
      </c>
      <c r="X1684" s="28">
        <f>'2021-22 Salary &amp; Benefits'!H$6</f>
        <v>0.2271</v>
      </c>
      <c r="Y1684" s="28">
        <f>'2021-22 Salary &amp; Benefits'!I$6</f>
        <v>0.22070000000000001</v>
      </c>
      <c r="Z1684" s="26">
        <f t="shared" si="377"/>
        <v>0</v>
      </c>
      <c r="AA1684" s="27">
        <f t="shared" si="381"/>
        <v>0</v>
      </c>
      <c r="AB1684" s="27">
        <f t="shared" si="378"/>
        <v>0</v>
      </c>
      <c r="AC1684" s="27">
        <f t="shared" si="379"/>
        <v>0</v>
      </c>
      <c r="AD1684" s="26">
        <f t="shared" si="380"/>
        <v>0</v>
      </c>
    </row>
    <row r="1685" spans="1:30" s="5" customFormat="1">
      <c r="A1685" s="129" t="s">
        <v>2359</v>
      </c>
      <c r="B1685" s="129" t="s">
        <v>550</v>
      </c>
      <c r="C1685" s="130">
        <v>5405</v>
      </c>
      <c r="D1685" s="129" t="s">
        <v>646</v>
      </c>
      <c r="E1685" s="169">
        <f>VLOOKUP($C1685,'2020-21 School Level AAFTE'!$C:$Z,11,FALSE)</f>
        <v>0.56669999999999998</v>
      </c>
      <c r="F1685" s="169" t="str">
        <f>VLOOKUP($C1685,'2020-21 School Level AAFTE'!$C:$Z,8,FALSE)</f>
        <v>Yes</v>
      </c>
      <c r="G1685" s="167">
        <f>VLOOKUP($C1685,'2020-21 School Level AAFTE'!$C:$I,7,FALSE)</f>
        <v>84.38</v>
      </c>
      <c r="H1685" s="145">
        <f>IFERROR(IF(F1685= "yes",VLOOKUP(C1685,Summary!$B:$I,5,0),0),0)</f>
        <v>0</v>
      </c>
      <c r="I1685" s="143">
        <f t="shared" si="370"/>
        <v>84.38</v>
      </c>
      <c r="J1685" s="101">
        <f>VLOOKUP($A1685,'2021-22 Salary &amp; Benefits'!$A:$I,3,FALSE)</f>
        <v>1.18</v>
      </c>
      <c r="K1685" s="101">
        <f>VLOOKUP($A1685,'2021-22 Salary &amp; Benefits'!$A:$I,4,FALSE)</f>
        <v>1.18</v>
      </c>
      <c r="L1685" s="45">
        <f t="shared" si="371"/>
        <v>84.38</v>
      </c>
      <c r="M1685" s="29">
        <v>15</v>
      </c>
      <c r="N1685" s="31">
        <f t="shared" si="372"/>
        <v>5.6253333333333329</v>
      </c>
      <c r="O1685" s="29">
        <v>1.1000000000000001</v>
      </c>
      <c r="P1685" s="29">
        <v>36</v>
      </c>
      <c r="Q1685" s="32">
        <f t="shared" si="373"/>
        <v>222.76319999999998</v>
      </c>
      <c r="R1685" s="122">
        <f t="shared" si="374"/>
        <v>0.24751466666666666</v>
      </c>
      <c r="S1685" s="25">
        <f>VLOOKUP($A1685,'2021-22 Salary &amp; Benefits'!$A:$I,5,FALSE)</f>
        <v>67585</v>
      </c>
      <c r="T1685" s="25">
        <f>VLOOKUP($A1685,'2021-22 Salary &amp; Benefits'!$A:$I,6,FALSE)</f>
        <v>68937</v>
      </c>
      <c r="U1685" s="26">
        <f t="shared" si="375"/>
        <v>19739.368921066667</v>
      </c>
      <c r="V1685" s="26">
        <f t="shared" si="376"/>
        <v>394.87499861332981</v>
      </c>
      <c r="W1685" s="26">
        <f>'2021-22 Salary &amp; Benefits'!G$6</f>
        <v>11848.32</v>
      </c>
      <c r="X1685" s="28">
        <f>'2021-22 Salary &amp; Benefits'!H$6</f>
        <v>0.2271</v>
      </c>
      <c r="Y1685" s="28">
        <f>'2021-22 Salary &amp; Benefits'!I$6</f>
        <v>0.22070000000000001</v>
      </c>
      <c r="Z1685" s="26">
        <f t="shared" si="377"/>
        <v>7502.5925695282021</v>
      </c>
      <c r="AA1685" s="27">
        <f t="shared" si="381"/>
        <v>335.57073199466663</v>
      </c>
      <c r="AB1685" s="27">
        <f t="shared" si="378"/>
        <v>74.060460551222931</v>
      </c>
      <c r="AC1685" s="27">
        <f t="shared" si="379"/>
        <v>409.63119254588958</v>
      </c>
      <c r="AD1685" s="26">
        <f t="shared" si="380"/>
        <v>28046.467681754089</v>
      </c>
    </row>
    <row r="1686" spans="1:30" s="5" customFormat="1">
      <c r="A1686" s="129" t="s">
        <v>2359</v>
      </c>
      <c r="B1686" s="129" t="s">
        <v>550</v>
      </c>
      <c r="C1686" s="130">
        <v>1635</v>
      </c>
      <c r="D1686" s="129" t="s">
        <v>555</v>
      </c>
      <c r="E1686" s="169">
        <f>VLOOKUP($C1686,'2020-21 School Level AAFTE'!$C:$Z,11,FALSE)</f>
        <v>0.72829999999999995</v>
      </c>
      <c r="F1686" s="169" t="str">
        <f>VLOOKUP($C1686,'2020-21 School Level AAFTE'!$C:$Z,8,FALSE)</f>
        <v>Yes</v>
      </c>
      <c r="G1686" s="167">
        <f>VLOOKUP($C1686,'2020-21 School Level AAFTE'!$C:$I,7,FALSE)</f>
        <v>337.3</v>
      </c>
      <c r="H1686" s="145">
        <f>IFERROR(IF(F1686= "yes",VLOOKUP(C1686,Summary!$B:$I,5,0),0),0)</f>
        <v>0</v>
      </c>
      <c r="I1686" s="144">
        <f t="shared" si="370"/>
        <v>337.3</v>
      </c>
      <c r="J1686" s="101">
        <f>VLOOKUP($A1686,'2021-22 Salary &amp; Benefits'!$A:$I,3,FALSE)</f>
        <v>1.18</v>
      </c>
      <c r="K1686" s="101">
        <f>VLOOKUP($A1686,'2021-22 Salary &amp; Benefits'!$A:$I,4,FALSE)</f>
        <v>1.18</v>
      </c>
      <c r="L1686" s="121">
        <f t="shared" si="371"/>
        <v>337.3</v>
      </c>
      <c r="M1686" s="29">
        <v>15</v>
      </c>
      <c r="N1686" s="31">
        <f t="shared" si="372"/>
        <v>22.486666666666668</v>
      </c>
      <c r="O1686" s="29">
        <v>1.1000000000000001</v>
      </c>
      <c r="P1686" s="29">
        <v>36</v>
      </c>
      <c r="Q1686" s="32">
        <f t="shared" si="373"/>
        <v>890.47200000000009</v>
      </c>
      <c r="R1686" s="122">
        <f t="shared" si="374"/>
        <v>0.98941333333333348</v>
      </c>
      <c r="S1686" s="25">
        <f>VLOOKUP($A1686,'2021-22 Salary &amp; Benefits'!$A:$I,5,FALSE)</f>
        <v>67585</v>
      </c>
      <c r="T1686" s="25">
        <f>VLOOKUP($A1686,'2021-22 Salary &amp; Benefits'!$A:$I,6,FALSE)</f>
        <v>68937</v>
      </c>
      <c r="U1686" s="26">
        <f t="shared" si="375"/>
        <v>78906.010157333352</v>
      </c>
      <c r="V1686" s="26">
        <f t="shared" si="376"/>
        <v>1578.4704554666532</v>
      </c>
      <c r="W1686" s="26">
        <f>'2021-22 Salary &amp; Benefits'!G$6</f>
        <v>11848.32</v>
      </c>
      <c r="X1686" s="28">
        <f>'2021-22 Salary &amp; Benefits'!H$6</f>
        <v>0.2271</v>
      </c>
      <c r="Y1686" s="28">
        <f>'2021-22 Salary &amp; Benefits'!I$6</f>
        <v>0.22070000000000001</v>
      </c>
      <c r="Z1686" s="26">
        <f t="shared" si="377"/>
        <v>29990.809121851897</v>
      </c>
      <c r="AA1686" s="27">
        <f t="shared" si="381"/>
        <v>1341.4080102133335</v>
      </c>
      <c r="AB1686" s="27">
        <f t="shared" si="378"/>
        <v>296.04874785408271</v>
      </c>
      <c r="AC1686" s="27">
        <f t="shared" si="379"/>
        <v>1637.4567580674161</v>
      </c>
      <c r="AD1686" s="26">
        <f t="shared" si="380"/>
        <v>112112.74649271932</v>
      </c>
    </row>
    <row r="1687" spans="1:30" s="5" customFormat="1">
      <c r="A1687" s="129" t="s">
        <v>2359</v>
      </c>
      <c r="B1687" s="129" t="s">
        <v>550</v>
      </c>
      <c r="C1687" s="130">
        <v>5351</v>
      </c>
      <c r="D1687" s="129" t="s">
        <v>645</v>
      </c>
      <c r="E1687" s="169">
        <f>VLOOKUP($C1687,'2020-21 School Level AAFTE'!$C:$Z,11,FALSE)</f>
        <v>0.28239999999999998</v>
      </c>
      <c r="F1687" s="169" t="str">
        <f>VLOOKUP($C1687,'2020-21 School Level AAFTE'!$C:$Z,8,FALSE)</f>
        <v>No</v>
      </c>
      <c r="G1687" s="167">
        <f>VLOOKUP($C1687,'2020-21 School Level AAFTE'!$C:$I,7,FALSE)</f>
        <v>1001.98</v>
      </c>
      <c r="H1687" s="145">
        <f>IFERROR(IF(F1687= "yes",VLOOKUP(C1687,Summary!$B:$I,5,0),0),0)</f>
        <v>0</v>
      </c>
      <c r="I1687" s="144">
        <f t="shared" si="370"/>
        <v>0</v>
      </c>
      <c r="J1687" s="101">
        <f>VLOOKUP($A1687,'2021-22 Salary &amp; Benefits'!$A:$I,3,FALSE)</f>
        <v>1.18</v>
      </c>
      <c r="K1687" s="101">
        <f>VLOOKUP($A1687,'2021-22 Salary &amp; Benefits'!$A:$I,4,FALSE)</f>
        <v>1.18</v>
      </c>
      <c r="L1687" s="121">
        <f t="shared" si="371"/>
        <v>0</v>
      </c>
      <c r="M1687" s="29">
        <v>15</v>
      </c>
      <c r="N1687" s="31">
        <f t="shared" si="372"/>
        <v>0</v>
      </c>
      <c r="O1687" s="29">
        <v>1.1000000000000001</v>
      </c>
      <c r="P1687" s="29">
        <v>36</v>
      </c>
      <c r="Q1687" s="32">
        <f t="shared" si="373"/>
        <v>0</v>
      </c>
      <c r="R1687" s="122">
        <f t="shared" si="374"/>
        <v>0</v>
      </c>
      <c r="S1687" s="25">
        <f>VLOOKUP($A1687,'2021-22 Salary &amp; Benefits'!$A:$I,5,FALSE)</f>
        <v>67585</v>
      </c>
      <c r="T1687" s="25">
        <f>VLOOKUP($A1687,'2021-22 Salary &amp; Benefits'!$A:$I,6,FALSE)</f>
        <v>68937</v>
      </c>
      <c r="U1687" s="26">
        <f t="shared" si="375"/>
        <v>0</v>
      </c>
      <c r="V1687" s="26">
        <f t="shared" si="376"/>
        <v>0</v>
      </c>
      <c r="W1687" s="26">
        <f>'2021-22 Salary &amp; Benefits'!G$6</f>
        <v>11848.32</v>
      </c>
      <c r="X1687" s="28">
        <f>'2021-22 Salary &amp; Benefits'!H$6</f>
        <v>0.2271</v>
      </c>
      <c r="Y1687" s="28">
        <f>'2021-22 Salary &amp; Benefits'!I$6</f>
        <v>0.22070000000000001</v>
      </c>
      <c r="Z1687" s="26">
        <f t="shared" si="377"/>
        <v>0</v>
      </c>
      <c r="AA1687" s="27">
        <f t="shared" si="381"/>
        <v>0</v>
      </c>
      <c r="AB1687" s="27">
        <f t="shared" si="378"/>
        <v>0</v>
      </c>
      <c r="AC1687" s="27">
        <f t="shared" si="379"/>
        <v>0</v>
      </c>
      <c r="AD1687" s="26">
        <f t="shared" si="380"/>
        <v>0</v>
      </c>
    </row>
    <row r="1688" spans="1:30" s="5" customFormat="1">
      <c r="A1688" s="129" t="s">
        <v>2359</v>
      </c>
      <c r="B1688" s="129" t="s">
        <v>550</v>
      </c>
      <c r="C1688" s="130">
        <v>2063</v>
      </c>
      <c r="D1688" s="129" t="s">
        <v>560</v>
      </c>
      <c r="E1688" s="169">
        <f>VLOOKUP($C1688,'2020-21 School Level AAFTE'!$C:$Z,11,FALSE)</f>
        <v>0.11459999999999999</v>
      </c>
      <c r="F1688" s="169" t="str">
        <f>VLOOKUP($C1688,'2020-21 School Level AAFTE'!$C:$Z,8,FALSE)</f>
        <v>No</v>
      </c>
      <c r="G1688" s="167">
        <f>VLOOKUP($C1688,'2020-21 School Level AAFTE'!$C:$I,7,FALSE)</f>
        <v>374.28000000000003</v>
      </c>
      <c r="H1688" s="145">
        <f>IFERROR(IF(F1688= "yes",VLOOKUP(C1688,Summary!$B:$I,5,0),0),0)</f>
        <v>0</v>
      </c>
      <c r="I1688" s="144">
        <f t="shared" si="370"/>
        <v>0</v>
      </c>
      <c r="J1688" s="101">
        <f>VLOOKUP($A1688,'2021-22 Salary &amp; Benefits'!$A:$I,3,FALSE)</f>
        <v>1.18</v>
      </c>
      <c r="K1688" s="101">
        <f>VLOOKUP($A1688,'2021-22 Salary &amp; Benefits'!$A:$I,4,FALSE)</f>
        <v>1.18</v>
      </c>
      <c r="L1688" s="121">
        <f t="shared" si="371"/>
        <v>0</v>
      </c>
      <c r="M1688" s="29">
        <v>15</v>
      </c>
      <c r="N1688" s="31">
        <f t="shared" si="372"/>
        <v>0</v>
      </c>
      <c r="O1688" s="29">
        <v>1.1000000000000001</v>
      </c>
      <c r="P1688" s="29">
        <v>36</v>
      </c>
      <c r="Q1688" s="32">
        <f t="shared" si="373"/>
        <v>0</v>
      </c>
      <c r="R1688" s="122">
        <f t="shared" si="374"/>
        <v>0</v>
      </c>
      <c r="S1688" s="25">
        <f>VLOOKUP($A1688,'2021-22 Salary &amp; Benefits'!$A:$I,5,FALSE)</f>
        <v>67585</v>
      </c>
      <c r="T1688" s="25">
        <f>VLOOKUP($A1688,'2021-22 Salary &amp; Benefits'!$A:$I,6,FALSE)</f>
        <v>68937</v>
      </c>
      <c r="U1688" s="26">
        <f t="shared" si="375"/>
        <v>0</v>
      </c>
      <c r="V1688" s="26">
        <f t="shared" si="376"/>
        <v>0</v>
      </c>
      <c r="W1688" s="26">
        <f>'2021-22 Salary &amp; Benefits'!G$6</f>
        <v>11848.32</v>
      </c>
      <c r="X1688" s="28">
        <f>'2021-22 Salary &amp; Benefits'!H$6</f>
        <v>0.2271</v>
      </c>
      <c r="Y1688" s="28">
        <f>'2021-22 Salary &amp; Benefits'!I$6</f>
        <v>0.22070000000000001</v>
      </c>
      <c r="Z1688" s="26">
        <f t="shared" si="377"/>
        <v>0</v>
      </c>
      <c r="AA1688" s="27">
        <f t="shared" si="381"/>
        <v>0</v>
      </c>
      <c r="AB1688" s="27">
        <f t="shared" si="378"/>
        <v>0</v>
      </c>
      <c r="AC1688" s="27">
        <f t="shared" si="379"/>
        <v>0</v>
      </c>
      <c r="AD1688" s="26">
        <f t="shared" si="380"/>
        <v>0</v>
      </c>
    </row>
    <row r="1689" spans="1:30" s="5" customFormat="1">
      <c r="A1689" s="129" t="s">
        <v>2359</v>
      </c>
      <c r="B1689" s="129" t="s">
        <v>550</v>
      </c>
      <c r="C1689" s="130">
        <v>2143</v>
      </c>
      <c r="D1689" s="129" t="s">
        <v>574</v>
      </c>
      <c r="E1689" s="169">
        <f>VLOOKUP($C1689,'2020-21 School Level AAFTE'!$C:$Z,11,FALSE)</f>
        <v>0.57410000000000005</v>
      </c>
      <c r="F1689" s="169" t="str">
        <f>VLOOKUP($C1689,'2020-21 School Level AAFTE'!$C:$Z,8,FALSE)</f>
        <v>Yes</v>
      </c>
      <c r="G1689" s="167">
        <f>VLOOKUP($C1689,'2020-21 School Level AAFTE'!$C:$I,7,FALSE)</f>
        <v>353.6</v>
      </c>
      <c r="H1689" s="145">
        <f>IFERROR(IF(F1689= "yes",VLOOKUP(C1689,Summary!$B:$I,5,0),0),0)</f>
        <v>0</v>
      </c>
      <c r="I1689" s="144">
        <f t="shared" si="370"/>
        <v>353.6</v>
      </c>
      <c r="J1689" s="101">
        <f>VLOOKUP($A1689,'2021-22 Salary &amp; Benefits'!$A:$I,3,FALSE)</f>
        <v>1.18</v>
      </c>
      <c r="K1689" s="101">
        <f>VLOOKUP($A1689,'2021-22 Salary &amp; Benefits'!$A:$I,4,FALSE)</f>
        <v>1.18</v>
      </c>
      <c r="L1689" s="121">
        <f t="shared" si="371"/>
        <v>353.6</v>
      </c>
      <c r="M1689" s="29">
        <v>15</v>
      </c>
      <c r="N1689" s="31">
        <f t="shared" si="372"/>
        <v>23.573333333333334</v>
      </c>
      <c r="O1689" s="29">
        <v>1.1000000000000001</v>
      </c>
      <c r="P1689" s="29">
        <v>36</v>
      </c>
      <c r="Q1689" s="32">
        <f t="shared" si="373"/>
        <v>933.50400000000013</v>
      </c>
      <c r="R1689" s="122">
        <f t="shared" si="374"/>
        <v>1.0372266666666667</v>
      </c>
      <c r="S1689" s="25">
        <f>VLOOKUP($A1689,'2021-22 Salary &amp; Benefits'!$A:$I,5,FALSE)</f>
        <v>67585</v>
      </c>
      <c r="T1689" s="25">
        <f>VLOOKUP($A1689,'2021-22 Salary &amp; Benefits'!$A:$I,6,FALSE)</f>
        <v>68937</v>
      </c>
      <c r="U1689" s="26">
        <f t="shared" si="375"/>
        <v>82719.137834666675</v>
      </c>
      <c r="V1689" s="26">
        <f t="shared" si="376"/>
        <v>1654.7499349333229</v>
      </c>
      <c r="W1689" s="26">
        <f>'2021-22 Salary &amp; Benefits'!G$6</f>
        <v>11848.32</v>
      </c>
      <c r="X1689" s="28">
        <f>'2021-22 Salary &amp; Benefits'!H$6</f>
        <v>0.2271</v>
      </c>
      <c r="Y1689" s="28">
        <f>'2021-22 Salary &amp; Benefits'!I$6</f>
        <v>0.22070000000000001</v>
      </c>
      <c r="Z1689" s="26">
        <f t="shared" si="377"/>
        <v>31440.112972092586</v>
      </c>
      <c r="AA1689" s="27">
        <f t="shared" si="381"/>
        <v>1406.2314628266668</v>
      </c>
      <c r="AB1689" s="27">
        <f t="shared" si="378"/>
        <v>310.35528384584535</v>
      </c>
      <c r="AC1689" s="27">
        <f t="shared" si="379"/>
        <v>1716.5867466725122</v>
      </c>
      <c r="AD1689" s="26">
        <f t="shared" si="380"/>
        <v>117530.5874883651</v>
      </c>
    </row>
    <row r="1690" spans="1:30" s="5" customFormat="1">
      <c r="A1690" s="129" t="s">
        <v>2359</v>
      </c>
      <c r="B1690" s="129" t="s">
        <v>550</v>
      </c>
      <c r="C1690" s="130">
        <v>2975</v>
      </c>
      <c r="D1690" s="129" t="s">
        <v>605</v>
      </c>
      <c r="E1690" s="169">
        <f>VLOOKUP($C1690,'2020-21 School Level AAFTE'!$C:$Z,11,FALSE)</f>
        <v>0.38030000000000003</v>
      </c>
      <c r="F1690" s="169" t="str">
        <f>VLOOKUP($C1690,'2020-21 School Level AAFTE'!$C:$Z,8,FALSE)</f>
        <v>No</v>
      </c>
      <c r="G1690" s="167">
        <f>VLOOKUP($C1690,'2020-21 School Level AAFTE'!$C:$I,7,FALSE)</f>
        <v>286.74</v>
      </c>
      <c r="H1690" s="145">
        <f>IFERROR(IF(F1690= "yes",VLOOKUP(C1690,Summary!$B:$I,5,0),0),0)</f>
        <v>0</v>
      </c>
      <c r="I1690" s="144">
        <f t="shared" si="370"/>
        <v>0</v>
      </c>
      <c r="J1690" s="101">
        <f>VLOOKUP($A1690,'2021-22 Salary &amp; Benefits'!$A:$I,3,FALSE)</f>
        <v>1.18</v>
      </c>
      <c r="K1690" s="101">
        <f>VLOOKUP($A1690,'2021-22 Salary &amp; Benefits'!$A:$I,4,FALSE)</f>
        <v>1.18</v>
      </c>
      <c r="L1690" s="121">
        <f t="shared" si="371"/>
        <v>0</v>
      </c>
      <c r="M1690" s="29">
        <v>15</v>
      </c>
      <c r="N1690" s="31">
        <f t="shared" si="372"/>
        <v>0</v>
      </c>
      <c r="O1690" s="29">
        <v>1.1000000000000001</v>
      </c>
      <c r="P1690" s="29">
        <v>36</v>
      </c>
      <c r="Q1690" s="32">
        <f t="shared" si="373"/>
        <v>0</v>
      </c>
      <c r="R1690" s="122">
        <f t="shared" si="374"/>
        <v>0</v>
      </c>
      <c r="S1690" s="25">
        <f>VLOOKUP($A1690,'2021-22 Salary &amp; Benefits'!$A:$I,5,FALSE)</f>
        <v>67585</v>
      </c>
      <c r="T1690" s="25">
        <f>VLOOKUP($A1690,'2021-22 Salary &amp; Benefits'!$A:$I,6,FALSE)</f>
        <v>68937</v>
      </c>
      <c r="U1690" s="26">
        <f t="shared" si="375"/>
        <v>0</v>
      </c>
      <c r="V1690" s="26">
        <f t="shared" si="376"/>
        <v>0</v>
      </c>
      <c r="W1690" s="26">
        <f>'2021-22 Salary &amp; Benefits'!G$6</f>
        <v>11848.32</v>
      </c>
      <c r="X1690" s="28">
        <f>'2021-22 Salary &amp; Benefits'!H$6</f>
        <v>0.2271</v>
      </c>
      <c r="Y1690" s="28">
        <f>'2021-22 Salary &amp; Benefits'!I$6</f>
        <v>0.22070000000000001</v>
      </c>
      <c r="Z1690" s="26">
        <f t="shared" si="377"/>
        <v>0</v>
      </c>
      <c r="AA1690" s="27">
        <f t="shared" si="381"/>
        <v>0</v>
      </c>
      <c r="AB1690" s="27">
        <f t="shared" si="378"/>
        <v>0</v>
      </c>
      <c r="AC1690" s="27">
        <f t="shared" si="379"/>
        <v>0</v>
      </c>
      <c r="AD1690" s="26">
        <f t="shared" si="380"/>
        <v>0</v>
      </c>
    </row>
    <row r="1691" spans="1:30" s="5" customFormat="1">
      <c r="A1691" s="129" t="s">
        <v>2359</v>
      </c>
      <c r="B1691" s="129" t="s">
        <v>550</v>
      </c>
      <c r="C1691" s="130">
        <v>2081</v>
      </c>
      <c r="D1691" s="129" t="s">
        <v>563</v>
      </c>
      <c r="E1691" s="169">
        <f>VLOOKUP($C1691,'2020-21 School Level AAFTE'!$C:$Z,11,FALSE)</f>
        <v>6.59E-2</v>
      </c>
      <c r="F1691" s="169" t="str">
        <f>VLOOKUP($C1691,'2020-21 School Level AAFTE'!$C:$Z,8,FALSE)</f>
        <v>No</v>
      </c>
      <c r="G1691" s="167">
        <f>VLOOKUP($C1691,'2020-21 School Level AAFTE'!$C:$I,7,FALSE)</f>
        <v>454.6</v>
      </c>
      <c r="H1691" s="145">
        <f>IFERROR(IF(F1691= "yes",VLOOKUP(C1691,Summary!$B:$I,5,0),0),0)</f>
        <v>0</v>
      </c>
      <c r="I1691" s="144">
        <f t="shared" si="370"/>
        <v>0</v>
      </c>
      <c r="J1691" s="101">
        <f>VLOOKUP($A1691,'2021-22 Salary &amp; Benefits'!$A:$I,3,FALSE)</f>
        <v>1.18</v>
      </c>
      <c r="K1691" s="101">
        <f>VLOOKUP($A1691,'2021-22 Salary &amp; Benefits'!$A:$I,4,FALSE)</f>
        <v>1.18</v>
      </c>
      <c r="L1691" s="121">
        <f t="shared" si="371"/>
        <v>0</v>
      </c>
      <c r="M1691" s="29">
        <v>15</v>
      </c>
      <c r="N1691" s="31">
        <f t="shared" si="372"/>
        <v>0</v>
      </c>
      <c r="O1691" s="29">
        <v>1.1000000000000001</v>
      </c>
      <c r="P1691" s="29">
        <v>36</v>
      </c>
      <c r="Q1691" s="32">
        <f t="shared" si="373"/>
        <v>0</v>
      </c>
      <c r="R1691" s="122">
        <f t="shared" si="374"/>
        <v>0</v>
      </c>
      <c r="S1691" s="25">
        <f>VLOOKUP($A1691,'2021-22 Salary &amp; Benefits'!$A:$I,5,FALSE)</f>
        <v>67585</v>
      </c>
      <c r="T1691" s="25">
        <f>VLOOKUP($A1691,'2021-22 Salary &amp; Benefits'!$A:$I,6,FALSE)</f>
        <v>68937</v>
      </c>
      <c r="U1691" s="26">
        <f t="shared" si="375"/>
        <v>0</v>
      </c>
      <c r="V1691" s="26">
        <f t="shared" si="376"/>
        <v>0</v>
      </c>
      <c r="W1691" s="26">
        <f>'2021-22 Salary &amp; Benefits'!G$6</f>
        <v>11848.32</v>
      </c>
      <c r="X1691" s="28">
        <f>'2021-22 Salary &amp; Benefits'!H$6</f>
        <v>0.2271</v>
      </c>
      <c r="Y1691" s="28">
        <f>'2021-22 Salary &amp; Benefits'!I$6</f>
        <v>0.22070000000000001</v>
      </c>
      <c r="Z1691" s="26">
        <f t="shared" si="377"/>
        <v>0</v>
      </c>
      <c r="AA1691" s="27">
        <f t="shared" si="381"/>
        <v>0</v>
      </c>
      <c r="AB1691" s="27">
        <f t="shared" si="378"/>
        <v>0</v>
      </c>
      <c r="AC1691" s="27">
        <f t="shared" si="379"/>
        <v>0</v>
      </c>
      <c r="AD1691" s="26">
        <f t="shared" si="380"/>
        <v>0</v>
      </c>
    </row>
    <row r="1692" spans="1:30" s="5" customFormat="1">
      <c r="A1692" s="129" t="s">
        <v>2359</v>
      </c>
      <c r="B1692" s="129" t="s">
        <v>550</v>
      </c>
      <c r="C1692" s="130">
        <v>3478</v>
      </c>
      <c r="D1692" s="129" t="s">
        <v>620</v>
      </c>
      <c r="E1692" s="169">
        <f>VLOOKUP($C1692,'2020-21 School Level AAFTE'!$C:$Z,11,FALSE)</f>
        <v>0.41860000000000003</v>
      </c>
      <c r="F1692" s="169" t="str">
        <f>VLOOKUP($C1692,'2020-21 School Level AAFTE'!$C:$Z,8,FALSE)</f>
        <v>No</v>
      </c>
      <c r="G1692" s="167">
        <f>VLOOKUP($C1692,'2020-21 School Level AAFTE'!$C:$I,7,FALSE)</f>
        <v>421.2</v>
      </c>
      <c r="H1692" s="145">
        <f>IFERROR(IF(F1692= "yes",VLOOKUP(C1692,Summary!$B:$I,5,0),0),0)</f>
        <v>0</v>
      </c>
      <c r="I1692" s="143">
        <f t="shared" si="370"/>
        <v>0</v>
      </c>
      <c r="J1692" s="101">
        <f>VLOOKUP($A1692,'2021-22 Salary &amp; Benefits'!$A:$I,3,FALSE)</f>
        <v>1.18</v>
      </c>
      <c r="K1692" s="101">
        <f>VLOOKUP($A1692,'2021-22 Salary &amp; Benefits'!$A:$I,4,FALSE)</f>
        <v>1.18</v>
      </c>
      <c r="L1692" s="45">
        <f t="shared" si="371"/>
        <v>0</v>
      </c>
      <c r="M1692" s="29">
        <v>15</v>
      </c>
      <c r="N1692" s="31">
        <f t="shared" si="372"/>
        <v>0</v>
      </c>
      <c r="O1692" s="29">
        <v>1.1000000000000001</v>
      </c>
      <c r="P1692" s="29">
        <v>36</v>
      </c>
      <c r="Q1692" s="32">
        <f t="shared" si="373"/>
        <v>0</v>
      </c>
      <c r="R1692" s="122">
        <f t="shared" si="374"/>
        <v>0</v>
      </c>
      <c r="S1692" s="25">
        <f>VLOOKUP($A1692,'2021-22 Salary &amp; Benefits'!$A:$I,5,FALSE)</f>
        <v>67585</v>
      </c>
      <c r="T1692" s="25">
        <f>VLOOKUP($A1692,'2021-22 Salary &amp; Benefits'!$A:$I,6,FALSE)</f>
        <v>68937</v>
      </c>
      <c r="U1692" s="26">
        <f t="shared" si="375"/>
        <v>0</v>
      </c>
      <c r="V1692" s="26">
        <f t="shared" si="376"/>
        <v>0</v>
      </c>
      <c r="W1692" s="26">
        <f>'2021-22 Salary &amp; Benefits'!G$6</f>
        <v>11848.32</v>
      </c>
      <c r="X1692" s="28">
        <f>'2021-22 Salary &amp; Benefits'!H$6</f>
        <v>0.2271</v>
      </c>
      <c r="Y1692" s="28">
        <f>'2021-22 Salary &amp; Benefits'!I$6</f>
        <v>0.22070000000000001</v>
      </c>
      <c r="Z1692" s="26">
        <f t="shared" si="377"/>
        <v>0</v>
      </c>
      <c r="AA1692" s="27">
        <f t="shared" si="381"/>
        <v>0</v>
      </c>
      <c r="AB1692" s="27">
        <f t="shared" si="378"/>
        <v>0</v>
      </c>
      <c r="AC1692" s="27">
        <f t="shared" si="379"/>
        <v>0</v>
      </c>
      <c r="AD1692" s="26">
        <f t="shared" si="380"/>
        <v>0</v>
      </c>
    </row>
    <row r="1693" spans="1:30" s="5" customFormat="1">
      <c r="A1693" s="129" t="s">
        <v>2359</v>
      </c>
      <c r="B1693" s="129" t="s">
        <v>550</v>
      </c>
      <c r="C1693" s="130">
        <v>2733</v>
      </c>
      <c r="D1693" s="129" t="s">
        <v>602</v>
      </c>
      <c r="E1693" s="169">
        <f>VLOOKUP($C1693,'2020-21 School Level AAFTE'!$C:$Z,11,FALSE)</f>
        <v>0.13370000000000001</v>
      </c>
      <c r="F1693" s="169" t="str">
        <f>VLOOKUP($C1693,'2020-21 School Level AAFTE'!$C:$Z,8,FALSE)</f>
        <v>No</v>
      </c>
      <c r="G1693" s="167">
        <f>VLOOKUP($C1693,'2020-21 School Level AAFTE'!$C:$I,7,FALSE)</f>
        <v>415</v>
      </c>
      <c r="H1693" s="145">
        <f>IFERROR(IF(F1693= "yes",VLOOKUP(C1693,Summary!$B:$I,5,0),0),0)</f>
        <v>0</v>
      </c>
      <c r="I1693" s="143">
        <f t="shared" si="370"/>
        <v>0</v>
      </c>
      <c r="J1693" s="101">
        <f>VLOOKUP($A1693,'2021-22 Salary &amp; Benefits'!$A:$I,3,FALSE)</f>
        <v>1.18</v>
      </c>
      <c r="K1693" s="101">
        <f>VLOOKUP($A1693,'2021-22 Salary &amp; Benefits'!$A:$I,4,FALSE)</f>
        <v>1.18</v>
      </c>
      <c r="L1693" s="45">
        <f t="shared" si="371"/>
        <v>0</v>
      </c>
      <c r="M1693" s="29">
        <v>15</v>
      </c>
      <c r="N1693" s="31">
        <f t="shared" si="372"/>
        <v>0</v>
      </c>
      <c r="O1693" s="29">
        <v>1.1000000000000001</v>
      </c>
      <c r="P1693" s="29">
        <v>36</v>
      </c>
      <c r="Q1693" s="32">
        <f t="shared" si="373"/>
        <v>0</v>
      </c>
      <c r="R1693" s="122">
        <f t="shared" si="374"/>
        <v>0</v>
      </c>
      <c r="S1693" s="25">
        <f>VLOOKUP($A1693,'2021-22 Salary &amp; Benefits'!$A:$I,5,FALSE)</f>
        <v>67585</v>
      </c>
      <c r="T1693" s="25">
        <f>VLOOKUP($A1693,'2021-22 Salary &amp; Benefits'!$A:$I,6,FALSE)</f>
        <v>68937</v>
      </c>
      <c r="U1693" s="26">
        <f t="shared" si="375"/>
        <v>0</v>
      </c>
      <c r="V1693" s="26">
        <f t="shared" si="376"/>
        <v>0</v>
      </c>
      <c r="W1693" s="26">
        <f>'2021-22 Salary &amp; Benefits'!G$6</f>
        <v>11848.32</v>
      </c>
      <c r="X1693" s="28">
        <f>'2021-22 Salary &amp; Benefits'!H$6</f>
        <v>0.2271</v>
      </c>
      <c r="Y1693" s="28">
        <f>'2021-22 Salary &amp; Benefits'!I$6</f>
        <v>0.22070000000000001</v>
      </c>
      <c r="Z1693" s="26">
        <f t="shared" si="377"/>
        <v>0</v>
      </c>
      <c r="AA1693" s="27">
        <f t="shared" si="381"/>
        <v>0</v>
      </c>
      <c r="AB1693" s="27">
        <f t="shared" si="378"/>
        <v>0</v>
      </c>
      <c r="AC1693" s="27">
        <f t="shared" si="379"/>
        <v>0</v>
      </c>
      <c r="AD1693" s="26">
        <f t="shared" si="380"/>
        <v>0</v>
      </c>
    </row>
    <row r="1694" spans="1:30" s="5" customFormat="1">
      <c r="A1694" s="129" t="s">
        <v>2359</v>
      </c>
      <c r="B1694" s="129" t="s">
        <v>550</v>
      </c>
      <c r="C1694" s="130">
        <v>2437</v>
      </c>
      <c r="D1694" s="129" t="s">
        <v>595</v>
      </c>
      <c r="E1694" s="169">
        <f>VLOOKUP($C1694,'2020-21 School Level AAFTE'!$C:$Z,11,FALSE)</f>
        <v>0.26229999999999998</v>
      </c>
      <c r="F1694" s="169" t="str">
        <f>VLOOKUP($C1694,'2020-21 School Level AAFTE'!$C:$Z,8,FALSE)</f>
        <v>No</v>
      </c>
      <c r="G1694" s="167">
        <f>VLOOKUP($C1694,'2020-21 School Level AAFTE'!$C:$I,7,FALSE)</f>
        <v>266.8</v>
      </c>
      <c r="H1694" s="145">
        <f>IFERROR(IF(F1694= "yes",VLOOKUP(C1694,Summary!$B:$I,5,0),0),0)</f>
        <v>0</v>
      </c>
      <c r="I1694" s="143">
        <f t="shared" si="370"/>
        <v>0</v>
      </c>
      <c r="J1694" s="101">
        <f>VLOOKUP($A1694,'2021-22 Salary &amp; Benefits'!$A:$I,3,FALSE)</f>
        <v>1.18</v>
      </c>
      <c r="K1694" s="101">
        <f>VLOOKUP($A1694,'2021-22 Salary &amp; Benefits'!$A:$I,4,FALSE)</f>
        <v>1.18</v>
      </c>
      <c r="L1694" s="45">
        <f t="shared" si="371"/>
        <v>0</v>
      </c>
      <c r="M1694" s="29">
        <v>15</v>
      </c>
      <c r="N1694" s="31">
        <f t="shared" si="372"/>
        <v>0</v>
      </c>
      <c r="O1694" s="29">
        <v>1.1000000000000001</v>
      </c>
      <c r="P1694" s="29">
        <v>36</v>
      </c>
      <c r="Q1694" s="32">
        <f t="shared" si="373"/>
        <v>0</v>
      </c>
      <c r="R1694" s="122">
        <f t="shared" si="374"/>
        <v>0</v>
      </c>
      <c r="S1694" s="25">
        <f>VLOOKUP($A1694,'2021-22 Salary &amp; Benefits'!$A:$I,5,FALSE)</f>
        <v>67585</v>
      </c>
      <c r="T1694" s="25">
        <f>VLOOKUP($A1694,'2021-22 Salary &amp; Benefits'!$A:$I,6,FALSE)</f>
        <v>68937</v>
      </c>
      <c r="U1694" s="26">
        <f t="shared" si="375"/>
        <v>0</v>
      </c>
      <c r="V1694" s="26">
        <f t="shared" si="376"/>
        <v>0</v>
      </c>
      <c r="W1694" s="26">
        <f>'2021-22 Salary &amp; Benefits'!G$6</f>
        <v>11848.32</v>
      </c>
      <c r="X1694" s="28">
        <f>'2021-22 Salary &amp; Benefits'!H$6</f>
        <v>0.2271</v>
      </c>
      <c r="Y1694" s="28">
        <f>'2021-22 Salary &amp; Benefits'!I$6</f>
        <v>0.22070000000000001</v>
      </c>
      <c r="Z1694" s="26">
        <f t="shared" si="377"/>
        <v>0</v>
      </c>
      <c r="AA1694" s="27">
        <f t="shared" si="381"/>
        <v>0</v>
      </c>
      <c r="AB1694" s="27">
        <f t="shared" si="378"/>
        <v>0</v>
      </c>
      <c r="AC1694" s="27">
        <f t="shared" si="379"/>
        <v>0</v>
      </c>
      <c r="AD1694" s="26">
        <f t="shared" si="380"/>
        <v>0</v>
      </c>
    </row>
    <row r="1695" spans="1:30" s="5" customFormat="1">
      <c r="A1695" s="129" t="s">
        <v>2359</v>
      </c>
      <c r="B1695" s="129" t="s">
        <v>550</v>
      </c>
      <c r="C1695" s="130">
        <v>2183</v>
      </c>
      <c r="D1695" s="129" t="s">
        <v>577</v>
      </c>
      <c r="E1695" s="169">
        <f>VLOOKUP($C1695,'2020-21 School Level AAFTE'!$C:$Z,11,FALSE)</f>
        <v>6.2700000000000006E-2</v>
      </c>
      <c r="F1695" s="169" t="str">
        <f>VLOOKUP($C1695,'2020-21 School Level AAFTE'!$C:$Z,8,FALSE)</f>
        <v>No</v>
      </c>
      <c r="G1695" s="167">
        <f>VLOOKUP($C1695,'2020-21 School Level AAFTE'!$C:$I,7,FALSE)</f>
        <v>338.34</v>
      </c>
      <c r="H1695" s="145">
        <f>IFERROR(IF(F1695= "yes",VLOOKUP(C1695,Summary!$B:$I,5,0),0),0)</f>
        <v>0</v>
      </c>
      <c r="I1695" s="143">
        <f t="shared" si="370"/>
        <v>0</v>
      </c>
      <c r="J1695" s="101">
        <f>VLOOKUP($A1695,'2021-22 Salary &amp; Benefits'!$A:$I,3,FALSE)</f>
        <v>1.18</v>
      </c>
      <c r="K1695" s="101">
        <f>VLOOKUP($A1695,'2021-22 Salary &amp; Benefits'!$A:$I,4,FALSE)</f>
        <v>1.18</v>
      </c>
      <c r="L1695" s="45">
        <f t="shared" si="371"/>
        <v>0</v>
      </c>
      <c r="M1695" s="29">
        <v>15</v>
      </c>
      <c r="N1695" s="31">
        <f t="shared" si="372"/>
        <v>0</v>
      </c>
      <c r="O1695" s="29">
        <v>1.1000000000000001</v>
      </c>
      <c r="P1695" s="29">
        <v>36</v>
      </c>
      <c r="Q1695" s="32">
        <f t="shared" si="373"/>
        <v>0</v>
      </c>
      <c r="R1695" s="122">
        <f t="shared" si="374"/>
        <v>0</v>
      </c>
      <c r="S1695" s="25">
        <f>VLOOKUP($A1695,'2021-22 Salary &amp; Benefits'!$A:$I,5,FALSE)</f>
        <v>67585</v>
      </c>
      <c r="T1695" s="25">
        <f>VLOOKUP($A1695,'2021-22 Salary &amp; Benefits'!$A:$I,6,FALSE)</f>
        <v>68937</v>
      </c>
      <c r="U1695" s="26">
        <f t="shared" si="375"/>
        <v>0</v>
      </c>
      <c r="V1695" s="26">
        <f t="shared" si="376"/>
        <v>0</v>
      </c>
      <c r="W1695" s="26">
        <f>'2021-22 Salary &amp; Benefits'!G$6</f>
        <v>11848.32</v>
      </c>
      <c r="X1695" s="28">
        <f>'2021-22 Salary &amp; Benefits'!H$6</f>
        <v>0.2271</v>
      </c>
      <c r="Y1695" s="28">
        <f>'2021-22 Salary &amp; Benefits'!I$6</f>
        <v>0.22070000000000001</v>
      </c>
      <c r="Z1695" s="26">
        <f t="shared" si="377"/>
        <v>0</v>
      </c>
      <c r="AA1695" s="27">
        <f t="shared" si="381"/>
        <v>0</v>
      </c>
      <c r="AB1695" s="27">
        <f t="shared" si="378"/>
        <v>0</v>
      </c>
      <c r="AC1695" s="27">
        <f t="shared" si="379"/>
        <v>0</v>
      </c>
      <c r="AD1695" s="26">
        <f t="shared" si="380"/>
        <v>0</v>
      </c>
    </row>
    <row r="1696" spans="1:30" s="5" customFormat="1">
      <c r="A1696" s="129" t="s">
        <v>2359</v>
      </c>
      <c r="B1696" s="129" t="s">
        <v>550</v>
      </c>
      <c r="C1696" s="130">
        <v>2121</v>
      </c>
      <c r="D1696" s="129" t="s">
        <v>568</v>
      </c>
      <c r="E1696" s="169">
        <f>VLOOKUP($C1696,'2020-21 School Level AAFTE'!$C:$Z,11,FALSE)</f>
        <v>0.44779999999999998</v>
      </c>
      <c r="F1696" s="169" t="str">
        <f>VLOOKUP($C1696,'2020-21 School Level AAFTE'!$C:$Z,8,FALSE)</f>
        <v>No</v>
      </c>
      <c r="G1696" s="167">
        <f>VLOOKUP($C1696,'2020-21 School Level AAFTE'!$C:$I,7,FALSE)</f>
        <v>340.2</v>
      </c>
      <c r="H1696" s="145">
        <f>IFERROR(IF(F1696= "yes",VLOOKUP(C1696,Summary!$B:$I,5,0),0),0)</f>
        <v>0</v>
      </c>
      <c r="I1696" s="143">
        <f t="shared" si="370"/>
        <v>0</v>
      </c>
      <c r="J1696" s="101">
        <f>VLOOKUP($A1696,'2021-22 Salary &amp; Benefits'!$A:$I,3,FALSE)</f>
        <v>1.18</v>
      </c>
      <c r="K1696" s="101">
        <f>VLOOKUP($A1696,'2021-22 Salary &amp; Benefits'!$A:$I,4,FALSE)</f>
        <v>1.18</v>
      </c>
      <c r="L1696" s="45">
        <f t="shared" si="371"/>
        <v>0</v>
      </c>
      <c r="M1696" s="29">
        <v>15</v>
      </c>
      <c r="N1696" s="31">
        <f t="shared" si="372"/>
        <v>0</v>
      </c>
      <c r="O1696" s="29">
        <v>1.1000000000000001</v>
      </c>
      <c r="P1696" s="29">
        <v>36</v>
      </c>
      <c r="Q1696" s="32">
        <f t="shared" si="373"/>
        <v>0</v>
      </c>
      <c r="R1696" s="122">
        <f t="shared" si="374"/>
        <v>0</v>
      </c>
      <c r="S1696" s="25">
        <f>VLOOKUP($A1696,'2021-22 Salary &amp; Benefits'!$A:$I,5,FALSE)</f>
        <v>67585</v>
      </c>
      <c r="T1696" s="25">
        <f>VLOOKUP($A1696,'2021-22 Salary &amp; Benefits'!$A:$I,6,FALSE)</f>
        <v>68937</v>
      </c>
      <c r="U1696" s="26">
        <f t="shared" si="375"/>
        <v>0</v>
      </c>
      <c r="V1696" s="26">
        <f t="shared" si="376"/>
        <v>0</v>
      </c>
      <c r="W1696" s="26">
        <f>'2021-22 Salary &amp; Benefits'!G$6</f>
        <v>11848.32</v>
      </c>
      <c r="X1696" s="28">
        <f>'2021-22 Salary &amp; Benefits'!H$6</f>
        <v>0.2271</v>
      </c>
      <c r="Y1696" s="28">
        <f>'2021-22 Salary &amp; Benefits'!I$6</f>
        <v>0.22070000000000001</v>
      </c>
      <c r="Z1696" s="26">
        <f t="shared" si="377"/>
        <v>0</v>
      </c>
      <c r="AA1696" s="27">
        <f t="shared" si="381"/>
        <v>0</v>
      </c>
      <c r="AB1696" s="27">
        <f t="shared" si="378"/>
        <v>0</v>
      </c>
      <c r="AC1696" s="27">
        <f t="shared" si="379"/>
        <v>0</v>
      </c>
      <c r="AD1696" s="26">
        <f t="shared" si="380"/>
        <v>0</v>
      </c>
    </row>
    <row r="1697" spans="1:30" s="5" customFormat="1">
      <c r="A1697" s="129" t="s">
        <v>2359</v>
      </c>
      <c r="B1697" s="129" t="s">
        <v>550</v>
      </c>
      <c r="C1697" s="130">
        <v>3874</v>
      </c>
      <c r="D1697" s="129" t="s">
        <v>632</v>
      </c>
      <c r="E1697" s="169">
        <f>VLOOKUP($C1697,'2020-21 School Level AAFTE'!$C:$Z,11,FALSE)</f>
        <v>0.55559999999999998</v>
      </c>
      <c r="F1697" s="169" t="str">
        <f>VLOOKUP($C1697,'2020-21 School Level AAFTE'!$C:$Z,8,FALSE)</f>
        <v>Yes</v>
      </c>
      <c r="G1697" s="167">
        <f>VLOOKUP($C1697,'2020-21 School Level AAFTE'!$C:$I,7,FALSE)</f>
        <v>127.4</v>
      </c>
      <c r="H1697" s="145">
        <f>IFERROR(IF(F1697= "yes",VLOOKUP(C1697,Summary!$B:$I,5,0),0),0)</f>
        <v>0</v>
      </c>
      <c r="I1697" s="143">
        <f t="shared" si="370"/>
        <v>127.4</v>
      </c>
      <c r="J1697" s="101">
        <f>VLOOKUP($A1697,'2021-22 Salary &amp; Benefits'!$A:$I,3,FALSE)</f>
        <v>1.18</v>
      </c>
      <c r="K1697" s="101">
        <f>VLOOKUP($A1697,'2021-22 Salary &amp; Benefits'!$A:$I,4,FALSE)</f>
        <v>1.18</v>
      </c>
      <c r="L1697" s="45">
        <f t="shared" si="371"/>
        <v>127.4</v>
      </c>
      <c r="M1697" s="29">
        <v>15</v>
      </c>
      <c r="N1697" s="31">
        <f t="shared" si="372"/>
        <v>8.4933333333333341</v>
      </c>
      <c r="O1697" s="29">
        <v>1.1000000000000001</v>
      </c>
      <c r="P1697" s="29">
        <v>36</v>
      </c>
      <c r="Q1697" s="32">
        <f t="shared" si="373"/>
        <v>336.33600000000007</v>
      </c>
      <c r="R1697" s="122">
        <f t="shared" si="374"/>
        <v>0.37370666666666674</v>
      </c>
      <c r="S1697" s="25">
        <f>VLOOKUP($A1697,'2021-22 Salary &amp; Benefits'!$A:$I,5,FALSE)</f>
        <v>67585</v>
      </c>
      <c r="T1697" s="25">
        <f>VLOOKUP($A1697,'2021-22 Salary &amp; Benefits'!$A:$I,6,FALSE)</f>
        <v>68937</v>
      </c>
      <c r="U1697" s="26">
        <f t="shared" si="375"/>
        <v>29803.218778666673</v>
      </c>
      <c r="V1697" s="26">
        <f t="shared" si="376"/>
        <v>596.19666773332938</v>
      </c>
      <c r="W1697" s="26">
        <f>'2021-22 Salary &amp; Benefits'!G$6</f>
        <v>11848.32</v>
      </c>
      <c r="X1697" s="28">
        <f>'2021-22 Salary &amp; Benefits'!H$6</f>
        <v>0.2271</v>
      </c>
      <c r="Y1697" s="28">
        <f>'2021-22 Salary &amp; Benefits'!I$6</f>
        <v>0.22070000000000001</v>
      </c>
      <c r="Z1697" s="26">
        <f t="shared" si="377"/>
        <v>11327.687762003949</v>
      </c>
      <c r="AA1697" s="27">
        <f t="shared" si="381"/>
        <v>506.65692410666674</v>
      </c>
      <c r="AB1697" s="27">
        <f t="shared" si="378"/>
        <v>111.81918315034135</v>
      </c>
      <c r="AC1697" s="27">
        <f t="shared" si="379"/>
        <v>618.47610725700804</v>
      </c>
      <c r="AD1697" s="26">
        <f t="shared" si="380"/>
        <v>42345.579315660958</v>
      </c>
    </row>
    <row r="1698" spans="1:30" s="5" customFormat="1">
      <c r="A1698" s="129" t="s">
        <v>2359</v>
      </c>
      <c r="B1698" s="129" t="s">
        <v>550</v>
      </c>
      <c r="C1698" s="130">
        <v>5566</v>
      </c>
      <c r="D1698" s="129" t="s">
        <v>142</v>
      </c>
      <c r="E1698" s="169">
        <f>VLOOKUP($C1698,'2020-21 School Level AAFTE'!$C:$Z,11,FALSE)</f>
        <v>7.4499999999999997E-2</v>
      </c>
      <c r="F1698" s="169" t="str">
        <f>VLOOKUP($C1698,'2020-21 School Level AAFTE'!$C:$Z,8,FALSE)</f>
        <v>No</v>
      </c>
      <c r="G1698" s="167">
        <f>VLOOKUP($C1698,'2020-21 School Level AAFTE'!$C:$I,7,FALSE)</f>
        <v>944.22</v>
      </c>
      <c r="H1698" s="145">
        <f>IFERROR(IF(F1698= "yes",VLOOKUP(C1698,Summary!$B:$I,5,0),0),0)</f>
        <v>0</v>
      </c>
      <c r="I1698" s="143">
        <f t="shared" si="370"/>
        <v>0</v>
      </c>
      <c r="J1698" s="101">
        <f>VLOOKUP($A1698,'2021-22 Salary &amp; Benefits'!$A:$I,3,FALSE)</f>
        <v>1.18</v>
      </c>
      <c r="K1698" s="101">
        <f>VLOOKUP($A1698,'2021-22 Salary &amp; Benefits'!$A:$I,4,FALSE)</f>
        <v>1.18</v>
      </c>
      <c r="L1698" s="45">
        <f t="shared" si="371"/>
        <v>0</v>
      </c>
      <c r="M1698" s="29">
        <v>15</v>
      </c>
      <c r="N1698" s="31">
        <f t="shared" si="372"/>
        <v>0</v>
      </c>
      <c r="O1698" s="29">
        <v>1.1000000000000001</v>
      </c>
      <c r="P1698" s="29">
        <v>36</v>
      </c>
      <c r="Q1698" s="32">
        <f t="shared" si="373"/>
        <v>0</v>
      </c>
      <c r="R1698" s="122">
        <f t="shared" si="374"/>
        <v>0</v>
      </c>
      <c r="S1698" s="25">
        <f>VLOOKUP($A1698,'2021-22 Salary &amp; Benefits'!$A:$I,5,FALSE)</f>
        <v>67585</v>
      </c>
      <c r="T1698" s="25">
        <f>VLOOKUP($A1698,'2021-22 Salary &amp; Benefits'!$A:$I,6,FALSE)</f>
        <v>68937</v>
      </c>
      <c r="U1698" s="26">
        <f t="shared" si="375"/>
        <v>0</v>
      </c>
      <c r="V1698" s="26">
        <f t="shared" si="376"/>
        <v>0</v>
      </c>
      <c r="W1698" s="26">
        <f>'2021-22 Salary &amp; Benefits'!G$6</f>
        <v>11848.32</v>
      </c>
      <c r="X1698" s="28">
        <f>'2021-22 Salary &amp; Benefits'!H$6</f>
        <v>0.2271</v>
      </c>
      <c r="Y1698" s="28">
        <f>'2021-22 Salary &amp; Benefits'!I$6</f>
        <v>0.22070000000000001</v>
      </c>
      <c r="Z1698" s="26">
        <f t="shared" si="377"/>
        <v>0</v>
      </c>
      <c r="AA1698" s="27">
        <f t="shared" si="381"/>
        <v>0</v>
      </c>
      <c r="AB1698" s="27">
        <f t="shared" si="378"/>
        <v>0</v>
      </c>
      <c r="AC1698" s="27">
        <f t="shared" si="379"/>
        <v>0</v>
      </c>
      <c r="AD1698" s="26">
        <f t="shared" si="380"/>
        <v>0</v>
      </c>
    </row>
    <row r="1699" spans="1:30" s="5" customFormat="1">
      <c r="A1699" s="129" t="s">
        <v>2359</v>
      </c>
      <c r="B1699" s="129" t="s">
        <v>550</v>
      </c>
      <c r="C1699" s="130">
        <v>5276</v>
      </c>
      <c r="D1699" s="129" t="s">
        <v>643</v>
      </c>
      <c r="E1699" s="169">
        <f>VLOOKUP($C1699,'2020-21 School Level AAFTE'!$C:$Z,11,FALSE)</f>
        <v>0.3039</v>
      </c>
      <c r="F1699" s="169" t="str">
        <f>VLOOKUP($C1699,'2020-21 School Level AAFTE'!$C:$Z,8,FALSE)</f>
        <v>No</v>
      </c>
      <c r="G1699" s="167">
        <f>VLOOKUP($C1699,'2020-21 School Level AAFTE'!$C:$I,7,FALSE)</f>
        <v>515.76</v>
      </c>
      <c r="H1699" s="145">
        <f>IFERROR(IF(F1699= "yes",VLOOKUP(C1699,Summary!$B:$I,5,0),0),0)</f>
        <v>0</v>
      </c>
      <c r="I1699" s="143">
        <f t="shared" si="370"/>
        <v>0</v>
      </c>
      <c r="J1699" s="101">
        <f>VLOOKUP($A1699,'2021-22 Salary &amp; Benefits'!$A:$I,3,FALSE)</f>
        <v>1.18</v>
      </c>
      <c r="K1699" s="101">
        <f>VLOOKUP($A1699,'2021-22 Salary &amp; Benefits'!$A:$I,4,FALSE)</f>
        <v>1.18</v>
      </c>
      <c r="L1699" s="45">
        <f t="shared" si="371"/>
        <v>0</v>
      </c>
      <c r="M1699" s="29">
        <v>15</v>
      </c>
      <c r="N1699" s="31">
        <f t="shared" si="372"/>
        <v>0</v>
      </c>
      <c r="O1699" s="29">
        <v>1.1000000000000001</v>
      </c>
      <c r="P1699" s="29">
        <v>36</v>
      </c>
      <c r="Q1699" s="32">
        <f t="shared" si="373"/>
        <v>0</v>
      </c>
      <c r="R1699" s="122">
        <f t="shared" si="374"/>
        <v>0</v>
      </c>
      <c r="S1699" s="25">
        <f>VLOOKUP($A1699,'2021-22 Salary &amp; Benefits'!$A:$I,5,FALSE)</f>
        <v>67585</v>
      </c>
      <c r="T1699" s="25">
        <f>VLOOKUP($A1699,'2021-22 Salary &amp; Benefits'!$A:$I,6,FALSE)</f>
        <v>68937</v>
      </c>
      <c r="U1699" s="26">
        <f t="shared" si="375"/>
        <v>0</v>
      </c>
      <c r="V1699" s="26">
        <f t="shared" si="376"/>
        <v>0</v>
      </c>
      <c r="W1699" s="26">
        <f>'2021-22 Salary &amp; Benefits'!G$6</f>
        <v>11848.32</v>
      </c>
      <c r="X1699" s="28">
        <f>'2021-22 Salary &amp; Benefits'!H$6</f>
        <v>0.2271</v>
      </c>
      <c r="Y1699" s="28">
        <f>'2021-22 Salary &amp; Benefits'!I$6</f>
        <v>0.22070000000000001</v>
      </c>
      <c r="Z1699" s="26">
        <f t="shared" si="377"/>
        <v>0</v>
      </c>
      <c r="AA1699" s="27">
        <f t="shared" si="381"/>
        <v>0</v>
      </c>
      <c r="AB1699" s="27">
        <f t="shared" si="378"/>
        <v>0</v>
      </c>
      <c r="AC1699" s="27">
        <f t="shared" si="379"/>
        <v>0</v>
      </c>
      <c r="AD1699" s="26">
        <f t="shared" si="380"/>
        <v>0</v>
      </c>
    </row>
    <row r="1700" spans="1:30" s="5" customFormat="1">
      <c r="A1700" s="129" t="s">
        <v>2359</v>
      </c>
      <c r="B1700" s="129" t="s">
        <v>550</v>
      </c>
      <c r="C1700" s="130">
        <v>3714</v>
      </c>
      <c r="D1700" s="129" t="s">
        <v>626</v>
      </c>
      <c r="E1700" s="169">
        <f>VLOOKUP($C1700,'2020-21 School Level AAFTE'!$C:$Z,11,FALSE)</f>
        <v>0.62709999999999999</v>
      </c>
      <c r="F1700" s="169" t="str">
        <f>VLOOKUP($C1700,'2020-21 School Level AAFTE'!$C:$Z,8,FALSE)</f>
        <v>Yes</v>
      </c>
      <c r="G1700" s="167">
        <f>VLOOKUP($C1700,'2020-21 School Level AAFTE'!$C:$I,7,FALSE)</f>
        <v>268.53999999999996</v>
      </c>
      <c r="H1700" s="145">
        <f>IFERROR(IF(F1700= "yes",VLOOKUP(C1700,Summary!$B:$I,5,0),0),0)</f>
        <v>0</v>
      </c>
      <c r="I1700" s="144">
        <f t="shared" si="370"/>
        <v>268.53999999999996</v>
      </c>
      <c r="J1700" s="101">
        <f>VLOOKUP($A1700,'2021-22 Salary &amp; Benefits'!$A:$I,3,FALSE)</f>
        <v>1.18</v>
      </c>
      <c r="K1700" s="101">
        <f>VLOOKUP($A1700,'2021-22 Salary &amp; Benefits'!$A:$I,4,FALSE)</f>
        <v>1.18</v>
      </c>
      <c r="L1700" s="121">
        <f t="shared" si="371"/>
        <v>268.53999999999996</v>
      </c>
      <c r="M1700" s="29">
        <v>15</v>
      </c>
      <c r="N1700" s="31">
        <f t="shared" si="372"/>
        <v>17.902666666666665</v>
      </c>
      <c r="O1700" s="29">
        <v>1.1000000000000001</v>
      </c>
      <c r="P1700" s="29">
        <v>36</v>
      </c>
      <c r="Q1700" s="32">
        <f t="shared" si="373"/>
        <v>708.94560000000001</v>
      </c>
      <c r="R1700" s="122">
        <f t="shared" si="374"/>
        <v>0.78771733333333338</v>
      </c>
      <c r="S1700" s="25">
        <f>VLOOKUP($A1700,'2021-22 Salary &amp; Benefits'!$A:$I,5,FALSE)</f>
        <v>67585</v>
      </c>
      <c r="T1700" s="25">
        <f>VLOOKUP($A1700,'2021-22 Salary &amp; Benefits'!$A:$I,6,FALSE)</f>
        <v>68937</v>
      </c>
      <c r="U1700" s="26">
        <f t="shared" si="375"/>
        <v>62820.693648533343</v>
      </c>
      <c r="V1700" s="26">
        <f t="shared" si="376"/>
        <v>1256.6927249066503</v>
      </c>
      <c r="W1700" s="26">
        <f>'2021-22 Salary &amp; Benefits'!G$6</f>
        <v>11848.32</v>
      </c>
      <c r="X1700" s="28">
        <f>'2021-22 Salary &amp; Benefits'!H$6</f>
        <v>0.2271</v>
      </c>
      <c r="Y1700" s="28">
        <f>'2021-22 Salary &amp; Benefits'!I$6</f>
        <v>0.22070000000000001</v>
      </c>
      <c r="Z1700" s="26">
        <f t="shared" si="377"/>
        <v>23877.058646848818</v>
      </c>
      <c r="AA1700" s="27">
        <f t="shared" si="381"/>
        <v>1067.9564395573334</v>
      </c>
      <c r="AB1700" s="27">
        <f t="shared" si="378"/>
        <v>235.6979862103035</v>
      </c>
      <c r="AC1700" s="27">
        <f t="shared" si="379"/>
        <v>1303.6544257676369</v>
      </c>
      <c r="AD1700" s="26">
        <f t="shared" si="380"/>
        <v>89258.099446056454</v>
      </c>
    </row>
    <row r="1701" spans="1:30" s="5" customFormat="1">
      <c r="A1701" s="129" t="s">
        <v>2359</v>
      </c>
      <c r="B1701" s="129" t="s">
        <v>550</v>
      </c>
      <c r="C1701" s="130">
        <v>2462</v>
      </c>
      <c r="D1701" s="129" t="s">
        <v>597</v>
      </c>
      <c r="E1701" s="169">
        <f>VLOOKUP($C1701,'2020-21 School Level AAFTE'!$C:$Z,11,FALSE)</f>
        <v>6.7400000000000002E-2</v>
      </c>
      <c r="F1701" s="169" t="str">
        <f>VLOOKUP($C1701,'2020-21 School Level AAFTE'!$C:$Z,8,FALSE)</f>
        <v>No</v>
      </c>
      <c r="G1701" s="167">
        <f>VLOOKUP($C1701,'2020-21 School Level AAFTE'!$C:$I,7,FALSE)</f>
        <v>462.2</v>
      </c>
      <c r="H1701" s="145">
        <f>IFERROR(IF(F1701= "yes",VLOOKUP(C1701,Summary!$B:$I,5,0),0),0)</f>
        <v>0</v>
      </c>
      <c r="I1701" s="144">
        <f t="shared" si="370"/>
        <v>0</v>
      </c>
      <c r="J1701" s="101">
        <f>VLOOKUP($A1701,'2021-22 Salary &amp; Benefits'!$A:$I,3,FALSE)</f>
        <v>1.18</v>
      </c>
      <c r="K1701" s="101">
        <f>VLOOKUP($A1701,'2021-22 Salary &amp; Benefits'!$A:$I,4,FALSE)</f>
        <v>1.18</v>
      </c>
      <c r="L1701" s="121">
        <f t="shared" si="371"/>
        <v>0</v>
      </c>
      <c r="M1701" s="29">
        <v>15</v>
      </c>
      <c r="N1701" s="31">
        <f t="shared" si="372"/>
        <v>0</v>
      </c>
      <c r="O1701" s="29">
        <v>1.1000000000000001</v>
      </c>
      <c r="P1701" s="29">
        <v>36</v>
      </c>
      <c r="Q1701" s="32">
        <f t="shared" si="373"/>
        <v>0</v>
      </c>
      <c r="R1701" s="122">
        <f t="shared" si="374"/>
        <v>0</v>
      </c>
      <c r="S1701" s="25">
        <f>VLOOKUP($A1701,'2021-22 Salary &amp; Benefits'!$A:$I,5,FALSE)</f>
        <v>67585</v>
      </c>
      <c r="T1701" s="25">
        <f>VLOOKUP($A1701,'2021-22 Salary &amp; Benefits'!$A:$I,6,FALSE)</f>
        <v>68937</v>
      </c>
      <c r="U1701" s="26">
        <f t="shared" si="375"/>
        <v>0</v>
      </c>
      <c r="V1701" s="26">
        <f t="shared" si="376"/>
        <v>0</v>
      </c>
      <c r="W1701" s="26">
        <f>'2021-22 Salary &amp; Benefits'!G$6</f>
        <v>11848.32</v>
      </c>
      <c r="X1701" s="28">
        <f>'2021-22 Salary &amp; Benefits'!H$6</f>
        <v>0.2271</v>
      </c>
      <c r="Y1701" s="28">
        <f>'2021-22 Salary &amp; Benefits'!I$6</f>
        <v>0.22070000000000001</v>
      </c>
      <c r="Z1701" s="26">
        <f t="shared" si="377"/>
        <v>0</v>
      </c>
      <c r="AA1701" s="27">
        <f t="shared" si="381"/>
        <v>0</v>
      </c>
      <c r="AB1701" s="27">
        <f t="shared" si="378"/>
        <v>0</v>
      </c>
      <c r="AC1701" s="27">
        <f t="shared" si="379"/>
        <v>0</v>
      </c>
      <c r="AD1701" s="26">
        <f t="shared" si="380"/>
        <v>0</v>
      </c>
    </row>
    <row r="1702" spans="1:30" s="5" customFormat="1">
      <c r="A1702" s="129" t="s">
        <v>2359</v>
      </c>
      <c r="B1702" s="129" t="s">
        <v>550</v>
      </c>
      <c r="C1702" s="130">
        <v>2435</v>
      </c>
      <c r="D1702" s="129" t="s">
        <v>594</v>
      </c>
      <c r="E1702" s="169">
        <f>VLOOKUP($C1702,'2020-21 School Level AAFTE'!$C:$Z,11,FALSE)</f>
        <v>0.1547</v>
      </c>
      <c r="F1702" s="169" t="str">
        <f>VLOOKUP($C1702,'2020-21 School Level AAFTE'!$C:$Z,8,FALSE)</f>
        <v>No</v>
      </c>
      <c r="G1702" s="167">
        <f>VLOOKUP($C1702,'2020-21 School Level AAFTE'!$C:$I,7,FALSE)</f>
        <v>1015.87</v>
      </c>
      <c r="H1702" s="145">
        <f>IFERROR(IF(F1702= "yes",VLOOKUP(C1702,Summary!$B:$I,5,0),0),0)</f>
        <v>0</v>
      </c>
      <c r="I1702" s="143">
        <f t="shared" si="370"/>
        <v>0</v>
      </c>
      <c r="J1702" s="101">
        <f>VLOOKUP($A1702,'2021-22 Salary &amp; Benefits'!$A:$I,3,FALSE)</f>
        <v>1.18</v>
      </c>
      <c r="K1702" s="101">
        <f>VLOOKUP($A1702,'2021-22 Salary &amp; Benefits'!$A:$I,4,FALSE)</f>
        <v>1.18</v>
      </c>
      <c r="L1702" s="45">
        <f t="shared" si="371"/>
        <v>0</v>
      </c>
      <c r="M1702" s="29">
        <v>15</v>
      </c>
      <c r="N1702" s="31">
        <f t="shared" si="372"/>
        <v>0</v>
      </c>
      <c r="O1702" s="29">
        <v>1.1000000000000001</v>
      </c>
      <c r="P1702" s="29">
        <v>36</v>
      </c>
      <c r="Q1702" s="32">
        <f t="shared" si="373"/>
        <v>0</v>
      </c>
      <c r="R1702" s="122">
        <f t="shared" si="374"/>
        <v>0</v>
      </c>
      <c r="S1702" s="25">
        <f>VLOOKUP($A1702,'2021-22 Salary &amp; Benefits'!$A:$I,5,FALSE)</f>
        <v>67585</v>
      </c>
      <c r="T1702" s="25">
        <f>VLOOKUP($A1702,'2021-22 Salary &amp; Benefits'!$A:$I,6,FALSE)</f>
        <v>68937</v>
      </c>
      <c r="U1702" s="26">
        <f t="shared" si="375"/>
        <v>0</v>
      </c>
      <c r="V1702" s="26">
        <f t="shared" si="376"/>
        <v>0</v>
      </c>
      <c r="W1702" s="26">
        <f>'2021-22 Salary &amp; Benefits'!G$6</f>
        <v>11848.32</v>
      </c>
      <c r="X1702" s="28">
        <f>'2021-22 Salary &amp; Benefits'!H$6</f>
        <v>0.2271</v>
      </c>
      <c r="Y1702" s="28">
        <f>'2021-22 Salary &amp; Benefits'!I$6</f>
        <v>0.22070000000000001</v>
      </c>
      <c r="Z1702" s="26">
        <f t="shared" si="377"/>
        <v>0</v>
      </c>
      <c r="AA1702" s="27">
        <f t="shared" si="381"/>
        <v>0</v>
      </c>
      <c r="AB1702" s="27">
        <f t="shared" si="378"/>
        <v>0</v>
      </c>
      <c r="AC1702" s="27">
        <f t="shared" si="379"/>
        <v>0</v>
      </c>
      <c r="AD1702" s="26">
        <f t="shared" si="380"/>
        <v>0</v>
      </c>
    </row>
    <row r="1703" spans="1:30" s="5" customFormat="1">
      <c r="A1703" s="129" t="s">
        <v>2359</v>
      </c>
      <c r="B1703" s="129" t="s">
        <v>550</v>
      </c>
      <c r="C1703" s="130">
        <v>2069</v>
      </c>
      <c r="D1703" s="129" t="s">
        <v>561</v>
      </c>
      <c r="E1703" s="169">
        <f>VLOOKUP($C1703,'2020-21 School Level AAFTE'!$C:$Z,11,FALSE)</f>
        <v>0.4365</v>
      </c>
      <c r="F1703" s="169" t="str">
        <f>VLOOKUP($C1703,'2020-21 School Level AAFTE'!$C:$Z,8,FALSE)</f>
        <v>No</v>
      </c>
      <c r="G1703" s="167">
        <f>VLOOKUP($C1703,'2020-21 School Level AAFTE'!$C:$I,7,FALSE)</f>
        <v>244.5</v>
      </c>
      <c r="H1703" s="145">
        <f>IFERROR(IF(F1703= "yes",VLOOKUP(C1703,Summary!$B:$I,5,0),0),0)</f>
        <v>0</v>
      </c>
      <c r="I1703" s="144">
        <f t="shared" si="370"/>
        <v>0</v>
      </c>
      <c r="J1703" s="101">
        <f>VLOOKUP($A1703,'2021-22 Salary &amp; Benefits'!$A:$I,3,FALSE)</f>
        <v>1.18</v>
      </c>
      <c r="K1703" s="101">
        <f>VLOOKUP($A1703,'2021-22 Salary &amp; Benefits'!$A:$I,4,FALSE)</f>
        <v>1.18</v>
      </c>
      <c r="L1703" s="121">
        <f t="shared" si="371"/>
        <v>0</v>
      </c>
      <c r="M1703" s="29">
        <v>15</v>
      </c>
      <c r="N1703" s="31">
        <f t="shared" si="372"/>
        <v>0</v>
      </c>
      <c r="O1703" s="29">
        <v>1.1000000000000001</v>
      </c>
      <c r="P1703" s="29">
        <v>36</v>
      </c>
      <c r="Q1703" s="32">
        <f t="shared" si="373"/>
        <v>0</v>
      </c>
      <c r="R1703" s="122">
        <f t="shared" si="374"/>
        <v>0</v>
      </c>
      <c r="S1703" s="25">
        <f>VLOOKUP($A1703,'2021-22 Salary &amp; Benefits'!$A:$I,5,FALSE)</f>
        <v>67585</v>
      </c>
      <c r="T1703" s="25">
        <f>VLOOKUP($A1703,'2021-22 Salary &amp; Benefits'!$A:$I,6,FALSE)</f>
        <v>68937</v>
      </c>
      <c r="U1703" s="26">
        <f t="shared" si="375"/>
        <v>0</v>
      </c>
      <c r="V1703" s="26">
        <f t="shared" si="376"/>
        <v>0</v>
      </c>
      <c r="W1703" s="26">
        <f>'2021-22 Salary &amp; Benefits'!G$6</f>
        <v>11848.32</v>
      </c>
      <c r="X1703" s="28">
        <f>'2021-22 Salary &amp; Benefits'!H$6</f>
        <v>0.2271</v>
      </c>
      <c r="Y1703" s="28">
        <f>'2021-22 Salary &amp; Benefits'!I$6</f>
        <v>0.22070000000000001</v>
      </c>
      <c r="Z1703" s="26">
        <f t="shared" si="377"/>
        <v>0</v>
      </c>
      <c r="AA1703" s="27">
        <f t="shared" si="381"/>
        <v>0</v>
      </c>
      <c r="AB1703" s="27">
        <f t="shared" si="378"/>
        <v>0</v>
      </c>
      <c r="AC1703" s="27">
        <f t="shared" si="379"/>
        <v>0</v>
      </c>
      <c r="AD1703" s="26">
        <f t="shared" si="380"/>
        <v>0</v>
      </c>
    </row>
    <row r="1704" spans="1:30" s="5" customFormat="1">
      <c r="A1704" s="129" t="s">
        <v>2359</v>
      </c>
      <c r="B1704" s="129" t="s">
        <v>550</v>
      </c>
      <c r="C1704" s="130">
        <v>5565</v>
      </c>
      <c r="D1704" s="129" t="s">
        <v>3272</v>
      </c>
      <c r="E1704" s="169">
        <f>VLOOKUP($C1704,'2020-21 School Level AAFTE'!$C:$Z,11,FALSE)</f>
        <v>9.9299999999999999E-2</v>
      </c>
      <c r="F1704" s="169" t="str">
        <f>VLOOKUP($C1704,'2020-21 School Level AAFTE'!$C:$Z,8,FALSE)</f>
        <v>No</v>
      </c>
      <c r="G1704" s="167">
        <f>VLOOKUP($C1704,'2020-21 School Level AAFTE'!$C:$I,7,FALSE)</f>
        <v>285.60000000000002</v>
      </c>
      <c r="H1704" s="145">
        <f>IFERROR(IF(F1704= "yes",VLOOKUP(C1704,Summary!$B:$I,5,0),0),0)</f>
        <v>0</v>
      </c>
      <c r="I1704" s="144">
        <f t="shared" si="370"/>
        <v>0</v>
      </c>
      <c r="J1704" s="101">
        <f>VLOOKUP($A1704,'2021-22 Salary &amp; Benefits'!$A:$I,3,FALSE)</f>
        <v>1.18</v>
      </c>
      <c r="K1704" s="101">
        <f>VLOOKUP($A1704,'2021-22 Salary &amp; Benefits'!$A:$I,4,FALSE)</f>
        <v>1.18</v>
      </c>
      <c r="L1704" s="121">
        <f t="shared" si="371"/>
        <v>0</v>
      </c>
      <c r="M1704" s="29">
        <v>15</v>
      </c>
      <c r="N1704" s="31">
        <f t="shared" si="372"/>
        <v>0</v>
      </c>
      <c r="O1704" s="29">
        <v>1.1000000000000001</v>
      </c>
      <c r="P1704" s="29">
        <v>36</v>
      </c>
      <c r="Q1704" s="32">
        <f t="shared" si="373"/>
        <v>0</v>
      </c>
      <c r="R1704" s="122">
        <f t="shared" si="374"/>
        <v>0</v>
      </c>
      <c r="S1704" s="25">
        <f>VLOOKUP($A1704,'2021-22 Salary &amp; Benefits'!$A:$I,5,FALSE)</f>
        <v>67585</v>
      </c>
      <c r="T1704" s="25">
        <f>VLOOKUP($A1704,'2021-22 Salary &amp; Benefits'!$A:$I,6,FALSE)</f>
        <v>68937</v>
      </c>
      <c r="U1704" s="26">
        <f t="shared" si="375"/>
        <v>0</v>
      </c>
      <c r="V1704" s="26">
        <f t="shared" si="376"/>
        <v>0</v>
      </c>
      <c r="W1704" s="26">
        <f>'2021-22 Salary &amp; Benefits'!G$6</f>
        <v>11848.32</v>
      </c>
      <c r="X1704" s="28">
        <f>'2021-22 Salary &amp; Benefits'!H$6</f>
        <v>0.2271</v>
      </c>
      <c r="Y1704" s="28">
        <f>'2021-22 Salary &amp; Benefits'!I$6</f>
        <v>0.22070000000000001</v>
      </c>
      <c r="Z1704" s="26">
        <f t="shared" si="377"/>
        <v>0</v>
      </c>
      <c r="AA1704" s="27">
        <f t="shared" si="381"/>
        <v>0</v>
      </c>
      <c r="AB1704" s="27">
        <f t="shared" si="378"/>
        <v>0</v>
      </c>
      <c r="AC1704" s="27">
        <f t="shared" si="379"/>
        <v>0</v>
      </c>
      <c r="AD1704" s="26">
        <f t="shared" si="380"/>
        <v>0</v>
      </c>
    </row>
    <row r="1705" spans="1:30" s="5" customFormat="1">
      <c r="A1705" s="129" t="s">
        <v>2359</v>
      </c>
      <c r="B1705" s="129" t="s">
        <v>550</v>
      </c>
      <c r="C1705" s="130">
        <v>2353</v>
      </c>
      <c r="D1705" s="129" t="s">
        <v>590</v>
      </c>
      <c r="E1705" s="169">
        <f>VLOOKUP($C1705,'2020-21 School Level AAFTE'!$C:$Z,11,FALSE)</f>
        <v>0.52500000000000002</v>
      </c>
      <c r="F1705" s="169" t="str">
        <f>VLOOKUP($C1705,'2020-21 School Level AAFTE'!$C:$Z,8,FALSE)</f>
        <v>Yes</v>
      </c>
      <c r="G1705" s="167">
        <f>VLOOKUP($C1705,'2020-21 School Level AAFTE'!$C:$I,7,FALSE)</f>
        <v>491.38</v>
      </c>
      <c r="H1705" s="145">
        <f>IFERROR(IF(F1705= "yes",VLOOKUP(C1705,Summary!$B:$I,5,0),0),0)</f>
        <v>0</v>
      </c>
      <c r="I1705" s="144">
        <f t="shared" si="370"/>
        <v>491.38</v>
      </c>
      <c r="J1705" s="101">
        <f>VLOOKUP($A1705,'2021-22 Salary &amp; Benefits'!$A:$I,3,FALSE)</f>
        <v>1.18</v>
      </c>
      <c r="K1705" s="101">
        <f>VLOOKUP($A1705,'2021-22 Salary &amp; Benefits'!$A:$I,4,FALSE)</f>
        <v>1.18</v>
      </c>
      <c r="L1705" s="121">
        <f t="shared" si="371"/>
        <v>491.38</v>
      </c>
      <c r="M1705" s="29">
        <v>15</v>
      </c>
      <c r="N1705" s="31">
        <f t="shared" si="372"/>
        <v>32.758666666666663</v>
      </c>
      <c r="O1705" s="29">
        <v>1.1000000000000001</v>
      </c>
      <c r="P1705" s="29">
        <v>36</v>
      </c>
      <c r="Q1705" s="32">
        <f t="shared" si="373"/>
        <v>1297.2432000000001</v>
      </c>
      <c r="R1705" s="122">
        <f t="shared" si="374"/>
        <v>1.4413813333333334</v>
      </c>
      <c r="S1705" s="25">
        <f>VLOOKUP($A1705,'2021-22 Salary &amp; Benefits'!$A:$I,5,FALSE)</f>
        <v>67585</v>
      </c>
      <c r="T1705" s="25">
        <f>VLOOKUP($A1705,'2021-22 Salary &amp; Benefits'!$A:$I,6,FALSE)</f>
        <v>68937</v>
      </c>
      <c r="U1705" s="26">
        <f t="shared" si="375"/>
        <v>114950.59374773335</v>
      </c>
      <c r="V1705" s="26">
        <f t="shared" si="376"/>
        <v>2299.5221239466337</v>
      </c>
      <c r="W1705" s="26">
        <f>'2021-22 Salary &amp; Benefits'!G$6</f>
        <v>11848.32</v>
      </c>
      <c r="X1705" s="28">
        <f>'2021-22 Salary &amp; Benefits'!H$6</f>
        <v>0.2271</v>
      </c>
      <c r="Y1705" s="28">
        <f>'2021-22 Salary &amp; Benefits'!I$6</f>
        <v>0.22070000000000001</v>
      </c>
      <c r="Z1705" s="26">
        <f t="shared" si="377"/>
        <v>43690.731652225266</v>
      </c>
      <c r="AA1705" s="27">
        <f t="shared" si="381"/>
        <v>1954.1685978613332</v>
      </c>
      <c r="AB1705" s="27">
        <f t="shared" si="378"/>
        <v>431.28500954799625</v>
      </c>
      <c r="AC1705" s="27">
        <f t="shared" si="379"/>
        <v>2385.4536074093294</v>
      </c>
      <c r="AD1705" s="26">
        <f t="shared" si="380"/>
        <v>163326.30113131457</v>
      </c>
    </row>
    <row r="1706" spans="1:30" s="5" customFormat="1">
      <c r="A1706" s="129" t="s">
        <v>2359</v>
      </c>
      <c r="B1706" s="129" t="s">
        <v>550</v>
      </c>
      <c r="C1706" s="130">
        <v>2089</v>
      </c>
      <c r="D1706" s="129" t="s">
        <v>564</v>
      </c>
      <c r="E1706" s="169">
        <f>VLOOKUP($C1706,'2020-21 School Level AAFTE'!$C:$Z,11,FALSE)</f>
        <v>0.69930000000000003</v>
      </c>
      <c r="F1706" s="169" t="str">
        <f>VLOOKUP($C1706,'2020-21 School Level AAFTE'!$C:$Z,8,FALSE)</f>
        <v>Yes</v>
      </c>
      <c r="G1706" s="167">
        <f>VLOOKUP($C1706,'2020-21 School Level AAFTE'!$C:$I,7,FALSE)</f>
        <v>274.26000000000005</v>
      </c>
      <c r="H1706" s="145">
        <f>IFERROR(IF(F1706= "yes",VLOOKUP(C1706,Summary!$B:$I,5,0),0),0)</f>
        <v>0</v>
      </c>
      <c r="I1706" s="143">
        <f t="shared" si="370"/>
        <v>274.26000000000005</v>
      </c>
      <c r="J1706" s="101">
        <f>VLOOKUP($A1706,'2021-22 Salary &amp; Benefits'!$A:$I,3,FALSE)</f>
        <v>1.18</v>
      </c>
      <c r="K1706" s="101">
        <f>VLOOKUP($A1706,'2021-22 Salary &amp; Benefits'!$A:$I,4,FALSE)</f>
        <v>1.18</v>
      </c>
      <c r="L1706" s="45">
        <f t="shared" si="371"/>
        <v>274.26000000000005</v>
      </c>
      <c r="M1706" s="29">
        <v>15</v>
      </c>
      <c r="N1706" s="31">
        <f t="shared" si="372"/>
        <v>18.284000000000002</v>
      </c>
      <c r="O1706" s="29">
        <v>1.1000000000000001</v>
      </c>
      <c r="P1706" s="29">
        <v>36</v>
      </c>
      <c r="Q1706" s="32">
        <f t="shared" si="373"/>
        <v>724.04640000000018</v>
      </c>
      <c r="R1706" s="122">
        <f t="shared" si="374"/>
        <v>0.80449600000000021</v>
      </c>
      <c r="S1706" s="25">
        <f>VLOOKUP($A1706,'2021-22 Salary &amp; Benefits'!$A:$I,5,FALSE)</f>
        <v>67585</v>
      </c>
      <c r="T1706" s="25">
        <f>VLOOKUP($A1706,'2021-22 Salary &amp; Benefits'!$A:$I,6,FALSE)</f>
        <v>68937</v>
      </c>
      <c r="U1706" s="26">
        <f t="shared" si="375"/>
        <v>64158.797348800021</v>
      </c>
      <c r="V1706" s="26">
        <f t="shared" si="376"/>
        <v>1283.4607385599884</v>
      </c>
      <c r="W1706" s="26">
        <f>'2021-22 Salary &amp; Benefits'!G$6</f>
        <v>11848.32</v>
      </c>
      <c r="X1706" s="28">
        <f>'2021-22 Salary &amp; Benefits'!H$6</f>
        <v>0.2271</v>
      </c>
      <c r="Y1706" s="28">
        <f>'2021-22 Salary &amp; Benefits'!I$6</f>
        <v>0.22070000000000001</v>
      </c>
      <c r="Z1706" s="26">
        <f t="shared" si="377"/>
        <v>24385.648709632675</v>
      </c>
      <c r="AA1706" s="27">
        <f t="shared" si="381"/>
        <v>1090.7043014560002</v>
      </c>
      <c r="AB1706" s="27">
        <f t="shared" si="378"/>
        <v>240.71843933133925</v>
      </c>
      <c r="AC1706" s="27">
        <f t="shared" si="379"/>
        <v>1331.4227407873395</v>
      </c>
      <c r="AD1706" s="26">
        <f t="shared" si="380"/>
        <v>91159.32953778001</v>
      </c>
    </row>
    <row r="1707" spans="1:30" s="5" customFormat="1">
      <c r="A1707" s="129" t="s">
        <v>2359</v>
      </c>
      <c r="B1707" s="129" t="s">
        <v>550</v>
      </c>
      <c r="C1707" s="130">
        <v>3517</v>
      </c>
      <c r="D1707" s="129" t="s">
        <v>622</v>
      </c>
      <c r="E1707" s="169">
        <f>VLOOKUP($C1707,'2020-21 School Level AAFTE'!$C:$Z,11,FALSE)</f>
        <v>0.15709999999999999</v>
      </c>
      <c r="F1707" s="169" t="str">
        <f>VLOOKUP($C1707,'2020-21 School Level AAFTE'!$C:$Z,8,FALSE)</f>
        <v>No</v>
      </c>
      <c r="G1707" s="167">
        <f>VLOOKUP($C1707,'2020-21 School Level AAFTE'!$C:$I,7,FALSE)</f>
        <v>475.89</v>
      </c>
      <c r="H1707" s="145">
        <f>IFERROR(IF(F1707= "yes",VLOOKUP(C1707,Summary!$B:$I,5,0),0),0)</f>
        <v>0</v>
      </c>
      <c r="I1707" s="143">
        <f t="shared" si="370"/>
        <v>0</v>
      </c>
      <c r="J1707" s="101">
        <f>VLOOKUP($A1707,'2021-22 Salary &amp; Benefits'!$A:$I,3,FALSE)</f>
        <v>1.18</v>
      </c>
      <c r="K1707" s="101">
        <f>VLOOKUP($A1707,'2021-22 Salary &amp; Benefits'!$A:$I,4,FALSE)</f>
        <v>1.18</v>
      </c>
      <c r="L1707" s="45">
        <f t="shared" si="371"/>
        <v>0</v>
      </c>
      <c r="M1707" s="29">
        <v>15</v>
      </c>
      <c r="N1707" s="31">
        <f t="shared" si="372"/>
        <v>0</v>
      </c>
      <c r="O1707" s="29">
        <v>1.1000000000000001</v>
      </c>
      <c r="P1707" s="29">
        <v>36</v>
      </c>
      <c r="Q1707" s="32">
        <f t="shared" si="373"/>
        <v>0</v>
      </c>
      <c r="R1707" s="122">
        <f t="shared" si="374"/>
        <v>0</v>
      </c>
      <c r="S1707" s="25">
        <f>VLOOKUP($A1707,'2021-22 Salary &amp; Benefits'!$A:$I,5,FALSE)</f>
        <v>67585</v>
      </c>
      <c r="T1707" s="25">
        <f>VLOOKUP($A1707,'2021-22 Salary &amp; Benefits'!$A:$I,6,FALSE)</f>
        <v>68937</v>
      </c>
      <c r="U1707" s="26">
        <f t="shared" si="375"/>
        <v>0</v>
      </c>
      <c r="V1707" s="26">
        <f t="shared" si="376"/>
        <v>0</v>
      </c>
      <c r="W1707" s="26">
        <f>'2021-22 Salary &amp; Benefits'!G$6</f>
        <v>11848.32</v>
      </c>
      <c r="X1707" s="28">
        <f>'2021-22 Salary &amp; Benefits'!H$6</f>
        <v>0.2271</v>
      </c>
      <c r="Y1707" s="28">
        <f>'2021-22 Salary &amp; Benefits'!I$6</f>
        <v>0.22070000000000001</v>
      </c>
      <c r="Z1707" s="26">
        <f t="shared" si="377"/>
        <v>0</v>
      </c>
      <c r="AA1707" s="27">
        <f t="shared" si="381"/>
        <v>0</v>
      </c>
      <c r="AB1707" s="27">
        <f t="shared" si="378"/>
        <v>0</v>
      </c>
      <c r="AC1707" s="27">
        <f t="shared" si="379"/>
        <v>0</v>
      </c>
      <c r="AD1707" s="26">
        <f t="shared" si="380"/>
        <v>0</v>
      </c>
    </row>
    <row r="1708" spans="1:30" s="5" customFormat="1">
      <c r="A1708" s="129" t="s">
        <v>2359</v>
      </c>
      <c r="B1708" s="129" t="s">
        <v>550</v>
      </c>
      <c r="C1708" s="130">
        <v>5203</v>
      </c>
      <c r="D1708" s="129" t="s">
        <v>640</v>
      </c>
      <c r="E1708" s="169">
        <f>VLOOKUP($C1708,'2020-21 School Level AAFTE'!$C:$Z,11,FALSE)</f>
        <v>1.6799999999999999E-2</v>
      </c>
      <c r="F1708" s="169" t="str">
        <f>VLOOKUP($C1708,'2020-21 School Level AAFTE'!$C:$Z,8,FALSE)</f>
        <v>No</v>
      </c>
      <c r="G1708" s="167">
        <f>VLOOKUP($C1708,'2020-21 School Level AAFTE'!$C:$I,7,FALSE)</f>
        <v>468.4</v>
      </c>
      <c r="H1708" s="145">
        <f>IFERROR(IF(F1708= "yes",VLOOKUP(C1708,Summary!$B:$I,5,0),0),0)</f>
        <v>0</v>
      </c>
      <c r="I1708" s="143">
        <f t="shared" si="370"/>
        <v>0</v>
      </c>
      <c r="J1708" s="101">
        <f>VLOOKUP($A1708,'2021-22 Salary &amp; Benefits'!$A:$I,3,FALSE)</f>
        <v>1.18</v>
      </c>
      <c r="K1708" s="101">
        <f>VLOOKUP($A1708,'2021-22 Salary &amp; Benefits'!$A:$I,4,FALSE)</f>
        <v>1.18</v>
      </c>
      <c r="L1708" s="45">
        <f t="shared" si="371"/>
        <v>0</v>
      </c>
      <c r="M1708" s="29">
        <v>15</v>
      </c>
      <c r="N1708" s="31">
        <f t="shared" si="372"/>
        <v>0</v>
      </c>
      <c r="O1708" s="29">
        <v>1.1000000000000001</v>
      </c>
      <c r="P1708" s="29">
        <v>36</v>
      </c>
      <c r="Q1708" s="32">
        <f t="shared" si="373"/>
        <v>0</v>
      </c>
      <c r="R1708" s="122">
        <f t="shared" si="374"/>
        <v>0</v>
      </c>
      <c r="S1708" s="25">
        <f>VLOOKUP($A1708,'2021-22 Salary &amp; Benefits'!$A:$I,5,FALSE)</f>
        <v>67585</v>
      </c>
      <c r="T1708" s="25">
        <f>VLOOKUP($A1708,'2021-22 Salary &amp; Benefits'!$A:$I,6,FALSE)</f>
        <v>68937</v>
      </c>
      <c r="U1708" s="26">
        <f t="shared" si="375"/>
        <v>0</v>
      </c>
      <c r="V1708" s="26">
        <f t="shared" si="376"/>
        <v>0</v>
      </c>
      <c r="W1708" s="26">
        <f>'2021-22 Salary &amp; Benefits'!G$6</f>
        <v>11848.32</v>
      </c>
      <c r="X1708" s="28">
        <f>'2021-22 Salary &amp; Benefits'!H$6</f>
        <v>0.2271</v>
      </c>
      <c r="Y1708" s="28">
        <f>'2021-22 Salary &amp; Benefits'!I$6</f>
        <v>0.22070000000000001</v>
      </c>
      <c r="Z1708" s="26">
        <f t="shared" si="377"/>
        <v>0</v>
      </c>
      <c r="AA1708" s="27">
        <f t="shared" si="381"/>
        <v>0</v>
      </c>
      <c r="AB1708" s="27">
        <f t="shared" si="378"/>
        <v>0</v>
      </c>
      <c r="AC1708" s="27">
        <f t="shared" si="379"/>
        <v>0</v>
      </c>
      <c r="AD1708" s="26">
        <f t="shared" si="380"/>
        <v>0</v>
      </c>
    </row>
    <row r="1709" spans="1:30" s="5" customFormat="1">
      <c r="A1709" s="129" t="s">
        <v>2359</v>
      </c>
      <c r="B1709" s="129" t="s">
        <v>550</v>
      </c>
      <c r="C1709" s="130">
        <v>2201</v>
      </c>
      <c r="D1709" s="129" t="s">
        <v>579</v>
      </c>
      <c r="E1709" s="169">
        <f>VLOOKUP($C1709,'2020-21 School Level AAFTE'!$C:$Z,11,FALSE)</f>
        <v>6.3200000000000006E-2</v>
      </c>
      <c r="F1709" s="169" t="str">
        <f>VLOOKUP($C1709,'2020-21 School Level AAFTE'!$C:$Z,8,FALSE)</f>
        <v>No</v>
      </c>
      <c r="G1709" s="167">
        <f>VLOOKUP($C1709,'2020-21 School Level AAFTE'!$C:$I,7,FALSE)</f>
        <v>219</v>
      </c>
      <c r="H1709" s="145">
        <f>IFERROR(IF(F1709= "yes",VLOOKUP(C1709,Summary!$B:$I,5,0),0),0)</f>
        <v>0</v>
      </c>
      <c r="I1709" s="143">
        <f t="shared" si="370"/>
        <v>0</v>
      </c>
      <c r="J1709" s="101">
        <f>VLOOKUP($A1709,'2021-22 Salary &amp; Benefits'!$A:$I,3,FALSE)</f>
        <v>1.18</v>
      </c>
      <c r="K1709" s="101">
        <f>VLOOKUP($A1709,'2021-22 Salary &amp; Benefits'!$A:$I,4,FALSE)</f>
        <v>1.18</v>
      </c>
      <c r="L1709" s="45">
        <f t="shared" si="371"/>
        <v>0</v>
      </c>
      <c r="M1709" s="29">
        <v>15</v>
      </c>
      <c r="N1709" s="31">
        <f t="shared" si="372"/>
        <v>0</v>
      </c>
      <c r="O1709" s="29">
        <v>1.1000000000000001</v>
      </c>
      <c r="P1709" s="29">
        <v>36</v>
      </c>
      <c r="Q1709" s="32">
        <f t="shared" si="373"/>
        <v>0</v>
      </c>
      <c r="R1709" s="122">
        <f t="shared" si="374"/>
        <v>0</v>
      </c>
      <c r="S1709" s="25">
        <f>VLOOKUP($A1709,'2021-22 Salary &amp; Benefits'!$A:$I,5,FALSE)</f>
        <v>67585</v>
      </c>
      <c r="T1709" s="25">
        <f>VLOOKUP($A1709,'2021-22 Salary &amp; Benefits'!$A:$I,6,FALSE)</f>
        <v>68937</v>
      </c>
      <c r="U1709" s="26">
        <f t="shared" si="375"/>
        <v>0</v>
      </c>
      <c r="V1709" s="26">
        <f t="shared" si="376"/>
        <v>0</v>
      </c>
      <c r="W1709" s="26">
        <f>'2021-22 Salary &amp; Benefits'!G$6</f>
        <v>11848.32</v>
      </c>
      <c r="X1709" s="28">
        <f>'2021-22 Salary &amp; Benefits'!H$6</f>
        <v>0.2271</v>
      </c>
      <c r="Y1709" s="28">
        <f>'2021-22 Salary &amp; Benefits'!I$6</f>
        <v>0.22070000000000001</v>
      </c>
      <c r="Z1709" s="26">
        <f t="shared" si="377"/>
        <v>0</v>
      </c>
      <c r="AA1709" s="27">
        <f t="shared" si="381"/>
        <v>0</v>
      </c>
      <c r="AB1709" s="27">
        <f t="shared" si="378"/>
        <v>0</v>
      </c>
      <c r="AC1709" s="27">
        <f t="shared" si="379"/>
        <v>0</v>
      </c>
      <c r="AD1709" s="26">
        <f t="shared" si="380"/>
        <v>0</v>
      </c>
    </row>
    <row r="1710" spans="1:30" s="5" customFormat="1">
      <c r="A1710" s="126" t="s">
        <v>2359</v>
      </c>
      <c r="B1710" s="129" t="s">
        <v>550</v>
      </c>
      <c r="C1710" s="128">
        <v>5485</v>
      </c>
      <c r="D1710" s="126" t="s">
        <v>2761</v>
      </c>
      <c r="E1710" s="169">
        <f>VLOOKUP($C1710,'2020-21 School Level AAFTE'!$C:$Z,11,FALSE)</f>
        <v>0.4521</v>
      </c>
      <c r="F1710" s="169" t="str">
        <f>VLOOKUP($C1710,'2020-21 School Level AAFTE'!$C:$Z,8,FALSE)</f>
        <v>No</v>
      </c>
      <c r="G1710" s="167">
        <f>VLOOKUP($C1710,'2020-21 School Level AAFTE'!$C:$I,7,FALSE)</f>
        <v>479.11</v>
      </c>
      <c r="H1710" s="145">
        <f>IFERROR(IF(F1710= "yes",VLOOKUP(C1710,Summary!$B:$I,5,0),0),0)</f>
        <v>0</v>
      </c>
      <c r="I1710" s="143">
        <f t="shared" si="370"/>
        <v>0</v>
      </c>
      <c r="J1710" s="101">
        <f>VLOOKUP($A1710,'2021-22 Salary &amp; Benefits'!$A:$I,3,FALSE)</f>
        <v>1.18</v>
      </c>
      <c r="K1710" s="101">
        <f>VLOOKUP($A1710,'2021-22 Salary &amp; Benefits'!$A:$I,4,FALSE)</f>
        <v>1.18</v>
      </c>
      <c r="L1710" s="45">
        <f t="shared" si="371"/>
        <v>0</v>
      </c>
      <c r="M1710" s="29">
        <v>15</v>
      </c>
      <c r="N1710" s="31">
        <f t="shared" si="372"/>
        <v>0</v>
      </c>
      <c r="O1710" s="29">
        <v>1.1000000000000001</v>
      </c>
      <c r="P1710" s="29">
        <v>36</v>
      </c>
      <c r="Q1710" s="32">
        <f t="shared" si="373"/>
        <v>0</v>
      </c>
      <c r="R1710" s="122">
        <f t="shared" si="374"/>
        <v>0</v>
      </c>
      <c r="S1710" s="25">
        <f>VLOOKUP($A1710,'2021-22 Salary &amp; Benefits'!$A:$I,5,FALSE)</f>
        <v>67585</v>
      </c>
      <c r="T1710" s="25">
        <f>VLOOKUP($A1710,'2021-22 Salary &amp; Benefits'!$A:$I,6,FALSE)</f>
        <v>68937</v>
      </c>
      <c r="U1710" s="26">
        <f t="shared" si="375"/>
        <v>0</v>
      </c>
      <c r="V1710" s="26">
        <f t="shared" si="376"/>
        <v>0</v>
      </c>
      <c r="W1710" s="26">
        <f>'2021-22 Salary &amp; Benefits'!G$6</f>
        <v>11848.32</v>
      </c>
      <c r="X1710" s="28">
        <f>'2021-22 Salary &amp; Benefits'!H$6</f>
        <v>0.2271</v>
      </c>
      <c r="Y1710" s="28">
        <f>'2021-22 Salary &amp; Benefits'!I$6</f>
        <v>0.22070000000000001</v>
      </c>
      <c r="Z1710" s="26">
        <f t="shared" si="377"/>
        <v>0</v>
      </c>
      <c r="AA1710" s="27">
        <f t="shared" si="381"/>
        <v>0</v>
      </c>
      <c r="AB1710" s="27">
        <f t="shared" si="378"/>
        <v>0</v>
      </c>
      <c r="AC1710" s="27">
        <f t="shared" si="379"/>
        <v>0</v>
      </c>
      <c r="AD1710" s="26">
        <f t="shared" si="380"/>
        <v>0</v>
      </c>
    </row>
    <row r="1711" spans="1:30" s="5" customFormat="1">
      <c r="A1711" s="129" t="s">
        <v>2359</v>
      </c>
      <c r="B1711" s="129" t="s">
        <v>550</v>
      </c>
      <c r="C1711" s="130">
        <v>3095</v>
      </c>
      <c r="D1711" s="129" t="s">
        <v>610</v>
      </c>
      <c r="E1711" s="169">
        <f>VLOOKUP($C1711,'2020-21 School Level AAFTE'!$C:$Z,11,FALSE)</f>
        <v>0.59050000000000002</v>
      </c>
      <c r="F1711" s="169" t="str">
        <f>VLOOKUP($C1711,'2020-21 School Level AAFTE'!$C:$Z,8,FALSE)</f>
        <v>Yes</v>
      </c>
      <c r="G1711" s="167">
        <f>VLOOKUP($C1711,'2020-21 School Level AAFTE'!$C:$I,7,FALSE)</f>
        <v>1171.6500000000001</v>
      </c>
      <c r="H1711" s="145">
        <f>IFERROR(IF(F1711= "yes",VLOOKUP(C1711,Summary!$B:$I,5,0),0),0)</f>
        <v>0</v>
      </c>
      <c r="I1711" s="143">
        <f t="shared" si="370"/>
        <v>1171.6500000000001</v>
      </c>
      <c r="J1711" s="101">
        <f>VLOOKUP($A1711,'2021-22 Salary &amp; Benefits'!$A:$I,3,FALSE)</f>
        <v>1.18</v>
      </c>
      <c r="K1711" s="101">
        <f>VLOOKUP($A1711,'2021-22 Salary &amp; Benefits'!$A:$I,4,FALSE)</f>
        <v>1.18</v>
      </c>
      <c r="L1711" s="45">
        <f t="shared" si="371"/>
        <v>1171.6500000000001</v>
      </c>
      <c r="M1711" s="29">
        <v>15</v>
      </c>
      <c r="N1711" s="31">
        <f t="shared" si="372"/>
        <v>78.11</v>
      </c>
      <c r="O1711" s="29">
        <v>1.1000000000000001</v>
      </c>
      <c r="P1711" s="29">
        <v>36</v>
      </c>
      <c r="Q1711" s="32">
        <f t="shared" si="373"/>
        <v>3093.1560000000004</v>
      </c>
      <c r="R1711" s="122">
        <f t="shared" si="374"/>
        <v>3.4368400000000006</v>
      </c>
      <c r="S1711" s="25">
        <f>VLOOKUP($A1711,'2021-22 Salary &amp; Benefits'!$A:$I,5,FALSE)</f>
        <v>67585</v>
      </c>
      <c r="T1711" s="25">
        <f>VLOOKUP($A1711,'2021-22 Salary &amp; Benefits'!$A:$I,6,FALSE)</f>
        <v>68937</v>
      </c>
      <c r="U1711" s="26">
        <f t="shared" si="375"/>
        <v>274089.02105200005</v>
      </c>
      <c r="V1711" s="26">
        <f t="shared" si="376"/>
        <v>5482.9970623999252</v>
      </c>
      <c r="W1711" s="26">
        <f>'2021-22 Salary &amp; Benefits'!G$6</f>
        <v>11848.32</v>
      </c>
      <c r="X1711" s="28">
        <f>'2021-22 Salary &amp; Benefits'!H$6</f>
        <v>0.2271</v>
      </c>
      <c r="Y1711" s="28">
        <f>'2021-22 Salary &amp; Benefits'!I$6</f>
        <v>0.22070000000000001</v>
      </c>
      <c r="Z1711" s="26">
        <f t="shared" si="377"/>
        <v>104176.49424138089</v>
      </c>
      <c r="AA1711" s="27">
        <f t="shared" si="381"/>
        <v>4659.53363524</v>
      </c>
      <c r="AB1711" s="27">
        <f t="shared" si="378"/>
        <v>1028.3590732974681</v>
      </c>
      <c r="AC1711" s="27">
        <f t="shared" si="379"/>
        <v>5687.892708537468</v>
      </c>
      <c r="AD1711" s="26">
        <f t="shared" si="380"/>
        <v>389436.40506431833</v>
      </c>
    </row>
    <row r="1712" spans="1:30" s="5" customFormat="1">
      <c r="A1712" s="129" t="s">
        <v>2359</v>
      </c>
      <c r="B1712" s="129" t="s">
        <v>550</v>
      </c>
      <c r="C1712" s="130">
        <v>1547</v>
      </c>
      <c r="D1712" s="129" t="s">
        <v>551</v>
      </c>
      <c r="E1712" s="169">
        <f>VLOOKUP($C1712,'2020-21 School Level AAFTE'!$C:$Z,11,FALSE)</f>
        <v>0.33760000000000001</v>
      </c>
      <c r="F1712" s="169" t="str">
        <f>VLOOKUP($C1712,'2020-21 School Level AAFTE'!$C:$Z,8,FALSE)</f>
        <v>No</v>
      </c>
      <c r="G1712" s="167">
        <f>VLOOKUP($C1712,'2020-21 School Level AAFTE'!$C:$I,7,FALSE)</f>
        <v>80.55</v>
      </c>
      <c r="H1712" s="145">
        <f>IFERROR(IF(F1712= "yes",VLOOKUP(C1712,Summary!$B:$I,5,0),0),0)</f>
        <v>0</v>
      </c>
      <c r="I1712" s="143">
        <f t="shared" si="370"/>
        <v>0</v>
      </c>
      <c r="J1712" s="101">
        <f>VLOOKUP($A1712,'2021-22 Salary &amp; Benefits'!$A:$I,3,FALSE)</f>
        <v>1.18</v>
      </c>
      <c r="K1712" s="101">
        <f>VLOOKUP($A1712,'2021-22 Salary &amp; Benefits'!$A:$I,4,FALSE)</f>
        <v>1.18</v>
      </c>
      <c r="L1712" s="45">
        <f t="shared" si="371"/>
        <v>0</v>
      </c>
      <c r="M1712" s="29">
        <v>15</v>
      </c>
      <c r="N1712" s="31">
        <f t="shared" si="372"/>
        <v>0</v>
      </c>
      <c r="O1712" s="29">
        <v>1.1000000000000001</v>
      </c>
      <c r="P1712" s="29">
        <v>36</v>
      </c>
      <c r="Q1712" s="32">
        <f t="shared" si="373"/>
        <v>0</v>
      </c>
      <c r="R1712" s="122">
        <f t="shared" si="374"/>
        <v>0</v>
      </c>
      <c r="S1712" s="25">
        <f>VLOOKUP($A1712,'2021-22 Salary &amp; Benefits'!$A:$I,5,FALSE)</f>
        <v>67585</v>
      </c>
      <c r="T1712" s="25">
        <f>VLOOKUP($A1712,'2021-22 Salary &amp; Benefits'!$A:$I,6,FALSE)</f>
        <v>68937</v>
      </c>
      <c r="U1712" s="26">
        <f t="shared" si="375"/>
        <v>0</v>
      </c>
      <c r="V1712" s="26">
        <f t="shared" si="376"/>
        <v>0</v>
      </c>
      <c r="W1712" s="26">
        <f>'2021-22 Salary &amp; Benefits'!G$6</f>
        <v>11848.32</v>
      </c>
      <c r="X1712" s="28">
        <f>'2021-22 Salary &amp; Benefits'!H$6</f>
        <v>0.2271</v>
      </c>
      <c r="Y1712" s="28">
        <f>'2021-22 Salary &amp; Benefits'!I$6</f>
        <v>0.22070000000000001</v>
      </c>
      <c r="Z1712" s="26">
        <f t="shared" si="377"/>
        <v>0</v>
      </c>
      <c r="AA1712" s="27">
        <f t="shared" si="381"/>
        <v>0</v>
      </c>
      <c r="AB1712" s="27">
        <f t="shared" si="378"/>
        <v>0</v>
      </c>
      <c r="AC1712" s="27">
        <f t="shared" si="379"/>
        <v>0</v>
      </c>
      <c r="AD1712" s="26">
        <f t="shared" si="380"/>
        <v>0</v>
      </c>
    </row>
    <row r="1713" spans="1:30" s="5" customFormat="1">
      <c r="A1713" s="129" t="s">
        <v>2359</v>
      </c>
      <c r="B1713" s="129" t="s">
        <v>550</v>
      </c>
      <c r="C1713" s="130">
        <v>2322</v>
      </c>
      <c r="D1713" s="129" t="s">
        <v>589</v>
      </c>
      <c r="E1713" s="169">
        <f>VLOOKUP($C1713,'2020-21 School Level AAFTE'!$C:$Z,11,FALSE)</f>
        <v>5.0299999999999997E-2</v>
      </c>
      <c r="F1713" s="169" t="str">
        <f>VLOOKUP($C1713,'2020-21 School Level AAFTE'!$C:$Z,8,FALSE)</f>
        <v>No</v>
      </c>
      <c r="G1713" s="167">
        <f>VLOOKUP($C1713,'2020-21 School Level AAFTE'!$C:$I,7,FALSE)</f>
        <v>232.11</v>
      </c>
      <c r="H1713" s="145">
        <f>IFERROR(IF(F1713= "yes",VLOOKUP(C1713,Summary!$B:$I,5,0),0),0)</f>
        <v>0</v>
      </c>
      <c r="I1713" s="143">
        <f t="shared" si="370"/>
        <v>0</v>
      </c>
      <c r="J1713" s="101">
        <f>VLOOKUP($A1713,'2021-22 Salary &amp; Benefits'!$A:$I,3,FALSE)</f>
        <v>1.18</v>
      </c>
      <c r="K1713" s="101">
        <f>VLOOKUP($A1713,'2021-22 Salary &amp; Benefits'!$A:$I,4,FALSE)</f>
        <v>1.18</v>
      </c>
      <c r="L1713" s="45">
        <f t="shared" si="371"/>
        <v>0</v>
      </c>
      <c r="M1713" s="29">
        <v>15</v>
      </c>
      <c r="N1713" s="31">
        <f t="shared" si="372"/>
        <v>0</v>
      </c>
      <c r="O1713" s="29">
        <v>1.1000000000000001</v>
      </c>
      <c r="P1713" s="29">
        <v>36</v>
      </c>
      <c r="Q1713" s="32">
        <f t="shared" si="373"/>
        <v>0</v>
      </c>
      <c r="R1713" s="122">
        <f t="shared" si="374"/>
        <v>0</v>
      </c>
      <c r="S1713" s="25">
        <f>VLOOKUP($A1713,'2021-22 Salary &amp; Benefits'!$A:$I,5,FALSE)</f>
        <v>67585</v>
      </c>
      <c r="T1713" s="25">
        <f>VLOOKUP($A1713,'2021-22 Salary &amp; Benefits'!$A:$I,6,FALSE)</f>
        <v>68937</v>
      </c>
      <c r="U1713" s="26">
        <f t="shared" si="375"/>
        <v>0</v>
      </c>
      <c r="V1713" s="26">
        <f t="shared" si="376"/>
        <v>0</v>
      </c>
      <c r="W1713" s="26">
        <f>'2021-22 Salary &amp; Benefits'!G$6</f>
        <v>11848.32</v>
      </c>
      <c r="X1713" s="28">
        <f>'2021-22 Salary &amp; Benefits'!H$6</f>
        <v>0.2271</v>
      </c>
      <c r="Y1713" s="28">
        <f>'2021-22 Salary &amp; Benefits'!I$6</f>
        <v>0.22070000000000001</v>
      </c>
      <c r="Z1713" s="26">
        <f t="shared" si="377"/>
        <v>0</v>
      </c>
      <c r="AA1713" s="27">
        <f t="shared" si="381"/>
        <v>0</v>
      </c>
      <c r="AB1713" s="27">
        <f t="shared" si="378"/>
        <v>0</v>
      </c>
      <c r="AC1713" s="27">
        <f t="shared" si="379"/>
        <v>0</v>
      </c>
      <c r="AD1713" s="26">
        <f t="shared" si="380"/>
        <v>0</v>
      </c>
    </row>
    <row r="1714" spans="1:30" s="5" customFormat="1">
      <c r="A1714" s="129" t="s">
        <v>2359</v>
      </c>
      <c r="B1714" s="129" t="s">
        <v>550</v>
      </c>
      <c r="C1714" s="130">
        <v>3479</v>
      </c>
      <c r="D1714" s="129" t="s">
        <v>621</v>
      </c>
      <c r="E1714" s="169">
        <f>VLOOKUP($C1714,'2020-21 School Level AAFTE'!$C:$Z,11,FALSE)</f>
        <v>0.2959</v>
      </c>
      <c r="F1714" s="169" t="str">
        <f>VLOOKUP($C1714,'2020-21 School Level AAFTE'!$C:$Z,8,FALSE)</f>
        <v>No</v>
      </c>
      <c r="G1714" s="167">
        <f>VLOOKUP($C1714,'2020-21 School Level AAFTE'!$C:$I,7,FALSE)</f>
        <v>1101.9099999999999</v>
      </c>
      <c r="H1714" s="145">
        <f>IFERROR(IF(F1714= "yes",VLOOKUP(C1714,Summary!$B:$I,5,0),0),0)</f>
        <v>0</v>
      </c>
      <c r="I1714" s="143">
        <f t="shared" si="370"/>
        <v>0</v>
      </c>
      <c r="J1714" s="101">
        <f>VLOOKUP($A1714,'2021-22 Salary &amp; Benefits'!$A:$I,3,FALSE)</f>
        <v>1.18</v>
      </c>
      <c r="K1714" s="101">
        <f>VLOOKUP($A1714,'2021-22 Salary &amp; Benefits'!$A:$I,4,FALSE)</f>
        <v>1.18</v>
      </c>
      <c r="L1714" s="45">
        <f t="shared" si="371"/>
        <v>0</v>
      </c>
      <c r="M1714" s="29">
        <v>15</v>
      </c>
      <c r="N1714" s="31">
        <f t="shared" si="372"/>
        <v>0</v>
      </c>
      <c r="O1714" s="29">
        <v>1.1000000000000001</v>
      </c>
      <c r="P1714" s="29">
        <v>36</v>
      </c>
      <c r="Q1714" s="32">
        <f t="shared" si="373"/>
        <v>0</v>
      </c>
      <c r="R1714" s="122">
        <f t="shared" si="374"/>
        <v>0</v>
      </c>
      <c r="S1714" s="25">
        <f>VLOOKUP($A1714,'2021-22 Salary &amp; Benefits'!$A:$I,5,FALSE)</f>
        <v>67585</v>
      </c>
      <c r="T1714" s="25">
        <f>VLOOKUP($A1714,'2021-22 Salary &amp; Benefits'!$A:$I,6,FALSE)</f>
        <v>68937</v>
      </c>
      <c r="U1714" s="26">
        <f t="shared" si="375"/>
        <v>0</v>
      </c>
      <c r="V1714" s="26">
        <f t="shared" si="376"/>
        <v>0</v>
      </c>
      <c r="W1714" s="26">
        <f>'2021-22 Salary &amp; Benefits'!G$6</f>
        <v>11848.32</v>
      </c>
      <c r="X1714" s="28">
        <f>'2021-22 Salary &amp; Benefits'!H$6</f>
        <v>0.2271</v>
      </c>
      <c r="Y1714" s="28">
        <f>'2021-22 Salary &amp; Benefits'!I$6</f>
        <v>0.22070000000000001</v>
      </c>
      <c r="Z1714" s="26">
        <f t="shared" si="377"/>
        <v>0</v>
      </c>
      <c r="AA1714" s="27">
        <f t="shared" si="381"/>
        <v>0</v>
      </c>
      <c r="AB1714" s="27">
        <f t="shared" si="378"/>
        <v>0</v>
      </c>
      <c r="AC1714" s="27">
        <f t="shared" si="379"/>
        <v>0</v>
      </c>
      <c r="AD1714" s="26">
        <f t="shared" si="380"/>
        <v>0</v>
      </c>
    </row>
    <row r="1715" spans="1:30" s="5" customFormat="1">
      <c r="A1715" s="129" t="s">
        <v>2359</v>
      </c>
      <c r="B1715" s="129" t="s">
        <v>550</v>
      </c>
      <c r="C1715" s="130">
        <v>3218</v>
      </c>
      <c r="D1715" s="129" t="s">
        <v>613</v>
      </c>
      <c r="E1715" s="169">
        <f>VLOOKUP($C1715,'2020-21 School Level AAFTE'!$C:$Z,11,FALSE)</f>
        <v>6.93E-2</v>
      </c>
      <c r="F1715" s="169" t="str">
        <f>VLOOKUP($C1715,'2020-21 School Level AAFTE'!$C:$Z,8,FALSE)</f>
        <v>No</v>
      </c>
      <c r="G1715" s="167">
        <f>VLOOKUP($C1715,'2020-21 School Level AAFTE'!$C:$I,7,FALSE)</f>
        <v>348.3</v>
      </c>
      <c r="H1715" s="145">
        <f>IFERROR(IF(F1715= "yes",VLOOKUP(C1715,Summary!$B:$I,5,0),0),0)</f>
        <v>0</v>
      </c>
      <c r="I1715" s="143">
        <f t="shared" si="370"/>
        <v>0</v>
      </c>
      <c r="J1715" s="101">
        <f>VLOOKUP($A1715,'2021-22 Salary &amp; Benefits'!$A:$I,3,FALSE)</f>
        <v>1.18</v>
      </c>
      <c r="K1715" s="101">
        <f>VLOOKUP($A1715,'2021-22 Salary &amp; Benefits'!$A:$I,4,FALSE)</f>
        <v>1.18</v>
      </c>
      <c r="L1715" s="45">
        <f t="shared" si="371"/>
        <v>0</v>
      </c>
      <c r="M1715" s="29">
        <v>15</v>
      </c>
      <c r="N1715" s="31">
        <f t="shared" si="372"/>
        <v>0</v>
      </c>
      <c r="O1715" s="29">
        <v>1.1000000000000001</v>
      </c>
      <c r="P1715" s="29">
        <v>36</v>
      </c>
      <c r="Q1715" s="32">
        <f t="shared" si="373"/>
        <v>0</v>
      </c>
      <c r="R1715" s="122">
        <f t="shared" si="374"/>
        <v>0</v>
      </c>
      <c r="S1715" s="25">
        <f>VLOOKUP($A1715,'2021-22 Salary &amp; Benefits'!$A:$I,5,FALSE)</f>
        <v>67585</v>
      </c>
      <c r="T1715" s="25">
        <f>VLOOKUP($A1715,'2021-22 Salary &amp; Benefits'!$A:$I,6,FALSE)</f>
        <v>68937</v>
      </c>
      <c r="U1715" s="26">
        <f t="shared" si="375"/>
        <v>0</v>
      </c>
      <c r="V1715" s="26">
        <f t="shared" si="376"/>
        <v>0</v>
      </c>
      <c r="W1715" s="26">
        <f>'2021-22 Salary &amp; Benefits'!G$6</f>
        <v>11848.32</v>
      </c>
      <c r="X1715" s="28">
        <f>'2021-22 Salary &amp; Benefits'!H$6</f>
        <v>0.2271</v>
      </c>
      <c r="Y1715" s="28">
        <f>'2021-22 Salary &amp; Benefits'!I$6</f>
        <v>0.22070000000000001</v>
      </c>
      <c r="Z1715" s="26">
        <f t="shared" si="377"/>
        <v>0</v>
      </c>
      <c r="AA1715" s="27">
        <f t="shared" si="381"/>
        <v>0</v>
      </c>
      <c r="AB1715" s="27">
        <f t="shared" si="378"/>
        <v>0</v>
      </c>
      <c r="AC1715" s="27">
        <f t="shared" si="379"/>
        <v>0</v>
      </c>
      <c r="AD1715" s="26">
        <f t="shared" si="380"/>
        <v>0</v>
      </c>
    </row>
    <row r="1716" spans="1:30" s="5" customFormat="1">
      <c r="A1716" s="129" t="s">
        <v>2359</v>
      </c>
      <c r="B1716" s="129" t="s">
        <v>550</v>
      </c>
      <c r="C1716" s="130">
        <v>3027</v>
      </c>
      <c r="D1716" s="129" t="s">
        <v>609</v>
      </c>
      <c r="E1716" s="169">
        <f>VLOOKUP($C1716,'2020-21 School Level AAFTE'!$C:$Z,11,FALSE)</f>
        <v>0.66749999999999998</v>
      </c>
      <c r="F1716" s="169" t="str">
        <f>VLOOKUP($C1716,'2020-21 School Level AAFTE'!$C:$Z,8,FALSE)</f>
        <v>Yes</v>
      </c>
      <c r="G1716" s="167">
        <f>VLOOKUP($C1716,'2020-21 School Level AAFTE'!$C:$I,7,FALSE)</f>
        <v>198.98000000000002</v>
      </c>
      <c r="H1716" s="145">
        <f>IFERROR(IF(F1716= "yes",VLOOKUP(C1716,Summary!$B:$I,5,0),0),0)</f>
        <v>0</v>
      </c>
      <c r="I1716" s="143">
        <f t="shared" si="370"/>
        <v>198.98000000000002</v>
      </c>
      <c r="J1716" s="101">
        <f>VLOOKUP($A1716,'2021-22 Salary &amp; Benefits'!$A:$I,3,FALSE)</f>
        <v>1.18</v>
      </c>
      <c r="K1716" s="101">
        <f>VLOOKUP($A1716,'2021-22 Salary &amp; Benefits'!$A:$I,4,FALSE)</f>
        <v>1.18</v>
      </c>
      <c r="L1716" s="45">
        <f t="shared" si="371"/>
        <v>198.98000000000002</v>
      </c>
      <c r="M1716" s="29">
        <v>15</v>
      </c>
      <c r="N1716" s="31">
        <f t="shared" si="372"/>
        <v>13.265333333333334</v>
      </c>
      <c r="O1716" s="29">
        <v>1.1000000000000001</v>
      </c>
      <c r="P1716" s="29">
        <v>36</v>
      </c>
      <c r="Q1716" s="32">
        <f t="shared" si="373"/>
        <v>525.30720000000008</v>
      </c>
      <c r="R1716" s="122">
        <f t="shared" si="374"/>
        <v>0.58367466666666679</v>
      </c>
      <c r="S1716" s="25">
        <f>VLOOKUP($A1716,'2021-22 Salary &amp; Benefits'!$A:$I,5,FALSE)</f>
        <v>67585</v>
      </c>
      <c r="T1716" s="25">
        <f>VLOOKUP($A1716,'2021-22 Salary &amp; Benefits'!$A:$I,6,FALSE)</f>
        <v>68937</v>
      </c>
      <c r="U1716" s="26">
        <f t="shared" si="375"/>
        <v>46548.229769066675</v>
      </c>
      <c r="V1716" s="26">
        <f t="shared" si="376"/>
        <v>931.17121621332626</v>
      </c>
      <c r="W1716" s="26">
        <f>'2021-22 Salary &amp; Benefits'!G$6</f>
        <v>11848.32</v>
      </c>
      <c r="X1716" s="28">
        <f>'2021-22 Salary &amp; Benefits'!H$6</f>
        <v>0.2271</v>
      </c>
      <c r="Y1716" s="28">
        <f>'2021-22 Salary &amp; Benefits'!I$6</f>
        <v>0.22070000000000001</v>
      </c>
      <c r="Z1716" s="26">
        <f t="shared" si="377"/>
        <v>17692.176694533326</v>
      </c>
      <c r="AA1716" s="27">
        <f t="shared" si="381"/>
        <v>791.32334975466665</v>
      </c>
      <c r="AB1716" s="27">
        <f t="shared" si="378"/>
        <v>174.64506329085495</v>
      </c>
      <c r="AC1716" s="27">
        <f t="shared" si="379"/>
        <v>965.96841304552163</v>
      </c>
      <c r="AD1716" s="26">
        <f t="shared" si="380"/>
        <v>66137.546092858844</v>
      </c>
    </row>
    <row r="1717" spans="1:30" s="5" customFormat="1">
      <c r="A1717" s="129" t="s">
        <v>2359</v>
      </c>
      <c r="B1717" s="129" t="s">
        <v>550</v>
      </c>
      <c r="C1717" s="130">
        <v>3868</v>
      </c>
      <c r="D1717" s="129" t="s">
        <v>631</v>
      </c>
      <c r="E1717" s="169">
        <f>VLOOKUP($C1717,'2020-21 School Level AAFTE'!$C:$Z,11,FALSE)</f>
        <v>0.28060000000000002</v>
      </c>
      <c r="F1717" s="169" t="str">
        <f>VLOOKUP($C1717,'2020-21 School Level AAFTE'!$C:$Z,8,FALSE)</f>
        <v>No</v>
      </c>
      <c r="G1717" s="167">
        <f>VLOOKUP($C1717,'2020-21 School Level AAFTE'!$C:$I,7,FALSE)</f>
        <v>225.07</v>
      </c>
      <c r="H1717" s="145">
        <f>IFERROR(IF(F1717= "yes",VLOOKUP(C1717,Summary!$B:$I,5,0),0),0)</f>
        <v>0</v>
      </c>
      <c r="I1717" s="143">
        <f t="shared" si="370"/>
        <v>0</v>
      </c>
      <c r="J1717" s="101">
        <f>VLOOKUP($A1717,'2021-22 Salary &amp; Benefits'!$A:$I,3,FALSE)</f>
        <v>1.18</v>
      </c>
      <c r="K1717" s="101">
        <f>VLOOKUP($A1717,'2021-22 Salary &amp; Benefits'!$A:$I,4,FALSE)</f>
        <v>1.18</v>
      </c>
      <c r="L1717" s="45">
        <f t="shared" si="371"/>
        <v>0</v>
      </c>
      <c r="M1717" s="29">
        <v>15</v>
      </c>
      <c r="N1717" s="31">
        <f t="shared" si="372"/>
        <v>0</v>
      </c>
      <c r="O1717" s="29">
        <v>1.1000000000000001</v>
      </c>
      <c r="P1717" s="29">
        <v>36</v>
      </c>
      <c r="Q1717" s="32">
        <f t="shared" si="373"/>
        <v>0</v>
      </c>
      <c r="R1717" s="122">
        <f t="shared" si="374"/>
        <v>0</v>
      </c>
      <c r="S1717" s="25">
        <f>VLOOKUP($A1717,'2021-22 Salary &amp; Benefits'!$A:$I,5,FALSE)</f>
        <v>67585</v>
      </c>
      <c r="T1717" s="25">
        <f>VLOOKUP($A1717,'2021-22 Salary &amp; Benefits'!$A:$I,6,FALSE)</f>
        <v>68937</v>
      </c>
      <c r="U1717" s="26">
        <f t="shared" si="375"/>
        <v>0</v>
      </c>
      <c r="V1717" s="26">
        <f t="shared" si="376"/>
        <v>0</v>
      </c>
      <c r="W1717" s="26">
        <f>'2021-22 Salary &amp; Benefits'!G$6</f>
        <v>11848.32</v>
      </c>
      <c r="X1717" s="28">
        <f>'2021-22 Salary &amp; Benefits'!H$6</f>
        <v>0.2271</v>
      </c>
      <c r="Y1717" s="28">
        <f>'2021-22 Salary &amp; Benefits'!I$6</f>
        <v>0.22070000000000001</v>
      </c>
      <c r="Z1717" s="26">
        <f t="shared" si="377"/>
        <v>0</v>
      </c>
      <c r="AA1717" s="27">
        <f t="shared" si="381"/>
        <v>0</v>
      </c>
      <c r="AB1717" s="27">
        <f t="shared" si="378"/>
        <v>0</v>
      </c>
      <c r="AC1717" s="27">
        <f t="shared" si="379"/>
        <v>0</v>
      </c>
      <c r="AD1717" s="26">
        <f t="shared" si="380"/>
        <v>0</v>
      </c>
    </row>
    <row r="1718" spans="1:30" s="5" customFormat="1">
      <c r="A1718" s="129" t="s">
        <v>2359</v>
      </c>
      <c r="B1718" s="129" t="s">
        <v>550</v>
      </c>
      <c r="C1718" s="130">
        <v>2976</v>
      </c>
      <c r="D1718" s="129" t="s">
        <v>606</v>
      </c>
      <c r="E1718" s="169">
        <f>VLOOKUP($C1718,'2020-21 School Level AAFTE'!$C:$Z,11,FALSE)</f>
        <v>0.57469999999999999</v>
      </c>
      <c r="F1718" s="169" t="str">
        <f>VLOOKUP($C1718,'2020-21 School Level AAFTE'!$C:$Z,8,FALSE)</f>
        <v>Yes</v>
      </c>
      <c r="G1718" s="167">
        <f>VLOOKUP($C1718,'2020-21 School Level AAFTE'!$C:$I,7,FALSE)</f>
        <v>458.14000000000004</v>
      </c>
      <c r="H1718" s="145">
        <f>IFERROR(IF(F1718= "yes",VLOOKUP(C1718,Summary!$B:$I,5,0),0),0)</f>
        <v>0</v>
      </c>
      <c r="I1718" s="143">
        <f t="shared" si="370"/>
        <v>458.14000000000004</v>
      </c>
      <c r="J1718" s="101">
        <f>VLOOKUP($A1718,'2021-22 Salary &amp; Benefits'!$A:$I,3,FALSE)</f>
        <v>1.18</v>
      </c>
      <c r="K1718" s="101">
        <f>VLOOKUP($A1718,'2021-22 Salary &amp; Benefits'!$A:$I,4,FALSE)</f>
        <v>1.18</v>
      </c>
      <c r="L1718" s="45">
        <f t="shared" si="371"/>
        <v>458.14000000000004</v>
      </c>
      <c r="M1718" s="29">
        <v>15</v>
      </c>
      <c r="N1718" s="31">
        <f t="shared" si="372"/>
        <v>30.542666666666669</v>
      </c>
      <c r="O1718" s="29">
        <v>1.1000000000000001</v>
      </c>
      <c r="P1718" s="29">
        <v>36</v>
      </c>
      <c r="Q1718" s="32">
        <f t="shared" si="373"/>
        <v>1209.4896000000003</v>
      </c>
      <c r="R1718" s="122">
        <f t="shared" si="374"/>
        <v>1.3438773333333338</v>
      </c>
      <c r="S1718" s="25">
        <f>VLOOKUP($A1718,'2021-22 Salary &amp; Benefits'!$A:$I,5,FALSE)</f>
        <v>67585</v>
      </c>
      <c r="T1718" s="25">
        <f>VLOOKUP($A1718,'2021-22 Salary &amp; Benefits'!$A:$I,6,FALSE)</f>
        <v>68937</v>
      </c>
      <c r="U1718" s="26">
        <f t="shared" si="375"/>
        <v>107174.62049653337</v>
      </c>
      <c r="V1718" s="26">
        <f t="shared" si="376"/>
        <v>2143.9681425066519</v>
      </c>
      <c r="W1718" s="26">
        <f>'2021-22 Salary &amp; Benefits'!G$6</f>
        <v>11848.32</v>
      </c>
      <c r="X1718" s="28">
        <f>'2021-22 Salary &amp; Benefits'!H$6</f>
        <v>0.2271</v>
      </c>
      <c r="Y1718" s="28">
        <f>'2021-22 Salary &amp; Benefits'!I$6</f>
        <v>0.22070000000000001</v>
      </c>
      <c r="Z1718" s="26">
        <f t="shared" si="377"/>
        <v>40735.218769893952</v>
      </c>
      <c r="AA1718" s="27">
        <f t="shared" si="381"/>
        <v>1821.9764773173338</v>
      </c>
      <c r="AB1718" s="27">
        <f t="shared" si="378"/>
        <v>402.11020854393558</v>
      </c>
      <c r="AC1718" s="27">
        <f t="shared" si="379"/>
        <v>2224.0866858612694</v>
      </c>
      <c r="AD1718" s="26">
        <f t="shared" si="380"/>
        <v>152277.89409479525</v>
      </c>
    </row>
    <row r="1719" spans="1:30" s="5" customFormat="1">
      <c r="A1719" s="126" t="s">
        <v>2359</v>
      </c>
      <c r="B1719" s="129" t="s">
        <v>550</v>
      </c>
      <c r="C1719" s="128">
        <v>2256</v>
      </c>
      <c r="D1719" s="126" t="s">
        <v>583</v>
      </c>
      <c r="E1719" s="169">
        <f>VLOOKUP($C1719,'2020-21 School Level AAFTE'!$C:$Z,11,FALSE)</f>
        <v>0.3594</v>
      </c>
      <c r="F1719" s="169" t="str">
        <f>VLOOKUP($C1719,'2020-21 School Level AAFTE'!$C:$Z,8,FALSE)</f>
        <v>No</v>
      </c>
      <c r="G1719" s="167">
        <f>VLOOKUP($C1719,'2020-21 School Level AAFTE'!$C:$I,7,FALSE)</f>
        <v>396.58</v>
      </c>
      <c r="H1719" s="145">
        <f>IFERROR(IF(F1719= "yes",VLOOKUP(C1719,Summary!$B:$I,5,0),0),0)</f>
        <v>0</v>
      </c>
      <c r="I1719" s="143">
        <f t="shared" si="370"/>
        <v>0</v>
      </c>
      <c r="J1719" s="101">
        <f>VLOOKUP($A1719,'2021-22 Salary &amp; Benefits'!$A:$I,3,FALSE)</f>
        <v>1.18</v>
      </c>
      <c r="K1719" s="101">
        <f>VLOOKUP($A1719,'2021-22 Salary &amp; Benefits'!$A:$I,4,FALSE)</f>
        <v>1.18</v>
      </c>
      <c r="L1719" s="45">
        <f t="shared" si="371"/>
        <v>0</v>
      </c>
      <c r="M1719" s="29">
        <v>15</v>
      </c>
      <c r="N1719" s="31">
        <f t="shared" si="372"/>
        <v>0</v>
      </c>
      <c r="O1719" s="29">
        <v>1.1000000000000001</v>
      </c>
      <c r="P1719" s="29">
        <v>36</v>
      </c>
      <c r="Q1719" s="32">
        <f t="shared" si="373"/>
        <v>0</v>
      </c>
      <c r="R1719" s="122">
        <f t="shared" si="374"/>
        <v>0</v>
      </c>
      <c r="S1719" s="25">
        <f>VLOOKUP($A1719,'2021-22 Salary &amp; Benefits'!$A:$I,5,FALSE)</f>
        <v>67585</v>
      </c>
      <c r="T1719" s="25">
        <f>VLOOKUP($A1719,'2021-22 Salary &amp; Benefits'!$A:$I,6,FALSE)</f>
        <v>68937</v>
      </c>
      <c r="U1719" s="26">
        <f t="shared" si="375"/>
        <v>0</v>
      </c>
      <c r="V1719" s="26">
        <f t="shared" si="376"/>
        <v>0</v>
      </c>
      <c r="W1719" s="26">
        <f>'2021-22 Salary &amp; Benefits'!G$6</f>
        <v>11848.32</v>
      </c>
      <c r="X1719" s="28">
        <f>'2021-22 Salary &amp; Benefits'!H$6</f>
        <v>0.2271</v>
      </c>
      <c r="Y1719" s="28">
        <f>'2021-22 Salary &amp; Benefits'!I$6</f>
        <v>0.22070000000000001</v>
      </c>
      <c r="Z1719" s="26">
        <f t="shared" si="377"/>
        <v>0</v>
      </c>
      <c r="AA1719" s="27">
        <f t="shared" si="381"/>
        <v>0</v>
      </c>
      <c r="AB1719" s="27">
        <f t="shared" si="378"/>
        <v>0</v>
      </c>
      <c r="AC1719" s="27">
        <f t="shared" si="379"/>
        <v>0</v>
      </c>
      <c r="AD1719" s="26">
        <f t="shared" si="380"/>
        <v>0</v>
      </c>
    </row>
    <row r="1720" spans="1:30" s="5" customFormat="1">
      <c r="A1720" s="129" t="s">
        <v>2359</v>
      </c>
      <c r="B1720" s="129" t="s">
        <v>550</v>
      </c>
      <c r="C1720" s="130">
        <v>4065</v>
      </c>
      <c r="D1720" s="129" t="s">
        <v>635</v>
      </c>
      <c r="E1720" s="169">
        <f>VLOOKUP($C1720,'2020-21 School Level AAFTE'!$C:$Z,11,FALSE)</f>
        <v>0.29110000000000003</v>
      </c>
      <c r="F1720" s="169" t="str">
        <f>VLOOKUP($C1720,'2020-21 School Level AAFTE'!$C:$Z,8,FALSE)</f>
        <v>No</v>
      </c>
      <c r="G1720" s="167">
        <f>VLOOKUP($C1720,'2020-21 School Level AAFTE'!$C:$I,7,FALSE)</f>
        <v>419.2</v>
      </c>
      <c r="H1720" s="145">
        <f>IFERROR(IF(F1720= "yes",VLOOKUP(C1720,Summary!$B:$I,5,0),0),0)</f>
        <v>0</v>
      </c>
      <c r="I1720" s="143">
        <f t="shared" si="370"/>
        <v>0</v>
      </c>
      <c r="J1720" s="101">
        <f>VLOOKUP($A1720,'2021-22 Salary &amp; Benefits'!$A:$I,3,FALSE)</f>
        <v>1.18</v>
      </c>
      <c r="K1720" s="101">
        <f>VLOOKUP($A1720,'2021-22 Salary &amp; Benefits'!$A:$I,4,FALSE)</f>
        <v>1.18</v>
      </c>
      <c r="L1720" s="45">
        <f t="shared" si="371"/>
        <v>0</v>
      </c>
      <c r="M1720" s="29">
        <v>15</v>
      </c>
      <c r="N1720" s="31">
        <f t="shared" si="372"/>
        <v>0</v>
      </c>
      <c r="O1720" s="29">
        <v>1.1000000000000001</v>
      </c>
      <c r="P1720" s="29">
        <v>36</v>
      </c>
      <c r="Q1720" s="32">
        <f t="shared" si="373"/>
        <v>0</v>
      </c>
      <c r="R1720" s="122">
        <f t="shared" si="374"/>
        <v>0</v>
      </c>
      <c r="S1720" s="25">
        <f>VLOOKUP($A1720,'2021-22 Salary &amp; Benefits'!$A:$I,5,FALSE)</f>
        <v>67585</v>
      </c>
      <c r="T1720" s="25">
        <f>VLOOKUP($A1720,'2021-22 Salary &amp; Benefits'!$A:$I,6,FALSE)</f>
        <v>68937</v>
      </c>
      <c r="U1720" s="26">
        <f t="shared" si="375"/>
        <v>0</v>
      </c>
      <c r="V1720" s="26">
        <f t="shared" si="376"/>
        <v>0</v>
      </c>
      <c r="W1720" s="26">
        <f>'2021-22 Salary &amp; Benefits'!G$6</f>
        <v>11848.32</v>
      </c>
      <c r="X1720" s="28">
        <f>'2021-22 Salary &amp; Benefits'!H$6</f>
        <v>0.2271</v>
      </c>
      <c r="Y1720" s="28">
        <f>'2021-22 Salary &amp; Benefits'!I$6</f>
        <v>0.22070000000000001</v>
      </c>
      <c r="Z1720" s="26">
        <f t="shared" si="377"/>
        <v>0</v>
      </c>
      <c r="AA1720" s="27">
        <f t="shared" si="381"/>
        <v>0</v>
      </c>
      <c r="AB1720" s="27">
        <f t="shared" si="378"/>
        <v>0</v>
      </c>
      <c r="AC1720" s="27">
        <f t="shared" si="379"/>
        <v>0</v>
      </c>
      <c r="AD1720" s="26">
        <f t="shared" si="380"/>
        <v>0</v>
      </c>
    </row>
    <row r="1721" spans="1:30" s="5" customFormat="1">
      <c r="A1721" s="129" t="s">
        <v>2359</v>
      </c>
      <c r="B1721" s="129" t="s">
        <v>550</v>
      </c>
      <c r="C1721" s="130">
        <v>1620</v>
      </c>
      <c r="D1721" s="129" t="s">
        <v>554</v>
      </c>
      <c r="E1721" s="169">
        <f>VLOOKUP($C1721,'2020-21 School Level AAFTE'!$C:$Z,11,FALSE)</f>
        <v>0.12280000000000001</v>
      </c>
      <c r="F1721" s="169" t="str">
        <f>VLOOKUP($C1721,'2020-21 School Level AAFTE'!$C:$Z,8,FALSE)</f>
        <v>No</v>
      </c>
      <c r="G1721" s="167">
        <f>VLOOKUP($C1721,'2020-21 School Level AAFTE'!$C:$I,7,FALSE)</f>
        <v>485.02</v>
      </c>
      <c r="H1721" s="145">
        <f>IFERROR(IF(F1721= "yes",VLOOKUP(C1721,Summary!$B:$I,5,0),0),0)</f>
        <v>0</v>
      </c>
      <c r="I1721" s="143">
        <f t="shared" si="370"/>
        <v>0</v>
      </c>
      <c r="J1721" s="101">
        <f>VLOOKUP($A1721,'2021-22 Salary &amp; Benefits'!$A:$I,3,FALSE)</f>
        <v>1.18</v>
      </c>
      <c r="K1721" s="101">
        <f>VLOOKUP($A1721,'2021-22 Salary &amp; Benefits'!$A:$I,4,FALSE)</f>
        <v>1.18</v>
      </c>
      <c r="L1721" s="45">
        <f t="shared" si="371"/>
        <v>0</v>
      </c>
      <c r="M1721" s="29">
        <v>15</v>
      </c>
      <c r="N1721" s="31">
        <f t="shared" si="372"/>
        <v>0</v>
      </c>
      <c r="O1721" s="29">
        <v>1.1000000000000001</v>
      </c>
      <c r="P1721" s="29">
        <v>36</v>
      </c>
      <c r="Q1721" s="32">
        <f t="shared" si="373"/>
        <v>0</v>
      </c>
      <c r="R1721" s="122">
        <f t="shared" si="374"/>
        <v>0</v>
      </c>
      <c r="S1721" s="25">
        <f>VLOOKUP($A1721,'2021-22 Salary &amp; Benefits'!$A:$I,5,FALSE)</f>
        <v>67585</v>
      </c>
      <c r="T1721" s="25">
        <f>VLOOKUP($A1721,'2021-22 Salary &amp; Benefits'!$A:$I,6,FALSE)</f>
        <v>68937</v>
      </c>
      <c r="U1721" s="26">
        <f t="shared" si="375"/>
        <v>0</v>
      </c>
      <c r="V1721" s="26">
        <f t="shared" si="376"/>
        <v>0</v>
      </c>
      <c r="W1721" s="26">
        <f>'2021-22 Salary &amp; Benefits'!G$6</f>
        <v>11848.32</v>
      </c>
      <c r="X1721" s="28">
        <f>'2021-22 Salary &amp; Benefits'!H$6</f>
        <v>0.2271</v>
      </c>
      <c r="Y1721" s="28">
        <f>'2021-22 Salary &amp; Benefits'!I$6</f>
        <v>0.22070000000000001</v>
      </c>
      <c r="Z1721" s="26">
        <f t="shared" si="377"/>
        <v>0</v>
      </c>
      <c r="AA1721" s="27">
        <f t="shared" si="381"/>
        <v>0</v>
      </c>
      <c r="AB1721" s="27">
        <f t="shared" si="378"/>
        <v>0</v>
      </c>
      <c r="AC1721" s="27">
        <f t="shared" si="379"/>
        <v>0</v>
      </c>
      <c r="AD1721" s="26">
        <f t="shared" si="380"/>
        <v>0</v>
      </c>
    </row>
    <row r="1722" spans="1:30" s="5" customFormat="1">
      <c r="A1722" s="129" t="s">
        <v>2359</v>
      </c>
      <c r="B1722" s="129" t="s">
        <v>550</v>
      </c>
      <c r="C1722" s="130">
        <v>5046</v>
      </c>
      <c r="D1722" s="129" t="s">
        <v>638</v>
      </c>
      <c r="E1722" s="169">
        <f>VLOOKUP($C1722,'2020-21 School Level AAFTE'!$C:$Z,11,FALSE)</f>
        <v>0.16669999999999999</v>
      </c>
      <c r="F1722" s="169" t="str">
        <f>VLOOKUP($C1722,'2020-21 School Level AAFTE'!$C:$Z,8,FALSE)</f>
        <v>No</v>
      </c>
      <c r="G1722" s="167">
        <f>VLOOKUP($C1722,'2020-21 School Level AAFTE'!$C:$I,7,FALSE)</f>
        <v>83.76</v>
      </c>
      <c r="H1722" s="145">
        <f>IFERROR(IF(F1722= "yes",VLOOKUP(C1722,Summary!$B:$I,5,0),0),0)</f>
        <v>0</v>
      </c>
      <c r="I1722" s="143">
        <f t="shared" si="370"/>
        <v>0</v>
      </c>
      <c r="J1722" s="101">
        <f>VLOOKUP($A1722,'2021-22 Salary &amp; Benefits'!$A:$I,3,FALSE)</f>
        <v>1.18</v>
      </c>
      <c r="K1722" s="101">
        <f>VLOOKUP($A1722,'2021-22 Salary &amp; Benefits'!$A:$I,4,FALSE)</f>
        <v>1.18</v>
      </c>
      <c r="L1722" s="45">
        <f t="shared" si="371"/>
        <v>0</v>
      </c>
      <c r="M1722" s="29">
        <v>15</v>
      </c>
      <c r="N1722" s="31">
        <f t="shared" si="372"/>
        <v>0</v>
      </c>
      <c r="O1722" s="29">
        <v>1.1000000000000001</v>
      </c>
      <c r="P1722" s="29">
        <v>36</v>
      </c>
      <c r="Q1722" s="32">
        <f t="shared" si="373"/>
        <v>0</v>
      </c>
      <c r="R1722" s="122">
        <f t="shared" si="374"/>
        <v>0</v>
      </c>
      <c r="S1722" s="25">
        <f>VLOOKUP($A1722,'2021-22 Salary &amp; Benefits'!$A:$I,5,FALSE)</f>
        <v>67585</v>
      </c>
      <c r="T1722" s="25">
        <f>VLOOKUP($A1722,'2021-22 Salary &amp; Benefits'!$A:$I,6,FALSE)</f>
        <v>68937</v>
      </c>
      <c r="U1722" s="26">
        <f t="shared" si="375"/>
        <v>0</v>
      </c>
      <c r="V1722" s="26">
        <f t="shared" si="376"/>
        <v>0</v>
      </c>
      <c r="W1722" s="26">
        <f>'2021-22 Salary &amp; Benefits'!G$6</f>
        <v>11848.32</v>
      </c>
      <c r="X1722" s="28">
        <f>'2021-22 Salary &amp; Benefits'!H$6</f>
        <v>0.2271</v>
      </c>
      <c r="Y1722" s="28">
        <f>'2021-22 Salary &amp; Benefits'!I$6</f>
        <v>0.22070000000000001</v>
      </c>
      <c r="Z1722" s="26">
        <f t="shared" si="377"/>
        <v>0</v>
      </c>
      <c r="AA1722" s="27">
        <f t="shared" si="381"/>
        <v>0</v>
      </c>
      <c r="AB1722" s="27">
        <f t="shared" si="378"/>
        <v>0</v>
      </c>
      <c r="AC1722" s="27">
        <f t="shared" si="379"/>
        <v>0</v>
      </c>
      <c r="AD1722" s="26">
        <f t="shared" si="380"/>
        <v>0</v>
      </c>
    </row>
    <row r="1723" spans="1:30" s="5" customFormat="1">
      <c r="A1723" s="129" t="s">
        <v>2359</v>
      </c>
      <c r="B1723" s="129" t="s">
        <v>550</v>
      </c>
      <c r="C1723" s="130">
        <v>5204</v>
      </c>
      <c r="D1723" s="129" t="s">
        <v>641</v>
      </c>
      <c r="E1723" s="169">
        <f>VLOOKUP($C1723,'2020-21 School Level AAFTE'!$C:$Z,11,FALSE)</f>
        <v>7.1599999999999997E-2</v>
      </c>
      <c r="F1723" s="169" t="str">
        <f>VLOOKUP($C1723,'2020-21 School Level AAFTE'!$C:$Z,8,FALSE)</f>
        <v>No</v>
      </c>
      <c r="G1723" s="167">
        <f>VLOOKUP($C1723,'2020-21 School Level AAFTE'!$C:$I,7,FALSE)</f>
        <v>222.7</v>
      </c>
      <c r="H1723" s="145">
        <f>IFERROR(IF(F1723= "yes",VLOOKUP(C1723,Summary!$B:$I,5,0),0),0)</f>
        <v>0</v>
      </c>
      <c r="I1723" s="143">
        <f t="shared" si="370"/>
        <v>0</v>
      </c>
      <c r="J1723" s="101">
        <f>VLOOKUP($A1723,'2021-22 Salary &amp; Benefits'!$A:$I,3,FALSE)</f>
        <v>1.18</v>
      </c>
      <c r="K1723" s="101">
        <f>VLOOKUP($A1723,'2021-22 Salary &amp; Benefits'!$A:$I,4,FALSE)</f>
        <v>1.18</v>
      </c>
      <c r="L1723" s="45">
        <f t="shared" si="371"/>
        <v>0</v>
      </c>
      <c r="M1723" s="29">
        <v>15</v>
      </c>
      <c r="N1723" s="31">
        <f t="shared" si="372"/>
        <v>0</v>
      </c>
      <c r="O1723" s="29">
        <v>1.1000000000000001</v>
      </c>
      <c r="P1723" s="29">
        <v>36</v>
      </c>
      <c r="Q1723" s="32">
        <f t="shared" si="373"/>
        <v>0</v>
      </c>
      <c r="R1723" s="122">
        <f t="shared" si="374"/>
        <v>0</v>
      </c>
      <c r="S1723" s="25">
        <f>VLOOKUP($A1723,'2021-22 Salary &amp; Benefits'!$A:$I,5,FALSE)</f>
        <v>67585</v>
      </c>
      <c r="T1723" s="25">
        <f>VLOOKUP($A1723,'2021-22 Salary &amp; Benefits'!$A:$I,6,FALSE)</f>
        <v>68937</v>
      </c>
      <c r="U1723" s="26">
        <f t="shared" si="375"/>
        <v>0</v>
      </c>
      <c r="V1723" s="26">
        <f t="shared" si="376"/>
        <v>0</v>
      </c>
      <c r="W1723" s="26">
        <f>'2021-22 Salary &amp; Benefits'!G$6</f>
        <v>11848.32</v>
      </c>
      <c r="X1723" s="28">
        <f>'2021-22 Salary &amp; Benefits'!H$6</f>
        <v>0.2271</v>
      </c>
      <c r="Y1723" s="28">
        <f>'2021-22 Salary &amp; Benefits'!I$6</f>
        <v>0.22070000000000001</v>
      </c>
      <c r="Z1723" s="26">
        <f t="shared" si="377"/>
        <v>0</v>
      </c>
      <c r="AA1723" s="27">
        <f t="shared" si="381"/>
        <v>0</v>
      </c>
      <c r="AB1723" s="27">
        <f t="shared" si="378"/>
        <v>0</v>
      </c>
      <c r="AC1723" s="27">
        <f t="shared" si="379"/>
        <v>0</v>
      </c>
      <c r="AD1723" s="26">
        <f t="shared" si="380"/>
        <v>0</v>
      </c>
    </row>
    <row r="1724" spans="1:30" s="5" customFormat="1">
      <c r="A1724" s="129" t="s">
        <v>2359</v>
      </c>
      <c r="B1724" s="129" t="s">
        <v>550</v>
      </c>
      <c r="C1724" s="130">
        <v>3327</v>
      </c>
      <c r="D1724" s="129" t="s">
        <v>616</v>
      </c>
      <c r="E1724" s="169">
        <f>VLOOKUP($C1724,'2020-21 School Level AAFTE'!$C:$Z,11,FALSE)</f>
        <v>0.7258</v>
      </c>
      <c r="F1724" s="169" t="str">
        <f>VLOOKUP($C1724,'2020-21 School Level AAFTE'!$C:$Z,8,FALSE)</f>
        <v>Yes</v>
      </c>
      <c r="G1724" s="167">
        <f>VLOOKUP($C1724,'2020-21 School Level AAFTE'!$C:$I,7,FALSE)</f>
        <v>754.4799999999999</v>
      </c>
      <c r="H1724" s="145">
        <f>IFERROR(IF(F1724= "yes",VLOOKUP(C1724,Summary!$B:$I,5,0),0),0)</f>
        <v>0</v>
      </c>
      <c r="I1724" s="143">
        <f t="shared" si="370"/>
        <v>754.4799999999999</v>
      </c>
      <c r="J1724" s="101">
        <f>VLOOKUP($A1724,'2021-22 Salary &amp; Benefits'!$A:$I,3,FALSE)</f>
        <v>1.18</v>
      </c>
      <c r="K1724" s="101">
        <f>VLOOKUP($A1724,'2021-22 Salary &amp; Benefits'!$A:$I,4,FALSE)</f>
        <v>1.18</v>
      </c>
      <c r="L1724" s="45">
        <f t="shared" si="371"/>
        <v>754.4799999999999</v>
      </c>
      <c r="M1724" s="29">
        <v>15</v>
      </c>
      <c r="N1724" s="31">
        <f t="shared" si="372"/>
        <v>50.298666666666662</v>
      </c>
      <c r="O1724" s="29">
        <v>1.1000000000000001</v>
      </c>
      <c r="P1724" s="29">
        <v>36</v>
      </c>
      <c r="Q1724" s="32">
        <f t="shared" si="373"/>
        <v>1991.8271999999999</v>
      </c>
      <c r="R1724" s="122">
        <f t="shared" si="374"/>
        <v>2.2131413333333332</v>
      </c>
      <c r="S1724" s="25">
        <f>VLOOKUP($A1724,'2021-22 Salary &amp; Benefits'!$A:$I,5,FALSE)</f>
        <v>67585</v>
      </c>
      <c r="T1724" s="25">
        <f>VLOOKUP($A1724,'2021-22 Salary &amp; Benefits'!$A:$I,6,FALSE)</f>
        <v>68937</v>
      </c>
      <c r="U1724" s="26">
        <f t="shared" si="375"/>
        <v>176498.68527573333</v>
      </c>
      <c r="V1724" s="26">
        <f t="shared" si="376"/>
        <v>3530.7571575466427</v>
      </c>
      <c r="W1724" s="26">
        <f>'2021-22 Salary &amp; Benefits'!G$6</f>
        <v>11848.32</v>
      </c>
      <c r="X1724" s="28">
        <f>'2021-22 Salary &amp; Benefits'!H$6</f>
        <v>0.2271</v>
      </c>
      <c r="Y1724" s="28">
        <f>'2021-22 Salary &amp; Benefits'!I$6</f>
        <v>0.22070000000000001</v>
      </c>
      <c r="Z1724" s="26">
        <f t="shared" si="377"/>
        <v>67084.096253349577</v>
      </c>
      <c r="AA1724" s="27">
        <f t="shared" si="381"/>
        <v>3000.4907072213327</v>
      </c>
      <c r="AB1724" s="27">
        <f t="shared" si="378"/>
        <v>662.2082990837481</v>
      </c>
      <c r="AC1724" s="27">
        <f t="shared" si="379"/>
        <v>3662.6990063050807</v>
      </c>
      <c r="AD1724" s="26">
        <f t="shared" si="380"/>
        <v>250776.23769293464</v>
      </c>
    </row>
    <row r="1725" spans="1:30" s="5" customFormat="1">
      <c r="A1725" s="129" t="s">
        <v>2359</v>
      </c>
      <c r="B1725" s="129" t="s">
        <v>550</v>
      </c>
      <c r="C1725" s="130">
        <v>3380</v>
      </c>
      <c r="D1725" s="129" t="s">
        <v>618</v>
      </c>
      <c r="E1725" s="169">
        <f>VLOOKUP($C1725,'2020-21 School Level AAFTE'!$C:$Z,11,FALSE)</f>
        <v>0.65939999999999999</v>
      </c>
      <c r="F1725" s="169" t="str">
        <f>VLOOKUP($C1725,'2020-21 School Level AAFTE'!$C:$Z,8,FALSE)</f>
        <v>Yes</v>
      </c>
      <c r="G1725" s="167">
        <f>VLOOKUP($C1725,'2020-21 School Level AAFTE'!$C:$I,7,FALSE)</f>
        <v>240.5</v>
      </c>
      <c r="H1725" s="145">
        <f>IFERROR(IF(F1725= "yes",VLOOKUP(C1725,Summary!$B:$I,5,0),0),0)</f>
        <v>0</v>
      </c>
      <c r="I1725" s="143">
        <f t="shared" si="370"/>
        <v>240.5</v>
      </c>
      <c r="J1725" s="101">
        <f>VLOOKUP($A1725,'2021-22 Salary &amp; Benefits'!$A:$I,3,FALSE)</f>
        <v>1.18</v>
      </c>
      <c r="K1725" s="101">
        <f>VLOOKUP($A1725,'2021-22 Salary &amp; Benefits'!$A:$I,4,FALSE)</f>
        <v>1.18</v>
      </c>
      <c r="L1725" s="45">
        <f t="shared" si="371"/>
        <v>240.5</v>
      </c>
      <c r="M1725" s="29">
        <v>15</v>
      </c>
      <c r="N1725" s="31">
        <f t="shared" si="372"/>
        <v>16.033333333333335</v>
      </c>
      <c r="O1725" s="29">
        <v>1.1000000000000001</v>
      </c>
      <c r="P1725" s="29">
        <v>36</v>
      </c>
      <c r="Q1725" s="32">
        <f t="shared" si="373"/>
        <v>634.92000000000007</v>
      </c>
      <c r="R1725" s="122">
        <f t="shared" si="374"/>
        <v>0.7054666666666668</v>
      </c>
      <c r="S1725" s="25">
        <f>VLOOKUP($A1725,'2021-22 Salary &amp; Benefits'!$A:$I,5,FALSE)</f>
        <v>67585</v>
      </c>
      <c r="T1725" s="25">
        <f>VLOOKUP($A1725,'2021-22 Salary &amp; Benefits'!$A:$I,6,FALSE)</f>
        <v>68937</v>
      </c>
      <c r="U1725" s="26">
        <f t="shared" si="375"/>
        <v>56261.178306666676</v>
      </c>
      <c r="V1725" s="26">
        <f t="shared" si="376"/>
        <v>1125.4733013333243</v>
      </c>
      <c r="W1725" s="26">
        <f>'2021-22 Salary &amp; Benefits'!G$6</f>
        <v>11848.32</v>
      </c>
      <c r="X1725" s="28">
        <f>'2021-22 Salary &amp; Benefits'!H$6</f>
        <v>0.2271</v>
      </c>
      <c r="Y1725" s="28">
        <f>'2021-22 Salary &amp; Benefits'!I$6</f>
        <v>0.22070000000000001</v>
      </c>
      <c r="Z1725" s="26">
        <f t="shared" si="377"/>
        <v>21383.900367048267</v>
      </c>
      <c r="AA1725" s="27">
        <f t="shared" si="381"/>
        <v>956.44419346666655</v>
      </c>
      <c r="AB1725" s="27">
        <f t="shared" si="378"/>
        <v>211.08723349809333</v>
      </c>
      <c r="AC1725" s="27">
        <f t="shared" si="379"/>
        <v>1167.5314269647599</v>
      </c>
      <c r="AD1725" s="26">
        <f t="shared" si="380"/>
        <v>79938.083402013028</v>
      </c>
    </row>
    <row r="1726" spans="1:30" s="5" customFormat="1">
      <c r="A1726" s="129" t="s">
        <v>2359</v>
      </c>
      <c r="B1726" s="129" t="s">
        <v>550</v>
      </c>
      <c r="C1726" s="130">
        <v>2120</v>
      </c>
      <c r="D1726" s="129" t="s">
        <v>3273</v>
      </c>
      <c r="E1726" s="169">
        <f>VLOOKUP($C1726,'2020-21 School Level AAFTE'!$C:$Z,11,FALSE)</f>
        <v>0.76829999999999998</v>
      </c>
      <c r="F1726" s="169" t="str">
        <f>VLOOKUP($C1726,'2020-21 School Level AAFTE'!$C:$Z,8,FALSE)</f>
        <v>Yes</v>
      </c>
      <c r="G1726" s="167">
        <f>VLOOKUP($C1726,'2020-21 School Level AAFTE'!$C:$I,7,FALSE)</f>
        <v>355.43</v>
      </c>
      <c r="H1726" s="145">
        <f>IFERROR(IF(F1726= "yes",VLOOKUP(C1726,Summary!$B:$I,5,0),0),0)</f>
        <v>0</v>
      </c>
      <c r="I1726" s="143">
        <f t="shared" si="370"/>
        <v>355.43</v>
      </c>
      <c r="J1726" s="101">
        <f>VLOOKUP($A1726,'2021-22 Salary &amp; Benefits'!$A:$I,3,FALSE)</f>
        <v>1.18</v>
      </c>
      <c r="K1726" s="101">
        <f>VLOOKUP($A1726,'2021-22 Salary &amp; Benefits'!$A:$I,4,FALSE)</f>
        <v>1.18</v>
      </c>
      <c r="L1726" s="45">
        <f t="shared" si="371"/>
        <v>355.43</v>
      </c>
      <c r="M1726" s="29">
        <v>15</v>
      </c>
      <c r="N1726" s="31">
        <f t="shared" si="372"/>
        <v>23.695333333333334</v>
      </c>
      <c r="O1726" s="29">
        <v>1.1000000000000001</v>
      </c>
      <c r="P1726" s="29">
        <v>36</v>
      </c>
      <c r="Q1726" s="32">
        <f t="shared" si="373"/>
        <v>938.3352000000001</v>
      </c>
      <c r="R1726" s="122">
        <f t="shared" si="374"/>
        <v>1.0425946666666668</v>
      </c>
      <c r="S1726" s="25">
        <f>VLOOKUP($A1726,'2021-22 Salary &amp; Benefits'!$A:$I,5,FALSE)</f>
        <v>67585</v>
      </c>
      <c r="T1726" s="25">
        <f>VLOOKUP($A1726,'2021-22 Salary &amp; Benefits'!$A:$I,6,FALSE)</f>
        <v>68937</v>
      </c>
      <c r="U1726" s="26">
        <f t="shared" si="375"/>
        <v>83147.237445066683</v>
      </c>
      <c r="V1726" s="26">
        <f t="shared" si="376"/>
        <v>1663.3138274133089</v>
      </c>
      <c r="W1726" s="26">
        <f>'2021-22 Salary &amp; Benefits'!G$6</f>
        <v>11848.32</v>
      </c>
      <c r="X1726" s="28">
        <f>'2021-22 Salary &amp; Benefits'!H$6</f>
        <v>0.2271</v>
      </c>
      <c r="Y1726" s="28">
        <f>'2021-22 Salary &amp; Benefits'!I$6</f>
        <v>0.22070000000000001</v>
      </c>
      <c r="Z1726" s="26">
        <f t="shared" si="377"/>
        <v>31602.826226444762</v>
      </c>
      <c r="AA1726" s="27">
        <f t="shared" si="381"/>
        <v>1413.5091878746664</v>
      </c>
      <c r="AB1726" s="27">
        <f t="shared" si="378"/>
        <v>311.96147776393889</v>
      </c>
      <c r="AC1726" s="27">
        <f t="shared" si="379"/>
        <v>1725.4706656386052</v>
      </c>
      <c r="AD1726" s="26">
        <f t="shared" si="380"/>
        <v>118138.84816456337</v>
      </c>
    </row>
    <row r="1727" spans="1:30" s="5" customFormat="1">
      <c r="A1727" s="129" t="s">
        <v>2359</v>
      </c>
      <c r="B1727" s="129" t="s">
        <v>550</v>
      </c>
      <c r="C1727" s="130">
        <v>5486</v>
      </c>
      <c r="D1727" s="129" t="s">
        <v>2762</v>
      </c>
      <c r="E1727" s="169">
        <f>VLOOKUP($C1727,'2020-21 School Level AAFTE'!$C:$Z,11,FALSE)</f>
        <v>0.24660000000000001</v>
      </c>
      <c r="F1727" s="169" t="str">
        <f>VLOOKUP($C1727,'2020-21 School Level AAFTE'!$C:$Z,8,FALSE)</f>
        <v>No</v>
      </c>
      <c r="G1727" s="167">
        <f>VLOOKUP($C1727,'2020-21 School Level AAFTE'!$C:$I,7,FALSE)</f>
        <v>769.45</v>
      </c>
      <c r="H1727" s="145">
        <f>IFERROR(IF(F1727= "yes",VLOOKUP(C1727,Summary!$B:$I,5,0),0),0)</f>
        <v>0</v>
      </c>
      <c r="I1727" s="143">
        <f t="shared" si="370"/>
        <v>0</v>
      </c>
      <c r="J1727" s="101">
        <f>VLOOKUP($A1727,'2021-22 Salary &amp; Benefits'!$A:$I,3,FALSE)</f>
        <v>1.18</v>
      </c>
      <c r="K1727" s="101">
        <f>VLOOKUP($A1727,'2021-22 Salary &amp; Benefits'!$A:$I,4,FALSE)</f>
        <v>1.18</v>
      </c>
      <c r="L1727" s="45">
        <f t="shared" si="371"/>
        <v>0</v>
      </c>
      <c r="M1727" s="29">
        <v>15</v>
      </c>
      <c r="N1727" s="31">
        <f t="shared" si="372"/>
        <v>0</v>
      </c>
      <c r="O1727" s="29">
        <v>1.1000000000000001</v>
      </c>
      <c r="P1727" s="29">
        <v>36</v>
      </c>
      <c r="Q1727" s="32">
        <f t="shared" si="373"/>
        <v>0</v>
      </c>
      <c r="R1727" s="122">
        <f t="shared" si="374"/>
        <v>0</v>
      </c>
      <c r="S1727" s="25">
        <f>VLOOKUP($A1727,'2021-22 Salary &amp; Benefits'!$A:$I,5,FALSE)</f>
        <v>67585</v>
      </c>
      <c r="T1727" s="25">
        <f>VLOOKUP($A1727,'2021-22 Salary &amp; Benefits'!$A:$I,6,FALSE)</f>
        <v>68937</v>
      </c>
      <c r="U1727" s="26">
        <f t="shared" si="375"/>
        <v>0</v>
      </c>
      <c r="V1727" s="26">
        <f t="shared" si="376"/>
        <v>0</v>
      </c>
      <c r="W1727" s="26">
        <f>'2021-22 Salary &amp; Benefits'!G$6</f>
        <v>11848.32</v>
      </c>
      <c r="X1727" s="28">
        <f>'2021-22 Salary &amp; Benefits'!H$6</f>
        <v>0.2271</v>
      </c>
      <c r="Y1727" s="28">
        <f>'2021-22 Salary &amp; Benefits'!I$6</f>
        <v>0.22070000000000001</v>
      </c>
      <c r="Z1727" s="26">
        <f t="shared" si="377"/>
        <v>0</v>
      </c>
      <c r="AA1727" s="27">
        <f t="shared" si="381"/>
        <v>0</v>
      </c>
      <c r="AB1727" s="27">
        <f t="shared" si="378"/>
        <v>0</v>
      </c>
      <c r="AC1727" s="27">
        <f t="shared" si="379"/>
        <v>0</v>
      </c>
      <c r="AD1727" s="26">
        <f t="shared" si="380"/>
        <v>0</v>
      </c>
    </row>
    <row r="1728" spans="1:30" s="5" customFormat="1">
      <c r="A1728" s="129" t="s">
        <v>2359</v>
      </c>
      <c r="B1728" s="129" t="s">
        <v>550</v>
      </c>
      <c r="C1728" s="130">
        <v>2285</v>
      </c>
      <c r="D1728" s="129" t="s">
        <v>585</v>
      </c>
      <c r="E1728" s="169">
        <f>VLOOKUP($C1728,'2020-21 School Level AAFTE'!$C:$Z,11,FALSE)</f>
        <v>9.1899999999999996E-2</v>
      </c>
      <c r="F1728" s="169" t="str">
        <f>VLOOKUP($C1728,'2020-21 School Level AAFTE'!$C:$Z,8,FALSE)</f>
        <v>No</v>
      </c>
      <c r="G1728" s="167">
        <f>VLOOKUP($C1728,'2020-21 School Level AAFTE'!$C:$I,7,FALSE)</f>
        <v>1659.5700000000002</v>
      </c>
      <c r="H1728" s="145">
        <f>IFERROR(IF(F1728= "yes",VLOOKUP(C1728,Summary!$B:$I,5,0),0),0)</f>
        <v>0</v>
      </c>
      <c r="I1728" s="144">
        <f t="shared" si="370"/>
        <v>0</v>
      </c>
      <c r="J1728" s="101">
        <f>VLOOKUP($A1728,'2021-22 Salary &amp; Benefits'!$A:$I,3,FALSE)</f>
        <v>1.18</v>
      </c>
      <c r="K1728" s="101">
        <f>VLOOKUP($A1728,'2021-22 Salary &amp; Benefits'!$A:$I,4,FALSE)</f>
        <v>1.18</v>
      </c>
      <c r="L1728" s="121">
        <f t="shared" si="371"/>
        <v>0</v>
      </c>
      <c r="M1728" s="29">
        <v>15</v>
      </c>
      <c r="N1728" s="31">
        <f t="shared" si="372"/>
        <v>0</v>
      </c>
      <c r="O1728" s="29">
        <v>1.1000000000000001</v>
      </c>
      <c r="P1728" s="29">
        <v>36</v>
      </c>
      <c r="Q1728" s="32">
        <f t="shared" si="373"/>
        <v>0</v>
      </c>
      <c r="R1728" s="122">
        <f t="shared" si="374"/>
        <v>0</v>
      </c>
      <c r="S1728" s="25">
        <f>VLOOKUP($A1728,'2021-22 Salary &amp; Benefits'!$A:$I,5,FALSE)</f>
        <v>67585</v>
      </c>
      <c r="T1728" s="25">
        <f>VLOOKUP($A1728,'2021-22 Salary &amp; Benefits'!$A:$I,6,FALSE)</f>
        <v>68937</v>
      </c>
      <c r="U1728" s="26">
        <f t="shared" si="375"/>
        <v>0</v>
      </c>
      <c r="V1728" s="26">
        <f t="shared" si="376"/>
        <v>0</v>
      </c>
      <c r="W1728" s="26">
        <f>'2021-22 Salary &amp; Benefits'!G$6</f>
        <v>11848.32</v>
      </c>
      <c r="X1728" s="28">
        <f>'2021-22 Salary &amp; Benefits'!H$6</f>
        <v>0.2271</v>
      </c>
      <c r="Y1728" s="28">
        <f>'2021-22 Salary &amp; Benefits'!I$6</f>
        <v>0.22070000000000001</v>
      </c>
      <c r="Z1728" s="26">
        <f t="shared" si="377"/>
        <v>0</v>
      </c>
      <c r="AA1728" s="27">
        <f t="shared" si="381"/>
        <v>0</v>
      </c>
      <c r="AB1728" s="27">
        <f t="shared" si="378"/>
        <v>0</v>
      </c>
      <c r="AC1728" s="27">
        <f t="shared" si="379"/>
        <v>0</v>
      </c>
      <c r="AD1728" s="26">
        <f t="shared" si="380"/>
        <v>0</v>
      </c>
    </row>
    <row r="1729" spans="1:30" s="5" customFormat="1">
      <c r="A1729" s="129" t="s">
        <v>2359</v>
      </c>
      <c r="B1729" s="129" t="s">
        <v>550</v>
      </c>
      <c r="C1729" s="130">
        <v>3157</v>
      </c>
      <c r="D1729" s="129" t="s">
        <v>612</v>
      </c>
      <c r="E1729" s="169">
        <f>VLOOKUP($C1729,'2020-21 School Level AAFTE'!$C:$Z,11,FALSE)</f>
        <v>0.61890000000000001</v>
      </c>
      <c r="F1729" s="169" t="str">
        <f>VLOOKUP($C1729,'2020-21 School Level AAFTE'!$C:$Z,8,FALSE)</f>
        <v>Yes</v>
      </c>
      <c r="G1729" s="167">
        <f>VLOOKUP($C1729,'2020-21 School Level AAFTE'!$C:$I,7,FALSE)</f>
        <v>245.56</v>
      </c>
      <c r="H1729" s="145">
        <f>IFERROR(IF(F1729= "yes",VLOOKUP(C1729,Summary!$B:$I,5,0),0),0)</f>
        <v>0</v>
      </c>
      <c r="I1729" s="144">
        <f t="shared" si="370"/>
        <v>245.56</v>
      </c>
      <c r="J1729" s="101">
        <f>VLOOKUP($A1729,'2021-22 Salary &amp; Benefits'!$A:$I,3,FALSE)</f>
        <v>1.18</v>
      </c>
      <c r="K1729" s="101">
        <f>VLOOKUP($A1729,'2021-22 Salary &amp; Benefits'!$A:$I,4,FALSE)</f>
        <v>1.18</v>
      </c>
      <c r="L1729" s="121">
        <f t="shared" si="371"/>
        <v>245.56</v>
      </c>
      <c r="M1729" s="29">
        <v>15</v>
      </c>
      <c r="N1729" s="31">
        <f t="shared" si="372"/>
        <v>16.370666666666668</v>
      </c>
      <c r="O1729" s="29">
        <v>1.1000000000000001</v>
      </c>
      <c r="P1729" s="29">
        <v>36</v>
      </c>
      <c r="Q1729" s="32">
        <f t="shared" si="373"/>
        <v>648.27840000000015</v>
      </c>
      <c r="R1729" s="122">
        <f t="shared" si="374"/>
        <v>0.72030933333333347</v>
      </c>
      <c r="S1729" s="25">
        <f>VLOOKUP($A1729,'2021-22 Salary &amp; Benefits'!$A:$I,5,FALSE)</f>
        <v>67585</v>
      </c>
      <c r="T1729" s="25">
        <f>VLOOKUP($A1729,'2021-22 Salary &amp; Benefits'!$A:$I,6,FALSE)</f>
        <v>68937</v>
      </c>
      <c r="U1729" s="26">
        <f t="shared" si="375"/>
        <v>57444.885426133347</v>
      </c>
      <c r="V1729" s="26">
        <f t="shared" si="376"/>
        <v>1149.1526980266572</v>
      </c>
      <c r="W1729" s="26">
        <f>'2021-22 Salary &amp; Benefits'!G$6</f>
        <v>11848.32</v>
      </c>
      <c r="X1729" s="28">
        <f>'2021-22 Salary &amp; Benefits'!H$6</f>
        <v>0.2271</v>
      </c>
      <c r="Y1729" s="28">
        <f>'2021-22 Salary &amp; Benefits'!I$6</f>
        <v>0.22070000000000001</v>
      </c>
      <c r="Z1729" s="26">
        <f t="shared" si="377"/>
        <v>21833.806961049369</v>
      </c>
      <c r="AA1729" s="27">
        <f t="shared" si="381"/>
        <v>976.56730206933344</v>
      </c>
      <c r="AB1729" s="27">
        <f t="shared" si="378"/>
        <v>215.52840356670188</v>
      </c>
      <c r="AC1729" s="27">
        <f t="shared" si="379"/>
        <v>1192.0957056360353</v>
      </c>
      <c r="AD1729" s="26">
        <f t="shared" si="380"/>
        <v>81619.940790845416</v>
      </c>
    </row>
    <row r="1730" spans="1:30" s="5" customFormat="1">
      <c r="A1730" s="129" t="s">
        <v>2359</v>
      </c>
      <c r="B1730" s="129" t="s">
        <v>550</v>
      </c>
      <c r="C1730" s="130">
        <v>3028</v>
      </c>
      <c r="D1730" s="129" t="s">
        <v>192</v>
      </c>
      <c r="E1730" s="169">
        <f>VLOOKUP($C1730,'2020-21 School Level AAFTE'!$C:$Z,11,FALSE)</f>
        <v>0.23849999999999999</v>
      </c>
      <c r="F1730" s="169" t="str">
        <f>VLOOKUP($C1730,'2020-21 School Level AAFTE'!$C:$Z,8,FALSE)</f>
        <v>No</v>
      </c>
      <c r="G1730" s="167">
        <f>VLOOKUP($C1730,'2020-21 School Level AAFTE'!$C:$I,7,FALSE)</f>
        <v>199.1</v>
      </c>
      <c r="H1730" s="145">
        <f>IFERROR(IF(F1730= "yes",VLOOKUP(C1730,Summary!$B:$I,5,0),0),0)</f>
        <v>0</v>
      </c>
      <c r="I1730" s="143">
        <f t="shared" si="370"/>
        <v>0</v>
      </c>
      <c r="J1730" s="101">
        <f>VLOOKUP($A1730,'2021-22 Salary &amp; Benefits'!$A:$I,3,FALSE)</f>
        <v>1.18</v>
      </c>
      <c r="K1730" s="101">
        <f>VLOOKUP($A1730,'2021-22 Salary &amp; Benefits'!$A:$I,4,FALSE)</f>
        <v>1.18</v>
      </c>
      <c r="L1730" s="45">
        <f t="shared" si="371"/>
        <v>0</v>
      </c>
      <c r="M1730" s="29">
        <v>15</v>
      </c>
      <c r="N1730" s="31">
        <f t="shared" si="372"/>
        <v>0</v>
      </c>
      <c r="O1730" s="29">
        <v>1.1000000000000001</v>
      </c>
      <c r="P1730" s="29">
        <v>36</v>
      </c>
      <c r="Q1730" s="32">
        <f t="shared" si="373"/>
        <v>0</v>
      </c>
      <c r="R1730" s="122">
        <f t="shared" si="374"/>
        <v>0</v>
      </c>
      <c r="S1730" s="25">
        <f>VLOOKUP($A1730,'2021-22 Salary &amp; Benefits'!$A:$I,5,FALSE)</f>
        <v>67585</v>
      </c>
      <c r="T1730" s="25">
        <f>VLOOKUP($A1730,'2021-22 Salary &amp; Benefits'!$A:$I,6,FALSE)</f>
        <v>68937</v>
      </c>
      <c r="U1730" s="26">
        <f t="shared" si="375"/>
        <v>0</v>
      </c>
      <c r="V1730" s="26">
        <f t="shared" si="376"/>
        <v>0</v>
      </c>
      <c r="W1730" s="26">
        <f>'2021-22 Salary &amp; Benefits'!G$6</f>
        <v>11848.32</v>
      </c>
      <c r="X1730" s="28">
        <f>'2021-22 Salary &amp; Benefits'!H$6</f>
        <v>0.2271</v>
      </c>
      <c r="Y1730" s="28">
        <f>'2021-22 Salary &amp; Benefits'!I$6</f>
        <v>0.22070000000000001</v>
      </c>
      <c r="Z1730" s="26">
        <f t="shared" si="377"/>
        <v>0</v>
      </c>
      <c r="AA1730" s="27">
        <f t="shared" si="381"/>
        <v>0</v>
      </c>
      <c r="AB1730" s="27">
        <f t="shared" si="378"/>
        <v>0</v>
      </c>
      <c r="AC1730" s="27">
        <f t="shared" si="379"/>
        <v>0</v>
      </c>
      <c r="AD1730" s="26">
        <f t="shared" si="380"/>
        <v>0</v>
      </c>
    </row>
    <row r="1731" spans="1:30" s="5" customFormat="1">
      <c r="A1731" s="129" t="s">
        <v>2359</v>
      </c>
      <c r="B1731" s="129" t="s">
        <v>550</v>
      </c>
      <c r="C1731" s="130">
        <v>1796</v>
      </c>
      <c r="D1731" s="129" t="s">
        <v>557</v>
      </c>
      <c r="E1731" s="169">
        <f>VLOOKUP($C1731,'2020-21 School Level AAFTE'!$C:$Z,11,FALSE)</f>
        <v>8.8300000000000003E-2</v>
      </c>
      <c r="F1731" s="169" t="str">
        <f>VLOOKUP($C1731,'2020-21 School Level AAFTE'!$C:$Z,8,FALSE)</f>
        <v>No</v>
      </c>
      <c r="G1731" s="167">
        <f>VLOOKUP($C1731,'2020-21 School Level AAFTE'!$C:$I,7,FALSE)</f>
        <v>657.03</v>
      </c>
      <c r="H1731" s="145">
        <f>IFERROR(IF(F1731= "yes",VLOOKUP(C1731,Summary!$B:$I,5,0),0),0)</f>
        <v>0</v>
      </c>
      <c r="I1731" s="143">
        <f t="shared" si="370"/>
        <v>0</v>
      </c>
      <c r="J1731" s="101">
        <f>VLOOKUP($A1731,'2021-22 Salary &amp; Benefits'!$A:$I,3,FALSE)</f>
        <v>1.18</v>
      </c>
      <c r="K1731" s="101">
        <f>VLOOKUP($A1731,'2021-22 Salary &amp; Benefits'!$A:$I,4,FALSE)</f>
        <v>1.18</v>
      </c>
      <c r="L1731" s="45">
        <f t="shared" si="371"/>
        <v>0</v>
      </c>
      <c r="M1731" s="29">
        <v>15</v>
      </c>
      <c r="N1731" s="31">
        <f t="shared" si="372"/>
        <v>0</v>
      </c>
      <c r="O1731" s="29">
        <v>1.1000000000000001</v>
      </c>
      <c r="P1731" s="29">
        <v>36</v>
      </c>
      <c r="Q1731" s="32">
        <f t="shared" si="373"/>
        <v>0</v>
      </c>
      <c r="R1731" s="122">
        <f t="shared" si="374"/>
        <v>0</v>
      </c>
      <c r="S1731" s="25">
        <f>VLOOKUP($A1731,'2021-22 Salary &amp; Benefits'!$A:$I,5,FALSE)</f>
        <v>67585</v>
      </c>
      <c r="T1731" s="25">
        <f>VLOOKUP($A1731,'2021-22 Salary &amp; Benefits'!$A:$I,6,FALSE)</f>
        <v>68937</v>
      </c>
      <c r="U1731" s="26">
        <f t="shared" si="375"/>
        <v>0</v>
      </c>
      <c r="V1731" s="26">
        <f t="shared" si="376"/>
        <v>0</v>
      </c>
      <c r="W1731" s="26">
        <f>'2021-22 Salary &amp; Benefits'!G$6</f>
        <v>11848.32</v>
      </c>
      <c r="X1731" s="28">
        <f>'2021-22 Salary &amp; Benefits'!H$6</f>
        <v>0.2271</v>
      </c>
      <c r="Y1731" s="28">
        <f>'2021-22 Salary &amp; Benefits'!I$6</f>
        <v>0.22070000000000001</v>
      </c>
      <c r="Z1731" s="26">
        <f t="shared" si="377"/>
        <v>0</v>
      </c>
      <c r="AA1731" s="27">
        <f t="shared" si="381"/>
        <v>0</v>
      </c>
      <c r="AB1731" s="27">
        <f t="shared" si="378"/>
        <v>0</v>
      </c>
      <c r="AC1731" s="27">
        <f t="shared" si="379"/>
        <v>0</v>
      </c>
      <c r="AD1731" s="26">
        <f t="shared" si="380"/>
        <v>0</v>
      </c>
    </row>
    <row r="1732" spans="1:30" s="5" customFormat="1">
      <c r="A1732" s="129" t="s">
        <v>2359</v>
      </c>
      <c r="B1732" s="129" t="s">
        <v>550</v>
      </c>
      <c r="C1732" s="130">
        <v>5205</v>
      </c>
      <c r="D1732" s="129" t="s">
        <v>642</v>
      </c>
      <c r="E1732" s="169">
        <f>VLOOKUP($C1732,'2020-21 School Level AAFTE'!$C:$Z,11,FALSE)</f>
        <v>0.42780000000000001</v>
      </c>
      <c r="F1732" s="169" t="str">
        <f>VLOOKUP($C1732,'2020-21 School Level AAFTE'!$C:$Z,8,FALSE)</f>
        <v>No</v>
      </c>
      <c r="G1732" s="167">
        <f>VLOOKUP($C1732,'2020-21 School Level AAFTE'!$C:$I,7,FALSE)</f>
        <v>192.8</v>
      </c>
      <c r="H1732" s="145">
        <f>IFERROR(IF(F1732= "yes",VLOOKUP(C1732,Summary!$B:$I,5,0),0),0)</f>
        <v>0</v>
      </c>
      <c r="I1732" s="143">
        <f t="shared" si="370"/>
        <v>0</v>
      </c>
      <c r="J1732" s="101">
        <f>VLOOKUP($A1732,'2021-22 Salary &amp; Benefits'!$A:$I,3,FALSE)</f>
        <v>1.18</v>
      </c>
      <c r="K1732" s="101">
        <f>VLOOKUP($A1732,'2021-22 Salary &amp; Benefits'!$A:$I,4,FALSE)</f>
        <v>1.18</v>
      </c>
      <c r="L1732" s="45">
        <f t="shared" si="371"/>
        <v>0</v>
      </c>
      <c r="M1732" s="29">
        <v>15</v>
      </c>
      <c r="N1732" s="31">
        <f t="shared" si="372"/>
        <v>0</v>
      </c>
      <c r="O1732" s="29">
        <v>1.1000000000000001</v>
      </c>
      <c r="P1732" s="29">
        <v>36</v>
      </c>
      <c r="Q1732" s="32">
        <f t="shared" si="373"/>
        <v>0</v>
      </c>
      <c r="R1732" s="122">
        <f t="shared" si="374"/>
        <v>0</v>
      </c>
      <c r="S1732" s="25">
        <f>VLOOKUP($A1732,'2021-22 Salary &amp; Benefits'!$A:$I,5,FALSE)</f>
        <v>67585</v>
      </c>
      <c r="T1732" s="25">
        <f>VLOOKUP($A1732,'2021-22 Salary &amp; Benefits'!$A:$I,6,FALSE)</f>
        <v>68937</v>
      </c>
      <c r="U1732" s="26">
        <f t="shared" si="375"/>
        <v>0</v>
      </c>
      <c r="V1732" s="26">
        <f t="shared" si="376"/>
        <v>0</v>
      </c>
      <c r="W1732" s="26">
        <f>'2021-22 Salary &amp; Benefits'!G$6</f>
        <v>11848.32</v>
      </c>
      <c r="X1732" s="28">
        <f>'2021-22 Salary &amp; Benefits'!H$6</f>
        <v>0.2271</v>
      </c>
      <c r="Y1732" s="28">
        <f>'2021-22 Salary &amp; Benefits'!I$6</f>
        <v>0.22070000000000001</v>
      </c>
      <c r="Z1732" s="26">
        <f t="shared" si="377"/>
        <v>0</v>
      </c>
      <c r="AA1732" s="27">
        <f t="shared" si="381"/>
        <v>0</v>
      </c>
      <c r="AB1732" s="27">
        <f t="shared" si="378"/>
        <v>0</v>
      </c>
      <c r="AC1732" s="27">
        <f t="shared" si="379"/>
        <v>0</v>
      </c>
      <c r="AD1732" s="26">
        <f t="shared" si="380"/>
        <v>0</v>
      </c>
    </row>
    <row r="1733" spans="1:30" s="5" customFormat="1">
      <c r="A1733" s="129" t="s">
        <v>2359</v>
      </c>
      <c r="B1733" s="129" t="s">
        <v>550</v>
      </c>
      <c r="C1733" s="130">
        <v>3665</v>
      </c>
      <c r="D1733" s="129" t="s">
        <v>625</v>
      </c>
      <c r="E1733" s="169">
        <f>VLOOKUP($C1733,'2020-21 School Level AAFTE'!$C:$Z,11,FALSE)</f>
        <v>0.57089999999999996</v>
      </c>
      <c r="F1733" s="169" t="str">
        <f>VLOOKUP($C1733,'2020-21 School Level AAFTE'!$C:$Z,8,FALSE)</f>
        <v>Yes</v>
      </c>
      <c r="G1733" s="167">
        <f>VLOOKUP($C1733,'2020-21 School Level AAFTE'!$C:$I,7,FALSE)</f>
        <v>193.64000000000001</v>
      </c>
      <c r="H1733" s="145">
        <f>IFERROR(IF(F1733= "yes",VLOOKUP(C1733,Summary!$B:$I,5,0),0),0)</f>
        <v>0</v>
      </c>
      <c r="I1733" s="143">
        <f t="shared" si="370"/>
        <v>193.64000000000001</v>
      </c>
      <c r="J1733" s="101">
        <f>VLOOKUP($A1733,'2021-22 Salary &amp; Benefits'!$A:$I,3,FALSE)</f>
        <v>1.18</v>
      </c>
      <c r="K1733" s="101">
        <f>VLOOKUP($A1733,'2021-22 Salary &amp; Benefits'!$A:$I,4,FALSE)</f>
        <v>1.18</v>
      </c>
      <c r="L1733" s="45">
        <f t="shared" si="371"/>
        <v>193.64000000000001</v>
      </c>
      <c r="M1733" s="29">
        <v>15</v>
      </c>
      <c r="N1733" s="31">
        <f t="shared" si="372"/>
        <v>12.909333333333334</v>
      </c>
      <c r="O1733" s="29">
        <v>1.1000000000000001</v>
      </c>
      <c r="P1733" s="29">
        <v>36</v>
      </c>
      <c r="Q1733" s="32">
        <f t="shared" si="373"/>
        <v>511.20960000000008</v>
      </c>
      <c r="R1733" s="122">
        <f t="shared" si="374"/>
        <v>0.56801066666666677</v>
      </c>
      <c r="S1733" s="25">
        <f>VLOOKUP($A1733,'2021-22 Salary &amp; Benefits'!$A:$I,5,FALSE)</f>
        <v>67585</v>
      </c>
      <c r="T1733" s="25">
        <f>VLOOKUP($A1733,'2021-22 Salary &amp; Benefits'!$A:$I,6,FALSE)</f>
        <v>68937</v>
      </c>
      <c r="U1733" s="26">
        <f t="shared" si="375"/>
        <v>45299.021069866678</v>
      </c>
      <c r="V1733" s="26">
        <f t="shared" si="376"/>
        <v>906.18149717332562</v>
      </c>
      <c r="W1733" s="26">
        <f>'2021-22 Salary &amp; Benefits'!G$6</f>
        <v>11848.32</v>
      </c>
      <c r="X1733" s="28">
        <f>'2021-22 Salary &amp; Benefits'!H$6</f>
        <v>0.2271</v>
      </c>
      <c r="Y1733" s="28">
        <f>'2021-22 Salary &amp; Benefits'!I$6</f>
        <v>0.22070000000000001</v>
      </c>
      <c r="Z1733" s="26">
        <f t="shared" si="377"/>
        <v>17217.374083472874</v>
      </c>
      <c r="AA1733" s="27">
        <f t="shared" si="381"/>
        <v>770.08670945066672</v>
      </c>
      <c r="AB1733" s="27">
        <f t="shared" si="378"/>
        <v>169.95813677576214</v>
      </c>
      <c r="AC1733" s="27">
        <f t="shared" si="379"/>
        <v>940.04484622642883</v>
      </c>
      <c r="AD1733" s="26">
        <f t="shared" si="380"/>
        <v>64362.62149673931</v>
      </c>
    </row>
    <row r="1734" spans="1:30" s="5" customFormat="1">
      <c r="A1734" s="129" t="s">
        <v>2359</v>
      </c>
      <c r="B1734" s="129" t="s">
        <v>550</v>
      </c>
      <c r="C1734" s="130">
        <v>1596</v>
      </c>
      <c r="D1734" s="129" t="s">
        <v>553</v>
      </c>
      <c r="E1734" s="169">
        <f>VLOOKUP($C1734,'2020-21 School Level AAFTE'!$C:$Z,11,FALSE)</f>
        <v>0.85599999999999998</v>
      </c>
      <c r="F1734" s="169" t="str">
        <f>VLOOKUP($C1734,'2020-21 School Level AAFTE'!$C:$Z,8,FALSE)</f>
        <v>Yes</v>
      </c>
      <c r="G1734" s="167">
        <f>VLOOKUP($C1734,'2020-21 School Level AAFTE'!$C:$I,7,FALSE)</f>
        <v>270.43</v>
      </c>
      <c r="H1734" s="145">
        <f>IFERROR(IF(F1734= "yes",VLOOKUP(C1734,Summary!$B:$I,5,0),0),0)</f>
        <v>0</v>
      </c>
      <c r="I1734" s="143">
        <f t="shared" ref="I1734:I1794" si="382">IF(F1734= "yes", G1734,0)</f>
        <v>270.43</v>
      </c>
      <c r="J1734" s="101">
        <f>VLOOKUP($A1734,'2021-22 Salary &amp; Benefits'!$A:$I,3,FALSE)</f>
        <v>1.18</v>
      </c>
      <c r="K1734" s="101">
        <f>VLOOKUP($A1734,'2021-22 Salary &amp; Benefits'!$A:$I,4,FALSE)</f>
        <v>1.18</v>
      </c>
      <c r="L1734" s="45">
        <f t="shared" ref="L1734:L1794" si="383">IF(H1734&gt;0,H1734,I1734)</f>
        <v>270.43</v>
      </c>
      <c r="M1734" s="29">
        <v>15</v>
      </c>
      <c r="N1734" s="31">
        <f t="shared" ref="N1734:N1794" si="384">IF(L1734="no",0,L1734/M1734)</f>
        <v>18.028666666666666</v>
      </c>
      <c r="O1734" s="29">
        <v>1.1000000000000001</v>
      </c>
      <c r="P1734" s="29">
        <v>36</v>
      </c>
      <c r="Q1734" s="32">
        <f t="shared" ref="Q1734:Q1794" si="385">IF(L1734="no",0,N1734*O1734*P1734)</f>
        <v>713.93520000000001</v>
      </c>
      <c r="R1734" s="122">
        <f t="shared" ref="R1734:R1794" si="386">IF(L1734="no",0,Q1734/900)</f>
        <v>0.79326133333333337</v>
      </c>
      <c r="S1734" s="25">
        <f>VLOOKUP($A1734,'2021-22 Salary &amp; Benefits'!$A:$I,5,FALSE)</f>
        <v>67585</v>
      </c>
      <c r="T1734" s="25">
        <f>VLOOKUP($A1734,'2021-22 Salary &amp; Benefits'!$A:$I,6,FALSE)</f>
        <v>68937</v>
      </c>
      <c r="U1734" s="26">
        <f t="shared" ref="U1734:U1794" si="387">$J1734*$S1734*$R1734</f>
        <v>63262.829311733338</v>
      </c>
      <c r="V1734" s="26">
        <f t="shared" ref="V1734:V1794" si="388">$K1734*$T1734*$R1734-U1734</f>
        <v>1265.5374007466598</v>
      </c>
      <c r="W1734" s="26">
        <f>'2021-22 Salary &amp; Benefits'!G$6</f>
        <v>11848.32</v>
      </c>
      <c r="X1734" s="28">
        <f>'2021-22 Salary &amp; Benefits'!H$6</f>
        <v>0.2271</v>
      </c>
      <c r="Y1734" s="28">
        <f>'2021-22 Salary &amp; Benefits'!I$6</f>
        <v>0.22070000000000001</v>
      </c>
      <c r="Z1734" s="26">
        <f t="shared" ref="Z1734:Z1794" si="389">U1734*X1734+V1734*Y1734+R1734*W1734</f>
        <v>24045.106761999428</v>
      </c>
      <c r="AA1734" s="27">
        <f t="shared" si="381"/>
        <v>1075.4727785413334</v>
      </c>
      <c r="AB1734" s="27">
        <f t="shared" ref="AB1734:AB1794" si="390">AA1734*Y1734</f>
        <v>237.35684222407227</v>
      </c>
      <c r="AC1734" s="27">
        <f t="shared" ref="AC1734:AC1794" si="391">SUM(AA1734:AB1734)</f>
        <v>1312.8296207654057</v>
      </c>
      <c r="AD1734" s="26">
        <f t="shared" ref="AD1734:AD1794" si="392">SUM(Z1734,U1734:V1734,AC1734)</f>
        <v>89886.303095244832</v>
      </c>
    </row>
    <row r="1735" spans="1:30" s="5" customFormat="1">
      <c r="A1735" s="129" t="s">
        <v>2359</v>
      </c>
      <c r="B1735" s="129" t="s">
        <v>550</v>
      </c>
      <c r="C1735" s="130">
        <v>3778</v>
      </c>
      <c r="D1735" s="129" t="s">
        <v>629</v>
      </c>
      <c r="E1735" s="169">
        <f>VLOOKUP($C1735,'2020-21 School Level AAFTE'!$C:$Z,11,FALSE)</f>
        <v>0.80879999999999996</v>
      </c>
      <c r="F1735" s="169" t="str">
        <f>VLOOKUP($C1735,'2020-21 School Level AAFTE'!$C:$Z,8,FALSE)</f>
        <v>Yes</v>
      </c>
      <c r="G1735" s="167">
        <f>VLOOKUP($C1735,'2020-21 School Level AAFTE'!$C:$I,7,FALSE)</f>
        <v>43.059999999999995</v>
      </c>
      <c r="H1735" s="145">
        <f>IFERROR(IF(F1735= "yes",VLOOKUP(C1735,Summary!$B:$I,5,0),0),0)</f>
        <v>0</v>
      </c>
      <c r="I1735" s="143">
        <f t="shared" si="382"/>
        <v>43.059999999999995</v>
      </c>
      <c r="J1735" s="101">
        <f>VLOOKUP($A1735,'2021-22 Salary &amp; Benefits'!$A:$I,3,FALSE)</f>
        <v>1.18</v>
      </c>
      <c r="K1735" s="101">
        <f>VLOOKUP($A1735,'2021-22 Salary &amp; Benefits'!$A:$I,4,FALSE)</f>
        <v>1.18</v>
      </c>
      <c r="L1735" s="45">
        <f t="shared" si="383"/>
        <v>43.059999999999995</v>
      </c>
      <c r="M1735" s="29">
        <v>15</v>
      </c>
      <c r="N1735" s="31">
        <f t="shared" si="384"/>
        <v>2.8706666666666663</v>
      </c>
      <c r="O1735" s="29">
        <v>1.1000000000000001</v>
      </c>
      <c r="P1735" s="29">
        <v>36</v>
      </c>
      <c r="Q1735" s="32">
        <f t="shared" si="385"/>
        <v>113.6784</v>
      </c>
      <c r="R1735" s="122">
        <f t="shared" si="386"/>
        <v>0.12630933333333333</v>
      </c>
      <c r="S1735" s="25">
        <f>VLOOKUP($A1735,'2021-22 Salary &amp; Benefits'!$A:$I,5,FALSE)</f>
        <v>67585</v>
      </c>
      <c r="T1735" s="25">
        <f>VLOOKUP($A1735,'2021-22 Salary &amp; Benefits'!$A:$I,6,FALSE)</f>
        <v>68937</v>
      </c>
      <c r="U1735" s="26">
        <f t="shared" si="387"/>
        <v>10073.207226133334</v>
      </c>
      <c r="V1735" s="26">
        <f t="shared" si="388"/>
        <v>201.5088580266638</v>
      </c>
      <c r="W1735" s="26">
        <f>'2021-22 Salary &amp; Benefits'!G$6</f>
        <v>11848.32</v>
      </c>
      <c r="X1735" s="28">
        <f>'2021-22 Salary &amp; Benefits'!H$6</f>
        <v>0.2271</v>
      </c>
      <c r="Y1735" s="28">
        <f>'2021-22 Salary &amp; Benefits'!I$6</f>
        <v>0.22070000000000001</v>
      </c>
      <c r="Z1735" s="26">
        <f t="shared" si="389"/>
        <v>3828.6517663413642</v>
      </c>
      <c r="AA1735" s="27">
        <f t="shared" si="381"/>
        <v>171.24526806933329</v>
      </c>
      <c r="AB1735" s="27">
        <f t="shared" si="390"/>
        <v>37.793830662901861</v>
      </c>
      <c r="AC1735" s="27">
        <f t="shared" si="391"/>
        <v>209.03909873223515</v>
      </c>
      <c r="AD1735" s="26">
        <f t="shared" si="392"/>
        <v>14312.406949233598</v>
      </c>
    </row>
    <row r="1736" spans="1:30" s="5" customFormat="1">
      <c r="A1736" s="129" t="s">
        <v>2359</v>
      </c>
      <c r="B1736" s="129" t="s">
        <v>550</v>
      </c>
      <c r="C1736" s="130">
        <v>4218</v>
      </c>
      <c r="D1736" s="129" t="s">
        <v>636</v>
      </c>
      <c r="E1736" s="169">
        <f>VLOOKUP($C1736,'2020-21 School Level AAFTE'!$C:$Z,11,FALSE)</f>
        <v>0.63160000000000005</v>
      </c>
      <c r="F1736" s="169" t="str">
        <f>VLOOKUP($C1736,'2020-21 School Level AAFTE'!$C:$Z,8,FALSE)</f>
        <v>Yes</v>
      </c>
      <c r="G1736" s="167">
        <f>VLOOKUP($C1736,'2020-21 School Level AAFTE'!$C:$I,7,FALSE)</f>
        <v>561.28</v>
      </c>
      <c r="H1736" s="145">
        <f>IFERROR(IF(F1736= "yes",VLOOKUP(C1736,Summary!$B:$I,5,0),0),0)</f>
        <v>0</v>
      </c>
      <c r="I1736" s="143">
        <f t="shared" si="382"/>
        <v>561.28</v>
      </c>
      <c r="J1736" s="101">
        <f>VLOOKUP($A1736,'2021-22 Salary &amp; Benefits'!$A:$I,3,FALSE)</f>
        <v>1.18</v>
      </c>
      <c r="K1736" s="101">
        <f>VLOOKUP($A1736,'2021-22 Salary &amp; Benefits'!$A:$I,4,FALSE)</f>
        <v>1.18</v>
      </c>
      <c r="L1736" s="45">
        <f t="shared" si="383"/>
        <v>561.28</v>
      </c>
      <c r="M1736" s="29">
        <v>15</v>
      </c>
      <c r="N1736" s="31">
        <f t="shared" si="384"/>
        <v>37.418666666666667</v>
      </c>
      <c r="O1736" s="29">
        <v>1.1000000000000001</v>
      </c>
      <c r="P1736" s="29">
        <v>36</v>
      </c>
      <c r="Q1736" s="32">
        <f t="shared" si="385"/>
        <v>1481.7791999999999</v>
      </c>
      <c r="R1736" s="122">
        <f t="shared" si="386"/>
        <v>1.6464213333333333</v>
      </c>
      <c r="S1736" s="25">
        <f>VLOOKUP($A1736,'2021-22 Salary &amp; Benefits'!$A:$I,5,FALSE)</f>
        <v>67585</v>
      </c>
      <c r="T1736" s="25">
        <f>VLOOKUP($A1736,'2021-22 Salary &amp; Benefits'!$A:$I,6,FALSE)</f>
        <v>68937</v>
      </c>
      <c r="U1736" s="26">
        <f t="shared" si="387"/>
        <v>131302.59525973332</v>
      </c>
      <c r="V1736" s="26">
        <f t="shared" si="388"/>
        <v>2626.6347383466491</v>
      </c>
      <c r="W1736" s="26">
        <f>'2021-22 Salary &amp; Benefits'!G$6</f>
        <v>11848.32</v>
      </c>
      <c r="X1736" s="28">
        <f>'2021-22 Salary &amp; Benefits'!H$6</f>
        <v>0.2271</v>
      </c>
      <c r="Y1736" s="28">
        <f>'2021-22 Salary &amp; Benefits'!I$6</f>
        <v>0.22070000000000001</v>
      </c>
      <c r="Z1736" s="26">
        <f t="shared" si="389"/>
        <v>49905.844482398534</v>
      </c>
      <c r="AA1736" s="27">
        <f t="shared" si="381"/>
        <v>2232.1538333013327</v>
      </c>
      <c r="AB1736" s="27">
        <f t="shared" si="390"/>
        <v>492.63635100960414</v>
      </c>
      <c r="AC1736" s="27">
        <f t="shared" si="391"/>
        <v>2724.7901843109366</v>
      </c>
      <c r="AD1736" s="26">
        <f t="shared" si="392"/>
        <v>186559.86466478943</v>
      </c>
    </row>
    <row r="1737" spans="1:30" s="5" customFormat="1">
      <c r="A1737" s="129" t="s">
        <v>2359</v>
      </c>
      <c r="B1737" s="129" t="s">
        <v>550</v>
      </c>
      <c r="C1737" s="130">
        <v>2080</v>
      </c>
      <c r="D1737" s="129" t="s">
        <v>472</v>
      </c>
      <c r="E1737" s="169">
        <f>VLOOKUP($C1737,'2020-21 School Level AAFTE'!$C:$Z,11,FALSE)</f>
        <v>0.28749999999999998</v>
      </c>
      <c r="F1737" s="169" t="str">
        <f>VLOOKUP($C1737,'2020-21 School Level AAFTE'!$C:$Z,8,FALSE)</f>
        <v>No</v>
      </c>
      <c r="G1737" s="167">
        <f>VLOOKUP($C1737,'2020-21 School Level AAFTE'!$C:$I,7,FALSE)</f>
        <v>191.7</v>
      </c>
      <c r="H1737" s="145">
        <f>IFERROR(IF(F1737= "yes",VLOOKUP(C1737,Summary!$B:$I,5,0),0),0)</f>
        <v>0</v>
      </c>
      <c r="I1737" s="143">
        <f t="shared" si="382"/>
        <v>0</v>
      </c>
      <c r="J1737" s="101">
        <f>VLOOKUP($A1737,'2021-22 Salary &amp; Benefits'!$A:$I,3,FALSE)</f>
        <v>1.18</v>
      </c>
      <c r="K1737" s="101">
        <f>VLOOKUP($A1737,'2021-22 Salary &amp; Benefits'!$A:$I,4,FALSE)</f>
        <v>1.18</v>
      </c>
      <c r="L1737" s="45">
        <f t="shared" si="383"/>
        <v>0</v>
      </c>
      <c r="M1737" s="29">
        <v>15</v>
      </c>
      <c r="N1737" s="31">
        <f t="shared" si="384"/>
        <v>0</v>
      </c>
      <c r="O1737" s="29">
        <v>1.1000000000000001</v>
      </c>
      <c r="P1737" s="29">
        <v>36</v>
      </c>
      <c r="Q1737" s="32">
        <f t="shared" si="385"/>
        <v>0</v>
      </c>
      <c r="R1737" s="122">
        <f t="shared" si="386"/>
        <v>0</v>
      </c>
      <c r="S1737" s="25">
        <f>VLOOKUP($A1737,'2021-22 Salary &amp; Benefits'!$A:$I,5,FALSE)</f>
        <v>67585</v>
      </c>
      <c r="T1737" s="25">
        <f>VLOOKUP($A1737,'2021-22 Salary &amp; Benefits'!$A:$I,6,FALSE)</f>
        <v>68937</v>
      </c>
      <c r="U1737" s="26">
        <f t="shared" si="387"/>
        <v>0</v>
      </c>
      <c r="V1737" s="26">
        <f t="shared" si="388"/>
        <v>0</v>
      </c>
      <c r="W1737" s="26">
        <f>'2021-22 Salary &amp; Benefits'!G$6</f>
        <v>11848.32</v>
      </c>
      <c r="X1737" s="28">
        <f>'2021-22 Salary &amp; Benefits'!H$6</f>
        <v>0.2271</v>
      </c>
      <c r="Y1737" s="28">
        <f>'2021-22 Salary &amp; Benefits'!I$6</f>
        <v>0.22070000000000001</v>
      </c>
      <c r="Z1737" s="26">
        <f t="shared" si="389"/>
        <v>0</v>
      </c>
      <c r="AA1737" s="27">
        <f t="shared" si="381"/>
        <v>0</v>
      </c>
      <c r="AB1737" s="27">
        <f t="shared" si="390"/>
        <v>0</v>
      </c>
      <c r="AC1737" s="27">
        <f t="shared" si="391"/>
        <v>0</v>
      </c>
      <c r="AD1737" s="26">
        <f t="shared" si="392"/>
        <v>0</v>
      </c>
    </row>
    <row r="1738" spans="1:30" s="5" customFormat="1">
      <c r="A1738" s="129" t="s">
        <v>2359</v>
      </c>
      <c r="B1738" s="129" t="s">
        <v>550</v>
      </c>
      <c r="C1738" s="130">
        <v>1856</v>
      </c>
      <c r="D1738" s="129" t="s">
        <v>558</v>
      </c>
      <c r="E1738" s="169">
        <f>VLOOKUP($C1738,'2020-21 School Level AAFTE'!$C:$Z,11,FALSE)</f>
        <v>0.1186</v>
      </c>
      <c r="F1738" s="169" t="str">
        <f>VLOOKUP($C1738,'2020-21 School Level AAFTE'!$C:$Z,8,FALSE)</f>
        <v>No</v>
      </c>
      <c r="G1738" s="167">
        <f>VLOOKUP($C1738,'2020-21 School Level AAFTE'!$C:$I,7,FALSE)</f>
        <v>241.81</v>
      </c>
      <c r="H1738" s="145">
        <f>IFERROR(IF(F1738= "yes",VLOOKUP(C1738,Summary!$B:$I,5,0),0),0)</f>
        <v>0</v>
      </c>
      <c r="I1738" s="143">
        <f t="shared" si="382"/>
        <v>0</v>
      </c>
      <c r="J1738" s="101">
        <f>VLOOKUP($A1738,'2021-22 Salary &amp; Benefits'!$A:$I,3,FALSE)</f>
        <v>1.18</v>
      </c>
      <c r="K1738" s="101">
        <f>VLOOKUP($A1738,'2021-22 Salary &amp; Benefits'!$A:$I,4,FALSE)</f>
        <v>1.18</v>
      </c>
      <c r="L1738" s="45">
        <f t="shared" si="383"/>
        <v>0</v>
      </c>
      <c r="M1738" s="29">
        <v>15</v>
      </c>
      <c r="N1738" s="31">
        <f t="shared" si="384"/>
        <v>0</v>
      </c>
      <c r="O1738" s="29">
        <v>1.1000000000000001</v>
      </c>
      <c r="P1738" s="29">
        <v>36</v>
      </c>
      <c r="Q1738" s="32">
        <f t="shared" si="385"/>
        <v>0</v>
      </c>
      <c r="R1738" s="122">
        <f t="shared" si="386"/>
        <v>0</v>
      </c>
      <c r="S1738" s="25">
        <f>VLOOKUP($A1738,'2021-22 Salary &amp; Benefits'!$A:$I,5,FALSE)</f>
        <v>67585</v>
      </c>
      <c r="T1738" s="25">
        <f>VLOOKUP($A1738,'2021-22 Salary &amp; Benefits'!$A:$I,6,FALSE)</f>
        <v>68937</v>
      </c>
      <c r="U1738" s="26">
        <f t="shared" si="387"/>
        <v>0</v>
      </c>
      <c r="V1738" s="26">
        <f t="shared" si="388"/>
        <v>0</v>
      </c>
      <c r="W1738" s="26">
        <f>'2021-22 Salary &amp; Benefits'!G$6</f>
        <v>11848.32</v>
      </c>
      <c r="X1738" s="28">
        <f>'2021-22 Salary &amp; Benefits'!H$6</f>
        <v>0.2271</v>
      </c>
      <c r="Y1738" s="28">
        <f>'2021-22 Salary &amp; Benefits'!I$6</f>
        <v>0.22070000000000001</v>
      </c>
      <c r="Z1738" s="26">
        <f t="shared" si="389"/>
        <v>0</v>
      </c>
      <c r="AA1738" s="27">
        <f t="shared" si="381"/>
        <v>0</v>
      </c>
      <c r="AB1738" s="27">
        <f t="shared" si="390"/>
        <v>0</v>
      </c>
      <c r="AC1738" s="27">
        <f t="shared" si="391"/>
        <v>0</v>
      </c>
      <c r="AD1738" s="26">
        <f t="shared" si="392"/>
        <v>0</v>
      </c>
    </row>
    <row r="1739" spans="1:30" s="5" customFormat="1">
      <c r="A1739" s="151" t="s">
        <v>2359</v>
      </c>
      <c r="B1739" s="129" t="s">
        <v>550</v>
      </c>
      <c r="C1739" s="133">
        <v>3974</v>
      </c>
      <c r="D1739" s="151" t="s">
        <v>633</v>
      </c>
      <c r="E1739" s="169">
        <f>VLOOKUP($C1739,'2020-21 School Level AAFTE'!$C:$Z,11,FALSE)</f>
        <v>5.3800000000000001E-2</v>
      </c>
      <c r="F1739" s="169" t="str">
        <f>VLOOKUP($C1739,'2020-21 School Level AAFTE'!$C:$Z,8,FALSE)</f>
        <v>No</v>
      </c>
      <c r="G1739" s="167">
        <f>VLOOKUP($C1739,'2020-21 School Level AAFTE'!$C:$I,7,FALSE)</f>
        <v>541.29999999999995</v>
      </c>
      <c r="H1739" s="145">
        <f>IFERROR(IF(F1739= "yes",VLOOKUP(C1739,Summary!$B:$I,5,0),0),0)</f>
        <v>0</v>
      </c>
      <c r="I1739" s="143">
        <f t="shared" si="382"/>
        <v>0</v>
      </c>
      <c r="J1739" s="101">
        <f>VLOOKUP($A1739,'2021-22 Salary &amp; Benefits'!$A:$I,3,FALSE)</f>
        <v>1.18</v>
      </c>
      <c r="K1739" s="101">
        <f>VLOOKUP($A1739,'2021-22 Salary &amp; Benefits'!$A:$I,4,FALSE)</f>
        <v>1.18</v>
      </c>
      <c r="L1739" s="45">
        <f t="shared" si="383"/>
        <v>0</v>
      </c>
      <c r="M1739" s="29">
        <v>15</v>
      </c>
      <c r="N1739" s="31">
        <f t="shared" si="384"/>
        <v>0</v>
      </c>
      <c r="O1739" s="29">
        <v>1.1000000000000001</v>
      </c>
      <c r="P1739" s="29">
        <v>36</v>
      </c>
      <c r="Q1739" s="32">
        <f t="shared" si="385"/>
        <v>0</v>
      </c>
      <c r="R1739" s="122">
        <f t="shared" si="386"/>
        <v>0</v>
      </c>
      <c r="S1739" s="25">
        <f>VLOOKUP($A1739,'2021-22 Salary &amp; Benefits'!$A:$I,5,FALSE)</f>
        <v>67585</v>
      </c>
      <c r="T1739" s="25">
        <f>VLOOKUP($A1739,'2021-22 Salary &amp; Benefits'!$A:$I,6,FALSE)</f>
        <v>68937</v>
      </c>
      <c r="U1739" s="26">
        <f t="shared" si="387"/>
        <v>0</v>
      </c>
      <c r="V1739" s="26">
        <f t="shared" si="388"/>
        <v>0</v>
      </c>
      <c r="W1739" s="26">
        <f>'2021-22 Salary &amp; Benefits'!G$6</f>
        <v>11848.32</v>
      </c>
      <c r="X1739" s="28">
        <f>'2021-22 Salary &amp; Benefits'!H$6</f>
        <v>0.2271</v>
      </c>
      <c r="Y1739" s="28">
        <f>'2021-22 Salary &amp; Benefits'!I$6</f>
        <v>0.22070000000000001</v>
      </c>
      <c r="Z1739" s="26">
        <f t="shared" si="389"/>
        <v>0</v>
      </c>
      <c r="AA1739" s="27">
        <f t="shared" si="381"/>
        <v>0</v>
      </c>
      <c r="AB1739" s="27">
        <f t="shared" si="390"/>
        <v>0</v>
      </c>
      <c r="AC1739" s="27">
        <f t="shared" si="391"/>
        <v>0</v>
      </c>
      <c r="AD1739" s="26">
        <f t="shared" si="392"/>
        <v>0</v>
      </c>
    </row>
    <row r="1740" spans="1:30" s="5" customFormat="1">
      <c r="A1740" s="129" t="s">
        <v>2359</v>
      </c>
      <c r="B1740" s="129" t="s">
        <v>550</v>
      </c>
      <c r="C1740" s="130">
        <v>2141</v>
      </c>
      <c r="D1740" s="129" t="s">
        <v>572</v>
      </c>
      <c r="E1740" s="169">
        <f>VLOOKUP($C1740,'2020-21 School Level AAFTE'!$C:$Z,11,FALSE)</f>
        <v>0.34420000000000001</v>
      </c>
      <c r="F1740" s="169" t="str">
        <f>VLOOKUP($C1740,'2020-21 School Level AAFTE'!$C:$Z,8,FALSE)</f>
        <v>No</v>
      </c>
      <c r="G1740" s="167">
        <f>VLOOKUP($C1740,'2020-21 School Level AAFTE'!$C:$I,7,FALSE)</f>
        <v>441.5</v>
      </c>
      <c r="H1740" s="145">
        <f>IFERROR(IF(F1740= "yes",VLOOKUP(C1740,Summary!$B:$I,5,0),0),0)</f>
        <v>0</v>
      </c>
      <c r="I1740" s="143">
        <f t="shared" si="382"/>
        <v>0</v>
      </c>
      <c r="J1740" s="101">
        <f>VLOOKUP($A1740,'2021-22 Salary &amp; Benefits'!$A:$I,3,FALSE)</f>
        <v>1.18</v>
      </c>
      <c r="K1740" s="101">
        <f>VLOOKUP($A1740,'2021-22 Salary &amp; Benefits'!$A:$I,4,FALSE)</f>
        <v>1.18</v>
      </c>
      <c r="L1740" s="45">
        <f t="shared" si="383"/>
        <v>0</v>
      </c>
      <c r="M1740" s="29">
        <v>15</v>
      </c>
      <c r="N1740" s="31">
        <f t="shared" si="384"/>
        <v>0</v>
      </c>
      <c r="O1740" s="29">
        <v>1.1000000000000001</v>
      </c>
      <c r="P1740" s="29">
        <v>36</v>
      </c>
      <c r="Q1740" s="32">
        <f t="shared" si="385"/>
        <v>0</v>
      </c>
      <c r="R1740" s="122">
        <f t="shared" si="386"/>
        <v>0</v>
      </c>
      <c r="S1740" s="25">
        <f>VLOOKUP($A1740,'2021-22 Salary &amp; Benefits'!$A:$I,5,FALSE)</f>
        <v>67585</v>
      </c>
      <c r="T1740" s="25">
        <f>VLOOKUP($A1740,'2021-22 Salary &amp; Benefits'!$A:$I,6,FALSE)</f>
        <v>68937</v>
      </c>
      <c r="U1740" s="26">
        <f t="shared" si="387"/>
        <v>0</v>
      </c>
      <c r="V1740" s="26">
        <f t="shared" si="388"/>
        <v>0</v>
      </c>
      <c r="W1740" s="26">
        <f>'2021-22 Salary &amp; Benefits'!G$6</f>
        <v>11848.32</v>
      </c>
      <c r="X1740" s="28">
        <f>'2021-22 Salary &amp; Benefits'!H$6</f>
        <v>0.2271</v>
      </c>
      <c r="Y1740" s="28">
        <f>'2021-22 Salary &amp; Benefits'!I$6</f>
        <v>0.22070000000000001</v>
      </c>
      <c r="Z1740" s="26">
        <f t="shared" si="389"/>
        <v>0</v>
      </c>
      <c r="AA1740" s="27">
        <f t="shared" si="381"/>
        <v>0</v>
      </c>
      <c r="AB1740" s="27">
        <f t="shared" si="390"/>
        <v>0</v>
      </c>
      <c r="AC1740" s="27">
        <f t="shared" si="391"/>
        <v>0</v>
      </c>
      <c r="AD1740" s="26">
        <f t="shared" si="392"/>
        <v>0</v>
      </c>
    </row>
    <row r="1741" spans="1:30" s="5" customFormat="1">
      <c r="A1741" s="129" t="s">
        <v>2359</v>
      </c>
      <c r="B1741" s="129" t="s">
        <v>550</v>
      </c>
      <c r="C1741" s="130">
        <v>1579</v>
      </c>
      <c r="D1741" s="129" t="s">
        <v>552</v>
      </c>
      <c r="E1741" s="169">
        <f>VLOOKUP($C1741,'2020-21 School Level AAFTE'!$C:$Z,11,FALSE)</f>
        <v>0.25380000000000003</v>
      </c>
      <c r="F1741" s="169" t="str">
        <f>VLOOKUP($C1741,'2020-21 School Level AAFTE'!$C:$Z,8,FALSE)</f>
        <v>No</v>
      </c>
      <c r="G1741" s="167">
        <f>VLOOKUP($C1741,'2020-21 School Level AAFTE'!$C:$I,7,FALSE)</f>
        <v>486.8</v>
      </c>
      <c r="H1741" s="145">
        <f>IFERROR(IF(F1741= "yes",VLOOKUP(C1741,Summary!$B:$I,5,0),0),0)</f>
        <v>0</v>
      </c>
      <c r="I1741" s="143">
        <f t="shared" si="382"/>
        <v>0</v>
      </c>
      <c r="J1741" s="101">
        <f>VLOOKUP($A1741,'2021-22 Salary &amp; Benefits'!$A:$I,3,FALSE)</f>
        <v>1.18</v>
      </c>
      <c r="K1741" s="101">
        <f>VLOOKUP($A1741,'2021-22 Salary &amp; Benefits'!$A:$I,4,FALSE)</f>
        <v>1.18</v>
      </c>
      <c r="L1741" s="45">
        <f t="shared" si="383"/>
        <v>0</v>
      </c>
      <c r="M1741" s="29">
        <v>15</v>
      </c>
      <c r="N1741" s="31">
        <f t="shared" si="384"/>
        <v>0</v>
      </c>
      <c r="O1741" s="29">
        <v>1.1000000000000001</v>
      </c>
      <c r="P1741" s="29">
        <v>36</v>
      </c>
      <c r="Q1741" s="32">
        <f t="shared" si="385"/>
        <v>0</v>
      </c>
      <c r="R1741" s="122">
        <f t="shared" si="386"/>
        <v>0</v>
      </c>
      <c r="S1741" s="25">
        <f>VLOOKUP($A1741,'2021-22 Salary &amp; Benefits'!$A:$I,5,FALSE)</f>
        <v>67585</v>
      </c>
      <c r="T1741" s="25">
        <f>VLOOKUP($A1741,'2021-22 Salary &amp; Benefits'!$A:$I,6,FALSE)</f>
        <v>68937</v>
      </c>
      <c r="U1741" s="26">
        <f t="shared" si="387"/>
        <v>0</v>
      </c>
      <c r="V1741" s="26">
        <f t="shared" si="388"/>
        <v>0</v>
      </c>
      <c r="W1741" s="26">
        <f>'2021-22 Salary &amp; Benefits'!G$6</f>
        <v>11848.32</v>
      </c>
      <c r="X1741" s="28">
        <f>'2021-22 Salary &amp; Benefits'!H$6</f>
        <v>0.2271</v>
      </c>
      <c r="Y1741" s="28">
        <f>'2021-22 Salary &amp; Benefits'!I$6</f>
        <v>0.22070000000000001</v>
      </c>
      <c r="Z1741" s="26">
        <f t="shared" si="389"/>
        <v>0</v>
      </c>
      <c r="AA1741" s="27">
        <f t="shared" ref="AA1741:AA1804" si="393">($T1741*$K1741*$R1741/180*3)</f>
        <v>0</v>
      </c>
      <c r="AB1741" s="27">
        <f t="shared" si="390"/>
        <v>0</v>
      </c>
      <c r="AC1741" s="27">
        <f t="shared" si="391"/>
        <v>0</v>
      </c>
      <c r="AD1741" s="26">
        <f t="shared" si="392"/>
        <v>0</v>
      </c>
    </row>
    <row r="1742" spans="1:30" s="5" customFormat="1">
      <c r="A1742" s="129" t="s">
        <v>2359</v>
      </c>
      <c r="B1742" s="129" t="s">
        <v>550</v>
      </c>
      <c r="C1742" s="130">
        <v>2667</v>
      </c>
      <c r="D1742" s="129" t="s">
        <v>599</v>
      </c>
      <c r="E1742" s="169">
        <f>VLOOKUP($C1742,'2020-21 School Level AAFTE'!$C:$Z,11,FALSE)</f>
        <v>7.6799999999999993E-2</v>
      </c>
      <c r="F1742" s="169" t="str">
        <f>VLOOKUP($C1742,'2020-21 School Level AAFTE'!$C:$Z,8,FALSE)</f>
        <v>No</v>
      </c>
      <c r="G1742" s="167">
        <f>VLOOKUP($C1742,'2020-21 School Level AAFTE'!$C:$I,7,FALSE)</f>
        <v>411.22</v>
      </c>
      <c r="H1742" s="145">
        <f>IFERROR(IF(F1742= "yes",VLOOKUP(C1742,Summary!$B:$I,5,0),0),0)</f>
        <v>0</v>
      </c>
      <c r="I1742" s="143">
        <f t="shared" si="382"/>
        <v>0</v>
      </c>
      <c r="J1742" s="101">
        <f>VLOOKUP($A1742,'2021-22 Salary &amp; Benefits'!$A:$I,3,FALSE)</f>
        <v>1.18</v>
      </c>
      <c r="K1742" s="101">
        <f>VLOOKUP($A1742,'2021-22 Salary &amp; Benefits'!$A:$I,4,FALSE)</f>
        <v>1.18</v>
      </c>
      <c r="L1742" s="45">
        <f t="shared" si="383"/>
        <v>0</v>
      </c>
      <c r="M1742" s="29">
        <v>15</v>
      </c>
      <c r="N1742" s="31">
        <f t="shared" si="384"/>
        <v>0</v>
      </c>
      <c r="O1742" s="29">
        <v>1.1000000000000001</v>
      </c>
      <c r="P1742" s="29">
        <v>36</v>
      </c>
      <c r="Q1742" s="32">
        <f t="shared" si="385"/>
        <v>0</v>
      </c>
      <c r="R1742" s="122">
        <f t="shared" si="386"/>
        <v>0</v>
      </c>
      <c r="S1742" s="25">
        <f>VLOOKUP($A1742,'2021-22 Salary &amp; Benefits'!$A:$I,5,FALSE)</f>
        <v>67585</v>
      </c>
      <c r="T1742" s="25">
        <f>VLOOKUP($A1742,'2021-22 Salary &amp; Benefits'!$A:$I,6,FALSE)</f>
        <v>68937</v>
      </c>
      <c r="U1742" s="26">
        <f t="shared" si="387"/>
        <v>0</v>
      </c>
      <c r="V1742" s="26">
        <f t="shared" si="388"/>
        <v>0</v>
      </c>
      <c r="W1742" s="26">
        <f>'2021-22 Salary &amp; Benefits'!G$6</f>
        <v>11848.32</v>
      </c>
      <c r="X1742" s="28">
        <f>'2021-22 Salary &amp; Benefits'!H$6</f>
        <v>0.2271</v>
      </c>
      <c r="Y1742" s="28">
        <f>'2021-22 Salary &amp; Benefits'!I$6</f>
        <v>0.22070000000000001</v>
      </c>
      <c r="Z1742" s="26">
        <f t="shared" si="389"/>
        <v>0</v>
      </c>
      <c r="AA1742" s="27">
        <f t="shared" si="393"/>
        <v>0</v>
      </c>
      <c r="AB1742" s="27">
        <f t="shared" si="390"/>
        <v>0</v>
      </c>
      <c r="AC1742" s="27">
        <f t="shared" si="391"/>
        <v>0</v>
      </c>
      <c r="AD1742" s="26">
        <f t="shared" si="392"/>
        <v>0</v>
      </c>
    </row>
    <row r="1743" spans="1:30" s="5" customFormat="1">
      <c r="A1743" s="129" t="s">
        <v>2359</v>
      </c>
      <c r="B1743" s="129" t="s">
        <v>550</v>
      </c>
      <c r="C1743" s="130">
        <v>2977</v>
      </c>
      <c r="D1743" s="129" t="s">
        <v>607</v>
      </c>
      <c r="E1743" s="169">
        <f>VLOOKUP($C1743,'2020-21 School Level AAFTE'!$C:$Z,11,FALSE)</f>
        <v>0.31430000000000002</v>
      </c>
      <c r="F1743" s="169" t="str">
        <f>VLOOKUP($C1743,'2020-21 School Level AAFTE'!$C:$Z,8,FALSE)</f>
        <v>No</v>
      </c>
      <c r="G1743" s="167">
        <f>VLOOKUP($C1743,'2020-21 School Level AAFTE'!$C:$I,7,FALSE)</f>
        <v>333.6</v>
      </c>
      <c r="H1743" s="145">
        <f>IFERROR(IF(F1743= "yes",VLOOKUP(C1743,Summary!$B:$I,5,0),0),0)</f>
        <v>0</v>
      </c>
      <c r="I1743" s="144">
        <f t="shared" si="382"/>
        <v>0</v>
      </c>
      <c r="J1743" s="101">
        <f>VLOOKUP($A1743,'2021-22 Salary &amp; Benefits'!$A:$I,3,FALSE)</f>
        <v>1.18</v>
      </c>
      <c r="K1743" s="101">
        <f>VLOOKUP($A1743,'2021-22 Salary &amp; Benefits'!$A:$I,4,FALSE)</f>
        <v>1.18</v>
      </c>
      <c r="L1743" s="121">
        <f t="shared" si="383"/>
        <v>0</v>
      </c>
      <c r="M1743" s="29">
        <v>15</v>
      </c>
      <c r="N1743" s="31">
        <f t="shared" si="384"/>
        <v>0</v>
      </c>
      <c r="O1743" s="29">
        <v>1.1000000000000001</v>
      </c>
      <c r="P1743" s="29">
        <v>36</v>
      </c>
      <c r="Q1743" s="32">
        <f t="shared" si="385"/>
        <v>0</v>
      </c>
      <c r="R1743" s="122">
        <f t="shared" si="386"/>
        <v>0</v>
      </c>
      <c r="S1743" s="25">
        <f>VLOOKUP($A1743,'2021-22 Salary &amp; Benefits'!$A:$I,5,FALSE)</f>
        <v>67585</v>
      </c>
      <c r="T1743" s="25">
        <f>VLOOKUP($A1743,'2021-22 Salary &amp; Benefits'!$A:$I,6,FALSE)</f>
        <v>68937</v>
      </c>
      <c r="U1743" s="26">
        <f t="shared" si="387"/>
        <v>0</v>
      </c>
      <c r="V1743" s="26">
        <f t="shared" si="388"/>
        <v>0</v>
      </c>
      <c r="W1743" s="26">
        <f>'2021-22 Salary &amp; Benefits'!G$6</f>
        <v>11848.32</v>
      </c>
      <c r="X1743" s="28">
        <f>'2021-22 Salary &amp; Benefits'!H$6</f>
        <v>0.2271</v>
      </c>
      <c r="Y1743" s="28">
        <f>'2021-22 Salary &amp; Benefits'!I$6</f>
        <v>0.22070000000000001</v>
      </c>
      <c r="Z1743" s="26">
        <f t="shared" si="389"/>
        <v>0</v>
      </c>
      <c r="AA1743" s="27">
        <f t="shared" si="393"/>
        <v>0</v>
      </c>
      <c r="AB1743" s="27">
        <f t="shared" si="390"/>
        <v>0</v>
      </c>
      <c r="AC1743" s="27">
        <f t="shared" si="391"/>
        <v>0</v>
      </c>
      <c r="AD1743" s="26">
        <f t="shared" si="392"/>
        <v>0</v>
      </c>
    </row>
    <row r="1744" spans="1:30" s="5" customFormat="1">
      <c r="A1744" s="129" t="s">
        <v>2359</v>
      </c>
      <c r="B1744" s="129" t="s">
        <v>550</v>
      </c>
      <c r="C1744" s="130">
        <v>4064</v>
      </c>
      <c r="D1744" s="129" t="s">
        <v>634</v>
      </c>
      <c r="E1744" s="169">
        <f>VLOOKUP($C1744,'2020-21 School Level AAFTE'!$C:$Z,11,FALSE)</f>
        <v>0.4083</v>
      </c>
      <c r="F1744" s="169" t="str">
        <f>VLOOKUP($C1744,'2020-21 School Level AAFTE'!$C:$Z,8,FALSE)</f>
        <v>No</v>
      </c>
      <c r="G1744" s="167">
        <f>VLOOKUP($C1744,'2020-21 School Level AAFTE'!$C:$I,7,FALSE)</f>
        <v>607.91</v>
      </c>
      <c r="H1744" s="145">
        <f>IFERROR(IF(F1744= "yes",VLOOKUP(C1744,Summary!$B:$I,5,0),0),0)</f>
        <v>0</v>
      </c>
      <c r="I1744" s="143">
        <f t="shared" si="382"/>
        <v>0</v>
      </c>
      <c r="J1744" s="101">
        <f>VLOOKUP($A1744,'2021-22 Salary &amp; Benefits'!$A:$I,3,FALSE)</f>
        <v>1.18</v>
      </c>
      <c r="K1744" s="101">
        <f>VLOOKUP($A1744,'2021-22 Salary &amp; Benefits'!$A:$I,4,FALSE)</f>
        <v>1.18</v>
      </c>
      <c r="L1744" s="45">
        <f t="shared" si="383"/>
        <v>0</v>
      </c>
      <c r="M1744" s="29">
        <v>15</v>
      </c>
      <c r="N1744" s="31">
        <f t="shared" si="384"/>
        <v>0</v>
      </c>
      <c r="O1744" s="29">
        <v>1.1000000000000001</v>
      </c>
      <c r="P1744" s="29">
        <v>36</v>
      </c>
      <c r="Q1744" s="32">
        <f t="shared" si="385"/>
        <v>0</v>
      </c>
      <c r="R1744" s="122">
        <f t="shared" si="386"/>
        <v>0</v>
      </c>
      <c r="S1744" s="25">
        <f>VLOOKUP($A1744,'2021-22 Salary &amp; Benefits'!$A:$I,5,FALSE)</f>
        <v>67585</v>
      </c>
      <c r="T1744" s="25">
        <f>VLOOKUP($A1744,'2021-22 Salary &amp; Benefits'!$A:$I,6,FALSE)</f>
        <v>68937</v>
      </c>
      <c r="U1744" s="26">
        <f t="shared" si="387"/>
        <v>0</v>
      </c>
      <c r="V1744" s="26">
        <f t="shared" si="388"/>
        <v>0</v>
      </c>
      <c r="W1744" s="26">
        <f>'2021-22 Salary &amp; Benefits'!G$6</f>
        <v>11848.32</v>
      </c>
      <c r="X1744" s="28">
        <f>'2021-22 Salary &amp; Benefits'!H$6</f>
        <v>0.2271</v>
      </c>
      <c r="Y1744" s="28">
        <f>'2021-22 Salary &amp; Benefits'!I$6</f>
        <v>0.22070000000000001</v>
      </c>
      <c r="Z1744" s="26">
        <f t="shared" si="389"/>
        <v>0</v>
      </c>
      <c r="AA1744" s="27">
        <f t="shared" si="393"/>
        <v>0</v>
      </c>
      <c r="AB1744" s="27">
        <f t="shared" si="390"/>
        <v>0</v>
      </c>
      <c r="AC1744" s="27">
        <f t="shared" si="391"/>
        <v>0</v>
      </c>
      <c r="AD1744" s="26">
        <f t="shared" si="392"/>
        <v>0</v>
      </c>
    </row>
    <row r="1745" spans="1:30" s="5" customFormat="1">
      <c r="A1745" s="129" t="s">
        <v>2359</v>
      </c>
      <c r="B1745" s="129" t="s">
        <v>550</v>
      </c>
      <c r="C1745" s="130">
        <v>3026</v>
      </c>
      <c r="D1745" s="129" t="s">
        <v>608</v>
      </c>
      <c r="E1745" s="169">
        <f>VLOOKUP($C1745,'2020-21 School Level AAFTE'!$C:$Z,11,FALSE)</f>
        <v>6.2199999999999998E-2</v>
      </c>
      <c r="F1745" s="169" t="str">
        <f>VLOOKUP($C1745,'2020-21 School Level AAFTE'!$C:$Z,8,FALSE)</f>
        <v>No</v>
      </c>
      <c r="G1745" s="167">
        <f>VLOOKUP($C1745,'2020-21 School Level AAFTE'!$C:$I,7,FALSE)</f>
        <v>405.2</v>
      </c>
      <c r="H1745" s="145">
        <f>IFERROR(IF(F1745= "yes",VLOOKUP(C1745,Summary!$B:$I,5,0),0),0)</f>
        <v>0</v>
      </c>
      <c r="I1745" s="143">
        <f t="shared" si="382"/>
        <v>0</v>
      </c>
      <c r="J1745" s="101">
        <f>VLOOKUP($A1745,'2021-22 Salary &amp; Benefits'!$A:$I,3,FALSE)</f>
        <v>1.18</v>
      </c>
      <c r="K1745" s="101">
        <f>VLOOKUP($A1745,'2021-22 Salary &amp; Benefits'!$A:$I,4,FALSE)</f>
        <v>1.18</v>
      </c>
      <c r="L1745" s="45">
        <f t="shared" si="383"/>
        <v>0</v>
      </c>
      <c r="M1745" s="29">
        <v>15</v>
      </c>
      <c r="N1745" s="31">
        <f t="shared" si="384"/>
        <v>0</v>
      </c>
      <c r="O1745" s="29">
        <v>1.1000000000000001</v>
      </c>
      <c r="P1745" s="29">
        <v>36</v>
      </c>
      <c r="Q1745" s="32">
        <f t="shared" si="385"/>
        <v>0</v>
      </c>
      <c r="R1745" s="122">
        <f t="shared" si="386"/>
        <v>0</v>
      </c>
      <c r="S1745" s="25">
        <f>VLOOKUP($A1745,'2021-22 Salary &amp; Benefits'!$A:$I,5,FALSE)</f>
        <v>67585</v>
      </c>
      <c r="T1745" s="25">
        <f>VLOOKUP($A1745,'2021-22 Salary &amp; Benefits'!$A:$I,6,FALSE)</f>
        <v>68937</v>
      </c>
      <c r="U1745" s="26">
        <f t="shared" si="387"/>
        <v>0</v>
      </c>
      <c r="V1745" s="26">
        <f t="shared" si="388"/>
        <v>0</v>
      </c>
      <c r="W1745" s="26">
        <f>'2021-22 Salary &amp; Benefits'!G$6</f>
        <v>11848.32</v>
      </c>
      <c r="X1745" s="28">
        <f>'2021-22 Salary &amp; Benefits'!H$6</f>
        <v>0.2271</v>
      </c>
      <c r="Y1745" s="28">
        <f>'2021-22 Salary &amp; Benefits'!I$6</f>
        <v>0.22070000000000001</v>
      </c>
      <c r="Z1745" s="26">
        <f t="shared" si="389"/>
        <v>0</v>
      </c>
      <c r="AA1745" s="27">
        <f t="shared" si="393"/>
        <v>0</v>
      </c>
      <c r="AB1745" s="27">
        <f t="shared" si="390"/>
        <v>0</v>
      </c>
      <c r="AC1745" s="27">
        <f t="shared" si="391"/>
        <v>0</v>
      </c>
      <c r="AD1745" s="26">
        <f t="shared" si="392"/>
        <v>0</v>
      </c>
    </row>
    <row r="1746" spans="1:30" s="5" customFormat="1">
      <c r="A1746" s="129" t="s">
        <v>2359</v>
      </c>
      <c r="B1746" s="129" t="s">
        <v>550</v>
      </c>
      <c r="C1746" s="130">
        <v>2645</v>
      </c>
      <c r="D1746" s="129" t="s">
        <v>598</v>
      </c>
      <c r="E1746" s="169">
        <f>VLOOKUP($C1746,'2020-21 School Level AAFTE'!$C:$Z,11,FALSE)</f>
        <v>0.8034</v>
      </c>
      <c r="F1746" s="169" t="str">
        <f>VLOOKUP($C1746,'2020-21 School Level AAFTE'!$C:$Z,8,FALSE)</f>
        <v>Yes</v>
      </c>
      <c r="G1746" s="167">
        <f>VLOOKUP($C1746,'2020-21 School Level AAFTE'!$C:$I,7,FALSE)</f>
        <v>381</v>
      </c>
      <c r="H1746" s="145">
        <f>IFERROR(IF(F1746= "yes",VLOOKUP(C1746,Summary!$B:$I,5,0),0),0)</f>
        <v>0</v>
      </c>
      <c r="I1746" s="144">
        <f t="shared" si="382"/>
        <v>381</v>
      </c>
      <c r="J1746" s="101">
        <f>VLOOKUP($A1746,'2021-22 Salary &amp; Benefits'!$A:$I,3,FALSE)</f>
        <v>1.18</v>
      </c>
      <c r="K1746" s="101">
        <f>VLOOKUP($A1746,'2021-22 Salary &amp; Benefits'!$A:$I,4,FALSE)</f>
        <v>1.18</v>
      </c>
      <c r="L1746" s="121">
        <f t="shared" si="383"/>
        <v>381</v>
      </c>
      <c r="M1746" s="29">
        <v>15</v>
      </c>
      <c r="N1746" s="31">
        <f t="shared" si="384"/>
        <v>25.4</v>
      </c>
      <c r="O1746" s="29">
        <v>1.1000000000000001</v>
      </c>
      <c r="P1746" s="29">
        <v>36</v>
      </c>
      <c r="Q1746" s="32">
        <f t="shared" si="385"/>
        <v>1005.84</v>
      </c>
      <c r="R1746" s="122">
        <f t="shared" si="386"/>
        <v>1.1175999999999999</v>
      </c>
      <c r="S1746" s="25">
        <f>VLOOKUP($A1746,'2021-22 Salary &amp; Benefits'!$A:$I,5,FALSE)</f>
        <v>67585</v>
      </c>
      <c r="T1746" s="25">
        <f>VLOOKUP($A1746,'2021-22 Salary &amp; Benefits'!$A:$I,6,FALSE)</f>
        <v>68937</v>
      </c>
      <c r="U1746" s="26">
        <f t="shared" si="387"/>
        <v>89128.935279999991</v>
      </c>
      <c r="V1746" s="26">
        <f t="shared" si="388"/>
        <v>1782.9743359999848</v>
      </c>
      <c r="W1746" s="26">
        <f>'2021-22 Salary &amp; Benefits'!G$6</f>
        <v>11848.32</v>
      </c>
      <c r="X1746" s="28">
        <f>'2021-22 Salary &amp; Benefits'!H$6</f>
        <v>0.2271</v>
      </c>
      <c r="Y1746" s="28">
        <f>'2021-22 Salary &amp; Benefits'!I$6</f>
        <v>0.22070000000000001</v>
      </c>
      <c r="Z1746" s="26">
        <f t="shared" si="389"/>
        <v>33876.366070043194</v>
      </c>
      <c r="AA1746" s="27">
        <f t="shared" si="393"/>
        <v>1515.1984935999997</v>
      </c>
      <c r="AB1746" s="27">
        <f t="shared" si="390"/>
        <v>334.40430753751991</v>
      </c>
      <c r="AC1746" s="27">
        <f t="shared" si="391"/>
        <v>1849.6028011375197</v>
      </c>
      <c r="AD1746" s="26">
        <f t="shared" si="392"/>
        <v>126637.87848718069</v>
      </c>
    </row>
    <row r="1747" spans="1:30" s="5" customFormat="1">
      <c r="A1747" s="129" t="s">
        <v>2359</v>
      </c>
      <c r="B1747" s="129" t="s">
        <v>550</v>
      </c>
      <c r="C1747" s="130">
        <v>2234</v>
      </c>
      <c r="D1747" s="129" t="s">
        <v>582</v>
      </c>
      <c r="E1747" s="169">
        <f>VLOOKUP($C1747,'2020-21 School Level AAFTE'!$C:$Z,11,FALSE)</f>
        <v>0.18729999999999999</v>
      </c>
      <c r="F1747" s="169" t="str">
        <f>VLOOKUP($C1747,'2020-21 School Level AAFTE'!$C:$Z,8,FALSE)</f>
        <v>No</v>
      </c>
      <c r="G1747" s="167">
        <f>VLOOKUP($C1747,'2020-21 School Level AAFTE'!$C:$I,7,FALSE)</f>
        <v>1108.9000000000001</v>
      </c>
      <c r="H1747" s="145">
        <f>IFERROR(IF(F1747= "yes",VLOOKUP(C1747,Summary!$B:$I,5,0),0),0)</f>
        <v>0</v>
      </c>
      <c r="I1747" s="144">
        <f t="shared" si="382"/>
        <v>0</v>
      </c>
      <c r="J1747" s="101">
        <f>VLOOKUP($A1747,'2021-22 Salary &amp; Benefits'!$A:$I,3,FALSE)</f>
        <v>1.18</v>
      </c>
      <c r="K1747" s="101">
        <f>VLOOKUP($A1747,'2021-22 Salary &amp; Benefits'!$A:$I,4,FALSE)</f>
        <v>1.18</v>
      </c>
      <c r="L1747" s="121">
        <f t="shared" si="383"/>
        <v>0</v>
      </c>
      <c r="M1747" s="29">
        <v>15</v>
      </c>
      <c r="N1747" s="31">
        <f t="shared" si="384"/>
        <v>0</v>
      </c>
      <c r="O1747" s="29">
        <v>1.1000000000000001</v>
      </c>
      <c r="P1747" s="29">
        <v>36</v>
      </c>
      <c r="Q1747" s="32">
        <f t="shared" si="385"/>
        <v>0</v>
      </c>
      <c r="R1747" s="122">
        <f t="shared" si="386"/>
        <v>0</v>
      </c>
      <c r="S1747" s="25">
        <f>VLOOKUP($A1747,'2021-22 Salary &amp; Benefits'!$A:$I,5,FALSE)</f>
        <v>67585</v>
      </c>
      <c r="T1747" s="25">
        <f>VLOOKUP($A1747,'2021-22 Salary &amp; Benefits'!$A:$I,6,FALSE)</f>
        <v>68937</v>
      </c>
      <c r="U1747" s="26">
        <f t="shared" si="387"/>
        <v>0</v>
      </c>
      <c r="V1747" s="26">
        <f t="shared" si="388"/>
        <v>0</v>
      </c>
      <c r="W1747" s="26">
        <f>'2021-22 Salary &amp; Benefits'!G$6</f>
        <v>11848.32</v>
      </c>
      <c r="X1747" s="28">
        <f>'2021-22 Salary &amp; Benefits'!H$6</f>
        <v>0.2271</v>
      </c>
      <c r="Y1747" s="28">
        <f>'2021-22 Salary &amp; Benefits'!I$6</f>
        <v>0.22070000000000001</v>
      </c>
      <c r="Z1747" s="26">
        <f t="shared" si="389"/>
        <v>0</v>
      </c>
      <c r="AA1747" s="27">
        <f t="shared" si="393"/>
        <v>0</v>
      </c>
      <c r="AB1747" s="27">
        <f t="shared" si="390"/>
        <v>0</v>
      </c>
      <c r="AC1747" s="27">
        <f t="shared" si="391"/>
        <v>0</v>
      </c>
      <c r="AD1747" s="26">
        <f t="shared" si="392"/>
        <v>0</v>
      </c>
    </row>
    <row r="1748" spans="1:30" s="5" customFormat="1">
      <c r="A1748" s="129" t="s">
        <v>2359</v>
      </c>
      <c r="B1748" s="129" t="s">
        <v>550</v>
      </c>
      <c r="C1748" s="130">
        <v>2142</v>
      </c>
      <c r="D1748" s="129" t="s">
        <v>573</v>
      </c>
      <c r="E1748" s="169">
        <f>VLOOKUP($C1748,'2020-21 School Level AAFTE'!$C:$Z,11,FALSE)</f>
        <v>6.4199999999999993E-2</v>
      </c>
      <c r="F1748" s="169" t="str">
        <f>VLOOKUP($C1748,'2020-21 School Level AAFTE'!$C:$Z,8,FALSE)</f>
        <v>No</v>
      </c>
      <c r="G1748" s="167">
        <f>VLOOKUP($C1748,'2020-21 School Level AAFTE'!$C:$I,7,FALSE)</f>
        <v>468.7</v>
      </c>
      <c r="H1748" s="145">
        <f>IFERROR(IF(F1748= "yes",VLOOKUP(C1748,Summary!$B:$I,5,0),0),0)</f>
        <v>0</v>
      </c>
      <c r="I1748" s="143">
        <f t="shared" si="382"/>
        <v>0</v>
      </c>
      <c r="J1748" s="101">
        <f>VLOOKUP($A1748,'2021-22 Salary &amp; Benefits'!$A:$I,3,FALSE)</f>
        <v>1.18</v>
      </c>
      <c r="K1748" s="101">
        <f>VLOOKUP($A1748,'2021-22 Salary &amp; Benefits'!$A:$I,4,FALSE)</f>
        <v>1.18</v>
      </c>
      <c r="L1748" s="45">
        <f t="shared" si="383"/>
        <v>0</v>
      </c>
      <c r="M1748" s="29">
        <v>15</v>
      </c>
      <c r="N1748" s="31">
        <f t="shared" si="384"/>
        <v>0</v>
      </c>
      <c r="O1748" s="29">
        <v>1.1000000000000001</v>
      </c>
      <c r="P1748" s="29">
        <v>36</v>
      </c>
      <c r="Q1748" s="32">
        <f t="shared" si="385"/>
        <v>0</v>
      </c>
      <c r="R1748" s="122">
        <f t="shared" si="386"/>
        <v>0</v>
      </c>
      <c r="S1748" s="25">
        <f>VLOOKUP($A1748,'2021-22 Salary &amp; Benefits'!$A:$I,5,FALSE)</f>
        <v>67585</v>
      </c>
      <c r="T1748" s="25">
        <f>VLOOKUP($A1748,'2021-22 Salary &amp; Benefits'!$A:$I,6,FALSE)</f>
        <v>68937</v>
      </c>
      <c r="U1748" s="26">
        <f t="shared" si="387"/>
        <v>0</v>
      </c>
      <c r="V1748" s="26">
        <f t="shared" si="388"/>
        <v>0</v>
      </c>
      <c r="W1748" s="26">
        <f>'2021-22 Salary &amp; Benefits'!G$6</f>
        <v>11848.32</v>
      </c>
      <c r="X1748" s="28">
        <f>'2021-22 Salary &amp; Benefits'!H$6</f>
        <v>0.2271</v>
      </c>
      <c r="Y1748" s="28">
        <f>'2021-22 Salary &amp; Benefits'!I$6</f>
        <v>0.22070000000000001</v>
      </c>
      <c r="Z1748" s="26">
        <f t="shared" si="389"/>
        <v>0</v>
      </c>
      <c r="AA1748" s="27">
        <f t="shared" si="393"/>
        <v>0</v>
      </c>
      <c r="AB1748" s="27">
        <f t="shared" si="390"/>
        <v>0</v>
      </c>
      <c r="AC1748" s="27">
        <f t="shared" si="391"/>
        <v>0</v>
      </c>
      <c r="AD1748" s="26">
        <f t="shared" si="392"/>
        <v>0</v>
      </c>
    </row>
    <row r="1749" spans="1:30" s="5" customFormat="1">
      <c r="A1749" s="129" t="s">
        <v>2359</v>
      </c>
      <c r="B1749" s="129" t="s">
        <v>550</v>
      </c>
      <c r="C1749" s="130">
        <v>3277</v>
      </c>
      <c r="D1749" s="129" t="s">
        <v>615</v>
      </c>
      <c r="E1749" s="169">
        <f>VLOOKUP($C1749,'2020-21 School Level AAFTE'!$C:$Z,11,FALSE)</f>
        <v>0.1512</v>
      </c>
      <c r="F1749" s="169" t="str">
        <f>VLOOKUP($C1749,'2020-21 School Level AAFTE'!$C:$Z,8,FALSE)</f>
        <v>No</v>
      </c>
      <c r="G1749" s="167">
        <f>VLOOKUP($C1749,'2020-21 School Level AAFTE'!$C:$I,7,FALSE)</f>
        <v>650.6</v>
      </c>
      <c r="H1749" s="145">
        <f>IFERROR(IF(F1749= "yes",VLOOKUP(C1749,Summary!$B:$I,5,0),0),0)</f>
        <v>0</v>
      </c>
      <c r="I1749" s="144">
        <f t="shared" si="382"/>
        <v>0</v>
      </c>
      <c r="J1749" s="101">
        <f>VLOOKUP($A1749,'2021-22 Salary &amp; Benefits'!$A:$I,3,FALSE)</f>
        <v>1.18</v>
      </c>
      <c r="K1749" s="101">
        <f>VLOOKUP($A1749,'2021-22 Salary &amp; Benefits'!$A:$I,4,FALSE)</f>
        <v>1.18</v>
      </c>
      <c r="L1749" s="121">
        <f t="shared" si="383"/>
        <v>0</v>
      </c>
      <c r="M1749" s="29">
        <v>15</v>
      </c>
      <c r="N1749" s="31">
        <f t="shared" si="384"/>
        <v>0</v>
      </c>
      <c r="O1749" s="29">
        <v>1.1000000000000001</v>
      </c>
      <c r="P1749" s="29">
        <v>36</v>
      </c>
      <c r="Q1749" s="32">
        <f t="shared" si="385"/>
        <v>0</v>
      </c>
      <c r="R1749" s="122">
        <f t="shared" si="386"/>
        <v>0</v>
      </c>
      <c r="S1749" s="25">
        <f>VLOOKUP($A1749,'2021-22 Salary &amp; Benefits'!$A:$I,5,FALSE)</f>
        <v>67585</v>
      </c>
      <c r="T1749" s="25">
        <f>VLOOKUP($A1749,'2021-22 Salary &amp; Benefits'!$A:$I,6,FALSE)</f>
        <v>68937</v>
      </c>
      <c r="U1749" s="26">
        <f t="shared" si="387"/>
        <v>0</v>
      </c>
      <c r="V1749" s="26">
        <f t="shared" si="388"/>
        <v>0</v>
      </c>
      <c r="W1749" s="26">
        <f>'2021-22 Salary &amp; Benefits'!G$6</f>
        <v>11848.32</v>
      </c>
      <c r="X1749" s="28">
        <f>'2021-22 Salary &amp; Benefits'!H$6</f>
        <v>0.2271</v>
      </c>
      <c r="Y1749" s="28">
        <f>'2021-22 Salary &amp; Benefits'!I$6</f>
        <v>0.22070000000000001</v>
      </c>
      <c r="Z1749" s="26">
        <f t="shared" si="389"/>
        <v>0</v>
      </c>
      <c r="AA1749" s="27">
        <f t="shared" si="393"/>
        <v>0</v>
      </c>
      <c r="AB1749" s="27">
        <f t="shared" si="390"/>
        <v>0</v>
      </c>
      <c r="AC1749" s="27">
        <f t="shared" si="391"/>
        <v>0</v>
      </c>
      <c r="AD1749" s="26">
        <f t="shared" si="392"/>
        <v>0</v>
      </c>
    </row>
    <row r="1750" spans="1:30" s="5" customFormat="1">
      <c r="A1750" s="129" t="s">
        <v>2359</v>
      </c>
      <c r="B1750" s="129" t="s">
        <v>550</v>
      </c>
      <c r="C1750" s="130">
        <v>2092</v>
      </c>
      <c r="D1750" s="129" t="s">
        <v>566</v>
      </c>
      <c r="E1750" s="169">
        <f>VLOOKUP($C1750,'2020-21 School Level AAFTE'!$C:$Z,11,FALSE)</f>
        <v>7.1499999999999994E-2</v>
      </c>
      <c r="F1750" s="169" t="str">
        <f>VLOOKUP($C1750,'2020-21 School Level AAFTE'!$C:$Z,8,FALSE)</f>
        <v>No</v>
      </c>
      <c r="G1750" s="167">
        <f>VLOOKUP($C1750,'2020-21 School Level AAFTE'!$C:$I,7,FALSE)</f>
        <v>408.2</v>
      </c>
      <c r="H1750" s="145">
        <f>IFERROR(IF(F1750= "yes",VLOOKUP(C1750,Summary!$B:$I,5,0),0),0)</f>
        <v>0</v>
      </c>
      <c r="I1750" s="144">
        <f t="shared" si="382"/>
        <v>0</v>
      </c>
      <c r="J1750" s="101">
        <f>VLOOKUP($A1750,'2021-22 Salary &amp; Benefits'!$A:$I,3,FALSE)</f>
        <v>1.18</v>
      </c>
      <c r="K1750" s="101">
        <f>VLOOKUP($A1750,'2021-22 Salary &amp; Benefits'!$A:$I,4,FALSE)</f>
        <v>1.18</v>
      </c>
      <c r="L1750" s="121">
        <f t="shared" si="383"/>
        <v>0</v>
      </c>
      <c r="M1750" s="29">
        <v>15</v>
      </c>
      <c r="N1750" s="31">
        <f t="shared" si="384"/>
        <v>0</v>
      </c>
      <c r="O1750" s="29">
        <v>1.1000000000000001</v>
      </c>
      <c r="P1750" s="29">
        <v>36</v>
      </c>
      <c r="Q1750" s="32">
        <f t="shared" si="385"/>
        <v>0</v>
      </c>
      <c r="R1750" s="122">
        <f t="shared" si="386"/>
        <v>0</v>
      </c>
      <c r="S1750" s="25">
        <f>VLOOKUP($A1750,'2021-22 Salary &amp; Benefits'!$A:$I,5,FALSE)</f>
        <v>67585</v>
      </c>
      <c r="T1750" s="25">
        <f>VLOOKUP($A1750,'2021-22 Salary &amp; Benefits'!$A:$I,6,FALSE)</f>
        <v>68937</v>
      </c>
      <c r="U1750" s="26">
        <f t="shared" si="387"/>
        <v>0</v>
      </c>
      <c r="V1750" s="26">
        <f t="shared" si="388"/>
        <v>0</v>
      </c>
      <c r="W1750" s="26">
        <f>'2021-22 Salary &amp; Benefits'!G$6</f>
        <v>11848.32</v>
      </c>
      <c r="X1750" s="28">
        <f>'2021-22 Salary &amp; Benefits'!H$6</f>
        <v>0.2271</v>
      </c>
      <c r="Y1750" s="28">
        <f>'2021-22 Salary &amp; Benefits'!I$6</f>
        <v>0.22070000000000001</v>
      </c>
      <c r="Z1750" s="26">
        <f t="shared" si="389"/>
        <v>0</v>
      </c>
      <c r="AA1750" s="27">
        <f t="shared" si="393"/>
        <v>0</v>
      </c>
      <c r="AB1750" s="27">
        <f t="shared" si="390"/>
        <v>0</v>
      </c>
      <c r="AC1750" s="27">
        <f t="shared" si="391"/>
        <v>0</v>
      </c>
      <c r="AD1750" s="26">
        <f t="shared" si="392"/>
        <v>0</v>
      </c>
    </row>
    <row r="1751" spans="1:30" s="5" customFormat="1">
      <c r="A1751" s="129" t="s">
        <v>2359</v>
      </c>
      <c r="B1751" s="129" t="s">
        <v>550</v>
      </c>
      <c r="C1751" s="130">
        <v>3581</v>
      </c>
      <c r="D1751" s="129" t="s">
        <v>624</v>
      </c>
      <c r="E1751" s="169">
        <f>VLOOKUP($C1751,'2020-21 School Level AAFTE'!$C:$Z,11,FALSE)</f>
        <v>0.69569999999999999</v>
      </c>
      <c r="F1751" s="169" t="str">
        <f>VLOOKUP($C1751,'2020-21 School Level AAFTE'!$C:$Z,8,FALSE)</f>
        <v>Yes</v>
      </c>
      <c r="G1751" s="167">
        <f>VLOOKUP($C1751,'2020-21 School Level AAFTE'!$C:$I,7,FALSE)</f>
        <v>306.08</v>
      </c>
      <c r="H1751" s="145">
        <f>IFERROR(IF(F1751= "yes",VLOOKUP(C1751,Summary!$B:$I,5,0),0),0)</f>
        <v>0</v>
      </c>
      <c r="I1751" s="144">
        <f t="shared" si="382"/>
        <v>306.08</v>
      </c>
      <c r="J1751" s="101">
        <f>VLOOKUP($A1751,'2021-22 Salary &amp; Benefits'!$A:$I,3,FALSE)</f>
        <v>1.18</v>
      </c>
      <c r="K1751" s="101">
        <f>VLOOKUP($A1751,'2021-22 Salary &amp; Benefits'!$A:$I,4,FALSE)</f>
        <v>1.18</v>
      </c>
      <c r="L1751" s="121">
        <f t="shared" si="383"/>
        <v>306.08</v>
      </c>
      <c r="M1751" s="29">
        <v>15</v>
      </c>
      <c r="N1751" s="31">
        <f t="shared" si="384"/>
        <v>20.405333333333331</v>
      </c>
      <c r="O1751" s="29">
        <v>1.1000000000000001</v>
      </c>
      <c r="P1751" s="29">
        <v>36</v>
      </c>
      <c r="Q1751" s="32">
        <f t="shared" si="385"/>
        <v>808.05119999999999</v>
      </c>
      <c r="R1751" s="122">
        <f t="shared" si="386"/>
        <v>0.89783466666666667</v>
      </c>
      <c r="S1751" s="25">
        <f>VLOOKUP($A1751,'2021-22 Salary &amp; Benefits'!$A:$I,5,FALSE)</f>
        <v>67585</v>
      </c>
      <c r="T1751" s="25">
        <f>VLOOKUP($A1751,'2021-22 Salary &amp; Benefits'!$A:$I,6,FALSE)</f>
        <v>68937</v>
      </c>
      <c r="U1751" s="26">
        <f t="shared" si="387"/>
        <v>71602.584017066663</v>
      </c>
      <c r="V1751" s="26">
        <f t="shared" si="388"/>
        <v>1432.3695138133335</v>
      </c>
      <c r="W1751" s="26">
        <f>'2021-22 Salary &amp; Benefits'!G$6</f>
        <v>11848.32</v>
      </c>
      <c r="X1751" s="28">
        <f>'2021-22 Salary &amp; Benefits'!H$6</f>
        <v>0.2271</v>
      </c>
      <c r="Y1751" s="28">
        <f>'2021-22 Salary &amp; Benefits'!I$6</f>
        <v>0.22070000000000001</v>
      </c>
      <c r="Z1751" s="26">
        <f t="shared" si="389"/>
        <v>27214.903219734442</v>
      </c>
      <c r="AA1751" s="27">
        <f t="shared" si="393"/>
        <v>1217.2492255146665</v>
      </c>
      <c r="AB1751" s="27">
        <f t="shared" si="390"/>
        <v>268.64690407108691</v>
      </c>
      <c r="AC1751" s="27">
        <f t="shared" si="391"/>
        <v>1485.8961295857534</v>
      </c>
      <c r="AD1751" s="26">
        <f t="shared" si="392"/>
        <v>101735.75288020019</v>
      </c>
    </row>
    <row r="1752" spans="1:30" s="5" customFormat="1">
      <c r="A1752" s="129" t="s">
        <v>2473</v>
      </c>
      <c r="B1752" s="129" t="s">
        <v>1562</v>
      </c>
      <c r="C1752" s="130">
        <v>2521</v>
      </c>
      <c r="D1752" s="129" t="s">
        <v>1565</v>
      </c>
      <c r="E1752" s="169">
        <f>VLOOKUP($C1752,'2020-21 School Level AAFTE'!$C:$Z,11,FALSE)</f>
        <v>0.20330000000000001</v>
      </c>
      <c r="F1752" s="169" t="str">
        <f>VLOOKUP($C1752,'2020-21 School Level AAFTE'!$C:$Z,8,FALSE)</f>
        <v>No</v>
      </c>
      <c r="G1752" s="167">
        <f>VLOOKUP($C1752,'2020-21 School Level AAFTE'!$C:$I,7,FALSE)</f>
        <v>250.42</v>
      </c>
      <c r="H1752" s="145">
        <f>IFERROR(IF(F1752= "yes",VLOOKUP(C1752,Summary!$B:$I,5,0),0),0)</f>
        <v>0</v>
      </c>
      <c r="I1752" s="144">
        <f t="shared" si="382"/>
        <v>0</v>
      </c>
      <c r="J1752" s="101">
        <f>VLOOKUP($A1752,'2021-22 Salary &amp; Benefits'!$A:$I,3,FALSE)</f>
        <v>1.1200000000000001</v>
      </c>
      <c r="K1752" s="101">
        <f>VLOOKUP($A1752,'2021-22 Salary &amp; Benefits'!$A:$I,4,FALSE)</f>
        <v>1.1200000000000001</v>
      </c>
      <c r="L1752" s="121">
        <f t="shared" si="383"/>
        <v>0</v>
      </c>
      <c r="M1752" s="29">
        <v>15</v>
      </c>
      <c r="N1752" s="31">
        <f t="shared" si="384"/>
        <v>0</v>
      </c>
      <c r="O1752" s="29">
        <v>1.1000000000000001</v>
      </c>
      <c r="P1752" s="29">
        <v>36</v>
      </c>
      <c r="Q1752" s="32">
        <f t="shared" si="385"/>
        <v>0</v>
      </c>
      <c r="R1752" s="122">
        <f t="shared" si="386"/>
        <v>0</v>
      </c>
      <c r="S1752" s="25">
        <f>VLOOKUP($A1752,'2021-22 Salary &amp; Benefits'!$A:$I,5,FALSE)</f>
        <v>67585</v>
      </c>
      <c r="T1752" s="25">
        <f>VLOOKUP($A1752,'2021-22 Salary &amp; Benefits'!$A:$I,6,FALSE)</f>
        <v>68937</v>
      </c>
      <c r="U1752" s="26">
        <f t="shared" si="387"/>
        <v>0</v>
      </c>
      <c r="V1752" s="26">
        <f t="shared" si="388"/>
        <v>0</v>
      </c>
      <c r="W1752" s="26">
        <f>'2021-22 Salary &amp; Benefits'!G$6</f>
        <v>11848.32</v>
      </c>
      <c r="X1752" s="28">
        <f>'2021-22 Salary &amp; Benefits'!H$6</f>
        <v>0.2271</v>
      </c>
      <c r="Y1752" s="28">
        <f>'2021-22 Salary &amp; Benefits'!I$6</f>
        <v>0.22070000000000001</v>
      </c>
      <c r="Z1752" s="26">
        <f t="shared" si="389"/>
        <v>0</v>
      </c>
      <c r="AA1752" s="27">
        <f t="shared" si="393"/>
        <v>0</v>
      </c>
      <c r="AB1752" s="27">
        <f t="shared" si="390"/>
        <v>0</v>
      </c>
      <c r="AC1752" s="27">
        <f t="shared" si="391"/>
        <v>0</v>
      </c>
      <c r="AD1752" s="26">
        <f t="shared" si="392"/>
        <v>0</v>
      </c>
    </row>
    <row r="1753" spans="1:30" s="5" customFormat="1">
      <c r="A1753" s="129" t="s">
        <v>2473</v>
      </c>
      <c r="B1753" s="129" t="s">
        <v>1562</v>
      </c>
      <c r="C1753" s="130">
        <v>3181</v>
      </c>
      <c r="D1753" s="129" t="s">
        <v>231</v>
      </c>
      <c r="E1753" s="169">
        <f>VLOOKUP($C1753,'2020-21 School Level AAFTE'!$C:$Z,11,FALSE)</f>
        <v>0.52129999999999999</v>
      </c>
      <c r="F1753" s="169" t="str">
        <f>VLOOKUP($C1753,'2020-21 School Level AAFTE'!$C:$Z,8,FALSE)</f>
        <v>Yes</v>
      </c>
      <c r="G1753" s="167">
        <f>VLOOKUP($C1753,'2020-21 School Level AAFTE'!$C:$I,7,FALSE)</f>
        <v>679.49</v>
      </c>
      <c r="H1753" s="145">
        <f>IFERROR(IF(F1753= "yes",VLOOKUP(C1753,Summary!$B:$I,5,0),0),0)</f>
        <v>0</v>
      </c>
      <c r="I1753" s="143">
        <f t="shared" si="382"/>
        <v>679.49</v>
      </c>
      <c r="J1753" s="101">
        <f>VLOOKUP($A1753,'2021-22 Salary &amp; Benefits'!$A:$I,3,FALSE)</f>
        <v>1.1200000000000001</v>
      </c>
      <c r="K1753" s="101">
        <f>VLOOKUP($A1753,'2021-22 Salary &amp; Benefits'!$A:$I,4,FALSE)</f>
        <v>1.1200000000000001</v>
      </c>
      <c r="L1753" s="45">
        <f t="shared" si="383"/>
        <v>679.49</v>
      </c>
      <c r="M1753" s="29">
        <v>15</v>
      </c>
      <c r="N1753" s="31">
        <f t="shared" si="384"/>
        <v>45.299333333333337</v>
      </c>
      <c r="O1753" s="29">
        <v>1.1000000000000001</v>
      </c>
      <c r="P1753" s="29">
        <v>36</v>
      </c>
      <c r="Q1753" s="32">
        <f t="shared" si="385"/>
        <v>1793.8536000000004</v>
      </c>
      <c r="R1753" s="122">
        <f t="shared" si="386"/>
        <v>1.9931706666666671</v>
      </c>
      <c r="S1753" s="25">
        <f>VLOOKUP($A1753,'2021-22 Salary &amp; Benefits'!$A:$I,5,FALSE)</f>
        <v>67585</v>
      </c>
      <c r="T1753" s="25">
        <f>VLOOKUP($A1753,'2021-22 Salary &amp; Benefits'!$A:$I,6,FALSE)</f>
        <v>68937</v>
      </c>
      <c r="U1753" s="26">
        <f t="shared" si="387"/>
        <v>150873.45224746672</v>
      </c>
      <c r="V1753" s="26">
        <f t="shared" si="388"/>
        <v>3018.1387502933212</v>
      </c>
      <c r="W1753" s="26">
        <f>'2021-22 Salary &amp; Benefits'!G$6</f>
        <v>11848.32</v>
      </c>
      <c r="X1753" s="28">
        <f>'2021-22 Salary &amp; Benefits'!H$6</f>
        <v>0.2271</v>
      </c>
      <c r="Y1753" s="28">
        <f>'2021-22 Salary &amp; Benefits'!I$6</f>
        <v>0.22070000000000001</v>
      </c>
      <c r="Z1753" s="26">
        <f t="shared" si="389"/>
        <v>58545.188100869425</v>
      </c>
      <c r="AA1753" s="27">
        <f t="shared" si="393"/>
        <v>2564.8598499626673</v>
      </c>
      <c r="AB1753" s="27">
        <f t="shared" si="390"/>
        <v>566.06456888676075</v>
      </c>
      <c r="AC1753" s="27">
        <f t="shared" si="391"/>
        <v>3130.9244188494281</v>
      </c>
      <c r="AD1753" s="26">
        <f t="shared" si="392"/>
        <v>215567.70351747889</v>
      </c>
    </row>
    <row r="1754" spans="1:30" s="5" customFormat="1">
      <c r="A1754" s="129" t="s">
        <v>2473</v>
      </c>
      <c r="B1754" s="129" t="s">
        <v>1562</v>
      </c>
      <c r="C1754" s="130">
        <v>2380</v>
      </c>
      <c r="D1754" s="129" t="s">
        <v>479</v>
      </c>
      <c r="E1754" s="169">
        <f>VLOOKUP($C1754,'2020-21 School Level AAFTE'!$C:$Z,11,FALSE)</f>
        <v>0.5877</v>
      </c>
      <c r="F1754" s="169" t="str">
        <f>VLOOKUP($C1754,'2020-21 School Level AAFTE'!$C:$Z,8,FALSE)</f>
        <v>Yes</v>
      </c>
      <c r="G1754" s="167">
        <f>VLOOKUP($C1754,'2020-21 School Level AAFTE'!$C:$I,7,FALSE)</f>
        <v>448.3</v>
      </c>
      <c r="H1754" s="145">
        <f>IFERROR(IF(F1754= "yes",VLOOKUP(C1754,Summary!$B:$I,5,0),0),0)</f>
        <v>0</v>
      </c>
      <c r="I1754" s="143">
        <f t="shared" si="382"/>
        <v>448.3</v>
      </c>
      <c r="J1754" s="101">
        <f>VLOOKUP($A1754,'2021-22 Salary &amp; Benefits'!$A:$I,3,FALSE)</f>
        <v>1.1200000000000001</v>
      </c>
      <c r="K1754" s="101">
        <f>VLOOKUP($A1754,'2021-22 Salary &amp; Benefits'!$A:$I,4,FALSE)</f>
        <v>1.1200000000000001</v>
      </c>
      <c r="L1754" s="45">
        <f t="shared" si="383"/>
        <v>448.3</v>
      </c>
      <c r="M1754" s="29">
        <v>15</v>
      </c>
      <c r="N1754" s="31">
        <f t="shared" si="384"/>
        <v>29.886666666666667</v>
      </c>
      <c r="O1754" s="29">
        <v>1.1000000000000001</v>
      </c>
      <c r="P1754" s="29">
        <v>36</v>
      </c>
      <c r="Q1754" s="32">
        <f t="shared" si="385"/>
        <v>1183.5120000000002</v>
      </c>
      <c r="R1754" s="122">
        <f t="shared" si="386"/>
        <v>1.3150133333333336</v>
      </c>
      <c r="S1754" s="25">
        <f>VLOOKUP($A1754,'2021-22 Salary &amp; Benefits'!$A:$I,5,FALSE)</f>
        <v>67585</v>
      </c>
      <c r="T1754" s="25">
        <f>VLOOKUP($A1754,'2021-22 Salary &amp; Benefits'!$A:$I,6,FALSE)</f>
        <v>68937</v>
      </c>
      <c r="U1754" s="26">
        <f t="shared" si="387"/>
        <v>99540.197269333366</v>
      </c>
      <c r="V1754" s="26">
        <f t="shared" si="388"/>
        <v>1991.2457898666617</v>
      </c>
      <c r="W1754" s="26">
        <f>'2021-22 Salary &amp; Benefits'!G$6</f>
        <v>11848.32</v>
      </c>
      <c r="X1754" s="28">
        <f>'2021-22 Salary &amp; Benefits'!H$6</f>
        <v>0.2271</v>
      </c>
      <c r="Y1754" s="28">
        <f>'2021-22 Salary &amp; Benefits'!I$6</f>
        <v>0.22070000000000001</v>
      </c>
      <c r="Z1754" s="26">
        <f t="shared" si="389"/>
        <v>38625.745523289181</v>
      </c>
      <c r="AA1754" s="27">
        <f t="shared" si="393"/>
        <v>1692.1907176533339</v>
      </c>
      <c r="AB1754" s="27">
        <f t="shared" si="390"/>
        <v>373.46649138609081</v>
      </c>
      <c r="AC1754" s="27">
        <f t="shared" si="391"/>
        <v>2065.6572090394247</v>
      </c>
      <c r="AD1754" s="26">
        <f t="shared" si="392"/>
        <v>142222.84579152864</v>
      </c>
    </row>
    <row r="1755" spans="1:30" s="5" customFormat="1">
      <c r="A1755" s="129" t="s">
        <v>2473</v>
      </c>
      <c r="B1755" s="129" t="s">
        <v>1562</v>
      </c>
      <c r="C1755" s="130">
        <v>3403</v>
      </c>
      <c r="D1755" s="129" t="s">
        <v>1569</v>
      </c>
      <c r="E1755" s="169">
        <f>VLOOKUP($C1755,'2020-21 School Level AAFTE'!$C:$Z,11,FALSE)</f>
        <v>0.4007</v>
      </c>
      <c r="F1755" s="169" t="str">
        <f>VLOOKUP($C1755,'2020-21 School Level AAFTE'!$C:$Z,8,FALSE)</f>
        <v>No</v>
      </c>
      <c r="G1755" s="167">
        <f>VLOOKUP($C1755,'2020-21 School Level AAFTE'!$C:$I,7,FALSE)</f>
        <v>243.8</v>
      </c>
      <c r="H1755" s="145">
        <f>IFERROR(IF(F1755= "yes",VLOOKUP(C1755,Summary!$B:$I,5,0),0),0)</f>
        <v>0</v>
      </c>
      <c r="I1755" s="143">
        <f t="shared" si="382"/>
        <v>0</v>
      </c>
      <c r="J1755" s="101">
        <f>VLOOKUP($A1755,'2021-22 Salary &amp; Benefits'!$A:$I,3,FALSE)</f>
        <v>1.1200000000000001</v>
      </c>
      <c r="K1755" s="101">
        <f>VLOOKUP($A1755,'2021-22 Salary &amp; Benefits'!$A:$I,4,FALSE)</f>
        <v>1.1200000000000001</v>
      </c>
      <c r="L1755" s="45">
        <f t="shared" si="383"/>
        <v>0</v>
      </c>
      <c r="M1755" s="29">
        <v>15</v>
      </c>
      <c r="N1755" s="31">
        <f t="shared" si="384"/>
        <v>0</v>
      </c>
      <c r="O1755" s="29">
        <v>1.1000000000000001</v>
      </c>
      <c r="P1755" s="29">
        <v>36</v>
      </c>
      <c r="Q1755" s="32">
        <f t="shared" si="385"/>
        <v>0</v>
      </c>
      <c r="R1755" s="122">
        <f t="shared" si="386"/>
        <v>0</v>
      </c>
      <c r="S1755" s="25">
        <f>VLOOKUP($A1755,'2021-22 Salary &amp; Benefits'!$A:$I,5,FALSE)</f>
        <v>67585</v>
      </c>
      <c r="T1755" s="25">
        <f>VLOOKUP($A1755,'2021-22 Salary &amp; Benefits'!$A:$I,6,FALSE)</f>
        <v>68937</v>
      </c>
      <c r="U1755" s="26">
        <f t="shared" si="387"/>
        <v>0</v>
      </c>
      <c r="V1755" s="26">
        <f t="shared" si="388"/>
        <v>0</v>
      </c>
      <c r="W1755" s="26">
        <f>'2021-22 Salary &amp; Benefits'!G$6</f>
        <v>11848.32</v>
      </c>
      <c r="X1755" s="28">
        <f>'2021-22 Salary &amp; Benefits'!H$6</f>
        <v>0.2271</v>
      </c>
      <c r="Y1755" s="28">
        <f>'2021-22 Salary &amp; Benefits'!I$6</f>
        <v>0.22070000000000001</v>
      </c>
      <c r="Z1755" s="26">
        <f t="shared" si="389"/>
        <v>0</v>
      </c>
      <c r="AA1755" s="27">
        <f t="shared" si="393"/>
        <v>0</v>
      </c>
      <c r="AB1755" s="27">
        <f t="shared" si="390"/>
        <v>0</v>
      </c>
      <c r="AC1755" s="27">
        <f t="shared" si="391"/>
        <v>0</v>
      </c>
      <c r="AD1755" s="26">
        <f t="shared" si="392"/>
        <v>0</v>
      </c>
    </row>
    <row r="1756" spans="1:30" s="5" customFormat="1">
      <c r="A1756" s="129" t="s">
        <v>2473</v>
      </c>
      <c r="B1756" s="129" t="s">
        <v>1562</v>
      </c>
      <c r="C1756" s="130">
        <v>5456</v>
      </c>
      <c r="D1756" s="129" t="s">
        <v>3182</v>
      </c>
      <c r="E1756" s="169">
        <f>VLOOKUP($C1756,'2020-21 School Level AAFTE'!$C:$Z,11,FALSE)</f>
        <v>0</v>
      </c>
      <c r="F1756" s="169" t="str">
        <f>VLOOKUP($C1756,'2020-21 School Level AAFTE'!$C:$Z,8,FALSE)</f>
        <v>No</v>
      </c>
      <c r="G1756" s="167">
        <f>VLOOKUP($C1756,'2020-21 School Level AAFTE'!$C:$I,7,FALSE)</f>
        <v>24.7</v>
      </c>
      <c r="H1756" s="145">
        <f>IFERROR(IF(F1756= "yes",VLOOKUP(C1756,Summary!$B:$I,5,0),0),0)</f>
        <v>0</v>
      </c>
      <c r="I1756" s="144">
        <f t="shared" si="382"/>
        <v>0</v>
      </c>
      <c r="J1756" s="101">
        <f>VLOOKUP($A1756,'2021-22 Salary &amp; Benefits'!$A:$I,3,FALSE)</f>
        <v>1.1200000000000001</v>
      </c>
      <c r="K1756" s="101">
        <f>VLOOKUP($A1756,'2021-22 Salary &amp; Benefits'!$A:$I,4,FALSE)</f>
        <v>1.1200000000000001</v>
      </c>
      <c r="L1756" s="121">
        <f t="shared" si="383"/>
        <v>0</v>
      </c>
      <c r="M1756" s="29">
        <v>15</v>
      </c>
      <c r="N1756" s="31">
        <f t="shared" si="384"/>
        <v>0</v>
      </c>
      <c r="O1756" s="29">
        <v>1.1000000000000001</v>
      </c>
      <c r="P1756" s="29">
        <v>36</v>
      </c>
      <c r="Q1756" s="32">
        <f t="shared" si="385"/>
        <v>0</v>
      </c>
      <c r="R1756" s="122">
        <f t="shared" si="386"/>
        <v>0</v>
      </c>
      <c r="S1756" s="25">
        <f>VLOOKUP($A1756,'2021-22 Salary &amp; Benefits'!$A:$I,5,FALSE)</f>
        <v>67585</v>
      </c>
      <c r="T1756" s="25">
        <f>VLOOKUP($A1756,'2021-22 Salary &amp; Benefits'!$A:$I,6,FALSE)</f>
        <v>68937</v>
      </c>
      <c r="U1756" s="26">
        <f t="shared" si="387"/>
        <v>0</v>
      </c>
      <c r="V1756" s="26">
        <f t="shared" si="388"/>
        <v>0</v>
      </c>
      <c r="W1756" s="26">
        <f>'2021-22 Salary &amp; Benefits'!G$6</f>
        <v>11848.32</v>
      </c>
      <c r="X1756" s="28">
        <f>'2021-22 Salary &amp; Benefits'!H$6</f>
        <v>0.2271</v>
      </c>
      <c r="Y1756" s="28">
        <f>'2021-22 Salary &amp; Benefits'!I$6</f>
        <v>0.22070000000000001</v>
      </c>
      <c r="Z1756" s="26">
        <f t="shared" si="389"/>
        <v>0</v>
      </c>
      <c r="AA1756" s="27">
        <f t="shared" si="393"/>
        <v>0</v>
      </c>
      <c r="AB1756" s="27">
        <f t="shared" si="390"/>
        <v>0</v>
      </c>
      <c r="AC1756" s="27">
        <f t="shared" si="391"/>
        <v>0</v>
      </c>
      <c r="AD1756" s="26">
        <f t="shared" si="392"/>
        <v>0</v>
      </c>
    </row>
    <row r="1757" spans="1:30" s="5" customFormat="1">
      <c r="A1757" s="129" t="s">
        <v>2473</v>
      </c>
      <c r="B1757" s="129" t="s">
        <v>1562</v>
      </c>
      <c r="C1757" s="130">
        <v>3942</v>
      </c>
      <c r="D1757" s="129" t="s">
        <v>1214</v>
      </c>
      <c r="E1757" s="169">
        <f>VLOOKUP($C1757,'2020-21 School Level AAFTE'!$C:$Z,11,FALSE)</f>
        <v>0.62519999999999998</v>
      </c>
      <c r="F1757" s="169" t="str">
        <f>VLOOKUP($C1757,'2020-21 School Level AAFTE'!$C:$Z,8,FALSE)</f>
        <v>Yes</v>
      </c>
      <c r="G1757" s="167">
        <f>VLOOKUP($C1757,'2020-21 School Level AAFTE'!$C:$I,7,FALSE)</f>
        <v>545.32000000000005</v>
      </c>
      <c r="H1757" s="145">
        <f>IFERROR(IF(F1757= "yes",VLOOKUP(C1757,Summary!$B:$I,5,0),0),0)</f>
        <v>0</v>
      </c>
      <c r="I1757" s="144">
        <f t="shared" si="382"/>
        <v>545.32000000000005</v>
      </c>
      <c r="J1757" s="101">
        <f>VLOOKUP($A1757,'2021-22 Salary &amp; Benefits'!$A:$I,3,FALSE)</f>
        <v>1.1200000000000001</v>
      </c>
      <c r="K1757" s="101">
        <f>VLOOKUP($A1757,'2021-22 Salary &amp; Benefits'!$A:$I,4,FALSE)</f>
        <v>1.1200000000000001</v>
      </c>
      <c r="L1757" s="121">
        <f t="shared" si="383"/>
        <v>545.32000000000005</v>
      </c>
      <c r="M1757" s="29">
        <v>15</v>
      </c>
      <c r="N1757" s="31">
        <f t="shared" si="384"/>
        <v>36.354666666666667</v>
      </c>
      <c r="O1757" s="29">
        <v>1.1000000000000001</v>
      </c>
      <c r="P1757" s="29">
        <v>36</v>
      </c>
      <c r="Q1757" s="32">
        <f t="shared" si="385"/>
        <v>1439.6448000000003</v>
      </c>
      <c r="R1757" s="122">
        <f t="shared" si="386"/>
        <v>1.5996053333333335</v>
      </c>
      <c r="S1757" s="25">
        <f>VLOOKUP($A1757,'2021-22 Salary &amp; Benefits'!$A:$I,5,FALSE)</f>
        <v>67585</v>
      </c>
      <c r="T1757" s="25">
        <f>VLOOKUP($A1757,'2021-22 Salary &amp; Benefits'!$A:$I,6,FALSE)</f>
        <v>68937</v>
      </c>
      <c r="U1757" s="26">
        <f t="shared" si="387"/>
        <v>121082.44562773337</v>
      </c>
      <c r="V1757" s="26">
        <f t="shared" si="388"/>
        <v>2422.1863799466519</v>
      </c>
      <c r="W1757" s="26">
        <f>'2021-22 Salary &amp; Benefits'!G$6</f>
        <v>11848.32</v>
      </c>
      <c r="X1757" s="28">
        <f>'2021-22 Salary &amp; Benefits'!H$6</f>
        <v>0.2271</v>
      </c>
      <c r="Y1757" s="28">
        <f>'2021-22 Salary &amp; Benefits'!I$6</f>
        <v>0.22070000000000001</v>
      </c>
      <c r="Z1757" s="26">
        <f t="shared" si="389"/>
        <v>46985.03579915248</v>
      </c>
      <c r="AA1757" s="27">
        <f t="shared" si="393"/>
        <v>2058.4105334613337</v>
      </c>
      <c r="AB1757" s="27">
        <f t="shared" si="390"/>
        <v>454.29120473491633</v>
      </c>
      <c r="AC1757" s="27">
        <f t="shared" si="391"/>
        <v>2512.7017381962501</v>
      </c>
      <c r="AD1757" s="26">
        <f t="shared" si="392"/>
        <v>173002.36954502875</v>
      </c>
    </row>
    <row r="1758" spans="1:30" s="5" customFormat="1">
      <c r="A1758" s="129" t="s">
        <v>2473</v>
      </c>
      <c r="B1758" s="129" t="s">
        <v>1562</v>
      </c>
      <c r="C1758" s="130">
        <v>2620</v>
      </c>
      <c r="D1758" s="129" t="s">
        <v>1566</v>
      </c>
      <c r="E1758" s="169">
        <f>VLOOKUP($C1758,'2020-21 School Level AAFTE'!$C:$Z,11,FALSE)</f>
        <v>0.4385</v>
      </c>
      <c r="F1758" s="169" t="str">
        <f>VLOOKUP($C1758,'2020-21 School Level AAFTE'!$C:$Z,8,FALSE)</f>
        <v>No</v>
      </c>
      <c r="G1758" s="167">
        <f>VLOOKUP($C1758,'2020-21 School Level AAFTE'!$C:$I,7,FALSE)</f>
        <v>150</v>
      </c>
      <c r="H1758" s="145">
        <f>IFERROR(IF(F1758= "yes",VLOOKUP(C1758,Summary!$B:$I,5,0),0),0)</f>
        <v>0</v>
      </c>
      <c r="I1758" s="144">
        <f t="shared" si="382"/>
        <v>0</v>
      </c>
      <c r="J1758" s="101">
        <f>VLOOKUP($A1758,'2021-22 Salary &amp; Benefits'!$A:$I,3,FALSE)</f>
        <v>1.1200000000000001</v>
      </c>
      <c r="K1758" s="101">
        <f>VLOOKUP($A1758,'2021-22 Salary &amp; Benefits'!$A:$I,4,FALSE)</f>
        <v>1.1200000000000001</v>
      </c>
      <c r="L1758" s="121">
        <f t="shared" si="383"/>
        <v>0</v>
      </c>
      <c r="M1758" s="29">
        <v>15</v>
      </c>
      <c r="N1758" s="31">
        <f t="shared" si="384"/>
        <v>0</v>
      </c>
      <c r="O1758" s="29">
        <v>1.1000000000000001</v>
      </c>
      <c r="P1758" s="29">
        <v>36</v>
      </c>
      <c r="Q1758" s="32">
        <f t="shared" si="385"/>
        <v>0</v>
      </c>
      <c r="R1758" s="122">
        <f t="shared" si="386"/>
        <v>0</v>
      </c>
      <c r="S1758" s="25">
        <f>VLOOKUP($A1758,'2021-22 Salary &amp; Benefits'!$A:$I,5,FALSE)</f>
        <v>67585</v>
      </c>
      <c r="T1758" s="25">
        <f>VLOOKUP($A1758,'2021-22 Salary &amp; Benefits'!$A:$I,6,FALSE)</f>
        <v>68937</v>
      </c>
      <c r="U1758" s="26">
        <f t="shared" si="387"/>
        <v>0</v>
      </c>
      <c r="V1758" s="26">
        <f t="shared" si="388"/>
        <v>0</v>
      </c>
      <c r="W1758" s="26">
        <f>'2021-22 Salary &amp; Benefits'!G$6</f>
        <v>11848.32</v>
      </c>
      <c r="X1758" s="28">
        <f>'2021-22 Salary &amp; Benefits'!H$6</f>
        <v>0.2271</v>
      </c>
      <c r="Y1758" s="28">
        <f>'2021-22 Salary &amp; Benefits'!I$6</f>
        <v>0.22070000000000001</v>
      </c>
      <c r="Z1758" s="26">
        <f t="shared" si="389"/>
        <v>0</v>
      </c>
      <c r="AA1758" s="27">
        <f t="shared" si="393"/>
        <v>0</v>
      </c>
      <c r="AB1758" s="27">
        <f t="shared" si="390"/>
        <v>0</v>
      </c>
      <c r="AC1758" s="27">
        <f t="shared" si="391"/>
        <v>0</v>
      </c>
      <c r="AD1758" s="26">
        <f t="shared" si="392"/>
        <v>0</v>
      </c>
    </row>
    <row r="1759" spans="1:30" s="5" customFormat="1">
      <c r="A1759" s="129" t="s">
        <v>2473</v>
      </c>
      <c r="B1759" s="129" t="s">
        <v>1562</v>
      </c>
      <c r="C1759" s="130">
        <v>2774</v>
      </c>
      <c r="D1759" s="129" t="s">
        <v>1567</v>
      </c>
      <c r="E1759" s="169">
        <f>VLOOKUP($C1759,'2020-21 School Level AAFTE'!$C:$Z,11,FALSE)</f>
        <v>0.65180000000000005</v>
      </c>
      <c r="F1759" s="169" t="str">
        <f>VLOOKUP($C1759,'2020-21 School Level AAFTE'!$C:$Z,8,FALSE)</f>
        <v>Yes</v>
      </c>
      <c r="G1759" s="167">
        <f>VLOOKUP($C1759,'2020-21 School Level AAFTE'!$C:$I,7,FALSE)</f>
        <v>394.01</v>
      </c>
      <c r="H1759" s="145">
        <f>IFERROR(IF(F1759= "yes",VLOOKUP(C1759,Summary!$B:$I,5,0),0),0)</f>
        <v>0</v>
      </c>
      <c r="I1759" s="144">
        <f t="shared" si="382"/>
        <v>394.01</v>
      </c>
      <c r="J1759" s="101">
        <f>VLOOKUP($A1759,'2021-22 Salary &amp; Benefits'!$A:$I,3,FALSE)</f>
        <v>1.1200000000000001</v>
      </c>
      <c r="K1759" s="101">
        <f>VLOOKUP($A1759,'2021-22 Salary &amp; Benefits'!$A:$I,4,FALSE)</f>
        <v>1.1200000000000001</v>
      </c>
      <c r="L1759" s="121">
        <f t="shared" si="383"/>
        <v>394.01</v>
      </c>
      <c r="M1759" s="29">
        <v>15</v>
      </c>
      <c r="N1759" s="31">
        <f t="shared" si="384"/>
        <v>26.267333333333333</v>
      </c>
      <c r="O1759" s="29">
        <v>1.1000000000000001</v>
      </c>
      <c r="P1759" s="29">
        <v>36</v>
      </c>
      <c r="Q1759" s="32">
        <f t="shared" si="385"/>
        <v>1040.1864</v>
      </c>
      <c r="R1759" s="122">
        <f t="shared" si="386"/>
        <v>1.1557626666666667</v>
      </c>
      <c r="S1759" s="25">
        <f>VLOOKUP($A1759,'2021-22 Salary &amp; Benefits'!$A:$I,5,FALSE)</f>
        <v>67585</v>
      </c>
      <c r="T1759" s="25">
        <f>VLOOKUP($A1759,'2021-22 Salary &amp; Benefits'!$A:$I,6,FALSE)</f>
        <v>68937</v>
      </c>
      <c r="U1759" s="26">
        <f t="shared" si="387"/>
        <v>87485.686205866688</v>
      </c>
      <c r="V1759" s="26">
        <f t="shared" si="388"/>
        <v>1750.1020603733195</v>
      </c>
      <c r="W1759" s="26">
        <f>'2021-22 Salary &amp; Benefits'!G$6</f>
        <v>11848.32</v>
      </c>
      <c r="X1759" s="28">
        <f>'2021-22 Salary &amp; Benefits'!H$6</f>
        <v>0.2271</v>
      </c>
      <c r="Y1759" s="28">
        <f>'2021-22 Salary &amp; Benefits'!I$6</f>
        <v>0.22070000000000001</v>
      </c>
      <c r="Z1759" s="26">
        <f t="shared" si="389"/>
        <v>33948.092780796716</v>
      </c>
      <c r="AA1759" s="27">
        <f t="shared" si="393"/>
        <v>1487.2631377706666</v>
      </c>
      <c r="AB1759" s="27">
        <f t="shared" si="390"/>
        <v>328.23897450598611</v>
      </c>
      <c r="AC1759" s="27">
        <f t="shared" si="391"/>
        <v>1815.5021122766527</v>
      </c>
      <c r="AD1759" s="26">
        <f t="shared" si="392"/>
        <v>124999.38315931338</v>
      </c>
    </row>
    <row r="1760" spans="1:30" s="5" customFormat="1">
      <c r="A1760" s="129" t="s">
        <v>2473</v>
      </c>
      <c r="B1760" s="129" t="s">
        <v>1562</v>
      </c>
      <c r="C1760" s="130">
        <v>3402</v>
      </c>
      <c r="D1760" s="129" t="s">
        <v>1568</v>
      </c>
      <c r="E1760" s="169">
        <f>VLOOKUP($C1760,'2020-21 School Level AAFTE'!$C:$Z,11,FALSE)</f>
        <v>0.42430000000000001</v>
      </c>
      <c r="F1760" s="169" t="str">
        <f>VLOOKUP($C1760,'2020-21 School Level AAFTE'!$C:$Z,8,FALSE)</f>
        <v>No</v>
      </c>
      <c r="G1760" s="167">
        <f>VLOOKUP($C1760,'2020-21 School Level AAFTE'!$C:$I,7,FALSE)</f>
        <v>180.66</v>
      </c>
      <c r="H1760" s="145">
        <f>IFERROR(IF(F1760= "yes",VLOOKUP(C1760,Summary!$B:$I,5,0),0),0)</f>
        <v>0</v>
      </c>
      <c r="I1760" s="144">
        <f t="shared" si="382"/>
        <v>0</v>
      </c>
      <c r="J1760" s="101">
        <f>VLOOKUP($A1760,'2021-22 Salary &amp; Benefits'!$A:$I,3,FALSE)</f>
        <v>1.1200000000000001</v>
      </c>
      <c r="K1760" s="101">
        <f>VLOOKUP($A1760,'2021-22 Salary &amp; Benefits'!$A:$I,4,FALSE)</f>
        <v>1.1200000000000001</v>
      </c>
      <c r="L1760" s="121">
        <f t="shared" si="383"/>
        <v>0</v>
      </c>
      <c r="M1760" s="29">
        <v>15</v>
      </c>
      <c r="N1760" s="31">
        <f t="shared" si="384"/>
        <v>0</v>
      </c>
      <c r="O1760" s="29">
        <v>1.1000000000000001</v>
      </c>
      <c r="P1760" s="29">
        <v>36</v>
      </c>
      <c r="Q1760" s="32">
        <f t="shared" si="385"/>
        <v>0</v>
      </c>
      <c r="R1760" s="122">
        <f t="shared" si="386"/>
        <v>0</v>
      </c>
      <c r="S1760" s="25">
        <f>VLOOKUP($A1760,'2021-22 Salary &amp; Benefits'!$A:$I,5,FALSE)</f>
        <v>67585</v>
      </c>
      <c r="T1760" s="25">
        <f>VLOOKUP($A1760,'2021-22 Salary &amp; Benefits'!$A:$I,6,FALSE)</f>
        <v>68937</v>
      </c>
      <c r="U1760" s="26">
        <f t="shared" si="387"/>
        <v>0</v>
      </c>
      <c r="V1760" s="26">
        <f t="shared" si="388"/>
        <v>0</v>
      </c>
      <c r="W1760" s="26">
        <f>'2021-22 Salary &amp; Benefits'!G$6</f>
        <v>11848.32</v>
      </c>
      <c r="X1760" s="28">
        <f>'2021-22 Salary &amp; Benefits'!H$6</f>
        <v>0.2271</v>
      </c>
      <c r="Y1760" s="28">
        <f>'2021-22 Salary &amp; Benefits'!I$6</f>
        <v>0.22070000000000001</v>
      </c>
      <c r="Z1760" s="26">
        <f t="shared" si="389"/>
        <v>0</v>
      </c>
      <c r="AA1760" s="27">
        <f t="shared" si="393"/>
        <v>0</v>
      </c>
      <c r="AB1760" s="27">
        <f t="shared" si="390"/>
        <v>0</v>
      </c>
      <c r="AC1760" s="27">
        <f t="shared" si="391"/>
        <v>0</v>
      </c>
      <c r="AD1760" s="26">
        <f t="shared" si="392"/>
        <v>0</v>
      </c>
    </row>
    <row r="1761" spans="1:30" s="5" customFormat="1">
      <c r="A1761" s="129" t="s">
        <v>2473</v>
      </c>
      <c r="B1761" s="129" t="s">
        <v>1562</v>
      </c>
      <c r="C1761" s="130">
        <v>2150</v>
      </c>
      <c r="D1761" s="129" t="s">
        <v>1564</v>
      </c>
      <c r="E1761" s="169">
        <f>VLOOKUP($C1761,'2020-21 School Level AAFTE'!$C:$Z,11,FALSE)</f>
        <v>0.46760000000000002</v>
      </c>
      <c r="F1761" s="169" t="str">
        <f>VLOOKUP($C1761,'2020-21 School Level AAFTE'!$C:$Z,8,FALSE)</f>
        <v>No</v>
      </c>
      <c r="G1761" s="167">
        <f>VLOOKUP($C1761,'2020-21 School Level AAFTE'!$C:$I,7,FALSE)</f>
        <v>1150.54</v>
      </c>
      <c r="H1761" s="145">
        <f>IFERROR(IF(F1761= "yes",VLOOKUP(C1761,Summary!$B:$I,5,0),0),0)</f>
        <v>0</v>
      </c>
      <c r="I1761" s="144">
        <f t="shared" si="382"/>
        <v>0</v>
      </c>
      <c r="J1761" s="101">
        <f>VLOOKUP($A1761,'2021-22 Salary &amp; Benefits'!$A:$I,3,FALSE)</f>
        <v>1.1200000000000001</v>
      </c>
      <c r="K1761" s="101">
        <f>VLOOKUP($A1761,'2021-22 Salary &amp; Benefits'!$A:$I,4,FALSE)</f>
        <v>1.1200000000000001</v>
      </c>
      <c r="L1761" s="121">
        <f t="shared" si="383"/>
        <v>0</v>
      </c>
      <c r="M1761" s="29">
        <v>15</v>
      </c>
      <c r="N1761" s="31">
        <f t="shared" si="384"/>
        <v>0</v>
      </c>
      <c r="O1761" s="29">
        <v>1.1000000000000001</v>
      </c>
      <c r="P1761" s="29">
        <v>36</v>
      </c>
      <c r="Q1761" s="32">
        <f t="shared" si="385"/>
        <v>0</v>
      </c>
      <c r="R1761" s="122">
        <f t="shared" si="386"/>
        <v>0</v>
      </c>
      <c r="S1761" s="25">
        <f>VLOOKUP($A1761,'2021-22 Salary &amp; Benefits'!$A:$I,5,FALSE)</f>
        <v>67585</v>
      </c>
      <c r="T1761" s="25">
        <f>VLOOKUP($A1761,'2021-22 Salary &amp; Benefits'!$A:$I,6,FALSE)</f>
        <v>68937</v>
      </c>
      <c r="U1761" s="26">
        <f t="shared" si="387"/>
        <v>0</v>
      </c>
      <c r="V1761" s="26">
        <f t="shared" si="388"/>
        <v>0</v>
      </c>
      <c r="W1761" s="26">
        <f>'2021-22 Salary &amp; Benefits'!G$6</f>
        <v>11848.32</v>
      </c>
      <c r="X1761" s="28">
        <f>'2021-22 Salary &amp; Benefits'!H$6</f>
        <v>0.2271</v>
      </c>
      <c r="Y1761" s="28">
        <f>'2021-22 Salary &amp; Benefits'!I$6</f>
        <v>0.22070000000000001</v>
      </c>
      <c r="Z1761" s="26">
        <f t="shared" si="389"/>
        <v>0</v>
      </c>
      <c r="AA1761" s="27">
        <f t="shared" si="393"/>
        <v>0</v>
      </c>
      <c r="AB1761" s="27">
        <f t="shared" si="390"/>
        <v>0</v>
      </c>
      <c r="AC1761" s="27">
        <f t="shared" si="391"/>
        <v>0</v>
      </c>
      <c r="AD1761" s="26">
        <f t="shared" si="392"/>
        <v>0</v>
      </c>
    </row>
    <row r="1762" spans="1:30" s="5" customFormat="1">
      <c r="A1762" s="129" t="s">
        <v>2473</v>
      </c>
      <c r="B1762" s="129" t="s">
        <v>1562</v>
      </c>
      <c r="C1762" s="130">
        <v>1537</v>
      </c>
      <c r="D1762" s="129" t="s">
        <v>1563</v>
      </c>
      <c r="E1762" s="169">
        <f>VLOOKUP($C1762,'2020-21 School Level AAFTE'!$C:$Z,11,FALSE)</f>
        <v>0.57750000000000001</v>
      </c>
      <c r="F1762" s="169" t="str">
        <f>VLOOKUP($C1762,'2020-21 School Level AAFTE'!$C:$Z,8,FALSE)</f>
        <v>Yes</v>
      </c>
      <c r="G1762" s="167">
        <f>VLOOKUP($C1762,'2020-21 School Level AAFTE'!$C:$I,7,FALSE)</f>
        <v>92.820000000000007</v>
      </c>
      <c r="H1762" s="145">
        <f>IFERROR(IF(F1762= "yes",VLOOKUP(C1762,Summary!$B:$I,5,0),0),0)</f>
        <v>0</v>
      </c>
      <c r="I1762" s="144">
        <f t="shared" si="382"/>
        <v>92.820000000000007</v>
      </c>
      <c r="J1762" s="101">
        <f>VLOOKUP($A1762,'2021-22 Salary &amp; Benefits'!$A:$I,3,FALSE)</f>
        <v>1.1200000000000001</v>
      </c>
      <c r="K1762" s="101">
        <f>VLOOKUP($A1762,'2021-22 Salary &amp; Benefits'!$A:$I,4,FALSE)</f>
        <v>1.1200000000000001</v>
      </c>
      <c r="L1762" s="121">
        <f t="shared" si="383"/>
        <v>92.820000000000007</v>
      </c>
      <c r="M1762" s="29">
        <v>15</v>
      </c>
      <c r="N1762" s="31">
        <f t="shared" si="384"/>
        <v>6.1880000000000006</v>
      </c>
      <c r="O1762" s="29">
        <v>1.1000000000000001</v>
      </c>
      <c r="P1762" s="29">
        <v>36</v>
      </c>
      <c r="Q1762" s="32">
        <f t="shared" si="385"/>
        <v>245.04480000000004</v>
      </c>
      <c r="R1762" s="122">
        <f t="shared" si="386"/>
        <v>0.27227200000000007</v>
      </c>
      <c r="S1762" s="25">
        <f>VLOOKUP($A1762,'2021-22 Salary &amp; Benefits'!$A:$I,5,FALSE)</f>
        <v>67585</v>
      </c>
      <c r="T1762" s="25">
        <f>VLOOKUP($A1762,'2021-22 Salary &amp; Benefits'!$A:$I,6,FALSE)</f>
        <v>68937</v>
      </c>
      <c r="U1762" s="26">
        <f t="shared" si="387"/>
        <v>20609.683494400007</v>
      </c>
      <c r="V1762" s="26">
        <f t="shared" si="388"/>
        <v>412.28515327999776</v>
      </c>
      <c r="W1762" s="26">
        <f>'2021-22 Salary &amp; Benefits'!G$6</f>
        <v>11848.32</v>
      </c>
      <c r="X1762" s="28">
        <f>'2021-22 Salary &amp; Benefits'!H$6</f>
        <v>0.2271</v>
      </c>
      <c r="Y1762" s="28">
        <f>'2021-22 Salary &amp; Benefits'!I$6</f>
        <v>0.22070000000000001</v>
      </c>
      <c r="Z1762" s="26">
        <f t="shared" si="389"/>
        <v>7997.4162379471381</v>
      </c>
      <c r="AA1762" s="27">
        <f t="shared" si="393"/>
        <v>350.36614412800009</v>
      </c>
      <c r="AB1762" s="27">
        <f t="shared" si="390"/>
        <v>77.325808009049624</v>
      </c>
      <c r="AC1762" s="27">
        <f t="shared" si="391"/>
        <v>427.69195213704973</v>
      </c>
      <c r="AD1762" s="26">
        <f t="shared" si="392"/>
        <v>29447.076837764194</v>
      </c>
    </row>
    <row r="1763" spans="1:30" s="5" customFormat="1">
      <c r="A1763" s="129" t="s">
        <v>2568</v>
      </c>
      <c r="B1763" s="129" t="s">
        <v>2205</v>
      </c>
      <c r="C1763" s="130">
        <v>5383</v>
      </c>
      <c r="D1763" s="129" t="s">
        <v>2208</v>
      </c>
      <c r="E1763" s="169">
        <f>VLOOKUP($C1763,'2020-21 School Level AAFTE'!$C:$Z,11,FALSE)</f>
        <v>0.52949999999999997</v>
      </c>
      <c r="F1763" s="169" t="str">
        <f>VLOOKUP($C1763,'2020-21 School Level AAFTE'!$C:$Z,8,FALSE)</f>
        <v>Yes</v>
      </c>
      <c r="G1763" s="167">
        <f>VLOOKUP($C1763,'2020-21 School Level AAFTE'!$C:$I,7,FALSE)</f>
        <v>509.16</v>
      </c>
      <c r="H1763" s="145">
        <f>IFERROR(IF(F1763= "yes",VLOOKUP(C1763,Summary!$B:$I,5,0),0),0)</f>
        <v>0</v>
      </c>
      <c r="I1763" s="144">
        <f t="shared" si="382"/>
        <v>509.16</v>
      </c>
      <c r="J1763" s="101">
        <f>VLOOKUP($A1763,'2021-22 Salary &amp; Benefits'!$A:$I,3,FALSE)</f>
        <v>1</v>
      </c>
      <c r="K1763" s="101">
        <f>VLOOKUP($A1763,'2021-22 Salary &amp; Benefits'!$A:$I,4,FALSE)</f>
        <v>1</v>
      </c>
      <c r="L1763" s="121">
        <f t="shared" si="383"/>
        <v>509.16</v>
      </c>
      <c r="M1763" s="29">
        <v>15</v>
      </c>
      <c r="N1763" s="31">
        <f t="shared" si="384"/>
        <v>33.944000000000003</v>
      </c>
      <c r="O1763" s="29">
        <v>1.1000000000000001</v>
      </c>
      <c r="P1763" s="29">
        <v>36</v>
      </c>
      <c r="Q1763" s="32">
        <f t="shared" si="385"/>
        <v>1344.1824000000001</v>
      </c>
      <c r="R1763" s="122">
        <f t="shared" si="386"/>
        <v>1.4935360000000002</v>
      </c>
      <c r="S1763" s="25">
        <f>VLOOKUP($A1763,'2021-22 Salary &amp; Benefits'!$A:$I,5,FALSE)</f>
        <v>67585</v>
      </c>
      <c r="T1763" s="25">
        <f>VLOOKUP($A1763,'2021-22 Salary &amp; Benefits'!$A:$I,6,FALSE)</f>
        <v>68937</v>
      </c>
      <c r="U1763" s="26">
        <f t="shared" si="387"/>
        <v>100940.63056000002</v>
      </c>
      <c r="V1763" s="26">
        <f t="shared" si="388"/>
        <v>2019.2606719999894</v>
      </c>
      <c r="W1763" s="26">
        <f>'2021-22 Salary &amp; Benefits'!G$6</f>
        <v>11848.32</v>
      </c>
      <c r="X1763" s="28">
        <f>'2021-22 Salary &amp; Benefits'!H$6</f>
        <v>0.2271</v>
      </c>
      <c r="Y1763" s="28">
        <f>'2021-22 Salary &amp; Benefits'!I$6</f>
        <v>0.22070000000000001</v>
      </c>
      <c r="Z1763" s="26">
        <f t="shared" si="389"/>
        <v>41065.160490006398</v>
      </c>
      <c r="AA1763" s="27">
        <f t="shared" si="393"/>
        <v>1715.9981872000001</v>
      </c>
      <c r="AB1763" s="27">
        <f t="shared" si="390"/>
        <v>378.72079991504</v>
      </c>
      <c r="AC1763" s="27">
        <f t="shared" si="391"/>
        <v>2094.7189871150399</v>
      </c>
      <c r="AD1763" s="26">
        <f t="shared" si="392"/>
        <v>146119.77070912145</v>
      </c>
    </row>
    <row r="1764" spans="1:30" s="5" customFormat="1">
      <c r="A1764" s="129" t="s">
        <v>2568</v>
      </c>
      <c r="B1764" s="129" t="s">
        <v>2205</v>
      </c>
      <c r="C1764" s="130">
        <v>5232</v>
      </c>
      <c r="D1764" s="129" t="s">
        <v>3274</v>
      </c>
      <c r="E1764" s="169">
        <f>VLOOKUP($C1764,'2020-21 School Level AAFTE'!$C:$Z,11,FALSE)</f>
        <v>0.5333</v>
      </c>
      <c r="F1764" s="169" t="str">
        <f>VLOOKUP($C1764,'2020-21 School Level AAFTE'!$C:$Z,8,FALSE)</f>
        <v>Yes</v>
      </c>
      <c r="G1764" s="167">
        <f>VLOOKUP($C1764,'2020-21 School Level AAFTE'!$C:$I,7,FALSE)</f>
        <v>264.32</v>
      </c>
      <c r="H1764" s="145">
        <f>IFERROR(IF(F1764= "yes",VLOOKUP(C1764,Summary!$B:$I,5,0),0),0)</f>
        <v>0</v>
      </c>
      <c r="I1764" s="143">
        <f t="shared" si="382"/>
        <v>264.32</v>
      </c>
      <c r="J1764" s="101">
        <f>VLOOKUP($A1764,'2021-22 Salary &amp; Benefits'!$A:$I,3,FALSE)</f>
        <v>1</v>
      </c>
      <c r="K1764" s="101">
        <f>VLOOKUP($A1764,'2021-22 Salary &amp; Benefits'!$A:$I,4,FALSE)</f>
        <v>1</v>
      </c>
      <c r="L1764" s="45">
        <f t="shared" si="383"/>
        <v>264.32</v>
      </c>
      <c r="M1764" s="29">
        <v>15</v>
      </c>
      <c r="N1764" s="31">
        <f t="shared" si="384"/>
        <v>17.621333333333332</v>
      </c>
      <c r="O1764" s="29">
        <v>1.1000000000000001</v>
      </c>
      <c r="P1764" s="29">
        <v>36</v>
      </c>
      <c r="Q1764" s="32">
        <f t="shared" si="385"/>
        <v>697.8048</v>
      </c>
      <c r="R1764" s="122">
        <f t="shared" si="386"/>
        <v>0.77533866666666662</v>
      </c>
      <c r="S1764" s="25">
        <f>VLOOKUP($A1764,'2021-22 Salary &amp; Benefits'!$A:$I,5,FALSE)</f>
        <v>67585</v>
      </c>
      <c r="T1764" s="25">
        <f>VLOOKUP($A1764,'2021-22 Salary &amp; Benefits'!$A:$I,6,FALSE)</f>
        <v>68937</v>
      </c>
      <c r="U1764" s="26">
        <f t="shared" si="387"/>
        <v>52401.263786666663</v>
      </c>
      <c r="V1764" s="26">
        <f t="shared" si="388"/>
        <v>1048.2578773333371</v>
      </c>
      <c r="W1764" s="26">
        <f>'2021-22 Salary &amp; Benefits'!G$6</f>
        <v>11848.32</v>
      </c>
      <c r="X1764" s="28">
        <f>'2021-22 Salary &amp; Benefits'!H$6</f>
        <v>0.2271</v>
      </c>
      <c r="Y1764" s="28">
        <f>'2021-22 Salary &amp; Benefits'!I$6</f>
        <v>0.22070000000000001</v>
      </c>
      <c r="Z1764" s="26">
        <f t="shared" si="389"/>
        <v>21318.138150519466</v>
      </c>
      <c r="AA1764" s="27">
        <f t="shared" si="393"/>
        <v>890.82536106666669</v>
      </c>
      <c r="AB1764" s="27">
        <f t="shared" si="390"/>
        <v>196.60515718741334</v>
      </c>
      <c r="AC1764" s="27">
        <f t="shared" si="391"/>
        <v>1087.43051825408</v>
      </c>
      <c r="AD1764" s="26">
        <f t="shared" si="392"/>
        <v>75855.090332773558</v>
      </c>
    </row>
    <row r="1765" spans="1:30" s="5" customFormat="1">
      <c r="A1765" s="129" t="s">
        <v>2568</v>
      </c>
      <c r="B1765" s="129" t="s">
        <v>2205</v>
      </c>
      <c r="C1765" s="130">
        <v>5560</v>
      </c>
      <c r="D1765" s="129" t="s">
        <v>3179</v>
      </c>
      <c r="E1765" s="169">
        <f>VLOOKUP($C1765,'2020-21 School Level AAFTE'!$C:$Z,11,FALSE)</f>
        <v>0.05</v>
      </c>
      <c r="F1765" s="169" t="str">
        <f>VLOOKUP($C1765,'2020-21 School Level AAFTE'!$C:$Z,8,FALSE)</f>
        <v>No</v>
      </c>
      <c r="G1765" s="167">
        <f>VLOOKUP($C1765,'2020-21 School Level AAFTE'!$C:$I,7,FALSE)</f>
        <v>35</v>
      </c>
      <c r="H1765" s="145">
        <f>IFERROR(IF(F1765= "yes",VLOOKUP(C1765,Summary!$B:$I,5,0),0),0)</f>
        <v>0</v>
      </c>
      <c r="I1765" s="144">
        <f t="shared" si="382"/>
        <v>0</v>
      </c>
      <c r="J1765" s="101">
        <f>VLOOKUP($A1765,'2021-22 Salary &amp; Benefits'!$A:$I,3,FALSE)</f>
        <v>1</v>
      </c>
      <c r="K1765" s="101">
        <f>VLOOKUP($A1765,'2021-22 Salary &amp; Benefits'!$A:$I,4,FALSE)</f>
        <v>1</v>
      </c>
      <c r="L1765" s="121">
        <f t="shared" si="383"/>
        <v>0</v>
      </c>
      <c r="M1765" s="29">
        <v>15</v>
      </c>
      <c r="N1765" s="31">
        <f t="shared" si="384"/>
        <v>0</v>
      </c>
      <c r="O1765" s="29">
        <v>1.1000000000000001</v>
      </c>
      <c r="P1765" s="29">
        <v>36</v>
      </c>
      <c r="Q1765" s="32">
        <f t="shared" si="385"/>
        <v>0</v>
      </c>
      <c r="R1765" s="122">
        <f t="shared" si="386"/>
        <v>0</v>
      </c>
      <c r="S1765" s="25">
        <f>VLOOKUP($A1765,'2021-22 Salary &amp; Benefits'!$A:$I,5,FALSE)</f>
        <v>67585</v>
      </c>
      <c r="T1765" s="25">
        <f>VLOOKUP($A1765,'2021-22 Salary &amp; Benefits'!$A:$I,6,FALSE)</f>
        <v>68937</v>
      </c>
      <c r="U1765" s="26">
        <f t="shared" si="387"/>
        <v>0</v>
      </c>
      <c r="V1765" s="26">
        <f t="shared" si="388"/>
        <v>0</v>
      </c>
      <c r="W1765" s="26">
        <f>'2021-22 Salary &amp; Benefits'!G$6</f>
        <v>11848.32</v>
      </c>
      <c r="X1765" s="28">
        <f>'2021-22 Salary &amp; Benefits'!H$6</f>
        <v>0.2271</v>
      </c>
      <c r="Y1765" s="28">
        <f>'2021-22 Salary &amp; Benefits'!I$6</f>
        <v>0.22070000000000001</v>
      </c>
      <c r="Z1765" s="26">
        <f t="shared" si="389"/>
        <v>0</v>
      </c>
      <c r="AA1765" s="27">
        <f t="shared" si="393"/>
        <v>0</v>
      </c>
      <c r="AB1765" s="27">
        <f t="shared" si="390"/>
        <v>0</v>
      </c>
      <c r="AC1765" s="27">
        <f t="shared" si="391"/>
        <v>0</v>
      </c>
      <c r="AD1765" s="26">
        <f t="shared" si="392"/>
        <v>0</v>
      </c>
    </row>
    <row r="1766" spans="1:30" s="5" customFormat="1">
      <c r="A1766" s="129" t="s">
        <v>2568</v>
      </c>
      <c r="B1766" s="129" t="s">
        <v>2205</v>
      </c>
      <c r="C1766" s="130">
        <v>5561</v>
      </c>
      <c r="D1766" s="129" t="s">
        <v>3180</v>
      </c>
      <c r="E1766" s="169">
        <f>VLOOKUP($C1766,'2020-21 School Level AAFTE'!$C:$Z,11,FALSE)</f>
        <v>0.48530000000000001</v>
      </c>
      <c r="F1766" s="169" t="str">
        <f>VLOOKUP($C1766,'2020-21 School Level AAFTE'!$C:$Z,8,FALSE)</f>
        <v>No</v>
      </c>
      <c r="G1766" s="167">
        <f>VLOOKUP($C1766,'2020-21 School Level AAFTE'!$C:$I,7,FALSE)</f>
        <v>15.25</v>
      </c>
      <c r="H1766" s="145">
        <f>IFERROR(IF(F1766= "yes",VLOOKUP(C1766,Summary!$B:$I,5,0),0),0)</f>
        <v>0</v>
      </c>
      <c r="I1766" s="143">
        <f t="shared" si="382"/>
        <v>0</v>
      </c>
      <c r="J1766" s="101">
        <f>VLOOKUP($A1766,'2021-22 Salary &amp; Benefits'!$A:$I,3,FALSE)</f>
        <v>1</v>
      </c>
      <c r="K1766" s="101">
        <f>VLOOKUP($A1766,'2021-22 Salary &amp; Benefits'!$A:$I,4,FALSE)</f>
        <v>1</v>
      </c>
      <c r="L1766" s="45">
        <f t="shared" si="383"/>
        <v>0</v>
      </c>
      <c r="M1766" s="29">
        <v>15</v>
      </c>
      <c r="N1766" s="31">
        <f t="shared" si="384"/>
        <v>0</v>
      </c>
      <c r="O1766" s="29">
        <v>1.1000000000000001</v>
      </c>
      <c r="P1766" s="29">
        <v>36</v>
      </c>
      <c r="Q1766" s="32">
        <f t="shared" si="385"/>
        <v>0</v>
      </c>
      <c r="R1766" s="122">
        <f t="shared" si="386"/>
        <v>0</v>
      </c>
      <c r="S1766" s="25">
        <f>VLOOKUP($A1766,'2021-22 Salary &amp; Benefits'!$A:$I,5,FALSE)</f>
        <v>67585</v>
      </c>
      <c r="T1766" s="25">
        <f>VLOOKUP($A1766,'2021-22 Salary &amp; Benefits'!$A:$I,6,FALSE)</f>
        <v>68937</v>
      </c>
      <c r="U1766" s="26">
        <f t="shared" si="387"/>
        <v>0</v>
      </c>
      <c r="V1766" s="26">
        <f t="shared" si="388"/>
        <v>0</v>
      </c>
      <c r="W1766" s="26">
        <f>'2021-22 Salary &amp; Benefits'!G$6</f>
        <v>11848.32</v>
      </c>
      <c r="X1766" s="28">
        <f>'2021-22 Salary &amp; Benefits'!H$6</f>
        <v>0.2271</v>
      </c>
      <c r="Y1766" s="28">
        <f>'2021-22 Salary &amp; Benefits'!I$6</f>
        <v>0.22070000000000001</v>
      </c>
      <c r="Z1766" s="26">
        <f t="shared" si="389"/>
        <v>0</v>
      </c>
      <c r="AA1766" s="27">
        <f t="shared" si="393"/>
        <v>0</v>
      </c>
      <c r="AB1766" s="27">
        <f t="shared" si="390"/>
        <v>0</v>
      </c>
      <c r="AC1766" s="27">
        <f t="shared" si="391"/>
        <v>0</v>
      </c>
      <c r="AD1766" s="26">
        <f t="shared" si="392"/>
        <v>0</v>
      </c>
    </row>
    <row r="1767" spans="1:30" s="5" customFormat="1">
      <c r="A1767" s="129" t="s">
        <v>2568</v>
      </c>
      <c r="B1767" s="129" t="s">
        <v>2205</v>
      </c>
      <c r="C1767" s="130">
        <v>4272</v>
      </c>
      <c r="D1767" s="129" t="s">
        <v>3275</v>
      </c>
      <c r="E1767" s="169">
        <f>VLOOKUP($C1767,'2020-21 School Level AAFTE'!$C:$Z,11,FALSE)</f>
        <v>0.49120000000000003</v>
      </c>
      <c r="F1767" s="169" t="str">
        <f>VLOOKUP($C1767,'2020-21 School Level AAFTE'!$C:$Z,8,FALSE)</f>
        <v>No</v>
      </c>
      <c r="G1767" s="167">
        <f>VLOOKUP($C1767,'2020-21 School Level AAFTE'!$C:$I,7,FALSE)</f>
        <v>31.8</v>
      </c>
      <c r="H1767" s="145">
        <f>IFERROR(IF(F1767= "yes",VLOOKUP(C1767,Summary!$B:$I,5,0),0),0)</f>
        <v>0</v>
      </c>
      <c r="I1767" s="143">
        <f t="shared" si="382"/>
        <v>0</v>
      </c>
      <c r="J1767" s="101">
        <f>VLOOKUP($A1767,'2021-22 Salary &amp; Benefits'!$A:$I,3,FALSE)</f>
        <v>1</v>
      </c>
      <c r="K1767" s="101">
        <f>VLOOKUP($A1767,'2021-22 Salary &amp; Benefits'!$A:$I,4,FALSE)</f>
        <v>1</v>
      </c>
      <c r="L1767" s="45">
        <f t="shared" si="383"/>
        <v>0</v>
      </c>
      <c r="M1767" s="29">
        <v>15</v>
      </c>
      <c r="N1767" s="31">
        <f t="shared" si="384"/>
        <v>0</v>
      </c>
      <c r="O1767" s="29">
        <v>1.1000000000000001</v>
      </c>
      <c r="P1767" s="29">
        <v>36</v>
      </c>
      <c r="Q1767" s="32">
        <f t="shared" si="385"/>
        <v>0</v>
      </c>
      <c r="R1767" s="122">
        <f t="shared" si="386"/>
        <v>0</v>
      </c>
      <c r="S1767" s="25">
        <f>VLOOKUP($A1767,'2021-22 Salary &amp; Benefits'!$A:$I,5,FALSE)</f>
        <v>67585</v>
      </c>
      <c r="T1767" s="25">
        <f>VLOOKUP($A1767,'2021-22 Salary &amp; Benefits'!$A:$I,6,FALSE)</f>
        <v>68937</v>
      </c>
      <c r="U1767" s="26">
        <f t="shared" si="387"/>
        <v>0</v>
      </c>
      <c r="V1767" s="26">
        <f t="shared" si="388"/>
        <v>0</v>
      </c>
      <c r="W1767" s="26">
        <f>'2021-22 Salary &amp; Benefits'!G$6</f>
        <v>11848.32</v>
      </c>
      <c r="X1767" s="28">
        <f>'2021-22 Salary &amp; Benefits'!H$6</f>
        <v>0.2271</v>
      </c>
      <c r="Y1767" s="28">
        <f>'2021-22 Salary &amp; Benefits'!I$6</f>
        <v>0.22070000000000001</v>
      </c>
      <c r="Z1767" s="26">
        <f t="shared" si="389"/>
        <v>0</v>
      </c>
      <c r="AA1767" s="27">
        <f t="shared" si="393"/>
        <v>0</v>
      </c>
      <c r="AB1767" s="27">
        <f t="shared" si="390"/>
        <v>0</v>
      </c>
      <c r="AC1767" s="27">
        <f t="shared" si="391"/>
        <v>0</v>
      </c>
      <c r="AD1767" s="26">
        <f t="shared" si="392"/>
        <v>0</v>
      </c>
    </row>
    <row r="1768" spans="1:30" s="5" customFormat="1">
      <c r="A1768" s="129" t="s">
        <v>2568</v>
      </c>
      <c r="B1768" s="129" t="s">
        <v>2205</v>
      </c>
      <c r="C1768" s="130">
        <v>2388</v>
      </c>
      <c r="D1768" s="129" t="s">
        <v>2206</v>
      </c>
      <c r="E1768" s="169">
        <f>VLOOKUP($C1768,'2020-21 School Level AAFTE'!$C:$Z,11,FALSE)</f>
        <v>0.46089999999999998</v>
      </c>
      <c r="F1768" s="169" t="str">
        <f>VLOOKUP($C1768,'2020-21 School Level AAFTE'!$C:$Z,8,FALSE)</f>
        <v>No</v>
      </c>
      <c r="G1768" s="167">
        <f>VLOOKUP($C1768,'2020-21 School Level AAFTE'!$C:$I,7,FALSE)</f>
        <v>1028.76</v>
      </c>
      <c r="H1768" s="145">
        <f>IFERROR(IF(F1768= "yes",VLOOKUP(C1768,Summary!$B:$I,5,0),0),0)</f>
        <v>0</v>
      </c>
      <c r="I1768" s="143">
        <f t="shared" si="382"/>
        <v>0</v>
      </c>
      <c r="J1768" s="101">
        <f>VLOOKUP($A1768,'2021-22 Salary &amp; Benefits'!$A:$I,3,FALSE)</f>
        <v>1</v>
      </c>
      <c r="K1768" s="101">
        <f>VLOOKUP($A1768,'2021-22 Salary &amp; Benefits'!$A:$I,4,FALSE)</f>
        <v>1</v>
      </c>
      <c r="L1768" s="45">
        <f t="shared" si="383"/>
        <v>0</v>
      </c>
      <c r="M1768" s="29">
        <v>15</v>
      </c>
      <c r="N1768" s="31">
        <f t="shared" si="384"/>
        <v>0</v>
      </c>
      <c r="O1768" s="29">
        <v>1.1000000000000001</v>
      </c>
      <c r="P1768" s="29">
        <v>36</v>
      </c>
      <c r="Q1768" s="32">
        <f t="shared" si="385"/>
        <v>0</v>
      </c>
      <c r="R1768" s="122">
        <f t="shared" si="386"/>
        <v>0</v>
      </c>
      <c r="S1768" s="25">
        <f>VLOOKUP($A1768,'2021-22 Salary &amp; Benefits'!$A:$I,5,FALSE)</f>
        <v>67585</v>
      </c>
      <c r="T1768" s="25">
        <f>VLOOKUP($A1768,'2021-22 Salary &amp; Benefits'!$A:$I,6,FALSE)</f>
        <v>68937</v>
      </c>
      <c r="U1768" s="26">
        <f t="shared" si="387"/>
        <v>0</v>
      </c>
      <c r="V1768" s="26">
        <f t="shared" si="388"/>
        <v>0</v>
      </c>
      <c r="W1768" s="26">
        <f>'2021-22 Salary &amp; Benefits'!G$6</f>
        <v>11848.32</v>
      </c>
      <c r="X1768" s="28">
        <f>'2021-22 Salary &amp; Benefits'!H$6</f>
        <v>0.2271</v>
      </c>
      <c r="Y1768" s="28">
        <f>'2021-22 Salary &amp; Benefits'!I$6</f>
        <v>0.22070000000000001</v>
      </c>
      <c r="Z1768" s="26">
        <f t="shared" si="389"/>
        <v>0</v>
      </c>
      <c r="AA1768" s="27">
        <f t="shared" si="393"/>
        <v>0</v>
      </c>
      <c r="AB1768" s="27">
        <f t="shared" si="390"/>
        <v>0</v>
      </c>
      <c r="AC1768" s="27">
        <f t="shared" si="391"/>
        <v>0</v>
      </c>
      <c r="AD1768" s="26">
        <f t="shared" si="392"/>
        <v>0</v>
      </c>
    </row>
    <row r="1769" spans="1:30" s="5" customFormat="1">
      <c r="A1769" s="151" t="s">
        <v>2568</v>
      </c>
      <c r="B1769" s="129" t="s">
        <v>2205</v>
      </c>
      <c r="C1769" s="133">
        <v>5231</v>
      </c>
      <c r="D1769" s="151" t="s">
        <v>2207</v>
      </c>
      <c r="E1769" s="169">
        <f>VLOOKUP($C1769,'2020-21 School Level AAFTE'!$C:$Z,11,FALSE)</f>
        <v>0.28689999999999999</v>
      </c>
      <c r="F1769" s="169" t="str">
        <f>VLOOKUP($C1769,'2020-21 School Level AAFTE'!$C:$Z,8,FALSE)</f>
        <v>No</v>
      </c>
      <c r="G1769" s="167">
        <f>VLOOKUP($C1769,'2020-21 School Level AAFTE'!$C:$I,7,FALSE)</f>
        <v>53.26</v>
      </c>
      <c r="H1769" s="145">
        <f>IFERROR(IF(F1769= "yes",VLOOKUP(C1769,Summary!$B:$I,5,0),0),0)</f>
        <v>0</v>
      </c>
      <c r="I1769" s="143">
        <f t="shared" si="382"/>
        <v>0</v>
      </c>
      <c r="J1769" s="101">
        <f>VLOOKUP($A1769,'2021-22 Salary &amp; Benefits'!$A:$I,3,FALSE)</f>
        <v>1</v>
      </c>
      <c r="K1769" s="101">
        <f>VLOOKUP($A1769,'2021-22 Salary &amp; Benefits'!$A:$I,4,FALSE)</f>
        <v>1</v>
      </c>
      <c r="L1769" s="45">
        <f t="shared" si="383"/>
        <v>0</v>
      </c>
      <c r="M1769" s="29">
        <v>15</v>
      </c>
      <c r="N1769" s="31">
        <f t="shared" si="384"/>
        <v>0</v>
      </c>
      <c r="O1769" s="29">
        <v>1.1000000000000001</v>
      </c>
      <c r="P1769" s="29">
        <v>36</v>
      </c>
      <c r="Q1769" s="32">
        <f t="shared" si="385"/>
        <v>0</v>
      </c>
      <c r="R1769" s="122">
        <f t="shared" si="386"/>
        <v>0</v>
      </c>
      <c r="S1769" s="25">
        <f>VLOOKUP($A1769,'2021-22 Salary &amp; Benefits'!$A:$I,5,FALSE)</f>
        <v>67585</v>
      </c>
      <c r="T1769" s="25">
        <f>VLOOKUP($A1769,'2021-22 Salary &amp; Benefits'!$A:$I,6,FALSE)</f>
        <v>68937</v>
      </c>
      <c r="U1769" s="26">
        <f t="shared" si="387"/>
        <v>0</v>
      </c>
      <c r="V1769" s="26">
        <f t="shared" si="388"/>
        <v>0</v>
      </c>
      <c r="W1769" s="26">
        <f>'2021-22 Salary &amp; Benefits'!G$6</f>
        <v>11848.32</v>
      </c>
      <c r="X1769" s="28">
        <f>'2021-22 Salary &amp; Benefits'!H$6</f>
        <v>0.2271</v>
      </c>
      <c r="Y1769" s="28">
        <f>'2021-22 Salary &amp; Benefits'!I$6</f>
        <v>0.22070000000000001</v>
      </c>
      <c r="Z1769" s="26">
        <f t="shared" si="389"/>
        <v>0</v>
      </c>
      <c r="AA1769" s="27">
        <f t="shared" si="393"/>
        <v>0</v>
      </c>
      <c r="AB1769" s="27">
        <f t="shared" si="390"/>
        <v>0</v>
      </c>
      <c r="AC1769" s="27">
        <f t="shared" si="391"/>
        <v>0</v>
      </c>
      <c r="AD1769" s="26">
        <f t="shared" si="392"/>
        <v>0</v>
      </c>
    </row>
    <row r="1770" spans="1:30" s="5" customFormat="1">
      <c r="A1770" s="129" t="s">
        <v>2568</v>
      </c>
      <c r="B1770" s="129" t="s">
        <v>2205</v>
      </c>
      <c r="C1770" s="130">
        <v>5384</v>
      </c>
      <c r="D1770" s="129" t="s">
        <v>2209</v>
      </c>
      <c r="E1770" s="169">
        <f>VLOOKUP($C1770,'2020-21 School Level AAFTE'!$C:$Z,11,FALSE)</f>
        <v>0.55289999999999995</v>
      </c>
      <c r="F1770" s="169" t="str">
        <f>VLOOKUP($C1770,'2020-21 School Level AAFTE'!$C:$Z,8,FALSE)</f>
        <v>Yes</v>
      </c>
      <c r="G1770" s="167">
        <f>VLOOKUP($C1770,'2020-21 School Level AAFTE'!$C:$I,7,FALSE)</f>
        <v>815.15</v>
      </c>
      <c r="H1770" s="145">
        <f>IFERROR(IF(F1770= "yes",VLOOKUP(C1770,Summary!$B:$I,5,0),0),0)</f>
        <v>0</v>
      </c>
      <c r="I1770" s="144">
        <f t="shared" si="382"/>
        <v>815.15</v>
      </c>
      <c r="J1770" s="101">
        <f>VLOOKUP($A1770,'2021-22 Salary &amp; Benefits'!$A:$I,3,FALSE)</f>
        <v>1</v>
      </c>
      <c r="K1770" s="101">
        <f>VLOOKUP($A1770,'2021-22 Salary &amp; Benefits'!$A:$I,4,FALSE)</f>
        <v>1</v>
      </c>
      <c r="L1770" s="121">
        <f t="shared" si="383"/>
        <v>815.15</v>
      </c>
      <c r="M1770" s="29">
        <v>15</v>
      </c>
      <c r="N1770" s="31">
        <f t="shared" si="384"/>
        <v>54.343333333333334</v>
      </c>
      <c r="O1770" s="29">
        <v>1.1000000000000001</v>
      </c>
      <c r="P1770" s="29">
        <v>36</v>
      </c>
      <c r="Q1770" s="32">
        <f t="shared" si="385"/>
        <v>2151.9960000000001</v>
      </c>
      <c r="R1770" s="122">
        <f t="shared" si="386"/>
        <v>2.3911066666666669</v>
      </c>
      <c r="S1770" s="25">
        <f>VLOOKUP($A1770,'2021-22 Salary &amp; Benefits'!$A:$I,5,FALSE)</f>
        <v>67585</v>
      </c>
      <c r="T1770" s="25">
        <f>VLOOKUP($A1770,'2021-22 Salary &amp; Benefits'!$A:$I,6,FALSE)</f>
        <v>68937</v>
      </c>
      <c r="U1770" s="26">
        <f t="shared" si="387"/>
        <v>161602.94406666668</v>
      </c>
      <c r="V1770" s="26">
        <f t="shared" si="388"/>
        <v>3232.7762133333308</v>
      </c>
      <c r="W1770" s="26">
        <f>'2021-22 Salary &amp; Benefits'!G$6</f>
        <v>11848.32</v>
      </c>
      <c r="X1770" s="28">
        <f>'2021-22 Salary &amp; Benefits'!H$6</f>
        <v>0.2271</v>
      </c>
      <c r="Y1770" s="28">
        <f>'2021-22 Salary &amp; Benefits'!I$6</f>
        <v>0.22070000000000001</v>
      </c>
      <c r="Z1770" s="26">
        <f t="shared" si="389"/>
        <v>65744.099248622675</v>
      </c>
      <c r="AA1770" s="27">
        <f t="shared" si="393"/>
        <v>2747.2620046666671</v>
      </c>
      <c r="AB1770" s="27">
        <f t="shared" si="390"/>
        <v>606.32072442993342</v>
      </c>
      <c r="AC1770" s="27">
        <f t="shared" si="391"/>
        <v>3353.5827290966004</v>
      </c>
      <c r="AD1770" s="26">
        <f t="shared" si="392"/>
        <v>233933.40225771931</v>
      </c>
    </row>
    <row r="1771" spans="1:30" s="5" customFormat="1">
      <c r="A1771" s="129" t="s">
        <v>2568</v>
      </c>
      <c r="B1771" s="129" t="s">
        <v>2205</v>
      </c>
      <c r="C1771" s="130">
        <v>5385</v>
      </c>
      <c r="D1771" s="129" t="s">
        <v>2210</v>
      </c>
      <c r="E1771" s="169">
        <f>VLOOKUP($C1771,'2020-21 School Level AAFTE'!$C:$Z,11,FALSE)</f>
        <v>0.53359999999999996</v>
      </c>
      <c r="F1771" s="169" t="str">
        <f>VLOOKUP($C1771,'2020-21 School Level AAFTE'!$C:$Z,8,FALSE)</f>
        <v>Yes</v>
      </c>
      <c r="G1771" s="167">
        <f>VLOOKUP($C1771,'2020-21 School Level AAFTE'!$C:$I,7,FALSE)</f>
        <v>826.95</v>
      </c>
      <c r="H1771" s="145">
        <f>IFERROR(IF(F1771= "yes",VLOOKUP(C1771,Summary!$B:$I,5,0),0),0)</f>
        <v>0</v>
      </c>
      <c r="I1771" s="144">
        <f t="shared" si="382"/>
        <v>826.95</v>
      </c>
      <c r="J1771" s="101">
        <f>VLOOKUP($A1771,'2021-22 Salary &amp; Benefits'!$A:$I,3,FALSE)</f>
        <v>1</v>
      </c>
      <c r="K1771" s="101">
        <f>VLOOKUP($A1771,'2021-22 Salary &amp; Benefits'!$A:$I,4,FALSE)</f>
        <v>1</v>
      </c>
      <c r="L1771" s="121">
        <f t="shared" si="383"/>
        <v>826.95</v>
      </c>
      <c r="M1771" s="29">
        <v>15</v>
      </c>
      <c r="N1771" s="31">
        <f t="shared" si="384"/>
        <v>55.13</v>
      </c>
      <c r="O1771" s="29">
        <v>1.1000000000000001</v>
      </c>
      <c r="P1771" s="29">
        <v>36</v>
      </c>
      <c r="Q1771" s="32">
        <f t="shared" si="385"/>
        <v>2183.1480000000001</v>
      </c>
      <c r="R1771" s="122">
        <f t="shared" si="386"/>
        <v>2.4257200000000001</v>
      </c>
      <c r="S1771" s="25">
        <f>VLOOKUP($A1771,'2021-22 Salary &amp; Benefits'!$A:$I,5,FALSE)</f>
        <v>67585</v>
      </c>
      <c r="T1771" s="25">
        <f>VLOOKUP($A1771,'2021-22 Salary &amp; Benefits'!$A:$I,6,FALSE)</f>
        <v>68937</v>
      </c>
      <c r="U1771" s="26">
        <f t="shared" si="387"/>
        <v>163942.2862</v>
      </c>
      <c r="V1771" s="26">
        <f t="shared" si="388"/>
        <v>3279.5734400000074</v>
      </c>
      <c r="W1771" s="26">
        <f>'2021-22 Salary &amp; Benefits'!G$6</f>
        <v>11848.32</v>
      </c>
      <c r="X1771" s="28">
        <f>'2021-22 Salary &amp; Benefits'!H$6</f>
        <v>0.2271</v>
      </c>
      <c r="Y1771" s="28">
        <f>'2021-22 Salary &amp; Benefits'!I$6</f>
        <v>0.22070000000000001</v>
      </c>
      <c r="Z1771" s="26">
        <f t="shared" si="389"/>
        <v>66695.801844628004</v>
      </c>
      <c r="AA1771" s="27">
        <f t="shared" si="393"/>
        <v>2787.0309940000002</v>
      </c>
      <c r="AB1771" s="27">
        <f t="shared" si="390"/>
        <v>615.09774037580007</v>
      </c>
      <c r="AC1771" s="27">
        <f t="shared" si="391"/>
        <v>3402.1287343758004</v>
      </c>
      <c r="AD1771" s="26">
        <f t="shared" si="392"/>
        <v>237319.7902190038</v>
      </c>
    </row>
    <row r="1772" spans="1:30" s="5" customFormat="1">
      <c r="A1772" s="129" t="s">
        <v>2448</v>
      </c>
      <c r="B1772" s="129" t="s">
        <v>1294</v>
      </c>
      <c r="C1772" s="130">
        <v>5075</v>
      </c>
      <c r="D1772" s="129" t="s">
        <v>1295</v>
      </c>
      <c r="E1772" s="169">
        <f>VLOOKUP($C1772,'2020-21 School Level AAFTE'!$C:$Z,11,FALSE)</f>
        <v>0.59299999999999997</v>
      </c>
      <c r="F1772" s="169" t="str">
        <f>VLOOKUP($C1772,'2020-21 School Level AAFTE'!$C:$Z,8,FALSE)</f>
        <v>Yes</v>
      </c>
      <c r="G1772" s="167">
        <f>VLOOKUP($C1772,'2020-21 School Level AAFTE'!$C:$I,7,FALSE)</f>
        <v>105.58</v>
      </c>
      <c r="H1772" s="145">
        <f>IFERROR(IF(F1772= "yes",VLOOKUP(C1772,Summary!$B:$I,5,0),0),0)</f>
        <v>0</v>
      </c>
      <c r="I1772" s="143">
        <f t="shared" si="382"/>
        <v>105.58</v>
      </c>
      <c r="J1772" s="101">
        <f>VLOOKUP($A1772,'2021-22 Salary &amp; Benefits'!$A:$I,3,FALSE)</f>
        <v>1</v>
      </c>
      <c r="K1772" s="101">
        <f>VLOOKUP($A1772,'2021-22 Salary &amp; Benefits'!$A:$I,4,FALSE)</f>
        <v>1</v>
      </c>
      <c r="L1772" s="45">
        <f t="shared" si="383"/>
        <v>105.58</v>
      </c>
      <c r="M1772" s="29">
        <v>15</v>
      </c>
      <c r="N1772" s="31">
        <f t="shared" si="384"/>
        <v>7.0386666666666668</v>
      </c>
      <c r="O1772" s="29">
        <v>1.1000000000000001</v>
      </c>
      <c r="P1772" s="29">
        <v>36</v>
      </c>
      <c r="Q1772" s="32">
        <f t="shared" si="385"/>
        <v>278.73120000000006</v>
      </c>
      <c r="R1772" s="122">
        <f t="shared" si="386"/>
        <v>0.30970133333333338</v>
      </c>
      <c r="S1772" s="25">
        <f>VLOOKUP($A1772,'2021-22 Salary &amp; Benefits'!$A:$I,5,FALSE)</f>
        <v>67585</v>
      </c>
      <c r="T1772" s="25">
        <f>VLOOKUP($A1772,'2021-22 Salary &amp; Benefits'!$A:$I,6,FALSE)</f>
        <v>68937</v>
      </c>
      <c r="U1772" s="26">
        <f t="shared" si="387"/>
        <v>20931.164613333338</v>
      </c>
      <c r="V1772" s="26">
        <f t="shared" si="388"/>
        <v>418.7162026666665</v>
      </c>
      <c r="W1772" s="26">
        <f>'2021-22 Salary &amp; Benefits'!G$6</f>
        <v>11848.32</v>
      </c>
      <c r="X1772" s="28">
        <f>'2021-22 Salary &amp; Benefits'!H$6</f>
        <v>0.2271</v>
      </c>
      <c r="Y1772" s="28">
        <f>'2021-22 Salary &amp; Benefits'!I$6</f>
        <v>0.22070000000000001</v>
      </c>
      <c r="Z1772" s="26">
        <f t="shared" si="389"/>
        <v>8515.3186513765359</v>
      </c>
      <c r="AA1772" s="27">
        <f t="shared" si="393"/>
        <v>355.83134693333341</v>
      </c>
      <c r="AB1772" s="27">
        <f t="shared" si="390"/>
        <v>78.531978268186691</v>
      </c>
      <c r="AC1772" s="27">
        <f t="shared" si="391"/>
        <v>434.36332520152007</v>
      </c>
      <c r="AD1772" s="26">
        <f t="shared" si="392"/>
        <v>30299.562792578061</v>
      </c>
    </row>
    <row r="1773" spans="1:30" s="5" customFormat="1">
      <c r="A1773" s="129" t="s">
        <v>2448</v>
      </c>
      <c r="B1773" s="129" t="s">
        <v>1294</v>
      </c>
      <c r="C1773" s="130">
        <v>5226</v>
      </c>
      <c r="D1773" s="129" t="s">
        <v>1297</v>
      </c>
      <c r="E1773" s="169">
        <f>VLOOKUP($C1773,'2020-21 School Level AAFTE'!$C:$Z,11,FALSE)</f>
        <v>0.39229999999999998</v>
      </c>
      <c r="F1773" s="169" t="str">
        <f>VLOOKUP($C1773,'2020-21 School Level AAFTE'!$C:$Z,8,FALSE)</f>
        <v>No</v>
      </c>
      <c r="G1773" s="167">
        <f>VLOOKUP($C1773,'2020-21 School Level AAFTE'!$C:$I,7,FALSE)</f>
        <v>68.11</v>
      </c>
      <c r="H1773" s="145">
        <f>IFERROR(IF(F1773= "yes",VLOOKUP(C1773,Summary!$B:$I,5,0),0),0)</f>
        <v>0</v>
      </c>
      <c r="I1773" s="144">
        <f t="shared" si="382"/>
        <v>0</v>
      </c>
      <c r="J1773" s="101">
        <f>VLOOKUP($A1773,'2021-22 Salary &amp; Benefits'!$A:$I,3,FALSE)</f>
        <v>1</v>
      </c>
      <c r="K1773" s="101">
        <f>VLOOKUP($A1773,'2021-22 Salary &amp; Benefits'!$A:$I,4,FALSE)</f>
        <v>1</v>
      </c>
      <c r="L1773" s="121">
        <f t="shared" si="383"/>
        <v>0</v>
      </c>
      <c r="M1773" s="29">
        <v>15</v>
      </c>
      <c r="N1773" s="31">
        <f t="shared" si="384"/>
        <v>0</v>
      </c>
      <c r="O1773" s="29">
        <v>1.1000000000000001</v>
      </c>
      <c r="P1773" s="29">
        <v>36</v>
      </c>
      <c r="Q1773" s="32">
        <f t="shared" si="385"/>
        <v>0</v>
      </c>
      <c r="R1773" s="122">
        <f t="shared" si="386"/>
        <v>0</v>
      </c>
      <c r="S1773" s="25">
        <f>VLOOKUP($A1773,'2021-22 Salary &amp; Benefits'!$A:$I,5,FALSE)</f>
        <v>67585</v>
      </c>
      <c r="T1773" s="25">
        <f>VLOOKUP($A1773,'2021-22 Salary &amp; Benefits'!$A:$I,6,FALSE)</f>
        <v>68937</v>
      </c>
      <c r="U1773" s="26">
        <f t="shared" si="387"/>
        <v>0</v>
      </c>
      <c r="V1773" s="26">
        <f t="shared" si="388"/>
        <v>0</v>
      </c>
      <c r="W1773" s="26">
        <f>'2021-22 Salary &amp; Benefits'!G$6</f>
        <v>11848.32</v>
      </c>
      <c r="X1773" s="28">
        <f>'2021-22 Salary &amp; Benefits'!H$6</f>
        <v>0.2271</v>
      </c>
      <c r="Y1773" s="28">
        <f>'2021-22 Salary &amp; Benefits'!I$6</f>
        <v>0.22070000000000001</v>
      </c>
      <c r="Z1773" s="26">
        <f t="shared" si="389"/>
        <v>0</v>
      </c>
      <c r="AA1773" s="27">
        <f t="shared" si="393"/>
        <v>0</v>
      </c>
      <c r="AB1773" s="27">
        <f t="shared" si="390"/>
        <v>0</v>
      </c>
      <c r="AC1773" s="27">
        <f t="shared" si="391"/>
        <v>0</v>
      </c>
      <c r="AD1773" s="26">
        <f t="shared" si="392"/>
        <v>0</v>
      </c>
    </row>
    <row r="1774" spans="1:30" s="5" customFormat="1">
      <c r="A1774" s="129" t="s">
        <v>2448</v>
      </c>
      <c r="B1774" s="129" t="s">
        <v>1294</v>
      </c>
      <c r="C1774" s="130">
        <v>5225</v>
      </c>
      <c r="D1774" s="129" t="s">
        <v>1296</v>
      </c>
      <c r="E1774" s="169">
        <f>VLOOKUP($C1774,'2020-21 School Level AAFTE'!$C:$Z,11,FALSE)</f>
        <v>0.53169999999999995</v>
      </c>
      <c r="F1774" s="169" t="str">
        <f>VLOOKUP($C1774,'2020-21 School Level AAFTE'!$C:$Z,8,FALSE)</f>
        <v>Yes</v>
      </c>
      <c r="G1774" s="167">
        <f>VLOOKUP($C1774,'2020-21 School Level AAFTE'!$C:$I,7,FALSE)</f>
        <v>57.91</v>
      </c>
      <c r="H1774" s="145">
        <f>IFERROR(IF(F1774= "yes",VLOOKUP(C1774,Summary!$B:$I,5,0),0),0)</f>
        <v>0</v>
      </c>
      <c r="I1774" s="144">
        <f t="shared" si="382"/>
        <v>57.91</v>
      </c>
      <c r="J1774" s="101">
        <f>VLOOKUP($A1774,'2021-22 Salary &amp; Benefits'!$A:$I,3,FALSE)</f>
        <v>1</v>
      </c>
      <c r="K1774" s="101">
        <f>VLOOKUP($A1774,'2021-22 Salary &amp; Benefits'!$A:$I,4,FALSE)</f>
        <v>1</v>
      </c>
      <c r="L1774" s="121">
        <f t="shared" si="383"/>
        <v>57.91</v>
      </c>
      <c r="M1774" s="29">
        <v>15</v>
      </c>
      <c r="N1774" s="31">
        <f t="shared" si="384"/>
        <v>3.8606666666666665</v>
      </c>
      <c r="O1774" s="29">
        <v>1.1000000000000001</v>
      </c>
      <c r="P1774" s="29">
        <v>36</v>
      </c>
      <c r="Q1774" s="32">
        <f t="shared" si="385"/>
        <v>152.88239999999999</v>
      </c>
      <c r="R1774" s="122">
        <f t="shared" si="386"/>
        <v>0.16986933333333332</v>
      </c>
      <c r="S1774" s="25">
        <f>VLOOKUP($A1774,'2021-22 Salary &amp; Benefits'!$A:$I,5,FALSE)</f>
        <v>67585</v>
      </c>
      <c r="T1774" s="25">
        <f>VLOOKUP($A1774,'2021-22 Salary &amp; Benefits'!$A:$I,6,FALSE)</f>
        <v>68937</v>
      </c>
      <c r="U1774" s="26">
        <f t="shared" si="387"/>
        <v>11480.618893333332</v>
      </c>
      <c r="V1774" s="26">
        <f t="shared" si="388"/>
        <v>229.66333866666719</v>
      </c>
      <c r="W1774" s="26">
        <f>'2021-22 Salary &amp; Benefits'!G$6</f>
        <v>11848.32</v>
      </c>
      <c r="X1774" s="28">
        <f>'2021-22 Salary &amp; Benefits'!H$6</f>
        <v>0.2271</v>
      </c>
      <c r="Y1774" s="28">
        <f>'2021-22 Salary &amp; Benefits'!I$6</f>
        <v>0.22070000000000001</v>
      </c>
      <c r="Z1774" s="26">
        <f t="shared" si="389"/>
        <v>4670.6014690397333</v>
      </c>
      <c r="AA1774" s="27">
        <f t="shared" si="393"/>
        <v>195.17137053333335</v>
      </c>
      <c r="AB1774" s="27">
        <f t="shared" si="390"/>
        <v>43.074321476706672</v>
      </c>
      <c r="AC1774" s="27">
        <f t="shared" si="391"/>
        <v>238.24569201004002</v>
      </c>
      <c r="AD1774" s="26">
        <f t="shared" si="392"/>
        <v>16619.129393049774</v>
      </c>
    </row>
    <row r="1775" spans="1:30" s="5" customFormat="1">
      <c r="A1775" s="129" t="s">
        <v>2290</v>
      </c>
      <c r="B1775" s="129" t="s">
        <v>148</v>
      </c>
      <c r="C1775" s="130">
        <v>5613</v>
      </c>
      <c r="D1775" s="129" t="s">
        <v>3276</v>
      </c>
      <c r="E1775" s="169">
        <f>VLOOKUP($C1775,'2020-21 School Level AAFTE'!$C:$Z,11,FALSE)</f>
        <v>0.3962</v>
      </c>
      <c r="F1775" s="169" t="str">
        <f>VLOOKUP($C1775,'2020-21 School Level AAFTE'!$C:$Z,8,FALSE)</f>
        <v>No</v>
      </c>
      <c r="G1775" s="167">
        <f>VLOOKUP($C1775,'2020-21 School Level AAFTE'!$C:$I,7,FALSE)</f>
        <v>50.6</v>
      </c>
      <c r="H1775" s="145">
        <f>IFERROR(IF(F1775= "yes",VLOOKUP(C1775,Summary!$B:$I,5,0),0),0)</f>
        <v>0</v>
      </c>
      <c r="I1775" s="144">
        <f t="shared" si="382"/>
        <v>0</v>
      </c>
      <c r="J1775" s="101">
        <f>VLOOKUP($A1775,'2021-22 Salary &amp; Benefits'!$A:$I,3,FALSE)</f>
        <v>1.06</v>
      </c>
      <c r="K1775" s="101">
        <f>VLOOKUP($A1775,'2021-22 Salary &amp; Benefits'!$A:$I,4,FALSE)</f>
        <v>1.06</v>
      </c>
      <c r="L1775" s="121">
        <f t="shared" si="383"/>
        <v>0</v>
      </c>
      <c r="M1775" s="29">
        <v>15</v>
      </c>
      <c r="N1775" s="31">
        <f t="shared" si="384"/>
        <v>0</v>
      </c>
      <c r="O1775" s="29">
        <v>1.1000000000000001</v>
      </c>
      <c r="P1775" s="29">
        <v>36</v>
      </c>
      <c r="Q1775" s="32">
        <f t="shared" si="385"/>
        <v>0</v>
      </c>
      <c r="R1775" s="122">
        <f t="shared" si="386"/>
        <v>0</v>
      </c>
      <c r="S1775" s="25">
        <f>VLOOKUP($A1775,'2021-22 Salary &amp; Benefits'!$A:$I,5,FALSE)</f>
        <v>67585</v>
      </c>
      <c r="T1775" s="25">
        <f>VLOOKUP($A1775,'2021-22 Salary &amp; Benefits'!$A:$I,6,FALSE)</f>
        <v>68937</v>
      </c>
      <c r="U1775" s="26">
        <f t="shared" si="387"/>
        <v>0</v>
      </c>
      <c r="V1775" s="26">
        <f t="shared" si="388"/>
        <v>0</v>
      </c>
      <c r="W1775" s="26">
        <f>'2021-22 Salary &amp; Benefits'!G$6</f>
        <v>11848.32</v>
      </c>
      <c r="X1775" s="28">
        <f>'2021-22 Salary &amp; Benefits'!H$6</f>
        <v>0.2271</v>
      </c>
      <c r="Y1775" s="28">
        <f>'2021-22 Salary &amp; Benefits'!I$6</f>
        <v>0.22070000000000001</v>
      </c>
      <c r="Z1775" s="26">
        <f t="shared" si="389"/>
        <v>0</v>
      </c>
      <c r="AA1775" s="27">
        <f t="shared" si="393"/>
        <v>0</v>
      </c>
      <c r="AB1775" s="27">
        <f t="shared" si="390"/>
        <v>0</v>
      </c>
      <c r="AC1775" s="27">
        <f t="shared" si="391"/>
        <v>0</v>
      </c>
      <c r="AD1775" s="26">
        <f t="shared" si="392"/>
        <v>0</v>
      </c>
    </row>
    <row r="1776" spans="1:30" s="5" customFormat="1">
      <c r="A1776" s="129" t="s">
        <v>2290</v>
      </c>
      <c r="B1776" s="129" t="s">
        <v>148</v>
      </c>
      <c r="C1776" s="130">
        <v>4378</v>
      </c>
      <c r="D1776" s="129" t="s">
        <v>151</v>
      </c>
      <c r="E1776" s="169">
        <f>VLOOKUP($C1776,'2020-21 School Level AAFTE'!$C:$Z,11,FALSE)</f>
        <v>0.45860000000000001</v>
      </c>
      <c r="F1776" s="169" t="str">
        <f>VLOOKUP($C1776,'2020-21 School Level AAFTE'!$C:$Z,8,FALSE)</f>
        <v>No</v>
      </c>
      <c r="G1776" s="167">
        <f>VLOOKUP($C1776,'2020-21 School Level AAFTE'!$C:$I,7,FALSE)</f>
        <v>511.6</v>
      </c>
      <c r="H1776" s="145">
        <f>IFERROR(IF(F1776= "yes",VLOOKUP(C1776,Summary!$B:$I,5,0),0),0)</f>
        <v>0</v>
      </c>
      <c r="I1776" s="144">
        <f t="shared" si="382"/>
        <v>0</v>
      </c>
      <c r="J1776" s="101">
        <f>VLOOKUP($A1776,'2021-22 Salary &amp; Benefits'!$A:$I,3,FALSE)</f>
        <v>1.06</v>
      </c>
      <c r="K1776" s="101">
        <f>VLOOKUP($A1776,'2021-22 Salary &amp; Benefits'!$A:$I,4,FALSE)</f>
        <v>1.06</v>
      </c>
      <c r="L1776" s="121">
        <f t="shared" si="383"/>
        <v>0</v>
      </c>
      <c r="M1776" s="29">
        <v>15</v>
      </c>
      <c r="N1776" s="31">
        <f t="shared" si="384"/>
        <v>0</v>
      </c>
      <c r="O1776" s="29">
        <v>1.1000000000000001</v>
      </c>
      <c r="P1776" s="29">
        <v>36</v>
      </c>
      <c r="Q1776" s="32">
        <f t="shared" si="385"/>
        <v>0</v>
      </c>
      <c r="R1776" s="122">
        <f t="shared" si="386"/>
        <v>0</v>
      </c>
      <c r="S1776" s="25">
        <f>VLOOKUP($A1776,'2021-22 Salary &amp; Benefits'!$A:$I,5,FALSE)</f>
        <v>67585</v>
      </c>
      <c r="T1776" s="25">
        <f>VLOOKUP($A1776,'2021-22 Salary &amp; Benefits'!$A:$I,6,FALSE)</f>
        <v>68937</v>
      </c>
      <c r="U1776" s="26">
        <f t="shared" si="387"/>
        <v>0</v>
      </c>
      <c r="V1776" s="26">
        <f t="shared" si="388"/>
        <v>0</v>
      </c>
      <c r="W1776" s="26">
        <f>'2021-22 Salary &amp; Benefits'!G$6</f>
        <v>11848.32</v>
      </c>
      <c r="X1776" s="28">
        <f>'2021-22 Salary &amp; Benefits'!H$6</f>
        <v>0.2271</v>
      </c>
      <c r="Y1776" s="28">
        <f>'2021-22 Salary &amp; Benefits'!I$6</f>
        <v>0.22070000000000001</v>
      </c>
      <c r="Z1776" s="26">
        <f t="shared" si="389"/>
        <v>0</v>
      </c>
      <c r="AA1776" s="27">
        <f t="shared" si="393"/>
        <v>0</v>
      </c>
      <c r="AB1776" s="27">
        <f t="shared" si="390"/>
        <v>0</v>
      </c>
      <c r="AC1776" s="27">
        <f t="shared" si="391"/>
        <v>0</v>
      </c>
      <c r="AD1776" s="26">
        <f t="shared" si="392"/>
        <v>0</v>
      </c>
    </row>
    <row r="1777" spans="1:30" s="5" customFormat="1">
      <c r="A1777" s="129" t="s">
        <v>2290</v>
      </c>
      <c r="B1777" s="129" t="s">
        <v>148</v>
      </c>
      <c r="C1777" s="130">
        <v>2722</v>
      </c>
      <c r="D1777" s="129" t="s">
        <v>150</v>
      </c>
      <c r="E1777" s="169">
        <f>VLOOKUP($C1777,'2020-21 School Level AAFTE'!$C:$Z,11,FALSE)</f>
        <v>0.48820000000000002</v>
      </c>
      <c r="F1777" s="169" t="str">
        <f>VLOOKUP($C1777,'2020-21 School Level AAFTE'!$C:$Z,8,FALSE)</f>
        <v>No</v>
      </c>
      <c r="G1777" s="167">
        <f>VLOOKUP($C1777,'2020-21 School Level AAFTE'!$C:$I,7,FALSE)</f>
        <v>499.39</v>
      </c>
      <c r="H1777" s="145">
        <f>IFERROR(IF(F1777= "yes",VLOOKUP(C1777,Summary!$B:$I,5,0),0),0)</f>
        <v>0</v>
      </c>
      <c r="I1777" s="144">
        <f t="shared" si="382"/>
        <v>0</v>
      </c>
      <c r="J1777" s="101">
        <f>VLOOKUP($A1777,'2021-22 Salary &amp; Benefits'!$A:$I,3,FALSE)</f>
        <v>1.06</v>
      </c>
      <c r="K1777" s="101">
        <f>VLOOKUP($A1777,'2021-22 Salary &amp; Benefits'!$A:$I,4,FALSE)</f>
        <v>1.06</v>
      </c>
      <c r="L1777" s="121">
        <f t="shared" si="383"/>
        <v>0</v>
      </c>
      <c r="M1777" s="29">
        <v>15</v>
      </c>
      <c r="N1777" s="31">
        <f t="shared" si="384"/>
        <v>0</v>
      </c>
      <c r="O1777" s="29">
        <v>1.1000000000000001</v>
      </c>
      <c r="P1777" s="29">
        <v>36</v>
      </c>
      <c r="Q1777" s="32">
        <f t="shared" si="385"/>
        <v>0</v>
      </c>
      <c r="R1777" s="122">
        <f t="shared" si="386"/>
        <v>0</v>
      </c>
      <c r="S1777" s="25">
        <f>VLOOKUP($A1777,'2021-22 Salary &amp; Benefits'!$A:$I,5,FALSE)</f>
        <v>67585</v>
      </c>
      <c r="T1777" s="25">
        <f>VLOOKUP($A1777,'2021-22 Salary &amp; Benefits'!$A:$I,6,FALSE)</f>
        <v>68937</v>
      </c>
      <c r="U1777" s="26">
        <f t="shared" si="387"/>
        <v>0</v>
      </c>
      <c r="V1777" s="26">
        <f t="shared" si="388"/>
        <v>0</v>
      </c>
      <c r="W1777" s="26">
        <f>'2021-22 Salary &amp; Benefits'!G$6</f>
        <v>11848.32</v>
      </c>
      <c r="X1777" s="28">
        <f>'2021-22 Salary &amp; Benefits'!H$6</f>
        <v>0.2271</v>
      </c>
      <c r="Y1777" s="28">
        <f>'2021-22 Salary &amp; Benefits'!I$6</f>
        <v>0.22070000000000001</v>
      </c>
      <c r="Z1777" s="26">
        <f t="shared" si="389"/>
        <v>0</v>
      </c>
      <c r="AA1777" s="27">
        <f t="shared" si="393"/>
        <v>0</v>
      </c>
      <c r="AB1777" s="27">
        <f t="shared" si="390"/>
        <v>0</v>
      </c>
      <c r="AC1777" s="27">
        <f t="shared" si="391"/>
        <v>0</v>
      </c>
      <c r="AD1777" s="26">
        <f t="shared" si="392"/>
        <v>0</v>
      </c>
    </row>
    <row r="1778" spans="1:30" s="5" customFormat="1">
      <c r="A1778" s="129" t="s">
        <v>2290</v>
      </c>
      <c r="B1778" s="129" t="s">
        <v>148</v>
      </c>
      <c r="C1778" s="130">
        <v>1708</v>
      </c>
      <c r="D1778" s="129" t="s">
        <v>3277</v>
      </c>
      <c r="E1778" s="169">
        <f>VLOOKUP($C1778,'2020-21 School Level AAFTE'!$C:$Z,11,FALSE)</f>
        <v>0.34089999999999998</v>
      </c>
      <c r="F1778" s="169" t="str">
        <f>VLOOKUP($C1778,'2020-21 School Level AAFTE'!$C:$Z,8,FALSE)</f>
        <v>No</v>
      </c>
      <c r="G1778" s="167">
        <f>VLOOKUP($C1778,'2020-21 School Level AAFTE'!$C:$I,7,FALSE)</f>
        <v>91.94</v>
      </c>
      <c r="H1778" s="145">
        <f>IFERROR(IF(F1778= "yes",VLOOKUP(C1778,Summary!$B:$I,5,0),0),0)</f>
        <v>0</v>
      </c>
      <c r="I1778" s="144">
        <f t="shared" si="382"/>
        <v>0</v>
      </c>
      <c r="J1778" s="101">
        <f>VLOOKUP($A1778,'2021-22 Salary &amp; Benefits'!$A:$I,3,FALSE)</f>
        <v>1.06</v>
      </c>
      <c r="K1778" s="101">
        <f>VLOOKUP($A1778,'2021-22 Salary &amp; Benefits'!$A:$I,4,FALSE)</f>
        <v>1.06</v>
      </c>
      <c r="L1778" s="121">
        <f t="shared" si="383"/>
        <v>0</v>
      </c>
      <c r="M1778" s="29">
        <v>15</v>
      </c>
      <c r="N1778" s="31">
        <f t="shared" si="384"/>
        <v>0</v>
      </c>
      <c r="O1778" s="29">
        <v>1.1000000000000001</v>
      </c>
      <c r="P1778" s="29">
        <v>36</v>
      </c>
      <c r="Q1778" s="32">
        <f t="shared" si="385"/>
        <v>0</v>
      </c>
      <c r="R1778" s="122">
        <f t="shared" si="386"/>
        <v>0</v>
      </c>
      <c r="S1778" s="25">
        <f>VLOOKUP($A1778,'2021-22 Salary &amp; Benefits'!$A:$I,5,FALSE)</f>
        <v>67585</v>
      </c>
      <c r="T1778" s="25">
        <f>VLOOKUP($A1778,'2021-22 Salary &amp; Benefits'!$A:$I,6,FALSE)</f>
        <v>68937</v>
      </c>
      <c r="U1778" s="26">
        <f t="shared" si="387"/>
        <v>0</v>
      </c>
      <c r="V1778" s="26">
        <f t="shared" si="388"/>
        <v>0</v>
      </c>
      <c r="W1778" s="26">
        <f>'2021-22 Salary &amp; Benefits'!G$6</f>
        <v>11848.32</v>
      </c>
      <c r="X1778" s="28">
        <f>'2021-22 Salary &amp; Benefits'!H$6</f>
        <v>0.2271</v>
      </c>
      <c r="Y1778" s="28">
        <f>'2021-22 Salary &amp; Benefits'!I$6</f>
        <v>0.22070000000000001</v>
      </c>
      <c r="Z1778" s="26">
        <f t="shared" si="389"/>
        <v>0</v>
      </c>
      <c r="AA1778" s="27">
        <f t="shared" si="393"/>
        <v>0</v>
      </c>
      <c r="AB1778" s="27">
        <f t="shared" si="390"/>
        <v>0</v>
      </c>
      <c r="AC1778" s="27">
        <f t="shared" si="391"/>
        <v>0</v>
      </c>
      <c r="AD1778" s="26">
        <f t="shared" si="392"/>
        <v>0</v>
      </c>
    </row>
    <row r="1779" spans="1:30" s="5" customFormat="1">
      <c r="A1779" s="129" t="s">
        <v>2290</v>
      </c>
      <c r="B1779" s="129" t="s">
        <v>148</v>
      </c>
      <c r="C1779" s="130">
        <v>4519</v>
      </c>
      <c r="D1779" s="129" t="s">
        <v>152</v>
      </c>
      <c r="E1779" s="169">
        <f>VLOOKUP($C1779,'2020-21 School Level AAFTE'!$C:$Z,11,FALSE)</f>
        <v>0.46250000000000002</v>
      </c>
      <c r="F1779" s="169" t="str">
        <f>VLOOKUP($C1779,'2020-21 School Level AAFTE'!$C:$Z,8,FALSE)</f>
        <v>No</v>
      </c>
      <c r="G1779" s="167">
        <f>VLOOKUP($C1779,'2020-21 School Level AAFTE'!$C:$I,7,FALSE)</f>
        <v>546.05999999999995</v>
      </c>
      <c r="H1779" s="145">
        <f>IFERROR(IF(F1779= "yes",VLOOKUP(C1779,Summary!$B:$I,5,0),0),0)</f>
        <v>0</v>
      </c>
      <c r="I1779" s="143">
        <f t="shared" si="382"/>
        <v>0</v>
      </c>
      <c r="J1779" s="101">
        <f>VLOOKUP($A1779,'2021-22 Salary &amp; Benefits'!$A:$I,3,FALSE)</f>
        <v>1.06</v>
      </c>
      <c r="K1779" s="101">
        <f>VLOOKUP($A1779,'2021-22 Salary &amp; Benefits'!$A:$I,4,FALSE)</f>
        <v>1.06</v>
      </c>
      <c r="L1779" s="45">
        <f t="shared" si="383"/>
        <v>0</v>
      </c>
      <c r="M1779" s="29">
        <v>15</v>
      </c>
      <c r="N1779" s="31">
        <f t="shared" si="384"/>
        <v>0</v>
      </c>
      <c r="O1779" s="29">
        <v>1.1000000000000001</v>
      </c>
      <c r="P1779" s="29">
        <v>36</v>
      </c>
      <c r="Q1779" s="32">
        <f t="shared" si="385"/>
        <v>0</v>
      </c>
      <c r="R1779" s="122">
        <f t="shared" si="386"/>
        <v>0</v>
      </c>
      <c r="S1779" s="25">
        <f>VLOOKUP($A1779,'2021-22 Salary &amp; Benefits'!$A:$I,5,FALSE)</f>
        <v>67585</v>
      </c>
      <c r="T1779" s="25">
        <f>VLOOKUP($A1779,'2021-22 Salary &amp; Benefits'!$A:$I,6,FALSE)</f>
        <v>68937</v>
      </c>
      <c r="U1779" s="26">
        <f t="shared" si="387"/>
        <v>0</v>
      </c>
      <c r="V1779" s="26">
        <f t="shared" si="388"/>
        <v>0</v>
      </c>
      <c r="W1779" s="26">
        <f>'2021-22 Salary &amp; Benefits'!G$6</f>
        <v>11848.32</v>
      </c>
      <c r="X1779" s="28">
        <f>'2021-22 Salary &amp; Benefits'!H$6</f>
        <v>0.2271</v>
      </c>
      <c r="Y1779" s="28">
        <f>'2021-22 Salary &amp; Benefits'!I$6</f>
        <v>0.22070000000000001</v>
      </c>
      <c r="Z1779" s="26">
        <f t="shared" si="389"/>
        <v>0</v>
      </c>
      <c r="AA1779" s="27">
        <f t="shared" si="393"/>
        <v>0</v>
      </c>
      <c r="AB1779" s="27">
        <f t="shared" si="390"/>
        <v>0</v>
      </c>
      <c r="AC1779" s="27">
        <f t="shared" si="391"/>
        <v>0</v>
      </c>
      <c r="AD1779" s="26">
        <f t="shared" si="392"/>
        <v>0</v>
      </c>
    </row>
    <row r="1780" spans="1:30" s="5" customFormat="1">
      <c r="A1780" s="129" t="s">
        <v>2290</v>
      </c>
      <c r="B1780" s="129" t="s">
        <v>148</v>
      </c>
      <c r="C1780" s="130">
        <v>2471</v>
      </c>
      <c r="D1780" s="129" t="s">
        <v>149</v>
      </c>
      <c r="E1780" s="169">
        <f>VLOOKUP($C1780,'2020-21 School Level AAFTE'!$C:$Z,11,FALSE)</f>
        <v>0.36840000000000001</v>
      </c>
      <c r="F1780" s="169" t="str">
        <f>VLOOKUP($C1780,'2020-21 School Level AAFTE'!$C:$Z,8,FALSE)</f>
        <v>No</v>
      </c>
      <c r="G1780" s="167">
        <f>VLOOKUP($C1780,'2020-21 School Level AAFTE'!$C:$I,7,FALSE)</f>
        <v>807.92</v>
      </c>
      <c r="H1780" s="145">
        <f>IFERROR(IF(F1780= "yes",VLOOKUP(C1780,Summary!$B:$I,5,0),0),0)</f>
        <v>0</v>
      </c>
      <c r="I1780" s="143">
        <f t="shared" si="382"/>
        <v>0</v>
      </c>
      <c r="J1780" s="101">
        <f>VLOOKUP($A1780,'2021-22 Salary &amp; Benefits'!$A:$I,3,FALSE)</f>
        <v>1.06</v>
      </c>
      <c r="K1780" s="101">
        <f>VLOOKUP($A1780,'2021-22 Salary &amp; Benefits'!$A:$I,4,FALSE)</f>
        <v>1.06</v>
      </c>
      <c r="L1780" s="45">
        <f t="shared" si="383"/>
        <v>0</v>
      </c>
      <c r="M1780" s="29">
        <v>15</v>
      </c>
      <c r="N1780" s="31">
        <f t="shared" si="384"/>
        <v>0</v>
      </c>
      <c r="O1780" s="29">
        <v>1.1000000000000001</v>
      </c>
      <c r="P1780" s="29">
        <v>36</v>
      </c>
      <c r="Q1780" s="32">
        <f t="shared" si="385"/>
        <v>0</v>
      </c>
      <c r="R1780" s="122">
        <f t="shared" si="386"/>
        <v>0</v>
      </c>
      <c r="S1780" s="25">
        <f>VLOOKUP($A1780,'2021-22 Salary &amp; Benefits'!$A:$I,5,FALSE)</f>
        <v>67585</v>
      </c>
      <c r="T1780" s="25">
        <f>VLOOKUP($A1780,'2021-22 Salary &amp; Benefits'!$A:$I,6,FALSE)</f>
        <v>68937</v>
      </c>
      <c r="U1780" s="26">
        <f t="shared" si="387"/>
        <v>0</v>
      </c>
      <c r="V1780" s="26">
        <f t="shared" si="388"/>
        <v>0</v>
      </c>
      <c r="W1780" s="26">
        <f>'2021-22 Salary &amp; Benefits'!G$6</f>
        <v>11848.32</v>
      </c>
      <c r="X1780" s="28">
        <f>'2021-22 Salary &amp; Benefits'!H$6</f>
        <v>0.2271</v>
      </c>
      <c r="Y1780" s="28">
        <f>'2021-22 Salary &amp; Benefits'!I$6</f>
        <v>0.22070000000000001</v>
      </c>
      <c r="Z1780" s="26">
        <f t="shared" si="389"/>
        <v>0</v>
      </c>
      <c r="AA1780" s="27">
        <f t="shared" si="393"/>
        <v>0</v>
      </c>
      <c r="AB1780" s="27">
        <f t="shared" si="390"/>
        <v>0</v>
      </c>
      <c r="AC1780" s="27">
        <f t="shared" si="391"/>
        <v>0</v>
      </c>
      <c r="AD1780" s="26">
        <f t="shared" si="392"/>
        <v>0</v>
      </c>
    </row>
    <row r="1781" spans="1:30" s="5" customFormat="1">
      <c r="A1781" s="129" t="s">
        <v>2467</v>
      </c>
      <c r="B1781" s="129" t="s">
        <v>1533</v>
      </c>
      <c r="C1781" s="130">
        <v>3725</v>
      </c>
      <c r="D1781" s="129" t="s">
        <v>1534</v>
      </c>
      <c r="E1781" s="169">
        <f>VLOOKUP($C1781,'2020-21 School Level AAFTE'!$C:$Z,11,FALSE)</f>
        <v>0</v>
      </c>
      <c r="F1781" s="169" t="str">
        <f>VLOOKUP($C1781,'2020-21 School Level AAFTE'!$C:$Z,8,FALSE)</f>
        <v>No</v>
      </c>
      <c r="G1781" s="167">
        <f>VLOOKUP($C1781,'2020-21 School Level AAFTE'!$C:$I,7,FALSE)</f>
        <v>8.3000000000000007</v>
      </c>
      <c r="H1781" s="145">
        <f>IFERROR(IF(F1781= "yes",VLOOKUP(C1781,Summary!$B:$I,5,0),0),0)</f>
        <v>0</v>
      </c>
      <c r="I1781" s="143">
        <f t="shared" si="382"/>
        <v>0</v>
      </c>
      <c r="J1781" s="101">
        <f>VLOOKUP($A1781,'2021-22 Salary &amp; Benefits'!$A:$I,3,FALSE)</f>
        <v>1.1200000000000001</v>
      </c>
      <c r="K1781" s="101">
        <f>VLOOKUP($A1781,'2021-22 Salary &amp; Benefits'!$A:$I,4,FALSE)</f>
        <v>1.1200000000000001</v>
      </c>
      <c r="L1781" s="45">
        <f t="shared" si="383"/>
        <v>0</v>
      </c>
      <c r="M1781" s="29">
        <v>15</v>
      </c>
      <c r="N1781" s="31">
        <f t="shared" si="384"/>
        <v>0</v>
      </c>
      <c r="O1781" s="29">
        <v>1.1000000000000001</v>
      </c>
      <c r="P1781" s="29">
        <v>36</v>
      </c>
      <c r="Q1781" s="32">
        <f t="shared" si="385"/>
        <v>0</v>
      </c>
      <c r="R1781" s="122">
        <f t="shared" si="386"/>
        <v>0</v>
      </c>
      <c r="S1781" s="25">
        <f>VLOOKUP($A1781,'2021-22 Salary &amp; Benefits'!$A:$I,5,FALSE)</f>
        <v>67585</v>
      </c>
      <c r="T1781" s="25">
        <f>VLOOKUP($A1781,'2021-22 Salary &amp; Benefits'!$A:$I,6,FALSE)</f>
        <v>68937</v>
      </c>
      <c r="U1781" s="26">
        <f t="shared" si="387"/>
        <v>0</v>
      </c>
      <c r="V1781" s="26">
        <f t="shared" si="388"/>
        <v>0</v>
      </c>
      <c r="W1781" s="26">
        <f>'2021-22 Salary &amp; Benefits'!G$6</f>
        <v>11848.32</v>
      </c>
      <c r="X1781" s="28">
        <f>'2021-22 Salary &amp; Benefits'!H$6</f>
        <v>0.2271</v>
      </c>
      <c r="Y1781" s="28">
        <f>'2021-22 Salary &amp; Benefits'!I$6</f>
        <v>0.22070000000000001</v>
      </c>
      <c r="Z1781" s="26">
        <f t="shared" si="389"/>
        <v>0</v>
      </c>
      <c r="AA1781" s="27">
        <f t="shared" si="393"/>
        <v>0</v>
      </c>
      <c r="AB1781" s="27">
        <f t="shared" si="390"/>
        <v>0</v>
      </c>
      <c r="AC1781" s="27">
        <f t="shared" si="391"/>
        <v>0</v>
      </c>
      <c r="AD1781" s="26">
        <f t="shared" si="392"/>
        <v>0</v>
      </c>
    </row>
    <row r="1782" spans="1:30" s="5" customFormat="1">
      <c r="A1782" s="129" t="s">
        <v>2427</v>
      </c>
      <c r="B1782" s="129" t="s">
        <v>1213</v>
      </c>
      <c r="C1782" s="130">
        <v>3291</v>
      </c>
      <c r="D1782" s="129" t="s">
        <v>1216</v>
      </c>
      <c r="E1782" s="169">
        <f>VLOOKUP($C1782,'2020-21 School Level AAFTE'!$C:$Z,11,FALSE)</f>
        <v>0.64459999999999995</v>
      </c>
      <c r="F1782" s="169" t="str">
        <f>VLOOKUP($C1782,'2020-21 School Level AAFTE'!$C:$Z,8,FALSE)</f>
        <v>Yes</v>
      </c>
      <c r="G1782" s="167">
        <f>VLOOKUP($C1782,'2020-21 School Level AAFTE'!$C:$I,7,FALSE)</f>
        <v>436.6</v>
      </c>
      <c r="H1782" s="145">
        <f>IFERROR(IF(F1782= "yes",VLOOKUP(C1782,Summary!$B:$I,5,0),0),0)</f>
        <v>0</v>
      </c>
      <c r="I1782" s="143">
        <f t="shared" si="382"/>
        <v>436.6</v>
      </c>
      <c r="J1782" s="101">
        <f>VLOOKUP($A1782,'2021-22 Salary &amp; Benefits'!$A:$I,3,FALSE)</f>
        <v>1</v>
      </c>
      <c r="K1782" s="101">
        <f>VLOOKUP($A1782,'2021-22 Salary &amp; Benefits'!$A:$I,4,FALSE)</f>
        <v>1</v>
      </c>
      <c r="L1782" s="45">
        <f t="shared" si="383"/>
        <v>436.6</v>
      </c>
      <c r="M1782" s="29">
        <v>15</v>
      </c>
      <c r="N1782" s="31">
        <f t="shared" si="384"/>
        <v>29.106666666666669</v>
      </c>
      <c r="O1782" s="29">
        <v>1.1000000000000001</v>
      </c>
      <c r="P1782" s="29">
        <v>36</v>
      </c>
      <c r="Q1782" s="32">
        <f t="shared" si="385"/>
        <v>1152.6240000000003</v>
      </c>
      <c r="R1782" s="122">
        <f t="shared" si="386"/>
        <v>1.2806933333333337</v>
      </c>
      <c r="S1782" s="25">
        <f>VLOOKUP($A1782,'2021-22 Salary &amp; Benefits'!$A:$I,5,FALSE)</f>
        <v>67585</v>
      </c>
      <c r="T1782" s="25">
        <f>VLOOKUP($A1782,'2021-22 Salary &amp; Benefits'!$A:$I,6,FALSE)</f>
        <v>68937</v>
      </c>
      <c r="U1782" s="26">
        <f t="shared" si="387"/>
        <v>86555.658933333354</v>
      </c>
      <c r="V1782" s="26">
        <f t="shared" si="388"/>
        <v>1731.4973866666696</v>
      </c>
      <c r="W1782" s="26">
        <f>'2021-22 Salary &amp; Benefits'!G$6</f>
        <v>11848.32</v>
      </c>
      <c r="X1782" s="28">
        <f>'2021-22 Salary &amp; Benefits'!H$6</f>
        <v>0.2271</v>
      </c>
      <c r="Y1782" s="28">
        <f>'2021-22 Salary &amp; Benefits'!I$6</f>
        <v>0.22070000000000001</v>
      </c>
      <c r="Z1782" s="26">
        <f t="shared" si="389"/>
        <v>35212.996052197341</v>
      </c>
      <c r="AA1782" s="27">
        <f t="shared" si="393"/>
        <v>1471.4526053333338</v>
      </c>
      <c r="AB1782" s="27">
        <f t="shared" si="390"/>
        <v>324.74958999706678</v>
      </c>
      <c r="AC1782" s="27">
        <f t="shared" si="391"/>
        <v>1796.2021953304006</v>
      </c>
      <c r="AD1782" s="26">
        <f t="shared" si="392"/>
        <v>125296.35456752777</v>
      </c>
    </row>
    <row r="1783" spans="1:30" s="5" customFormat="1">
      <c r="A1783" s="129" t="s">
        <v>2427</v>
      </c>
      <c r="B1783" s="129" t="s">
        <v>1213</v>
      </c>
      <c r="C1783" s="130">
        <v>5621</v>
      </c>
      <c r="D1783" s="129" t="s">
        <v>3278</v>
      </c>
      <c r="E1783" s="169">
        <f>VLOOKUP($C1783,'2020-21 School Level AAFTE'!$C:$Z,11,FALSE)</f>
        <v>0.71879999999999999</v>
      </c>
      <c r="F1783" s="169" t="str">
        <f>VLOOKUP($C1783,'2020-21 School Level AAFTE'!$C:$Z,8,FALSE)</f>
        <v>Yes</v>
      </c>
      <c r="G1783" s="167">
        <f>VLOOKUP($C1783,'2020-21 School Level AAFTE'!$C:$I,7,FALSE)</f>
        <v>68.059999999999988</v>
      </c>
      <c r="H1783" s="145">
        <f>IFERROR(IF(F1783= "yes",VLOOKUP(C1783,Summary!$B:$I,5,0),0),0)</f>
        <v>0</v>
      </c>
      <c r="I1783" s="143">
        <f t="shared" si="382"/>
        <v>68.059999999999988</v>
      </c>
      <c r="J1783" s="101">
        <f>VLOOKUP($A1783,'2021-22 Salary &amp; Benefits'!$A:$I,3,FALSE)</f>
        <v>1</v>
      </c>
      <c r="K1783" s="101">
        <f>VLOOKUP($A1783,'2021-22 Salary &amp; Benefits'!$A:$I,4,FALSE)</f>
        <v>1</v>
      </c>
      <c r="L1783" s="45">
        <f t="shared" si="383"/>
        <v>68.059999999999988</v>
      </c>
      <c r="M1783" s="29">
        <v>15</v>
      </c>
      <c r="N1783" s="31">
        <f t="shared" si="384"/>
        <v>4.5373333333333328</v>
      </c>
      <c r="O1783" s="29">
        <v>1.1000000000000001</v>
      </c>
      <c r="P1783" s="29">
        <v>36</v>
      </c>
      <c r="Q1783" s="32">
        <f t="shared" si="385"/>
        <v>179.67840000000001</v>
      </c>
      <c r="R1783" s="122">
        <f t="shared" si="386"/>
        <v>0.19964266666666669</v>
      </c>
      <c r="S1783" s="25">
        <f>VLOOKUP($A1783,'2021-22 Salary &amp; Benefits'!$A:$I,5,FALSE)</f>
        <v>67585</v>
      </c>
      <c r="T1783" s="25">
        <f>VLOOKUP($A1783,'2021-22 Salary &amp; Benefits'!$A:$I,6,FALSE)</f>
        <v>68937</v>
      </c>
      <c r="U1783" s="26">
        <f t="shared" si="387"/>
        <v>13492.849626666668</v>
      </c>
      <c r="V1783" s="26">
        <f t="shared" si="388"/>
        <v>269.91688533333399</v>
      </c>
      <c r="W1783" s="26">
        <f>'2021-22 Salary &amp; Benefits'!G$6</f>
        <v>11848.32</v>
      </c>
      <c r="X1783" s="28">
        <f>'2021-22 Salary &amp; Benefits'!H$6</f>
        <v>0.2271</v>
      </c>
      <c r="Y1783" s="28">
        <f>'2021-22 Salary &amp; Benefits'!I$6</f>
        <v>0.22070000000000001</v>
      </c>
      <c r="Z1783" s="26">
        <f t="shared" si="389"/>
        <v>5489.2270071290677</v>
      </c>
      <c r="AA1783" s="27">
        <f t="shared" si="393"/>
        <v>229.3794418666667</v>
      </c>
      <c r="AB1783" s="27">
        <f t="shared" si="390"/>
        <v>50.62404281997334</v>
      </c>
      <c r="AC1783" s="27">
        <f t="shared" si="391"/>
        <v>280.00348468664004</v>
      </c>
      <c r="AD1783" s="26">
        <f t="shared" si="392"/>
        <v>19531.997003815712</v>
      </c>
    </row>
    <row r="1784" spans="1:30" s="5" customFormat="1">
      <c r="A1784" s="129" t="s">
        <v>2427</v>
      </c>
      <c r="B1784" s="129" t="s">
        <v>1213</v>
      </c>
      <c r="C1784" s="130">
        <v>4288</v>
      </c>
      <c r="D1784" s="129" t="s">
        <v>3279</v>
      </c>
      <c r="E1784" s="169">
        <f>VLOOKUP($C1784,'2020-21 School Level AAFTE'!$C:$Z,11,FALSE)</f>
        <v>0.67330000000000001</v>
      </c>
      <c r="F1784" s="169" t="str">
        <f>VLOOKUP($C1784,'2020-21 School Level AAFTE'!$C:$Z,8,FALSE)</f>
        <v>Yes</v>
      </c>
      <c r="G1784" s="167">
        <f>VLOOKUP($C1784,'2020-21 School Level AAFTE'!$C:$I,7,FALSE)</f>
        <v>130.11000000000001</v>
      </c>
      <c r="H1784" s="145">
        <f>IFERROR(IF(F1784= "yes",VLOOKUP(C1784,Summary!$B:$I,5,0),0),0)</f>
        <v>0</v>
      </c>
      <c r="I1784" s="144">
        <f t="shared" si="382"/>
        <v>130.11000000000001</v>
      </c>
      <c r="J1784" s="101">
        <f>VLOOKUP($A1784,'2021-22 Salary &amp; Benefits'!$A:$I,3,FALSE)</f>
        <v>1</v>
      </c>
      <c r="K1784" s="101">
        <f>VLOOKUP($A1784,'2021-22 Salary &amp; Benefits'!$A:$I,4,FALSE)</f>
        <v>1</v>
      </c>
      <c r="L1784" s="121">
        <f t="shared" si="383"/>
        <v>130.11000000000001</v>
      </c>
      <c r="M1784" s="29">
        <v>15</v>
      </c>
      <c r="N1784" s="31">
        <f t="shared" si="384"/>
        <v>8.6740000000000013</v>
      </c>
      <c r="O1784" s="29">
        <v>1.1000000000000001</v>
      </c>
      <c r="P1784" s="29">
        <v>36</v>
      </c>
      <c r="Q1784" s="32">
        <f t="shared" si="385"/>
        <v>343.49040000000014</v>
      </c>
      <c r="R1784" s="122">
        <f t="shared" si="386"/>
        <v>0.38165600000000016</v>
      </c>
      <c r="S1784" s="25">
        <f>VLOOKUP($A1784,'2021-22 Salary &amp; Benefits'!$A:$I,5,FALSE)</f>
        <v>67585</v>
      </c>
      <c r="T1784" s="25">
        <f>VLOOKUP($A1784,'2021-22 Salary &amp; Benefits'!$A:$I,6,FALSE)</f>
        <v>68937</v>
      </c>
      <c r="U1784" s="26">
        <f t="shared" si="387"/>
        <v>25794.220760000011</v>
      </c>
      <c r="V1784" s="26">
        <f t="shared" si="388"/>
        <v>515.99891199999911</v>
      </c>
      <c r="W1784" s="26">
        <f>'2021-22 Salary &amp; Benefits'!G$6</f>
        <v>11848.32</v>
      </c>
      <c r="X1784" s="28">
        <f>'2021-22 Salary &amp; Benefits'!H$6</f>
        <v>0.2271</v>
      </c>
      <c r="Y1784" s="28">
        <f>'2021-22 Salary &amp; Benefits'!I$6</f>
        <v>0.22070000000000001</v>
      </c>
      <c r="Z1784" s="26">
        <f t="shared" si="389"/>
        <v>10493.730912394403</v>
      </c>
      <c r="AA1784" s="27">
        <f t="shared" si="393"/>
        <v>438.50366120000024</v>
      </c>
      <c r="AB1784" s="27">
        <f t="shared" si="390"/>
        <v>96.777758026840061</v>
      </c>
      <c r="AC1784" s="27">
        <f t="shared" si="391"/>
        <v>535.28141922684028</v>
      </c>
      <c r="AD1784" s="26">
        <f t="shared" si="392"/>
        <v>37339.232003621248</v>
      </c>
    </row>
    <row r="1785" spans="1:30" s="5" customFormat="1">
      <c r="A1785" s="129" t="s">
        <v>2427</v>
      </c>
      <c r="B1785" s="129" t="s">
        <v>1213</v>
      </c>
      <c r="C1785" s="130">
        <v>2745</v>
      </c>
      <c r="D1785" s="129" t="s">
        <v>1214</v>
      </c>
      <c r="E1785" s="169">
        <f>VLOOKUP($C1785,'2020-21 School Level AAFTE'!$C:$Z,11,FALSE)</f>
        <v>0.87849999999999995</v>
      </c>
      <c r="F1785" s="169" t="str">
        <f>VLOOKUP($C1785,'2020-21 School Level AAFTE'!$C:$Z,8,FALSE)</f>
        <v>Yes</v>
      </c>
      <c r="G1785" s="167">
        <f>VLOOKUP($C1785,'2020-21 School Level AAFTE'!$C:$I,7,FALSE)</f>
        <v>445.34</v>
      </c>
      <c r="H1785" s="145">
        <f>IFERROR(IF(F1785= "yes",VLOOKUP(C1785,Summary!$B:$I,5,0),0),0)</f>
        <v>0</v>
      </c>
      <c r="I1785" s="144">
        <f t="shared" si="382"/>
        <v>445.34</v>
      </c>
      <c r="J1785" s="101">
        <f>VLOOKUP($A1785,'2021-22 Salary &amp; Benefits'!$A:$I,3,FALSE)</f>
        <v>1</v>
      </c>
      <c r="K1785" s="101">
        <f>VLOOKUP($A1785,'2021-22 Salary &amp; Benefits'!$A:$I,4,FALSE)</f>
        <v>1</v>
      </c>
      <c r="L1785" s="121">
        <f t="shared" si="383"/>
        <v>445.34</v>
      </c>
      <c r="M1785" s="29">
        <v>15</v>
      </c>
      <c r="N1785" s="31">
        <f t="shared" si="384"/>
        <v>29.68933333333333</v>
      </c>
      <c r="O1785" s="29">
        <v>1.1000000000000001</v>
      </c>
      <c r="P1785" s="29">
        <v>36</v>
      </c>
      <c r="Q1785" s="32">
        <f t="shared" si="385"/>
        <v>1175.6976</v>
      </c>
      <c r="R1785" s="122">
        <f t="shared" si="386"/>
        <v>1.3063306666666665</v>
      </c>
      <c r="S1785" s="25">
        <f>VLOOKUP($A1785,'2021-22 Salary &amp; Benefits'!$A:$I,5,FALSE)</f>
        <v>67585</v>
      </c>
      <c r="T1785" s="25">
        <f>VLOOKUP($A1785,'2021-22 Salary &amp; Benefits'!$A:$I,6,FALSE)</f>
        <v>68937</v>
      </c>
      <c r="U1785" s="26">
        <f t="shared" si="387"/>
        <v>88288.358106666652</v>
      </c>
      <c r="V1785" s="26">
        <f t="shared" si="388"/>
        <v>1766.1590613333392</v>
      </c>
      <c r="W1785" s="26">
        <f>'2021-22 Salary &amp; Benefits'!G$6</f>
        <v>11848.32</v>
      </c>
      <c r="X1785" s="28">
        <f>'2021-22 Salary &amp; Benefits'!H$6</f>
        <v>0.2271</v>
      </c>
      <c r="Y1785" s="28">
        <f>'2021-22 Salary &amp; Benefits'!I$6</f>
        <v>0.22070000000000001</v>
      </c>
      <c r="Z1785" s="26">
        <f t="shared" si="389"/>
        <v>35917.901195340259</v>
      </c>
      <c r="AA1785" s="27">
        <f t="shared" si="393"/>
        <v>1500.9086194666666</v>
      </c>
      <c r="AB1785" s="27">
        <f t="shared" si="390"/>
        <v>331.25053231629335</v>
      </c>
      <c r="AC1785" s="27">
        <f t="shared" si="391"/>
        <v>1832.15915178296</v>
      </c>
      <c r="AD1785" s="26">
        <f t="shared" si="392"/>
        <v>127804.57751512322</v>
      </c>
    </row>
    <row r="1786" spans="1:30" s="5" customFormat="1">
      <c r="A1786" s="129" t="s">
        <v>2427</v>
      </c>
      <c r="B1786" s="129" t="s">
        <v>1213</v>
      </c>
      <c r="C1786" s="130">
        <v>3292</v>
      </c>
      <c r="D1786" s="129" t="s">
        <v>420</v>
      </c>
      <c r="E1786" s="169">
        <f>VLOOKUP($C1786,'2020-21 School Level AAFTE'!$C:$Z,11,FALSE)</f>
        <v>0.66080000000000005</v>
      </c>
      <c r="F1786" s="169" t="str">
        <f>VLOOKUP($C1786,'2020-21 School Level AAFTE'!$C:$Z,8,FALSE)</f>
        <v>Yes</v>
      </c>
      <c r="G1786" s="167">
        <f>VLOOKUP($C1786,'2020-21 School Level AAFTE'!$C:$I,7,FALSE)</f>
        <v>485.85</v>
      </c>
      <c r="H1786" s="145">
        <f>IFERROR(IF(F1786= "yes",VLOOKUP(C1786,Summary!$B:$I,5,0),0),0)</f>
        <v>0</v>
      </c>
      <c r="I1786" s="144">
        <f t="shared" si="382"/>
        <v>485.85</v>
      </c>
      <c r="J1786" s="101">
        <f>VLOOKUP($A1786,'2021-22 Salary &amp; Benefits'!$A:$I,3,FALSE)</f>
        <v>1</v>
      </c>
      <c r="K1786" s="101">
        <f>VLOOKUP($A1786,'2021-22 Salary &amp; Benefits'!$A:$I,4,FALSE)</f>
        <v>1</v>
      </c>
      <c r="L1786" s="121">
        <f t="shared" si="383"/>
        <v>485.85</v>
      </c>
      <c r="M1786" s="29">
        <v>15</v>
      </c>
      <c r="N1786" s="31">
        <f t="shared" si="384"/>
        <v>32.39</v>
      </c>
      <c r="O1786" s="29">
        <v>1.1000000000000001</v>
      </c>
      <c r="P1786" s="29">
        <v>36</v>
      </c>
      <c r="Q1786" s="32">
        <f t="shared" si="385"/>
        <v>1282.6440000000002</v>
      </c>
      <c r="R1786" s="122">
        <f t="shared" si="386"/>
        <v>1.4251600000000002</v>
      </c>
      <c r="S1786" s="25">
        <f>VLOOKUP($A1786,'2021-22 Salary &amp; Benefits'!$A:$I,5,FALSE)</f>
        <v>67585</v>
      </c>
      <c r="T1786" s="25">
        <f>VLOOKUP($A1786,'2021-22 Salary &amp; Benefits'!$A:$I,6,FALSE)</f>
        <v>68937</v>
      </c>
      <c r="U1786" s="26">
        <f t="shared" si="387"/>
        <v>96319.438600000009</v>
      </c>
      <c r="V1786" s="26">
        <f t="shared" si="388"/>
        <v>1926.8163200000126</v>
      </c>
      <c r="W1786" s="26">
        <f>'2021-22 Salary &amp; Benefits'!G$6</f>
        <v>11848.32</v>
      </c>
      <c r="X1786" s="28">
        <f>'2021-22 Salary &amp; Benefits'!H$6</f>
        <v>0.2271</v>
      </c>
      <c r="Y1786" s="28">
        <f>'2021-22 Salary &amp; Benefits'!I$6</f>
        <v>0.22070000000000001</v>
      </c>
      <c r="Z1786" s="26">
        <f t="shared" si="389"/>
        <v>39185.144599084007</v>
      </c>
      <c r="AA1786" s="27">
        <f t="shared" si="393"/>
        <v>1637.4375820000005</v>
      </c>
      <c r="AB1786" s="27">
        <f t="shared" si="390"/>
        <v>361.38247434740009</v>
      </c>
      <c r="AC1786" s="27">
        <f t="shared" si="391"/>
        <v>1998.8200563474006</v>
      </c>
      <c r="AD1786" s="26">
        <f t="shared" si="392"/>
        <v>139430.21957543143</v>
      </c>
    </row>
    <row r="1787" spans="1:30" s="5" customFormat="1">
      <c r="A1787" s="129" t="s">
        <v>2427</v>
      </c>
      <c r="B1787" s="129" t="s">
        <v>1213</v>
      </c>
      <c r="C1787" s="130">
        <v>4363</v>
      </c>
      <c r="D1787" s="129" t="s">
        <v>1217</v>
      </c>
      <c r="E1787" s="169">
        <f>VLOOKUP($C1787,'2020-21 School Level AAFTE'!$C:$Z,11,FALSE)</f>
        <v>0.64390000000000003</v>
      </c>
      <c r="F1787" s="169" t="str">
        <f>VLOOKUP($C1787,'2020-21 School Level AAFTE'!$C:$Z,8,FALSE)</f>
        <v>Yes</v>
      </c>
      <c r="G1787" s="167">
        <f>VLOOKUP($C1787,'2020-21 School Level AAFTE'!$C:$I,7,FALSE)</f>
        <v>556.64</v>
      </c>
      <c r="H1787" s="145">
        <f>IFERROR(IF(F1787= "yes",VLOOKUP(C1787,Summary!$B:$I,5,0),0),0)</f>
        <v>0</v>
      </c>
      <c r="I1787" s="144">
        <f t="shared" si="382"/>
        <v>556.64</v>
      </c>
      <c r="J1787" s="101">
        <f>VLOOKUP($A1787,'2021-22 Salary &amp; Benefits'!$A:$I,3,FALSE)</f>
        <v>1</v>
      </c>
      <c r="K1787" s="101">
        <f>VLOOKUP($A1787,'2021-22 Salary &amp; Benefits'!$A:$I,4,FALSE)</f>
        <v>1</v>
      </c>
      <c r="L1787" s="121">
        <f t="shared" si="383"/>
        <v>556.64</v>
      </c>
      <c r="M1787" s="29">
        <v>15</v>
      </c>
      <c r="N1787" s="31">
        <f t="shared" si="384"/>
        <v>37.109333333333332</v>
      </c>
      <c r="O1787" s="29">
        <v>1.1000000000000001</v>
      </c>
      <c r="P1787" s="29">
        <v>36</v>
      </c>
      <c r="Q1787" s="32">
        <f t="shared" si="385"/>
        <v>1469.5296000000001</v>
      </c>
      <c r="R1787" s="122">
        <f t="shared" si="386"/>
        <v>1.6328106666666669</v>
      </c>
      <c r="S1787" s="25">
        <f>VLOOKUP($A1787,'2021-22 Salary &amp; Benefits'!$A:$I,5,FALSE)</f>
        <v>67585</v>
      </c>
      <c r="T1787" s="25">
        <f>VLOOKUP($A1787,'2021-22 Salary &amp; Benefits'!$A:$I,6,FALSE)</f>
        <v>68937</v>
      </c>
      <c r="U1787" s="26">
        <f t="shared" si="387"/>
        <v>110353.50890666668</v>
      </c>
      <c r="V1787" s="26">
        <f t="shared" si="388"/>
        <v>2207.5600213333237</v>
      </c>
      <c r="W1787" s="26">
        <f>'2021-22 Salary &amp; Benefits'!G$6</f>
        <v>11848.32</v>
      </c>
      <c r="X1787" s="28">
        <f>'2021-22 Salary &amp; Benefits'!H$6</f>
        <v>0.2271</v>
      </c>
      <c r="Y1787" s="28">
        <f>'2021-22 Salary &amp; Benefits'!I$6</f>
        <v>0.22070000000000001</v>
      </c>
      <c r="Z1787" s="26">
        <f t="shared" si="389"/>
        <v>44894.55364749227</v>
      </c>
      <c r="AA1787" s="27">
        <f t="shared" si="393"/>
        <v>1876.0178154666669</v>
      </c>
      <c r="AB1787" s="27">
        <f t="shared" si="390"/>
        <v>414.03713187349342</v>
      </c>
      <c r="AC1787" s="27">
        <f t="shared" si="391"/>
        <v>2290.0549473401602</v>
      </c>
      <c r="AD1787" s="26">
        <f t="shared" si="392"/>
        <v>159745.67752283247</v>
      </c>
    </row>
    <row r="1788" spans="1:30" s="5" customFormat="1">
      <c r="A1788" s="129" t="s">
        <v>2427</v>
      </c>
      <c r="B1788" s="129" t="s">
        <v>1213</v>
      </c>
      <c r="C1788" s="130">
        <v>4586</v>
      </c>
      <c r="D1788" s="129" t="s">
        <v>816</v>
      </c>
      <c r="E1788" s="169">
        <f>VLOOKUP($C1788,'2020-21 School Level AAFTE'!$C:$Z,11,FALSE)</f>
        <v>0.71199999999999997</v>
      </c>
      <c r="F1788" s="169" t="str">
        <f>VLOOKUP($C1788,'2020-21 School Level AAFTE'!$C:$Z,8,FALSE)</f>
        <v>Yes</v>
      </c>
      <c r="G1788" s="167">
        <f>VLOOKUP($C1788,'2020-21 School Level AAFTE'!$C:$I,7,FALSE)</f>
        <v>593.79999999999995</v>
      </c>
      <c r="H1788" s="145">
        <f>IFERROR(IF(F1788= "yes",VLOOKUP(C1788,Summary!$B:$I,5,0),0),0)</f>
        <v>0</v>
      </c>
      <c r="I1788" s="144">
        <f t="shared" si="382"/>
        <v>593.79999999999995</v>
      </c>
      <c r="J1788" s="101">
        <f>VLOOKUP($A1788,'2021-22 Salary &amp; Benefits'!$A:$I,3,FALSE)</f>
        <v>1</v>
      </c>
      <c r="K1788" s="101">
        <f>VLOOKUP($A1788,'2021-22 Salary &amp; Benefits'!$A:$I,4,FALSE)</f>
        <v>1</v>
      </c>
      <c r="L1788" s="121">
        <f t="shared" si="383"/>
        <v>593.79999999999995</v>
      </c>
      <c r="M1788" s="29">
        <v>15</v>
      </c>
      <c r="N1788" s="31">
        <f t="shared" si="384"/>
        <v>39.586666666666666</v>
      </c>
      <c r="O1788" s="29">
        <v>1.1000000000000001</v>
      </c>
      <c r="P1788" s="29">
        <v>36</v>
      </c>
      <c r="Q1788" s="32">
        <f t="shared" si="385"/>
        <v>1567.6320000000003</v>
      </c>
      <c r="R1788" s="122">
        <f t="shared" si="386"/>
        <v>1.7418133333333337</v>
      </c>
      <c r="S1788" s="25">
        <f>VLOOKUP($A1788,'2021-22 Salary &amp; Benefits'!$A:$I,5,FALSE)</f>
        <v>67585</v>
      </c>
      <c r="T1788" s="25">
        <f>VLOOKUP($A1788,'2021-22 Salary &amp; Benefits'!$A:$I,6,FALSE)</f>
        <v>68937</v>
      </c>
      <c r="U1788" s="26">
        <f t="shared" si="387"/>
        <v>117720.45413333336</v>
      </c>
      <c r="V1788" s="26">
        <f t="shared" si="388"/>
        <v>2354.9316266666574</v>
      </c>
      <c r="W1788" s="26">
        <f>'2021-22 Salary &amp; Benefits'!G$6</f>
        <v>11848.32</v>
      </c>
      <c r="X1788" s="28">
        <f>'2021-22 Salary &amp; Benefits'!H$6</f>
        <v>0.2271</v>
      </c>
      <c r="Y1788" s="28">
        <f>'2021-22 Salary &amp; Benefits'!I$6</f>
        <v>0.22070000000000001</v>
      </c>
      <c r="Z1788" s="26">
        <f t="shared" si="389"/>
        <v>47891.61029728534</v>
      </c>
      <c r="AA1788" s="27">
        <f t="shared" si="393"/>
        <v>2001.2564293333337</v>
      </c>
      <c r="AB1788" s="27">
        <f t="shared" si="390"/>
        <v>441.67729395386675</v>
      </c>
      <c r="AC1788" s="27">
        <f t="shared" si="391"/>
        <v>2442.9337232872003</v>
      </c>
      <c r="AD1788" s="26">
        <f t="shared" si="392"/>
        <v>170409.92978057257</v>
      </c>
    </row>
    <row r="1789" spans="1:30" s="5" customFormat="1">
      <c r="A1789" s="129" t="s">
        <v>2427</v>
      </c>
      <c r="B1789" s="129" t="s">
        <v>1213</v>
      </c>
      <c r="C1789" s="130">
        <v>3241</v>
      </c>
      <c r="D1789" s="129" t="s">
        <v>1215</v>
      </c>
      <c r="E1789" s="169">
        <f>VLOOKUP($C1789,'2020-21 School Level AAFTE'!$C:$Z,11,FALSE)</f>
        <v>0.57850000000000001</v>
      </c>
      <c r="F1789" s="169" t="str">
        <f>VLOOKUP($C1789,'2020-21 School Level AAFTE'!$C:$Z,8,FALSE)</f>
        <v>Yes</v>
      </c>
      <c r="G1789" s="167">
        <f>VLOOKUP($C1789,'2020-21 School Level AAFTE'!$C:$I,7,FALSE)</f>
        <v>1515.52</v>
      </c>
      <c r="H1789" s="145">
        <f>IFERROR(IF(F1789= "yes",VLOOKUP(C1789,Summary!$B:$I,5,0),0),0)</f>
        <v>0</v>
      </c>
      <c r="I1789" s="144">
        <f t="shared" si="382"/>
        <v>1515.52</v>
      </c>
      <c r="J1789" s="101">
        <f>VLOOKUP($A1789,'2021-22 Salary &amp; Benefits'!$A:$I,3,FALSE)</f>
        <v>1</v>
      </c>
      <c r="K1789" s="101">
        <f>VLOOKUP($A1789,'2021-22 Salary &amp; Benefits'!$A:$I,4,FALSE)</f>
        <v>1</v>
      </c>
      <c r="L1789" s="121">
        <f t="shared" si="383"/>
        <v>1515.52</v>
      </c>
      <c r="M1789" s="29">
        <v>15</v>
      </c>
      <c r="N1789" s="31">
        <f t="shared" si="384"/>
        <v>101.03466666666667</v>
      </c>
      <c r="O1789" s="29">
        <v>1.1000000000000001</v>
      </c>
      <c r="P1789" s="29">
        <v>36</v>
      </c>
      <c r="Q1789" s="32">
        <f t="shared" si="385"/>
        <v>4000.9728000000005</v>
      </c>
      <c r="R1789" s="122">
        <f t="shared" si="386"/>
        <v>4.4455253333333342</v>
      </c>
      <c r="S1789" s="25">
        <f>VLOOKUP($A1789,'2021-22 Salary &amp; Benefits'!$A:$I,5,FALSE)</f>
        <v>67585</v>
      </c>
      <c r="T1789" s="25">
        <f>VLOOKUP($A1789,'2021-22 Salary &amp; Benefits'!$A:$I,6,FALSE)</f>
        <v>68937</v>
      </c>
      <c r="U1789" s="26">
        <f t="shared" si="387"/>
        <v>300450.82965333341</v>
      </c>
      <c r="V1789" s="26">
        <f t="shared" si="388"/>
        <v>6010.35025066667</v>
      </c>
      <c r="W1789" s="26">
        <f>'2021-22 Salary &amp; Benefits'!G$6</f>
        <v>11848.32</v>
      </c>
      <c r="X1789" s="28">
        <f>'2021-22 Salary &amp; Benefits'!H$6</f>
        <v>0.2271</v>
      </c>
      <c r="Y1789" s="28">
        <f>'2021-22 Salary &amp; Benefits'!I$6</f>
        <v>0.22070000000000001</v>
      </c>
      <c r="Z1789" s="26">
        <f t="shared" si="389"/>
        <v>122230.87443203415</v>
      </c>
      <c r="AA1789" s="27">
        <f t="shared" si="393"/>
        <v>5107.6863317333346</v>
      </c>
      <c r="AB1789" s="27">
        <f t="shared" si="390"/>
        <v>1127.2663734135469</v>
      </c>
      <c r="AC1789" s="27">
        <f t="shared" si="391"/>
        <v>6234.9527051468813</v>
      </c>
      <c r="AD1789" s="26">
        <f t="shared" si="392"/>
        <v>434927.00704118109</v>
      </c>
    </row>
    <row r="1790" spans="1:30" s="5" customFormat="1">
      <c r="A1790" s="129" t="s">
        <v>2427</v>
      </c>
      <c r="B1790" s="129" t="s">
        <v>1213</v>
      </c>
      <c r="C1790" s="130">
        <v>5548</v>
      </c>
      <c r="D1790" s="129" t="s">
        <v>3146</v>
      </c>
      <c r="E1790" s="169">
        <f>VLOOKUP($C1790,'2020-21 School Level AAFTE'!$C:$Z,11,FALSE)</f>
        <v>0.51129999999999998</v>
      </c>
      <c r="F1790" s="169" t="str">
        <f>VLOOKUP($C1790,'2020-21 School Level AAFTE'!$C:$Z,8,FALSE)</f>
        <v>Yes</v>
      </c>
      <c r="G1790" s="167">
        <f>VLOOKUP($C1790,'2020-21 School Level AAFTE'!$C:$I,7,FALSE)</f>
        <v>53.86</v>
      </c>
      <c r="H1790" s="145">
        <f>IFERROR(IF(F1790= "yes",VLOOKUP(C1790,Summary!$B:$I,5,0),0),0)</f>
        <v>0</v>
      </c>
      <c r="I1790" s="143">
        <f t="shared" si="382"/>
        <v>53.86</v>
      </c>
      <c r="J1790" s="101">
        <f>VLOOKUP($A1790,'2021-22 Salary &amp; Benefits'!$A:$I,3,FALSE)</f>
        <v>1</v>
      </c>
      <c r="K1790" s="101">
        <f>VLOOKUP($A1790,'2021-22 Salary &amp; Benefits'!$A:$I,4,FALSE)</f>
        <v>1</v>
      </c>
      <c r="L1790" s="45">
        <f t="shared" si="383"/>
        <v>53.86</v>
      </c>
      <c r="M1790" s="29">
        <v>15</v>
      </c>
      <c r="N1790" s="31">
        <f t="shared" si="384"/>
        <v>3.5906666666666665</v>
      </c>
      <c r="O1790" s="29">
        <v>1.1000000000000001</v>
      </c>
      <c r="P1790" s="29">
        <v>36</v>
      </c>
      <c r="Q1790" s="32">
        <f t="shared" si="385"/>
        <v>142.19040000000001</v>
      </c>
      <c r="R1790" s="122">
        <f t="shared" si="386"/>
        <v>0.15798933333333334</v>
      </c>
      <c r="S1790" s="25">
        <f>VLOOKUP($A1790,'2021-22 Salary &amp; Benefits'!$A:$I,5,FALSE)</f>
        <v>67585</v>
      </c>
      <c r="T1790" s="25">
        <f>VLOOKUP($A1790,'2021-22 Salary &amp; Benefits'!$A:$I,6,FALSE)</f>
        <v>68937</v>
      </c>
      <c r="U1790" s="26">
        <f t="shared" si="387"/>
        <v>10677.709093333335</v>
      </c>
      <c r="V1790" s="26">
        <f t="shared" si="388"/>
        <v>213.60157866666668</v>
      </c>
      <c r="W1790" s="26">
        <f>'2021-22 Salary &amp; Benefits'!G$6</f>
        <v>11848.32</v>
      </c>
      <c r="X1790" s="28">
        <f>'2021-22 Salary &amp; Benefits'!H$6</f>
        <v>0.2271</v>
      </c>
      <c r="Y1790" s="28">
        <f>'2021-22 Salary &amp; Benefits'!I$6</f>
        <v>0.22070000000000001</v>
      </c>
      <c r="Z1790" s="26">
        <f t="shared" si="389"/>
        <v>4343.9577814277336</v>
      </c>
      <c r="AA1790" s="27">
        <f t="shared" si="393"/>
        <v>181.52184453333336</v>
      </c>
      <c r="AB1790" s="27">
        <f t="shared" si="390"/>
        <v>40.061871088506678</v>
      </c>
      <c r="AC1790" s="27">
        <f t="shared" si="391"/>
        <v>221.58371562184004</v>
      </c>
      <c r="AD1790" s="26">
        <f t="shared" si="392"/>
        <v>15456.852169049575</v>
      </c>
    </row>
    <row r="1791" spans="1:30" s="5" customFormat="1">
      <c r="A1791" s="129" t="s">
        <v>2374</v>
      </c>
      <c r="B1791" s="129" t="s">
        <v>874</v>
      </c>
      <c r="C1791" s="130">
        <v>3674</v>
      </c>
      <c r="D1791" s="129" t="s">
        <v>888</v>
      </c>
      <c r="E1791" s="169">
        <f>VLOOKUP($C1791,'2020-21 School Level AAFTE'!$C:$Z,11,FALSE)</f>
        <v>0.26379999999999998</v>
      </c>
      <c r="F1791" s="169" t="str">
        <f>VLOOKUP($C1791,'2020-21 School Level AAFTE'!$C:$Z,8,FALSE)</f>
        <v>No</v>
      </c>
      <c r="G1791" s="167">
        <f>VLOOKUP($C1791,'2020-21 School Level AAFTE'!$C:$I,7,FALSE)</f>
        <v>1124.69</v>
      </c>
      <c r="H1791" s="145">
        <f>IFERROR(IF(F1791= "yes",VLOOKUP(C1791,Summary!$B:$I,5,0),0),0)</f>
        <v>0</v>
      </c>
      <c r="I1791" s="143">
        <f t="shared" si="382"/>
        <v>0</v>
      </c>
      <c r="J1791" s="101">
        <f>VLOOKUP($A1791,'2021-22 Salary &amp; Benefits'!$A:$I,3,FALSE)</f>
        <v>1.2</v>
      </c>
      <c r="K1791" s="101">
        <f>VLOOKUP($A1791,'2021-22 Salary &amp; Benefits'!$A:$I,4,FALSE)</f>
        <v>1.2</v>
      </c>
      <c r="L1791" s="45">
        <f t="shared" si="383"/>
        <v>0</v>
      </c>
      <c r="M1791" s="29">
        <v>15</v>
      </c>
      <c r="N1791" s="31">
        <f t="shared" si="384"/>
        <v>0</v>
      </c>
      <c r="O1791" s="29">
        <v>1.1000000000000001</v>
      </c>
      <c r="P1791" s="29">
        <v>36</v>
      </c>
      <c r="Q1791" s="32">
        <f t="shared" si="385"/>
        <v>0</v>
      </c>
      <c r="R1791" s="122">
        <f t="shared" si="386"/>
        <v>0</v>
      </c>
      <c r="S1791" s="25">
        <f>VLOOKUP($A1791,'2021-22 Salary &amp; Benefits'!$A:$I,5,FALSE)</f>
        <v>67585</v>
      </c>
      <c r="T1791" s="25">
        <f>VLOOKUP($A1791,'2021-22 Salary &amp; Benefits'!$A:$I,6,FALSE)</f>
        <v>68937</v>
      </c>
      <c r="U1791" s="26">
        <f t="shared" si="387"/>
        <v>0</v>
      </c>
      <c r="V1791" s="26">
        <f t="shared" si="388"/>
        <v>0</v>
      </c>
      <c r="W1791" s="26">
        <f>'2021-22 Salary &amp; Benefits'!G$6</f>
        <v>11848.32</v>
      </c>
      <c r="X1791" s="28">
        <f>'2021-22 Salary &amp; Benefits'!H$6</f>
        <v>0.2271</v>
      </c>
      <c r="Y1791" s="28">
        <f>'2021-22 Salary &amp; Benefits'!I$6</f>
        <v>0.22070000000000001</v>
      </c>
      <c r="Z1791" s="26">
        <f t="shared" si="389"/>
        <v>0</v>
      </c>
      <c r="AA1791" s="27">
        <f t="shared" si="393"/>
        <v>0</v>
      </c>
      <c r="AB1791" s="27">
        <f t="shared" si="390"/>
        <v>0</v>
      </c>
      <c r="AC1791" s="27">
        <f t="shared" si="391"/>
        <v>0</v>
      </c>
      <c r="AD1791" s="26">
        <f t="shared" si="392"/>
        <v>0</v>
      </c>
    </row>
    <row r="1792" spans="1:30" s="5" customFormat="1">
      <c r="A1792" s="129" t="s">
        <v>2374</v>
      </c>
      <c r="B1792" s="129" t="s">
        <v>874</v>
      </c>
      <c r="C1792" s="130">
        <v>2990</v>
      </c>
      <c r="D1792" s="129" t="s">
        <v>880</v>
      </c>
      <c r="E1792" s="169">
        <f>VLOOKUP($C1792,'2020-21 School Level AAFTE'!$C:$Z,11,FALSE)</f>
        <v>0.33860000000000001</v>
      </c>
      <c r="F1792" s="169" t="str">
        <f>VLOOKUP($C1792,'2020-21 School Level AAFTE'!$C:$Z,8,FALSE)</f>
        <v>No</v>
      </c>
      <c r="G1792" s="167">
        <f>VLOOKUP($C1792,'2020-21 School Level AAFTE'!$C:$I,7,FALSE)</f>
        <v>444.49</v>
      </c>
      <c r="H1792" s="145">
        <f>IFERROR(IF(F1792= "yes",VLOOKUP(C1792,Summary!$B:$I,5,0),0),0)</f>
        <v>0</v>
      </c>
      <c r="I1792" s="144">
        <f t="shared" si="382"/>
        <v>0</v>
      </c>
      <c r="J1792" s="101">
        <f>VLOOKUP($A1792,'2021-22 Salary &amp; Benefits'!$A:$I,3,FALSE)</f>
        <v>1.2</v>
      </c>
      <c r="K1792" s="101">
        <f>VLOOKUP($A1792,'2021-22 Salary &amp; Benefits'!$A:$I,4,FALSE)</f>
        <v>1.2</v>
      </c>
      <c r="L1792" s="121">
        <f t="shared" si="383"/>
        <v>0</v>
      </c>
      <c r="M1792" s="29">
        <v>15</v>
      </c>
      <c r="N1792" s="31">
        <f t="shared" si="384"/>
        <v>0</v>
      </c>
      <c r="O1792" s="29">
        <v>1.1000000000000001</v>
      </c>
      <c r="P1792" s="29">
        <v>36</v>
      </c>
      <c r="Q1792" s="32">
        <f t="shared" si="385"/>
        <v>0</v>
      </c>
      <c r="R1792" s="122">
        <f t="shared" si="386"/>
        <v>0</v>
      </c>
      <c r="S1792" s="25">
        <f>VLOOKUP($A1792,'2021-22 Salary &amp; Benefits'!$A:$I,5,FALSE)</f>
        <v>67585</v>
      </c>
      <c r="T1792" s="25">
        <f>VLOOKUP($A1792,'2021-22 Salary &amp; Benefits'!$A:$I,6,FALSE)</f>
        <v>68937</v>
      </c>
      <c r="U1792" s="26">
        <f t="shared" si="387"/>
        <v>0</v>
      </c>
      <c r="V1792" s="26">
        <f t="shared" si="388"/>
        <v>0</v>
      </c>
      <c r="W1792" s="26">
        <f>'2021-22 Salary &amp; Benefits'!G$6</f>
        <v>11848.32</v>
      </c>
      <c r="X1792" s="28">
        <f>'2021-22 Salary &amp; Benefits'!H$6</f>
        <v>0.2271</v>
      </c>
      <c r="Y1792" s="28">
        <f>'2021-22 Salary &amp; Benefits'!I$6</f>
        <v>0.22070000000000001</v>
      </c>
      <c r="Z1792" s="26">
        <f t="shared" si="389"/>
        <v>0</v>
      </c>
      <c r="AA1792" s="27">
        <f t="shared" si="393"/>
        <v>0</v>
      </c>
      <c r="AB1792" s="27">
        <f t="shared" si="390"/>
        <v>0</v>
      </c>
      <c r="AC1792" s="27">
        <f t="shared" si="391"/>
        <v>0</v>
      </c>
      <c r="AD1792" s="26">
        <f t="shared" si="392"/>
        <v>0</v>
      </c>
    </row>
    <row r="1793" spans="1:30" s="5" customFormat="1">
      <c r="A1793" s="129" t="s">
        <v>2374</v>
      </c>
      <c r="B1793" s="129" t="s">
        <v>874</v>
      </c>
      <c r="C1793" s="130">
        <v>3230</v>
      </c>
      <c r="D1793" s="129" t="s">
        <v>882</v>
      </c>
      <c r="E1793" s="169">
        <f>VLOOKUP($C1793,'2020-21 School Level AAFTE'!$C:$Z,11,FALSE)</f>
        <v>0.14949999999999999</v>
      </c>
      <c r="F1793" s="169" t="str">
        <f>VLOOKUP($C1793,'2020-21 School Level AAFTE'!$C:$Z,8,FALSE)</f>
        <v>No</v>
      </c>
      <c r="G1793" s="167">
        <f>VLOOKUP($C1793,'2020-21 School Level AAFTE'!$C:$I,7,FALSE)</f>
        <v>397.33</v>
      </c>
      <c r="H1793" s="145">
        <f>IFERROR(IF(F1793= "yes",VLOOKUP(C1793,Summary!$B:$I,5,0),0),0)</f>
        <v>0</v>
      </c>
      <c r="I1793" s="143">
        <f t="shared" si="382"/>
        <v>0</v>
      </c>
      <c r="J1793" s="101">
        <f>VLOOKUP($A1793,'2021-22 Salary &amp; Benefits'!$A:$I,3,FALSE)</f>
        <v>1.2</v>
      </c>
      <c r="K1793" s="101">
        <f>VLOOKUP($A1793,'2021-22 Salary &amp; Benefits'!$A:$I,4,FALSE)</f>
        <v>1.2</v>
      </c>
      <c r="L1793" s="45">
        <f t="shared" si="383"/>
        <v>0</v>
      </c>
      <c r="M1793" s="29">
        <v>15</v>
      </c>
      <c r="N1793" s="31">
        <f t="shared" si="384"/>
        <v>0</v>
      </c>
      <c r="O1793" s="29">
        <v>1.1000000000000001</v>
      </c>
      <c r="P1793" s="29">
        <v>36</v>
      </c>
      <c r="Q1793" s="32">
        <f t="shared" si="385"/>
        <v>0</v>
      </c>
      <c r="R1793" s="122">
        <f t="shared" si="386"/>
        <v>0</v>
      </c>
      <c r="S1793" s="25">
        <f>VLOOKUP($A1793,'2021-22 Salary &amp; Benefits'!$A:$I,5,FALSE)</f>
        <v>67585</v>
      </c>
      <c r="T1793" s="25">
        <f>VLOOKUP($A1793,'2021-22 Salary &amp; Benefits'!$A:$I,6,FALSE)</f>
        <v>68937</v>
      </c>
      <c r="U1793" s="26">
        <f t="shared" si="387"/>
        <v>0</v>
      </c>
      <c r="V1793" s="26">
        <f t="shared" si="388"/>
        <v>0</v>
      </c>
      <c r="W1793" s="26">
        <f>'2021-22 Salary &amp; Benefits'!G$6</f>
        <v>11848.32</v>
      </c>
      <c r="X1793" s="28">
        <f>'2021-22 Salary &amp; Benefits'!H$6</f>
        <v>0.2271</v>
      </c>
      <c r="Y1793" s="28">
        <f>'2021-22 Salary &amp; Benefits'!I$6</f>
        <v>0.22070000000000001</v>
      </c>
      <c r="Z1793" s="26">
        <f t="shared" si="389"/>
        <v>0</v>
      </c>
      <c r="AA1793" s="27">
        <f t="shared" si="393"/>
        <v>0</v>
      </c>
      <c r="AB1793" s="27">
        <f t="shared" si="390"/>
        <v>0</v>
      </c>
      <c r="AC1793" s="27">
        <f t="shared" si="391"/>
        <v>0</v>
      </c>
      <c r="AD1793" s="26">
        <f t="shared" si="392"/>
        <v>0</v>
      </c>
    </row>
    <row r="1794" spans="1:30" s="5" customFormat="1">
      <c r="A1794" s="129" t="s">
        <v>2374</v>
      </c>
      <c r="B1794" s="129" t="s">
        <v>874</v>
      </c>
      <c r="C1794" s="130">
        <v>1942</v>
      </c>
      <c r="D1794" s="129" t="s">
        <v>877</v>
      </c>
      <c r="E1794" s="169">
        <f>VLOOKUP($C1794,'2020-21 School Level AAFTE'!$C:$Z,11,FALSE)</f>
        <v>0.23250000000000001</v>
      </c>
      <c r="F1794" s="169" t="str">
        <f>VLOOKUP($C1794,'2020-21 School Level AAFTE'!$C:$Z,8,FALSE)</f>
        <v>No</v>
      </c>
      <c r="G1794" s="167">
        <f>VLOOKUP($C1794,'2020-21 School Level AAFTE'!$C:$I,7,FALSE)</f>
        <v>208.26</v>
      </c>
      <c r="H1794" s="145">
        <f>IFERROR(IF(F1794= "yes",VLOOKUP(C1794,Summary!$B:$I,5,0),0),0)</f>
        <v>0</v>
      </c>
      <c r="I1794" s="143">
        <f t="shared" si="382"/>
        <v>0</v>
      </c>
      <c r="J1794" s="101">
        <f>VLOOKUP($A1794,'2021-22 Salary &amp; Benefits'!$A:$I,3,FALSE)</f>
        <v>1.2</v>
      </c>
      <c r="K1794" s="101">
        <f>VLOOKUP($A1794,'2021-22 Salary &amp; Benefits'!$A:$I,4,FALSE)</f>
        <v>1.2</v>
      </c>
      <c r="L1794" s="45">
        <f t="shared" si="383"/>
        <v>0</v>
      </c>
      <c r="M1794" s="29">
        <v>15</v>
      </c>
      <c r="N1794" s="31">
        <f t="shared" si="384"/>
        <v>0</v>
      </c>
      <c r="O1794" s="29">
        <v>1.1000000000000001</v>
      </c>
      <c r="P1794" s="29">
        <v>36</v>
      </c>
      <c r="Q1794" s="32">
        <f t="shared" si="385"/>
        <v>0</v>
      </c>
      <c r="R1794" s="122">
        <f t="shared" si="386"/>
        <v>0</v>
      </c>
      <c r="S1794" s="25">
        <f>VLOOKUP($A1794,'2021-22 Salary &amp; Benefits'!$A:$I,5,FALSE)</f>
        <v>67585</v>
      </c>
      <c r="T1794" s="25">
        <f>VLOOKUP($A1794,'2021-22 Salary &amp; Benefits'!$A:$I,6,FALSE)</f>
        <v>68937</v>
      </c>
      <c r="U1794" s="26">
        <f t="shared" si="387"/>
        <v>0</v>
      </c>
      <c r="V1794" s="26">
        <f t="shared" si="388"/>
        <v>0</v>
      </c>
      <c r="W1794" s="26">
        <f>'2021-22 Salary &amp; Benefits'!G$6</f>
        <v>11848.32</v>
      </c>
      <c r="X1794" s="28">
        <f>'2021-22 Salary &amp; Benefits'!H$6</f>
        <v>0.2271</v>
      </c>
      <c r="Y1794" s="28">
        <f>'2021-22 Salary &amp; Benefits'!I$6</f>
        <v>0.22070000000000001</v>
      </c>
      <c r="Z1794" s="26">
        <f t="shared" si="389"/>
        <v>0</v>
      </c>
      <c r="AA1794" s="27">
        <f t="shared" si="393"/>
        <v>0</v>
      </c>
      <c r="AB1794" s="27">
        <f t="shared" si="390"/>
        <v>0</v>
      </c>
      <c r="AC1794" s="27">
        <f t="shared" si="391"/>
        <v>0</v>
      </c>
      <c r="AD1794" s="26">
        <f t="shared" si="392"/>
        <v>0</v>
      </c>
    </row>
    <row r="1795" spans="1:30" s="5" customFormat="1">
      <c r="A1795" s="129" t="s">
        <v>2374</v>
      </c>
      <c r="B1795" s="129" t="s">
        <v>874</v>
      </c>
      <c r="C1795" s="130">
        <v>3104</v>
      </c>
      <c r="D1795" s="129" t="s">
        <v>881</v>
      </c>
      <c r="E1795" s="169">
        <f>VLOOKUP($C1795,'2020-21 School Level AAFTE'!$C:$Z,11,FALSE)</f>
        <v>0.3629</v>
      </c>
      <c r="F1795" s="169" t="str">
        <f>VLOOKUP($C1795,'2020-21 School Level AAFTE'!$C:$Z,8,FALSE)</f>
        <v>No</v>
      </c>
      <c r="G1795" s="167">
        <f>VLOOKUP($C1795,'2020-21 School Level AAFTE'!$C:$I,7,FALSE)</f>
        <v>393.9</v>
      </c>
      <c r="H1795" s="145">
        <f>IFERROR(IF(F1795= "yes",VLOOKUP(C1795,Summary!$B:$I,5,0),0),0)</f>
        <v>0</v>
      </c>
      <c r="I1795" s="143">
        <f t="shared" ref="I1795:I1856" si="394">IF(F1795= "yes", G1795,0)</f>
        <v>0</v>
      </c>
      <c r="J1795" s="101">
        <f>VLOOKUP($A1795,'2021-22 Salary &amp; Benefits'!$A:$I,3,FALSE)</f>
        <v>1.2</v>
      </c>
      <c r="K1795" s="101">
        <f>VLOOKUP($A1795,'2021-22 Salary &amp; Benefits'!$A:$I,4,FALSE)</f>
        <v>1.2</v>
      </c>
      <c r="L1795" s="45">
        <f t="shared" ref="L1795:L1856" si="395">IF(H1795&gt;0,H1795,I1795)</f>
        <v>0</v>
      </c>
      <c r="M1795" s="29">
        <v>15</v>
      </c>
      <c r="N1795" s="31">
        <f t="shared" ref="N1795:N1856" si="396">IF(L1795="no",0,L1795/M1795)</f>
        <v>0</v>
      </c>
      <c r="O1795" s="29">
        <v>1.1000000000000001</v>
      </c>
      <c r="P1795" s="29">
        <v>36</v>
      </c>
      <c r="Q1795" s="32">
        <f t="shared" ref="Q1795:Q1856" si="397">IF(L1795="no",0,N1795*O1795*P1795)</f>
        <v>0</v>
      </c>
      <c r="R1795" s="122">
        <f t="shared" ref="R1795:R1856" si="398">IF(L1795="no",0,Q1795/900)</f>
        <v>0</v>
      </c>
      <c r="S1795" s="25">
        <f>VLOOKUP($A1795,'2021-22 Salary &amp; Benefits'!$A:$I,5,FALSE)</f>
        <v>67585</v>
      </c>
      <c r="T1795" s="25">
        <f>VLOOKUP($A1795,'2021-22 Salary &amp; Benefits'!$A:$I,6,FALSE)</f>
        <v>68937</v>
      </c>
      <c r="U1795" s="26">
        <f t="shared" ref="U1795:U1856" si="399">$J1795*$S1795*$R1795</f>
        <v>0</v>
      </c>
      <c r="V1795" s="26">
        <f t="shared" ref="V1795:V1856" si="400">$K1795*$T1795*$R1795-U1795</f>
        <v>0</v>
      </c>
      <c r="W1795" s="26">
        <f>'2021-22 Salary &amp; Benefits'!G$6</f>
        <v>11848.32</v>
      </c>
      <c r="X1795" s="28">
        <f>'2021-22 Salary &amp; Benefits'!H$6</f>
        <v>0.2271</v>
      </c>
      <c r="Y1795" s="28">
        <f>'2021-22 Salary &amp; Benefits'!I$6</f>
        <v>0.22070000000000001</v>
      </c>
      <c r="Z1795" s="26">
        <f t="shared" ref="Z1795:Z1856" si="401">U1795*X1795+V1795*Y1795+R1795*W1795</f>
        <v>0</v>
      </c>
      <c r="AA1795" s="27">
        <f t="shared" si="393"/>
        <v>0</v>
      </c>
      <c r="AB1795" s="27">
        <f t="shared" ref="AB1795:AB1856" si="402">AA1795*Y1795</f>
        <v>0</v>
      </c>
      <c r="AC1795" s="27">
        <f t="shared" ref="AC1795:AC1856" si="403">SUM(AA1795:AB1795)</f>
        <v>0</v>
      </c>
      <c r="AD1795" s="26">
        <f t="shared" ref="AD1795:AD1856" si="404">SUM(Z1795,U1795:V1795,AC1795)</f>
        <v>0</v>
      </c>
    </row>
    <row r="1796" spans="1:30" s="5" customFormat="1">
      <c r="A1796" s="129" t="s">
        <v>2374</v>
      </c>
      <c r="B1796" s="129" t="s">
        <v>874</v>
      </c>
      <c r="C1796" s="130">
        <v>5593</v>
      </c>
      <c r="D1796" s="129" t="s">
        <v>3280</v>
      </c>
      <c r="E1796" s="169">
        <f>VLOOKUP($C1796,'2020-21 School Level AAFTE'!$C:$Z,11,FALSE)</f>
        <v>0.73270000000000002</v>
      </c>
      <c r="F1796" s="169" t="str">
        <f>VLOOKUP($C1796,'2020-21 School Level AAFTE'!$C:$Z,8,FALSE)</f>
        <v>Yes</v>
      </c>
      <c r="G1796" s="167">
        <f>VLOOKUP($C1796,'2020-21 School Level AAFTE'!$C:$I,7,FALSE)</f>
        <v>0</v>
      </c>
      <c r="H1796" s="145">
        <f>IFERROR(IF(F1796= "yes",VLOOKUP(C1796,Summary!$B:$I,5,0),0),0)</f>
        <v>0</v>
      </c>
      <c r="I1796" s="143">
        <f t="shared" si="394"/>
        <v>0</v>
      </c>
      <c r="J1796" s="101">
        <f>VLOOKUP($A1796,'2021-22 Salary &amp; Benefits'!$A:$I,3,FALSE)</f>
        <v>1.2</v>
      </c>
      <c r="K1796" s="101">
        <f>VLOOKUP($A1796,'2021-22 Salary &amp; Benefits'!$A:$I,4,FALSE)</f>
        <v>1.2</v>
      </c>
      <c r="L1796" s="45">
        <f t="shared" si="395"/>
        <v>0</v>
      </c>
      <c r="M1796" s="29">
        <v>15</v>
      </c>
      <c r="N1796" s="31">
        <f t="shared" si="396"/>
        <v>0</v>
      </c>
      <c r="O1796" s="29">
        <v>1.1000000000000001</v>
      </c>
      <c r="P1796" s="29">
        <v>36</v>
      </c>
      <c r="Q1796" s="32">
        <f t="shared" si="397"/>
        <v>0</v>
      </c>
      <c r="R1796" s="122">
        <f t="shared" si="398"/>
        <v>0</v>
      </c>
      <c r="S1796" s="25">
        <f>VLOOKUP($A1796,'2021-22 Salary &amp; Benefits'!$A:$I,5,FALSE)</f>
        <v>67585</v>
      </c>
      <c r="T1796" s="25">
        <f>VLOOKUP($A1796,'2021-22 Salary &amp; Benefits'!$A:$I,6,FALSE)</f>
        <v>68937</v>
      </c>
      <c r="U1796" s="26">
        <f t="shared" si="399"/>
        <v>0</v>
      </c>
      <c r="V1796" s="26">
        <f t="shared" si="400"/>
        <v>0</v>
      </c>
      <c r="W1796" s="26">
        <f>'2021-22 Salary &amp; Benefits'!G$6</f>
        <v>11848.32</v>
      </c>
      <c r="X1796" s="28">
        <f>'2021-22 Salary &amp; Benefits'!H$6</f>
        <v>0.2271</v>
      </c>
      <c r="Y1796" s="28">
        <f>'2021-22 Salary &amp; Benefits'!I$6</f>
        <v>0.22070000000000001</v>
      </c>
      <c r="Z1796" s="26">
        <f t="shared" si="401"/>
        <v>0</v>
      </c>
      <c r="AA1796" s="27">
        <f t="shared" si="393"/>
        <v>0</v>
      </c>
      <c r="AB1796" s="27">
        <f t="shared" si="402"/>
        <v>0</v>
      </c>
      <c r="AC1796" s="27">
        <f t="shared" si="403"/>
        <v>0</v>
      </c>
      <c r="AD1796" s="26">
        <f t="shared" si="404"/>
        <v>0</v>
      </c>
    </row>
    <row r="1797" spans="1:30" s="5" customFormat="1">
      <c r="A1797" s="129" t="s">
        <v>2374</v>
      </c>
      <c r="B1797" s="129" t="s">
        <v>874</v>
      </c>
      <c r="C1797" s="130">
        <v>1667</v>
      </c>
      <c r="D1797" s="129" t="s">
        <v>875</v>
      </c>
      <c r="E1797" s="169">
        <f>VLOOKUP($C1797,'2020-21 School Level AAFTE'!$C:$Z,11,FALSE)</f>
        <v>0.17399999999999999</v>
      </c>
      <c r="F1797" s="169" t="str">
        <f>VLOOKUP($C1797,'2020-21 School Level AAFTE'!$C:$Z,8,FALSE)</f>
        <v>No</v>
      </c>
      <c r="G1797" s="167">
        <f>VLOOKUP($C1797,'2020-21 School Level AAFTE'!$C:$I,7,FALSE)</f>
        <v>7.2</v>
      </c>
      <c r="H1797" s="145">
        <f>IFERROR(IF(F1797= "yes",VLOOKUP(C1797,Summary!$B:$I,5,0),0),0)</f>
        <v>0</v>
      </c>
      <c r="I1797" s="143">
        <f t="shared" si="394"/>
        <v>0</v>
      </c>
      <c r="J1797" s="101">
        <f>VLOOKUP($A1797,'2021-22 Salary &amp; Benefits'!$A:$I,3,FALSE)</f>
        <v>1.2</v>
      </c>
      <c r="K1797" s="101">
        <f>VLOOKUP($A1797,'2021-22 Salary &amp; Benefits'!$A:$I,4,FALSE)</f>
        <v>1.2</v>
      </c>
      <c r="L1797" s="45">
        <f t="shared" si="395"/>
        <v>0</v>
      </c>
      <c r="M1797" s="29">
        <v>15</v>
      </c>
      <c r="N1797" s="31">
        <f t="shared" si="396"/>
        <v>0</v>
      </c>
      <c r="O1797" s="29">
        <v>1.1000000000000001</v>
      </c>
      <c r="P1797" s="29">
        <v>36</v>
      </c>
      <c r="Q1797" s="32">
        <f t="shared" si="397"/>
        <v>0</v>
      </c>
      <c r="R1797" s="122">
        <f t="shared" si="398"/>
        <v>0</v>
      </c>
      <c r="S1797" s="25">
        <f>VLOOKUP($A1797,'2021-22 Salary &amp; Benefits'!$A:$I,5,FALSE)</f>
        <v>67585</v>
      </c>
      <c r="T1797" s="25">
        <f>VLOOKUP($A1797,'2021-22 Salary &amp; Benefits'!$A:$I,6,FALSE)</f>
        <v>68937</v>
      </c>
      <c r="U1797" s="26">
        <f t="shared" si="399"/>
        <v>0</v>
      </c>
      <c r="V1797" s="26">
        <f t="shared" si="400"/>
        <v>0</v>
      </c>
      <c r="W1797" s="26">
        <f>'2021-22 Salary &amp; Benefits'!G$6</f>
        <v>11848.32</v>
      </c>
      <c r="X1797" s="28">
        <f>'2021-22 Salary &amp; Benefits'!H$6</f>
        <v>0.2271</v>
      </c>
      <c r="Y1797" s="28">
        <f>'2021-22 Salary &amp; Benefits'!I$6</f>
        <v>0.22070000000000001</v>
      </c>
      <c r="Z1797" s="26">
        <f t="shared" si="401"/>
        <v>0</v>
      </c>
      <c r="AA1797" s="27">
        <f t="shared" si="393"/>
        <v>0</v>
      </c>
      <c r="AB1797" s="27">
        <f t="shared" si="402"/>
        <v>0</v>
      </c>
      <c r="AC1797" s="27">
        <f t="shared" si="403"/>
        <v>0</v>
      </c>
      <c r="AD1797" s="26">
        <f t="shared" si="404"/>
        <v>0</v>
      </c>
    </row>
    <row r="1798" spans="1:30" s="5" customFormat="1">
      <c r="A1798" s="116" t="s">
        <v>2374</v>
      </c>
      <c r="B1798" s="129" t="s">
        <v>874</v>
      </c>
      <c r="C1798" s="130">
        <v>3231</v>
      </c>
      <c r="D1798" s="116" t="s">
        <v>883</v>
      </c>
      <c r="E1798" s="169">
        <f>VLOOKUP($C1798,'2020-21 School Level AAFTE'!$C:$Z,11,FALSE)</f>
        <v>0.1235</v>
      </c>
      <c r="F1798" s="169" t="str">
        <f>VLOOKUP($C1798,'2020-21 School Level AAFTE'!$C:$Z,8,FALSE)</f>
        <v>No</v>
      </c>
      <c r="G1798" s="167">
        <f>VLOOKUP($C1798,'2020-21 School Level AAFTE'!$C:$I,7,FALSE)</f>
        <v>370.26</v>
      </c>
      <c r="H1798" s="145">
        <f>IFERROR(IF(F1798= "yes",VLOOKUP(C1798,Summary!$B:$I,5,0),0),0)</f>
        <v>0</v>
      </c>
      <c r="I1798" s="143">
        <f t="shared" si="394"/>
        <v>0</v>
      </c>
      <c r="J1798" s="101">
        <f>VLOOKUP($A1798,'2021-22 Salary &amp; Benefits'!$A:$I,3,FALSE)</f>
        <v>1.2</v>
      </c>
      <c r="K1798" s="101">
        <f>VLOOKUP($A1798,'2021-22 Salary &amp; Benefits'!$A:$I,4,FALSE)</f>
        <v>1.2</v>
      </c>
      <c r="L1798" s="45">
        <f t="shared" si="395"/>
        <v>0</v>
      </c>
      <c r="M1798" s="29">
        <v>15</v>
      </c>
      <c r="N1798" s="31">
        <f t="shared" si="396"/>
        <v>0</v>
      </c>
      <c r="O1798" s="29">
        <v>1.1000000000000001</v>
      </c>
      <c r="P1798" s="29">
        <v>36</v>
      </c>
      <c r="Q1798" s="32">
        <f t="shared" si="397"/>
        <v>0</v>
      </c>
      <c r="R1798" s="122">
        <f t="shared" si="398"/>
        <v>0</v>
      </c>
      <c r="S1798" s="25">
        <f>VLOOKUP($A1798,'2021-22 Salary &amp; Benefits'!$A:$I,5,FALSE)</f>
        <v>67585</v>
      </c>
      <c r="T1798" s="25">
        <f>VLOOKUP($A1798,'2021-22 Salary &amp; Benefits'!$A:$I,6,FALSE)</f>
        <v>68937</v>
      </c>
      <c r="U1798" s="26">
        <f t="shared" si="399"/>
        <v>0</v>
      </c>
      <c r="V1798" s="26">
        <f t="shared" si="400"/>
        <v>0</v>
      </c>
      <c r="W1798" s="26">
        <f>'2021-22 Salary &amp; Benefits'!G$6</f>
        <v>11848.32</v>
      </c>
      <c r="X1798" s="28">
        <f>'2021-22 Salary &amp; Benefits'!H$6</f>
        <v>0.2271</v>
      </c>
      <c r="Y1798" s="28">
        <f>'2021-22 Salary &amp; Benefits'!I$6</f>
        <v>0.22070000000000001</v>
      </c>
      <c r="Z1798" s="26">
        <f t="shared" si="401"/>
        <v>0</v>
      </c>
      <c r="AA1798" s="27">
        <f t="shared" si="393"/>
        <v>0</v>
      </c>
      <c r="AB1798" s="27">
        <f t="shared" si="402"/>
        <v>0</v>
      </c>
      <c r="AC1798" s="27">
        <f t="shared" si="403"/>
        <v>0</v>
      </c>
      <c r="AD1798" s="26">
        <f t="shared" si="404"/>
        <v>0</v>
      </c>
    </row>
    <row r="1799" spans="1:30" s="5" customFormat="1">
      <c r="A1799" s="129" t="s">
        <v>2374</v>
      </c>
      <c r="B1799" s="129" t="s">
        <v>874</v>
      </c>
      <c r="C1799" s="130">
        <v>1771</v>
      </c>
      <c r="D1799" s="129" t="s">
        <v>876</v>
      </c>
      <c r="E1799" s="169">
        <f>VLOOKUP($C1799,'2020-21 School Level AAFTE'!$C:$Z,11,FALSE)</f>
        <v>5.6099999999999997E-2</v>
      </c>
      <c r="F1799" s="169" t="str">
        <f>VLOOKUP($C1799,'2020-21 School Level AAFTE'!$C:$Z,8,FALSE)</f>
        <v>No</v>
      </c>
      <c r="G1799" s="167">
        <f>VLOOKUP($C1799,'2020-21 School Level AAFTE'!$C:$I,7,FALSE)</f>
        <v>146.55000000000001</v>
      </c>
      <c r="H1799" s="145">
        <f>IFERROR(IF(F1799= "yes",VLOOKUP(C1799,Summary!$B:$I,5,0),0),0)</f>
        <v>0</v>
      </c>
      <c r="I1799" s="144">
        <f t="shared" si="394"/>
        <v>0</v>
      </c>
      <c r="J1799" s="101">
        <f>VLOOKUP($A1799,'2021-22 Salary &amp; Benefits'!$A:$I,3,FALSE)</f>
        <v>1.2</v>
      </c>
      <c r="K1799" s="101">
        <f>VLOOKUP($A1799,'2021-22 Salary &amp; Benefits'!$A:$I,4,FALSE)</f>
        <v>1.2</v>
      </c>
      <c r="L1799" s="121">
        <f t="shared" si="395"/>
        <v>0</v>
      </c>
      <c r="M1799" s="29">
        <v>15</v>
      </c>
      <c r="N1799" s="31">
        <f t="shared" si="396"/>
        <v>0</v>
      </c>
      <c r="O1799" s="29">
        <v>1.1000000000000001</v>
      </c>
      <c r="P1799" s="29">
        <v>36</v>
      </c>
      <c r="Q1799" s="32">
        <f t="shared" si="397"/>
        <v>0</v>
      </c>
      <c r="R1799" s="122">
        <f t="shared" si="398"/>
        <v>0</v>
      </c>
      <c r="S1799" s="25">
        <f>VLOOKUP($A1799,'2021-22 Salary &amp; Benefits'!$A:$I,5,FALSE)</f>
        <v>67585</v>
      </c>
      <c r="T1799" s="25">
        <f>VLOOKUP($A1799,'2021-22 Salary &amp; Benefits'!$A:$I,6,FALSE)</f>
        <v>68937</v>
      </c>
      <c r="U1799" s="26">
        <f t="shared" si="399"/>
        <v>0</v>
      </c>
      <c r="V1799" s="26">
        <f t="shared" si="400"/>
        <v>0</v>
      </c>
      <c r="W1799" s="26">
        <f>'2021-22 Salary &amp; Benefits'!G$6</f>
        <v>11848.32</v>
      </c>
      <c r="X1799" s="28">
        <f>'2021-22 Salary &amp; Benefits'!H$6</f>
        <v>0.2271</v>
      </c>
      <c r="Y1799" s="28">
        <f>'2021-22 Salary &amp; Benefits'!I$6</f>
        <v>0.22070000000000001</v>
      </c>
      <c r="Z1799" s="26">
        <f t="shared" si="401"/>
        <v>0</v>
      </c>
      <c r="AA1799" s="27">
        <f t="shared" si="393"/>
        <v>0</v>
      </c>
      <c r="AB1799" s="27">
        <f t="shared" si="402"/>
        <v>0</v>
      </c>
      <c r="AC1799" s="27">
        <f t="shared" si="403"/>
        <v>0</v>
      </c>
      <c r="AD1799" s="26">
        <f t="shared" si="404"/>
        <v>0</v>
      </c>
    </row>
    <row r="1800" spans="1:30" s="5" customFormat="1">
      <c r="A1800" s="129" t="s">
        <v>2374</v>
      </c>
      <c r="B1800" s="129" t="s">
        <v>874</v>
      </c>
      <c r="C1800" s="130">
        <v>3387</v>
      </c>
      <c r="D1800" s="129" t="s">
        <v>885</v>
      </c>
      <c r="E1800" s="169">
        <f>VLOOKUP($C1800,'2020-21 School Level AAFTE'!$C:$Z,11,FALSE)</f>
        <v>0.28160000000000002</v>
      </c>
      <c r="F1800" s="169" t="str">
        <f>VLOOKUP($C1800,'2020-21 School Level AAFTE'!$C:$Z,8,FALSE)</f>
        <v>No</v>
      </c>
      <c r="G1800" s="167">
        <f>VLOOKUP($C1800,'2020-21 School Level AAFTE'!$C:$I,7,FALSE)</f>
        <v>984.57</v>
      </c>
      <c r="H1800" s="145">
        <f>IFERROR(IF(F1800= "yes",VLOOKUP(C1800,Summary!$B:$I,5,0),0),0)</f>
        <v>0</v>
      </c>
      <c r="I1800" s="144">
        <f t="shared" si="394"/>
        <v>0</v>
      </c>
      <c r="J1800" s="101">
        <f>VLOOKUP($A1800,'2021-22 Salary &amp; Benefits'!$A:$I,3,FALSE)</f>
        <v>1.2</v>
      </c>
      <c r="K1800" s="101">
        <f>VLOOKUP($A1800,'2021-22 Salary &amp; Benefits'!$A:$I,4,FALSE)</f>
        <v>1.2</v>
      </c>
      <c r="L1800" s="121">
        <f t="shared" si="395"/>
        <v>0</v>
      </c>
      <c r="M1800" s="29">
        <v>15</v>
      </c>
      <c r="N1800" s="31">
        <f t="shared" si="396"/>
        <v>0</v>
      </c>
      <c r="O1800" s="29">
        <v>1.1000000000000001</v>
      </c>
      <c r="P1800" s="29">
        <v>36</v>
      </c>
      <c r="Q1800" s="32">
        <f t="shared" si="397"/>
        <v>0</v>
      </c>
      <c r="R1800" s="122">
        <f t="shared" si="398"/>
        <v>0</v>
      </c>
      <c r="S1800" s="25">
        <f>VLOOKUP($A1800,'2021-22 Salary &amp; Benefits'!$A:$I,5,FALSE)</f>
        <v>67585</v>
      </c>
      <c r="T1800" s="25">
        <f>VLOOKUP($A1800,'2021-22 Salary &amp; Benefits'!$A:$I,6,FALSE)</f>
        <v>68937</v>
      </c>
      <c r="U1800" s="26">
        <f t="shared" si="399"/>
        <v>0</v>
      </c>
      <c r="V1800" s="26">
        <f t="shared" si="400"/>
        <v>0</v>
      </c>
      <c r="W1800" s="26">
        <f>'2021-22 Salary &amp; Benefits'!G$6</f>
        <v>11848.32</v>
      </c>
      <c r="X1800" s="28">
        <f>'2021-22 Salary &amp; Benefits'!H$6</f>
        <v>0.2271</v>
      </c>
      <c r="Y1800" s="28">
        <f>'2021-22 Salary &amp; Benefits'!I$6</f>
        <v>0.22070000000000001</v>
      </c>
      <c r="Z1800" s="26">
        <f t="shared" si="401"/>
        <v>0</v>
      </c>
      <c r="AA1800" s="27">
        <f t="shared" si="393"/>
        <v>0</v>
      </c>
      <c r="AB1800" s="27">
        <f t="shared" si="402"/>
        <v>0</v>
      </c>
      <c r="AC1800" s="27">
        <f t="shared" si="403"/>
        <v>0</v>
      </c>
      <c r="AD1800" s="26">
        <f t="shared" si="404"/>
        <v>0</v>
      </c>
    </row>
    <row r="1801" spans="1:30" s="5" customFormat="1">
      <c r="A1801" s="129" t="s">
        <v>2374</v>
      </c>
      <c r="B1801" s="129" t="s">
        <v>874</v>
      </c>
      <c r="C1801" s="130">
        <v>2185</v>
      </c>
      <c r="D1801" s="129" t="s">
        <v>878</v>
      </c>
      <c r="E1801" s="169">
        <f>VLOOKUP($C1801,'2020-21 School Level AAFTE'!$C:$Z,11,FALSE)</f>
        <v>0.24479999999999999</v>
      </c>
      <c r="F1801" s="169" t="str">
        <f>VLOOKUP($C1801,'2020-21 School Level AAFTE'!$C:$Z,8,FALSE)</f>
        <v>No</v>
      </c>
      <c r="G1801" s="167">
        <f>VLOOKUP($C1801,'2020-21 School Level AAFTE'!$C:$I,7,FALSE)</f>
        <v>450.67</v>
      </c>
      <c r="H1801" s="145">
        <f>IFERROR(IF(F1801= "yes",VLOOKUP(C1801,Summary!$B:$I,5,0),0),0)</f>
        <v>0</v>
      </c>
      <c r="I1801" s="144">
        <f t="shared" si="394"/>
        <v>0</v>
      </c>
      <c r="J1801" s="101">
        <f>VLOOKUP($A1801,'2021-22 Salary &amp; Benefits'!$A:$I,3,FALSE)</f>
        <v>1.2</v>
      </c>
      <c r="K1801" s="101">
        <f>VLOOKUP($A1801,'2021-22 Salary &amp; Benefits'!$A:$I,4,FALSE)</f>
        <v>1.2</v>
      </c>
      <c r="L1801" s="121">
        <f t="shared" si="395"/>
        <v>0</v>
      </c>
      <c r="M1801" s="29">
        <v>15</v>
      </c>
      <c r="N1801" s="31">
        <f t="shared" si="396"/>
        <v>0</v>
      </c>
      <c r="O1801" s="29">
        <v>1.1000000000000001</v>
      </c>
      <c r="P1801" s="29">
        <v>36</v>
      </c>
      <c r="Q1801" s="32">
        <f t="shared" si="397"/>
        <v>0</v>
      </c>
      <c r="R1801" s="122">
        <f t="shared" si="398"/>
        <v>0</v>
      </c>
      <c r="S1801" s="25">
        <f>VLOOKUP($A1801,'2021-22 Salary &amp; Benefits'!$A:$I,5,FALSE)</f>
        <v>67585</v>
      </c>
      <c r="T1801" s="25">
        <f>VLOOKUP($A1801,'2021-22 Salary &amp; Benefits'!$A:$I,6,FALSE)</f>
        <v>68937</v>
      </c>
      <c r="U1801" s="26">
        <f t="shared" si="399"/>
        <v>0</v>
      </c>
      <c r="V1801" s="26">
        <f t="shared" si="400"/>
        <v>0</v>
      </c>
      <c r="W1801" s="26">
        <f>'2021-22 Salary &amp; Benefits'!G$6</f>
        <v>11848.32</v>
      </c>
      <c r="X1801" s="28">
        <f>'2021-22 Salary &amp; Benefits'!H$6</f>
        <v>0.2271</v>
      </c>
      <c r="Y1801" s="28">
        <f>'2021-22 Salary &amp; Benefits'!I$6</f>
        <v>0.22070000000000001</v>
      </c>
      <c r="Z1801" s="26">
        <f t="shared" si="401"/>
        <v>0</v>
      </c>
      <c r="AA1801" s="27">
        <f t="shared" si="393"/>
        <v>0</v>
      </c>
      <c r="AB1801" s="27">
        <f t="shared" si="402"/>
        <v>0</v>
      </c>
      <c r="AC1801" s="27">
        <f t="shared" si="403"/>
        <v>0</v>
      </c>
      <c r="AD1801" s="26">
        <f t="shared" si="404"/>
        <v>0</v>
      </c>
    </row>
    <row r="1802" spans="1:30" s="5" customFormat="1">
      <c r="A1802" s="129" t="s">
        <v>2374</v>
      </c>
      <c r="B1802" s="129" t="s">
        <v>874</v>
      </c>
      <c r="C1802" s="130">
        <v>3527</v>
      </c>
      <c r="D1802" s="129" t="s">
        <v>887</v>
      </c>
      <c r="E1802" s="169">
        <f>VLOOKUP($C1802,'2020-21 School Level AAFTE'!$C:$Z,11,FALSE)</f>
        <v>0.1467</v>
      </c>
      <c r="F1802" s="169" t="str">
        <f>VLOOKUP($C1802,'2020-21 School Level AAFTE'!$C:$Z,8,FALSE)</f>
        <v>No</v>
      </c>
      <c r="G1802" s="167">
        <f>VLOOKUP($C1802,'2020-21 School Level AAFTE'!$C:$I,7,FALSE)</f>
        <v>439.15</v>
      </c>
      <c r="H1802" s="145">
        <f>IFERROR(IF(F1802= "yes",VLOOKUP(C1802,Summary!$B:$I,5,0),0),0)</f>
        <v>0</v>
      </c>
      <c r="I1802" s="144">
        <f t="shared" si="394"/>
        <v>0</v>
      </c>
      <c r="J1802" s="101">
        <f>VLOOKUP($A1802,'2021-22 Salary &amp; Benefits'!$A:$I,3,FALSE)</f>
        <v>1.2</v>
      </c>
      <c r="K1802" s="101">
        <f>VLOOKUP($A1802,'2021-22 Salary &amp; Benefits'!$A:$I,4,FALSE)</f>
        <v>1.2</v>
      </c>
      <c r="L1802" s="121">
        <f t="shared" si="395"/>
        <v>0</v>
      </c>
      <c r="M1802" s="29">
        <v>15</v>
      </c>
      <c r="N1802" s="31">
        <f t="shared" si="396"/>
        <v>0</v>
      </c>
      <c r="O1802" s="29">
        <v>1.1000000000000001</v>
      </c>
      <c r="P1802" s="29">
        <v>36</v>
      </c>
      <c r="Q1802" s="32">
        <f t="shared" si="397"/>
        <v>0</v>
      </c>
      <c r="R1802" s="122">
        <f t="shared" si="398"/>
        <v>0</v>
      </c>
      <c r="S1802" s="25">
        <f>VLOOKUP($A1802,'2021-22 Salary &amp; Benefits'!$A:$I,5,FALSE)</f>
        <v>67585</v>
      </c>
      <c r="T1802" s="25">
        <f>VLOOKUP($A1802,'2021-22 Salary &amp; Benefits'!$A:$I,6,FALSE)</f>
        <v>68937</v>
      </c>
      <c r="U1802" s="26">
        <f t="shared" si="399"/>
        <v>0</v>
      </c>
      <c r="V1802" s="26">
        <f t="shared" si="400"/>
        <v>0</v>
      </c>
      <c r="W1802" s="26">
        <f>'2021-22 Salary &amp; Benefits'!G$6</f>
        <v>11848.32</v>
      </c>
      <c r="X1802" s="28">
        <f>'2021-22 Salary &amp; Benefits'!H$6</f>
        <v>0.2271</v>
      </c>
      <c r="Y1802" s="28">
        <f>'2021-22 Salary &amp; Benefits'!I$6</f>
        <v>0.22070000000000001</v>
      </c>
      <c r="Z1802" s="26">
        <f t="shared" si="401"/>
        <v>0</v>
      </c>
      <c r="AA1802" s="27">
        <f t="shared" si="393"/>
        <v>0</v>
      </c>
      <c r="AB1802" s="27">
        <f t="shared" si="402"/>
        <v>0</v>
      </c>
      <c r="AC1802" s="27">
        <f t="shared" si="403"/>
        <v>0</v>
      </c>
      <c r="AD1802" s="26">
        <f t="shared" si="404"/>
        <v>0</v>
      </c>
    </row>
    <row r="1803" spans="1:30" s="5" customFormat="1">
      <c r="A1803" s="129" t="s">
        <v>2374</v>
      </c>
      <c r="B1803" s="129" t="s">
        <v>874</v>
      </c>
      <c r="C1803" s="130">
        <v>3958</v>
      </c>
      <c r="D1803" s="129" t="s">
        <v>890</v>
      </c>
      <c r="E1803" s="169">
        <f>VLOOKUP($C1803,'2020-21 School Level AAFTE'!$C:$Z,11,FALSE)</f>
        <v>0.27089999999999997</v>
      </c>
      <c r="F1803" s="169" t="str">
        <f>VLOOKUP($C1803,'2020-21 School Level AAFTE'!$C:$Z,8,FALSE)</f>
        <v>No</v>
      </c>
      <c r="G1803" s="167">
        <f>VLOOKUP($C1803,'2020-21 School Level AAFTE'!$C:$I,7,FALSE)</f>
        <v>507.15</v>
      </c>
      <c r="H1803" s="145">
        <f>IFERROR(IF(F1803= "yes",VLOOKUP(C1803,Summary!$B:$I,5,0),0),0)</f>
        <v>0</v>
      </c>
      <c r="I1803" s="144">
        <f t="shared" si="394"/>
        <v>0</v>
      </c>
      <c r="J1803" s="101">
        <f>VLOOKUP($A1803,'2021-22 Salary &amp; Benefits'!$A:$I,3,FALSE)</f>
        <v>1.2</v>
      </c>
      <c r="K1803" s="101">
        <f>VLOOKUP($A1803,'2021-22 Salary &amp; Benefits'!$A:$I,4,FALSE)</f>
        <v>1.2</v>
      </c>
      <c r="L1803" s="121">
        <f t="shared" si="395"/>
        <v>0</v>
      </c>
      <c r="M1803" s="29">
        <v>15</v>
      </c>
      <c r="N1803" s="31">
        <f t="shared" si="396"/>
        <v>0</v>
      </c>
      <c r="O1803" s="29">
        <v>1.1000000000000001</v>
      </c>
      <c r="P1803" s="29">
        <v>36</v>
      </c>
      <c r="Q1803" s="32">
        <f t="shared" si="397"/>
        <v>0</v>
      </c>
      <c r="R1803" s="122">
        <f t="shared" si="398"/>
        <v>0</v>
      </c>
      <c r="S1803" s="25">
        <f>VLOOKUP($A1803,'2021-22 Salary &amp; Benefits'!$A:$I,5,FALSE)</f>
        <v>67585</v>
      </c>
      <c r="T1803" s="25">
        <f>VLOOKUP($A1803,'2021-22 Salary &amp; Benefits'!$A:$I,6,FALSE)</f>
        <v>68937</v>
      </c>
      <c r="U1803" s="26">
        <f t="shared" si="399"/>
        <v>0</v>
      </c>
      <c r="V1803" s="26">
        <f t="shared" si="400"/>
        <v>0</v>
      </c>
      <c r="W1803" s="26">
        <f>'2021-22 Salary &amp; Benefits'!G$6</f>
        <v>11848.32</v>
      </c>
      <c r="X1803" s="28">
        <f>'2021-22 Salary &amp; Benefits'!H$6</f>
        <v>0.2271</v>
      </c>
      <c r="Y1803" s="28">
        <f>'2021-22 Salary &amp; Benefits'!I$6</f>
        <v>0.22070000000000001</v>
      </c>
      <c r="Z1803" s="26">
        <f t="shared" si="401"/>
        <v>0</v>
      </c>
      <c r="AA1803" s="27">
        <f t="shared" si="393"/>
        <v>0</v>
      </c>
      <c r="AB1803" s="27">
        <f t="shared" si="402"/>
        <v>0</v>
      </c>
      <c r="AC1803" s="27">
        <f t="shared" si="403"/>
        <v>0</v>
      </c>
      <c r="AD1803" s="26">
        <f t="shared" si="404"/>
        <v>0</v>
      </c>
    </row>
    <row r="1804" spans="1:30" s="5" customFormat="1">
      <c r="A1804" s="129" t="s">
        <v>2374</v>
      </c>
      <c r="B1804" s="129" t="s">
        <v>874</v>
      </c>
      <c r="C1804" s="130">
        <v>3489</v>
      </c>
      <c r="D1804" s="129" t="s">
        <v>886</v>
      </c>
      <c r="E1804" s="169">
        <f>VLOOKUP($C1804,'2020-21 School Level AAFTE'!$C:$Z,11,FALSE)</f>
        <v>0.34100000000000003</v>
      </c>
      <c r="F1804" s="169" t="str">
        <f>VLOOKUP($C1804,'2020-21 School Level AAFTE'!$C:$Z,8,FALSE)</f>
        <v>No</v>
      </c>
      <c r="G1804" s="167">
        <f>VLOOKUP($C1804,'2020-21 School Level AAFTE'!$C:$I,7,FALSE)</f>
        <v>368.45</v>
      </c>
      <c r="H1804" s="145">
        <f>IFERROR(IF(F1804= "yes",VLOOKUP(C1804,Summary!$B:$I,5,0),0),0)</f>
        <v>0</v>
      </c>
      <c r="I1804" s="144">
        <f t="shared" si="394"/>
        <v>0</v>
      </c>
      <c r="J1804" s="101">
        <f>VLOOKUP($A1804,'2021-22 Salary &amp; Benefits'!$A:$I,3,FALSE)</f>
        <v>1.2</v>
      </c>
      <c r="K1804" s="101">
        <f>VLOOKUP($A1804,'2021-22 Salary &amp; Benefits'!$A:$I,4,FALSE)</f>
        <v>1.2</v>
      </c>
      <c r="L1804" s="121">
        <f t="shared" si="395"/>
        <v>0</v>
      </c>
      <c r="M1804" s="29">
        <v>15</v>
      </c>
      <c r="N1804" s="31">
        <f t="shared" si="396"/>
        <v>0</v>
      </c>
      <c r="O1804" s="29">
        <v>1.1000000000000001</v>
      </c>
      <c r="P1804" s="29">
        <v>36</v>
      </c>
      <c r="Q1804" s="32">
        <f t="shared" si="397"/>
        <v>0</v>
      </c>
      <c r="R1804" s="122">
        <f t="shared" si="398"/>
        <v>0</v>
      </c>
      <c r="S1804" s="25">
        <f>VLOOKUP($A1804,'2021-22 Salary &amp; Benefits'!$A:$I,5,FALSE)</f>
        <v>67585</v>
      </c>
      <c r="T1804" s="25">
        <f>VLOOKUP($A1804,'2021-22 Salary &amp; Benefits'!$A:$I,6,FALSE)</f>
        <v>68937</v>
      </c>
      <c r="U1804" s="26">
        <f t="shared" si="399"/>
        <v>0</v>
      </c>
      <c r="V1804" s="26">
        <f t="shared" si="400"/>
        <v>0</v>
      </c>
      <c r="W1804" s="26">
        <f>'2021-22 Salary &amp; Benefits'!G$6</f>
        <v>11848.32</v>
      </c>
      <c r="X1804" s="28">
        <f>'2021-22 Salary &amp; Benefits'!H$6</f>
        <v>0.2271</v>
      </c>
      <c r="Y1804" s="28">
        <f>'2021-22 Salary &amp; Benefits'!I$6</f>
        <v>0.22070000000000001</v>
      </c>
      <c r="Z1804" s="26">
        <f t="shared" si="401"/>
        <v>0</v>
      </c>
      <c r="AA1804" s="27">
        <f t="shared" si="393"/>
        <v>0</v>
      </c>
      <c r="AB1804" s="27">
        <f t="shared" si="402"/>
        <v>0</v>
      </c>
      <c r="AC1804" s="27">
        <f t="shared" si="403"/>
        <v>0</v>
      </c>
      <c r="AD1804" s="26">
        <f t="shared" si="404"/>
        <v>0</v>
      </c>
    </row>
    <row r="1805" spans="1:30" s="5" customFormat="1">
      <c r="A1805" s="129" t="s">
        <v>2374</v>
      </c>
      <c r="B1805" s="129" t="s">
        <v>874</v>
      </c>
      <c r="C1805" s="130">
        <v>2703</v>
      </c>
      <c r="D1805" s="129" t="s">
        <v>879</v>
      </c>
      <c r="E1805" s="169">
        <f>VLOOKUP($C1805,'2020-21 School Level AAFTE'!$C:$Z,11,FALSE)</f>
        <v>0.27600000000000002</v>
      </c>
      <c r="F1805" s="169" t="str">
        <f>VLOOKUP($C1805,'2020-21 School Level AAFTE'!$C:$Z,8,FALSE)</f>
        <v>No</v>
      </c>
      <c r="G1805" s="167">
        <f>VLOOKUP($C1805,'2020-21 School Level AAFTE'!$C:$I,7,FALSE)</f>
        <v>447.91</v>
      </c>
      <c r="H1805" s="145">
        <f>IFERROR(IF(F1805= "yes",VLOOKUP(C1805,Summary!$B:$I,5,0),0),0)</f>
        <v>0</v>
      </c>
      <c r="I1805" s="144">
        <f t="shared" si="394"/>
        <v>0</v>
      </c>
      <c r="J1805" s="101">
        <f>VLOOKUP($A1805,'2021-22 Salary &amp; Benefits'!$A:$I,3,FALSE)</f>
        <v>1.2</v>
      </c>
      <c r="K1805" s="101">
        <f>VLOOKUP($A1805,'2021-22 Salary &amp; Benefits'!$A:$I,4,FALSE)</f>
        <v>1.2</v>
      </c>
      <c r="L1805" s="121">
        <f t="shared" si="395"/>
        <v>0</v>
      </c>
      <c r="M1805" s="29">
        <v>15</v>
      </c>
      <c r="N1805" s="31">
        <f t="shared" si="396"/>
        <v>0</v>
      </c>
      <c r="O1805" s="29">
        <v>1.1000000000000001</v>
      </c>
      <c r="P1805" s="29">
        <v>36</v>
      </c>
      <c r="Q1805" s="32">
        <f t="shared" si="397"/>
        <v>0</v>
      </c>
      <c r="R1805" s="122">
        <f t="shared" si="398"/>
        <v>0</v>
      </c>
      <c r="S1805" s="25">
        <f>VLOOKUP($A1805,'2021-22 Salary &amp; Benefits'!$A:$I,5,FALSE)</f>
        <v>67585</v>
      </c>
      <c r="T1805" s="25">
        <f>VLOOKUP($A1805,'2021-22 Salary &amp; Benefits'!$A:$I,6,FALSE)</f>
        <v>68937</v>
      </c>
      <c r="U1805" s="26">
        <f t="shared" si="399"/>
        <v>0</v>
      </c>
      <c r="V1805" s="26">
        <f t="shared" si="400"/>
        <v>0</v>
      </c>
      <c r="W1805" s="26">
        <f>'2021-22 Salary &amp; Benefits'!G$6</f>
        <v>11848.32</v>
      </c>
      <c r="X1805" s="28">
        <f>'2021-22 Salary &amp; Benefits'!H$6</f>
        <v>0.2271</v>
      </c>
      <c r="Y1805" s="28">
        <f>'2021-22 Salary &amp; Benefits'!I$6</f>
        <v>0.22070000000000001</v>
      </c>
      <c r="Z1805" s="26">
        <f t="shared" si="401"/>
        <v>0</v>
      </c>
      <c r="AA1805" s="27">
        <f t="shared" ref="AA1805:AA1868" si="405">($T1805*$K1805*$R1805/180*3)</f>
        <v>0</v>
      </c>
      <c r="AB1805" s="27">
        <f t="shared" si="402"/>
        <v>0</v>
      </c>
      <c r="AC1805" s="27">
        <f t="shared" si="403"/>
        <v>0</v>
      </c>
      <c r="AD1805" s="26">
        <f t="shared" si="404"/>
        <v>0</v>
      </c>
    </row>
    <row r="1806" spans="1:30" s="5" customFormat="1">
      <c r="A1806" s="129" t="s">
        <v>2374</v>
      </c>
      <c r="B1806" s="129" t="s">
        <v>874</v>
      </c>
      <c r="C1806" s="130">
        <v>3343</v>
      </c>
      <c r="D1806" s="129" t="s">
        <v>884</v>
      </c>
      <c r="E1806" s="169">
        <f>VLOOKUP($C1806,'2020-21 School Level AAFTE'!$C:$Z,11,FALSE)</f>
        <v>0.2727</v>
      </c>
      <c r="F1806" s="169" t="str">
        <f>VLOOKUP($C1806,'2020-21 School Level AAFTE'!$C:$Z,8,FALSE)</f>
        <v>No</v>
      </c>
      <c r="G1806" s="167">
        <f>VLOOKUP($C1806,'2020-21 School Level AAFTE'!$C:$I,7,FALSE)</f>
        <v>1483.04</v>
      </c>
      <c r="H1806" s="145">
        <f>IFERROR(IF(F1806= "yes",VLOOKUP(C1806,Summary!$B:$I,5,0),0),0)</f>
        <v>0</v>
      </c>
      <c r="I1806" s="143">
        <f t="shared" si="394"/>
        <v>0</v>
      </c>
      <c r="J1806" s="101">
        <f>VLOOKUP($A1806,'2021-22 Salary &amp; Benefits'!$A:$I,3,FALSE)</f>
        <v>1.2</v>
      </c>
      <c r="K1806" s="101">
        <f>VLOOKUP($A1806,'2021-22 Salary &amp; Benefits'!$A:$I,4,FALSE)</f>
        <v>1.2</v>
      </c>
      <c r="L1806" s="45">
        <f t="shared" si="395"/>
        <v>0</v>
      </c>
      <c r="M1806" s="29">
        <v>15</v>
      </c>
      <c r="N1806" s="31">
        <f t="shared" si="396"/>
        <v>0</v>
      </c>
      <c r="O1806" s="29">
        <v>1.1000000000000001</v>
      </c>
      <c r="P1806" s="29">
        <v>36</v>
      </c>
      <c r="Q1806" s="32">
        <f t="shared" si="397"/>
        <v>0</v>
      </c>
      <c r="R1806" s="122">
        <f t="shared" si="398"/>
        <v>0</v>
      </c>
      <c r="S1806" s="25">
        <f>VLOOKUP($A1806,'2021-22 Salary &amp; Benefits'!$A:$I,5,FALSE)</f>
        <v>67585</v>
      </c>
      <c r="T1806" s="25">
        <f>VLOOKUP($A1806,'2021-22 Salary &amp; Benefits'!$A:$I,6,FALSE)</f>
        <v>68937</v>
      </c>
      <c r="U1806" s="26">
        <f t="shared" si="399"/>
        <v>0</v>
      </c>
      <c r="V1806" s="26">
        <f t="shared" si="400"/>
        <v>0</v>
      </c>
      <c r="W1806" s="26">
        <f>'2021-22 Salary &amp; Benefits'!G$6</f>
        <v>11848.32</v>
      </c>
      <c r="X1806" s="28">
        <f>'2021-22 Salary &amp; Benefits'!H$6</f>
        <v>0.2271</v>
      </c>
      <c r="Y1806" s="28">
        <f>'2021-22 Salary &amp; Benefits'!I$6</f>
        <v>0.22070000000000001</v>
      </c>
      <c r="Z1806" s="26">
        <f t="shared" si="401"/>
        <v>0</v>
      </c>
      <c r="AA1806" s="27">
        <f t="shared" si="405"/>
        <v>0</v>
      </c>
      <c r="AB1806" s="27">
        <f t="shared" si="402"/>
        <v>0</v>
      </c>
      <c r="AC1806" s="27">
        <f t="shared" si="403"/>
        <v>0</v>
      </c>
      <c r="AD1806" s="26">
        <f t="shared" si="404"/>
        <v>0</v>
      </c>
    </row>
    <row r="1807" spans="1:30" s="5" customFormat="1">
      <c r="A1807" s="129" t="s">
        <v>2374</v>
      </c>
      <c r="B1807" s="129" t="s">
        <v>874</v>
      </c>
      <c r="C1807" s="130">
        <v>3921</v>
      </c>
      <c r="D1807" s="129" t="s">
        <v>889</v>
      </c>
      <c r="E1807" s="169">
        <f>VLOOKUP($C1807,'2020-21 School Level AAFTE'!$C:$Z,11,FALSE)</f>
        <v>0.26729999999999998</v>
      </c>
      <c r="F1807" s="169" t="str">
        <f>VLOOKUP($C1807,'2020-21 School Level AAFTE'!$C:$Z,8,FALSE)</f>
        <v>No</v>
      </c>
      <c r="G1807" s="167">
        <f>VLOOKUP($C1807,'2020-21 School Level AAFTE'!$C:$I,7,FALSE)</f>
        <v>1508.5700000000002</v>
      </c>
      <c r="H1807" s="145">
        <f>IFERROR(IF(F1807= "yes",VLOOKUP(C1807,Summary!$B:$I,5,0),0),0)</f>
        <v>0</v>
      </c>
      <c r="I1807" s="144">
        <f t="shared" si="394"/>
        <v>0</v>
      </c>
      <c r="J1807" s="101">
        <f>VLOOKUP($A1807,'2021-22 Salary &amp; Benefits'!$A:$I,3,FALSE)</f>
        <v>1.2</v>
      </c>
      <c r="K1807" s="101">
        <f>VLOOKUP($A1807,'2021-22 Salary &amp; Benefits'!$A:$I,4,FALSE)</f>
        <v>1.2</v>
      </c>
      <c r="L1807" s="121">
        <f t="shared" si="395"/>
        <v>0</v>
      </c>
      <c r="M1807" s="29">
        <v>15</v>
      </c>
      <c r="N1807" s="31">
        <f t="shared" si="396"/>
        <v>0</v>
      </c>
      <c r="O1807" s="29">
        <v>1.1000000000000001</v>
      </c>
      <c r="P1807" s="29">
        <v>36</v>
      </c>
      <c r="Q1807" s="32">
        <f t="shared" si="397"/>
        <v>0</v>
      </c>
      <c r="R1807" s="122">
        <f t="shared" si="398"/>
        <v>0</v>
      </c>
      <c r="S1807" s="25">
        <f>VLOOKUP($A1807,'2021-22 Salary &amp; Benefits'!$A:$I,5,FALSE)</f>
        <v>67585</v>
      </c>
      <c r="T1807" s="25">
        <f>VLOOKUP($A1807,'2021-22 Salary &amp; Benefits'!$A:$I,6,FALSE)</f>
        <v>68937</v>
      </c>
      <c r="U1807" s="26">
        <f t="shared" si="399"/>
        <v>0</v>
      </c>
      <c r="V1807" s="26">
        <f t="shared" si="400"/>
        <v>0</v>
      </c>
      <c r="W1807" s="26">
        <f>'2021-22 Salary &amp; Benefits'!G$6</f>
        <v>11848.32</v>
      </c>
      <c r="X1807" s="28">
        <f>'2021-22 Salary &amp; Benefits'!H$6</f>
        <v>0.2271</v>
      </c>
      <c r="Y1807" s="28">
        <f>'2021-22 Salary &amp; Benefits'!I$6</f>
        <v>0.22070000000000001</v>
      </c>
      <c r="Z1807" s="26">
        <f t="shared" si="401"/>
        <v>0</v>
      </c>
      <c r="AA1807" s="27">
        <f t="shared" si="405"/>
        <v>0</v>
      </c>
      <c r="AB1807" s="27">
        <f t="shared" si="402"/>
        <v>0</v>
      </c>
      <c r="AC1807" s="27">
        <f t="shared" si="403"/>
        <v>0</v>
      </c>
      <c r="AD1807" s="26">
        <f t="shared" si="404"/>
        <v>0</v>
      </c>
    </row>
    <row r="1808" spans="1:30" s="5" customFormat="1">
      <c r="A1808" s="129" t="s">
        <v>2479</v>
      </c>
      <c r="B1808" s="129" t="s">
        <v>1593</v>
      </c>
      <c r="C1808" s="130">
        <v>3405</v>
      </c>
      <c r="D1808" s="129" t="s">
        <v>1594</v>
      </c>
      <c r="E1808" s="169">
        <f>VLOOKUP($C1808,'2020-21 School Level AAFTE'!$C:$Z,11,FALSE)</f>
        <v>0.52629999999999999</v>
      </c>
      <c r="F1808" s="169" t="str">
        <f>VLOOKUP($C1808,'2020-21 School Level AAFTE'!$C:$Z,8,FALSE)</f>
        <v>Yes</v>
      </c>
      <c r="G1808" s="167">
        <f>VLOOKUP($C1808,'2020-21 School Level AAFTE'!$C:$I,7,FALSE)</f>
        <v>63.1</v>
      </c>
      <c r="H1808" s="145">
        <f>IFERROR(IF(F1808= "yes",VLOOKUP(C1808,Summary!$B:$I,5,0),0),0)</f>
        <v>0</v>
      </c>
      <c r="I1808" s="144">
        <f t="shared" si="394"/>
        <v>63.1</v>
      </c>
      <c r="J1808" s="101">
        <f>VLOOKUP($A1808,'2021-22 Salary &amp; Benefits'!$A:$I,3,FALSE)</f>
        <v>1</v>
      </c>
      <c r="K1808" s="101">
        <f>VLOOKUP($A1808,'2021-22 Salary &amp; Benefits'!$A:$I,4,FALSE)</f>
        <v>1</v>
      </c>
      <c r="L1808" s="121">
        <f t="shared" si="395"/>
        <v>63.1</v>
      </c>
      <c r="M1808" s="29">
        <v>15</v>
      </c>
      <c r="N1808" s="31">
        <f t="shared" si="396"/>
        <v>4.206666666666667</v>
      </c>
      <c r="O1808" s="29">
        <v>1.1000000000000001</v>
      </c>
      <c r="P1808" s="29">
        <v>36</v>
      </c>
      <c r="Q1808" s="32">
        <f t="shared" si="397"/>
        <v>166.58400000000003</v>
      </c>
      <c r="R1808" s="122">
        <f t="shared" si="398"/>
        <v>0.18509333333333336</v>
      </c>
      <c r="S1808" s="25">
        <f>VLOOKUP($A1808,'2021-22 Salary &amp; Benefits'!$A:$I,5,FALSE)</f>
        <v>67585</v>
      </c>
      <c r="T1808" s="25">
        <f>VLOOKUP($A1808,'2021-22 Salary &amp; Benefits'!$A:$I,6,FALSE)</f>
        <v>68937</v>
      </c>
      <c r="U1808" s="26">
        <f t="shared" si="399"/>
        <v>12509.532933333336</v>
      </c>
      <c r="V1808" s="26">
        <f t="shared" si="400"/>
        <v>250.24618666666538</v>
      </c>
      <c r="W1808" s="26">
        <f>'2021-22 Salary &amp; Benefits'!G$6</f>
        <v>11848.32</v>
      </c>
      <c r="X1808" s="28">
        <f>'2021-22 Salary &amp; Benefits'!H$6</f>
        <v>0.2271</v>
      </c>
      <c r="Y1808" s="28">
        <f>'2021-22 Salary &amp; Benefits'!I$6</f>
        <v>0.22070000000000001</v>
      </c>
      <c r="Z1808" s="26">
        <f t="shared" si="401"/>
        <v>5089.1893057573343</v>
      </c>
      <c r="AA1808" s="27">
        <f t="shared" si="405"/>
        <v>212.66298533333332</v>
      </c>
      <c r="AB1808" s="27">
        <f t="shared" si="402"/>
        <v>46.934720863066666</v>
      </c>
      <c r="AC1808" s="27">
        <f t="shared" si="403"/>
        <v>259.5977061964</v>
      </c>
      <c r="AD1808" s="26">
        <f t="shared" si="404"/>
        <v>18108.566131953732</v>
      </c>
    </row>
    <row r="1809" spans="1:30" s="5" customFormat="1">
      <c r="A1809" s="129" t="s">
        <v>2366</v>
      </c>
      <c r="B1809" s="129" t="s">
        <v>763</v>
      </c>
      <c r="C1809" s="130">
        <v>2512</v>
      </c>
      <c r="D1809" s="129" t="s">
        <v>764</v>
      </c>
      <c r="E1809" s="169">
        <f>VLOOKUP($C1809,'2020-21 School Level AAFTE'!$C:$Z,11,FALSE)</f>
        <v>0.78100000000000003</v>
      </c>
      <c r="F1809" s="169" t="str">
        <f>VLOOKUP($C1809,'2020-21 School Level AAFTE'!$C:$Z,8,FALSE)</f>
        <v>Yes</v>
      </c>
      <c r="G1809" s="167">
        <f>VLOOKUP($C1809,'2020-21 School Level AAFTE'!$C:$I,7,FALSE)</f>
        <v>33.799999999999997</v>
      </c>
      <c r="H1809" s="145">
        <f>IFERROR(IF(F1809= "yes",VLOOKUP(C1809,Summary!$B:$I,5,0),0),0)</f>
        <v>0</v>
      </c>
      <c r="I1809" s="144">
        <f t="shared" si="394"/>
        <v>33.799999999999997</v>
      </c>
      <c r="J1809" s="101">
        <f>VLOOKUP($A1809,'2021-22 Salary &amp; Benefits'!$A:$I,3,FALSE)</f>
        <v>1.18</v>
      </c>
      <c r="K1809" s="101">
        <f>VLOOKUP($A1809,'2021-22 Salary &amp; Benefits'!$A:$I,4,FALSE)</f>
        <v>1.18</v>
      </c>
      <c r="L1809" s="121">
        <f t="shared" si="395"/>
        <v>33.799999999999997</v>
      </c>
      <c r="M1809" s="29">
        <v>15</v>
      </c>
      <c r="N1809" s="31">
        <f t="shared" si="396"/>
        <v>2.253333333333333</v>
      </c>
      <c r="O1809" s="29">
        <v>1.1000000000000001</v>
      </c>
      <c r="P1809" s="29">
        <v>36</v>
      </c>
      <c r="Q1809" s="32">
        <f t="shared" si="397"/>
        <v>89.231999999999985</v>
      </c>
      <c r="R1809" s="122">
        <f t="shared" si="398"/>
        <v>9.9146666666666647E-2</v>
      </c>
      <c r="S1809" s="25">
        <f>VLOOKUP($A1809,'2021-22 Salary &amp; Benefits'!$A:$I,5,FALSE)</f>
        <v>67585</v>
      </c>
      <c r="T1809" s="25">
        <f>VLOOKUP($A1809,'2021-22 Salary &amp; Benefits'!$A:$I,6,FALSE)</f>
        <v>68937</v>
      </c>
      <c r="U1809" s="26">
        <f t="shared" si="399"/>
        <v>7906.9764106666653</v>
      </c>
      <c r="V1809" s="26">
        <f t="shared" si="400"/>
        <v>158.17462613333191</v>
      </c>
      <c r="W1809" s="26">
        <f>'2021-22 Salary &amp; Benefits'!G$6</f>
        <v>11848.32</v>
      </c>
      <c r="X1809" s="28">
        <f>'2021-22 Salary &amp; Benefits'!H$6</f>
        <v>0.2271</v>
      </c>
      <c r="Y1809" s="28">
        <f>'2021-22 Salary &amp; Benefits'!I$6</f>
        <v>0.22070000000000001</v>
      </c>
      <c r="Z1809" s="26">
        <f t="shared" si="401"/>
        <v>3005.3049164500258</v>
      </c>
      <c r="AA1809" s="27">
        <f t="shared" si="405"/>
        <v>134.41918394666664</v>
      </c>
      <c r="AB1809" s="27">
        <f t="shared" si="402"/>
        <v>29.666313897029326</v>
      </c>
      <c r="AC1809" s="27">
        <f t="shared" si="403"/>
        <v>164.08549784369598</v>
      </c>
      <c r="AD1809" s="26">
        <f t="shared" si="404"/>
        <v>11234.541451093719</v>
      </c>
    </row>
    <row r="1810" spans="1:30" s="5" customFormat="1">
      <c r="A1810" s="129" t="s">
        <v>2366</v>
      </c>
      <c r="B1810" s="129" t="s">
        <v>763</v>
      </c>
      <c r="C1810" s="130">
        <v>2513</v>
      </c>
      <c r="D1810" s="129" t="s">
        <v>765</v>
      </c>
      <c r="E1810" s="169">
        <f>VLOOKUP($C1810,'2020-21 School Level AAFTE'!$C:$Z,11,FALSE)</f>
        <v>0.71160000000000001</v>
      </c>
      <c r="F1810" s="169" t="str">
        <f>VLOOKUP($C1810,'2020-21 School Level AAFTE'!$C:$Z,8,FALSE)</f>
        <v>Yes</v>
      </c>
      <c r="G1810" s="167">
        <f>VLOOKUP($C1810,'2020-21 School Level AAFTE'!$C:$I,7,FALSE)</f>
        <v>11.14</v>
      </c>
      <c r="H1810" s="145">
        <f>IFERROR(IF(F1810= "yes",VLOOKUP(C1810,Summary!$B:$I,5,0),0),0)</f>
        <v>0</v>
      </c>
      <c r="I1810" s="144">
        <f t="shared" si="394"/>
        <v>11.14</v>
      </c>
      <c r="J1810" s="101">
        <f>VLOOKUP($A1810,'2021-22 Salary &amp; Benefits'!$A:$I,3,FALSE)</f>
        <v>1.18</v>
      </c>
      <c r="K1810" s="101">
        <f>VLOOKUP($A1810,'2021-22 Salary &amp; Benefits'!$A:$I,4,FALSE)</f>
        <v>1.18</v>
      </c>
      <c r="L1810" s="121">
        <f t="shared" si="395"/>
        <v>11.14</v>
      </c>
      <c r="M1810" s="29">
        <v>15</v>
      </c>
      <c r="N1810" s="31">
        <f t="shared" si="396"/>
        <v>0.7426666666666667</v>
      </c>
      <c r="O1810" s="29">
        <v>1.1000000000000001</v>
      </c>
      <c r="P1810" s="29">
        <v>36</v>
      </c>
      <c r="Q1810" s="32">
        <f t="shared" si="397"/>
        <v>29.409600000000001</v>
      </c>
      <c r="R1810" s="122">
        <f t="shared" si="398"/>
        <v>3.2677333333333336E-2</v>
      </c>
      <c r="S1810" s="25">
        <f>VLOOKUP($A1810,'2021-22 Salary &amp; Benefits'!$A:$I,5,FALSE)</f>
        <v>67585</v>
      </c>
      <c r="T1810" s="25">
        <f>VLOOKUP($A1810,'2021-22 Salary &amp; Benefits'!$A:$I,6,FALSE)</f>
        <v>68937</v>
      </c>
      <c r="U1810" s="26">
        <f t="shared" si="399"/>
        <v>2606.0271365333338</v>
      </c>
      <c r="V1810" s="26">
        <f t="shared" si="400"/>
        <v>52.132110506666322</v>
      </c>
      <c r="W1810" s="26">
        <f>'2021-22 Salary &amp; Benefits'!G$6</f>
        <v>11848.32</v>
      </c>
      <c r="X1810" s="28">
        <f>'2021-22 Salary &amp; Benefits'!H$6</f>
        <v>0.2271</v>
      </c>
      <c r="Y1810" s="28">
        <f>'2021-22 Salary &amp; Benefits'!I$6</f>
        <v>0.22070000000000001</v>
      </c>
      <c r="Z1810" s="26">
        <f t="shared" si="401"/>
        <v>990.5058215755414</v>
      </c>
      <c r="AA1810" s="27">
        <f t="shared" si="405"/>
        <v>44.302654117333333</v>
      </c>
      <c r="AB1810" s="27">
        <f t="shared" si="402"/>
        <v>9.7775957636954676</v>
      </c>
      <c r="AC1810" s="27">
        <f t="shared" si="403"/>
        <v>54.080249881028799</v>
      </c>
      <c r="AD1810" s="26">
        <f t="shared" si="404"/>
        <v>3702.7453184965707</v>
      </c>
    </row>
    <row r="1811" spans="1:30" s="5" customFormat="1">
      <c r="A1811" s="129" t="s">
        <v>2491</v>
      </c>
      <c r="B1811" s="129" t="s">
        <v>1732</v>
      </c>
      <c r="C1811" s="130">
        <v>4265</v>
      </c>
      <c r="D1811" s="129" t="s">
        <v>1743</v>
      </c>
      <c r="E1811" s="169">
        <f>VLOOKUP($C1811,'2020-21 School Level AAFTE'!$C:$Z,11,FALSE)</f>
        <v>0.24859999999999999</v>
      </c>
      <c r="F1811" s="169" t="str">
        <f>VLOOKUP($C1811,'2020-21 School Level AAFTE'!$C:$Z,8,FALSE)</f>
        <v>No</v>
      </c>
      <c r="G1811" s="167">
        <f>VLOOKUP($C1811,'2020-21 School Level AAFTE'!$C:$I,7,FALSE)</f>
        <v>149.14000000000001</v>
      </c>
      <c r="H1811" s="145">
        <f>IFERROR(IF(F1811= "yes",VLOOKUP(C1811,Summary!$B:$I,5,0),0),0)</f>
        <v>0</v>
      </c>
      <c r="I1811" s="144">
        <f t="shared" si="394"/>
        <v>0</v>
      </c>
      <c r="J1811" s="101">
        <f>VLOOKUP($A1811,'2021-22 Salary &amp; Benefits'!$A:$I,3,FALSE)</f>
        <v>1.2</v>
      </c>
      <c r="K1811" s="101">
        <f>VLOOKUP($A1811,'2021-22 Salary &amp; Benefits'!$A:$I,4,FALSE)</f>
        <v>1.2</v>
      </c>
      <c r="L1811" s="121">
        <f t="shared" si="395"/>
        <v>0</v>
      </c>
      <c r="M1811" s="29">
        <v>15</v>
      </c>
      <c r="N1811" s="31">
        <f t="shared" si="396"/>
        <v>0</v>
      </c>
      <c r="O1811" s="29">
        <v>1.1000000000000001</v>
      </c>
      <c r="P1811" s="29">
        <v>36</v>
      </c>
      <c r="Q1811" s="32">
        <f t="shared" si="397"/>
        <v>0</v>
      </c>
      <c r="R1811" s="122">
        <f t="shared" si="398"/>
        <v>0</v>
      </c>
      <c r="S1811" s="25">
        <f>VLOOKUP($A1811,'2021-22 Salary &amp; Benefits'!$A:$I,5,FALSE)</f>
        <v>67585</v>
      </c>
      <c r="T1811" s="25">
        <f>VLOOKUP($A1811,'2021-22 Salary &amp; Benefits'!$A:$I,6,FALSE)</f>
        <v>68937</v>
      </c>
      <c r="U1811" s="26">
        <f t="shared" si="399"/>
        <v>0</v>
      </c>
      <c r="V1811" s="26">
        <f t="shared" si="400"/>
        <v>0</v>
      </c>
      <c r="W1811" s="26">
        <f>'2021-22 Salary &amp; Benefits'!G$6</f>
        <v>11848.32</v>
      </c>
      <c r="X1811" s="28">
        <f>'2021-22 Salary &amp; Benefits'!H$6</f>
        <v>0.2271</v>
      </c>
      <c r="Y1811" s="28">
        <f>'2021-22 Salary &amp; Benefits'!I$6</f>
        <v>0.22070000000000001</v>
      </c>
      <c r="Z1811" s="26">
        <f t="shared" si="401"/>
        <v>0</v>
      </c>
      <c r="AA1811" s="27">
        <f t="shared" si="405"/>
        <v>0</v>
      </c>
      <c r="AB1811" s="27">
        <f t="shared" si="402"/>
        <v>0</v>
      </c>
      <c r="AC1811" s="27">
        <f t="shared" si="403"/>
        <v>0</v>
      </c>
      <c r="AD1811" s="26">
        <f t="shared" si="404"/>
        <v>0</v>
      </c>
    </row>
    <row r="1812" spans="1:30" s="5" customFormat="1">
      <c r="A1812" s="129" t="s">
        <v>2491</v>
      </c>
      <c r="B1812" s="129" t="s">
        <v>1732</v>
      </c>
      <c r="C1812" s="130">
        <v>4366</v>
      </c>
      <c r="D1812" s="129" t="s">
        <v>798</v>
      </c>
      <c r="E1812" s="169">
        <f>VLOOKUP($C1812,'2020-21 School Level AAFTE'!$C:$Z,11,FALSE)</f>
        <v>0.24629999999999999</v>
      </c>
      <c r="F1812" s="169" t="str">
        <f>VLOOKUP($C1812,'2020-21 School Level AAFTE'!$C:$Z,8,FALSE)</f>
        <v>No</v>
      </c>
      <c r="G1812" s="167">
        <f>VLOOKUP($C1812,'2020-21 School Level AAFTE'!$C:$I,7,FALSE)</f>
        <v>315.2</v>
      </c>
      <c r="H1812" s="145">
        <f>IFERROR(IF(F1812= "yes",VLOOKUP(C1812,Summary!$B:$I,5,0),0),0)</f>
        <v>0</v>
      </c>
      <c r="I1812" s="144">
        <f t="shared" si="394"/>
        <v>0</v>
      </c>
      <c r="J1812" s="101">
        <f>VLOOKUP($A1812,'2021-22 Salary &amp; Benefits'!$A:$I,3,FALSE)</f>
        <v>1.2</v>
      </c>
      <c r="K1812" s="101">
        <f>VLOOKUP($A1812,'2021-22 Salary &amp; Benefits'!$A:$I,4,FALSE)</f>
        <v>1.2</v>
      </c>
      <c r="L1812" s="121">
        <f t="shared" si="395"/>
        <v>0</v>
      </c>
      <c r="M1812" s="29">
        <v>15</v>
      </c>
      <c r="N1812" s="31">
        <f t="shared" si="396"/>
        <v>0</v>
      </c>
      <c r="O1812" s="29">
        <v>1.1000000000000001</v>
      </c>
      <c r="P1812" s="29">
        <v>36</v>
      </c>
      <c r="Q1812" s="32">
        <f t="shared" si="397"/>
        <v>0</v>
      </c>
      <c r="R1812" s="122">
        <f t="shared" si="398"/>
        <v>0</v>
      </c>
      <c r="S1812" s="25">
        <f>VLOOKUP($A1812,'2021-22 Salary &amp; Benefits'!$A:$I,5,FALSE)</f>
        <v>67585</v>
      </c>
      <c r="T1812" s="25">
        <f>VLOOKUP($A1812,'2021-22 Salary &amp; Benefits'!$A:$I,6,FALSE)</f>
        <v>68937</v>
      </c>
      <c r="U1812" s="26">
        <f t="shared" si="399"/>
        <v>0</v>
      </c>
      <c r="V1812" s="26">
        <f t="shared" si="400"/>
        <v>0</v>
      </c>
      <c r="W1812" s="26">
        <f>'2021-22 Salary &amp; Benefits'!G$6</f>
        <v>11848.32</v>
      </c>
      <c r="X1812" s="28">
        <f>'2021-22 Salary &amp; Benefits'!H$6</f>
        <v>0.2271</v>
      </c>
      <c r="Y1812" s="28">
        <f>'2021-22 Salary &amp; Benefits'!I$6</f>
        <v>0.22070000000000001</v>
      </c>
      <c r="Z1812" s="26">
        <f t="shared" si="401"/>
        <v>0</v>
      </c>
      <c r="AA1812" s="27">
        <f t="shared" si="405"/>
        <v>0</v>
      </c>
      <c r="AB1812" s="27">
        <f t="shared" si="402"/>
        <v>0</v>
      </c>
      <c r="AC1812" s="27">
        <f t="shared" si="403"/>
        <v>0</v>
      </c>
      <c r="AD1812" s="26">
        <f t="shared" si="404"/>
        <v>0</v>
      </c>
    </row>
    <row r="1813" spans="1:30" s="5" customFormat="1">
      <c r="A1813" s="129" t="s">
        <v>2491</v>
      </c>
      <c r="B1813" s="129" t="s">
        <v>1732</v>
      </c>
      <c r="C1813" s="130">
        <v>3305</v>
      </c>
      <c r="D1813" s="129" t="s">
        <v>1737</v>
      </c>
      <c r="E1813" s="169">
        <f>VLOOKUP($C1813,'2020-21 School Level AAFTE'!$C:$Z,11,FALSE)</f>
        <v>0.25559999999999999</v>
      </c>
      <c r="F1813" s="169" t="str">
        <f>VLOOKUP($C1813,'2020-21 School Level AAFTE'!$C:$Z,8,FALSE)</f>
        <v>No</v>
      </c>
      <c r="G1813" s="167">
        <f>VLOOKUP($C1813,'2020-21 School Level AAFTE'!$C:$I,7,FALSE)</f>
        <v>399.35</v>
      </c>
      <c r="H1813" s="145">
        <f>IFERROR(IF(F1813= "yes",VLOOKUP(C1813,Summary!$B:$I,5,0),0),0)</f>
        <v>0</v>
      </c>
      <c r="I1813" s="143">
        <f t="shared" si="394"/>
        <v>0</v>
      </c>
      <c r="J1813" s="101">
        <f>VLOOKUP($A1813,'2021-22 Salary &amp; Benefits'!$A:$I,3,FALSE)</f>
        <v>1.2</v>
      </c>
      <c r="K1813" s="101">
        <f>VLOOKUP($A1813,'2021-22 Salary &amp; Benefits'!$A:$I,4,FALSE)</f>
        <v>1.2</v>
      </c>
      <c r="L1813" s="45">
        <f t="shared" si="395"/>
        <v>0</v>
      </c>
      <c r="M1813" s="29">
        <v>15</v>
      </c>
      <c r="N1813" s="31">
        <f t="shared" si="396"/>
        <v>0</v>
      </c>
      <c r="O1813" s="29">
        <v>1.1000000000000001</v>
      </c>
      <c r="P1813" s="29">
        <v>36</v>
      </c>
      <c r="Q1813" s="32">
        <f t="shared" si="397"/>
        <v>0</v>
      </c>
      <c r="R1813" s="122">
        <f t="shared" si="398"/>
        <v>0</v>
      </c>
      <c r="S1813" s="25">
        <f>VLOOKUP($A1813,'2021-22 Salary &amp; Benefits'!$A:$I,5,FALSE)</f>
        <v>67585</v>
      </c>
      <c r="T1813" s="25">
        <f>VLOOKUP($A1813,'2021-22 Salary &amp; Benefits'!$A:$I,6,FALSE)</f>
        <v>68937</v>
      </c>
      <c r="U1813" s="26">
        <f t="shared" si="399"/>
        <v>0</v>
      </c>
      <c r="V1813" s="26">
        <f t="shared" si="400"/>
        <v>0</v>
      </c>
      <c r="W1813" s="26">
        <f>'2021-22 Salary &amp; Benefits'!G$6</f>
        <v>11848.32</v>
      </c>
      <c r="X1813" s="28">
        <f>'2021-22 Salary &amp; Benefits'!H$6</f>
        <v>0.2271</v>
      </c>
      <c r="Y1813" s="28">
        <f>'2021-22 Salary &amp; Benefits'!I$6</f>
        <v>0.22070000000000001</v>
      </c>
      <c r="Z1813" s="26">
        <f t="shared" si="401"/>
        <v>0</v>
      </c>
      <c r="AA1813" s="27">
        <f t="shared" si="405"/>
        <v>0</v>
      </c>
      <c r="AB1813" s="27">
        <f t="shared" si="402"/>
        <v>0</v>
      </c>
      <c r="AC1813" s="27">
        <f t="shared" si="403"/>
        <v>0</v>
      </c>
      <c r="AD1813" s="26">
        <f t="shared" si="404"/>
        <v>0</v>
      </c>
    </row>
    <row r="1814" spans="1:30" s="5" customFormat="1">
      <c r="A1814" s="151" t="s">
        <v>2491</v>
      </c>
      <c r="B1814" s="129" t="s">
        <v>1732</v>
      </c>
      <c r="C1814" s="133">
        <v>4395</v>
      </c>
      <c r="D1814" s="151" t="s">
        <v>1745</v>
      </c>
      <c r="E1814" s="169">
        <f>VLOOKUP($C1814,'2020-21 School Level AAFTE'!$C:$Z,11,FALSE)</f>
        <v>0.23130000000000001</v>
      </c>
      <c r="F1814" s="169" t="str">
        <f>VLOOKUP($C1814,'2020-21 School Level AAFTE'!$C:$Z,8,FALSE)</f>
        <v>No</v>
      </c>
      <c r="G1814" s="167">
        <f>VLOOKUP($C1814,'2020-21 School Level AAFTE'!$C:$I,7,FALSE)</f>
        <v>773.55</v>
      </c>
      <c r="H1814" s="145">
        <f>IFERROR(IF(F1814= "yes",VLOOKUP(C1814,Summary!$B:$I,5,0),0),0)</f>
        <v>0</v>
      </c>
      <c r="I1814" s="143">
        <f t="shared" si="394"/>
        <v>0</v>
      </c>
      <c r="J1814" s="101">
        <f>VLOOKUP($A1814,'2021-22 Salary &amp; Benefits'!$A:$I,3,FALSE)</f>
        <v>1.2</v>
      </c>
      <c r="K1814" s="101">
        <f>VLOOKUP($A1814,'2021-22 Salary &amp; Benefits'!$A:$I,4,FALSE)</f>
        <v>1.2</v>
      </c>
      <c r="L1814" s="45">
        <f t="shared" si="395"/>
        <v>0</v>
      </c>
      <c r="M1814" s="29">
        <v>15</v>
      </c>
      <c r="N1814" s="31">
        <f t="shared" si="396"/>
        <v>0</v>
      </c>
      <c r="O1814" s="29">
        <v>1.1000000000000001</v>
      </c>
      <c r="P1814" s="29">
        <v>36</v>
      </c>
      <c r="Q1814" s="32">
        <f t="shared" si="397"/>
        <v>0</v>
      </c>
      <c r="R1814" s="122">
        <f t="shared" si="398"/>
        <v>0</v>
      </c>
      <c r="S1814" s="25">
        <f>VLOOKUP($A1814,'2021-22 Salary &amp; Benefits'!$A:$I,5,FALSE)</f>
        <v>67585</v>
      </c>
      <c r="T1814" s="25">
        <f>VLOOKUP($A1814,'2021-22 Salary &amp; Benefits'!$A:$I,6,FALSE)</f>
        <v>68937</v>
      </c>
      <c r="U1814" s="26">
        <f t="shared" si="399"/>
        <v>0</v>
      </c>
      <c r="V1814" s="26">
        <f t="shared" si="400"/>
        <v>0</v>
      </c>
      <c r="W1814" s="26">
        <f>'2021-22 Salary &amp; Benefits'!G$6</f>
        <v>11848.32</v>
      </c>
      <c r="X1814" s="28">
        <f>'2021-22 Salary &amp; Benefits'!H$6</f>
        <v>0.2271</v>
      </c>
      <c r="Y1814" s="28">
        <f>'2021-22 Salary &amp; Benefits'!I$6</f>
        <v>0.22070000000000001</v>
      </c>
      <c r="Z1814" s="26">
        <f t="shared" si="401"/>
        <v>0</v>
      </c>
      <c r="AA1814" s="27">
        <f t="shared" si="405"/>
        <v>0</v>
      </c>
      <c r="AB1814" s="27">
        <f t="shared" si="402"/>
        <v>0</v>
      </c>
      <c r="AC1814" s="27">
        <f t="shared" si="403"/>
        <v>0</v>
      </c>
      <c r="AD1814" s="26">
        <f t="shared" si="404"/>
        <v>0</v>
      </c>
    </row>
    <row r="1815" spans="1:30" s="5" customFormat="1">
      <c r="A1815" s="129" t="s">
        <v>2491</v>
      </c>
      <c r="B1815" s="129" t="s">
        <v>1732</v>
      </c>
      <c r="C1815" s="130">
        <v>2446</v>
      </c>
      <c r="D1815" s="129" t="s">
        <v>1736</v>
      </c>
      <c r="E1815" s="169">
        <f>VLOOKUP($C1815,'2020-21 School Level AAFTE'!$C:$Z,11,FALSE)</f>
        <v>0.43940000000000001</v>
      </c>
      <c r="F1815" s="169" t="str">
        <f>VLOOKUP($C1815,'2020-21 School Level AAFTE'!$C:$Z,8,FALSE)</f>
        <v>No</v>
      </c>
      <c r="G1815" s="167">
        <f>VLOOKUP($C1815,'2020-21 School Level AAFTE'!$C:$I,7,FALSE)</f>
        <v>170.62</v>
      </c>
      <c r="H1815" s="145">
        <f>IFERROR(IF(F1815= "yes",VLOOKUP(C1815,Summary!$B:$I,5,0),0),0)</f>
        <v>0</v>
      </c>
      <c r="I1815" s="143">
        <f t="shared" si="394"/>
        <v>0</v>
      </c>
      <c r="J1815" s="101">
        <f>VLOOKUP($A1815,'2021-22 Salary &amp; Benefits'!$A:$I,3,FALSE)</f>
        <v>1.2</v>
      </c>
      <c r="K1815" s="101">
        <f>VLOOKUP($A1815,'2021-22 Salary &amp; Benefits'!$A:$I,4,FALSE)</f>
        <v>1.2</v>
      </c>
      <c r="L1815" s="45">
        <f t="shared" si="395"/>
        <v>0</v>
      </c>
      <c r="M1815" s="29">
        <v>15</v>
      </c>
      <c r="N1815" s="31">
        <f t="shared" si="396"/>
        <v>0</v>
      </c>
      <c r="O1815" s="29">
        <v>1.1000000000000001</v>
      </c>
      <c r="P1815" s="29">
        <v>36</v>
      </c>
      <c r="Q1815" s="32">
        <f t="shared" si="397"/>
        <v>0</v>
      </c>
      <c r="R1815" s="122">
        <f t="shared" si="398"/>
        <v>0</v>
      </c>
      <c r="S1815" s="25">
        <f>VLOOKUP($A1815,'2021-22 Salary &amp; Benefits'!$A:$I,5,FALSE)</f>
        <v>67585</v>
      </c>
      <c r="T1815" s="25">
        <f>VLOOKUP($A1815,'2021-22 Salary &amp; Benefits'!$A:$I,6,FALSE)</f>
        <v>68937</v>
      </c>
      <c r="U1815" s="26">
        <f t="shared" si="399"/>
        <v>0</v>
      </c>
      <c r="V1815" s="26">
        <f t="shared" si="400"/>
        <v>0</v>
      </c>
      <c r="W1815" s="26">
        <f>'2021-22 Salary &amp; Benefits'!G$6</f>
        <v>11848.32</v>
      </c>
      <c r="X1815" s="28">
        <f>'2021-22 Salary &amp; Benefits'!H$6</f>
        <v>0.2271</v>
      </c>
      <c r="Y1815" s="28">
        <f>'2021-22 Salary &amp; Benefits'!I$6</f>
        <v>0.22070000000000001</v>
      </c>
      <c r="Z1815" s="26">
        <f t="shared" si="401"/>
        <v>0</v>
      </c>
      <c r="AA1815" s="27">
        <f t="shared" si="405"/>
        <v>0</v>
      </c>
      <c r="AB1815" s="27">
        <f t="shared" si="402"/>
        <v>0</v>
      </c>
      <c r="AC1815" s="27">
        <f t="shared" si="403"/>
        <v>0</v>
      </c>
      <c r="AD1815" s="26">
        <f t="shared" si="404"/>
        <v>0</v>
      </c>
    </row>
    <row r="1816" spans="1:30" s="5" customFormat="1">
      <c r="A1816" s="129" t="s">
        <v>2491</v>
      </c>
      <c r="B1816" s="129" t="s">
        <v>1732</v>
      </c>
      <c r="C1816" s="130">
        <v>4241</v>
      </c>
      <c r="D1816" s="129" t="s">
        <v>1742</v>
      </c>
      <c r="E1816" s="169">
        <f>VLOOKUP($C1816,'2020-21 School Level AAFTE'!$C:$Z,11,FALSE)</f>
        <v>0.13020000000000001</v>
      </c>
      <c r="F1816" s="169" t="str">
        <f>VLOOKUP($C1816,'2020-21 School Level AAFTE'!$C:$Z,8,FALSE)</f>
        <v>No</v>
      </c>
      <c r="G1816" s="167">
        <f>VLOOKUP($C1816,'2020-21 School Level AAFTE'!$C:$I,7,FALSE)</f>
        <v>533.26</v>
      </c>
      <c r="H1816" s="145">
        <f>IFERROR(IF(F1816= "yes",VLOOKUP(C1816,Summary!$B:$I,5,0),0),0)</f>
        <v>0</v>
      </c>
      <c r="I1816" s="144">
        <f t="shared" si="394"/>
        <v>0</v>
      </c>
      <c r="J1816" s="101">
        <f>VLOOKUP($A1816,'2021-22 Salary &amp; Benefits'!$A:$I,3,FALSE)</f>
        <v>1.2</v>
      </c>
      <c r="K1816" s="101">
        <f>VLOOKUP($A1816,'2021-22 Salary &amp; Benefits'!$A:$I,4,FALSE)</f>
        <v>1.2</v>
      </c>
      <c r="L1816" s="121">
        <f t="shared" si="395"/>
        <v>0</v>
      </c>
      <c r="M1816" s="29">
        <v>15</v>
      </c>
      <c r="N1816" s="31">
        <f t="shared" si="396"/>
        <v>0</v>
      </c>
      <c r="O1816" s="29">
        <v>1.1000000000000001</v>
      </c>
      <c r="P1816" s="29">
        <v>36</v>
      </c>
      <c r="Q1816" s="32">
        <f t="shared" si="397"/>
        <v>0</v>
      </c>
      <c r="R1816" s="122">
        <f t="shared" si="398"/>
        <v>0</v>
      </c>
      <c r="S1816" s="25">
        <f>VLOOKUP($A1816,'2021-22 Salary &amp; Benefits'!$A:$I,5,FALSE)</f>
        <v>67585</v>
      </c>
      <c r="T1816" s="25">
        <f>VLOOKUP($A1816,'2021-22 Salary &amp; Benefits'!$A:$I,6,FALSE)</f>
        <v>68937</v>
      </c>
      <c r="U1816" s="26">
        <f t="shared" si="399"/>
        <v>0</v>
      </c>
      <c r="V1816" s="26">
        <f t="shared" si="400"/>
        <v>0</v>
      </c>
      <c r="W1816" s="26">
        <f>'2021-22 Salary &amp; Benefits'!G$6</f>
        <v>11848.32</v>
      </c>
      <c r="X1816" s="28">
        <f>'2021-22 Salary &amp; Benefits'!H$6</f>
        <v>0.2271</v>
      </c>
      <c r="Y1816" s="28">
        <f>'2021-22 Salary &amp; Benefits'!I$6</f>
        <v>0.22070000000000001</v>
      </c>
      <c r="Z1816" s="26">
        <f t="shared" si="401"/>
        <v>0</v>
      </c>
      <c r="AA1816" s="27">
        <f t="shared" si="405"/>
        <v>0</v>
      </c>
      <c r="AB1816" s="27">
        <f t="shared" si="402"/>
        <v>0</v>
      </c>
      <c r="AC1816" s="27">
        <f t="shared" si="403"/>
        <v>0</v>
      </c>
      <c r="AD1816" s="26">
        <f t="shared" si="404"/>
        <v>0</v>
      </c>
    </row>
    <row r="1817" spans="1:30" s="5" customFormat="1">
      <c r="A1817" s="129" t="s">
        <v>2491</v>
      </c>
      <c r="B1817" s="129" t="s">
        <v>1732</v>
      </c>
      <c r="C1817" s="130">
        <v>3005</v>
      </c>
      <c r="D1817" s="129" t="s">
        <v>378</v>
      </c>
      <c r="E1817" s="169">
        <f>VLOOKUP($C1817,'2020-21 School Level AAFTE'!$C:$Z,11,FALSE)</f>
        <v>0.47039999999999998</v>
      </c>
      <c r="F1817" s="169" t="str">
        <f>VLOOKUP($C1817,'2020-21 School Level AAFTE'!$C:$Z,8,FALSE)</f>
        <v>No</v>
      </c>
      <c r="G1817" s="167">
        <f>VLOOKUP($C1817,'2020-21 School Level AAFTE'!$C:$I,7,FALSE)</f>
        <v>208.54</v>
      </c>
      <c r="H1817" s="145">
        <f>IFERROR(IF(F1817= "yes",VLOOKUP(C1817,Summary!$B:$I,5,0),0),0)</f>
        <v>0</v>
      </c>
      <c r="I1817" s="144">
        <f t="shared" si="394"/>
        <v>0</v>
      </c>
      <c r="J1817" s="101">
        <f>VLOOKUP($A1817,'2021-22 Salary &amp; Benefits'!$A:$I,3,FALSE)</f>
        <v>1.2</v>
      </c>
      <c r="K1817" s="101">
        <f>VLOOKUP($A1817,'2021-22 Salary &amp; Benefits'!$A:$I,4,FALSE)</f>
        <v>1.2</v>
      </c>
      <c r="L1817" s="121">
        <f t="shared" si="395"/>
        <v>0</v>
      </c>
      <c r="M1817" s="29">
        <v>15</v>
      </c>
      <c r="N1817" s="31">
        <f t="shared" si="396"/>
        <v>0</v>
      </c>
      <c r="O1817" s="29">
        <v>1.1000000000000001</v>
      </c>
      <c r="P1817" s="29">
        <v>36</v>
      </c>
      <c r="Q1817" s="32">
        <f t="shared" si="397"/>
        <v>0</v>
      </c>
      <c r="R1817" s="122">
        <f t="shared" si="398"/>
        <v>0</v>
      </c>
      <c r="S1817" s="25">
        <f>VLOOKUP($A1817,'2021-22 Salary &amp; Benefits'!$A:$I,5,FALSE)</f>
        <v>67585</v>
      </c>
      <c r="T1817" s="25">
        <f>VLOOKUP($A1817,'2021-22 Salary &amp; Benefits'!$A:$I,6,FALSE)</f>
        <v>68937</v>
      </c>
      <c r="U1817" s="26">
        <f t="shared" si="399"/>
        <v>0</v>
      </c>
      <c r="V1817" s="26">
        <f t="shared" si="400"/>
        <v>0</v>
      </c>
      <c r="W1817" s="26">
        <f>'2021-22 Salary &amp; Benefits'!G$6</f>
        <v>11848.32</v>
      </c>
      <c r="X1817" s="28">
        <f>'2021-22 Salary &amp; Benefits'!H$6</f>
        <v>0.2271</v>
      </c>
      <c r="Y1817" s="28">
        <f>'2021-22 Salary &amp; Benefits'!I$6</f>
        <v>0.22070000000000001</v>
      </c>
      <c r="Z1817" s="26">
        <f t="shared" si="401"/>
        <v>0</v>
      </c>
      <c r="AA1817" s="27">
        <f t="shared" si="405"/>
        <v>0</v>
      </c>
      <c r="AB1817" s="27">
        <f t="shared" si="402"/>
        <v>0</v>
      </c>
      <c r="AC1817" s="27">
        <f t="shared" si="403"/>
        <v>0</v>
      </c>
      <c r="AD1817" s="26">
        <f t="shared" si="404"/>
        <v>0</v>
      </c>
    </row>
    <row r="1818" spans="1:30" s="5" customFormat="1">
      <c r="A1818" s="129" t="s">
        <v>2491</v>
      </c>
      <c r="B1818" s="129" t="s">
        <v>1732</v>
      </c>
      <c r="C1818" s="130">
        <v>5128</v>
      </c>
      <c r="D1818" s="129" t="s">
        <v>1747</v>
      </c>
      <c r="E1818" s="169">
        <f>VLOOKUP($C1818,'2020-21 School Level AAFTE'!$C:$Z,11,FALSE)</f>
        <v>0.1026</v>
      </c>
      <c r="F1818" s="169" t="str">
        <f>VLOOKUP($C1818,'2020-21 School Level AAFTE'!$C:$Z,8,FALSE)</f>
        <v>No</v>
      </c>
      <c r="G1818" s="167">
        <f>VLOOKUP($C1818,'2020-21 School Level AAFTE'!$C:$I,7,FALSE)</f>
        <v>1677.65</v>
      </c>
      <c r="H1818" s="145">
        <f>IFERROR(IF(F1818= "yes",VLOOKUP(C1818,Summary!$B:$I,5,0),0),0)</f>
        <v>0</v>
      </c>
      <c r="I1818" s="144">
        <f t="shared" si="394"/>
        <v>0</v>
      </c>
      <c r="J1818" s="101">
        <f>VLOOKUP($A1818,'2021-22 Salary &amp; Benefits'!$A:$I,3,FALSE)</f>
        <v>1.2</v>
      </c>
      <c r="K1818" s="101">
        <f>VLOOKUP($A1818,'2021-22 Salary &amp; Benefits'!$A:$I,4,FALSE)</f>
        <v>1.2</v>
      </c>
      <c r="L1818" s="121">
        <f t="shared" si="395"/>
        <v>0</v>
      </c>
      <c r="M1818" s="29">
        <v>15</v>
      </c>
      <c r="N1818" s="31">
        <f t="shared" si="396"/>
        <v>0</v>
      </c>
      <c r="O1818" s="29">
        <v>1.1000000000000001</v>
      </c>
      <c r="P1818" s="29">
        <v>36</v>
      </c>
      <c r="Q1818" s="32">
        <f t="shared" si="397"/>
        <v>0</v>
      </c>
      <c r="R1818" s="122">
        <f t="shared" si="398"/>
        <v>0</v>
      </c>
      <c r="S1818" s="25">
        <f>VLOOKUP($A1818,'2021-22 Salary &amp; Benefits'!$A:$I,5,FALSE)</f>
        <v>67585</v>
      </c>
      <c r="T1818" s="25">
        <f>VLOOKUP($A1818,'2021-22 Salary &amp; Benefits'!$A:$I,6,FALSE)</f>
        <v>68937</v>
      </c>
      <c r="U1818" s="26">
        <f t="shared" si="399"/>
        <v>0</v>
      </c>
      <c r="V1818" s="26">
        <f t="shared" si="400"/>
        <v>0</v>
      </c>
      <c r="W1818" s="26">
        <f>'2021-22 Salary &amp; Benefits'!G$6</f>
        <v>11848.32</v>
      </c>
      <c r="X1818" s="28">
        <f>'2021-22 Salary &amp; Benefits'!H$6</f>
        <v>0.2271</v>
      </c>
      <c r="Y1818" s="28">
        <f>'2021-22 Salary &amp; Benefits'!I$6</f>
        <v>0.22070000000000001</v>
      </c>
      <c r="Z1818" s="26">
        <f t="shared" si="401"/>
        <v>0</v>
      </c>
      <c r="AA1818" s="27">
        <f t="shared" si="405"/>
        <v>0</v>
      </c>
      <c r="AB1818" s="27">
        <f t="shared" si="402"/>
        <v>0</v>
      </c>
      <c r="AC1818" s="27">
        <f t="shared" si="403"/>
        <v>0</v>
      </c>
      <c r="AD1818" s="26">
        <f t="shared" si="404"/>
        <v>0</v>
      </c>
    </row>
    <row r="1819" spans="1:30" s="5" customFormat="1">
      <c r="A1819" s="129" t="s">
        <v>2491</v>
      </c>
      <c r="B1819" s="129" t="s">
        <v>1732</v>
      </c>
      <c r="C1819" s="130">
        <v>3981</v>
      </c>
      <c r="D1819" s="129" t="s">
        <v>1739</v>
      </c>
      <c r="E1819" s="169">
        <f>VLOOKUP($C1819,'2020-21 School Level AAFTE'!$C:$Z,11,FALSE)</f>
        <v>0.25919999999999999</v>
      </c>
      <c r="F1819" s="169" t="str">
        <f>VLOOKUP($C1819,'2020-21 School Level AAFTE'!$C:$Z,8,FALSE)</f>
        <v>No</v>
      </c>
      <c r="G1819" s="167">
        <f>VLOOKUP($C1819,'2020-21 School Level AAFTE'!$C:$I,7,FALSE)</f>
        <v>5.87</v>
      </c>
      <c r="H1819" s="145">
        <f>IFERROR(IF(F1819= "yes",VLOOKUP(C1819,Summary!$B:$I,5,0),0),0)</f>
        <v>0</v>
      </c>
      <c r="I1819" s="144">
        <f t="shared" si="394"/>
        <v>0</v>
      </c>
      <c r="J1819" s="101">
        <f>VLOOKUP($A1819,'2021-22 Salary &amp; Benefits'!$A:$I,3,FALSE)</f>
        <v>1.2</v>
      </c>
      <c r="K1819" s="101">
        <f>VLOOKUP($A1819,'2021-22 Salary &amp; Benefits'!$A:$I,4,FALSE)</f>
        <v>1.2</v>
      </c>
      <c r="L1819" s="121">
        <f t="shared" si="395"/>
        <v>0</v>
      </c>
      <c r="M1819" s="29">
        <v>15</v>
      </c>
      <c r="N1819" s="31">
        <f t="shared" si="396"/>
        <v>0</v>
      </c>
      <c r="O1819" s="29">
        <v>1.1000000000000001</v>
      </c>
      <c r="P1819" s="29">
        <v>36</v>
      </c>
      <c r="Q1819" s="32">
        <f t="shared" si="397"/>
        <v>0</v>
      </c>
      <c r="R1819" s="122">
        <f t="shared" si="398"/>
        <v>0</v>
      </c>
      <c r="S1819" s="25">
        <f>VLOOKUP($A1819,'2021-22 Salary &amp; Benefits'!$A:$I,5,FALSE)</f>
        <v>67585</v>
      </c>
      <c r="T1819" s="25">
        <f>VLOOKUP($A1819,'2021-22 Salary &amp; Benefits'!$A:$I,6,FALSE)</f>
        <v>68937</v>
      </c>
      <c r="U1819" s="26">
        <f t="shared" si="399"/>
        <v>0</v>
      </c>
      <c r="V1819" s="26">
        <f t="shared" si="400"/>
        <v>0</v>
      </c>
      <c r="W1819" s="26">
        <f>'2021-22 Salary &amp; Benefits'!G$6</f>
        <v>11848.32</v>
      </c>
      <c r="X1819" s="28">
        <f>'2021-22 Salary &amp; Benefits'!H$6</f>
        <v>0.2271</v>
      </c>
      <c r="Y1819" s="28">
        <f>'2021-22 Salary &amp; Benefits'!I$6</f>
        <v>0.22070000000000001</v>
      </c>
      <c r="Z1819" s="26">
        <f t="shared" si="401"/>
        <v>0</v>
      </c>
      <c r="AA1819" s="27">
        <f t="shared" si="405"/>
        <v>0</v>
      </c>
      <c r="AB1819" s="27">
        <f t="shared" si="402"/>
        <v>0</v>
      </c>
      <c r="AC1819" s="27">
        <f t="shared" si="403"/>
        <v>0</v>
      </c>
      <c r="AD1819" s="26">
        <f t="shared" si="404"/>
        <v>0</v>
      </c>
    </row>
    <row r="1820" spans="1:30" s="5" customFormat="1">
      <c r="A1820" s="129" t="s">
        <v>2491</v>
      </c>
      <c r="B1820" s="129" t="s">
        <v>1732</v>
      </c>
      <c r="C1820" s="130">
        <v>5100</v>
      </c>
      <c r="D1820" s="129" t="s">
        <v>1746</v>
      </c>
      <c r="E1820" s="169">
        <f>VLOOKUP($C1820,'2020-21 School Level AAFTE'!$C:$Z,11,FALSE)</f>
        <v>9.5899999999999999E-2</v>
      </c>
      <c r="F1820" s="169" t="str">
        <f>VLOOKUP($C1820,'2020-21 School Level AAFTE'!$C:$Z,8,FALSE)</f>
        <v>No</v>
      </c>
      <c r="G1820" s="167">
        <f>VLOOKUP($C1820,'2020-21 School Level AAFTE'!$C:$I,7,FALSE)</f>
        <v>572.65</v>
      </c>
      <c r="H1820" s="145">
        <f>IFERROR(IF(F1820= "yes",VLOOKUP(C1820,Summary!$B:$I,5,0),0),0)</f>
        <v>0</v>
      </c>
      <c r="I1820" s="143">
        <f t="shared" si="394"/>
        <v>0</v>
      </c>
      <c r="J1820" s="101">
        <f>VLOOKUP($A1820,'2021-22 Salary &amp; Benefits'!$A:$I,3,FALSE)</f>
        <v>1.2</v>
      </c>
      <c r="K1820" s="101">
        <f>VLOOKUP($A1820,'2021-22 Salary &amp; Benefits'!$A:$I,4,FALSE)</f>
        <v>1.2</v>
      </c>
      <c r="L1820" s="45">
        <f t="shared" si="395"/>
        <v>0</v>
      </c>
      <c r="M1820" s="29">
        <v>15</v>
      </c>
      <c r="N1820" s="31">
        <f t="shared" si="396"/>
        <v>0</v>
      </c>
      <c r="O1820" s="29">
        <v>1.1000000000000001</v>
      </c>
      <c r="P1820" s="29">
        <v>36</v>
      </c>
      <c r="Q1820" s="32">
        <f t="shared" si="397"/>
        <v>0</v>
      </c>
      <c r="R1820" s="122">
        <f t="shared" si="398"/>
        <v>0</v>
      </c>
      <c r="S1820" s="25">
        <f>VLOOKUP($A1820,'2021-22 Salary &amp; Benefits'!$A:$I,5,FALSE)</f>
        <v>67585</v>
      </c>
      <c r="T1820" s="25">
        <f>VLOOKUP($A1820,'2021-22 Salary &amp; Benefits'!$A:$I,6,FALSE)</f>
        <v>68937</v>
      </c>
      <c r="U1820" s="26">
        <f t="shared" si="399"/>
        <v>0</v>
      </c>
      <c r="V1820" s="26">
        <f t="shared" si="400"/>
        <v>0</v>
      </c>
      <c r="W1820" s="26">
        <f>'2021-22 Salary &amp; Benefits'!G$6</f>
        <v>11848.32</v>
      </c>
      <c r="X1820" s="28">
        <f>'2021-22 Salary &amp; Benefits'!H$6</f>
        <v>0.2271</v>
      </c>
      <c r="Y1820" s="28">
        <f>'2021-22 Salary &amp; Benefits'!I$6</f>
        <v>0.22070000000000001</v>
      </c>
      <c r="Z1820" s="26">
        <f t="shared" si="401"/>
        <v>0</v>
      </c>
      <c r="AA1820" s="27">
        <f t="shared" si="405"/>
        <v>0</v>
      </c>
      <c r="AB1820" s="27">
        <f t="shared" si="402"/>
        <v>0</v>
      </c>
      <c r="AC1820" s="27">
        <f t="shared" si="403"/>
        <v>0</v>
      </c>
      <c r="AD1820" s="26">
        <f t="shared" si="404"/>
        <v>0</v>
      </c>
    </row>
    <row r="1821" spans="1:30" s="5" customFormat="1">
      <c r="A1821" s="129" t="s">
        <v>2491</v>
      </c>
      <c r="B1821" s="129" t="s">
        <v>1732</v>
      </c>
      <c r="C1821" s="130">
        <v>2073</v>
      </c>
      <c r="D1821" s="129" t="s">
        <v>1734</v>
      </c>
      <c r="E1821" s="169">
        <f>VLOOKUP($C1821,'2020-21 School Level AAFTE'!$C:$Z,11,FALSE)</f>
        <v>0.1615</v>
      </c>
      <c r="F1821" s="169" t="str">
        <f>VLOOKUP($C1821,'2020-21 School Level AAFTE'!$C:$Z,8,FALSE)</f>
        <v>No</v>
      </c>
      <c r="G1821" s="167">
        <f>VLOOKUP($C1821,'2020-21 School Level AAFTE'!$C:$I,7,FALSE)</f>
        <v>505.73</v>
      </c>
      <c r="H1821" s="145">
        <f>IFERROR(IF(F1821= "yes",VLOOKUP(C1821,Summary!$B:$I,5,0),0),0)</f>
        <v>0</v>
      </c>
      <c r="I1821" s="143">
        <f t="shared" si="394"/>
        <v>0</v>
      </c>
      <c r="J1821" s="101">
        <f>VLOOKUP($A1821,'2021-22 Salary &amp; Benefits'!$A:$I,3,FALSE)</f>
        <v>1.2</v>
      </c>
      <c r="K1821" s="101">
        <f>VLOOKUP($A1821,'2021-22 Salary &amp; Benefits'!$A:$I,4,FALSE)</f>
        <v>1.2</v>
      </c>
      <c r="L1821" s="45">
        <f t="shared" si="395"/>
        <v>0</v>
      </c>
      <c r="M1821" s="29">
        <v>15</v>
      </c>
      <c r="N1821" s="31">
        <f t="shared" si="396"/>
        <v>0</v>
      </c>
      <c r="O1821" s="29">
        <v>1.1000000000000001</v>
      </c>
      <c r="P1821" s="29">
        <v>36</v>
      </c>
      <c r="Q1821" s="32">
        <f t="shared" si="397"/>
        <v>0</v>
      </c>
      <c r="R1821" s="122">
        <f t="shared" si="398"/>
        <v>0</v>
      </c>
      <c r="S1821" s="25">
        <f>VLOOKUP($A1821,'2021-22 Salary &amp; Benefits'!$A:$I,5,FALSE)</f>
        <v>67585</v>
      </c>
      <c r="T1821" s="25">
        <f>VLOOKUP($A1821,'2021-22 Salary &amp; Benefits'!$A:$I,6,FALSE)</f>
        <v>68937</v>
      </c>
      <c r="U1821" s="26">
        <f t="shared" si="399"/>
        <v>0</v>
      </c>
      <c r="V1821" s="26">
        <f t="shared" si="400"/>
        <v>0</v>
      </c>
      <c r="W1821" s="26">
        <f>'2021-22 Salary &amp; Benefits'!G$6</f>
        <v>11848.32</v>
      </c>
      <c r="X1821" s="28">
        <f>'2021-22 Salary &amp; Benefits'!H$6</f>
        <v>0.2271</v>
      </c>
      <c r="Y1821" s="28">
        <f>'2021-22 Salary &amp; Benefits'!I$6</f>
        <v>0.22070000000000001</v>
      </c>
      <c r="Z1821" s="26">
        <f t="shared" si="401"/>
        <v>0</v>
      </c>
      <c r="AA1821" s="27">
        <f t="shared" si="405"/>
        <v>0</v>
      </c>
      <c r="AB1821" s="27">
        <f t="shared" si="402"/>
        <v>0</v>
      </c>
      <c r="AC1821" s="27">
        <f t="shared" si="403"/>
        <v>0</v>
      </c>
      <c r="AD1821" s="26">
        <f t="shared" si="404"/>
        <v>0</v>
      </c>
    </row>
    <row r="1822" spans="1:30" s="5" customFormat="1">
      <c r="A1822" s="129" t="s">
        <v>2491</v>
      </c>
      <c r="B1822" s="129" t="s">
        <v>1732</v>
      </c>
      <c r="C1822" s="130">
        <v>1904</v>
      </c>
      <c r="D1822" s="129" t="s">
        <v>3281</v>
      </c>
      <c r="E1822" s="169">
        <f>VLOOKUP($C1822,'2020-21 School Level AAFTE'!$C:$Z,11,FALSE)</f>
        <v>0.13650000000000001</v>
      </c>
      <c r="F1822" s="169" t="str">
        <f>VLOOKUP($C1822,'2020-21 School Level AAFTE'!$C:$Z,8,FALSE)</f>
        <v>No</v>
      </c>
      <c r="G1822" s="167">
        <f>VLOOKUP($C1822,'2020-21 School Level AAFTE'!$C:$I,7,FALSE)</f>
        <v>245.46999999999997</v>
      </c>
      <c r="H1822" s="145">
        <f>IFERROR(IF(F1822= "yes",VLOOKUP(C1822,Summary!$B:$I,5,0),0),0)</f>
        <v>0</v>
      </c>
      <c r="I1822" s="144">
        <f t="shared" si="394"/>
        <v>0</v>
      </c>
      <c r="J1822" s="101">
        <f>VLOOKUP($A1822,'2021-22 Salary &amp; Benefits'!$A:$I,3,FALSE)</f>
        <v>1.2</v>
      </c>
      <c r="K1822" s="101">
        <f>VLOOKUP($A1822,'2021-22 Salary &amp; Benefits'!$A:$I,4,FALSE)</f>
        <v>1.2</v>
      </c>
      <c r="L1822" s="121">
        <f t="shared" si="395"/>
        <v>0</v>
      </c>
      <c r="M1822" s="29">
        <v>15</v>
      </c>
      <c r="N1822" s="31">
        <f t="shared" si="396"/>
        <v>0</v>
      </c>
      <c r="O1822" s="29">
        <v>1.1000000000000001</v>
      </c>
      <c r="P1822" s="29">
        <v>36</v>
      </c>
      <c r="Q1822" s="32">
        <f t="shared" si="397"/>
        <v>0</v>
      </c>
      <c r="R1822" s="122">
        <f t="shared" si="398"/>
        <v>0</v>
      </c>
      <c r="S1822" s="25">
        <f>VLOOKUP($A1822,'2021-22 Salary &amp; Benefits'!$A:$I,5,FALSE)</f>
        <v>67585</v>
      </c>
      <c r="T1822" s="25">
        <f>VLOOKUP($A1822,'2021-22 Salary &amp; Benefits'!$A:$I,6,FALSE)</f>
        <v>68937</v>
      </c>
      <c r="U1822" s="26">
        <f t="shared" si="399"/>
        <v>0</v>
      </c>
      <c r="V1822" s="26">
        <f t="shared" si="400"/>
        <v>0</v>
      </c>
      <c r="W1822" s="26">
        <f>'2021-22 Salary &amp; Benefits'!G$6</f>
        <v>11848.32</v>
      </c>
      <c r="X1822" s="28">
        <f>'2021-22 Salary &amp; Benefits'!H$6</f>
        <v>0.2271</v>
      </c>
      <c r="Y1822" s="28">
        <f>'2021-22 Salary &amp; Benefits'!I$6</f>
        <v>0.22070000000000001</v>
      </c>
      <c r="Z1822" s="26">
        <f t="shared" si="401"/>
        <v>0</v>
      </c>
      <c r="AA1822" s="27">
        <f t="shared" si="405"/>
        <v>0</v>
      </c>
      <c r="AB1822" s="27">
        <f t="shared" si="402"/>
        <v>0</v>
      </c>
      <c r="AC1822" s="27">
        <f t="shared" si="403"/>
        <v>0</v>
      </c>
      <c r="AD1822" s="26">
        <f t="shared" si="404"/>
        <v>0</v>
      </c>
    </row>
    <row r="1823" spans="1:30" s="5" customFormat="1">
      <c r="A1823" s="129" t="s">
        <v>2491</v>
      </c>
      <c r="B1823" s="129" t="s">
        <v>1732</v>
      </c>
      <c r="C1823" s="130">
        <v>3561</v>
      </c>
      <c r="D1823" s="129" t="s">
        <v>1738</v>
      </c>
      <c r="E1823" s="169">
        <f>VLOOKUP($C1823,'2020-21 School Level AAFTE'!$C:$Z,11,FALSE)</f>
        <v>0.23230000000000001</v>
      </c>
      <c r="F1823" s="169" t="str">
        <f>VLOOKUP($C1823,'2020-21 School Level AAFTE'!$C:$Z,8,FALSE)</f>
        <v>No</v>
      </c>
      <c r="G1823" s="167">
        <f>VLOOKUP($C1823,'2020-21 School Level AAFTE'!$C:$I,7,FALSE)</f>
        <v>479.14</v>
      </c>
      <c r="H1823" s="145">
        <f>IFERROR(IF(F1823= "yes",VLOOKUP(C1823,Summary!$B:$I,5,0),0),0)</f>
        <v>0</v>
      </c>
      <c r="I1823" s="143">
        <f t="shared" si="394"/>
        <v>0</v>
      </c>
      <c r="J1823" s="101">
        <f>VLOOKUP($A1823,'2021-22 Salary &amp; Benefits'!$A:$I,3,FALSE)</f>
        <v>1.2</v>
      </c>
      <c r="K1823" s="101">
        <f>VLOOKUP($A1823,'2021-22 Salary &amp; Benefits'!$A:$I,4,FALSE)</f>
        <v>1.2</v>
      </c>
      <c r="L1823" s="45">
        <f t="shared" si="395"/>
        <v>0</v>
      </c>
      <c r="M1823" s="29">
        <v>15</v>
      </c>
      <c r="N1823" s="31">
        <f t="shared" si="396"/>
        <v>0</v>
      </c>
      <c r="O1823" s="29">
        <v>1.1000000000000001</v>
      </c>
      <c r="P1823" s="29">
        <v>36</v>
      </c>
      <c r="Q1823" s="32">
        <f t="shared" si="397"/>
        <v>0</v>
      </c>
      <c r="R1823" s="122">
        <f t="shared" si="398"/>
        <v>0</v>
      </c>
      <c r="S1823" s="25">
        <f>VLOOKUP($A1823,'2021-22 Salary &amp; Benefits'!$A:$I,5,FALSE)</f>
        <v>67585</v>
      </c>
      <c r="T1823" s="25">
        <f>VLOOKUP($A1823,'2021-22 Salary &amp; Benefits'!$A:$I,6,FALSE)</f>
        <v>68937</v>
      </c>
      <c r="U1823" s="26">
        <f t="shared" si="399"/>
        <v>0</v>
      </c>
      <c r="V1823" s="26">
        <f t="shared" si="400"/>
        <v>0</v>
      </c>
      <c r="W1823" s="26">
        <f>'2021-22 Salary &amp; Benefits'!G$6</f>
        <v>11848.32</v>
      </c>
      <c r="X1823" s="28">
        <f>'2021-22 Salary &amp; Benefits'!H$6</f>
        <v>0.2271</v>
      </c>
      <c r="Y1823" s="28">
        <f>'2021-22 Salary &amp; Benefits'!I$6</f>
        <v>0.22070000000000001</v>
      </c>
      <c r="Z1823" s="26">
        <f t="shared" si="401"/>
        <v>0</v>
      </c>
      <c r="AA1823" s="27">
        <f t="shared" si="405"/>
        <v>0</v>
      </c>
      <c r="AB1823" s="27">
        <f t="shared" si="402"/>
        <v>0</v>
      </c>
      <c r="AC1823" s="27">
        <f t="shared" si="403"/>
        <v>0</v>
      </c>
      <c r="AD1823" s="26">
        <f t="shared" si="404"/>
        <v>0</v>
      </c>
    </row>
    <row r="1824" spans="1:30" s="5" customFormat="1">
      <c r="A1824" s="129" t="s">
        <v>2491</v>
      </c>
      <c r="B1824" s="129" t="s">
        <v>1732</v>
      </c>
      <c r="C1824" s="130">
        <v>4184</v>
      </c>
      <c r="D1824" s="129" t="s">
        <v>1741</v>
      </c>
      <c r="E1824" s="169">
        <f>VLOOKUP($C1824,'2020-21 School Level AAFTE'!$C:$Z,11,FALSE)</f>
        <v>0.1615</v>
      </c>
      <c r="F1824" s="169" t="str">
        <f>VLOOKUP($C1824,'2020-21 School Level AAFTE'!$C:$Z,8,FALSE)</f>
        <v>No</v>
      </c>
      <c r="G1824" s="167">
        <f>VLOOKUP($C1824,'2020-21 School Level AAFTE'!$C:$I,7,FALSE)</f>
        <v>543.83000000000004</v>
      </c>
      <c r="H1824" s="145">
        <f>IFERROR(IF(F1824= "yes",VLOOKUP(C1824,Summary!$B:$I,5,0),0),0)</f>
        <v>0</v>
      </c>
      <c r="I1824" s="144">
        <f t="shared" si="394"/>
        <v>0</v>
      </c>
      <c r="J1824" s="101">
        <f>VLOOKUP($A1824,'2021-22 Salary &amp; Benefits'!$A:$I,3,FALSE)</f>
        <v>1.2</v>
      </c>
      <c r="K1824" s="101">
        <f>VLOOKUP($A1824,'2021-22 Salary &amp; Benefits'!$A:$I,4,FALSE)</f>
        <v>1.2</v>
      </c>
      <c r="L1824" s="121">
        <f t="shared" si="395"/>
        <v>0</v>
      </c>
      <c r="M1824" s="29">
        <v>15</v>
      </c>
      <c r="N1824" s="31">
        <f t="shared" si="396"/>
        <v>0</v>
      </c>
      <c r="O1824" s="29">
        <v>1.1000000000000001</v>
      </c>
      <c r="P1824" s="29">
        <v>36</v>
      </c>
      <c r="Q1824" s="32">
        <f t="shared" si="397"/>
        <v>0</v>
      </c>
      <c r="R1824" s="122">
        <f t="shared" si="398"/>
        <v>0</v>
      </c>
      <c r="S1824" s="25">
        <f>VLOOKUP($A1824,'2021-22 Salary &amp; Benefits'!$A:$I,5,FALSE)</f>
        <v>67585</v>
      </c>
      <c r="T1824" s="25">
        <f>VLOOKUP($A1824,'2021-22 Salary &amp; Benefits'!$A:$I,6,FALSE)</f>
        <v>68937</v>
      </c>
      <c r="U1824" s="26">
        <f t="shared" si="399"/>
        <v>0</v>
      </c>
      <c r="V1824" s="26">
        <f t="shared" si="400"/>
        <v>0</v>
      </c>
      <c r="W1824" s="26">
        <f>'2021-22 Salary &amp; Benefits'!G$6</f>
        <v>11848.32</v>
      </c>
      <c r="X1824" s="28">
        <f>'2021-22 Salary &amp; Benefits'!H$6</f>
        <v>0.2271</v>
      </c>
      <c r="Y1824" s="28">
        <f>'2021-22 Salary &amp; Benefits'!I$6</f>
        <v>0.22070000000000001</v>
      </c>
      <c r="Z1824" s="26">
        <f t="shared" si="401"/>
        <v>0</v>
      </c>
      <c r="AA1824" s="27">
        <f t="shared" si="405"/>
        <v>0</v>
      </c>
      <c r="AB1824" s="27">
        <f t="shared" si="402"/>
        <v>0</v>
      </c>
      <c r="AC1824" s="27">
        <f t="shared" si="403"/>
        <v>0</v>
      </c>
      <c r="AD1824" s="26">
        <f t="shared" si="404"/>
        <v>0</v>
      </c>
    </row>
    <row r="1825" spans="1:30" s="5" customFormat="1">
      <c r="A1825" s="129" t="s">
        <v>2491</v>
      </c>
      <c r="B1825" s="129" t="s">
        <v>1732</v>
      </c>
      <c r="C1825" s="130">
        <v>1730</v>
      </c>
      <c r="D1825" s="129" t="s">
        <v>1733</v>
      </c>
      <c r="E1825" s="169">
        <f>VLOOKUP($C1825,'2020-21 School Level AAFTE'!$C:$Z,11,FALSE)</f>
        <v>0.1825</v>
      </c>
      <c r="F1825" s="169" t="str">
        <f>VLOOKUP($C1825,'2020-21 School Level AAFTE'!$C:$Z,8,FALSE)</f>
        <v>No</v>
      </c>
      <c r="G1825" s="167">
        <f>VLOOKUP($C1825,'2020-21 School Level AAFTE'!$C:$I,7,FALSE)</f>
        <v>9.1199999999999992</v>
      </c>
      <c r="H1825" s="145">
        <f>IFERROR(IF(F1825= "yes",VLOOKUP(C1825,Summary!$B:$I,5,0),0),0)</f>
        <v>0</v>
      </c>
      <c r="I1825" s="144">
        <f t="shared" si="394"/>
        <v>0</v>
      </c>
      <c r="J1825" s="101">
        <f>VLOOKUP($A1825,'2021-22 Salary &amp; Benefits'!$A:$I,3,FALSE)</f>
        <v>1.2</v>
      </c>
      <c r="K1825" s="101">
        <f>VLOOKUP($A1825,'2021-22 Salary &amp; Benefits'!$A:$I,4,FALSE)</f>
        <v>1.2</v>
      </c>
      <c r="L1825" s="121">
        <f t="shared" si="395"/>
        <v>0</v>
      </c>
      <c r="M1825" s="29">
        <v>15</v>
      </c>
      <c r="N1825" s="31">
        <f t="shared" si="396"/>
        <v>0</v>
      </c>
      <c r="O1825" s="29">
        <v>1.1000000000000001</v>
      </c>
      <c r="P1825" s="29">
        <v>36</v>
      </c>
      <c r="Q1825" s="32">
        <f t="shared" si="397"/>
        <v>0</v>
      </c>
      <c r="R1825" s="122">
        <f t="shared" si="398"/>
        <v>0</v>
      </c>
      <c r="S1825" s="25">
        <f>VLOOKUP($A1825,'2021-22 Salary &amp; Benefits'!$A:$I,5,FALSE)</f>
        <v>67585</v>
      </c>
      <c r="T1825" s="25">
        <f>VLOOKUP($A1825,'2021-22 Salary &amp; Benefits'!$A:$I,6,FALSE)</f>
        <v>68937</v>
      </c>
      <c r="U1825" s="26">
        <f t="shared" si="399"/>
        <v>0</v>
      </c>
      <c r="V1825" s="26">
        <f t="shared" si="400"/>
        <v>0</v>
      </c>
      <c r="W1825" s="26">
        <f>'2021-22 Salary &amp; Benefits'!G$6</f>
        <v>11848.32</v>
      </c>
      <c r="X1825" s="28">
        <f>'2021-22 Salary &amp; Benefits'!H$6</f>
        <v>0.2271</v>
      </c>
      <c r="Y1825" s="28">
        <f>'2021-22 Salary &amp; Benefits'!I$6</f>
        <v>0.22070000000000001</v>
      </c>
      <c r="Z1825" s="26">
        <f t="shared" si="401"/>
        <v>0</v>
      </c>
      <c r="AA1825" s="27">
        <f t="shared" si="405"/>
        <v>0</v>
      </c>
      <c r="AB1825" s="27">
        <f t="shared" si="402"/>
        <v>0</v>
      </c>
      <c r="AC1825" s="27">
        <f t="shared" si="403"/>
        <v>0</v>
      </c>
      <c r="AD1825" s="26">
        <f t="shared" si="404"/>
        <v>0</v>
      </c>
    </row>
    <row r="1826" spans="1:30" s="5" customFormat="1">
      <c r="A1826" s="129" t="s">
        <v>2491</v>
      </c>
      <c r="B1826" s="129" t="s">
        <v>1732</v>
      </c>
      <c r="C1826" s="130">
        <v>2428</v>
      </c>
      <c r="D1826" s="129" t="s">
        <v>1735</v>
      </c>
      <c r="E1826" s="169">
        <f>VLOOKUP($C1826,'2020-21 School Level AAFTE'!$C:$Z,11,FALSE)</f>
        <v>0.2029</v>
      </c>
      <c r="F1826" s="169" t="str">
        <f>VLOOKUP($C1826,'2020-21 School Level AAFTE'!$C:$Z,8,FALSE)</f>
        <v>No</v>
      </c>
      <c r="G1826" s="167">
        <f>VLOOKUP($C1826,'2020-21 School Level AAFTE'!$C:$I,7,FALSE)</f>
        <v>1541.95</v>
      </c>
      <c r="H1826" s="145">
        <f>IFERROR(IF(F1826= "yes",VLOOKUP(C1826,Summary!$B:$I,5,0),0),0)</f>
        <v>0</v>
      </c>
      <c r="I1826" s="144">
        <f t="shared" si="394"/>
        <v>0</v>
      </c>
      <c r="J1826" s="101">
        <f>VLOOKUP($A1826,'2021-22 Salary &amp; Benefits'!$A:$I,3,FALSE)</f>
        <v>1.2</v>
      </c>
      <c r="K1826" s="101">
        <f>VLOOKUP($A1826,'2021-22 Salary &amp; Benefits'!$A:$I,4,FALSE)</f>
        <v>1.2</v>
      </c>
      <c r="L1826" s="121">
        <f t="shared" si="395"/>
        <v>0</v>
      </c>
      <c r="M1826" s="29">
        <v>15</v>
      </c>
      <c r="N1826" s="31">
        <f t="shared" si="396"/>
        <v>0</v>
      </c>
      <c r="O1826" s="29">
        <v>1.1000000000000001</v>
      </c>
      <c r="P1826" s="29">
        <v>36</v>
      </c>
      <c r="Q1826" s="32">
        <f t="shared" si="397"/>
        <v>0</v>
      </c>
      <c r="R1826" s="122">
        <f t="shared" si="398"/>
        <v>0</v>
      </c>
      <c r="S1826" s="25">
        <f>VLOOKUP($A1826,'2021-22 Salary &amp; Benefits'!$A:$I,5,FALSE)</f>
        <v>67585</v>
      </c>
      <c r="T1826" s="25">
        <f>VLOOKUP($A1826,'2021-22 Salary &amp; Benefits'!$A:$I,6,FALSE)</f>
        <v>68937</v>
      </c>
      <c r="U1826" s="26">
        <f t="shared" si="399"/>
        <v>0</v>
      </c>
      <c r="V1826" s="26">
        <f t="shared" si="400"/>
        <v>0</v>
      </c>
      <c r="W1826" s="26">
        <f>'2021-22 Salary &amp; Benefits'!G$6</f>
        <v>11848.32</v>
      </c>
      <c r="X1826" s="28">
        <f>'2021-22 Salary &amp; Benefits'!H$6</f>
        <v>0.2271</v>
      </c>
      <c r="Y1826" s="28">
        <f>'2021-22 Salary &amp; Benefits'!I$6</f>
        <v>0.22070000000000001</v>
      </c>
      <c r="Z1826" s="26">
        <f t="shared" si="401"/>
        <v>0</v>
      </c>
      <c r="AA1826" s="27">
        <f t="shared" si="405"/>
        <v>0</v>
      </c>
      <c r="AB1826" s="27">
        <f t="shared" si="402"/>
        <v>0</v>
      </c>
      <c r="AC1826" s="27">
        <f t="shared" si="403"/>
        <v>0</v>
      </c>
      <c r="AD1826" s="26">
        <f t="shared" si="404"/>
        <v>0</v>
      </c>
    </row>
    <row r="1827" spans="1:30" s="5" customFormat="1">
      <c r="A1827" s="129" t="s">
        <v>2491</v>
      </c>
      <c r="B1827" s="129" t="s">
        <v>1732</v>
      </c>
      <c r="C1827" s="130">
        <v>4383</v>
      </c>
      <c r="D1827" s="129" t="s">
        <v>1744</v>
      </c>
      <c r="E1827" s="169">
        <f>VLOOKUP($C1827,'2020-21 School Level AAFTE'!$C:$Z,11,FALSE)</f>
        <v>7.2599999999999998E-2</v>
      </c>
      <c r="F1827" s="169" t="str">
        <f>VLOOKUP($C1827,'2020-21 School Level AAFTE'!$C:$Z,8,FALSE)</f>
        <v>No</v>
      </c>
      <c r="G1827" s="167">
        <f>VLOOKUP($C1827,'2020-21 School Level AAFTE'!$C:$I,7,FALSE)</f>
        <v>391.02</v>
      </c>
      <c r="H1827" s="145">
        <f>IFERROR(IF(F1827= "yes",VLOOKUP(C1827,Summary!$B:$I,5,0),0),0)</f>
        <v>0</v>
      </c>
      <c r="I1827" s="144">
        <f t="shared" si="394"/>
        <v>0</v>
      </c>
      <c r="J1827" s="101">
        <f>VLOOKUP($A1827,'2021-22 Salary &amp; Benefits'!$A:$I,3,FALSE)</f>
        <v>1.2</v>
      </c>
      <c r="K1827" s="101">
        <f>VLOOKUP($A1827,'2021-22 Salary &amp; Benefits'!$A:$I,4,FALSE)</f>
        <v>1.2</v>
      </c>
      <c r="L1827" s="121">
        <f t="shared" si="395"/>
        <v>0</v>
      </c>
      <c r="M1827" s="29">
        <v>15</v>
      </c>
      <c r="N1827" s="31">
        <f t="shared" si="396"/>
        <v>0</v>
      </c>
      <c r="O1827" s="29">
        <v>1.1000000000000001</v>
      </c>
      <c r="P1827" s="29">
        <v>36</v>
      </c>
      <c r="Q1827" s="32">
        <f t="shared" si="397"/>
        <v>0</v>
      </c>
      <c r="R1827" s="122">
        <f t="shared" si="398"/>
        <v>0</v>
      </c>
      <c r="S1827" s="25">
        <f>VLOOKUP($A1827,'2021-22 Salary &amp; Benefits'!$A:$I,5,FALSE)</f>
        <v>67585</v>
      </c>
      <c r="T1827" s="25">
        <f>VLOOKUP($A1827,'2021-22 Salary &amp; Benefits'!$A:$I,6,FALSE)</f>
        <v>68937</v>
      </c>
      <c r="U1827" s="26">
        <f t="shared" si="399"/>
        <v>0</v>
      </c>
      <c r="V1827" s="26">
        <f t="shared" si="400"/>
        <v>0</v>
      </c>
      <c r="W1827" s="26">
        <f>'2021-22 Salary &amp; Benefits'!G$6</f>
        <v>11848.32</v>
      </c>
      <c r="X1827" s="28">
        <f>'2021-22 Salary &amp; Benefits'!H$6</f>
        <v>0.2271</v>
      </c>
      <c r="Y1827" s="28">
        <f>'2021-22 Salary &amp; Benefits'!I$6</f>
        <v>0.22070000000000001</v>
      </c>
      <c r="Z1827" s="26">
        <f t="shared" si="401"/>
        <v>0</v>
      </c>
      <c r="AA1827" s="27">
        <f t="shared" si="405"/>
        <v>0</v>
      </c>
      <c r="AB1827" s="27">
        <f t="shared" si="402"/>
        <v>0</v>
      </c>
      <c r="AC1827" s="27">
        <f t="shared" si="403"/>
        <v>0</v>
      </c>
      <c r="AD1827" s="26">
        <f t="shared" si="404"/>
        <v>0</v>
      </c>
    </row>
    <row r="1828" spans="1:30" s="5" customFormat="1">
      <c r="A1828" s="129" t="s">
        <v>2491</v>
      </c>
      <c r="B1828" s="129" t="s">
        <v>1732</v>
      </c>
      <c r="C1828" s="130">
        <v>4145</v>
      </c>
      <c r="D1828" s="129" t="s">
        <v>1740</v>
      </c>
      <c r="E1828" s="169">
        <f>VLOOKUP($C1828,'2020-21 School Level AAFTE'!$C:$Z,11,FALSE)</f>
        <v>0.14799999999999999</v>
      </c>
      <c r="F1828" s="169" t="str">
        <f>VLOOKUP($C1828,'2020-21 School Level AAFTE'!$C:$Z,8,FALSE)</f>
        <v>No</v>
      </c>
      <c r="G1828" s="167">
        <f>VLOOKUP($C1828,'2020-21 School Level AAFTE'!$C:$I,7,FALSE)</f>
        <v>674.32</v>
      </c>
      <c r="H1828" s="145">
        <f>IFERROR(IF(F1828= "yes",VLOOKUP(C1828,Summary!$B:$I,5,0),0),0)</f>
        <v>0</v>
      </c>
      <c r="I1828" s="143">
        <f t="shared" si="394"/>
        <v>0</v>
      </c>
      <c r="J1828" s="101">
        <f>VLOOKUP($A1828,'2021-22 Salary &amp; Benefits'!$A:$I,3,FALSE)</f>
        <v>1.2</v>
      </c>
      <c r="K1828" s="101">
        <f>VLOOKUP($A1828,'2021-22 Salary &amp; Benefits'!$A:$I,4,FALSE)</f>
        <v>1.2</v>
      </c>
      <c r="L1828" s="45">
        <f t="shared" si="395"/>
        <v>0</v>
      </c>
      <c r="M1828" s="29">
        <v>15</v>
      </c>
      <c r="N1828" s="31">
        <f t="shared" si="396"/>
        <v>0</v>
      </c>
      <c r="O1828" s="29">
        <v>1.1000000000000001</v>
      </c>
      <c r="P1828" s="29">
        <v>36</v>
      </c>
      <c r="Q1828" s="32">
        <f t="shared" si="397"/>
        <v>0</v>
      </c>
      <c r="R1828" s="122">
        <f t="shared" si="398"/>
        <v>0</v>
      </c>
      <c r="S1828" s="25">
        <f>VLOOKUP($A1828,'2021-22 Salary &amp; Benefits'!$A:$I,5,FALSE)</f>
        <v>67585</v>
      </c>
      <c r="T1828" s="25">
        <f>VLOOKUP($A1828,'2021-22 Salary &amp; Benefits'!$A:$I,6,FALSE)</f>
        <v>68937</v>
      </c>
      <c r="U1828" s="26">
        <f t="shared" si="399"/>
        <v>0</v>
      </c>
      <c r="V1828" s="26">
        <f t="shared" si="400"/>
        <v>0</v>
      </c>
      <c r="W1828" s="26">
        <f>'2021-22 Salary &amp; Benefits'!G$6</f>
        <v>11848.32</v>
      </c>
      <c r="X1828" s="28">
        <f>'2021-22 Salary &amp; Benefits'!H$6</f>
        <v>0.2271</v>
      </c>
      <c r="Y1828" s="28">
        <f>'2021-22 Salary &amp; Benefits'!I$6</f>
        <v>0.22070000000000001</v>
      </c>
      <c r="Z1828" s="26">
        <f t="shared" si="401"/>
        <v>0</v>
      </c>
      <c r="AA1828" s="27">
        <f t="shared" si="405"/>
        <v>0</v>
      </c>
      <c r="AB1828" s="27">
        <f t="shared" si="402"/>
        <v>0</v>
      </c>
      <c r="AC1828" s="27">
        <f t="shared" si="403"/>
        <v>0</v>
      </c>
      <c r="AD1828" s="26">
        <f t="shared" si="404"/>
        <v>0</v>
      </c>
    </row>
    <row r="1829" spans="1:30" s="5" customFormat="1">
      <c r="A1829" s="129" t="s">
        <v>2372</v>
      </c>
      <c r="B1829" s="129" t="s">
        <v>835</v>
      </c>
      <c r="C1829" s="130">
        <v>5015</v>
      </c>
      <c r="D1829" s="129" t="s">
        <v>843</v>
      </c>
      <c r="E1829" s="169">
        <f>VLOOKUP($C1829,'2020-21 School Level AAFTE'!$C:$Z,11,FALSE)</f>
        <v>2.6800000000000001E-2</v>
      </c>
      <c r="F1829" s="169" t="str">
        <f>VLOOKUP($C1829,'2020-21 School Level AAFTE'!$C:$Z,8,FALSE)</f>
        <v>No</v>
      </c>
      <c r="G1829" s="167">
        <f>VLOOKUP($C1829,'2020-21 School Level AAFTE'!$C:$I,7,FALSE)</f>
        <v>546.41999999999996</v>
      </c>
      <c r="H1829" s="145">
        <f>IFERROR(IF(F1829= "yes",VLOOKUP(C1829,Summary!$B:$I,5,0),0),0)</f>
        <v>0</v>
      </c>
      <c r="I1829" s="144">
        <f t="shared" si="394"/>
        <v>0</v>
      </c>
      <c r="J1829" s="101">
        <f>VLOOKUP($A1829,'2021-22 Salary &amp; Benefits'!$A:$I,3,FALSE)</f>
        <v>1.18</v>
      </c>
      <c r="K1829" s="101">
        <f>VLOOKUP($A1829,'2021-22 Salary &amp; Benefits'!$A:$I,4,FALSE)</f>
        <v>1.18</v>
      </c>
      <c r="L1829" s="121">
        <f t="shared" si="395"/>
        <v>0</v>
      </c>
      <c r="M1829" s="29">
        <v>15</v>
      </c>
      <c r="N1829" s="31">
        <f t="shared" si="396"/>
        <v>0</v>
      </c>
      <c r="O1829" s="29">
        <v>1.1000000000000001</v>
      </c>
      <c r="P1829" s="29">
        <v>36</v>
      </c>
      <c r="Q1829" s="32">
        <f t="shared" si="397"/>
        <v>0</v>
      </c>
      <c r="R1829" s="122">
        <f t="shared" si="398"/>
        <v>0</v>
      </c>
      <c r="S1829" s="25">
        <f>VLOOKUP($A1829,'2021-22 Salary &amp; Benefits'!$A:$I,5,FALSE)</f>
        <v>67585</v>
      </c>
      <c r="T1829" s="25">
        <f>VLOOKUP($A1829,'2021-22 Salary &amp; Benefits'!$A:$I,6,FALSE)</f>
        <v>68937</v>
      </c>
      <c r="U1829" s="26">
        <f t="shared" si="399"/>
        <v>0</v>
      </c>
      <c r="V1829" s="26">
        <f t="shared" si="400"/>
        <v>0</v>
      </c>
      <c r="W1829" s="26">
        <f>'2021-22 Salary &amp; Benefits'!G$6</f>
        <v>11848.32</v>
      </c>
      <c r="X1829" s="28">
        <f>'2021-22 Salary &amp; Benefits'!H$6</f>
        <v>0.2271</v>
      </c>
      <c r="Y1829" s="28">
        <f>'2021-22 Salary &amp; Benefits'!I$6</f>
        <v>0.22070000000000001</v>
      </c>
      <c r="Z1829" s="26">
        <f t="shared" si="401"/>
        <v>0</v>
      </c>
      <c r="AA1829" s="27">
        <f t="shared" si="405"/>
        <v>0</v>
      </c>
      <c r="AB1829" s="27">
        <f t="shared" si="402"/>
        <v>0</v>
      </c>
      <c r="AC1829" s="27">
        <f t="shared" si="403"/>
        <v>0</v>
      </c>
      <c r="AD1829" s="26">
        <f t="shared" si="404"/>
        <v>0</v>
      </c>
    </row>
    <row r="1830" spans="1:30" s="5" customFormat="1">
      <c r="A1830" s="129" t="s">
        <v>2372</v>
      </c>
      <c r="B1830" s="129" t="s">
        <v>835</v>
      </c>
      <c r="C1830" s="130">
        <v>4397</v>
      </c>
      <c r="D1830" s="129" t="s">
        <v>842</v>
      </c>
      <c r="E1830" s="169">
        <f>VLOOKUP($C1830,'2020-21 School Level AAFTE'!$C:$Z,11,FALSE)</f>
        <v>6.7299999999999999E-2</v>
      </c>
      <c r="F1830" s="169" t="str">
        <f>VLOOKUP($C1830,'2020-21 School Level AAFTE'!$C:$Z,8,FALSE)</f>
        <v>No</v>
      </c>
      <c r="G1830" s="167">
        <f>VLOOKUP($C1830,'2020-21 School Level AAFTE'!$C:$I,7,FALSE)</f>
        <v>457.83</v>
      </c>
      <c r="H1830" s="145">
        <f>IFERROR(IF(F1830= "yes",VLOOKUP(C1830,Summary!$B:$I,5,0),0),0)</f>
        <v>0</v>
      </c>
      <c r="I1830" s="143">
        <f t="shared" si="394"/>
        <v>0</v>
      </c>
      <c r="J1830" s="101">
        <f>VLOOKUP($A1830,'2021-22 Salary &amp; Benefits'!$A:$I,3,FALSE)</f>
        <v>1.18</v>
      </c>
      <c r="K1830" s="101">
        <f>VLOOKUP($A1830,'2021-22 Salary &amp; Benefits'!$A:$I,4,FALSE)</f>
        <v>1.18</v>
      </c>
      <c r="L1830" s="45">
        <f t="shared" si="395"/>
        <v>0</v>
      </c>
      <c r="M1830" s="29">
        <v>15</v>
      </c>
      <c r="N1830" s="31">
        <f t="shared" si="396"/>
        <v>0</v>
      </c>
      <c r="O1830" s="29">
        <v>1.1000000000000001</v>
      </c>
      <c r="P1830" s="29">
        <v>36</v>
      </c>
      <c r="Q1830" s="32">
        <f t="shared" si="397"/>
        <v>0</v>
      </c>
      <c r="R1830" s="122">
        <f t="shared" si="398"/>
        <v>0</v>
      </c>
      <c r="S1830" s="25">
        <f>VLOOKUP($A1830,'2021-22 Salary &amp; Benefits'!$A:$I,5,FALSE)</f>
        <v>67585</v>
      </c>
      <c r="T1830" s="25">
        <f>VLOOKUP($A1830,'2021-22 Salary &amp; Benefits'!$A:$I,6,FALSE)</f>
        <v>68937</v>
      </c>
      <c r="U1830" s="26">
        <f t="shared" si="399"/>
        <v>0</v>
      </c>
      <c r="V1830" s="26">
        <f t="shared" si="400"/>
        <v>0</v>
      </c>
      <c r="W1830" s="26">
        <f>'2021-22 Salary &amp; Benefits'!G$6</f>
        <v>11848.32</v>
      </c>
      <c r="X1830" s="28">
        <f>'2021-22 Salary &amp; Benefits'!H$6</f>
        <v>0.2271</v>
      </c>
      <c r="Y1830" s="28">
        <f>'2021-22 Salary &amp; Benefits'!I$6</f>
        <v>0.22070000000000001</v>
      </c>
      <c r="Z1830" s="26">
        <f t="shared" si="401"/>
        <v>0</v>
      </c>
      <c r="AA1830" s="27">
        <f t="shared" si="405"/>
        <v>0</v>
      </c>
      <c r="AB1830" s="27">
        <f t="shared" si="402"/>
        <v>0</v>
      </c>
      <c r="AC1830" s="27">
        <f t="shared" si="403"/>
        <v>0</v>
      </c>
      <c r="AD1830" s="26">
        <f t="shared" si="404"/>
        <v>0</v>
      </c>
    </row>
    <row r="1831" spans="1:30" s="5" customFormat="1">
      <c r="A1831" s="129" t="s">
        <v>2372</v>
      </c>
      <c r="B1831" s="129" t="s">
        <v>835</v>
      </c>
      <c r="C1831" s="130">
        <v>4308</v>
      </c>
      <c r="D1831" s="129" t="s">
        <v>841</v>
      </c>
      <c r="E1831" s="169">
        <f>VLOOKUP($C1831,'2020-21 School Level AAFTE'!$C:$Z,11,FALSE)</f>
        <v>0.1222</v>
      </c>
      <c r="F1831" s="169" t="str">
        <f>VLOOKUP($C1831,'2020-21 School Level AAFTE'!$C:$Z,8,FALSE)</f>
        <v>No</v>
      </c>
      <c r="G1831" s="167">
        <f>VLOOKUP($C1831,'2020-21 School Level AAFTE'!$C:$I,7,FALSE)</f>
        <v>504.22</v>
      </c>
      <c r="H1831" s="145">
        <f>IFERROR(IF(F1831= "yes",VLOOKUP(C1831,Summary!$B:$I,5,0),0),0)</f>
        <v>0</v>
      </c>
      <c r="I1831" s="143">
        <f t="shared" si="394"/>
        <v>0</v>
      </c>
      <c r="J1831" s="101">
        <f>VLOOKUP($A1831,'2021-22 Salary &amp; Benefits'!$A:$I,3,FALSE)</f>
        <v>1.18</v>
      </c>
      <c r="K1831" s="101">
        <f>VLOOKUP($A1831,'2021-22 Salary &amp; Benefits'!$A:$I,4,FALSE)</f>
        <v>1.18</v>
      </c>
      <c r="L1831" s="45">
        <f t="shared" si="395"/>
        <v>0</v>
      </c>
      <c r="M1831" s="29">
        <v>15</v>
      </c>
      <c r="N1831" s="31">
        <f t="shared" si="396"/>
        <v>0</v>
      </c>
      <c r="O1831" s="29">
        <v>1.1000000000000001</v>
      </c>
      <c r="P1831" s="29">
        <v>36</v>
      </c>
      <c r="Q1831" s="32">
        <f t="shared" si="397"/>
        <v>0</v>
      </c>
      <c r="R1831" s="122">
        <f t="shared" si="398"/>
        <v>0</v>
      </c>
      <c r="S1831" s="25">
        <f>VLOOKUP($A1831,'2021-22 Salary &amp; Benefits'!$A:$I,5,FALSE)</f>
        <v>67585</v>
      </c>
      <c r="T1831" s="25">
        <f>VLOOKUP($A1831,'2021-22 Salary &amp; Benefits'!$A:$I,6,FALSE)</f>
        <v>68937</v>
      </c>
      <c r="U1831" s="26">
        <f t="shared" si="399"/>
        <v>0</v>
      </c>
      <c r="V1831" s="26">
        <f t="shared" si="400"/>
        <v>0</v>
      </c>
      <c r="W1831" s="26">
        <f>'2021-22 Salary &amp; Benefits'!G$6</f>
        <v>11848.32</v>
      </c>
      <c r="X1831" s="28">
        <f>'2021-22 Salary &amp; Benefits'!H$6</f>
        <v>0.2271</v>
      </c>
      <c r="Y1831" s="28">
        <f>'2021-22 Salary &amp; Benefits'!I$6</f>
        <v>0.22070000000000001</v>
      </c>
      <c r="Z1831" s="26">
        <f t="shared" si="401"/>
        <v>0</v>
      </c>
      <c r="AA1831" s="27">
        <f t="shared" si="405"/>
        <v>0</v>
      </c>
      <c r="AB1831" s="27">
        <f t="shared" si="402"/>
        <v>0</v>
      </c>
      <c r="AC1831" s="27">
        <f t="shared" si="403"/>
        <v>0</v>
      </c>
      <c r="AD1831" s="26">
        <f t="shared" si="404"/>
        <v>0</v>
      </c>
    </row>
    <row r="1832" spans="1:30" s="5" customFormat="1">
      <c r="A1832" s="129" t="s">
        <v>2372</v>
      </c>
      <c r="B1832" s="129" t="s">
        <v>835</v>
      </c>
      <c r="C1832" s="130">
        <v>2222</v>
      </c>
      <c r="D1832" s="129" t="s">
        <v>837</v>
      </c>
      <c r="E1832" s="169">
        <f>VLOOKUP($C1832,'2020-21 School Level AAFTE'!$C:$Z,11,FALSE)</f>
        <v>9.2799999999999994E-2</v>
      </c>
      <c r="F1832" s="169" t="str">
        <f>VLOOKUP($C1832,'2020-21 School Level AAFTE'!$C:$Z,8,FALSE)</f>
        <v>No</v>
      </c>
      <c r="G1832" s="167">
        <f>VLOOKUP($C1832,'2020-21 School Level AAFTE'!$C:$I,7,FALSE)</f>
        <v>469.9</v>
      </c>
      <c r="H1832" s="145">
        <f>IFERROR(IF(F1832= "yes",VLOOKUP(C1832,Summary!$B:$I,5,0),0),0)</f>
        <v>0</v>
      </c>
      <c r="I1832" s="144">
        <f t="shared" si="394"/>
        <v>0</v>
      </c>
      <c r="J1832" s="101">
        <f>VLOOKUP($A1832,'2021-22 Salary &amp; Benefits'!$A:$I,3,FALSE)</f>
        <v>1.18</v>
      </c>
      <c r="K1832" s="101">
        <f>VLOOKUP($A1832,'2021-22 Salary &amp; Benefits'!$A:$I,4,FALSE)</f>
        <v>1.18</v>
      </c>
      <c r="L1832" s="121">
        <f t="shared" si="395"/>
        <v>0</v>
      </c>
      <c r="M1832" s="29">
        <v>15</v>
      </c>
      <c r="N1832" s="31">
        <f t="shared" si="396"/>
        <v>0</v>
      </c>
      <c r="O1832" s="29">
        <v>1.1000000000000001</v>
      </c>
      <c r="P1832" s="29">
        <v>36</v>
      </c>
      <c r="Q1832" s="32">
        <f t="shared" si="397"/>
        <v>0</v>
      </c>
      <c r="R1832" s="122">
        <f t="shared" si="398"/>
        <v>0</v>
      </c>
      <c r="S1832" s="25">
        <f>VLOOKUP($A1832,'2021-22 Salary &amp; Benefits'!$A:$I,5,FALSE)</f>
        <v>67585</v>
      </c>
      <c r="T1832" s="25">
        <f>VLOOKUP($A1832,'2021-22 Salary &amp; Benefits'!$A:$I,6,FALSE)</f>
        <v>68937</v>
      </c>
      <c r="U1832" s="26">
        <f t="shared" si="399"/>
        <v>0</v>
      </c>
      <c r="V1832" s="26">
        <f t="shared" si="400"/>
        <v>0</v>
      </c>
      <c r="W1832" s="26">
        <f>'2021-22 Salary &amp; Benefits'!G$6</f>
        <v>11848.32</v>
      </c>
      <c r="X1832" s="28">
        <f>'2021-22 Salary &amp; Benefits'!H$6</f>
        <v>0.2271</v>
      </c>
      <c r="Y1832" s="28">
        <f>'2021-22 Salary &amp; Benefits'!I$6</f>
        <v>0.22070000000000001</v>
      </c>
      <c r="Z1832" s="26">
        <f t="shared" si="401"/>
        <v>0</v>
      </c>
      <c r="AA1832" s="27">
        <f t="shared" si="405"/>
        <v>0</v>
      </c>
      <c r="AB1832" s="27">
        <f t="shared" si="402"/>
        <v>0</v>
      </c>
      <c r="AC1832" s="27">
        <f t="shared" si="403"/>
        <v>0</v>
      </c>
      <c r="AD1832" s="26">
        <f t="shared" si="404"/>
        <v>0</v>
      </c>
    </row>
    <row r="1833" spans="1:30" s="5" customFormat="1">
      <c r="A1833" s="129" t="s">
        <v>2372</v>
      </c>
      <c r="B1833" s="129" t="s">
        <v>835</v>
      </c>
      <c r="C1833" s="130">
        <v>2850</v>
      </c>
      <c r="D1833" s="129" t="s">
        <v>840</v>
      </c>
      <c r="E1833" s="169">
        <f>VLOOKUP($C1833,'2020-21 School Level AAFTE'!$C:$Z,11,FALSE)</f>
        <v>8.8999999999999996E-2</v>
      </c>
      <c r="F1833" s="169" t="str">
        <f>VLOOKUP($C1833,'2020-21 School Level AAFTE'!$C:$Z,8,FALSE)</f>
        <v>No</v>
      </c>
      <c r="G1833" s="167">
        <f>VLOOKUP($C1833,'2020-21 School Level AAFTE'!$C:$I,7,FALSE)</f>
        <v>1992.93</v>
      </c>
      <c r="H1833" s="145">
        <f>IFERROR(IF(F1833= "yes",VLOOKUP(C1833,Summary!$B:$I,5,0),0),0)</f>
        <v>0</v>
      </c>
      <c r="I1833" s="144">
        <f t="shared" si="394"/>
        <v>0</v>
      </c>
      <c r="J1833" s="101">
        <f>VLOOKUP($A1833,'2021-22 Salary &amp; Benefits'!$A:$I,3,FALSE)</f>
        <v>1.18</v>
      </c>
      <c r="K1833" s="101">
        <f>VLOOKUP($A1833,'2021-22 Salary &amp; Benefits'!$A:$I,4,FALSE)</f>
        <v>1.18</v>
      </c>
      <c r="L1833" s="121">
        <f t="shared" si="395"/>
        <v>0</v>
      </c>
      <c r="M1833" s="29">
        <v>15</v>
      </c>
      <c r="N1833" s="31">
        <f t="shared" si="396"/>
        <v>0</v>
      </c>
      <c r="O1833" s="29">
        <v>1.1000000000000001</v>
      </c>
      <c r="P1833" s="29">
        <v>36</v>
      </c>
      <c r="Q1833" s="32">
        <f t="shared" si="397"/>
        <v>0</v>
      </c>
      <c r="R1833" s="122">
        <f t="shared" si="398"/>
        <v>0</v>
      </c>
      <c r="S1833" s="25">
        <f>VLOOKUP($A1833,'2021-22 Salary &amp; Benefits'!$A:$I,5,FALSE)</f>
        <v>67585</v>
      </c>
      <c r="T1833" s="25">
        <f>VLOOKUP($A1833,'2021-22 Salary &amp; Benefits'!$A:$I,6,FALSE)</f>
        <v>68937</v>
      </c>
      <c r="U1833" s="26">
        <f t="shared" si="399"/>
        <v>0</v>
      </c>
      <c r="V1833" s="26">
        <f t="shared" si="400"/>
        <v>0</v>
      </c>
      <c r="W1833" s="26">
        <f>'2021-22 Salary &amp; Benefits'!G$6</f>
        <v>11848.32</v>
      </c>
      <c r="X1833" s="28">
        <f>'2021-22 Salary &amp; Benefits'!H$6</f>
        <v>0.2271</v>
      </c>
      <c r="Y1833" s="28">
        <f>'2021-22 Salary &amp; Benefits'!I$6</f>
        <v>0.22070000000000001</v>
      </c>
      <c r="Z1833" s="26">
        <f t="shared" si="401"/>
        <v>0</v>
      </c>
      <c r="AA1833" s="27">
        <f t="shared" si="405"/>
        <v>0</v>
      </c>
      <c r="AB1833" s="27">
        <f t="shared" si="402"/>
        <v>0</v>
      </c>
      <c r="AC1833" s="27">
        <f t="shared" si="403"/>
        <v>0</v>
      </c>
      <c r="AD1833" s="26">
        <f t="shared" si="404"/>
        <v>0</v>
      </c>
    </row>
    <row r="1834" spans="1:30" s="5" customFormat="1">
      <c r="A1834" s="129" t="s">
        <v>2372</v>
      </c>
      <c r="B1834" s="129" t="s">
        <v>835</v>
      </c>
      <c r="C1834" s="130">
        <v>2287</v>
      </c>
      <c r="D1834" s="129" t="s">
        <v>838</v>
      </c>
      <c r="E1834" s="169">
        <f>VLOOKUP($C1834,'2020-21 School Level AAFTE'!$C:$Z,11,FALSE)</f>
        <v>0.153</v>
      </c>
      <c r="F1834" s="169" t="str">
        <f>VLOOKUP($C1834,'2020-21 School Level AAFTE'!$C:$Z,8,FALSE)</f>
        <v>No</v>
      </c>
      <c r="G1834" s="167">
        <f>VLOOKUP($C1834,'2020-21 School Level AAFTE'!$C:$I,7,FALSE)</f>
        <v>448.27</v>
      </c>
      <c r="H1834" s="145">
        <f>IFERROR(IF(F1834= "yes",VLOOKUP(C1834,Summary!$B:$I,5,0),0),0)</f>
        <v>0</v>
      </c>
      <c r="I1834" s="144">
        <f t="shared" si="394"/>
        <v>0</v>
      </c>
      <c r="J1834" s="101">
        <f>VLOOKUP($A1834,'2021-22 Salary &amp; Benefits'!$A:$I,3,FALSE)</f>
        <v>1.18</v>
      </c>
      <c r="K1834" s="101">
        <f>VLOOKUP($A1834,'2021-22 Salary &amp; Benefits'!$A:$I,4,FALSE)</f>
        <v>1.18</v>
      </c>
      <c r="L1834" s="121">
        <f t="shared" si="395"/>
        <v>0</v>
      </c>
      <c r="M1834" s="29">
        <v>15</v>
      </c>
      <c r="N1834" s="31">
        <f t="shared" si="396"/>
        <v>0</v>
      </c>
      <c r="O1834" s="29">
        <v>1.1000000000000001</v>
      </c>
      <c r="P1834" s="29">
        <v>36</v>
      </c>
      <c r="Q1834" s="32">
        <f t="shared" si="397"/>
        <v>0</v>
      </c>
      <c r="R1834" s="122">
        <f t="shared" si="398"/>
        <v>0</v>
      </c>
      <c r="S1834" s="25">
        <f>VLOOKUP($A1834,'2021-22 Salary &amp; Benefits'!$A:$I,5,FALSE)</f>
        <v>67585</v>
      </c>
      <c r="T1834" s="25">
        <f>VLOOKUP($A1834,'2021-22 Salary &amp; Benefits'!$A:$I,6,FALSE)</f>
        <v>68937</v>
      </c>
      <c r="U1834" s="26">
        <f t="shared" si="399"/>
        <v>0</v>
      </c>
      <c r="V1834" s="26">
        <f t="shared" si="400"/>
        <v>0</v>
      </c>
      <c r="W1834" s="26">
        <f>'2021-22 Salary &amp; Benefits'!G$6</f>
        <v>11848.32</v>
      </c>
      <c r="X1834" s="28">
        <f>'2021-22 Salary &amp; Benefits'!H$6</f>
        <v>0.2271</v>
      </c>
      <c r="Y1834" s="28">
        <f>'2021-22 Salary &amp; Benefits'!I$6</f>
        <v>0.22070000000000001</v>
      </c>
      <c r="Z1834" s="26">
        <f t="shared" si="401"/>
        <v>0</v>
      </c>
      <c r="AA1834" s="27">
        <f t="shared" si="405"/>
        <v>0</v>
      </c>
      <c r="AB1834" s="27">
        <f t="shared" si="402"/>
        <v>0</v>
      </c>
      <c r="AC1834" s="27">
        <f t="shared" si="403"/>
        <v>0</v>
      </c>
      <c r="AD1834" s="26">
        <f t="shared" si="404"/>
        <v>0</v>
      </c>
    </row>
    <row r="1835" spans="1:30" s="5" customFormat="1">
      <c r="A1835" s="129" t="s">
        <v>2372</v>
      </c>
      <c r="B1835" s="129" t="s">
        <v>835</v>
      </c>
      <c r="C1835" s="130">
        <v>5181</v>
      </c>
      <c r="D1835" s="129" t="s">
        <v>845</v>
      </c>
      <c r="E1835" s="169">
        <f>VLOOKUP($C1835,'2020-21 School Level AAFTE'!$C:$Z,11,FALSE)</f>
        <v>0</v>
      </c>
      <c r="F1835" s="169" t="str">
        <f>VLOOKUP($C1835,'2020-21 School Level AAFTE'!$C:$Z,8,FALSE)</f>
        <v>No</v>
      </c>
      <c r="G1835" s="167">
        <f>VLOOKUP($C1835,'2020-21 School Level AAFTE'!$C:$I,7,FALSE)</f>
        <v>16.399999999999999</v>
      </c>
      <c r="H1835" s="145">
        <f>IFERROR(IF(F1835= "yes",VLOOKUP(C1835,Summary!$B:$I,5,0),0),0)</f>
        <v>0</v>
      </c>
      <c r="I1835" s="144">
        <f t="shared" si="394"/>
        <v>0</v>
      </c>
      <c r="J1835" s="101">
        <f>VLOOKUP($A1835,'2021-22 Salary &amp; Benefits'!$A:$I,3,FALSE)</f>
        <v>1.18</v>
      </c>
      <c r="K1835" s="101">
        <f>VLOOKUP($A1835,'2021-22 Salary &amp; Benefits'!$A:$I,4,FALSE)</f>
        <v>1.18</v>
      </c>
      <c r="L1835" s="121">
        <f t="shared" si="395"/>
        <v>0</v>
      </c>
      <c r="M1835" s="29">
        <v>15</v>
      </c>
      <c r="N1835" s="31">
        <f t="shared" si="396"/>
        <v>0</v>
      </c>
      <c r="O1835" s="29">
        <v>1.1000000000000001</v>
      </c>
      <c r="P1835" s="29">
        <v>36</v>
      </c>
      <c r="Q1835" s="32">
        <f t="shared" si="397"/>
        <v>0</v>
      </c>
      <c r="R1835" s="122">
        <f t="shared" si="398"/>
        <v>0</v>
      </c>
      <c r="S1835" s="25">
        <f>VLOOKUP($A1835,'2021-22 Salary &amp; Benefits'!$A:$I,5,FALSE)</f>
        <v>67585</v>
      </c>
      <c r="T1835" s="25">
        <f>VLOOKUP($A1835,'2021-22 Salary &amp; Benefits'!$A:$I,6,FALSE)</f>
        <v>68937</v>
      </c>
      <c r="U1835" s="26">
        <f t="shared" si="399"/>
        <v>0</v>
      </c>
      <c r="V1835" s="26">
        <f t="shared" si="400"/>
        <v>0</v>
      </c>
      <c r="W1835" s="26">
        <f>'2021-22 Salary &amp; Benefits'!G$6</f>
        <v>11848.32</v>
      </c>
      <c r="X1835" s="28">
        <f>'2021-22 Salary &amp; Benefits'!H$6</f>
        <v>0.2271</v>
      </c>
      <c r="Y1835" s="28">
        <f>'2021-22 Salary &amp; Benefits'!I$6</f>
        <v>0.22070000000000001</v>
      </c>
      <c r="Z1835" s="26">
        <f t="shared" si="401"/>
        <v>0</v>
      </c>
      <c r="AA1835" s="27">
        <f t="shared" si="405"/>
        <v>0</v>
      </c>
      <c r="AB1835" s="27">
        <f t="shared" si="402"/>
        <v>0</v>
      </c>
      <c r="AC1835" s="27">
        <f t="shared" si="403"/>
        <v>0</v>
      </c>
      <c r="AD1835" s="26">
        <f t="shared" si="404"/>
        <v>0</v>
      </c>
    </row>
    <row r="1836" spans="1:30" s="5" customFormat="1">
      <c r="A1836" s="129" t="s">
        <v>2372</v>
      </c>
      <c r="B1836" s="129" t="s">
        <v>835</v>
      </c>
      <c r="C1836" s="130">
        <v>2288</v>
      </c>
      <c r="D1836" s="129" t="s">
        <v>839</v>
      </c>
      <c r="E1836" s="169">
        <f>VLOOKUP($C1836,'2020-21 School Level AAFTE'!$C:$Z,11,FALSE)</f>
        <v>0.13389999999999999</v>
      </c>
      <c r="F1836" s="169" t="str">
        <f>VLOOKUP($C1836,'2020-21 School Level AAFTE'!$C:$Z,8,FALSE)</f>
        <v>No</v>
      </c>
      <c r="G1836" s="167">
        <f>VLOOKUP($C1836,'2020-21 School Level AAFTE'!$C:$I,7,FALSE)</f>
        <v>392.3</v>
      </c>
      <c r="H1836" s="145">
        <f>IFERROR(IF(F1836= "yes",VLOOKUP(C1836,Summary!$B:$I,5,0),0),0)</f>
        <v>0</v>
      </c>
      <c r="I1836" s="143">
        <f t="shared" si="394"/>
        <v>0</v>
      </c>
      <c r="J1836" s="101">
        <f>VLOOKUP($A1836,'2021-22 Salary &amp; Benefits'!$A:$I,3,FALSE)</f>
        <v>1.18</v>
      </c>
      <c r="K1836" s="101">
        <f>VLOOKUP($A1836,'2021-22 Salary &amp; Benefits'!$A:$I,4,FALSE)</f>
        <v>1.18</v>
      </c>
      <c r="L1836" s="45">
        <f t="shared" si="395"/>
        <v>0</v>
      </c>
      <c r="M1836" s="29">
        <v>15</v>
      </c>
      <c r="N1836" s="31">
        <f t="shared" si="396"/>
        <v>0</v>
      </c>
      <c r="O1836" s="29">
        <v>1.1000000000000001</v>
      </c>
      <c r="P1836" s="29">
        <v>36</v>
      </c>
      <c r="Q1836" s="32">
        <f t="shared" si="397"/>
        <v>0</v>
      </c>
      <c r="R1836" s="122">
        <f t="shared" si="398"/>
        <v>0</v>
      </c>
      <c r="S1836" s="25">
        <f>VLOOKUP($A1836,'2021-22 Salary &amp; Benefits'!$A:$I,5,FALSE)</f>
        <v>67585</v>
      </c>
      <c r="T1836" s="25">
        <f>VLOOKUP($A1836,'2021-22 Salary &amp; Benefits'!$A:$I,6,FALSE)</f>
        <v>68937</v>
      </c>
      <c r="U1836" s="26">
        <f t="shared" si="399"/>
        <v>0</v>
      </c>
      <c r="V1836" s="26">
        <f t="shared" si="400"/>
        <v>0</v>
      </c>
      <c r="W1836" s="26">
        <f>'2021-22 Salary &amp; Benefits'!G$6</f>
        <v>11848.32</v>
      </c>
      <c r="X1836" s="28">
        <f>'2021-22 Salary &amp; Benefits'!H$6</f>
        <v>0.2271</v>
      </c>
      <c r="Y1836" s="28">
        <f>'2021-22 Salary &amp; Benefits'!I$6</f>
        <v>0.22070000000000001</v>
      </c>
      <c r="Z1836" s="26">
        <f t="shared" si="401"/>
        <v>0</v>
      </c>
      <c r="AA1836" s="27">
        <f t="shared" si="405"/>
        <v>0</v>
      </c>
      <c r="AB1836" s="27">
        <f t="shared" si="402"/>
        <v>0</v>
      </c>
      <c r="AC1836" s="27">
        <f t="shared" si="403"/>
        <v>0</v>
      </c>
      <c r="AD1836" s="26">
        <f t="shared" si="404"/>
        <v>0</v>
      </c>
    </row>
    <row r="1837" spans="1:30" s="5" customFormat="1">
      <c r="A1837" s="129" t="s">
        <v>2372</v>
      </c>
      <c r="B1837" s="129" t="s">
        <v>835</v>
      </c>
      <c r="C1837" s="130">
        <v>2124</v>
      </c>
      <c r="D1837" s="129" t="s">
        <v>3165</v>
      </c>
      <c r="E1837" s="169">
        <f>VLOOKUP($C1837,'2020-21 School Level AAFTE'!$C:$Z,11,FALSE)</f>
        <v>9.1499999999999998E-2</v>
      </c>
      <c r="F1837" s="169" t="str">
        <f>VLOOKUP($C1837,'2020-21 School Level AAFTE'!$C:$Z,8,FALSE)</f>
        <v>No</v>
      </c>
      <c r="G1837" s="167">
        <f>VLOOKUP($C1837,'2020-21 School Level AAFTE'!$C:$I,7,FALSE)</f>
        <v>421.98</v>
      </c>
      <c r="H1837" s="145">
        <f>IFERROR(IF(F1837= "yes",VLOOKUP(C1837,Summary!$B:$I,5,0),0),0)</f>
        <v>0</v>
      </c>
      <c r="I1837" s="143">
        <f t="shared" si="394"/>
        <v>0</v>
      </c>
      <c r="J1837" s="101">
        <f>VLOOKUP($A1837,'2021-22 Salary &amp; Benefits'!$A:$I,3,FALSE)</f>
        <v>1.18</v>
      </c>
      <c r="K1837" s="101">
        <f>VLOOKUP($A1837,'2021-22 Salary &amp; Benefits'!$A:$I,4,FALSE)</f>
        <v>1.18</v>
      </c>
      <c r="L1837" s="45">
        <f t="shared" si="395"/>
        <v>0</v>
      </c>
      <c r="M1837" s="29">
        <v>15</v>
      </c>
      <c r="N1837" s="31">
        <f t="shared" si="396"/>
        <v>0</v>
      </c>
      <c r="O1837" s="29">
        <v>1.1000000000000001</v>
      </c>
      <c r="P1837" s="29">
        <v>36</v>
      </c>
      <c r="Q1837" s="32">
        <f t="shared" si="397"/>
        <v>0</v>
      </c>
      <c r="R1837" s="122">
        <f t="shared" si="398"/>
        <v>0</v>
      </c>
      <c r="S1837" s="25">
        <f>VLOOKUP($A1837,'2021-22 Salary &amp; Benefits'!$A:$I,5,FALSE)</f>
        <v>67585</v>
      </c>
      <c r="T1837" s="25">
        <f>VLOOKUP($A1837,'2021-22 Salary &amp; Benefits'!$A:$I,6,FALSE)</f>
        <v>68937</v>
      </c>
      <c r="U1837" s="26">
        <f t="shared" si="399"/>
        <v>0</v>
      </c>
      <c r="V1837" s="26">
        <f t="shared" si="400"/>
        <v>0</v>
      </c>
      <c r="W1837" s="26">
        <f>'2021-22 Salary &amp; Benefits'!G$6</f>
        <v>11848.32</v>
      </c>
      <c r="X1837" s="28">
        <f>'2021-22 Salary &amp; Benefits'!H$6</f>
        <v>0.2271</v>
      </c>
      <c r="Y1837" s="28">
        <f>'2021-22 Salary &amp; Benefits'!I$6</f>
        <v>0.22070000000000001</v>
      </c>
      <c r="Z1837" s="26">
        <f t="shared" si="401"/>
        <v>0</v>
      </c>
      <c r="AA1837" s="27">
        <f t="shared" si="405"/>
        <v>0</v>
      </c>
      <c r="AB1837" s="27">
        <f t="shared" si="402"/>
        <v>0</v>
      </c>
      <c r="AC1837" s="27">
        <f t="shared" si="403"/>
        <v>0</v>
      </c>
      <c r="AD1837" s="26">
        <f t="shared" si="404"/>
        <v>0</v>
      </c>
    </row>
    <row r="1838" spans="1:30" s="5" customFormat="1">
      <c r="A1838" s="129" t="s">
        <v>2372</v>
      </c>
      <c r="B1838" s="129" t="s">
        <v>835</v>
      </c>
      <c r="C1838" s="130">
        <v>5296</v>
      </c>
      <c r="D1838" s="129" t="s">
        <v>846</v>
      </c>
      <c r="E1838" s="169">
        <f>VLOOKUP($C1838,'2020-21 School Level AAFTE'!$C:$Z,11,FALSE)</f>
        <v>3.1699999999999999E-2</v>
      </c>
      <c r="F1838" s="169" t="str">
        <f>VLOOKUP($C1838,'2020-21 School Level AAFTE'!$C:$Z,8,FALSE)</f>
        <v>No</v>
      </c>
      <c r="G1838" s="167">
        <f>VLOOKUP($C1838,'2020-21 School Level AAFTE'!$C:$I,7,FALSE)</f>
        <v>119.41</v>
      </c>
      <c r="H1838" s="145">
        <f>IFERROR(IF(F1838= "yes",VLOOKUP(C1838,Summary!$B:$I,5,0),0),0)</f>
        <v>0</v>
      </c>
      <c r="I1838" s="143">
        <f t="shared" si="394"/>
        <v>0</v>
      </c>
      <c r="J1838" s="101">
        <f>VLOOKUP($A1838,'2021-22 Salary &amp; Benefits'!$A:$I,3,FALSE)</f>
        <v>1.18</v>
      </c>
      <c r="K1838" s="101">
        <f>VLOOKUP($A1838,'2021-22 Salary &amp; Benefits'!$A:$I,4,FALSE)</f>
        <v>1.18</v>
      </c>
      <c r="L1838" s="45">
        <f t="shared" si="395"/>
        <v>0</v>
      </c>
      <c r="M1838" s="29">
        <v>15</v>
      </c>
      <c r="N1838" s="31">
        <f t="shared" si="396"/>
        <v>0</v>
      </c>
      <c r="O1838" s="29">
        <v>1.1000000000000001</v>
      </c>
      <c r="P1838" s="29">
        <v>36</v>
      </c>
      <c r="Q1838" s="32">
        <f t="shared" si="397"/>
        <v>0</v>
      </c>
      <c r="R1838" s="122">
        <f t="shared" si="398"/>
        <v>0</v>
      </c>
      <c r="S1838" s="25">
        <f>VLOOKUP($A1838,'2021-22 Salary &amp; Benefits'!$A:$I,5,FALSE)</f>
        <v>67585</v>
      </c>
      <c r="T1838" s="25">
        <f>VLOOKUP($A1838,'2021-22 Salary &amp; Benefits'!$A:$I,6,FALSE)</f>
        <v>68937</v>
      </c>
      <c r="U1838" s="26">
        <f t="shared" si="399"/>
        <v>0</v>
      </c>
      <c r="V1838" s="26">
        <f t="shared" si="400"/>
        <v>0</v>
      </c>
      <c r="W1838" s="26">
        <f>'2021-22 Salary &amp; Benefits'!G$6</f>
        <v>11848.32</v>
      </c>
      <c r="X1838" s="28">
        <f>'2021-22 Salary &amp; Benefits'!H$6</f>
        <v>0.2271</v>
      </c>
      <c r="Y1838" s="28">
        <f>'2021-22 Salary &amp; Benefits'!I$6</f>
        <v>0.22070000000000001</v>
      </c>
      <c r="Z1838" s="26">
        <f t="shared" si="401"/>
        <v>0</v>
      </c>
      <c r="AA1838" s="27">
        <f t="shared" si="405"/>
        <v>0</v>
      </c>
      <c r="AB1838" s="27">
        <f t="shared" si="402"/>
        <v>0</v>
      </c>
      <c r="AC1838" s="27">
        <f t="shared" si="403"/>
        <v>0</v>
      </c>
      <c r="AD1838" s="26">
        <f t="shared" si="404"/>
        <v>0</v>
      </c>
    </row>
    <row r="1839" spans="1:30" s="5" customFormat="1">
      <c r="A1839" s="129" t="s">
        <v>2372</v>
      </c>
      <c r="B1839" s="129" t="s">
        <v>835</v>
      </c>
      <c r="C1839" s="130">
        <v>5374</v>
      </c>
      <c r="D1839" s="129" t="s">
        <v>847</v>
      </c>
      <c r="E1839" s="169">
        <f>VLOOKUP($C1839,'2020-21 School Level AAFTE'!$C:$Z,11,FALSE)</f>
        <v>0.30649999999999999</v>
      </c>
      <c r="F1839" s="169" t="str">
        <f>VLOOKUP($C1839,'2020-21 School Level AAFTE'!$C:$Z,8,FALSE)</f>
        <v>No</v>
      </c>
      <c r="G1839" s="167">
        <f>VLOOKUP($C1839,'2020-21 School Level AAFTE'!$C:$I,7,FALSE)</f>
        <v>33.200000000000003</v>
      </c>
      <c r="H1839" s="145">
        <f>IFERROR(IF(F1839= "yes",VLOOKUP(C1839,Summary!$B:$I,5,0),0),0)</f>
        <v>0</v>
      </c>
      <c r="I1839" s="144">
        <f t="shared" si="394"/>
        <v>0</v>
      </c>
      <c r="J1839" s="101">
        <f>VLOOKUP($A1839,'2021-22 Salary &amp; Benefits'!$A:$I,3,FALSE)</f>
        <v>1.18</v>
      </c>
      <c r="K1839" s="101">
        <f>VLOOKUP($A1839,'2021-22 Salary &amp; Benefits'!$A:$I,4,FALSE)</f>
        <v>1.18</v>
      </c>
      <c r="L1839" s="121">
        <f t="shared" si="395"/>
        <v>0</v>
      </c>
      <c r="M1839" s="29">
        <v>15</v>
      </c>
      <c r="N1839" s="31">
        <f t="shared" si="396"/>
        <v>0</v>
      </c>
      <c r="O1839" s="29">
        <v>1.1000000000000001</v>
      </c>
      <c r="P1839" s="29">
        <v>36</v>
      </c>
      <c r="Q1839" s="32">
        <f t="shared" si="397"/>
        <v>0</v>
      </c>
      <c r="R1839" s="122">
        <f t="shared" si="398"/>
        <v>0</v>
      </c>
      <c r="S1839" s="25">
        <f>VLOOKUP($A1839,'2021-22 Salary &amp; Benefits'!$A:$I,5,FALSE)</f>
        <v>67585</v>
      </c>
      <c r="T1839" s="25">
        <f>VLOOKUP($A1839,'2021-22 Salary &amp; Benefits'!$A:$I,6,FALSE)</f>
        <v>68937</v>
      </c>
      <c r="U1839" s="26">
        <f t="shared" si="399"/>
        <v>0</v>
      </c>
      <c r="V1839" s="26">
        <f t="shared" si="400"/>
        <v>0</v>
      </c>
      <c r="W1839" s="26">
        <f>'2021-22 Salary &amp; Benefits'!G$6</f>
        <v>11848.32</v>
      </c>
      <c r="X1839" s="28">
        <f>'2021-22 Salary &amp; Benefits'!H$6</f>
        <v>0.2271</v>
      </c>
      <c r="Y1839" s="28">
        <f>'2021-22 Salary &amp; Benefits'!I$6</f>
        <v>0.22070000000000001</v>
      </c>
      <c r="Z1839" s="26">
        <f t="shared" si="401"/>
        <v>0</v>
      </c>
      <c r="AA1839" s="27">
        <f t="shared" si="405"/>
        <v>0</v>
      </c>
      <c r="AB1839" s="27">
        <f t="shared" si="402"/>
        <v>0</v>
      </c>
      <c r="AC1839" s="27">
        <f t="shared" si="403"/>
        <v>0</v>
      </c>
      <c r="AD1839" s="26">
        <f t="shared" si="404"/>
        <v>0</v>
      </c>
    </row>
    <row r="1840" spans="1:30" s="5" customFormat="1">
      <c r="A1840" s="129" t="s">
        <v>2372</v>
      </c>
      <c r="B1840" s="129" t="s">
        <v>835</v>
      </c>
      <c r="C1840" s="130">
        <v>5457</v>
      </c>
      <c r="D1840" s="129" t="s">
        <v>848</v>
      </c>
      <c r="E1840" s="169">
        <f>VLOOKUP($C1840,'2020-21 School Level AAFTE'!$C:$Z,11,FALSE)</f>
        <v>2.8799999999999999E-2</v>
      </c>
      <c r="F1840" s="169" t="str">
        <f>VLOOKUP($C1840,'2020-21 School Level AAFTE'!$C:$Z,8,FALSE)</f>
        <v>No</v>
      </c>
      <c r="G1840" s="167">
        <f>VLOOKUP($C1840,'2020-21 School Level AAFTE'!$C:$I,7,FALSE)</f>
        <v>641.01</v>
      </c>
      <c r="H1840" s="145">
        <f>IFERROR(IF(F1840= "yes",VLOOKUP(C1840,Summary!$B:$I,5,0),0),0)</f>
        <v>0</v>
      </c>
      <c r="I1840" s="143">
        <f t="shared" si="394"/>
        <v>0</v>
      </c>
      <c r="J1840" s="101">
        <f>VLOOKUP($A1840,'2021-22 Salary &amp; Benefits'!$A:$I,3,FALSE)</f>
        <v>1.18</v>
      </c>
      <c r="K1840" s="101">
        <f>VLOOKUP($A1840,'2021-22 Salary &amp; Benefits'!$A:$I,4,FALSE)</f>
        <v>1.18</v>
      </c>
      <c r="L1840" s="45">
        <f t="shared" si="395"/>
        <v>0</v>
      </c>
      <c r="M1840" s="29">
        <v>15</v>
      </c>
      <c r="N1840" s="31">
        <f t="shared" si="396"/>
        <v>0</v>
      </c>
      <c r="O1840" s="29">
        <v>1.1000000000000001</v>
      </c>
      <c r="P1840" s="29">
        <v>36</v>
      </c>
      <c r="Q1840" s="32">
        <f t="shared" si="397"/>
        <v>0</v>
      </c>
      <c r="R1840" s="122">
        <f t="shared" si="398"/>
        <v>0</v>
      </c>
      <c r="S1840" s="25">
        <f>VLOOKUP($A1840,'2021-22 Salary &amp; Benefits'!$A:$I,5,FALSE)</f>
        <v>67585</v>
      </c>
      <c r="T1840" s="25">
        <f>VLOOKUP($A1840,'2021-22 Salary &amp; Benefits'!$A:$I,6,FALSE)</f>
        <v>68937</v>
      </c>
      <c r="U1840" s="26">
        <f t="shared" si="399"/>
        <v>0</v>
      </c>
      <c r="V1840" s="26">
        <f t="shared" si="400"/>
        <v>0</v>
      </c>
      <c r="W1840" s="26">
        <f>'2021-22 Salary &amp; Benefits'!G$6</f>
        <v>11848.32</v>
      </c>
      <c r="X1840" s="28">
        <f>'2021-22 Salary &amp; Benefits'!H$6</f>
        <v>0.2271</v>
      </c>
      <c r="Y1840" s="28">
        <f>'2021-22 Salary &amp; Benefits'!I$6</f>
        <v>0.22070000000000001</v>
      </c>
      <c r="Z1840" s="26">
        <f t="shared" si="401"/>
        <v>0</v>
      </c>
      <c r="AA1840" s="27">
        <f t="shared" si="405"/>
        <v>0</v>
      </c>
      <c r="AB1840" s="27">
        <f t="shared" si="402"/>
        <v>0</v>
      </c>
      <c r="AC1840" s="27">
        <f t="shared" si="403"/>
        <v>0</v>
      </c>
      <c r="AD1840" s="26">
        <f t="shared" si="404"/>
        <v>0</v>
      </c>
    </row>
    <row r="1841" spans="1:30" s="5" customFormat="1">
      <c r="A1841" s="153" t="s">
        <v>2372</v>
      </c>
      <c r="B1841" s="129" t="s">
        <v>835</v>
      </c>
      <c r="C1841" s="139">
        <v>5135</v>
      </c>
      <c r="D1841" s="132" t="s">
        <v>844</v>
      </c>
      <c r="E1841" s="169">
        <f>VLOOKUP($C1841,'2020-21 School Level AAFTE'!$C:$Z,11,FALSE)</f>
        <v>0.14169999999999999</v>
      </c>
      <c r="F1841" s="169" t="str">
        <f>VLOOKUP($C1841,'2020-21 School Level AAFTE'!$C:$Z,8,FALSE)</f>
        <v>No</v>
      </c>
      <c r="G1841" s="167">
        <f>VLOOKUP($C1841,'2020-21 School Level AAFTE'!$C:$I,7,FALSE)</f>
        <v>478.46</v>
      </c>
      <c r="H1841" s="145">
        <f>IFERROR(IF(F1841= "yes",VLOOKUP(C1841,Summary!$B:$I,5,0),0),0)</f>
        <v>0</v>
      </c>
      <c r="I1841" s="143">
        <f t="shared" si="394"/>
        <v>0</v>
      </c>
      <c r="J1841" s="101">
        <f>VLOOKUP($A1841,'2021-22 Salary &amp; Benefits'!$A:$I,3,FALSE)</f>
        <v>1.18</v>
      </c>
      <c r="K1841" s="101">
        <f>VLOOKUP($A1841,'2021-22 Salary &amp; Benefits'!$A:$I,4,FALSE)</f>
        <v>1.18</v>
      </c>
      <c r="L1841" s="45">
        <f t="shared" si="395"/>
        <v>0</v>
      </c>
      <c r="M1841" s="29">
        <v>15</v>
      </c>
      <c r="N1841" s="31">
        <f t="shared" si="396"/>
        <v>0</v>
      </c>
      <c r="O1841" s="29">
        <v>1.1000000000000001</v>
      </c>
      <c r="P1841" s="29">
        <v>36</v>
      </c>
      <c r="Q1841" s="32">
        <f t="shared" si="397"/>
        <v>0</v>
      </c>
      <c r="R1841" s="122">
        <f t="shared" si="398"/>
        <v>0</v>
      </c>
      <c r="S1841" s="25">
        <f>VLOOKUP($A1841,'2021-22 Salary &amp; Benefits'!$A:$I,5,FALSE)</f>
        <v>67585</v>
      </c>
      <c r="T1841" s="25">
        <f>VLOOKUP($A1841,'2021-22 Salary &amp; Benefits'!$A:$I,6,FALSE)</f>
        <v>68937</v>
      </c>
      <c r="U1841" s="26">
        <f t="shared" si="399"/>
        <v>0</v>
      </c>
      <c r="V1841" s="26">
        <f t="shared" si="400"/>
        <v>0</v>
      </c>
      <c r="W1841" s="26">
        <f>'2021-22 Salary &amp; Benefits'!G$6</f>
        <v>11848.32</v>
      </c>
      <c r="X1841" s="28">
        <f>'2021-22 Salary &amp; Benefits'!H$6</f>
        <v>0.2271</v>
      </c>
      <c r="Y1841" s="28">
        <f>'2021-22 Salary &amp; Benefits'!I$6</f>
        <v>0.22070000000000001</v>
      </c>
      <c r="Z1841" s="26">
        <f t="shared" si="401"/>
        <v>0</v>
      </c>
      <c r="AA1841" s="27">
        <f t="shared" si="405"/>
        <v>0</v>
      </c>
      <c r="AB1841" s="27">
        <f t="shared" si="402"/>
        <v>0</v>
      </c>
      <c r="AC1841" s="27">
        <f t="shared" si="403"/>
        <v>0</v>
      </c>
      <c r="AD1841" s="26">
        <f t="shared" si="404"/>
        <v>0</v>
      </c>
    </row>
    <row r="1842" spans="1:30" s="5" customFormat="1">
      <c r="A1842" s="129" t="s">
        <v>2372</v>
      </c>
      <c r="B1842" s="129" t="s">
        <v>835</v>
      </c>
      <c r="C1842" s="130">
        <v>1502</v>
      </c>
      <c r="D1842" s="129" t="s">
        <v>836</v>
      </c>
      <c r="E1842" s="169">
        <f>VLOOKUP($C1842,'2020-21 School Level AAFTE'!$C:$Z,11,FALSE)</f>
        <v>0.2026</v>
      </c>
      <c r="F1842" s="169" t="str">
        <f>VLOOKUP($C1842,'2020-21 School Level AAFTE'!$C:$Z,8,FALSE)</f>
        <v>No</v>
      </c>
      <c r="G1842" s="167">
        <f>VLOOKUP($C1842,'2020-21 School Level AAFTE'!$C:$I,7,FALSE)</f>
        <v>333.54</v>
      </c>
      <c r="H1842" s="145">
        <f>IFERROR(IF(F1842= "yes",VLOOKUP(C1842,Summary!$B:$I,5,0),0),0)</f>
        <v>0</v>
      </c>
      <c r="I1842" s="143">
        <f t="shared" si="394"/>
        <v>0</v>
      </c>
      <c r="J1842" s="101">
        <f>VLOOKUP($A1842,'2021-22 Salary &amp; Benefits'!$A:$I,3,FALSE)</f>
        <v>1.18</v>
      </c>
      <c r="K1842" s="101">
        <f>VLOOKUP($A1842,'2021-22 Salary &amp; Benefits'!$A:$I,4,FALSE)</f>
        <v>1.18</v>
      </c>
      <c r="L1842" s="45">
        <f t="shared" si="395"/>
        <v>0</v>
      </c>
      <c r="M1842" s="29">
        <v>15</v>
      </c>
      <c r="N1842" s="31">
        <f t="shared" si="396"/>
        <v>0</v>
      </c>
      <c r="O1842" s="29">
        <v>1.1000000000000001</v>
      </c>
      <c r="P1842" s="29">
        <v>36</v>
      </c>
      <c r="Q1842" s="32">
        <f t="shared" si="397"/>
        <v>0</v>
      </c>
      <c r="R1842" s="122">
        <f t="shared" si="398"/>
        <v>0</v>
      </c>
      <c r="S1842" s="25">
        <f>VLOOKUP($A1842,'2021-22 Salary &amp; Benefits'!$A:$I,5,FALSE)</f>
        <v>67585</v>
      </c>
      <c r="T1842" s="25">
        <f>VLOOKUP($A1842,'2021-22 Salary &amp; Benefits'!$A:$I,6,FALSE)</f>
        <v>68937</v>
      </c>
      <c r="U1842" s="26">
        <f t="shared" si="399"/>
        <v>0</v>
      </c>
      <c r="V1842" s="26">
        <f t="shared" si="400"/>
        <v>0</v>
      </c>
      <c r="W1842" s="26">
        <f>'2021-22 Salary &amp; Benefits'!G$6</f>
        <v>11848.32</v>
      </c>
      <c r="X1842" s="28">
        <f>'2021-22 Salary &amp; Benefits'!H$6</f>
        <v>0.2271</v>
      </c>
      <c r="Y1842" s="28">
        <f>'2021-22 Salary &amp; Benefits'!I$6</f>
        <v>0.22070000000000001</v>
      </c>
      <c r="Z1842" s="26">
        <f t="shared" si="401"/>
        <v>0</v>
      </c>
      <c r="AA1842" s="27">
        <f t="shared" si="405"/>
        <v>0</v>
      </c>
      <c r="AB1842" s="27">
        <f t="shared" si="402"/>
        <v>0</v>
      </c>
      <c r="AC1842" s="27">
        <f t="shared" si="403"/>
        <v>0</v>
      </c>
      <c r="AD1842" s="26">
        <f t="shared" si="404"/>
        <v>0</v>
      </c>
    </row>
    <row r="1843" spans="1:30" s="5" customFormat="1">
      <c r="A1843" s="129" t="s">
        <v>2332</v>
      </c>
      <c r="B1843" s="129" t="s">
        <v>431</v>
      </c>
      <c r="C1843" s="130">
        <v>1518</v>
      </c>
      <c r="D1843" s="129" t="s">
        <v>3282</v>
      </c>
      <c r="E1843" s="169">
        <f>VLOOKUP($C1843,'2020-21 School Level AAFTE'!$C:$Z,11,FALSE)</f>
        <v>0.76329999999999998</v>
      </c>
      <c r="F1843" s="169" t="str">
        <f>VLOOKUP($C1843,'2020-21 School Level AAFTE'!$C:$Z,8,FALSE)</f>
        <v>Yes</v>
      </c>
      <c r="G1843" s="167">
        <f>VLOOKUP($C1843,'2020-21 School Level AAFTE'!$C:$I,7,FALSE)</f>
        <v>36.65</v>
      </c>
      <c r="H1843" s="145">
        <f>IFERROR(IF(F1843= "yes",VLOOKUP(C1843,Summary!$B:$I,5,0),0),0)</f>
        <v>0</v>
      </c>
      <c r="I1843" s="143">
        <f t="shared" si="394"/>
        <v>36.65</v>
      </c>
      <c r="J1843" s="101">
        <f>VLOOKUP($A1843,'2021-22 Salary &amp; Benefits'!$A:$I,3,FALSE)</f>
        <v>1</v>
      </c>
      <c r="K1843" s="101">
        <f>VLOOKUP($A1843,'2021-22 Salary &amp; Benefits'!$A:$I,4,FALSE)</f>
        <v>1</v>
      </c>
      <c r="L1843" s="45">
        <f t="shared" si="395"/>
        <v>36.65</v>
      </c>
      <c r="M1843" s="29">
        <v>15</v>
      </c>
      <c r="N1843" s="31">
        <f t="shared" si="396"/>
        <v>2.4433333333333334</v>
      </c>
      <c r="O1843" s="29">
        <v>1.1000000000000001</v>
      </c>
      <c r="P1843" s="29">
        <v>36</v>
      </c>
      <c r="Q1843" s="32">
        <f t="shared" si="397"/>
        <v>96.756</v>
      </c>
      <c r="R1843" s="122">
        <f t="shared" si="398"/>
        <v>0.10750666666666667</v>
      </c>
      <c r="S1843" s="25">
        <f>VLOOKUP($A1843,'2021-22 Salary &amp; Benefits'!$A:$I,5,FALSE)</f>
        <v>67585</v>
      </c>
      <c r="T1843" s="25">
        <f>VLOOKUP($A1843,'2021-22 Salary &amp; Benefits'!$A:$I,6,FALSE)</f>
        <v>68937</v>
      </c>
      <c r="U1843" s="26">
        <f t="shared" si="399"/>
        <v>7265.8380666666671</v>
      </c>
      <c r="V1843" s="26">
        <f t="shared" si="400"/>
        <v>145.34901333333255</v>
      </c>
      <c r="W1843" s="26">
        <f>'2021-22 Salary &amp; Benefits'!G$6</f>
        <v>11848.32</v>
      </c>
      <c r="X1843" s="28">
        <f>'2021-22 Salary &amp; Benefits'!H$6</f>
        <v>0.2271</v>
      </c>
      <c r="Y1843" s="28">
        <f>'2021-22 Salary &amp; Benefits'!I$6</f>
        <v>0.22070000000000001</v>
      </c>
      <c r="Z1843" s="26">
        <f t="shared" si="401"/>
        <v>2955.9237409826665</v>
      </c>
      <c r="AA1843" s="27">
        <f t="shared" si="405"/>
        <v>123.51978466666667</v>
      </c>
      <c r="AB1843" s="27">
        <f t="shared" si="402"/>
        <v>27.260816475933336</v>
      </c>
      <c r="AC1843" s="27">
        <f t="shared" si="403"/>
        <v>150.78060114260001</v>
      </c>
      <c r="AD1843" s="26">
        <f t="shared" si="404"/>
        <v>10517.891422125267</v>
      </c>
    </row>
    <row r="1844" spans="1:30" s="5" customFormat="1">
      <c r="A1844" s="129" t="s">
        <v>2332</v>
      </c>
      <c r="B1844" s="129" t="s">
        <v>431</v>
      </c>
      <c r="C1844" s="130">
        <v>2694</v>
      </c>
      <c r="D1844" s="129" t="s">
        <v>432</v>
      </c>
      <c r="E1844" s="169">
        <f>VLOOKUP($C1844,'2020-21 School Level AAFTE'!$C:$Z,11,FALSE)</f>
        <v>0.87260000000000004</v>
      </c>
      <c r="F1844" s="169" t="str">
        <f>VLOOKUP($C1844,'2020-21 School Level AAFTE'!$C:$Z,8,FALSE)</f>
        <v>Yes</v>
      </c>
      <c r="G1844" s="167">
        <f>VLOOKUP($C1844,'2020-21 School Level AAFTE'!$C:$I,7,FALSE)</f>
        <v>227.35</v>
      </c>
      <c r="H1844" s="145">
        <f>IFERROR(IF(F1844= "yes",VLOOKUP(C1844,Summary!$B:$I,5,0),0),0)</f>
        <v>0</v>
      </c>
      <c r="I1844" s="143">
        <f t="shared" si="394"/>
        <v>227.35</v>
      </c>
      <c r="J1844" s="101">
        <f>VLOOKUP($A1844,'2021-22 Salary &amp; Benefits'!$A:$I,3,FALSE)</f>
        <v>1</v>
      </c>
      <c r="K1844" s="101">
        <f>VLOOKUP($A1844,'2021-22 Salary &amp; Benefits'!$A:$I,4,FALSE)</f>
        <v>1</v>
      </c>
      <c r="L1844" s="45">
        <f t="shared" si="395"/>
        <v>227.35</v>
      </c>
      <c r="M1844" s="29">
        <v>15</v>
      </c>
      <c r="N1844" s="31">
        <f t="shared" si="396"/>
        <v>15.156666666666666</v>
      </c>
      <c r="O1844" s="29">
        <v>1.1000000000000001</v>
      </c>
      <c r="P1844" s="29">
        <v>36</v>
      </c>
      <c r="Q1844" s="32">
        <f t="shared" si="397"/>
        <v>600.20400000000006</v>
      </c>
      <c r="R1844" s="122">
        <f t="shared" si="398"/>
        <v>0.66689333333333345</v>
      </c>
      <c r="S1844" s="25">
        <f>VLOOKUP($A1844,'2021-22 Salary &amp; Benefits'!$A:$I,5,FALSE)</f>
        <v>67585</v>
      </c>
      <c r="T1844" s="25">
        <f>VLOOKUP($A1844,'2021-22 Salary &amp; Benefits'!$A:$I,6,FALSE)</f>
        <v>68937</v>
      </c>
      <c r="U1844" s="26">
        <f t="shared" si="399"/>
        <v>45071.985933333344</v>
      </c>
      <c r="V1844" s="26">
        <f t="shared" si="400"/>
        <v>901.63978666666662</v>
      </c>
      <c r="W1844" s="26">
        <f>'2021-22 Salary &amp; Benefits'!G$6</f>
        <v>11848.32</v>
      </c>
      <c r="X1844" s="28">
        <f>'2021-22 Salary &amp; Benefits'!H$6</f>
        <v>0.2271</v>
      </c>
      <c r="Y1844" s="28">
        <f>'2021-22 Salary &amp; Benefits'!I$6</f>
        <v>0.22070000000000001</v>
      </c>
      <c r="Z1844" s="26">
        <f t="shared" si="401"/>
        <v>18336.405525577338</v>
      </c>
      <c r="AA1844" s="27">
        <f t="shared" si="405"/>
        <v>766.22709533333352</v>
      </c>
      <c r="AB1844" s="27">
        <f t="shared" si="402"/>
        <v>169.10631994006673</v>
      </c>
      <c r="AC1844" s="27">
        <f t="shared" si="403"/>
        <v>935.33341527340031</v>
      </c>
      <c r="AD1844" s="26">
        <f t="shared" si="404"/>
        <v>65245.364660850755</v>
      </c>
    </row>
    <row r="1845" spans="1:30" s="5" customFormat="1">
      <c r="A1845" s="129" t="s">
        <v>2332</v>
      </c>
      <c r="B1845" s="129" t="s">
        <v>431</v>
      </c>
      <c r="C1845" s="130">
        <v>3089</v>
      </c>
      <c r="D1845" s="129" t="s">
        <v>433</v>
      </c>
      <c r="E1845" s="169">
        <f>VLOOKUP($C1845,'2020-21 School Level AAFTE'!$C:$Z,11,FALSE)</f>
        <v>0.81989999999999996</v>
      </c>
      <c r="F1845" s="169" t="str">
        <f>VLOOKUP($C1845,'2020-21 School Level AAFTE'!$C:$Z,8,FALSE)</f>
        <v>Yes</v>
      </c>
      <c r="G1845" s="167">
        <f>VLOOKUP($C1845,'2020-21 School Level AAFTE'!$C:$I,7,FALSE)</f>
        <v>273.42</v>
      </c>
      <c r="H1845" s="145">
        <f>IFERROR(IF(F1845= "yes",VLOOKUP(C1845,Summary!$B:$I,5,0),0),0)</f>
        <v>0</v>
      </c>
      <c r="I1845" s="143">
        <f t="shared" si="394"/>
        <v>273.42</v>
      </c>
      <c r="J1845" s="101">
        <f>VLOOKUP($A1845,'2021-22 Salary &amp; Benefits'!$A:$I,3,FALSE)</f>
        <v>1</v>
      </c>
      <c r="K1845" s="101">
        <f>VLOOKUP($A1845,'2021-22 Salary &amp; Benefits'!$A:$I,4,FALSE)</f>
        <v>1</v>
      </c>
      <c r="L1845" s="45">
        <f t="shared" si="395"/>
        <v>273.42</v>
      </c>
      <c r="M1845" s="29">
        <v>15</v>
      </c>
      <c r="N1845" s="31">
        <f t="shared" si="396"/>
        <v>18.228000000000002</v>
      </c>
      <c r="O1845" s="29">
        <v>1.1000000000000001</v>
      </c>
      <c r="P1845" s="29">
        <v>36</v>
      </c>
      <c r="Q1845" s="32">
        <f t="shared" si="397"/>
        <v>721.82880000000011</v>
      </c>
      <c r="R1845" s="122">
        <f t="shared" si="398"/>
        <v>0.80203200000000008</v>
      </c>
      <c r="S1845" s="25">
        <f>VLOOKUP($A1845,'2021-22 Salary &amp; Benefits'!$A:$I,5,FALSE)</f>
        <v>67585</v>
      </c>
      <c r="T1845" s="25">
        <f>VLOOKUP($A1845,'2021-22 Salary &amp; Benefits'!$A:$I,6,FALSE)</f>
        <v>68937</v>
      </c>
      <c r="U1845" s="26">
        <f t="shared" si="399"/>
        <v>54205.332720000006</v>
      </c>
      <c r="V1845" s="26">
        <f t="shared" si="400"/>
        <v>1084.3472639999964</v>
      </c>
      <c r="W1845" s="26">
        <f>'2021-22 Salary &amp; Benefits'!G$6</f>
        <v>11848.32</v>
      </c>
      <c r="X1845" s="28">
        <f>'2021-22 Salary &amp; Benefits'!H$6</f>
        <v>0.2271</v>
      </c>
      <c r="Y1845" s="28">
        <f>'2021-22 Salary &amp; Benefits'!I$6</f>
        <v>0.22070000000000001</v>
      </c>
      <c r="Z1845" s="26">
        <f t="shared" si="401"/>
        <v>22052.078288116802</v>
      </c>
      <c r="AA1845" s="27">
        <f t="shared" si="405"/>
        <v>921.49466640000014</v>
      </c>
      <c r="AB1845" s="27">
        <f t="shared" si="402"/>
        <v>203.37387287448004</v>
      </c>
      <c r="AC1845" s="27">
        <f t="shared" si="403"/>
        <v>1124.8685392744801</v>
      </c>
      <c r="AD1845" s="26">
        <f t="shared" si="404"/>
        <v>78466.626811391281</v>
      </c>
    </row>
    <row r="1846" spans="1:30" s="5" customFormat="1">
      <c r="A1846" s="129" t="s">
        <v>2442</v>
      </c>
      <c r="B1846" s="129" t="s">
        <v>1276</v>
      </c>
      <c r="C1846" s="130">
        <v>2804</v>
      </c>
      <c r="D1846" s="129" t="s">
        <v>3283</v>
      </c>
      <c r="E1846" s="169">
        <f>VLOOKUP($C1846,'2020-21 School Level AAFTE'!$C:$Z,11,FALSE)</f>
        <v>0.7944</v>
      </c>
      <c r="F1846" s="169" t="str">
        <f>VLOOKUP($C1846,'2020-21 School Level AAFTE'!$C:$Z,8,FALSE)</f>
        <v>Yes</v>
      </c>
      <c r="G1846" s="167">
        <f>VLOOKUP($C1846,'2020-21 School Level AAFTE'!$C:$I,7,FALSE)</f>
        <v>266.22000000000003</v>
      </c>
      <c r="H1846" s="145">
        <f>IFERROR(IF(F1846= "yes",VLOOKUP(C1846,Summary!$B:$I,5,0),0),0)</f>
        <v>0</v>
      </c>
      <c r="I1846" s="144">
        <f t="shared" si="394"/>
        <v>266.22000000000003</v>
      </c>
      <c r="J1846" s="101">
        <f>VLOOKUP($A1846,'2021-22 Salary &amp; Benefits'!$A:$I,3,FALSE)</f>
        <v>1</v>
      </c>
      <c r="K1846" s="101">
        <f>VLOOKUP($A1846,'2021-22 Salary &amp; Benefits'!$A:$I,4,FALSE)</f>
        <v>1</v>
      </c>
      <c r="L1846" s="121">
        <f t="shared" si="395"/>
        <v>266.22000000000003</v>
      </c>
      <c r="M1846" s="29">
        <v>15</v>
      </c>
      <c r="N1846" s="31">
        <f t="shared" si="396"/>
        <v>17.748000000000001</v>
      </c>
      <c r="O1846" s="29">
        <v>1.1000000000000001</v>
      </c>
      <c r="P1846" s="29">
        <v>36</v>
      </c>
      <c r="Q1846" s="32">
        <f t="shared" si="397"/>
        <v>702.82080000000019</v>
      </c>
      <c r="R1846" s="122">
        <f t="shared" si="398"/>
        <v>0.78091200000000016</v>
      </c>
      <c r="S1846" s="25">
        <f>VLOOKUP($A1846,'2021-22 Salary &amp; Benefits'!$A:$I,5,FALSE)</f>
        <v>67585</v>
      </c>
      <c r="T1846" s="25">
        <f>VLOOKUP($A1846,'2021-22 Salary &amp; Benefits'!$A:$I,6,FALSE)</f>
        <v>68937</v>
      </c>
      <c r="U1846" s="26">
        <f t="shared" si="399"/>
        <v>52777.937520000014</v>
      </c>
      <c r="V1846" s="26">
        <f t="shared" si="400"/>
        <v>1055.7930239999987</v>
      </c>
      <c r="W1846" s="26">
        <f>'2021-22 Salary &amp; Benefits'!G$6</f>
        <v>11848.32</v>
      </c>
      <c r="X1846" s="28">
        <f>'2021-22 Salary &amp; Benefits'!H$6</f>
        <v>0.2271</v>
      </c>
      <c r="Y1846" s="28">
        <f>'2021-22 Salary &amp; Benefits'!I$6</f>
        <v>0.22070000000000001</v>
      </c>
      <c r="Z1846" s="26">
        <f t="shared" si="401"/>
        <v>21471.378399028807</v>
      </c>
      <c r="AA1846" s="27">
        <f t="shared" si="405"/>
        <v>897.22884240000019</v>
      </c>
      <c r="AB1846" s="27">
        <f t="shared" si="402"/>
        <v>198.01840551768004</v>
      </c>
      <c r="AC1846" s="27">
        <f t="shared" si="403"/>
        <v>1095.2472479176802</v>
      </c>
      <c r="AD1846" s="26">
        <f t="shared" si="404"/>
        <v>76400.356190946506</v>
      </c>
    </row>
    <row r="1847" spans="1:30" s="5" customFormat="1">
      <c r="A1847" s="129" t="s">
        <v>2442</v>
      </c>
      <c r="B1847" s="129" t="s">
        <v>1276</v>
      </c>
      <c r="C1847" s="130">
        <v>5243</v>
      </c>
      <c r="D1847" s="129" t="s">
        <v>3284</v>
      </c>
      <c r="E1847" s="169">
        <f>VLOOKUP($C1847,'2020-21 School Level AAFTE'!$C:$Z,11,FALSE)</f>
        <v>0.14799999999999999</v>
      </c>
      <c r="F1847" s="169" t="str">
        <f>VLOOKUP($C1847,'2020-21 School Level AAFTE'!$C:$Z,8,FALSE)</f>
        <v>No</v>
      </c>
      <c r="G1847" s="167">
        <f>VLOOKUP($C1847,'2020-21 School Level AAFTE'!$C:$I,7,FALSE)</f>
        <v>49.05</v>
      </c>
      <c r="H1847" s="145">
        <f>IFERROR(IF(F1847= "yes",VLOOKUP(C1847,Summary!$B:$I,5,0),0),0)</f>
        <v>0</v>
      </c>
      <c r="I1847" s="144">
        <f t="shared" si="394"/>
        <v>0</v>
      </c>
      <c r="J1847" s="101">
        <f>VLOOKUP($A1847,'2021-22 Salary &amp; Benefits'!$A:$I,3,FALSE)</f>
        <v>1</v>
      </c>
      <c r="K1847" s="101">
        <f>VLOOKUP($A1847,'2021-22 Salary &amp; Benefits'!$A:$I,4,FALSE)</f>
        <v>1</v>
      </c>
      <c r="L1847" s="121">
        <f t="shared" si="395"/>
        <v>0</v>
      </c>
      <c r="M1847" s="29">
        <v>15</v>
      </c>
      <c r="N1847" s="31">
        <f t="shared" si="396"/>
        <v>0</v>
      </c>
      <c r="O1847" s="29">
        <v>1.1000000000000001</v>
      </c>
      <c r="P1847" s="29">
        <v>36</v>
      </c>
      <c r="Q1847" s="32">
        <f t="shared" si="397"/>
        <v>0</v>
      </c>
      <c r="R1847" s="122">
        <f t="shared" si="398"/>
        <v>0</v>
      </c>
      <c r="S1847" s="25">
        <f>VLOOKUP($A1847,'2021-22 Salary &amp; Benefits'!$A:$I,5,FALSE)</f>
        <v>67585</v>
      </c>
      <c r="T1847" s="25">
        <f>VLOOKUP($A1847,'2021-22 Salary &amp; Benefits'!$A:$I,6,FALSE)</f>
        <v>68937</v>
      </c>
      <c r="U1847" s="26">
        <f t="shared" si="399"/>
        <v>0</v>
      </c>
      <c r="V1847" s="26">
        <f t="shared" si="400"/>
        <v>0</v>
      </c>
      <c r="W1847" s="26">
        <f>'2021-22 Salary &amp; Benefits'!G$6</f>
        <v>11848.32</v>
      </c>
      <c r="X1847" s="28">
        <f>'2021-22 Salary &amp; Benefits'!H$6</f>
        <v>0.2271</v>
      </c>
      <c r="Y1847" s="28">
        <f>'2021-22 Salary &amp; Benefits'!I$6</f>
        <v>0.22070000000000001</v>
      </c>
      <c r="Z1847" s="26">
        <f t="shared" si="401"/>
        <v>0</v>
      </c>
      <c r="AA1847" s="27">
        <f t="shared" si="405"/>
        <v>0</v>
      </c>
      <c r="AB1847" s="27">
        <f t="shared" si="402"/>
        <v>0</v>
      </c>
      <c r="AC1847" s="27">
        <f t="shared" si="403"/>
        <v>0</v>
      </c>
      <c r="AD1847" s="26">
        <f t="shared" si="404"/>
        <v>0</v>
      </c>
    </row>
    <row r="1848" spans="1:30" s="5" customFormat="1">
      <c r="A1848" s="129" t="s">
        <v>2442</v>
      </c>
      <c r="B1848" s="129" t="s">
        <v>1276</v>
      </c>
      <c r="C1848" s="130">
        <v>2214</v>
      </c>
      <c r="D1848" s="129" t="s">
        <v>1277</v>
      </c>
      <c r="E1848" s="169">
        <f>VLOOKUP($C1848,'2020-21 School Level AAFTE'!$C:$Z,11,FALSE)</f>
        <v>0.65859999999999996</v>
      </c>
      <c r="F1848" s="169" t="str">
        <f>VLOOKUP($C1848,'2020-21 School Level AAFTE'!$C:$Z,8,FALSE)</f>
        <v>Yes</v>
      </c>
      <c r="G1848" s="167">
        <f>VLOOKUP($C1848,'2020-21 School Level AAFTE'!$C:$I,7,FALSE)</f>
        <v>260.77999999999997</v>
      </c>
      <c r="H1848" s="145">
        <f>IFERROR(IF(F1848= "yes",VLOOKUP(C1848,Summary!$B:$I,5,0),0),0)</f>
        <v>0</v>
      </c>
      <c r="I1848" s="144">
        <f t="shared" si="394"/>
        <v>260.77999999999997</v>
      </c>
      <c r="J1848" s="101">
        <f>VLOOKUP($A1848,'2021-22 Salary &amp; Benefits'!$A:$I,3,FALSE)</f>
        <v>1</v>
      </c>
      <c r="K1848" s="101">
        <f>VLOOKUP($A1848,'2021-22 Salary &amp; Benefits'!$A:$I,4,FALSE)</f>
        <v>1</v>
      </c>
      <c r="L1848" s="121">
        <f t="shared" si="395"/>
        <v>260.77999999999997</v>
      </c>
      <c r="M1848" s="29">
        <v>15</v>
      </c>
      <c r="N1848" s="31">
        <f t="shared" si="396"/>
        <v>17.385333333333332</v>
      </c>
      <c r="O1848" s="29">
        <v>1.1000000000000001</v>
      </c>
      <c r="P1848" s="29">
        <v>36</v>
      </c>
      <c r="Q1848" s="32">
        <f t="shared" si="397"/>
        <v>688.45920000000001</v>
      </c>
      <c r="R1848" s="122">
        <f t="shared" si="398"/>
        <v>0.76495466666666667</v>
      </c>
      <c r="S1848" s="25">
        <f>VLOOKUP($A1848,'2021-22 Salary &amp; Benefits'!$A:$I,5,FALSE)</f>
        <v>67585</v>
      </c>
      <c r="T1848" s="25">
        <f>VLOOKUP($A1848,'2021-22 Salary &amp; Benefits'!$A:$I,6,FALSE)</f>
        <v>68937</v>
      </c>
      <c r="U1848" s="26">
        <f t="shared" si="399"/>
        <v>51699.461146666668</v>
      </c>
      <c r="V1848" s="26">
        <f t="shared" si="400"/>
        <v>1034.2187093333341</v>
      </c>
      <c r="W1848" s="26">
        <f>'2021-22 Salary &amp; Benefits'!G$6</f>
        <v>11848.32</v>
      </c>
      <c r="X1848" s="28">
        <f>'2021-22 Salary &amp; Benefits'!H$6</f>
        <v>0.2271</v>
      </c>
      <c r="Y1848" s="28">
        <f>'2021-22 Salary &amp; Benefits'!I$6</f>
        <v>0.22070000000000001</v>
      </c>
      <c r="Z1848" s="26">
        <f t="shared" si="401"/>
        <v>21032.627371717866</v>
      </c>
      <c r="AA1848" s="27">
        <f t="shared" si="405"/>
        <v>878.89466426666672</v>
      </c>
      <c r="AB1848" s="27">
        <f t="shared" si="402"/>
        <v>193.97205240365335</v>
      </c>
      <c r="AC1848" s="27">
        <f t="shared" si="403"/>
        <v>1072.8667166703201</v>
      </c>
      <c r="AD1848" s="26">
        <f t="shared" si="404"/>
        <v>74839.173944388196</v>
      </c>
    </row>
    <row r="1849" spans="1:30" s="5" customFormat="1">
      <c r="A1849" s="129" t="s">
        <v>2386</v>
      </c>
      <c r="B1849" s="129" t="s">
        <v>1073</v>
      </c>
      <c r="C1849" s="130">
        <v>4029</v>
      </c>
      <c r="D1849" s="129" t="s">
        <v>1081</v>
      </c>
      <c r="E1849" s="169">
        <f>VLOOKUP($C1849,'2020-21 School Level AAFTE'!$C:$Z,11,FALSE)</f>
        <v>0.33739999999999998</v>
      </c>
      <c r="F1849" s="169" t="str">
        <f>VLOOKUP($C1849,'2020-21 School Level AAFTE'!$C:$Z,8,FALSE)</f>
        <v>No</v>
      </c>
      <c r="G1849" s="167">
        <f>VLOOKUP($C1849,'2020-21 School Level AAFTE'!$C:$I,7,FALSE)</f>
        <v>410.51</v>
      </c>
      <c r="H1849" s="145">
        <f>IFERROR(IF(F1849= "yes",VLOOKUP(C1849,Summary!$B:$I,5,0),0),0)</f>
        <v>0</v>
      </c>
      <c r="I1849" s="144">
        <f t="shared" si="394"/>
        <v>0</v>
      </c>
      <c r="J1849" s="101">
        <f>VLOOKUP($A1849,'2021-22 Salary &amp; Benefits'!$A:$I,3,FALSE)</f>
        <v>1.18</v>
      </c>
      <c r="K1849" s="101">
        <f>VLOOKUP($A1849,'2021-22 Salary &amp; Benefits'!$A:$I,4,FALSE)</f>
        <v>1.18</v>
      </c>
      <c r="L1849" s="121">
        <f t="shared" si="395"/>
        <v>0</v>
      </c>
      <c r="M1849" s="29">
        <v>15</v>
      </c>
      <c r="N1849" s="31">
        <f t="shared" si="396"/>
        <v>0</v>
      </c>
      <c r="O1849" s="29">
        <v>1.1000000000000001</v>
      </c>
      <c r="P1849" s="29">
        <v>36</v>
      </c>
      <c r="Q1849" s="32">
        <f t="shared" si="397"/>
        <v>0</v>
      </c>
      <c r="R1849" s="122">
        <f t="shared" si="398"/>
        <v>0</v>
      </c>
      <c r="S1849" s="25">
        <f>VLOOKUP($A1849,'2021-22 Salary &amp; Benefits'!$A:$I,5,FALSE)</f>
        <v>67585</v>
      </c>
      <c r="T1849" s="25">
        <f>VLOOKUP($A1849,'2021-22 Salary &amp; Benefits'!$A:$I,6,FALSE)</f>
        <v>68937</v>
      </c>
      <c r="U1849" s="26">
        <f t="shared" si="399"/>
        <v>0</v>
      </c>
      <c r="V1849" s="26">
        <f t="shared" si="400"/>
        <v>0</v>
      </c>
      <c r="W1849" s="26">
        <f>'2021-22 Salary &amp; Benefits'!G$6</f>
        <v>11848.32</v>
      </c>
      <c r="X1849" s="28">
        <f>'2021-22 Salary &amp; Benefits'!H$6</f>
        <v>0.2271</v>
      </c>
      <c r="Y1849" s="28">
        <f>'2021-22 Salary &amp; Benefits'!I$6</f>
        <v>0.22070000000000001</v>
      </c>
      <c r="Z1849" s="26">
        <f t="shared" si="401"/>
        <v>0</v>
      </c>
      <c r="AA1849" s="27">
        <f t="shared" si="405"/>
        <v>0</v>
      </c>
      <c r="AB1849" s="27">
        <f t="shared" si="402"/>
        <v>0</v>
      </c>
      <c r="AC1849" s="27">
        <f t="shared" si="403"/>
        <v>0</v>
      </c>
      <c r="AD1849" s="26">
        <f t="shared" si="404"/>
        <v>0</v>
      </c>
    </row>
    <row r="1850" spans="1:30" s="5" customFormat="1">
      <c r="A1850" s="129" t="s">
        <v>2386</v>
      </c>
      <c r="B1850" s="129" t="s">
        <v>1073</v>
      </c>
      <c r="C1850" s="130">
        <v>3680</v>
      </c>
      <c r="D1850" s="129" t="s">
        <v>971</v>
      </c>
      <c r="E1850" s="169">
        <f>VLOOKUP($C1850,'2020-21 School Level AAFTE'!$C:$Z,11,FALSE)</f>
        <v>0.3987</v>
      </c>
      <c r="F1850" s="169" t="str">
        <f>VLOOKUP($C1850,'2020-21 School Level AAFTE'!$C:$Z,8,FALSE)</f>
        <v>No</v>
      </c>
      <c r="G1850" s="167">
        <f>VLOOKUP($C1850,'2020-21 School Level AAFTE'!$C:$I,7,FALSE)</f>
        <v>602.4</v>
      </c>
      <c r="H1850" s="145">
        <f>IFERROR(IF(F1850= "yes",VLOOKUP(C1850,Summary!$B:$I,5,0),0),0)</f>
        <v>0</v>
      </c>
      <c r="I1850" s="144">
        <f t="shared" si="394"/>
        <v>0</v>
      </c>
      <c r="J1850" s="101">
        <f>VLOOKUP($A1850,'2021-22 Salary &amp; Benefits'!$A:$I,3,FALSE)</f>
        <v>1.18</v>
      </c>
      <c r="K1850" s="101">
        <f>VLOOKUP($A1850,'2021-22 Salary &amp; Benefits'!$A:$I,4,FALSE)</f>
        <v>1.18</v>
      </c>
      <c r="L1850" s="121">
        <f t="shared" si="395"/>
        <v>0</v>
      </c>
      <c r="M1850" s="29">
        <v>15</v>
      </c>
      <c r="N1850" s="31">
        <f t="shared" si="396"/>
        <v>0</v>
      </c>
      <c r="O1850" s="29">
        <v>1.1000000000000001</v>
      </c>
      <c r="P1850" s="29">
        <v>36</v>
      </c>
      <c r="Q1850" s="32">
        <f t="shared" si="397"/>
        <v>0</v>
      </c>
      <c r="R1850" s="122">
        <f t="shared" si="398"/>
        <v>0</v>
      </c>
      <c r="S1850" s="25">
        <f>VLOOKUP($A1850,'2021-22 Salary &amp; Benefits'!$A:$I,5,FALSE)</f>
        <v>67585</v>
      </c>
      <c r="T1850" s="25">
        <f>VLOOKUP($A1850,'2021-22 Salary &amp; Benefits'!$A:$I,6,FALSE)</f>
        <v>68937</v>
      </c>
      <c r="U1850" s="26">
        <f t="shared" si="399"/>
        <v>0</v>
      </c>
      <c r="V1850" s="26">
        <f t="shared" si="400"/>
        <v>0</v>
      </c>
      <c r="W1850" s="26">
        <f>'2021-22 Salary &amp; Benefits'!G$6</f>
        <v>11848.32</v>
      </c>
      <c r="X1850" s="28">
        <f>'2021-22 Salary &amp; Benefits'!H$6</f>
        <v>0.2271</v>
      </c>
      <c r="Y1850" s="28">
        <f>'2021-22 Salary &amp; Benefits'!I$6</f>
        <v>0.22070000000000001</v>
      </c>
      <c r="Z1850" s="26">
        <f t="shared" si="401"/>
        <v>0</v>
      </c>
      <c r="AA1850" s="27">
        <f t="shared" si="405"/>
        <v>0</v>
      </c>
      <c r="AB1850" s="27">
        <f t="shared" si="402"/>
        <v>0</v>
      </c>
      <c r="AC1850" s="27">
        <f t="shared" si="403"/>
        <v>0</v>
      </c>
      <c r="AD1850" s="26">
        <f t="shared" si="404"/>
        <v>0</v>
      </c>
    </row>
    <row r="1851" spans="1:30" s="5" customFormat="1">
      <c r="A1851" s="129" t="s">
        <v>2386</v>
      </c>
      <c r="B1851" s="129" t="s">
        <v>1073</v>
      </c>
      <c r="C1851" s="130">
        <v>3899</v>
      </c>
      <c r="D1851" s="129" t="s">
        <v>1080</v>
      </c>
      <c r="E1851" s="169">
        <f>VLOOKUP($C1851,'2020-21 School Level AAFTE'!$C:$Z,11,FALSE)</f>
        <v>0.61609999999999998</v>
      </c>
      <c r="F1851" s="169" t="str">
        <f>VLOOKUP($C1851,'2020-21 School Level AAFTE'!$C:$Z,8,FALSE)</f>
        <v>Yes</v>
      </c>
      <c r="G1851" s="167">
        <f>VLOOKUP($C1851,'2020-21 School Level AAFTE'!$C:$I,7,FALSE)</f>
        <v>143.81</v>
      </c>
      <c r="H1851" s="145">
        <f>IFERROR(IF(F1851= "yes",VLOOKUP(C1851,Summary!$B:$I,5,0),0),0)</f>
        <v>0</v>
      </c>
      <c r="I1851" s="144">
        <f t="shared" si="394"/>
        <v>143.81</v>
      </c>
      <c r="J1851" s="101">
        <f>VLOOKUP($A1851,'2021-22 Salary &amp; Benefits'!$A:$I,3,FALSE)</f>
        <v>1.18</v>
      </c>
      <c r="K1851" s="101">
        <f>VLOOKUP($A1851,'2021-22 Salary &amp; Benefits'!$A:$I,4,FALSE)</f>
        <v>1.18</v>
      </c>
      <c r="L1851" s="121">
        <f t="shared" si="395"/>
        <v>143.81</v>
      </c>
      <c r="M1851" s="29">
        <v>15</v>
      </c>
      <c r="N1851" s="31">
        <f t="shared" si="396"/>
        <v>9.5873333333333335</v>
      </c>
      <c r="O1851" s="29">
        <v>1.1000000000000001</v>
      </c>
      <c r="P1851" s="29">
        <v>36</v>
      </c>
      <c r="Q1851" s="32">
        <f t="shared" si="397"/>
        <v>379.65840000000003</v>
      </c>
      <c r="R1851" s="122">
        <f t="shared" si="398"/>
        <v>0.4218426666666667</v>
      </c>
      <c r="S1851" s="25">
        <f>VLOOKUP($A1851,'2021-22 Salary &amp; Benefits'!$A:$I,5,FALSE)</f>
        <v>67585</v>
      </c>
      <c r="T1851" s="25">
        <f>VLOOKUP($A1851,'2021-22 Salary &amp; Benefits'!$A:$I,6,FALSE)</f>
        <v>68937</v>
      </c>
      <c r="U1851" s="26">
        <f t="shared" si="399"/>
        <v>33642.079219466672</v>
      </c>
      <c r="V1851" s="26">
        <f t="shared" si="400"/>
        <v>672.99091669332847</v>
      </c>
      <c r="W1851" s="26">
        <f>'2021-22 Salary &amp; Benefits'!G$6</f>
        <v>11848.32</v>
      </c>
      <c r="X1851" s="28">
        <f>'2021-22 Salary &amp; Benefits'!H$6</f>
        <v>0.2271</v>
      </c>
      <c r="Y1851" s="28">
        <f>'2021-22 Salary &amp; Benefits'!I$6</f>
        <v>0.22070000000000001</v>
      </c>
      <c r="Z1851" s="26">
        <f t="shared" si="401"/>
        <v>12786.772190375099</v>
      </c>
      <c r="AA1851" s="27">
        <f t="shared" si="405"/>
        <v>571.91783560266663</v>
      </c>
      <c r="AB1851" s="27">
        <f t="shared" si="402"/>
        <v>126.22226631750853</v>
      </c>
      <c r="AC1851" s="27">
        <f t="shared" si="403"/>
        <v>698.1401019201752</v>
      </c>
      <c r="AD1851" s="26">
        <f t="shared" si="404"/>
        <v>47799.982428455274</v>
      </c>
    </row>
    <row r="1852" spans="1:30" s="5" customFormat="1">
      <c r="A1852" s="129" t="s">
        <v>2386</v>
      </c>
      <c r="B1852" s="129" t="s">
        <v>1073</v>
      </c>
      <c r="C1852" s="130">
        <v>2641</v>
      </c>
      <c r="D1852" s="129" t="s">
        <v>1076</v>
      </c>
      <c r="E1852" s="169">
        <f>VLOOKUP($C1852,'2020-21 School Level AAFTE'!$C:$Z,11,FALSE)</f>
        <v>0.53059999999999996</v>
      </c>
      <c r="F1852" s="169" t="str">
        <f>VLOOKUP($C1852,'2020-21 School Level AAFTE'!$C:$Z,8,FALSE)</f>
        <v>Yes</v>
      </c>
      <c r="G1852" s="167">
        <f>VLOOKUP($C1852,'2020-21 School Level AAFTE'!$C:$I,7,FALSE)</f>
        <v>420.8</v>
      </c>
      <c r="H1852" s="145">
        <f>IFERROR(IF(F1852= "yes",VLOOKUP(C1852,Summary!$B:$I,5,0),0),0)</f>
        <v>0</v>
      </c>
      <c r="I1852" s="144">
        <f t="shared" si="394"/>
        <v>420.8</v>
      </c>
      <c r="J1852" s="101">
        <f>VLOOKUP($A1852,'2021-22 Salary &amp; Benefits'!$A:$I,3,FALSE)</f>
        <v>1.18</v>
      </c>
      <c r="K1852" s="101">
        <f>VLOOKUP($A1852,'2021-22 Salary &amp; Benefits'!$A:$I,4,FALSE)</f>
        <v>1.18</v>
      </c>
      <c r="L1852" s="121">
        <f t="shared" si="395"/>
        <v>420.8</v>
      </c>
      <c r="M1852" s="29">
        <v>15</v>
      </c>
      <c r="N1852" s="31">
        <f t="shared" si="396"/>
        <v>28.053333333333335</v>
      </c>
      <c r="O1852" s="29">
        <v>1.1000000000000001</v>
      </c>
      <c r="P1852" s="29">
        <v>36</v>
      </c>
      <c r="Q1852" s="32">
        <f t="shared" si="397"/>
        <v>1110.9120000000003</v>
      </c>
      <c r="R1852" s="122">
        <f t="shared" si="398"/>
        <v>1.2343466666666669</v>
      </c>
      <c r="S1852" s="25">
        <f>VLOOKUP($A1852,'2021-22 Salary &amp; Benefits'!$A:$I,5,FALSE)</f>
        <v>67585</v>
      </c>
      <c r="T1852" s="25">
        <f>VLOOKUP($A1852,'2021-22 Salary &amp; Benefits'!$A:$I,6,FALSE)</f>
        <v>68937</v>
      </c>
      <c r="U1852" s="26">
        <f t="shared" si="399"/>
        <v>98439.516970666693</v>
      </c>
      <c r="V1852" s="26">
        <f t="shared" si="400"/>
        <v>1969.2272981333081</v>
      </c>
      <c r="W1852" s="26">
        <f>'2021-22 Salary &amp; Benefits'!G$6</f>
        <v>11848.32</v>
      </c>
      <c r="X1852" s="28">
        <f>'2021-22 Salary &amp; Benefits'!H$6</f>
        <v>0.2271</v>
      </c>
      <c r="Y1852" s="28">
        <f>'2021-22 Salary &amp; Benefits'!I$6</f>
        <v>0.22070000000000001</v>
      </c>
      <c r="Z1852" s="26">
        <f t="shared" si="401"/>
        <v>37415.157066336425</v>
      </c>
      <c r="AA1852" s="27">
        <f t="shared" si="405"/>
        <v>1673.4790711466667</v>
      </c>
      <c r="AB1852" s="27">
        <f t="shared" si="402"/>
        <v>369.33683100206935</v>
      </c>
      <c r="AC1852" s="27">
        <f t="shared" si="403"/>
        <v>2042.8159021487361</v>
      </c>
      <c r="AD1852" s="26">
        <f t="shared" si="404"/>
        <v>139866.71723728516</v>
      </c>
    </row>
    <row r="1853" spans="1:30" s="5" customFormat="1">
      <c r="A1853" s="129" t="s">
        <v>2386</v>
      </c>
      <c r="B1853" s="129" t="s">
        <v>1073</v>
      </c>
      <c r="C1853" s="130">
        <v>1718</v>
      </c>
      <c r="D1853" s="129" t="s">
        <v>1074</v>
      </c>
      <c r="E1853" s="169">
        <f>VLOOKUP($C1853,'2020-21 School Level AAFTE'!$C:$Z,11,FALSE)</f>
        <v>0.28949999999999998</v>
      </c>
      <c r="F1853" s="169" t="str">
        <f>VLOOKUP($C1853,'2020-21 School Level AAFTE'!$C:$Z,8,FALSE)</f>
        <v>No</v>
      </c>
      <c r="G1853" s="167">
        <f>VLOOKUP($C1853,'2020-21 School Level AAFTE'!$C:$I,7,FALSE)</f>
        <v>281.8</v>
      </c>
      <c r="H1853" s="145">
        <f>IFERROR(IF(F1853= "yes",VLOOKUP(C1853,Summary!$B:$I,5,0),0),0)</f>
        <v>0</v>
      </c>
      <c r="I1853" s="144">
        <f t="shared" si="394"/>
        <v>0</v>
      </c>
      <c r="J1853" s="101">
        <f>VLOOKUP($A1853,'2021-22 Salary &amp; Benefits'!$A:$I,3,FALSE)</f>
        <v>1.18</v>
      </c>
      <c r="K1853" s="101">
        <f>VLOOKUP($A1853,'2021-22 Salary &amp; Benefits'!$A:$I,4,FALSE)</f>
        <v>1.18</v>
      </c>
      <c r="L1853" s="121">
        <f t="shared" si="395"/>
        <v>0</v>
      </c>
      <c r="M1853" s="29">
        <v>15</v>
      </c>
      <c r="N1853" s="31">
        <f t="shared" si="396"/>
        <v>0</v>
      </c>
      <c r="O1853" s="29">
        <v>1.1000000000000001</v>
      </c>
      <c r="P1853" s="29">
        <v>36</v>
      </c>
      <c r="Q1853" s="32">
        <f t="shared" si="397"/>
        <v>0</v>
      </c>
      <c r="R1853" s="122">
        <f t="shared" si="398"/>
        <v>0</v>
      </c>
      <c r="S1853" s="25">
        <f>VLOOKUP($A1853,'2021-22 Salary &amp; Benefits'!$A:$I,5,FALSE)</f>
        <v>67585</v>
      </c>
      <c r="T1853" s="25">
        <f>VLOOKUP($A1853,'2021-22 Salary &amp; Benefits'!$A:$I,6,FALSE)</f>
        <v>68937</v>
      </c>
      <c r="U1853" s="26">
        <f t="shared" si="399"/>
        <v>0</v>
      </c>
      <c r="V1853" s="26">
        <f t="shared" si="400"/>
        <v>0</v>
      </c>
      <c r="W1853" s="26">
        <f>'2021-22 Salary &amp; Benefits'!G$6</f>
        <v>11848.32</v>
      </c>
      <c r="X1853" s="28">
        <f>'2021-22 Salary &amp; Benefits'!H$6</f>
        <v>0.2271</v>
      </c>
      <c r="Y1853" s="28">
        <f>'2021-22 Salary &amp; Benefits'!I$6</f>
        <v>0.22070000000000001</v>
      </c>
      <c r="Z1853" s="26">
        <f t="shared" si="401"/>
        <v>0</v>
      </c>
      <c r="AA1853" s="27">
        <f t="shared" si="405"/>
        <v>0</v>
      </c>
      <c r="AB1853" s="27">
        <f t="shared" si="402"/>
        <v>0</v>
      </c>
      <c r="AC1853" s="27">
        <f t="shared" si="403"/>
        <v>0</v>
      </c>
      <c r="AD1853" s="26">
        <f t="shared" si="404"/>
        <v>0</v>
      </c>
    </row>
    <row r="1854" spans="1:30" s="5" customFormat="1">
      <c r="A1854" s="129" t="s">
        <v>2386</v>
      </c>
      <c r="B1854" s="129" t="s">
        <v>1073</v>
      </c>
      <c r="C1854" s="130">
        <v>4348</v>
      </c>
      <c r="D1854" s="129" t="s">
        <v>1083</v>
      </c>
      <c r="E1854" s="169">
        <f>VLOOKUP($C1854,'2020-21 School Level AAFTE'!$C:$Z,11,FALSE)</f>
        <v>0.37530000000000002</v>
      </c>
      <c r="F1854" s="169" t="str">
        <f>VLOOKUP($C1854,'2020-21 School Level AAFTE'!$C:$Z,8,FALSE)</f>
        <v>No</v>
      </c>
      <c r="G1854" s="167">
        <f>VLOOKUP($C1854,'2020-21 School Level AAFTE'!$C:$I,7,FALSE)</f>
        <v>360.5</v>
      </c>
      <c r="H1854" s="145">
        <f>IFERROR(IF(F1854= "yes",VLOOKUP(C1854,Summary!$B:$I,5,0),0),0)</f>
        <v>0</v>
      </c>
      <c r="I1854" s="144">
        <f t="shared" si="394"/>
        <v>0</v>
      </c>
      <c r="J1854" s="101">
        <f>VLOOKUP($A1854,'2021-22 Salary &amp; Benefits'!$A:$I,3,FALSE)</f>
        <v>1.18</v>
      </c>
      <c r="K1854" s="101">
        <f>VLOOKUP($A1854,'2021-22 Salary &amp; Benefits'!$A:$I,4,FALSE)</f>
        <v>1.18</v>
      </c>
      <c r="L1854" s="121">
        <f t="shared" si="395"/>
        <v>0</v>
      </c>
      <c r="M1854" s="29">
        <v>15</v>
      </c>
      <c r="N1854" s="31">
        <f t="shared" si="396"/>
        <v>0</v>
      </c>
      <c r="O1854" s="29">
        <v>1.1000000000000001</v>
      </c>
      <c r="P1854" s="29">
        <v>36</v>
      </c>
      <c r="Q1854" s="32">
        <f t="shared" si="397"/>
        <v>0</v>
      </c>
      <c r="R1854" s="122">
        <f t="shared" si="398"/>
        <v>0</v>
      </c>
      <c r="S1854" s="25">
        <f>VLOOKUP($A1854,'2021-22 Salary &amp; Benefits'!$A:$I,5,FALSE)</f>
        <v>67585</v>
      </c>
      <c r="T1854" s="25">
        <f>VLOOKUP($A1854,'2021-22 Salary &amp; Benefits'!$A:$I,6,FALSE)</f>
        <v>68937</v>
      </c>
      <c r="U1854" s="26">
        <f t="shared" si="399"/>
        <v>0</v>
      </c>
      <c r="V1854" s="26">
        <f t="shared" si="400"/>
        <v>0</v>
      </c>
      <c r="W1854" s="26">
        <f>'2021-22 Salary &amp; Benefits'!G$6</f>
        <v>11848.32</v>
      </c>
      <c r="X1854" s="28">
        <f>'2021-22 Salary &amp; Benefits'!H$6</f>
        <v>0.2271</v>
      </c>
      <c r="Y1854" s="28">
        <f>'2021-22 Salary &amp; Benefits'!I$6</f>
        <v>0.22070000000000001</v>
      </c>
      <c r="Z1854" s="26">
        <f t="shared" si="401"/>
        <v>0</v>
      </c>
      <c r="AA1854" s="27">
        <f t="shared" si="405"/>
        <v>0</v>
      </c>
      <c r="AB1854" s="27">
        <f t="shared" si="402"/>
        <v>0</v>
      </c>
      <c r="AC1854" s="27">
        <f t="shared" si="403"/>
        <v>0</v>
      </c>
      <c r="AD1854" s="26">
        <f t="shared" si="404"/>
        <v>0</v>
      </c>
    </row>
    <row r="1855" spans="1:30" s="5" customFormat="1">
      <c r="A1855" s="129" t="s">
        <v>2386</v>
      </c>
      <c r="B1855" s="129" t="s">
        <v>1073</v>
      </c>
      <c r="C1855" s="130">
        <v>4142</v>
      </c>
      <c r="D1855" s="129" t="s">
        <v>3285</v>
      </c>
      <c r="E1855" s="169">
        <f>VLOOKUP($C1855,'2020-21 School Level AAFTE'!$C:$Z,11,FALSE)</f>
        <v>0.30919999999999997</v>
      </c>
      <c r="F1855" s="169" t="str">
        <f>VLOOKUP($C1855,'2020-21 School Level AAFTE'!$C:$Z,8,FALSE)</f>
        <v>No</v>
      </c>
      <c r="G1855" s="167">
        <f>VLOOKUP($C1855,'2020-21 School Level AAFTE'!$C:$I,7,FALSE)</f>
        <v>714.81</v>
      </c>
      <c r="H1855" s="145">
        <f>IFERROR(IF(F1855= "yes",VLOOKUP(C1855,Summary!$B:$I,5,0),0),0)</f>
        <v>0</v>
      </c>
      <c r="I1855" s="144">
        <f t="shared" si="394"/>
        <v>0</v>
      </c>
      <c r="J1855" s="101">
        <f>VLOOKUP($A1855,'2021-22 Salary &amp; Benefits'!$A:$I,3,FALSE)</f>
        <v>1.18</v>
      </c>
      <c r="K1855" s="101">
        <f>VLOOKUP($A1855,'2021-22 Salary &amp; Benefits'!$A:$I,4,FALSE)</f>
        <v>1.18</v>
      </c>
      <c r="L1855" s="121">
        <f t="shared" si="395"/>
        <v>0</v>
      </c>
      <c r="M1855" s="29">
        <v>15</v>
      </c>
      <c r="N1855" s="31">
        <f t="shared" si="396"/>
        <v>0</v>
      </c>
      <c r="O1855" s="29">
        <v>1.1000000000000001</v>
      </c>
      <c r="P1855" s="29">
        <v>36</v>
      </c>
      <c r="Q1855" s="32">
        <f t="shared" si="397"/>
        <v>0</v>
      </c>
      <c r="R1855" s="122">
        <f t="shared" si="398"/>
        <v>0</v>
      </c>
      <c r="S1855" s="25">
        <f>VLOOKUP($A1855,'2021-22 Salary &amp; Benefits'!$A:$I,5,FALSE)</f>
        <v>67585</v>
      </c>
      <c r="T1855" s="25">
        <f>VLOOKUP($A1855,'2021-22 Salary &amp; Benefits'!$A:$I,6,FALSE)</f>
        <v>68937</v>
      </c>
      <c r="U1855" s="26">
        <f t="shared" si="399"/>
        <v>0</v>
      </c>
      <c r="V1855" s="26">
        <f t="shared" si="400"/>
        <v>0</v>
      </c>
      <c r="W1855" s="26">
        <f>'2021-22 Salary &amp; Benefits'!G$6</f>
        <v>11848.32</v>
      </c>
      <c r="X1855" s="28">
        <f>'2021-22 Salary &amp; Benefits'!H$6</f>
        <v>0.2271</v>
      </c>
      <c r="Y1855" s="28">
        <f>'2021-22 Salary &amp; Benefits'!I$6</f>
        <v>0.22070000000000001</v>
      </c>
      <c r="Z1855" s="26">
        <f t="shared" si="401"/>
        <v>0</v>
      </c>
      <c r="AA1855" s="27">
        <f t="shared" si="405"/>
        <v>0</v>
      </c>
      <c r="AB1855" s="27">
        <f t="shared" si="402"/>
        <v>0</v>
      </c>
      <c r="AC1855" s="27">
        <f t="shared" si="403"/>
        <v>0</v>
      </c>
      <c r="AD1855" s="26">
        <f t="shared" si="404"/>
        <v>0</v>
      </c>
    </row>
    <row r="1856" spans="1:30" s="5" customFormat="1">
      <c r="A1856" s="129" t="s">
        <v>2386</v>
      </c>
      <c r="B1856" s="129" t="s">
        <v>1073</v>
      </c>
      <c r="C1856" s="130">
        <v>4079</v>
      </c>
      <c r="D1856" s="129" t="s">
        <v>1082</v>
      </c>
      <c r="E1856" s="169">
        <f>VLOOKUP($C1856,'2020-21 School Level AAFTE'!$C:$Z,11,FALSE)</f>
        <v>0.33300000000000002</v>
      </c>
      <c r="F1856" s="169" t="str">
        <f>VLOOKUP($C1856,'2020-21 School Level AAFTE'!$C:$Z,8,FALSE)</f>
        <v>No</v>
      </c>
      <c r="G1856" s="167">
        <f>VLOOKUP($C1856,'2020-21 School Level AAFTE'!$C:$I,7,FALSE)</f>
        <v>389.64</v>
      </c>
      <c r="H1856" s="145">
        <f>IFERROR(IF(F1856= "yes",VLOOKUP(C1856,Summary!$B:$I,5,0),0),0)</f>
        <v>0</v>
      </c>
      <c r="I1856" s="144">
        <f t="shared" si="394"/>
        <v>0</v>
      </c>
      <c r="J1856" s="101">
        <f>VLOOKUP($A1856,'2021-22 Salary &amp; Benefits'!$A:$I,3,FALSE)</f>
        <v>1.18</v>
      </c>
      <c r="K1856" s="101">
        <f>VLOOKUP($A1856,'2021-22 Salary &amp; Benefits'!$A:$I,4,FALSE)</f>
        <v>1.18</v>
      </c>
      <c r="L1856" s="121">
        <f t="shared" si="395"/>
        <v>0</v>
      </c>
      <c r="M1856" s="29">
        <v>15</v>
      </c>
      <c r="N1856" s="31">
        <f t="shared" si="396"/>
        <v>0</v>
      </c>
      <c r="O1856" s="29">
        <v>1.1000000000000001</v>
      </c>
      <c r="P1856" s="29">
        <v>36</v>
      </c>
      <c r="Q1856" s="32">
        <f t="shared" si="397"/>
        <v>0</v>
      </c>
      <c r="R1856" s="122">
        <f t="shared" si="398"/>
        <v>0</v>
      </c>
      <c r="S1856" s="25">
        <f>VLOOKUP($A1856,'2021-22 Salary &amp; Benefits'!$A:$I,5,FALSE)</f>
        <v>67585</v>
      </c>
      <c r="T1856" s="25">
        <f>VLOOKUP($A1856,'2021-22 Salary &amp; Benefits'!$A:$I,6,FALSE)</f>
        <v>68937</v>
      </c>
      <c r="U1856" s="26">
        <f t="shared" si="399"/>
        <v>0</v>
      </c>
      <c r="V1856" s="26">
        <f t="shared" si="400"/>
        <v>0</v>
      </c>
      <c r="W1856" s="26">
        <f>'2021-22 Salary &amp; Benefits'!G$6</f>
        <v>11848.32</v>
      </c>
      <c r="X1856" s="28">
        <f>'2021-22 Salary &amp; Benefits'!H$6</f>
        <v>0.2271</v>
      </c>
      <c r="Y1856" s="28">
        <f>'2021-22 Salary &amp; Benefits'!I$6</f>
        <v>0.22070000000000001</v>
      </c>
      <c r="Z1856" s="26">
        <f t="shared" si="401"/>
        <v>0</v>
      </c>
      <c r="AA1856" s="27">
        <f t="shared" si="405"/>
        <v>0</v>
      </c>
      <c r="AB1856" s="27">
        <f t="shared" si="402"/>
        <v>0</v>
      </c>
      <c r="AC1856" s="27">
        <f t="shared" si="403"/>
        <v>0</v>
      </c>
      <c r="AD1856" s="26">
        <f t="shared" si="404"/>
        <v>0</v>
      </c>
    </row>
    <row r="1857" spans="1:30" s="5" customFormat="1">
      <c r="A1857" s="129" t="s">
        <v>2386</v>
      </c>
      <c r="B1857" s="129" t="s">
        <v>1073</v>
      </c>
      <c r="C1857" s="130">
        <v>3046</v>
      </c>
      <c r="D1857" s="129" t="s">
        <v>3286</v>
      </c>
      <c r="E1857" s="169">
        <f>VLOOKUP($C1857,'2020-21 School Level AAFTE'!$C:$Z,11,FALSE)</f>
        <v>0.45610000000000001</v>
      </c>
      <c r="F1857" s="169" t="str">
        <f>VLOOKUP($C1857,'2020-21 School Level AAFTE'!$C:$Z,8,FALSE)</f>
        <v>No</v>
      </c>
      <c r="G1857" s="167">
        <f>VLOOKUP($C1857,'2020-21 School Level AAFTE'!$C:$I,7,FALSE)</f>
        <v>702.47</v>
      </c>
      <c r="H1857" s="145">
        <f>IFERROR(IF(F1857= "yes",VLOOKUP(C1857,Summary!$B:$I,5,0),0),0)</f>
        <v>0</v>
      </c>
      <c r="I1857" s="144">
        <f t="shared" ref="I1857:I1917" si="406">IF(F1857= "yes", G1857,0)</f>
        <v>0</v>
      </c>
      <c r="J1857" s="101">
        <f>VLOOKUP($A1857,'2021-22 Salary &amp; Benefits'!$A:$I,3,FALSE)</f>
        <v>1.18</v>
      </c>
      <c r="K1857" s="101">
        <f>VLOOKUP($A1857,'2021-22 Salary &amp; Benefits'!$A:$I,4,FALSE)</f>
        <v>1.18</v>
      </c>
      <c r="L1857" s="121">
        <f t="shared" ref="L1857:L1917" si="407">IF(H1857&gt;0,H1857,I1857)</f>
        <v>0</v>
      </c>
      <c r="M1857" s="29">
        <v>15</v>
      </c>
      <c r="N1857" s="31">
        <f t="shared" ref="N1857:N1917" si="408">IF(L1857="no",0,L1857/M1857)</f>
        <v>0</v>
      </c>
      <c r="O1857" s="29">
        <v>1.1000000000000001</v>
      </c>
      <c r="P1857" s="29">
        <v>36</v>
      </c>
      <c r="Q1857" s="32">
        <f t="shared" ref="Q1857:Q1917" si="409">IF(L1857="no",0,N1857*O1857*P1857)</f>
        <v>0</v>
      </c>
      <c r="R1857" s="122">
        <f t="shared" ref="R1857:R1917" si="410">IF(L1857="no",0,Q1857/900)</f>
        <v>0</v>
      </c>
      <c r="S1857" s="25">
        <f>VLOOKUP($A1857,'2021-22 Salary &amp; Benefits'!$A:$I,5,FALSE)</f>
        <v>67585</v>
      </c>
      <c r="T1857" s="25">
        <f>VLOOKUP($A1857,'2021-22 Salary &amp; Benefits'!$A:$I,6,FALSE)</f>
        <v>68937</v>
      </c>
      <c r="U1857" s="26">
        <f t="shared" ref="U1857:U1917" si="411">$J1857*$S1857*$R1857</f>
        <v>0</v>
      </c>
      <c r="V1857" s="26">
        <f t="shared" ref="V1857:V1917" si="412">$K1857*$T1857*$R1857-U1857</f>
        <v>0</v>
      </c>
      <c r="W1857" s="26">
        <f>'2021-22 Salary &amp; Benefits'!G$6</f>
        <v>11848.32</v>
      </c>
      <c r="X1857" s="28">
        <f>'2021-22 Salary &amp; Benefits'!H$6</f>
        <v>0.2271</v>
      </c>
      <c r="Y1857" s="28">
        <f>'2021-22 Salary &amp; Benefits'!I$6</f>
        <v>0.22070000000000001</v>
      </c>
      <c r="Z1857" s="26">
        <f t="shared" ref="Z1857:Z1917" si="413">U1857*X1857+V1857*Y1857+R1857*W1857</f>
        <v>0</v>
      </c>
      <c r="AA1857" s="27">
        <f t="shared" si="405"/>
        <v>0</v>
      </c>
      <c r="AB1857" s="27">
        <f t="shared" ref="AB1857:AB1917" si="414">AA1857*Y1857</f>
        <v>0</v>
      </c>
      <c r="AC1857" s="27">
        <f t="shared" ref="AC1857:AC1917" si="415">SUM(AA1857:AB1857)</f>
        <v>0</v>
      </c>
      <c r="AD1857" s="26">
        <f t="shared" ref="AD1857:AD1917" si="416">SUM(Z1857,U1857:V1857,AC1857)</f>
        <v>0</v>
      </c>
    </row>
    <row r="1858" spans="1:30" s="5" customFormat="1">
      <c r="A1858" s="129" t="s">
        <v>2386</v>
      </c>
      <c r="B1858" s="129" t="s">
        <v>1073</v>
      </c>
      <c r="C1858" s="130">
        <v>4350</v>
      </c>
      <c r="D1858" s="129" t="s">
        <v>1085</v>
      </c>
      <c r="E1858" s="169">
        <f>VLOOKUP($C1858,'2020-21 School Level AAFTE'!$C:$Z,11,FALSE)</f>
        <v>0.2485</v>
      </c>
      <c r="F1858" s="169" t="str">
        <f>VLOOKUP($C1858,'2020-21 School Level AAFTE'!$C:$Z,8,FALSE)</f>
        <v>No</v>
      </c>
      <c r="G1858" s="167">
        <f>VLOOKUP($C1858,'2020-21 School Level AAFTE'!$C:$I,7,FALSE)</f>
        <v>351.19</v>
      </c>
      <c r="H1858" s="145">
        <f>IFERROR(IF(F1858= "yes",VLOOKUP(C1858,Summary!$B:$I,5,0),0),0)</f>
        <v>0</v>
      </c>
      <c r="I1858" s="144">
        <f t="shared" si="406"/>
        <v>0</v>
      </c>
      <c r="J1858" s="101">
        <f>VLOOKUP($A1858,'2021-22 Salary &amp; Benefits'!$A:$I,3,FALSE)</f>
        <v>1.18</v>
      </c>
      <c r="K1858" s="101">
        <f>VLOOKUP($A1858,'2021-22 Salary &amp; Benefits'!$A:$I,4,FALSE)</f>
        <v>1.18</v>
      </c>
      <c r="L1858" s="121">
        <f t="shared" si="407"/>
        <v>0</v>
      </c>
      <c r="M1858" s="29">
        <v>15</v>
      </c>
      <c r="N1858" s="31">
        <f t="shared" si="408"/>
        <v>0</v>
      </c>
      <c r="O1858" s="29">
        <v>1.1000000000000001</v>
      </c>
      <c r="P1858" s="29">
        <v>36</v>
      </c>
      <c r="Q1858" s="32">
        <f t="shared" si="409"/>
        <v>0</v>
      </c>
      <c r="R1858" s="122">
        <f t="shared" si="410"/>
        <v>0</v>
      </c>
      <c r="S1858" s="25">
        <f>VLOOKUP($A1858,'2021-22 Salary &amp; Benefits'!$A:$I,5,FALSE)</f>
        <v>67585</v>
      </c>
      <c r="T1858" s="25">
        <f>VLOOKUP($A1858,'2021-22 Salary &amp; Benefits'!$A:$I,6,FALSE)</f>
        <v>68937</v>
      </c>
      <c r="U1858" s="26">
        <f t="shared" si="411"/>
        <v>0</v>
      </c>
      <c r="V1858" s="26">
        <f t="shared" si="412"/>
        <v>0</v>
      </c>
      <c r="W1858" s="26">
        <f>'2021-22 Salary &amp; Benefits'!G$6</f>
        <v>11848.32</v>
      </c>
      <c r="X1858" s="28">
        <f>'2021-22 Salary &amp; Benefits'!H$6</f>
        <v>0.2271</v>
      </c>
      <c r="Y1858" s="28">
        <f>'2021-22 Salary &amp; Benefits'!I$6</f>
        <v>0.22070000000000001</v>
      </c>
      <c r="Z1858" s="26">
        <f t="shared" si="413"/>
        <v>0</v>
      </c>
      <c r="AA1858" s="27">
        <f t="shared" si="405"/>
        <v>0</v>
      </c>
      <c r="AB1858" s="27">
        <f t="shared" si="414"/>
        <v>0</v>
      </c>
      <c r="AC1858" s="27">
        <f t="shared" si="415"/>
        <v>0</v>
      </c>
      <c r="AD1858" s="26">
        <f t="shared" si="416"/>
        <v>0</v>
      </c>
    </row>
    <row r="1859" spans="1:30" s="5" customFormat="1">
      <c r="A1859" s="129" t="s">
        <v>2386</v>
      </c>
      <c r="B1859" s="129" t="s">
        <v>1073</v>
      </c>
      <c r="C1859" s="130">
        <v>2995</v>
      </c>
      <c r="D1859" s="129" t="s">
        <v>1078</v>
      </c>
      <c r="E1859" s="169">
        <f>VLOOKUP($C1859,'2020-21 School Level AAFTE'!$C:$Z,11,FALSE)</f>
        <v>0.34489999999999998</v>
      </c>
      <c r="F1859" s="169" t="str">
        <f>VLOOKUP($C1859,'2020-21 School Level AAFTE'!$C:$Z,8,FALSE)</f>
        <v>No</v>
      </c>
      <c r="G1859" s="167">
        <f>VLOOKUP($C1859,'2020-21 School Level AAFTE'!$C:$I,7,FALSE)</f>
        <v>256.92</v>
      </c>
      <c r="H1859" s="145">
        <f>IFERROR(IF(F1859= "yes",VLOOKUP(C1859,Summary!$B:$I,5,0),0),0)</f>
        <v>0</v>
      </c>
      <c r="I1859" s="144">
        <f t="shared" si="406"/>
        <v>0</v>
      </c>
      <c r="J1859" s="101">
        <f>VLOOKUP($A1859,'2021-22 Salary &amp; Benefits'!$A:$I,3,FALSE)</f>
        <v>1.18</v>
      </c>
      <c r="K1859" s="101">
        <f>VLOOKUP($A1859,'2021-22 Salary &amp; Benefits'!$A:$I,4,FALSE)</f>
        <v>1.18</v>
      </c>
      <c r="L1859" s="121">
        <f t="shared" si="407"/>
        <v>0</v>
      </c>
      <c r="M1859" s="29">
        <v>15</v>
      </c>
      <c r="N1859" s="31">
        <f t="shared" si="408"/>
        <v>0</v>
      </c>
      <c r="O1859" s="29">
        <v>1.1000000000000001</v>
      </c>
      <c r="P1859" s="29">
        <v>36</v>
      </c>
      <c r="Q1859" s="32">
        <f t="shared" si="409"/>
        <v>0</v>
      </c>
      <c r="R1859" s="122">
        <f t="shared" si="410"/>
        <v>0</v>
      </c>
      <c r="S1859" s="25">
        <f>VLOOKUP($A1859,'2021-22 Salary &amp; Benefits'!$A:$I,5,FALSE)</f>
        <v>67585</v>
      </c>
      <c r="T1859" s="25">
        <f>VLOOKUP($A1859,'2021-22 Salary &amp; Benefits'!$A:$I,6,FALSE)</f>
        <v>68937</v>
      </c>
      <c r="U1859" s="26">
        <f t="shared" si="411"/>
        <v>0</v>
      </c>
      <c r="V1859" s="26">
        <f t="shared" si="412"/>
        <v>0</v>
      </c>
      <c r="W1859" s="26">
        <f>'2021-22 Salary &amp; Benefits'!G$6</f>
        <v>11848.32</v>
      </c>
      <c r="X1859" s="28">
        <f>'2021-22 Salary &amp; Benefits'!H$6</f>
        <v>0.2271</v>
      </c>
      <c r="Y1859" s="28">
        <f>'2021-22 Salary &amp; Benefits'!I$6</f>
        <v>0.22070000000000001</v>
      </c>
      <c r="Z1859" s="26">
        <f t="shared" si="413"/>
        <v>0</v>
      </c>
      <c r="AA1859" s="27">
        <f t="shared" si="405"/>
        <v>0</v>
      </c>
      <c r="AB1859" s="27">
        <f t="shared" si="414"/>
        <v>0</v>
      </c>
      <c r="AC1859" s="27">
        <f t="shared" si="415"/>
        <v>0</v>
      </c>
      <c r="AD1859" s="26">
        <f t="shared" si="416"/>
        <v>0</v>
      </c>
    </row>
    <row r="1860" spans="1:30" s="5" customFormat="1">
      <c r="A1860" s="129" t="s">
        <v>2386</v>
      </c>
      <c r="B1860" s="129" t="s">
        <v>1073</v>
      </c>
      <c r="C1860" s="130">
        <v>2650</v>
      </c>
      <c r="D1860" s="129" t="s">
        <v>1077</v>
      </c>
      <c r="E1860" s="169">
        <f>VLOOKUP($C1860,'2020-21 School Level AAFTE'!$C:$Z,11,FALSE)</f>
        <v>0.44019999999999998</v>
      </c>
      <c r="F1860" s="169" t="str">
        <f>VLOOKUP($C1860,'2020-21 School Level AAFTE'!$C:$Z,8,FALSE)</f>
        <v>No</v>
      </c>
      <c r="G1860" s="167">
        <f>VLOOKUP($C1860,'2020-21 School Level AAFTE'!$C:$I,7,FALSE)</f>
        <v>556.32000000000005</v>
      </c>
      <c r="H1860" s="145">
        <f>IFERROR(IF(F1860= "yes",VLOOKUP(C1860,Summary!$B:$I,5,0),0),0)</f>
        <v>0</v>
      </c>
      <c r="I1860" s="143">
        <f t="shared" si="406"/>
        <v>0</v>
      </c>
      <c r="J1860" s="101">
        <f>VLOOKUP($A1860,'2021-22 Salary &amp; Benefits'!$A:$I,3,FALSE)</f>
        <v>1.18</v>
      </c>
      <c r="K1860" s="101">
        <f>VLOOKUP($A1860,'2021-22 Salary &amp; Benefits'!$A:$I,4,FALSE)</f>
        <v>1.18</v>
      </c>
      <c r="L1860" s="45">
        <f t="shared" si="407"/>
        <v>0</v>
      </c>
      <c r="M1860" s="29">
        <v>15</v>
      </c>
      <c r="N1860" s="31">
        <f t="shared" si="408"/>
        <v>0</v>
      </c>
      <c r="O1860" s="29">
        <v>1.1000000000000001</v>
      </c>
      <c r="P1860" s="29">
        <v>36</v>
      </c>
      <c r="Q1860" s="32">
        <f t="shared" si="409"/>
        <v>0</v>
      </c>
      <c r="R1860" s="122">
        <f t="shared" si="410"/>
        <v>0</v>
      </c>
      <c r="S1860" s="25">
        <f>VLOOKUP($A1860,'2021-22 Salary &amp; Benefits'!$A:$I,5,FALSE)</f>
        <v>67585</v>
      </c>
      <c r="T1860" s="25">
        <f>VLOOKUP($A1860,'2021-22 Salary &amp; Benefits'!$A:$I,6,FALSE)</f>
        <v>68937</v>
      </c>
      <c r="U1860" s="26">
        <f t="shared" si="411"/>
        <v>0</v>
      </c>
      <c r="V1860" s="26">
        <f t="shared" si="412"/>
        <v>0</v>
      </c>
      <c r="W1860" s="26">
        <f>'2021-22 Salary &amp; Benefits'!G$6</f>
        <v>11848.32</v>
      </c>
      <c r="X1860" s="28">
        <f>'2021-22 Salary &amp; Benefits'!H$6</f>
        <v>0.2271</v>
      </c>
      <c r="Y1860" s="28">
        <f>'2021-22 Salary &amp; Benefits'!I$6</f>
        <v>0.22070000000000001</v>
      </c>
      <c r="Z1860" s="26">
        <f t="shared" si="413"/>
        <v>0</v>
      </c>
      <c r="AA1860" s="27">
        <f t="shared" si="405"/>
        <v>0</v>
      </c>
      <c r="AB1860" s="27">
        <f t="shared" si="414"/>
        <v>0</v>
      </c>
      <c r="AC1860" s="27">
        <f t="shared" si="415"/>
        <v>0</v>
      </c>
      <c r="AD1860" s="26">
        <f t="shared" si="416"/>
        <v>0</v>
      </c>
    </row>
    <row r="1861" spans="1:30" s="5" customFormat="1">
      <c r="A1861" s="129" t="s">
        <v>2386</v>
      </c>
      <c r="B1861" s="129" t="s">
        <v>1073</v>
      </c>
      <c r="C1861" s="130">
        <v>5562</v>
      </c>
      <c r="D1861" s="129" t="s">
        <v>3169</v>
      </c>
      <c r="E1861" s="169">
        <f>VLOOKUP($C1861,'2020-21 School Level AAFTE'!$C:$Z,11,FALSE)</f>
        <v>6.0000000000000001E-3</v>
      </c>
      <c r="F1861" s="169" t="str">
        <f>VLOOKUP($C1861,'2020-21 School Level AAFTE'!$C:$Z,8,FALSE)</f>
        <v>No</v>
      </c>
      <c r="G1861" s="167">
        <f>VLOOKUP($C1861,'2020-21 School Level AAFTE'!$C:$I,7,FALSE)</f>
        <v>1172.27</v>
      </c>
      <c r="H1861" s="145">
        <f>IFERROR(IF(F1861= "yes",VLOOKUP(C1861,Summary!$B:$I,5,0),0),0)</f>
        <v>0</v>
      </c>
      <c r="I1861" s="143">
        <f t="shared" si="406"/>
        <v>0</v>
      </c>
      <c r="J1861" s="101">
        <f>VLOOKUP($A1861,'2021-22 Salary &amp; Benefits'!$A:$I,3,FALSE)</f>
        <v>1.18</v>
      </c>
      <c r="K1861" s="101">
        <f>VLOOKUP($A1861,'2021-22 Salary &amp; Benefits'!$A:$I,4,FALSE)</f>
        <v>1.18</v>
      </c>
      <c r="L1861" s="45">
        <f t="shared" si="407"/>
        <v>0</v>
      </c>
      <c r="M1861" s="29">
        <v>15</v>
      </c>
      <c r="N1861" s="31">
        <f t="shared" si="408"/>
        <v>0</v>
      </c>
      <c r="O1861" s="29">
        <v>1.1000000000000001</v>
      </c>
      <c r="P1861" s="29">
        <v>36</v>
      </c>
      <c r="Q1861" s="32">
        <f t="shared" si="409"/>
        <v>0</v>
      </c>
      <c r="R1861" s="122">
        <f t="shared" si="410"/>
        <v>0</v>
      </c>
      <c r="S1861" s="25">
        <f>VLOOKUP($A1861,'2021-22 Salary &amp; Benefits'!$A:$I,5,FALSE)</f>
        <v>67585</v>
      </c>
      <c r="T1861" s="25">
        <f>VLOOKUP($A1861,'2021-22 Salary &amp; Benefits'!$A:$I,6,FALSE)</f>
        <v>68937</v>
      </c>
      <c r="U1861" s="26">
        <f t="shared" si="411"/>
        <v>0</v>
      </c>
      <c r="V1861" s="26">
        <f t="shared" si="412"/>
        <v>0</v>
      </c>
      <c r="W1861" s="26">
        <f>'2021-22 Salary &amp; Benefits'!G$6</f>
        <v>11848.32</v>
      </c>
      <c r="X1861" s="28">
        <f>'2021-22 Salary &amp; Benefits'!H$6</f>
        <v>0.2271</v>
      </c>
      <c r="Y1861" s="28">
        <f>'2021-22 Salary &amp; Benefits'!I$6</f>
        <v>0.22070000000000001</v>
      </c>
      <c r="Z1861" s="26">
        <f t="shared" si="413"/>
        <v>0</v>
      </c>
      <c r="AA1861" s="27">
        <f t="shared" si="405"/>
        <v>0</v>
      </c>
      <c r="AB1861" s="27">
        <f t="shared" si="414"/>
        <v>0</v>
      </c>
      <c r="AC1861" s="27">
        <f t="shared" si="415"/>
        <v>0</v>
      </c>
      <c r="AD1861" s="26">
        <f t="shared" si="416"/>
        <v>0</v>
      </c>
    </row>
    <row r="1862" spans="1:30" s="5" customFormat="1">
      <c r="A1862" s="129" t="s">
        <v>2386</v>
      </c>
      <c r="B1862" s="129" t="s">
        <v>1073</v>
      </c>
      <c r="C1862" s="130">
        <v>4349</v>
      </c>
      <c r="D1862" s="129" t="s">
        <v>1084</v>
      </c>
      <c r="E1862" s="169">
        <f>VLOOKUP($C1862,'2020-21 School Level AAFTE'!$C:$Z,11,FALSE)</f>
        <v>0.4168</v>
      </c>
      <c r="F1862" s="169" t="str">
        <f>VLOOKUP($C1862,'2020-21 School Level AAFTE'!$C:$Z,8,FALSE)</f>
        <v>No</v>
      </c>
      <c r="G1862" s="167">
        <f>VLOOKUP($C1862,'2020-21 School Level AAFTE'!$C:$I,7,FALSE)</f>
        <v>408.63</v>
      </c>
      <c r="H1862" s="145">
        <f>IFERROR(IF(F1862= "yes",VLOOKUP(C1862,Summary!$B:$I,5,0),0),0)</f>
        <v>0</v>
      </c>
      <c r="I1862" s="143">
        <f t="shared" si="406"/>
        <v>0</v>
      </c>
      <c r="J1862" s="101">
        <f>VLOOKUP($A1862,'2021-22 Salary &amp; Benefits'!$A:$I,3,FALSE)</f>
        <v>1.18</v>
      </c>
      <c r="K1862" s="101">
        <f>VLOOKUP($A1862,'2021-22 Salary &amp; Benefits'!$A:$I,4,FALSE)</f>
        <v>1.18</v>
      </c>
      <c r="L1862" s="45">
        <f t="shared" si="407"/>
        <v>0</v>
      </c>
      <c r="M1862" s="29">
        <v>15</v>
      </c>
      <c r="N1862" s="31">
        <f t="shared" si="408"/>
        <v>0</v>
      </c>
      <c r="O1862" s="29">
        <v>1.1000000000000001</v>
      </c>
      <c r="P1862" s="29">
        <v>36</v>
      </c>
      <c r="Q1862" s="32">
        <f t="shared" si="409"/>
        <v>0</v>
      </c>
      <c r="R1862" s="122">
        <f t="shared" si="410"/>
        <v>0</v>
      </c>
      <c r="S1862" s="25">
        <f>VLOOKUP($A1862,'2021-22 Salary &amp; Benefits'!$A:$I,5,FALSE)</f>
        <v>67585</v>
      </c>
      <c r="T1862" s="25">
        <f>VLOOKUP($A1862,'2021-22 Salary &amp; Benefits'!$A:$I,6,FALSE)</f>
        <v>68937</v>
      </c>
      <c r="U1862" s="26">
        <f t="shared" si="411"/>
        <v>0</v>
      </c>
      <c r="V1862" s="26">
        <f t="shared" si="412"/>
        <v>0</v>
      </c>
      <c r="W1862" s="26">
        <f>'2021-22 Salary &amp; Benefits'!G$6</f>
        <v>11848.32</v>
      </c>
      <c r="X1862" s="28">
        <f>'2021-22 Salary &amp; Benefits'!H$6</f>
        <v>0.2271</v>
      </c>
      <c r="Y1862" s="28">
        <f>'2021-22 Salary &amp; Benefits'!I$6</f>
        <v>0.22070000000000001</v>
      </c>
      <c r="Z1862" s="26">
        <f t="shared" si="413"/>
        <v>0</v>
      </c>
      <c r="AA1862" s="27">
        <f t="shared" si="405"/>
        <v>0</v>
      </c>
      <c r="AB1862" s="27">
        <f t="shared" si="414"/>
        <v>0</v>
      </c>
      <c r="AC1862" s="27">
        <f t="shared" si="415"/>
        <v>0</v>
      </c>
      <c r="AD1862" s="26">
        <f t="shared" si="416"/>
        <v>0</v>
      </c>
    </row>
    <row r="1863" spans="1:30" s="5" customFormat="1">
      <c r="A1863" s="129" t="s">
        <v>2386</v>
      </c>
      <c r="B1863" s="129" t="s">
        <v>1073</v>
      </c>
      <c r="C1863" s="130">
        <v>3110</v>
      </c>
      <c r="D1863" s="129" t="s">
        <v>1079</v>
      </c>
      <c r="E1863" s="169">
        <f>VLOOKUP($C1863,'2020-21 School Level AAFTE'!$C:$Z,11,FALSE)</f>
        <v>0.2356</v>
      </c>
      <c r="F1863" s="169" t="str">
        <f>VLOOKUP($C1863,'2020-21 School Level AAFTE'!$C:$Z,8,FALSE)</f>
        <v>No</v>
      </c>
      <c r="G1863" s="167">
        <f>VLOOKUP($C1863,'2020-21 School Level AAFTE'!$C:$I,7,FALSE)</f>
        <v>293.26</v>
      </c>
      <c r="H1863" s="145">
        <f>IFERROR(IF(F1863= "yes",VLOOKUP(C1863,Summary!$B:$I,5,0),0),0)</f>
        <v>0</v>
      </c>
      <c r="I1863" s="143">
        <f t="shared" si="406"/>
        <v>0</v>
      </c>
      <c r="J1863" s="101">
        <f>VLOOKUP($A1863,'2021-22 Salary &amp; Benefits'!$A:$I,3,FALSE)</f>
        <v>1.18</v>
      </c>
      <c r="K1863" s="101">
        <f>VLOOKUP($A1863,'2021-22 Salary &amp; Benefits'!$A:$I,4,FALSE)</f>
        <v>1.18</v>
      </c>
      <c r="L1863" s="45">
        <f t="shared" si="407"/>
        <v>0</v>
      </c>
      <c r="M1863" s="29">
        <v>15</v>
      </c>
      <c r="N1863" s="31">
        <f t="shared" si="408"/>
        <v>0</v>
      </c>
      <c r="O1863" s="29">
        <v>1.1000000000000001</v>
      </c>
      <c r="P1863" s="29">
        <v>36</v>
      </c>
      <c r="Q1863" s="32">
        <f t="shared" si="409"/>
        <v>0</v>
      </c>
      <c r="R1863" s="122">
        <f t="shared" si="410"/>
        <v>0</v>
      </c>
      <c r="S1863" s="25">
        <f>VLOOKUP($A1863,'2021-22 Salary &amp; Benefits'!$A:$I,5,FALSE)</f>
        <v>67585</v>
      </c>
      <c r="T1863" s="25">
        <f>VLOOKUP($A1863,'2021-22 Salary &amp; Benefits'!$A:$I,6,FALSE)</f>
        <v>68937</v>
      </c>
      <c r="U1863" s="26">
        <f t="shared" si="411"/>
        <v>0</v>
      </c>
      <c r="V1863" s="26">
        <f t="shared" si="412"/>
        <v>0</v>
      </c>
      <c r="W1863" s="26">
        <f>'2021-22 Salary &amp; Benefits'!G$6</f>
        <v>11848.32</v>
      </c>
      <c r="X1863" s="28">
        <f>'2021-22 Salary &amp; Benefits'!H$6</f>
        <v>0.2271</v>
      </c>
      <c r="Y1863" s="28">
        <f>'2021-22 Salary &amp; Benefits'!I$6</f>
        <v>0.22070000000000001</v>
      </c>
      <c r="Z1863" s="26">
        <f t="shared" si="413"/>
        <v>0</v>
      </c>
      <c r="AA1863" s="27">
        <f t="shared" si="405"/>
        <v>0</v>
      </c>
      <c r="AB1863" s="27">
        <f t="shared" si="414"/>
        <v>0</v>
      </c>
      <c r="AC1863" s="27">
        <f t="shared" si="415"/>
        <v>0</v>
      </c>
      <c r="AD1863" s="26">
        <f t="shared" si="416"/>
        <v>0</v>
      </c>
    </row>
    <row r="1864" spans="1:30" s="5" customFormat="1">
      <c r="A1864" s="126" t="s">
        <v>2386</v>
      </c>
      <c r="B1864" s="129" t="s">
        <v>1073</v>
      </c>
      <c r="C1864" s="128">
        <v>2272</v>
      </c>
      <c r="D1864" s="131" t="s">
        <v>1075</v>
      </c>
      <c r="E1864" s="169">
        <f>VLOOKUP($C1864,'2020-21 School Level AAFTE'!$C:$Z,11,FALSE)</f>
        <v>0.33529999999999999</v>
      </c>
      <c r="F1864" s="169" t="str">
        <f>VLOOKUP($C1864,'2020-21 School Level AAFTE'!$C:$Z,8,FALSE)</f>
        <v>No</v>
      </c>
      <c r="G1864" s="167">
        <f>VLOOKUP($C1864,'2020-21 School Level AAFTE'!$C:$I,7,FALSE)</f>
        <v>2345.86</v>
      </c>
      <c r="H1864" s="145">
        <f>IFERROR(IF(F1864= "yes",VLOOKUP(C1864,Summary!$B:$I,5,0),0),0)</f>
        <v>0</v>
      </c>
      <c r="I1864" s="143">
        <f t="shared" si="406"/>
        <v>0</v>
      </c>
      <c r="J1864" s="101">
        <f>VLOOKUP($A1864,'2021-22 Salary &amp; Benefits'!$A:$I,3,FALSE)</f>
        <v>1.18</v>
      </c>
      <c r="K1864" s="101">
        <f>VLOOKUP($A1864,'2021-22 Salary &amp; Benefits'!$A:$I,4,FALSE)</f>
        <v>1.18</v>
      </c>
      <c r="L1864" s="45">
        <f t="shared" si="407"/>
        <v>0</v>
      </c>
      <c r="M1864" s="29">
        <v>15</v>
      </c>
      <c r="N1864" s="31">
        <f t="shared" si="408"/>
        <v>0</v>
      </c>
      <c r="O1864" s="29">
        <v>1.1000000000000001</v>
      </c>
      <c r="P1864" s="29">
        <v>36</v>
      </c>
      <c r="Q1864" s="32">
        <f t="shared" si="409"/>
        <v>0</v>
      </c>
      <c r="R1864" s="122">
        <f t="shared" si="410"/>
        <v>0</v>
      </c>
      <c r="S1864" s="25">
        <f>VLOOKUP($A1864,'2021-22 Salary &amp; Benefits'!$A:$I,5,FALSE)</f>
        <v>67585</v>
      </c>
      <c r="T1864" s="25">
        <f>VLOOKUP($A1864,'2021-22 Salary &amp; Benefits'!$A:$I,6,FALSE)</f>
        <v>68937</v>
      </c>
      <c r="U1864" s="26">
        <f t="shared" si="411"/>
        <v>0</v>
      </c>
      <c r="V1864" s="26">
        <f t="shared" si="412"/>
        <v>0</v>
      </c>
      <c r="W1864" s="26">
        <f>'2021-22 Salary &amp; Benefits'!G$6</f>
        <v>11848.32</v>
      </c>
      <c r="X1864" s="28">
        <f>'2021-22 Salary &amp; Benefits'!H$6</f>
        <v>0.2271</v>
      </c>
      <c r="Y1864" s="28">
        <f>'2021-22 Salary &amp; Benefits'!I$6</f>
        <v>0.22070000000000001</v>
      </c>
      <c r="Z1864" s="26">
        <f t="shared" si="413"/>
        <v>0</v>
      </c>
      <c r="AA1864" s="27">
        <f t="shared" si="405"/>
        <v>0</v>
      </c>
      <c r="AB1864" s="27">
        <f t="shared" si="414"/>
        <v>0</v>
      </c>
      <c r="AC1864" s="27">
        <f t="shared" si="415"/>
        <v>0</v>
      </c>
      <c r="AD1864" s="26">
        <f t="shared" si="416"/>
        <v>0</v>
      </c>
    </row>
    <row r="1865" spans="1:30" s="5" customFormat="1">
      <c r="A1865" s="129" t="s">
        <v>2386</v>
      </c>
      <c r="B1865" s="129" t="s">
        <v>1073</v>
      </c>
      <c r="C1865" s="130">
        <v>4141</v>
      </c>
      <c r="D1865" s="129" t="s">
        <v>128</v>
      </c>
      <c r="E1865" s="169">
        <f>VLOOKUP($C1865,'2020-21 School Level AAFTE'!$C:$Z,11,FALSE)</f>
        <v>0.31340000000000001</v>
      </c>
      <c r="F1865" s="169" t="str">
        <f>VLOOKUP($C1865,'2020-21 School Level AAFTE'!$C:$Z,8,FALSE)</f>
        <v>No</v>
      </c>
      <c r="G1865" s="167">
        <f>VLOOKUP($C1865,'2020-21 School Level AAFTE'!$C:$I,7,FALSE)</f>
        <v>444.85</v>
      </c>
      <c r="H1865" s="145">
        <f>IFERROR(IF(F1865= "yes",VLOOKUP(C1865,Summary!$B:$I,5,0),0),0)</f>
        <v>0</v>
      </c>
      <c r="I1865" s="143">
        <f t="shared" si="406"/>
        <v>0</v>
      </c>
      <c r="J1865" s="101">
        <f>VLOOKUP($A1865,'2021-22 Salary &amp; Benefits'!$A:$I,3,FALSE)</f>
        <v>1.18</v>
      </c>
      <c r="K1865" s="101">
        <f>VLOOKUP($A1865,'2021-22 Salary &amp; Benefits'!$A:$I,4,FALSE)</f>
        <v>1.18</v>
      </c>
      <c r="L1865" s="45">
        <f t="shared" si="407"/>
        <v>0</v>
      </c>
      <c r="M1865" s="29">
        <v>15</v>
      </c>
      <c r="N1865" s="31">
        <f t="shared" si="408"/>
        <v>0</v>
      </c>
      <c r="O1865" s="29">
        <v>1.1000000000000001</v>
      </c>
      <c r="P1865" s="29">
        <v>36</v>
      </c>
      <c r="Q1865" s="32">
        <f t="shared" si="409"/>
        <v>0</v>
      </c>
      <c r="R1865" s="122">
        <f t="shared" si="410"/>
        <v>0</v>
      </c>
      <c r="S1865" s="25">
        <f>VLOOKUP($A1865,'2021-22 Salary &amp; Benefits'!$A:$I,5,FALSE)</f>
        <v>67585</v>
      </c>
      <c r="T1865" s="25">
        <f>VLOOKUP($A1865,'2021-22 Salary &amp; Benefits'!$A:$I,6,FALSE)</f>
        <v>68937</v>
      </c>
      <c r="U1865" s="26">
        <f t="shared" si="411"/>
        <v>0</v>
      </c>
      <c r="V1865" s="26">
        <f t="shared" si="412"/>
        <v>0</v>
      </c>
      <c r="W1865" s="26">
        <f>'2021-22 Salary &amp; Benefits'!G$6</f>
        <v>11848.32</v>
      </c>
      <c r="X1865" s="28">
        <f>'2021-22 Salary &amp; Benefits'!H$6</f>
        <v>0.2271</v>
      </c>
      <c r="Y1865" s="28">
        <f>'2021-22 Salary &amp; Benefits'!I$6</f>
        <v>0.22070000000000001</v>
      </c>
      <c r="Z1865" s="26">
        <f t="shared" si="413"/>
        <v>0</v>
      </c>
      <c r="AA1865" s="27">
        <f t="shared" si="405"/>
        <v>0</v>
      </c>
      <c r="AB1865" s="27">
        <f t="shared" si="414"/>
        <v>0</v>
      </c>
      <c r="AC1865" s="27">
        <f t="shared" si="415"/>
        <v>0</v>
      </c>
      <c r="AD1865" s="26">
        <f t="shared" si="416"/>
        <v>0</v>
      </c>
    </row>
    <row r="1866" spans="1:30" s="5" customFormat="1">
      <c r="A1866" s="129" t="s">
        <v>2353</v>
      </c>
      <c r="B1866" s="129" t="s">
        <v>530</v>
      </c>
      <c r="C1866" s="130">
        <v>1682</v>
      </c>
      <c r="D1866" s="129" t="s">
        <v>531</v>
      </c>
      <c r="E1866" s="169">
        <f>VLOOKUP($C1866,'2020-21 School Level AAFTE'!$C:$Z,11,FALSE)</f>
        <v>0.54530000000000001</v>
      </c>
      <c r="F1866" s="169" t="str">
        <f>VLOOKUP($C1866,'2020-21 School Level AAFTE'!$C:$Z,8,FALSE)</f>
        <v>Yes</v>
      </c>
      <c r="G1866" s="167">
        <f>VLOOKUP($C1866,'2020-21 School Level AAFTE'!$C:$I,7,FALSE)</f>
        <v>34.26</v>
      </c>
      <c r="H1866" s="145">
        <f>IFERROR(IF(F1866= "yes",VLOOKUP(C1866,Summary!$B:$I,5,0),0),0)</f>
        <v>0</v>
      </c>
      <c r="I1866" s="143">
        <f t="shared" si="406"/>
        <v>34.26</v>
      </c>
      <c r="J1866" s="101">
        <f>VLOOKUP($A1866,'2021-22 Salary &amp; Benefits'!$A:$I,3,FALSE)</f>
        <v>1.2</v>
      </c>
      <c r="K1866" s="101">
        <f>VLOOKUP($A1866,'2021-22 Salary &amp; Benefits'!$A:$I,4,FALSE)</f>
        <v>1.24</v>
      </c>
      <c r="L1866" s="45">
        <f t="shared" si="407"/>
        <v>34.26</v>
      </c>
      <c r="M1866" s="29">
        <v>15</v>
      </c>
      <c r="N1866" s="31">
        <f t="shared" si="408"/>
        <v>2.2839999999999998</v>
      </c>
      <c r="O1866" s="29">
        <v>1.1000000000000001</v>
      </c>
      <c r="P1866" s="29">
        <v>36</v>
      </c>
      <c r="Q1866" s="32">
        <f t="shared" si="409"/>
        <v>90.446399999999997</v>
      </c>
      <c r="R1866" s="122">
        <f t="shared" si="410"/>
        <v>0.100496</v>
      </c>
      <c r="S1866" s="25">
        <f>VLOOKUP($A1866,'2021-22 Salary &amp; Benefits'!$A:$I,5,FALSE)</f>
        <v>67585</v>
      </c>
      <c r="T1866" s="25">
        <f>VLOOKUP($A1866,'2021-22 Salary &amp; Benefits'!$A:$I,6,FALSE)</f>
        <v>68937</v>
      </c>
      <c r="U1866" s="26">
        <f t="shared" si="411"/>
        <v>8150.4265919999998</v>
      </c>
      <c r="V1866" s="26">
        <f t="shared" si="412"/>
        <v>440.16042048000054</v>
      </c>
      <c r="W1866" s="26">
        <f>'2021-22 Salary &amp; Benefits'!G$6</f>
        <v>11848.32</v>
      </c>
      <c r="X1866" s="28">
        <f>'2021-22 Salary &amp; Benefits'!H$6</f>
        <v>0.2271</v>
      </c>
      <c r="Y1866" s="28">
        <f>'2021-22 Salary &amp; Benefits'!I$6</f>
        <v>0.22070000000000001</v>
      </c>
      <c r="Z1866" s="26">
        <f t="shared" si="413"/>
        <v>3138.8140505631363</v>
      </c>
      <c r="AA1866" s="27">
        <f t="shared" si="405"/>
        <v>143.17645020800001</v>
      </c>
      <c r="AB1866" s="27">
        <f t="shared" si="414"/>
        <v>31.599042560905602</v>
      </c>
      <c r="AC1866" s="27">
        <f t="shared" si="415"/>
        <v>174.77549276890562</v>
      </c>
      <c r="AD1866" s="26">
        <f t="shared" si="416"/>
        <v>11904.176555812042</v>
      </c>
    </row>
    <row r="1867" spans="1:30" s="5" customFormat="1">
      <c r="A1867" s="129" t="s">
        <v>2353</v>
      </c>
      <c r="B1867" s="129" t="s">
        <v>530</v>
      </c>
      <c r="C1867" s="130">
        <v>4321</v>
      </c>
      <c r="D1867" s="129" t="s">
        <v>534</v>
      </c>
      <c r="E1867" s="169">
        <f>VLOOKUP($C1867,'2020-21 School Level AAFTE'!$C:$Z,11,FALSE)</f>
        <v>0.29570000000000002</v>
      </c>
      <c r="F1867" s="169" t="str">
        <f>VLOOKUP($C1867,'2020-21 School Level AAFTE'!$C:$Z,8,FALSE)</f>
        <v>No</v>
      </c>
      <c r="G1867" s="167">
        <f>VLOOKUP($C1867,'2020-21 School Level AAFTE'!$C:$I,7,FALSE)</f>
        <v>583.15</v>
      </c>
      <c r="H1867" s="145">
        <f>IFERROR(IF(F1867= "yes",VLOOKUP(C1867,Summary!$B:$I,5,0),0),0)</f>
        <v>0</v>
      </c>
      <c r="I1867" s="143">
        <f t="shared" si="406"/>
        <v>0</v>
      </c>
      <c r="J1867" s="101">
        <f>VLOOKUP($A1867,'2021-22 Salary &amp; Benefits'!$A:$I,3,FALSE)</f>
        <v>1.2</v>
      </c>
      <c r="K1867" s="101">
        <f>VLOOKUP($A1867,'2021-22 Salary &amp; Benefits'!$A:$I,4,FALSE)</f>
        <v>1.24</v>
      </c>
      <c r="L1867" s="45">
        <f t="shared" si="407"/>
        <v>0</v>
      </c>
      <c r="M1867" s="29">
        <v>15</v>
      </c>
      <c r="N1867" s="31">
        <f t="shared" si="408"/>
        <v>0</v>
      </c>
      <c r="O1867" s="29">
        <v>1.1000000000000001</v>
      </c>
      <c r="P1867" s="29">
        <v>36</v>
      </c>
      <c r="Q1867" s="32">
        <f t="shared" si="409"/>
        <v>0</v>
      </c>
      <c r="R1867" s="122">
        <f t="shared" si="410"/>
        <v>0</v>
      </c>
      <c r="S1867" s="25">
        <f>VLOOKUP($A1867,'2021-22 Salary &amp; Benefits'!$A:$I,5,FALSE)</f>
        <v>67585</v>
      </c>
      <c r="T1867" s="25">
        <f>VLOOKUP($A1867,'2021-22 Salary &amp; Benefits'!$A:$I,6,FALSE)</f>
        <v>68937</v>
      </c>
      <c r="U1867" s="26">
        <f t="shared" si="411"/>
        <v>0</v>
      </c>
      <c r="V1867" s="26">
        <f t="shared" si="412"/>
        <v>0</v>
      </c>
      <c r="W1867" s="26">
        <f>'2021-22 Salary &amp; Benefits'!G$6</f>
        <v>11848.32</v>
      </c>
      <c r="X1867" s="28">
        <f>'2021-22 Salary &amp; Benefits'!H$6</f>
        <v>0.2271</v>
      </c>
      <c r="Y1867" s="28">
        <f>'2021-22 Salary &amp; Benefits'!I$6</f>
        <v>0.22070000000000001</v>
      </c>
      <c r="Z1867" s="26">
        <f t="shared" si="413"/>
        <v>0</v>
      </c>
      <c r="AA1867" s="27">
        <f t="shared" si="405"/>
        <v>0</v>
      </c>
      <c r="AB1867" s="27">
        <f t="shared" si="414"/>
        <v>0</v>
      </c>
      <c r="AC1867" s="27">
        <f t="shared" si="415"/>
        <v>0</v>
      </c>
      <c r="AD1867" s="26">
        <f t="shared" si="416"/>
        <v>0</v>
      </c>
    </row>
    <row r="1868" spans="1:30" s="5" customFormat="1">
      <c r="A1868" s="151" t="s">
        <v>2353</v>
      </c>
      <c r="B1868" s="129" t="s">
        <v>530</v>
      </c>
      <c r="C1868" s="133">
        <v>4149</v>
      </c>
      <c r="D1868" s="151" t="s">
        <v>533</v>
      </c>
      <c r="E1868" s="169">
        <f>VLOOKUP($C1868,'2020-21 School Level AAFTE'!$C:$Z,11,FALSE)</f>
        <v>0.2117</v>
      </c>
      <c r="F1868" s="169" t="str">
        <f>VLOOKUP($C1868,'2020-21 School Level AAFTE'!$C:$Z,8,FALSE)</f>
        <v>No</v>
      </c>
      <c r="G1868" s="167">
        <f>VLOOKUP($C1868,'2020-21 School Level AAFTE'!$C:$I,7,FALSE)</f>
        <v>404.97</v>
      </c>
      <c r="H1868" s="145">
        <f>IFERROR(IF(F1868= "yes",VLOOKUP(C1868,Summary!$B:$I,5,0),0),0)</f>
        <v>0</v>
      </c>
      <c r="I1868" s="143">
        <f t="shared" si="406"/>
        <v>0</v>
      </c>
      <c r="J1868" s="101">
        <f>VLOOKUP($A1868,'2021-22 Salary &amp; Benefits'!$A:$I,3,FALSE)</f>
        <v>1.2</v>
      </c>
      <c r="K1868" s="101">
        <f>VLOOKUP($A1868,'2021-22 Salary &amp; Benefits'!$A:$I,4,FALSE)</f>
        <v>1.24</v>
      </c>
      <c r="L1868" s="45">
        <f t="shared" si="407"/>
        <v>0</v>
      </c>
      <c r="M1868" s="29">
        <v>15</v>
      </c>
      <c r="N1868" s="31">
        <f t="shared" si="408"/>
        <v>0</v>
      </c>
      <c r="O1868" s="29">
        <v>1.1000000000000001</v>
      </c>
      <c r="P1868" s="29">
        <v>36</v>
      </c>
      <c r="Q1868" s="32">
        <f t="shared" si="409"/>
        <v>0</v>
      </c>
      <c r="R1868" s="122">
        <f t="shared" si="410"/>
        <v>0</v>
      </c>
      <c r="S1868" s="25">
        <f>VLOOKUP($A1868,'2021-22 Salary &amp; Benefits'!$A:$I,5,FALSE)</f>
        <v>67585</v>
      </c>
      <c r="T1868" s="25">
        <f>VLOOKUP($A1868,'2021-22 Salary &amp; Benefits'!$A:$I,6,FALSE)</f>
        <v>68937</v>
      </c>
      <c r="U1868" s="26">
        <f t="shared" si="411"/>
        <v>0</v>
      </c>
      <c r="V1868" s="26">
        <f t="shared" si="412"/>
        <v>0</v>
      </c>
      <c r="W1868" s="26">
        <f>'2021-22 Salary &amp; Benefits'!G$6</f>
        <v>11848.32</v>
      </c>
      <c r="X1868" s="28">
        <f>'2021-22 Salary &amp; Benefits'!H$6</f>
        <v>0.2271</v>
      </c>
      <c r="Y1868" s="28">
        <f>'2021-22 Salary &amp; Benefits'!I$6</f>
        <v>0.22070000000000001</v>
      </c>
      <c r="Z1868" s="26">
        <f t="shared" si="413"/>
        <v>0</v>
      </c>
      <c r="AA1868" s="27">
        <f t="shared" si="405"/>
        <v>0</v>
      </c>
      <c r="AB1868" s="27">
        <f t="shared" si="414"/>
        <v>0</v>
      </c>
      <c r="AC1868" s="27">
        <f t="shared" si="415"/>
        <v>0</v>
      </c>
      <c r="AD1868" s="26">
        <f t="shared" si="416"/>
        <v>0</v>
      </c>
    </row>
    <row r="1869" spans="1:30" s="5" customFormat="1">
      <c r="A1869" s="129" t="s">
        <v>2353</v>
      </c>
      <c r="B1869" s="129" t="s">
        <v>530</v>
      </c>
      <c r="C1869" s="130">
        <v>2511</v>
      </c>
      <c r="D1869" s="129" t="s">
        <v>532</v>
      </c>
      <c r="E1869" s="169">
        <f>VLOOKUP($C1869,'2020-21 School Level AAFTE'!$C:$Z,11,FALSE)</f>
        <v>0.30320000000000003</v>
      </c>
      <c r="F1869" s="169" t="str">
        <f>VLOOKUP($C1869,'2020-21 School Level AAFTE'!$C:$Z,8,FALSE)</f>
        <v>No</v>
      </c>
      <c r="G1869" s="167">
        <f>VLOOKUP($C1869,'2020-21 School Level AAFTE'!$C:$I,7,FALSE)</f>
        <v>179.88</v>
      </c>
      <c r="H1869" s="145">
        <f>IFERROR(IF(F1869= "yes",VLOOKUP(C1869,Summary!$B:$I,5,0),0),0)</f>
        <v>0</v>
      </c>
      <c r="I1869" s="144">
        <f t="shared" si="406"/>
        <v>0</v>
      </c>
      <c r="J1869" s="101">
        <f>VLOOKUP($A1869,'2021-22 Salary &amp; Benefits'!$A:$I,3,FALSE)</f>
        <v>1.2</v>
      </c>
      <c r="K1869" s="101">
        <f>VLOOKUP($A1869,'2021-22 Salary &amp; Benefits'!$A:$I,4,FALSE)</f>
        <v>1.24</v>
      </c>
      <c r="L1869" s="121">
        <f t="shared" si="407"/>
        <v>0</v>
      </c>
      <c r="M1869" s="29">
        <v>15</v>
      </c>
      <c r="N1869" s="31">
        <f t="shared" si="408"/>
        <v>0</v>
      </c>
      <c r="O1869" s="29">
        <v>1.1000000000000001</v>
      </c>
      <c r="P1869" s="29">
        <v>36</v>
      </c>
      <c r="Q1869" s="32">
        <f t="shared" si="409"/>
        <v>0</v>
      </c>
      <c r="R1869" s="122">
        <f t="shared" si="410"/>
        <v>0</v>
      </c>
      <c r="S1869" s="25">
        <f>VLOOKUP($A1869,'2021-22 Salary &amp; Benefits'!$A:$I,5,FALSE)</f>
        <v>67585</v>
      </c>
      <c r="T1869" s="25">
        <f>VLOOKUP($A1869,'2021-22 Salary &amp; Benefits'!$A:$I,6,FALSE)</f>
        <v>68937</v>
      </c>
      <c r="U1869" s="26">
        <f t="shared" si="411"/>
        <v>0</v>
      </c>
      <c r="V1869" s="26">
        <f t="shared" si="412"/>
        <v>0</v>
      </c>
      <c r="W1869" s="26">
        <f>'2021-22 Salary &amp; Benefits'!G$6</f>
        <v>11848.32</v>
      </c>
      <c r="X1869" s="28">
        <f>'2021-22 Salary &amp; Benefits'!H$6</f>
        <v>0.2271</v>
      </c>
      <c r="Y1869" s="28">
        <f>'2021-22 Salary &amp; Benefits'!I$6</f>
        <v>0.22070000000000001</v>
      </c>
      <c r="Z1869" s="26">
        <f t="shared" si="413"/>
        <v>0</v>
      </c>
      <c r="AA1869" s="27">
        <f t="shared" ref="AA1869:AA1932" si="417">($T1869*$K1869*$R1869/180*3)</f>
        <v>0</v>
      </c>
      <c r="AB1869" s="27">
        <f t="shared" si="414"/>
        <v>0</v>
      </c>
      <c r="AC1869" s="27">
        <f t="shared" si="415"/>
        <v>0</v>
      </c>
      <c r="AD1869" s="26">
        <f t="shared" si="416"/>
        <v>0</v>
      </c>
    </row>
    <row r="1870" spans="1:30" s="5" customFormat="1">
      <c r="A1870" s="151" t="s">
        <v>2425</v>
      </c>
      <c r="B1870" s="129" t="s">
        <v>1209</v>
      </c>
      <c r="C1870" s="133">
        <v>2744</v>
      </c>
      <c r="D1870" s="151" t="s">
        <v>1210</v>
      </c>
      <c r="E1870" s="169">
        <f>VLOOKUP($C1870,'2020-21 School Level AAFTE'!$C:$Z,11,FALSE)</f>
        <v>0.41020000000000001</v>
      </c>
      <c r="F1870" s="169" t="str">
        <f>VLOOKUP($C1870,'2020-21 School Level AAFTE'!$C:$Z,8,FALSE)</f>
        <v>No</v>
      </c>
      <c r="G1870" s="167">
        <f>VLOOKUP($C1870,'2020-21 School Level AAFTE'!$C:$I,7,FALSE)</f>
        <v>202.1</v>
      </c>
      <c r="H1870" s="145">
        <f>IFERROR(IF(F1870= "yes",VLOOKUP(C1870,Summary!$B:$I,5,0),0),0)</f>
        <v>0</v>
      </c>
      <c r="I1870" s="143">
        <f t="shared" si="406"/>
        <v>0</v>
      </c>
      <c r="J1870" s="101">
        <f>VLOOKUP($A1870,'2021-22 Salary &amp; Benefits'!$A:$I,3,FALSE)</f>
        <v>1</v>
      </c>
      <c r="K1870" s="101">
        <f>VLOOKUP($A1870,'2021-22 Salary &amp; Benefits'!$A:$I,4,FALSE)</f>
        <v>1</v>
      </c>
      <c r="L1870" s="45">
        <f t="shared" si="407"/>
        <v>0</v>
      </c>
      <c r="M1870" s="29">
        <v>15</v>
      </c>
      <c r="N1870" s="31">
        <f t="shared" si="408"/>
        <v>0</v>
      </c>
      <c r="O1870" s="29">
        <v>1.1000000000000001</v>
      </c>
      <c r="P1870" s="29">
        <v>36</v>
      </c>
      <c r="Q1870" s="32">
        <f t="shared" si="409"/>
        <v>0</v>
      </c>
      <c r="R1870" s="122">
        <f t="shared" si="410"/>
        <v>0</v>
      </c>
      <c r="S1870" s="25">
        <f>VLOOKUP($A1870,'2021-22 Salary &amp; Benefits'!$A:$I,5,FALSE)</f>
        <v>67585</v>
      </c>
      <c r="T1870" s="25">
        <f>VLOOKUP($A1870,'2021-22 Salary &amp; Benefits'!$A:$I,6,FALSE)</f>
        <v>68937</v>
      </c>
      <c r="U1870" s="26">
        <f t="shared" si="411"/>
        <v>0</v>
      </c>
      <c r="V1870" s="26">
        <f t="shared" si="412"/>
        <v>0</v>
      </c>
      <c r="W1870" s="26">
        <f>'2021-22 Salary &amp; Benefits'!G$6</f>
        <v>11848.32</v>
      </c>
      <c r="X1870" s="28">
        <f>'2021-22 Salary &amp; Benefits'!H$6</f>
        <v>0.2271</v>
      </c>
      <c r="Y1870" s="28">
        <f>'2021-22 Salary &amp; Benefits'!I$6</f>
        <v>0.22070000000000001</v>
      </c>
      <c r="Z1870" s="26">
        <f t="shared" si="413"/>
        <v>0</v>
      </c>
      <c r="AA1870" s="27">
        <f t="shared" si="417"/>
        <v>0</v>
      </c>
      <c r="AB1870" s="27">
        <f t="shared" si="414"/>
        <v>0</v>
      </c>
      <c r="AC1870" s="27">
        <f t="shared" si="415"/>
        <v>0</v>
      </c>
      <c r="AD1870" s="26">
        <f t="shared" si="416"/>
        <v>0</v>
      </c>
    </row>
    <row r="1871" spans="1:30" s="5" customFormat="1">
      <c r="A1871" s="129" t="s">
        <v>2497</v>
      </c>
      <c r="B1871" s="129" t="s">
        <v>1781</v>
      </c>
      <c r="C1871" s="130">
        <v>1533</v>
      </c>
      <c r="D1871" s="129" t="s">
        <v>1782</v>
      </c>
      <c r="E1871" s="169">
        <f>VLOOKUP($C1871,'2020-21 School Level AAFTE'!$C:$Z,11,FALSE)</f>
        <v>0.79830000000000001</v>
      </c>
      <c r="F1871" s="169" t="str">
        <f>VLOOKUP($C1871,'2020-21 School Level AAFTE'!$C:$Z,8,FALSE)</f>
        <v>Yes</v>
      </c>
      <c r="G1871" s="167">
        <f>VLOOKUP($C1871,'2020-21 School Level AAFTE'!$C:$I,7,FALSE)</f>
        <v>30.03</v>
      </c>
      <c r="H1871" s="145">
        <f>IFERROR(IF(F1871= "yes",VLOOKUP(C1871,Summary!$B:$I,5,0),0),0)</f>
        <v>0</v>
      </c>
      <c r="I1871" s="143">
        <f t="shared" si="406"/>
        <v>30.03</v>
      </c>
      <c r="J1871" s="101">
        <f>VLOOKUP($A1871,'2021-22 Salary &amp; Benefits'!$A:$I,3,FALSE)</f>
        <v>1.04</v>
      </c>
      <c r="K1871" s="101">
        <f>VLOOKUP($A1871,'2021-22 Salary &amp; Benefits'!$A:$I,4,FALSE)</f>
        <v>1.04</v>
      </c>
      <c r="L1871" s="45">
        <f t="shared" si="407"/>
        <v>30.03</v>
      </c>
      <c r="M1871" s="29">
        <v>15</v>
      </c>
      <c r="N1871" s="31">
        <f t="shared" si="408"/>
        <v>2.0020000000000002</v>
      </c>
      <c r="O1871" s="29">
        <v>1.1000000000000001</v>
      </c>
      <c r="P1871" s="29">
        <v>36</v>
      </c>
      <c r="Q1871" s="32">
        <f t="shared" si="409"/>
        <v>79.279200000000017</v>
      </c>
      <c r="R1871" s="122">
        <f t="shared" si="410"/>
        <v>8.8088000000000014E-2</v>
      </c>
      <c r="S1871" s="25">
        <f>VLOOKUP($A1871,'2021-22 Salary &amp; Benefits'!$A:$I,5,FALSE)</f>
        <v>67585</v>
      </c>
      <c r="T1871" s="25">
        <f>VLOOKUP($A1871,'2021-22 Salary &amp; Benefits'!$A:$I,6,FALSE)</f>
        <v>68937</v>
      </c>
      <c r="U1871" s="26">
        <f t="shared" si="411"/>
        <v>6191.5645792000014</v>
      </c>
      <c r="V1871" s="26">
        <f t="shared" si="412"/>
        <v>123.85877503999927</v>
      </c>
      <c r="W1871" s="26">
        <f>'2021-22 Salary &amp; Benefits'!G$6</f>
        <v>11848.32</v>
      </c>
      <c r="X1871" s="28">
        <f>'2021-22 Salary &amp; Benefits'!H$6</f>
        <v>0.2271</v>
      </c>
      <c r="Y1871" s="28">
        <f>'2021-22 Salary &amp; Benefits'!I$6</f>
        <v>0.22070000000000001</v>
      </c>
      <c r="Z1871" s="26">
        <f t="shared" si="413"/>
        <v>2477.1347597476479</v>
      </c>
      <c r="AA1871" s="27">
        <f t="shared" si="417"/>
        <v>105.257055904</v>
      </c>
      <c r="AB1871" s="27">
        <f t="shared" si="414"/>
        <v>23.2302322380128</v>
      </c>
      <c r="AC1871" s="27">
        <f t="shared" si="415"/>
        <v>128.4872881420128</v>
      </c>
      <c r="AD1871" s="26">
        <f t="shared" si="416"/>
        <v>8921.0454021296609</v>
      </c>
    </row>
    <row r="1872" spans="1:30" s="5" customFormat="1">
      <c r="A1872" s="129" t="s">
        <v>2497</v>
      </c>
      <c r="B1872" s="129" t="s">
        <v>1781</v>
      </c>
      <c r="C1872" s="130">
        <v>2156</v>
      </c>
      <c r="D1872" s="129" t="s">
        <v>1796</v>
      </c>
      <c r="E1872" s="169">
        <f>VLOOKUP($C1872,'2020-21 School Level AAFTE'!$C:$Z,11,FALSE)</f>
        <v>0.68720000000000003</v>
      </c>
      <c r="F1872" s="169" t="str">
        <f>VLOOKUP($C1872,'2020-21 School Level AAFTE'!$C:$Z,8,FALSE)</f>
        <v>Yes</v>
      </c>
      <c r="G1872" s="167">
        <f>VLOOKUP($C1872,'2020-21 School Level AAFTE'!$C:$I,7,FALSE)</f>
        <v>376.75</v>
      </c>
      <c r="H1872" s="145">
        <f>IFERROR(IF(F1872= "yes",VLOOKUP(C1872,Summary!$B:$I,5,0),0),0)</f>
        <v>0</v>
      </c>
      <c r="I1872" s="143">
        <f t="shared" si="406"/>
        <v>376.75</v>
      </c>
      <c r="J1872" s="101">
        <f>VLOOKUP($A1872,'2021-22 Salary &amp; Benefits'!$A:$I,3,FALSE)</f>
        <v>1.04</v>
      </c>
      <c r="K1872" s="101">
        <f>VLOOKUP($A1872,'2021-22 Salary &amp; Benefits'!$A:$I,4,FALSE)</f>
        <v>1.04</v>
      </c>
      <c r="L1872" s="45">
        <f t="shared" si="407"/>
        <v>376.75</v>
      </c>
      <c r="M1872" s="29">
        <v>15</v>
      </c>
      <c r="N1872" s="31">
        <f t="shared" si="408"/>
        <v>25.116666666666667</v>
      </c>
      <c r="O1872" s="29">
        <v>1.1000000000000001</v>
      </c>
      <c r="P1872" s="29">
        <v>36</v>
      </c>
      <c r="Q1872" s="32">
        <f t="shared" si="409"/>
        <v>994.62000000000012</v>
      </c>
      <c r="R1872" s="122">
        <f t="shared" si="410"/>
        <v>1.1051333333333335</v>
      </c>
      <c r="S1872" s="25">
        <f>VLOOKUP($A1872,'2021-22 Salary &amp; Benefits'!$A:$I,5,FALSE)</f>
        <v>67585</v>
      </c>
      <c r="T1872" s="25">
        <f>VLOOKUP($A1872,'2021-22 Salary &amp; Benefits'!$A:$I,6,FALSE)</f>
        <v>68937</v>
      </c>
      <c r="U1872" s="26">
        <f t="shared" si="411"/>
        <v>77678.053786666685</v>
      </c>
      <c r="V1872" s="26">
        <f t="shared" si="412"/>
        <v>1553.9058773333236</v>
      </c>
      <c r="W1872" s="26">
        <f>'2021-22 Salary &amp; Benefits'!G$6</f>
        <v>11848.32</v>
      </c>
      <c r="X1872" s="28">
        <f>'2021-22 Salary &amp; Benefits'!H$6</f>
        <v>0.2271</v>
      </c>
      <c r="Y1872" s="28">
        <f>'2021-22 Salary &amp; Benefits'!I$6</f>
        <v>0.22070000000000001</v>
      </c>
      <c r="Z1872" s="26">
        <f t="shared" si="413"/>
        <v>31077.606418079471</v>
      </c>
      <c r="AA1872" s="27">
        <f t="shared" si="417"/>
        <v>1320.5326610666668</v>
      </c>
      <c r="AB1872" s="27">
        <f t="shared" si="414"/>
        <v>291.44155829741339</v>
      </c>
      <c r="AC1872" s="27">
        <f t="shared" si="415"/>
        <v>1611.9742193640802</v>
      </c>
      <c r="AD1872" s="26">
        <f t="shared" si="416"/>
        <v>111921.54030144356</v>
      </c>
    </row>
    <row r="1873" spans="1:30" s="5" customFormat="1">
      <c r="A1873" s="129" t="s">
        <v>2497</v>
      </c>
      <c r="B1873" s="129" t="s">
        <v>1781</v>
      </c>
      <c r="C1873" s="130">
        <v>1604</v>
      </c>
      <c r="D1873" s="129" t="s">
        <v>1784</v>
      </c>
      <c r="E1873" s="169">
        <f>VLOOKUP($C1873,'2020-21 School Level AAFTE'!$C:$Z,11,FALSE)</f>
        <v>0.53180000000000005</v>
      </c>
      <c r="F1873" s="169" t="str">
        <f>VLOOKUP($C1873,'2020-21 School Level AAFTE'!$C:$Z,8,FALSE)</f>
        <v>Yes</v>
      </c>
      <c r="G1873" s="167">
        <f>VLOOKUP($C1873,'2020-21 School Level AAFTE'!$C:$I,7,FALSE)</f>
        <v>11.7</v>
      </c>
      <c r="H1873" s="145">
        <f>IFERROR(IF(F1873= "yes",VLOOKUP(C1873,Summary!$B:$I,5,0),0),0)</f>
        <v>0</v>
      </c>
      <c r="I1873" s="143">
        <f t="shared" si="406"/>
        <v>11.7</v>
      </c>
      <c r="J1873" s="101">
        <f>VLOOKUP($A1873,'2021-22 Salary &amp; Benefits'!$A:$I,3,FALSE)</f>
        <v>1.04</v>
      </c>
      <c r="K1873" s="101">
        <f>VLOOKUP($A1873,'2021-22 Salary &amp; Benefits'!$A:$I,4,FALSE)</f>
        <v>1.04</v>
      </c>
      <c r="L1873" s="45">
        <f t="shared" si="407"/>
        <v>11.7</v>
      </c>
      <c r="M1873" s="29">
        <v>15</v>
      </c>
      <c r="N1873" s="31">
        <f t="shared" si="408"/>
        <v>0.77999999999999992</v>
      </c>
      <c r="O1873" s="29">
        <v>1.1000000000000001</v>
      </c>
      <c r="P1873" s="29">
        <v>36</v>
      </c>
      <c r="Q1873" s="32">
        <f t="shared" si="409"/>
        <v>30.887999999999998</v>
      </c>
      <c r="R1873" s="122">
        <f t="shared" si="410"/>
        <v>3.4319999999999996E-2</v>
      </c>
      <c r="S1873" s="25">
        <f>VLOOKUP($A1873,'2021-22 Salary &amp; Benefits'!$A:$I,5,FALSE)</f>
        <v>67585</v>
      </c>
      <c r="T1873" s="25">
        <f>VLOOKUP($A1873,'2021-22 Salary &amp; Benefits'!$A:$I,6,FALSE)</f>
        <v>68937</v>
      </c>
      <c r="U1873" s="26">
        <f t="shared" si="411"/>
        <v>2412.2978880000001</v>
      </c>
      <c r="V1873" s="26">
        <f t="shared" si="412"/>
        <v>48.256665599999451</v>
      </c>
      <c r="W1873" s="26">
        <f>'2021-22 Salary &amp; Benefits'!G$6</f>
        <v>11848.32</v>
      </c>
      <c r="X1873" s="28">
        <f>'2021-22 Salary &amp; Benefits'!H$6</f>
        <v>0.2271</v>
      </c>
      <c r="Y1873" s="28">
        <f>'2021-22 Salary &amp; Benefits'!I$6</f>
        <v>0.22070000000000001</v>
      </c>
      <c r="Z1873" s="26">
        <f t="shared" si="413"/>
        <v>965.11743886271984</v>
      </c>
      <c r="AA1873" s="27">
        <f t="shared" si="417"/>
        <v>41.00924255999999</v>
      </c>
      <c r="AB1873" s="27">
        <f t="shared" si="414"/>
        <v>9.0507398329919972</v>
      </c>
      <c r="AC1873" s="27">
        <f t="shared" si="415"/>
        <v>50.059982392991984</v>
      </c>
      <c r="AD1873" s="26">
        <f t="shared" si="416"/>
        <v>3475.7319748557111</v>
      </c>
    </row>
    <row r="1874" spans="1:30" s="5" customFormat="1">
      <c r="A1874" s="129" t="s">
        <v>2497</v>
      </c>
      <c r="B1874" s="129" t="s">
        <v>1781</v>
      </c>
      <c r="C1874" s="130">
        <v>2381</v>
      </c>
      <c r="D1874" s="129" t="s">
        <v>1803</v>
      </c>
      <c r="E1874" s="169">
        <f>VLOOKUP($C1874,'2020-21 School Level AAFTE'!$C:$Z,11,FALSE)</f>
        <v>0.78190000000000004</v>
      </c>
      <c r="F1874" s="169" t="str">
        <f>VLOOKUP($C1874,'2020-21 School Level AAFTE'!$C:$Z,8,FALSE)</f>
        <v>Yes</v>
      </c>
      <c r="G1874" s="167">
        <f>VLOOKUP($C1874,'2020-21 School Level AAFTE'!$C:$I,7,FALSE)</f>
        <v>551.21</v>
      </c>
      <c r="H1874" s="145">
        <f>IFERROR(IF(F1874= "yes",VLOOKUP(C1874,Summary!$B:$I,5,0),0),0)</f>
        <v>0</v>
      </c>
      <c r="I1874" s="143">
        <f t="shared" si="406"/>
        <v>551.21</v>
      </c>
      <c r="J1874" s="101">
        <f>VLOOKUP($A1874,'2021-22 Salary &amp; Benefits'!$A:$I,3,FALSE)</f>
        <v>1.04</v>
      </c>
      <c r="K1874" s="101">
        <f>VLOOKUP($A1874,'2021-22 Salary &amp; Benefits'!$A:$I,4,FALSE)</f>
        <v>1.04</v>
      </c>
      <c r="L1874" s="45">
        <f t="shared" si="407"/>
        <v>551.21</v>
      </c>
      <c r="M1874" s="29">
        <v>15</v>
      </c>
      <c r="N1874" s="31">
        <f t="shared" si="408"/>
        <v>36.747333333333337</v>
      </c>
      <c r="O1874" s="29">
        <v>1.1000000000000001</v>
      </c>
      <c r="P1874" s="29">
        <v>36</v>
      </c>
      <c r="Q1874" s="32">
        <f t="shared" si="409"/>
        <v>1455.1944000000003</v>
      </c>
      <c r="R1874" s="122">
        <f t="shared" si="410"/>
        <v>1.6168826666666669</v>
      </c>
      <c r="S1874" s="25">
        <f>VLOOKUP($A1874,'2021-22 Salary &amp; Benefits'!$A:$I,5,FALSE)</f>
        <v>67585</v>
      </c>
      <c r="T1874" s="25">
        <f>VLOOKUP($A1874,'2021-22 Salary &amp; Benefits'!$A:$I,6,FALSE)</f>
        <v>68937</v>
      </c>
      <c r="U1874" s="26">
        <f t="shared" si="411"/>
        <v>113648.09562773336</v>
      </c>
      <c r="V1874" s="26">
        <f t="shared" si="412"/>
        <v>2273.4663799466507</v>
      </c>
      <c r="W1874" s="26">
        <f>'2021-22 Salary &amp; Benefits'!G$6</f>
        <v>11848.32</v>
      </c>
      <c r="X1874" s="28">
        <f>'2021-22 Salary &amp; Benefits'!H$6</f>
        <v>0.2271</v>
      </c>
      <c r="Y1874" s="28">
        <f>'2021-22 Salary &amp; Benefits'!I$6</f>
        <v>0.22070000000000001</v>
      </c>
      <c r="Z1874" s="26">
        <f t="shared" si="413"/>
        <v>45468.579784232468</v>
      </c>
      <c r="AA1874" s="27">
        <f t="shared" si="417"/>
        <v>1932.0260334613336</v>
      </c>
      <c r="AB1874" s="27">
        <f t="shared" si="414"/>
        <v>426.39814558491634</v>
      </c>
      <c r="AC1874" s="27">
        <f t="shared" si="415"/>
        <v>2358.4241790462497</v>
      </c>
      <c r="AD1874" s="26">
        <f t="shared" si="416"/>
        <v>163748.56597095871</v>
      </c>
    </row>
    <row r="1875" spans="1:30" s="5" customFormat="1">
      <c r="A1875" s="129" t="s">
        <v>2497</v>
      </c>
      <c r="B1875" s="129" t="s">
        <v>1781</v>
      </c>
      <c r="C1875" s="130">
        <v>2128</v>
      </c>
      <c r="D1875" s="129" t="s">
        <v>911</v>
      </c>
      <c r="E1875" s="169">
        <f>VLOOKUP($C1875,'2020-21 School Level AAFTE'!$C:$Z,11,FALSE)</f>
        <v>0.84419999999999995</v>
      </c>
      <c r="F1875" s="169" t="str">
        <f>VLOOKUP($C1875,'2020-21 School Level AAFTE'!$C:$Z,8,FALSE)</f>
        <v>Yes</v>
      </c>
      <c r="G1875" s="167">
        <f>VLOOKUP($C1875,'2020-21 School Level AAFTE'!$C:$I,7,FALSE)</f>
        <v>476.04</v>
      </c>
      <c r="H1875" s="145">
        <f>IFERROR(IF(F1875= "yes",VLOOKUP(C1875,Summary!$B:$I,5,0),0),0)</f>
        <v>0</v>
      </c>
      <c r="I1875" s="143">
        <f t="shared" si="406"/>
        <v>476.04</v>
      </c>
      <c r="J1875" s="101">
        <f>VLOOKUP($A1875,'2021-22 Salary &amp; Benefits'!$A:$I,3,FALSE)</f>
        <v>1.04</v>
      </c>
      <c r="K1875" s="101">
        <f>VLOOKUP($A1875,'2021-22 Salary &amp; Benefits'!$A:$I,4,FALSE)</f>
        <v>1.04</v>
      </c>
      <c r="L1875" s="45">
        <f t="shared" si="407"/>
        <v>476.04</v>
      </c>
      <c r="M1875" s="29">
        <v>15</v>
      </c>
      <c r="N1875" s="31">
        <f t="shared" si="408"/>
        <v>31.736000000000001</v>
      </c>
      <c r="O1875" s="29">
        <v>1.1000000000000001</v>
      </c>
      <c r="P1875" s="29">
        <v>36</v>
      </c>
      <c r="Q1875" s="32">
        <f t="shared" si="409"/>
        <v>1256.7456000000002</v>
      </c>
      <c r="R1875" s="122">
        <f t="shared" si="410"/>
        <v>1.3963840000000003</v>
      </c>
      <c r="S1875" s="25">
        <f>VLOOKUP($A1875,'2021-22 Salary &amp; Benefits'!$A:$I,5,FALSE)</f>
        <v>67585</v>
      </c>
      <c r="T1875" s="25">
        <f>VLOOKUP($A1875,'2021-22 Salary &amp; Benefits'!$A:$I,6,FALSE)</f>
        <v>68937</v>
      </c>
      <c r="U1875" s="26">
        <f t="shared" si="411"/>
        <v>98149.597145600026</v>
      </c>
      <c r="V1875" s="26">
        <f t="shared" si="412"/>
        <v>1963.4276147199853</v>
      </c>
      <c r="W1875" s="26">
        <f>'2021-22 Salary &amp; Benefits'!G$6</f>
        <v>11848.32</v>
      </c>
      <c r="X1875" s="28">
        <f>'2021-22 Salary &amp; Benefits'!H$6</f>
        <v>0.2271</v>
      </c>
      <c r="Y1875" s="28">
        <f>'2021-22 Salary &amp; Benefits'!I$6</f>
        <v>0.22070000000000001</v>
      </c>
      <c r="Z1875" s="26">
        <f t="shared" si="413"/>
        <v>39267.906461214472</v>
      </c>
      <c r="AA1875" s="27">
        <f t="shared" si="417"/>
        <v>1668.5504126720002</v>
      </c>
      <c r="AB1875" s="27">
        <f t="shared" si="414"/>
        <v>368.24907607671048</v>
      </c>
      <c r="AC1875" s="27">
        <f t="shared" si="415"/>
        <v>2036.7994887487107</v>
      </c>
      <c r="AD1875" s="26">
        <f t="shared" si="416"/>
        <v>141417.73071028318</v>
      </c>
    </row>
    <row r="1876" spans="1:30" s="5" customFormat="1">
      <c r="A1876" s="129" t="s">
        <v>2497</v>
      </c>
      <c r="B1876" s="129" t="s">
        <v>1781</v>
      </c>
      <c r="C1876" s="130">
        <v>3357</v>
      </c>
      <c r="D1876" s="129" t="s">
        <v>1815</v>
      </c>
      <c r="E1876" s="169">
        <f>VLOOKUP($C1876,'2020-21 School Level AAFTE'!$C:$Z,11,FALSE)</f>
        <v>0.42830000000000001</v>
      </c>
      <c r="F1876" s="169" t="str">
        <f>VLOOKUP($C1876,'2020-21 School Level AAFTE'!$C:$Z,8,FALSE)</f>
        <v>No</v>
      </c>
      <c r="G1876" s="167">
        <f>VLOOKUP($C1876,'2020-21 School Level AAFTE'!$C:$I,7,FALSE)</f>
        <v>285.97000000000003</v>
      </c>
      <c r="H1876" s="145">
        <f>IFERROR(IF(F1876= "yes",VLOOKUP(C1876,Summary!$B:$I,5,0),0),0)</f>
        <v>0</v>
      </c>
      <c r="I1876" s="143">
        <f t="shared" si="406"/>
        <v>0</v>
      </c>
      <c r="J1876" s="101">
        <f>VLOOKUP($A1876,'2021-22 Salary &amp; Benefits'!$A:$I,3,FALSE)</f>
        <v>1.04</v>
      </c>
      <c r="K1876" s="101">
        <f>VLOOKUP($A1876,'2021-22 Salary &amp; Benefits'!$A:$I,4,FALSE)</f>
        <v>1.04</v>
      </c>
      <c r="L1876" s="45">
        <f t="shared" si="407"/>
        <v>0</v>
      </c>
      <c r="M1876" s="29">
        <v>15</v>
      </c>
      <c r="N1876" s="31">
        <f t="shared" si="408"/>
        <v>0</v>
      </c>
      <c r="O1876" s="29">
        <v>1.1000000000000001</v>
      </c>
      <c r="P1876" s="29">
        <v>36</v>
      </c>
      <c r="Q1876" s="32">
        <f t="shared" si="409"/>
        <v>0</v>
      </c>
      <c r="R1876" s="122">
        <f t="shared" si="410"/>
        <v>0</v>
      </c>
      <c r="S1876" s="25">
        <f>VLOOKUP($A1876,'2021-22 Salary &amp; Benefits'!$A:$I,5,FALSE)</f>
        <v>67585</v>
      </c>
      <c r="T1876" s="25">
        <f>VLOOKUP($A1876,'2021-22 Salary &amp; Benefits'!$A:$I,6,FALSE)</f>
        <v>68937</v>
      </c>
      <c r="U1876" s="26">
        <f t="shared" si="411"/>
        <v>0</v>
      </c>
      <c r="V1876" s="26">
        <f t="shared" si="412"/>
        <v>0</v>
      </c>
      <c r="W1876" s="26">
        <f>'2021-22 Salary &amp; Benefits'!G$6</f>
        <v>11848.32</v>
      </c>
      <c r="X1876" s="28">
        <f>'2021-22 Salary &amp; Benefits'!H$6</f>
        <v>0.2271</v>
      </c>
      <c r="Y1876" s="28">
        <f>'2021-22 Salary &amp; Benefits'!I$6</f>
        <v>0.22070000000000001</v>
      </c>
      <c r="Z1876" s="26">
        <f t="shared" si="413"/>
        <v>0</v>
      </c>
      <c r="AA1876" s="27">
        <f t="shared" si="417"/>
        <v>0</v>
      </c>
      <c r="AB1876" s="27">
        <f t="shared" si="414"/>
        <v>0</v>
      </c>
      <c r="AC1876" s="27">
        <f t="shared" si="415"/>
        <v>0</v>
      </c>
      <c r="AD1876" s="26">
        <f t="shared" si="416"/>
        <v>0</v>
      </c>
    </row>
    <row r="1877" spans="1:30" s="5" customFormat="1">
      <c r="A1877" s="126" t="s">
        <v>2497</v>
      </c>
      <c r="B1877" s="129" t="s">
        <v>1781</v>
      </c>
      <c r="C1877" s="128">
        <v>2155</v>
      </c>
      <c r="D1877" s="131" t="s">
        <v>1795</v>
      </c>
      <c r="E1877" s="169">
        <f>VLOOKUP($C1877,'2020-21 School Level AAFTE'!$C:$Z,11,FALSE)</f>
        <v>0.87780000000000002</v>
      </c>
      <c r="F1877" s="169" t="str">
        <f>VLOOKUP($C1877,'2020-21 School Level AAFTE'!$C:$Z,8,FALSE)</f>
        <v>Yes</v>
      </c>
      <c r="G1877" s="167">
        <f>VLOOKUP($C1877,'2020-21 School Level AAFTE'!$C:$I,7,FALSE)</f>
        <v>415.4</v>
      </c>
      <c r="H1877" s="145">
        <f>IFERROR(IF(F1877= "yes",VLOOKUP(C1877,Summary!$B:$I,5,0),0),0)</f>
        <v>0</v>
      </c>
      <c r="I1877" s="143">
        <f t="shared" si="406"/>
        <v>415.4</v>
      </c>
      <c r="J1877" s="101">
        <f>VLOOKUP($A1877,'2021-22 Salary &amp; Benefits'!$A:$I,3,FALSE)</f>
        <v>1.04</v>
      </c>
      <c r="K1877" s="101">
        <f>VLOOKUP($A1877,'2021-22 Salary &amp; Benefits'!$A:$I,4,FALSE)</f>
        <v>1.04</v>
      </c>
      <c r="L1877" s="45">
        <f t="shared" si="407"/>
        <v>415.4</v>
      </c>
      <c r="M1877" s="29">
        <v>15</v>
      </c>
      <c r="N1877" s="31">
        <f t="shared" si="408"/>
        <v>27.693333333333332</v>
      </c>
      <c r="O1877" s="29">
        <v>1.1000000000000001</v>
      </c>
      <c r="P1877" s="29">
        <v>36</v>
      </c>
      <c r="Q1877" s="32">
        <f t="shared" si="409"/>
        <v>1096.6559999999999</v>
      </c>
      <c r="R1877" s="122">
        <f t="shared" si="410"/>
        <v>1.2185066666666666</v>
      </c>
      <c r="S1877" s="25">
        <f>VLOOKUP($A1877,'2021-22 Salary &amp; Benefits'!$A:$I,5,FALSE)</f>
        <v>67585</v>
      </c>
      <c r="T1877" s="25">
        <f>VLOOKUP($A1877,'2021-22 Salary &amp; Benefits'!$A:$I,6,FALSE)</f>
        <v>68937</v>
      </c>
      <c r="U1877" s="26">
        <f t="shared" si="411"/>
        <v>85646.883989333335</v>
      </c>
      <c r="V1877" s="26">
        <f t="shared" si="412"/>
        <v>1713.3178538666543</v>
      </c>
      <c r="W1877" s="26">
        <f>'2021-22 Salary &amp; Benefits'!G$6</f>
        <v>11848.32</v>
      </c>
      <c r="X1877" s="28">
        <f>'2021-22 Salary &amp; Benefits'!H$6</f>
        <v>0.2271</v>
      </c>
      <c r="Y1877" s="28">
        <f>'2021-22 Salary &amp; Benefits'!I$6</f>
        <v>0.22070000000000001</v>
      </c>
      <c r="Z1877" s="26">
        <f t="shared" si="413"/>
        <v>34265.793513125973</v>
      </c>
      <c r="AA1877" s="27">
        <f t="shared" si="417"/>
        <v>1456.0033640533331</v>
      </c>
      <c r="AB1877" s="27">
        <f t="shared" si="414"/>
        <v>321.33994244657066</v>
      </c>
      <c r="AC1877" s="27">
        <f t="shared" si="415"/>
        <v>1777.3433064999037</v>
      </c>
      <c r="AD1877" s="26">
        <f t="shared" si="416"/>
        <v>123403.33866282586</v>
      </c>
    </row>
    <row r="1878" spans="1:30" s="5" customFormat="1">
      <c r="A1878" s="129" t="s">
        <v>2497</v>
      </c>
      <c r="B1878" s="129" t="s">
        <v>1781</v>
      </c>
      <c r="C1878" s="130">
        <v>2218</v>
      </c>
      <c r="D1878" s="129" t="s">
        <v>1799</v>
      </c>
      <c r="E1878" s="169">
        <f>VLOOKUP($C1878,'2020-21 School Level AAFTE'!$C:$Z,11,FALSE)</f>
        <v>0.61909999999999998</v>
      </c>
      <c r="F1878" s="169" t="str">
        <f>VLOOKUP($C1878,'2020-21 School Level AAFTE'!$C:$Z,8,FALSE)</f>
        <v>Yes</v>
      </c>
      <c r="G1878" s="167">
        <f>VLOOKUP($C1878,'2020-21 School Level AAFTE'!$C:$I,7,FALSE)</f>
        <v>343.6</v>
      </c>
      <c r="H1878" s="145">
        <f>IFERROR(IF(F1878= "yes",VLOOKUP(C1878,Summary!$B:$I,5,0),0),0)</f>
        <v>0</v>
      </c>
      <c r="I1878" s="143">
        <f t="shared" si="406"/>
        <v>343.6</v>
      </c>
      <c r="J1878" s="101">
        <f>VLOOKUP($A1878,'2021-22 Salary &amp; Benefits'!$A:$I,3,FALSE)</f>
        <v>1.04</v>
      </c>
      <c r="K1878" s="101">
        <f>VLOOKUP($A1878,'2021-22 Salary &amp; Benefits'!$A:$I,4,FALSE)</f>
        <v>1.04</v>
      </c>
      <c r="L1878" s="45">
        <f t="shared" si="407"/>
        <v>343.6</v>
      </c>
      <c r="M1878" s="29">
        <v>15</v>
      </c>
      <c r="N1878" s="31">
        <f t="shared" si="408"/>
        <v>22.90666666666667</v>
      </c>
      <c r="O1878" s="29">
        <v>1.1000000000000001</v>
      </c>
      <c r="P1878" s="29">
        <v>36</v>
      </c>
      <c r="Q1878" s="32">
        <f t="shared" si="409"/>
        <v>907.10400000000027</v>
      </c>
      <c r="R1878" s="122">
        <f t="shared" si="410"/>
        <v>1.0078933333333335</v>
      </c>
      <c r="S1878" s="25">
        <f>VLOOKUP($A1878,'2021-22 Salary &amp; Benefits'!$A:$I,5,FALSE)</f>
        <v>67585</v>
      </c>
      <c r="T1878" s="25">
        <f>VLOOKUP($A1878,'2021-22 Salary &amp; Benefits'!$A:$I,6,FALSE)</f>
        <v>68937</v>
      </c>
      <c r="U1878" s="26">
        <f t="shared" si="411"/>
        <v>70843.209770666683</v>
      </c>
      <c r="V1878" s="26">
        <f t="shared" si="412"/>
        <v>1417.178658133329</v>
      </c>
      <c r="W1878" s="26">
        <f>'2021-22 Salary &amp; Benefits'!G$6</f>
        <v>11848.32</v>
      </c>
      <c r="X1878" s="28">
        <f>'2021-22 Salary &amp; Benefits'!H$6</f>
        <v>0.2271</v>
      </c>
      <c r="Y1878" s="28">
        <f>'2021-22 Salary &amp; Benefits'!I$6</f>
        <v>0.22070000000000001</v>
      </c>
      <c r="Z1878" s="26">
        <f t="shared" si="413"/>
        <v>28343.107007968429</v>
      </c>
      <c r="AA1878" s="27">
        <f t="shared" si="417"/>
        <v>1204.3398071466668</v>
      </c>
      <c r="AB1878" s="27">
        <f t="shared" si="414"/>
        <v>265.79779543726937</v>
      </c>
      <c r="AC1878" s="27">
        <f t="shared" si="415"/>
        <v>1470.1376025839361</v>
      </c>
      <c r="AD1878" s="26">
        <f t="shared" si="416"/>
        <v>102073.63303935238</v>
      </c>
    </row>
    <row r="1879" spans="1:30" s="5" customFormat="1">
      <c r="A1879" s="129" t="s">
        <v>2497</v>
      </c>
      <c r="B1879" s="129" t="s">
        <v>1781</v>
      </c>
      <c r="C1879" s="130">
        <v>3008</v>
      </c>
      <c r="D1879" s="129" t="s">
        <v>1809</v>
      </c>
      <c r="E1879" s="169">
        <f>VLOOKUP($C1879,'2020-21 School Level AAFTE'!$C:$Z,11,FALSE)</f>
        <v>0.2331</v>
      </c>
      <c r="F1879" s="169" t="str">
        <f>VLOOKUP($C1879,'2020-21 School Level AAFTE'!$C:$Z,8,FALSE)</f>
        <v>No</v>
      </c>
      <c r="G1879" s="167">
        <f>VLOOKUP($C1879,'2020-21 School Level AAFTE'!$C:$I,7,FALSE)</f>
        <v>529.95000000000005</v>
      </c>
      <c r="H1879" s="145">
        <f>IFERROR(IF(F1879= "yes",VLOOKUP(C1879,Summary!$B:$I,5,0),0),0)</f>
        <v>0</v>
      </c>
      <c r="I1879" s="143">
        <f t="shared" si="406"/>
        <v>0</v>
      </c>
      <c r="J1879" s="101">
        <f>VLOOKUP($A1879,'2021-22 Salary &amp; Benefits'!$A:$I,3,FALSE)</f>
        <v>1.04</v>
      </c>
      <c r="K1879" s="101">
        <f>VLOOKUP($A1879,'2021-22 Salary &amp; Benefits'!$A:$I,4,FALSE)</f>
        <v>1.04</v>
      </c>
      <c r="L1879" s="45">
        <f t="shared" si="407"/>
        <v>0</v>
      </c>
      <c r="M1879" s="29">
        <v>15</v>
      </c>
      <c r="N1879" s="31">
        <f t="shared" si="408"/>
        <v>0</v>
      </c>
      <c r="O1879" s="29">
        <v>1.1000000000000001</v>
      </c>
      <c r="P1879" s="29">
        <v>36</v>
      </c>
      <c r="Q1879" s="32">
        <f t="shared" si="409"/>
        <v>0</v>
      </c>
      <c r="R1879" s="122">
        <f t="shared" si="410"/>
        <v>0</v>
      </c>
      <c r="S1879" s="25">
        <f>VLOOKUP($A1879,'2021-22 Salary &amp; Benefits'!$A:$I,5,FALSE)</f>
        <v>67585</v>
      </c>
      <c r="T1879" s="25">
        <f>VLOOKUP($A1879,'2021-22 Salary &amp; Benefits'!$A:$I,6,FALSE)</f>
        <v>68937</v>
      </c>
      <c r="U1879" s="26">
        <f t="shared" si="411"/>
        <v>0</v>
      </c>
      <c r="V1879" s="26">
        <f t="shared" si="412"/>
        <v>0</v>
      </c>
      <c r="W1879" s="26">
        <f>'2021-22 Salary &amp; Benefits'!G$6</f>
        <v>11848.32</v>
      </c>
      <c r="X1879" s="28">
        <f>'2021-22 Salary &amp; Benefits'!H$6</f>
        <v>0.2271</v>
      </c>
      <c r="Y1879" s="28">
        <f>'2021-22 Salary &amp; Benefits'!I$6</f>
        <v>0.22070000000000001</v>
      </c>
      <c r="Z1879" s="26">
        <f t="shared" si="413"/>
        <v>0</v>
      </c>
      <c r="AA1879" s="27">
        <f t="shared" si="417"/>
        <v>0</v>
      </c>
      <c r="AB1879" s="27">
        <f t="shared" si="414"/>
        <v>0</v>
      </c>
      <c r="AC1879" s="27">
        <f t="shared" si="415"/>
        <v>0</v>
      </c>
      <c r="AD1879" s="26">
        <f t="shared" si="416"/>
        <v>0</v>
      </c>
    </row>
    <row r="1880" spans="1:30" s="5" customFormat="1">
      <c r="A1880" s="129" t="s">
        <v>2497</v>
      </c>
      <c r="B1880" s="129" t="s">
        <v>1781</v>
      </c>
      <c r="C1880" s="130">
        <v>4457</v>
      </c>
      <c r="D1880" s="129" t="s">
        <v>1825</v>
      </c>
      <c r="E1880" s="169">
        <f>VLOOKUP($C1880,'2020-21 School Level AAFTE'!$C:$Z,11,FALSE)</f>
        <v>0.54559999999999997</v>
      </c>
      <c r="F1880" s="169" t="str">
        <f>VLOOKUP($C1880,'2020-21 School Level AAFTE'!$C:$Z,8,FALSE)</f>
        <v>Yes</v>
      </c>
      <c r="G1880" s="167">
        <f>VLOOKUP($C1880,'2020-21 School Level AAFTE'!$C:$I,7,FALSE)</f>
        <v>694.25</v>
      </c>
      <c r="H1880" s="145">
        <f>IFERROR(IF(F1880= "yes",VLOOKUP(C1880,Summary!$B:$I,5,0),0),0)</f>
        <v>0</v>
      </c>
      <c r="I1880" s="143">
        <f t="shared" si="406"/>
        <v>694.25</v>
      </c>
      <c r="J1880" s="101">
        <f>VLOOKUP($A1880,'2021-22 Salary &amp; Benefits'!$A:$I,3,FALSE)</f>
        <v>1.04</v>
      </c>
      <c r="K1880" s="101">
        <f>VLOOKUP($A1880,'2021-22 Salary &amp; Benefits'!$A:$I,4,FALSE)</f>
        <v>1.04</v>
      </c>
      <c r="L1880" s="45">
        <f t="shared" si="407"/>
        <v>694.25</v>
      </c>
      <c r="M1880" s="29">
        <v>15</v>
      </c>
      <c r="N1880" s="31">
        <f t="shared" si="408"/>
        <v>46.283333333333331</v>
      </c>
      <c r="O1880" s="29">
        <v>1.1000000000000001</v>
      </c>
      <c r="P1880" s="29">
        <v>36</v>
      </c>
      <c r="Q1880" s="32">
        <f t="shared" si="409"/>
        <v>1832.8200000000002</v>
      </c>
      <c r="R1880" s="122">
        <f t="shared" si="410"/>
        <v>2.0364666666666666</v>
      </c>
      <c r="S1880" s="25">
        <f>VLOOKUP($A1880,'2021-22 Salary &amp; Benefits'!$A:$I,5,FALSE)</f>
        <v>67585</v>
      </c>
      <c r="T1880" s="25">
        <f>VLOOKUP($A1880,'2021-22 Salary &amp; Benefits'!$A:$I,6,FALSE)</f>
        <v>68937</v>
      </c>
      <c r="U1880" s="26">
        <f t="shared" si="411"/>
        <v>143139.98365333336</v>
      </c>
      <c r="V1880" s="26">
        <f t="shared" si="412"/>
        <v>2863.4350506666233</v>
      </c>
      <c r="W1880" s="26">
        <f>'2021-22 Salary &amp; Benefits'!G$6</f>
        <v>11848.32</v>
      </c>
      <c r="X1880" s="28">
        <f>'2021-22 Salary &amp; Benefits'!H$6</f>
        <v>0.2271</v>
      </c>
      <c r="Y1880" s="28">
        <f>'2021-22 Salary &amp; Benefits'!I$6</f>
        <v>0.22070000000000001</v>
      </c>
      <c r="Z1880" s="26">
        <f t="shared" si="413"/>
        <v>57267.75913935413</v>
      </c>
      <c r="AA1880" s="27">
        <f t="shared" si="417"/>
        <v>2433.390311733333</v>
      </c>
      <c r="AB1880" s="27">
        <f t="shared" si="414"/>
        <v>537.04924179954662</v>
      </c>
      <c r="AC1880" s="27">
        <f t="shared" si="415"/>
        <v>2970.4395535328795</v>
      </c>
      <c r="AD1880" s="26">
        <f t="shared" si="416"/>
        <v>206241.61739688698</v>
      </c>
    </row>
    <row r="1881" spans="1:30" s="5" customFormat="1">
      <c r="A1881" s="129" t="s">
        <v>2497</v>
      </c>
      <c r="B1881" s="129" t="s">
        <v>1781</v>
      </c>
      <c r="C1881" s="130">
        <v>2129</v>
      </c>
      <c r="D1881" s="129" t="s">
        <v>1794</v>
      </c>
      <c r="E1881" s="169">
        <f>VLOOKUP($C1881,'2020-21 School Level AAFTE'!$C:$Z,11,FALSE)</f>
        <v>0.74429999999999996</v>
      </c>
      <c r="F1881" s="169" t="str">
        <f>VLOOKUP($C1881,'2020-21 School Level AAFTE'!$C:$Z,8,FALSE)</f>
        <v>Yes</v>
      </c>
      <c r="G1881" s="167">
        <f>VLOOKUP($C1881,'2020-21 School Level AAFTE'!$C:$I,7,FALSE)</f>
        <v>426.7</v>
      </c>
      <c r="H1881" s="145">
        <f>IFERROR(IF(F1881= "yes",VLOOKUP(C1881,Summary!$B:$I,5,0),0),0)</f>
        <v>0</v>
      </c>
      <c r="I1881" s="144">
        <f t="shared" si="406"/>
        <v>426.7</v>
      </c>
      <c r="J1881" s="101">
        <f>VLOOKUP($A1881,'2021-22 Salary &amp; Benefits'!$A:$I,3,FALSE)</f>
        <v>1.04</v>
      </c>
      <c r="K1881" s="101">
        <f>VLOOKUP($A1881,'2021-22 Salary &amp; Benefits'!$A:$I,4,FALSE)</f>
        <v>1.04</v>
      </c>
      <c r="L1881" s="121">
        <f t="shared" si="407"/>
        <v>426.7</v>
      </c>
      <c r="M1881" s="29">
        <v>15</v>
      </c>
      <c r="N1881" s="31">
        <f t="shared" si="408"/>
        <v>28.446666666666665</v>
      </c>
      <c r="O1881" s="29">
        <v>1.1000000000000001</v>
      </c>
      <c r="P1881" s="29">
        <v>36</v>
      </c>
      <c r="Q1881" s="32">
        <f t="shared" si="409"/>
        <v>1126.4880000000001</v>
      </c>
      <c r="R1881" s="122">
        <f t="shared" si="410"/>
        <v>1.2516533333333335</v>
      </c>
      <c r="S1881" s="25">
        <f>VLOOKUP($A1881,'2021-22 Salary &amp; Benefits'!$A:$I,5,FALSE)</f>
        <v>67585</v>
      </c>
      <c r="T1881" s="25">
        <f>VLOOKUP($A1881,'2021-22 Salary &amp; Benefits'!$A:$I,6,FALSE)</f>
        <v>68937</v>
      </c>
      <c r="U1881" s="26">
        <f t="shared" si="411"/>
        <v>87976.710154666696</v>
      </c>
      <c r="V1881" s="26">
        <f t="shared" si="412"/>
        <v>1759.9247189333109</v>
      </c>
      <c r="W1881" s="26">
        <f>'2021-22 Salary &amp; Benefits'!G$6</f>
        <v>11848.32</v>
      </c>
      <c r="X1881" s="28">
        <f>'2021-22 Salary &amp; Benefits'!H$6</f>
        <v>0.2271</v>
      </c>
      <c r="Y1881" s="28">
        <f>'2021-22 Salary &amp; Benefits'!I$6</f>
        <v>0.22070000000000001</v>
      </c>
      <c r="Z1881" s="26">
        <f t="shared" si="413"/>
        <v>35197.915483993391</v>
      </c>
      <c r="AA1881" s="27">
        <f t="shared" si="417"/>
        <v>1495.6105812266667</v>
      </c>
      <c r="AB1881" s="27">
        <f t="shared" si="414"/>
        <v>330.08125527672536</v>
      </c>
      <c r="AC1881" s="27">
        <f t="shared" si="415"/>
        <v>1825.6918365033921</v>
      </c>
      <c r="AD1881" s="26">
        <f t="shared" si="416"/>
        <v>126760.24219409679</v>
      </c>
    </row>
    <row r="1882" spans="1:30" s="5" customFormat="1">
      <c r="A1882" s="129" t="s">
        <v>2497</v>
      </c>
      <c r="B1882" s="129" t="s">
        <v>1781</v>
      </c>
      <c r="C1882" s="130">
        <v>1603</v>
      </c>
      <c r="D1882" s="129" t="s">
        <v>1783</v>
      </c>
      <c r="E1882" s="169">
        <f>VLOOKUP($C1882,'2020-21 School Level AAFTE'!$C:$Z,11,FALSE)</f>
        <v>0.16669999999999999</v>
      </c>
      <c r="F1882" s="169" t="str">
        <f>VLOOKUP($C1882,'2020-21 School Level AAFTE'!$C:$Z,8,FALSE)</f>
        <v>No</v>
      </c>
      <c r="G1882" s="167">
        <f>VLOOKUP($C1882,'2020-21 School Level AAFTE'!$C:$I,7,FALSE)</f>
        <v>10.71</v>
      </c>
      <c r="H1882" s="145">
        <f>IFERROR(IF(F1882= "yes",VLOOKUP(C1882,Summary!$B:$I,5,0),0),0)</f>
        <v>0</v>
      </c>
      <c r="I1882" s="143">
        <f t="shared" si="406"/>
        <v>0</v>
      </c>
      <c r="J1882" s="101">
        <f>VLOOKUP($A1882,'2021-22 Salary &amp; Benefits'!$A:$I,3,FALSE)</f>
        <v>1.04</v>
      </c>
      <c r="K1882" s="101">
        <f>VLOOKUP($A1882,'2021-22 Salary &amp; Benefits'!$A:$I,4,FALSE)</f>
        <v>1.04</v>
      </c>
      <c r="L1882" s="45">
        <f t="shared" si="407"/>
        <v>0</v>
      </c>
      <c r="M1882" s="29">
        <v>15</v>
      </c>
      <c r="N1882" s="31">
        <f t="shared" si="408"/>
        <v>0</v>
      </c>
      <c r="O1882" s="29">
        <v>1.1000000000000001</v>
      </c>
      <c r="P1882" s="29">
        <v>36</v>
      </c>
      <c r="Q1882" s="32">
        <f t="shared" si="409"/>
        <v>0</v>
      </c>
      <c r="R1882" s="122">
        <f t="shared" si="410"/>
        <v>0</v>
      </c>
      <c r="S1882" s="25">
        <f>VLOOKUP($A1882,'2021-22 Salary &amp; Benefits'!$A:$I,5,FALSE)</f>
        <v>67585</v>
      </c>
      <c r="T1882" s="25">
        <f>VLOOKUP($A1882,'2021-22 Salary &amp; Benefits'!$A:$I,6,FALSE)</f>
        <v>68937</v>
      </c>
      <c r="U1882" s="26">
        <f t="shared" si="411"/>
        <v>0</v>
      </c>
      <c r="V1882" s="26">
        <f t="shared" si="412"/>
        <v>0</v>
      </c>
      <c r="W1882" s="26">
        <f>'2021-22 Salary &amp; Benefits'!G$6</f>
        <v>11848.32</v>
      </c>
      <c r="X1882" s="28">
        <f>'2021-22 Salary &amp; Benefits'!H$6</f>
        <v>0.2271</v>
      </c>
      <c r="Y1882" s="28">
        <f>'2021-22 Salary &amp; Benefits'!I$6</f>
        <v>0.22070000000000001</v>
      </c>
      <c r="Z1882" s="26">
        <f t="shared" si="413"/>
        <v>0</v>
      </c>
      <c r="AA1882" s="27">
        <f t="shared" si="417"/>
        <v>0</v>
      </c>
      <c r="AB1882" s="27">
        <f t="shared" si="414"/>
        <v>0</v>
      </c>
      <c r="AC1882" s="27">
        <f t="shared" si="415"/>
        <v>0</v>
      </c>
      <c r="AD1882" s="26">
        <f t="shared" si="416"/>
        <v>0</v>
      </c>
    </row>
    <row r="1883" spans="1:30" s="5" customFormat="1">
      <c r="A1883" s="129" t="s">
        <v>2497</v>
      </c>
      <c r="B1883" s="129" t="s">
        <v>1781</v>
      </c>
      <c r="C1883" s="130">
        <v>3412</v>
      </c>
      <c r="D1883" s="129" t="s">
        <v>1816</v>
      </c>
      <c r="E1883" s="169">
        <f>VLOOKUP($C1883,'2020-21 School Level AAFTE'!$C:$Z,11,FALSE)</f>
        <v>0.43</v>
      </c>
      <c r="F1883" s="169" t="str">
        <f>VLOOKUP($C1883,'2020-21 School Level AAFTE'!$C:$Z,8,FALSE)</f>
        <v>No</v>
      </c>
      <c r="G1883" s="167">
        <f>VLOOKUP($C1883,'2020-21 School Level AAFTE'!$C:$I,7,FALSE)</f>
        <v>1604.45</v>
      </c>
      <c r="H1883" s="145">
        <f>IFERROR(IF(F1883= "yes",VLOOKUP(C1883,Summary!$B:$I,5,0),0),0)</f>
        <v>0</v>
      </c>
      <c r="I1883" s="143">
        <f t="shared" si="406"/>
        <v>0</v>
      </c>
      <c r="J1883" s="101">
        <f>VLOOKUP($A1883,'2021-22 Salary &amp; Benefits'!$A:$I,3,FALSE)</f>
        <v>1.04</v>
      </c>
      <c r="K1883" s="101">
        <f>VLOOKUP($A1883,'2021-22 Salary &amp; Benefits'!$A:$I,4,FALSE)</f>
        <v>1.04</v>
      </c>
      <c r="L1883" s="45">
        <f t="shared" si="407"/>
        <v>0</v>
      </c>
      <c r="M1883" s="29">
        <v>15</v>
      </c>
      <c r="N1883" s="31">
        <f t="shared" si="408"/>
        <v>0</v>
      </c>
      <c r="O1883" s="29">
        <v>1.1000000000000001</v>
      </c>
      <c r="P1883" s="29">
        <v>36</v>
      </c>
      <c r="Q1883" s="32">
        <f t="shared" si="409"/>
        <v>0</v>
      </c>
      <c r="R1883" s="122">
        <f t="shared" si="410"/>
        <v>0</v>
      </c>
      <c r="S1883" s="25">
        <f>VLOOKUP($A1883,'2021-22 Salary &amp; Benefits'!$A:$I,5,FALSE)</f>
        <v>67585</v>
      </c>
      <c r="T1883" s="25">
        <f>VLOOKUP($A1883,'2021-22 Salary &amp; Benefits'!$A:$I,6,FALSE)</f>
        <v>68937</v>
      </c>
      <c r="U1883" s="26">
        <f t="shared" si="411"/>
        <v>0</v>
      </c>
      <c r="V1883" s="26">
        <f t="shared" si="412"/>
        <v>0</v>
      </c>
      <c r="W1883" s="26">
        <f>'2021-22 Salary &amp; Benefits'!G$6</f>
        <v>11848.32</v>
      </c>
      <c r="X1883" s="28">
        <f>'2021-22 Salary &amp; Benefits'!H$6</f>
        <v>0.2271</v>
      </c>
      <c r="Y1883" s="28">
        <f>'2021-22 Salary &amp; Benefits'!I$6</f>
        <v>0.22070000000000001</v>
      </c>
      <c r="Z1883" s="26">
        <f t="shared" si="413"/>
        <v>0</v>
      </c>
      <c r="AA1883" s="27">
        <f t="shared" si="417"/>
        <v>0</v>
      </c>
      <c r="AB1883" s="27">
        <f t="shared" si="414"/>
        <v>0</v>
      </c>
      <c r="AC1883" s="27">
        <f t="shared" si="415"/>
        <v>0</v>
      </c>
      <c r="AD1883" s="26">
        <f t="shared" si="416"/>
        <v>0</v>
      </c>
    </row>
    <row r="1884" spans="1:30" s="5" customFormat="1">
      <c r="A1884" s="129" t="s">
        <v>2497</v>
      </c>
      <c r="B1884" s="129" t="s">
        <v>1781</v>
      </c>
      <c r="C1884" s="130">
        <v>2312</v>
      </c>
      <c r="D1884" s="129" t="s">
        <v>1802</v>
      </c>
      <c r="E1884" s="169">
        <f>VLOOKUP($C1884,'2020-21 School Level AAFTE'!$C:$Z,11,FALSE)</f>
        <v>0.50309999999999999</v>
      </c>
      <c r="F1884" s="169" t="str">
        <f>VLOOKUP($C1884,'2020-21 School Level AAFTE'!$C:$Z,8,FALSE)</f>
        <v>Yes</v>
      </c>
      <c r="G1884" s="167">
        <f>VLOOKUP($C1884,'2020-21 School Level AAFTE'!$C:$I,7,FALSE)</f>
        <v>469.8</v>
      </c>
      <c r="H1884" s="145">
        <f>IFERROR(IF(F1884= "yes",VLOOKUP(C1884,Summary!$B:$I,5,0),0),0)</f>
        <v>0</v>
      </c>
      <c r="I1884" s="144">
        <f t="shared" si="406"/>
        <v>469.8</v>
      </c>
      <c r="J1884" s="101">
        <f>VLOOKUP($A1884,'2021-22 Salary &amp; Benefits'!$A:$I,3,FALSE)</f>
        <v>1.04</v>
      </c>
      <c r="K1884" s="101">
        <f>VLOOKUP($A1884,'2021-22 Salary &amp; Benefits'!$A:$I,4,FALSE)</f>
        <v>1.04</v>
      </c>
      <c r="L1884" s="121">
        <f t="shared" si="407"/>
        <v>469.8</v>
      </c>
      <c r="M1884" s="29">
        <v>15</v>
      </c>
      <c r="N1884" s="31">
        <f t="shared" si="408"/>
        <v>31.32</v>
      </c>
      <c r="O1884" s="29">
        <v>1.1000000000000001</v>
      </c>
      <c r="P1884" s="29">
        <v>36</v>
      </c>
      <c r="Q1884" s="32">
        <f t="shared" si="409"/>
        <v>1240.2720000000002</v>
      </c>
      <c r="R1884" s="122">
        <f t="shared" si="410"/>
        <v>1.3780800000000002</v>
      </c>
      <c r="S1884" s="25">
        <f>VLOOKUP($A1884,'2021-22 Salary &amp; Benefits'!$A:$I,5,FALSE)</f>
        <v>67585</v>
      </c>
      <c r="T1884" s="25">
        <f>VLOOKUP($A1884,'2021-22 Salary &amp; Benefits'!$A:$I,6,FALSE)</f>
        <v>68937</v>
      </c>
      <c r="U1884" s="26">
        <f t="shared" si="411"/>
        <v>96863.03827200002</v>
      </c>
      <c r="V1884" s="26">
        <f t="shared" si="412"/>
        <v>1937.6907263999892</v>
      </c>
      <c r="W1884" s="26">
        <f>'2021-22 Salary &amp; Benefits'!G$6</f>
        <v>11848.32</v>
      </c>
      <c r="X1884" s="28">
        <f>'2021-22 Salary &amp; Benefits'!H$6</f>
        <v>0.2271</v>
      </c>
      <c r="Y1884" s="28">
        <f>'2021-22 Salary &amp; Benefits'!I$6</f>
        <v>0.22070000000000001</v>
      </c>
      <c r="Z1884" s="26">
        <f t="shared" si="413"/>
        <v>38753.177160487685</v>
      </c>
      <c r="AA1884" s="27">
        <f t="shared" si="417"/>
        <v>1646.6788166400002</v>
      </c>
      <c r="AB1884" s="27">
        <f t="shared" si="414"/>
        <v>363.42201483244804</v>
      </c>
      <c r="AC1884" s="27">
        <f t="shared" si="415"/>
        <v>2010.1008314724481</v>
      </c>
      <c r="AD1884" s="26">
        <f t="shared" si="416"/>
        <v>139564.00699036018</v>
      </c>
    </row>
    <row r="1885" spans="1:30" s="5" customFormat="1">
      <c r="A1885" s="129" t="s">
        <v>2497</v>
      </c>
      <c r="B1885" s="129" t="s">
        <v>1781</v>
      </c>
      <c r="C1885" s="130">
        <v>2127</v>
      </c>
      <c r="D1885" s="129" t="s">
        <v>139</v>
      </c>
      <c r="E1885" s="169">
        <f>VLOOKUP($C1885,'2020-21 School Level AAFTE'!$C:$Z,11,FALSE)</f>
        <v>0.45810000000000001</v>
      </c>
      <c r="F1885" s="169" t="str">
        <f>VLOOKUP($C1885,'2020-21 School Level AAFTE'!$C:$Z,8,FALSE)</f>
        <v>No</v>
      </c>
      <c r="G1885" s="167">
        <f>VLOOKUP($C1885,'2020-21 School Level AAFTE'!$C:$I,7,FALSE)</f>
        <v>441.31</v>
      </c>
      <c r="H1885" s="145">
        <f>IFERROR(IF(F1885= "yes",VLOOKUP(C1885,Summary!$B:$I,5,0),0),0)</f>
        <v>0</v>
      </c>
      <c r="I1885" s="143">
        <f t="shared" si="406"/>
        <v>0</v>
      </c>
      <c r="J1885" s="101">
        <f>VLOOKUP($A1885,'2021-22 Salary &amp; Benefits'!$A:$I,3,FALSE)</f>
        <v>1.04</v>
      </c>
      <c r="K1885" s="101">
        <f>VLOOKUP($A1885,'2021-22 Salary &amp; Benefits'!$A:$I,4,FALSE)</f>
        <v>1.04</v>
      </c>
      <c r="L1885" s="45">
        <f t="shared" si="407"/>
        <v>0</v>
      </c>
      <c r="M1885" s="29">
        <v>15</v>
      </c>
      <c r="N1885" s="31">
        <f t="shared" si="408"/>
        <v>0</v>
      </c>
      <c r="O1885" s="29">
        <v>1.1000000000000001</v>
      </c>
      <c r="P1885" s="29">
        <v>36</v>
      </c>
      <c r="Q1885" s="32">
        <f t="shared" si="409"/>
        <v>0</v>
      </c>
      <c r="R1885" s="122">
        <f t="shared" si="410"/>
        <v>0</v>
      </c>
      <c r="S1885" s="25">
        <f>VLOOKUP($A1885,'2021-22 Salary &amp; Benefits'!$A:$I,5,FALSE)</f>
        <v>67585</v>
      </c>
      <c r="T1885" s="25">
        <f>VLOOKUP($A1885,'2021-22 Salary &amp; Benefits'!$A:$I,6,FALSE)</f>
        <v>68937</v>
      </c>
      <c r="U1885" s="26">
        <f t="shared" si="411"/>
        <v>0</v>
      </c>
      <c r="V1885" s="26">
        <f t="shared" si="412"/>
        <v>0</v>
      </c>
      <c r="W1885" s="26">
        <f>'2021-22 Salary &amp; Benefits'!G$6</f>
        <v>11848.32</v>
      </c>
      <c r="X1885" s="28">
        <f>'2021-22 Salary &amp; Benefits'!H$6</f>
        <v>0.2271</v>
      </c>
      <c r="Y1885" s="28">
        <f>'2021-22 Salary &amp; Benefits'!I$6</f>
        <v>0.22070000000000001</v>
      </c>
      <c r="Z1885" s="26">
        <f t="shared" si="413"/>
        <v>0</v>
      </c>
      <c r="AA1885" s="27">
        <f t="shared" si="417"/>
        <v>0</v>
      </c>
      <c r="AB1885" s="27">
        <f t="shared" si="414"/>
        <v>0</v>
      </c>
      <c r="AC1885" s="27">
        <f t="shared" si="415"/>
        <v>0</v>
      </c>
      <c r="AD1885" s="26">
        <f t="shared" si="416"/>
        <v>0</v>
      </c>
    </row>
    <row r="1886" spans="1:30" s="5" customFormat="1">
      <c r="A1886" s="129" t="s">
        <v>2497</v>
      </c>
      <c r="B1886" s="129" t="s">
        <v>1781</v>
      </c>
      <c r="C1886" s="130">
        <v>3727</v>
      </c>
      <c r="D1886" s="129" t="s">
        <v>1820</v>
      </c>
      <c r="E1886" s="169">
        <f>VLOOKUP($C1886,'2020-21 School Level AAFTE'!$C:$Z,11,FALSE)</f>
        <v>0.71240000000000003</v>
      </c>
      <c r="F1886" s="169" t="str">
        <f>VLOOKUP($C1886,'2020-21 School Level AAFTE'!$C:$Z,8,FALSE)</f>
        <v>Yes</v>
      </c>
      <c r="G1886" s="167">
        <f>VLOOKUP($C1886,'2020-21 School Level AAFTE'!$C:$I,7,FALSE)</f>
        <v>375.8</v>
      </c>
      <c r="H1886" s="145">
        <f>IFERROR(IF(F1886= "yes",VLOOKUP(C1886,Summary!$B:$I,5,0),0),0)</f>
        <v>0</v>
      </c>
      <c r="I1886" s="144">
        <f t="shared" si="406"/>
        <v>375.8</v>
      </c>
      <c r="J1886" s="101">
        <f>VLOOKUP($A1886,'2021-22 Salary &amp; Benefits'!$A:$I,3,FALSE)</f>
        <v>1.04</v>
      </c>
      <c r="K1886" s="101">
        <f>VLOOKUP($A1886,'2021-22 Salary &amp; Benefits'!$A:$I,4,FALSE)</f>
        <v>1.04</v>
      </c>
      <c r="L1886" s="121">
        <f t="shared" si="407"/>
        <v>375.8</v>
      </c>
      <c r="M1886" s="29">
        <v>15</v>
      </c>
      <c r="N1886" s="31">
        <f t="shared" si="408"/>
        <v>25.053333333333335</v>
      </c>
      <c r="O1886" s="29">
        <v>1.1000000000000001</v>
      </c>
      <c r="P1886" s="29">
        <v>36</v>
      </c>
      <c r="Q1886" s="32">
        <f t="shared" si="409"/>
        <v>992.11200000000019</v>
      </c>
      <c r="R1886" s="122">
        <f t="shared" si="410"/>
        <v>1.1023466666666668</v>
      </c>
      <c r="S1886" s="25">
        <f>VLOOKUP($A1886,'2021-22 Salary &amp; Benefits'!$A:$I,5,FALSE)</f>
        <v>67585</v>
      </c>
      <c r="T1886" s="25">
        <f>VLOOKUP($A1886,'2021-22 Salary &amp; Benefits'!$A:$I,6,FALSE)</f>
        <v>68937</v>
      </c>
      <c r="U1886" s="26">
        <f t="shared" si="411"/>
        <v>77482.183445333358</v>
      </c>
      <c r="V1886" s="26">
        <f t="shared" si="412"/>
        <v>1549.9876010666485</v>
      </c>
      <c r="W1886" s="26">
        <f>'2021-22 Salary &amp; Benefits'!G$6</f>
        <v>11848.32</v>
      </c>
      <c r="X1886" s="28">
        <f>'2021-22 Salary &amp; Benefits'!H$6</f>
        <v>0.2271</v>
      </c>
      <c r="Y1886" s="28">
        <f>'2021-22 Salary &amp; Benefits'!I$6</f>
        <v>0.22070000000000001</v>
      </c>
      <c r="Z1886" s="26">
        <f t="shared" si="413"/>
        <v>30999.24218159062</v>
      </c>
      <c r="AA1886" s="27">
        <f t="shared" si="417"/>
        <v>1317.2028507733335</v>
      </c>
      <c r="AB1886" s="27">
        <f t="shared" si="414"/>
        <v>290.70666916567473</v>
      </c>
      <c r="AC1886" s="27">
        <f t="shared" si="415"/>
        <v>1607.9095199390081</v>
      </c>
      <c r="AD1886" s="26">
        <f t="shared" si="416"/>
        <v>111639.32274792963</v>
      </c>
    </row>
    <row r="1887" spans="1:30" s="5" customFormat="1">
      <c r="A1887" s="129" t="s">
        <v>2497</v>
      </c>
      <c r="B1887" s="129" t="s">
        <v>1781</v>
      </c>
      <c r="C1887" s="130">
        <v>3758</v>
      </c>
      <c r="D1887" s="129" t="s">
        <v>1821</v>
      </c>
      <c r="E1887" s="169">
        <f>VLOOKUP($C1887,'2020-21 School Level AAFTE'!$C:$Z,11,FALSE)</f>
        <v>0.86439999999999995</v>
      </c>
      <c r="F1887" s="169" t="str">
        <f>VLOOKUP($C1887,'2020-21 School Level AAFTE'!$C:$Z,8,FALSE)</f>
        <v>Yes</v>
      </c>
      <c r="G1887" s="167">
        <f>VLOOKUP($C1887,'2020-21 School Level AAFTE'!$C:$I,7,FALSE)</f>
        <v>621.71</v>
      </c>
      <c r="H1887" s="145">
        <f>IFERROR(IF(F1887= "yes",VLOOKUP(C1887,Summary!$B:$I,5,0),0),0)</f>
        <v>0</v>
      </c>
      <c r="I1887" s="144">
        <f t="shared" si="406"/>
        <v>621.71</v>
      </c>
      <c r="J1887" s="101">
        <f>VLOOKUP($A1887,'2021-22 Salary &amp; Benefits'!$A:$I,3,FALSE)</f>
        <v>1.04</v>
      </c>
      <c r="K1887" s="101">
        <f>VLOOKUP($A1887,'2021-22 Salary &amp; Benefits'!$A:$I,4,FALSE)</f>
        <v>1.04</v>
      </c>
      <c r="L1887" s="121">
        <f t="shared" si="407"/>
        <v>621.71</v>
      </c>
      <c r="M1887" s="29">
        <v>15</v>
      </c>
      <c r="N1887" s="31">
        <f t="shared" si="408"/>
        <v>41.447333333333333</v>
      </c>
      <c r="O1887" s="29">
        <v>1.1000000000000001</v>
      </c>
      <c r="P1887" s="29">
        <v>36</v>
      </c>
      <c r="Q1887" s="32">
        <f t="shared" si="409"/>
        <v>1641.3144</v>
      </c>
      <c r="R1887" s="122">
        <f t="shared" si="410"/>
        <v>1.8236826666666666</v>
      </c>
      <c r="S1887" s="25">
        <f>VLOOKUP($A1887,'2021-22 Salary &amp; Benefits'!$A:$I,5,FALSE)</f>
        <v>67585</v>
      </c>
      <c r="T1887" s="25">
        <f>VLOOKUP($A1887,'2021-22 Salary &amp; Benefits'!$A:$I,6,FALSE)</f>
        <v>68937</v>
      </c>
      <c r="U1887" s="26">
        <f t="shared" si="411"/>
        <v>128183.73674773335</v>
      </c>
      <c r="V1887" s="26">
        <f t="shared" si="412"/>
        <v>2564.2437239466381</v>
      </c>
      <c r="W1887" s="26">
        <f>'2021-22 Salary &amp; Benefits'!G$6</f>
        <v>11848.32</v>
      </c>
      <c r="X1887" s="28">
        <f>'2021-22 Salary &amp; Benefits'!H$6</f>
        <v>0.2271</v>
      </c>
      <c r="Y1887" s="28">
        <f>'2021-22 Salary &amp; Benefits'!I$6</f>
        <v>0.22070000000000001</v>
      </c>
      <c r="Z1887" s="26">
        <f t="shared" si="413"/>
        <v>51284.031018405265</v>
      </c>
      <c r="AA1887" s="27">
        <f t="shared" si="417"/>
        <v>2179.1330078613332</v>
      </c>
      <c r="AB1887" s="27">
        <f t="shared" si="414"/>
        <v>480.93465483499625</v>
      </c>
      <c r="AC1887" s="27">
        <f t="shared" si="415"/>
        <v>2660.0676626963295</v>
      </c>
      <c r="AD1887" s="26">
        <f t="shared" si="416"/>
        <v>184692.07915278155</v>
      </c>
    </row>
    <row r="1888" spans="1:30" s="5" customFormat="1">
      <c r="A1888" s="129" t="s">
        <v>2497</v>
      </c>
      <c r="B1888" s="129" t="s">
        <v>1781</v>
      </c>
      <c r="C1888" s="130">
        <v>3258</v>
      </c>
      <c r="D1888" s="129" t="s">
        <v>1814</v>
      </c>
      <c r="E1888" s="169">
        <f>VLOOKUP($C1888,'2020-21 School Level AAFTE'!$C:$Z,11,FALSE)</f>
        <v>0.76690000000000003</v>
      </c>
      <c r="F1888" s="169" t="str">
        <f>VLOOKUP($C1888,'2020-21 School Level AAFTE'!$C:$Z,8,FALSE)</f>
        <v>Yes</v>
      </c>
      <c r="G1888" s="167">
        <f>VLOOKUP($C1888,'2020-21 School Level AAFTE'!$C:$I,7,FALSE)</f>
        <v>604.46</v>
      </c>
      <c r="H1888" s="145">
        <f>IFERROR(IF(F1888= "yes",VLOOKUP(C1888,Summary!$B:$I,5,0),0),0)</f>
        <v>0</v>
      </c>
      <c r="I1888" s="143">
        <f t="shared" si="406"/>
        <v>604.46</v>
      </c>
      <c r="J1888" s="101">
        <f>VLOOKUP($A1888,'2021-22 Salary &amp; Benefits'!$A:$I,3,FALSE)</f>
        <v>1.04</v>
      </c>
      <c r="K1888" s="101">
        <f>VLOOKUP($A1888,'2021-22 Salary &amp; Benefits'!$A:$I,4,FALSE)</f>
        <v>1.04</v>
      </c>
      <c r="L1888" s="45">
        <f t="shared" si="407"/>
        <v>604.46</v>
      </c>
      <c r="M1888" s="29">
        <v>15</v>
      </c>
      <c r="N1888" s="31">
        <f t="shared" si="408"/>
        <v>40.297333333333334</v>
      </c>
      <c r="O1888" s="29">
        <v>1.1000000000000001</v>
      </c>
      <c r="P1888" s="29">
        <v>36</v>
      </c>
      <c r="Q1888" s="32">
        <f t="shared" si="409"/>
        <v>1595.7744000000002</v>
      </c>
      <c r="R1888" s="122">
        <f t="shared" si="410"/>
        <v>1.773082666666667</v>
      </c>
      <c r="S1888" s="25">
        <f>VLOOKUP($A1888,'2021-22 Salary &amp; Benefits'!$A:$I,5,FALSE)</f>
        <v>67585</v>
      </c>
      <c r="T1888" s="25">
        <f>VLOOKUP($A1888,'2021-22 Salary &amp; Benefits'!$A:$I,6,FALSE)</f>
        <v>68937</v>
      </c>
      <c r="U1888" s="26">
        <f t="shared" si="411"/>
        <v>124627.14370773337</v>
      </c>
      <c r="V1888" s="26">
        <f t="shared" si="412"/>
        <v>2493.0960759466543</v>
      </c>
      <c r="W1888" s="26">
        <f>'2021-22 Salary &amp; Benefits'!G$6</f>
        <v>11848.32</v>
      </c>
      <c r="X1888" s="28">
        <f>'2021-22 Salary &amp; Benefits'!H$6</f>
        <v>0.2271</v>
      </c>
      <c r="Y1888" s="28">
        <f>'2021-22 Salary &amp; Benefits'!I$6</f>
        <v>0.22070000000000001</v>
      </c>
      <c r="Z1888" s="26">
        <f t="shared" si="413"/>
        <v>49861.101461107675</v>
      </c>
      <c r="AA1888" s="27">
        <f t="shared" si="417"/>
        <v>2118.6706630613335</v>
      </c>
      <c r="AB1888" s="27">
        <f t="shared" si="414"/>
        <v>467.59061533763634</v>
      </c>
      <c r="AC1888" s="27">
        <f t="shared" si="415"/>
        <v>2586.2612783989698</v>
      </c>
      <c r="AD1888" s="26">
        <f t="shared" si="416"/>
        <v>179567.60252318665</v>
      </c>
    </row>
    <row r="1889" spans="1:30" s="5" customFormat="1">
      <c r="A1889" s="129" t="s">
        <v>2497</v>
      </c>
      <c r="B1889" s="129" t="s">
        <v>1781</v>
      </c>
      <c r="C1889" s="130">
        <v>3729</v>
      </c>
      <c r="D1889" s="129" t="s">
        <v>459</v>
      </c>
      <c r="E1889" s="169">
        <f>VLOOKUP($C1889,'2020-21 School Level AAFTE'!$C:$Z,11,FALSE)</f>
        <v>0.88090000000000002</v>
      </c>
      <c r="F1889" s="169" t="str">
        <f>VLOOKUP($C1889,'2020-21 School Level AAFTE'!$C:$Z,8,FALSE)</f>
        <v>Yes</v>
      </c>
      <c r="G1889" s="167">
        <f>VLOOKUP($C1889,'2020-21 School Level AAFTE'!$C:$I,7,FALSE)</f>
        <v>319.75</v>
      </c>
      <c r="H1889" s="145">
        <f>IFERROR(IF(F1889= "yes",VLOOKUP(C1889,Summary!$B:$I,5,0),0),0)</f>
        <v>0</v>
      </c>
      <c r="I1889" s="144">
        <f t="shared" si="406"/>
        <v>319.75</v>
      </c>
      <c r="J1889" s="101">
        <f>VLOOKUP($A1889,'2021-22 Salary &amp; Benefits'!$A:$I,3,FALSE)</f>
        <v>1.04</v>
      </c>
      <c r="K1889" s="101">
        <f>VLOOKUP($A1889,'2021-22 Salary &amp; Benefits'!$A:$I,4,FALSE)</f>
        <v>1.04</v>
      </c>
      <c r="L1889" s="121">
        <f t="shared" si="407"/>
        <v>319.75</v>
      </c>
      <c r="M1889" s="29">
        <v>15</v>
      </c>
      <c r="N1889" s="31">
        <f t="shared" si="408"/>
        <v>21.316666666666666</v>
      </c>
      <c r="O1889" s="29">
        <v>1.1000000000000001</v>
      </c>
      <c r="P1889" s="29">
        <v>36</v>
      </c>
      <c r="Q1889" s="32">
        <f t="shared" si="409"/>
        <v>844.14</v>
      </c>
      <c r="R1889" s="122">
        <f t="shared" si="410"/>
        <v>0.93793333333333329</v>
      </c>
      <c r="S1889" s="25">
        <f>VLOOKUP($A1889,'2021-22 Salary &amp; Benefits'!$A:$I,5,FALSE)</f>
        <v>67585</v>
      </c>
      <c r="T1889" s="25">
        <f>VLOOKUP($A1889,'2021-22 Salary &amp; Benefits'!$A:$I,6,FALSE)</f>
        <v>68937</v>
      </c>
      <c r="U1889" s="26">
        <f t="shared" si="411"/>
        <v>65925.833306666667</v>
      </c>
      <c r="V1889" s="26">
        <f t="shared" si="412"/>
        <v>1318.8093013333273</v>
      </c>
      <c r="W1889" s="26">
        <f>'2021-22 Salary &amp; Benefits'!G$6</f>
        <v>11848.32</v>
      </c>
      <c r="X1889" s="28">
        <f>'2021-22 Salary &amp; Benefits'!H$6</f>
        <v>0.2271</v>
      </c>
      <c r="Y1889" s="28">
        <f>'2021-22 Salary &amp; Benefits'!I$6</f>
        <v>0.22070000000000001</v>
      </c>
      <c r="Z1889" s="26">
        <f t="shared" si="413"/>
        <v>26375.752228748264</v>
      </c>
      <c r="AA1889" s="27">
        <f t="shared" si="417"/>
        <v>1120.7440434666667</v>
      </c>
      <c r="AB1889" s="27">
        <f t="shared" si="414"/>
        <v>247.34821039309332</v>
      </c>
      <c r="AC1889" s="27">
        <f t="shared" si="415"/>
        <v>1368.0922538597599</v>
      </c>
      <c r="AD1889" s="26">
        <f t="shared" si="416"/>
        <v>94988.487090608018</v>
      </c>
    </row>
    <row r="1890" spans="1:30" s="5" customFormat="1">
      <c r="A1890" s="129" t="s">
        <v>2497</v>
      </c>
      <c r="B1890" s="129" t="s">
        <v>1781</v>
      </c>
      <c r="C1890" s="130">
        <v>3007</v>
      </c>
      <c r="D1890" s="129" t="s">
        <v>1808</v>
      </c>
      <c r="E1890" s="169">
        <f>VLOOKUP($C1890,'2020-21 School Level AAFTE'!$C:$Z,11,FALSE)</f>
        <v>0.34839999999999999</v>
      </c>
      <c r="F1890" s="169" t="str">
        <f>VLOOKUP($C1890,'2020-21 School Level AAFTE'!$C:$Z,8,FALSE)</f>
        <v>No</v>
      </c>
      <c r="G1890" s="167">
        <f>VLOOKUP($C1890,'2020-21 School Level AAFTE'!$C:$I,7,FALSE)</f>
        <v>487.67</v>
      </c>
      <c r="H1890" s="145">
        <f>IFERROR(IF(F1890= "yes",VLOOKUP(C1890,Summary!$B:$I,5,0),0),0)</f>
        <v>0</v>
      </c>
      <c r="I1890" s="143">
        <f t="shared" si="406"/>
        <v>0</v>
      </c>
      <c r="J1890" s="101">
        <f>VLOOKUP($A1890,'2021-22 Salary &amp; Benefits'!$A:$I,3,FALSE)</f>
        <v>1.04</v>
      </c>
      <c r="K1890" s="101">
        <f>VLOOKUP($A1890,'2021-22 Salary &amp; Benefits'!$A:$I,4,FALSE)</f>
        <v>1.04</v>
      </c>
      <c r="L1890" s="45">
        <f t="shared" si="407"/>
        <v>0</v>
      </c>
      <c r="M1890" s="29">
        <v>15</v>
      </c>
      <c r="N1890" s="31">
        <f t="shared" si="408"/>
        <v>0</v>
      </c>
      <c r="O1890" s="29">
        <v>1.1000000000000001</v>
      </c>
      <c r="P1890" s="29">
        <v>36</v>
      </c>
      <c r="Q1890" s="32">
        <f t="shared" si="409"/>
        <v>0</v>
      </c>
      <c r="R1890" s="122">
        <f t="shared" si="410"/>
        <v>0</v>
      </c>
      <c r="S1890" s="25">
        <f>VLOOKUP($A1890,'2021-22 Salary &amp; Benefits'!$A:$I,5,FALSE)</f>
        <v>67585</v>
      </c>
      <c r="T1890" s="25">
        <f>VLOOKUP($A1890,'2021-22 Salary &amp; Benefits'!$A:$I,6,FALSE)</f>
        <v>68937</v>
      </c>
      <c r="U1890" s="26">
        <f t="shared" si="411"/>
        <v>0</v>
      </c>
      <c r="V1890" s="26">
        <f t="shared" si="412"/>
        <v>0</v>
      </c>
      <c r="W1890" s="26">
        <f>'2021-22 Salary &amp; Benefits'!G$6</f>
        <v>11848.32</v>
      </c>
      <c r="X1890" s="28">
        <f>'2021-22 Salary &amp; Benefits'!H$6</f>
        <v>0.2271</v>
      </c>
      <c r="Y1890" s="28">
        <f>'2021-22 Salary &amp; Benefits'!I$6</f>
        <v>0.22070000000000001</v>
      </c>
      <c r="Z1890" s="26">
        <f t="shared" si="413"/>
        <v>0</v>
      </c>
      <c r="AA1890" s="27">
        <f t="shared" si="417"/>
        <v>0</v>
      </c>
      <c r="AB1890" s="27">
        <f t="shared" si="414"/>
        <v>0</v>
      </c>
      <c r="AC1890" s="27">
        <f t="shared" si="415"/>
        <v>0</v>
      </c>
      <c r="AD1890" s="26">
        <f t="shared" si="416"/>
        <v>0</v>
      </c>
    </row>
    <row r="1891" spans="1:30" s="5" customFormat="1">
      <c r="A1891" s="129" t="s">
        <v>2497</v>
      </c>
      <c r="B1891" s="129" t="s">
        <v>1781</v>
      </c>
      <c r="C1891" s="130">
        <v>2056</v>
      </c>
      <c r="D1891" s="129" t="s">
        <v>1787</v>
      </c>
      <c r="E1891" s="169">
        <f>VLOOKUP($C1891,'2020-21 School Level AAFTE'!$C:$Z,11,FALSE)</f>
        <v>0.90200000000000002</v>
      </c>
      <c r="F1891" s="169" t="str">
        <f>VLOOKUP($C1891,'2020-21 School Level AAFTE'!$C:$Z,8,FALSE)</f>
        <v>Yes</v>
      </c>
      <c r="G1891" s="167">
        <f>VLOOKUP($C1891,'2020-21 School Level AAFTE'!$C:$I,7,FALSE)</f>
        <v>322.3</v>
      </c>
      <c r="H1891" s="145">
        <f>IFERROR(IF(F1891= "yes",VLOOKUP(C1891,Summary!$B:$I,5,0),0),0)</f>
        <v>0</v>
      </c>
      <c r="I1891" s="144">
        <f t="shared" si="406"/>
        <v>322.3</v>
      </c>
      <c r="J1891" s="101">
        <f>VLOOKUP($A1891,'2021-22 Salary &amp; Benefits'!$A:$I,3,FALSE)</f>
        <v>1.04</v>
      </c>
      <c r="K1891" s="101">
        <f>VLOOKUP($A1891,'2021-22 Salary &amp; Benefits'!$A:$I,4,FALSE)</f>
        <v>1.04</v>
      </c>
      <c r="L1891" s="121">
        <f t="shared" si="407"/>
        <v>322.3</v>
      </c>
      <c r="M1891" s="29">
        <v>15</v>
      </c>
      <c r="N1891" s="31">
        <f t="shared" si="408"/>
        <v>21.486666666666668</v>
      </c>
      <c r="O1891" s="29">
        <v>1.1000000000000001</v>
      </c>
      <c r="P1891" s="29">
        <v>36</v>
      </c>
      <c r="Q1891" s="32">
        <f t="shared" si="409"/>
        <v>850.87200000000007</v>
      </c>
      <c r="R1891" s="122">
        <f t="shared" si="410"/>
        <v>0.94541333333333344</v>
      </c>
      <c r="S1891" s="25">
        <f>VLOOKUP($A1891,'2021-22 Salary &amp; Benefits'!$A:$I,5,FALSE)</f>
        <v>67585</v>
      </c>
      <c r="T1891" s="25">
        <f>VLOOKUP($A1891,'2021-22 Salary &amp; Benefits'!$A:$I,6,FALSE)</f>
        <v>68937</v>
      </c>
      <c r="U1891" s="26">
        <f t="shared" si="411"/>
        <v>66451.590538666685</v>
      </c>
      <c r="V1891" s="26">
        <f t="shared" si="412"/>
        <v>1329.3267797333247</v>
      </c>
      <c r="W1891" s="26">
        <f>'2021-22 Salary &amp; Benefits'!G$6</f>
        <v>11848.32</v>
      </c>
      <c r="X1891" s="28">
        <f>'2021-22 Salary &amp; Benefits'!H$6</f>
        <v>0.2271</v>
      </c>
      <c r="Y1891" s="28">
        <f>'2021-22 Salary &amp; Benefits'!I$6</f>
        <v>0.22070000000000001</v>
      </c>
      <c r="Z1891" s="26">
        <f t="shared" si="413"/>
        <v>26586.098337218351</v>
      </c>
      <c r="AA1891" s="27">
        <f t="shared" si="417"/>
        <v>1129.6819553066669</v>
      </c>
      <c r="AB1891" s="27">
        <f t="shared" si="414"/>
        <v>249.32080753618138</v>
      </c>
      <c r="AC1891" s="27">
        <f t="shared" si="415"/>
        <v>1379.0027628428481</v>
      </c>
      <c r="AD1891" s="26">
        <f t="shared" si="416"/>
        <v>95746.018418461215</v>
      </c>
    </row>
    <row r="1892" spans="1:30" s="5" customFormat="1">
      <c r="A1892" s="129" t="s">
        <v>2497</v>
      </c>
      <c r="B1892" s="129" t="s">
        <v>1781</v>
      </c>
      <c r="C1892" s="130">
        <v>2258</v>
      </c>
      <c r="D1892" s="129" t="s">
        <v>1800</v>
      </c>
      <c r="E1892" s="169">
        <f>VLOOKUP($C1892,'2020-21 School Level AAFTE'!$C:$Z,11,FALSE)</f>
        <v>0.20519999999999999</v>
      </c>
      <c r="F1892" s="169" t="str">
        <f>VLOOKUP($C1892,'2020-21 School Level AAFTE'!$C:$Z,8,FALSE)</f>
        <v>No</v>
      </c>
      <c r="G1892" s="167">
        <f>VLOOKUP($C1892,'2020-21 School Level AAFTE'!$C:$I,7,FALSE)</f>
        <v>553.35</v>
      </c>
      <c r="H1892" s="145">
        <f>IFERROR(IF(F1892= "yes",VLOOKUP(C1892,Summary!$B:$I,5,0),0),0)</f>
        <v>0</v>
      </c>
      <c r="I1892" s="144">
        <f t="shared" si="406"/>
        <v>0</v>
      </c>
      <c r="J1892" s="101">
        <f>VLOOKUP($A1892,'2021-22 Salary &amp; Benefits'!$A:$I,3,FALSE)</f>
        <v>1.04</v>
      </c>
      <c r="K1892" s="101">
        <f>VLOOKUP($A1892,'2021-22 Salary &amp; Benefits'!$A:$I,4,FALSE)</f>
        <v>1.04</v>
      </c>
      <c r="L1892" s="121">
        <f t="shared" si="407"/>
        <v>0</v>
      </c>
      <c r="M1892" s="29">
        <v>15</v>
      </c>
      <c r="N1892" s="31">
        <f t="shared" si="408"/>
        <v>0</v>
      </c>
      <c r="O1892" s="29">
        <v>1.1000000000000001</v>
      </c>
      <c r="P1892" s="29">
        <v>36</v>
      </c>
      <c r="Q1892" s="32">
        <f t="shared" si="409"/>
        <v>0</v>
      </c>
      <c r="R1892" s="122">
        <f t="shared" si="410"/>
        <v>0</v>
      </c>
      <c r="S1892" s="25">
        <f>VLOOKUP($A1892,'2021-22 Salary &amp; Benefits'!$A:$I,5,FALSE)</f>
        <v>67585</v>
      </c>
      <c r="T1892" s="25">
        <f>VLOOKUP($A1892,'2021-22 Salary &amp; Benefits'!$A:$I,6,FALSE)</f>
        <v>68937</v>
      </c>
      <c r="U1892" s="26">
        <f t="shared" si="411"/>
        <v>0</v>
      </c>
      <c r="V1892" s="26">
        <f t="shared" si="412"/>
        <v>0</v>
      </c>
      <c r="W1892" s="26">
        <f>'2021-22 Salary &amp; Benefits'!G$6</f>
        <v>11848.32</v>
      </c>
      <c r="X1892" s="28">
        <f>'2021-22 Salary &amp; Benefits'!H$6</f>
        <v>0.2271</v>
      </c>
      <c r="Y1892" s="28">
        <f>'2021-22 Salary &amp; Benefits'!I$6</f>
        <v>0.22070000000000001</v>
      </c>
      <c r="Z1892" s="26">
        <f t="shared" si="413"/>
        <v>0</v>
      </c>
      <c r="AA1892" s="27">
        <f t="shared" si="417"/>
        <v>0</v>
      </c>
      <c r="AB1892" s="27">
        <f t="shared" si="414"/>
        <v>0</v>
      </c>
      <c r="AC1892" s="27">
        <f t="shared" si="415"/>
        <v>0</v>
      </c>
      <c r="AD1892" s="26">
        <f t="shared" si="416"/>
        <v>0</v>
      </c>
    </row>
    <row r="1893" spans="1:30" s="5" customFormat="1">
      <c r="A1893" s="132" t="s">
        <v>2497</v>
      </c>
      <c r="B1893" s="129" t="s">
        <v>1781</v>
      </c>
      <c r="C1893" s="130">
        <v>3506</v>
      </c>
      <c r="D1893" s="132" t="s">
        <v>1818</v>
      </c>
      <c r="E1893" s="169">
        <f>VLOOKUP($C1893,'2020-21 School Level AAFTE'!$C:$Z,11,FALSE)</f>
        <v>0.38119999999999998</v>
      </c>
      <c r="F1893" s="169" t="str">
        <f>VLOOKUP($C1893,'2020-21 School Level AAFTE'!$C:$Z,8,FALSE)</f>
        <v>No</v>
      </c>
      <c r="G1893" s="167">
        <f>VLOOKUP($C1893,'2020-21 School Level AAFTE'!$C:$I,7,FALSE)</f>
        <v>274.82</v>
      </c>
      <c r="H1893" s="145">
        <f>IFERROR(IF(F1893= "yes",VLOOKUP(C1893,Summary!$B:$I,5,0),0),0)</f>
        <v>0</v>
      </c>
      <c r="I1893" s="144">
        <f t="shared" si="406"/>
        <v>0</v>
      </c>
      <c r="J1893" s="101">
        <f>VLOOKUP($A1893,'2021-22 Salary &amp; Benefits'!$A:$I,3,FALSE)</f>
        <v>1.04</v>
      </c>
      <c r="K1893" s="101">
        <f>VLOOKUP($A1893,'2021-22 Salary &amp; Benefits'!$A:$I,4,FALSE)</f>
        <v>1.04</v>
      </c>
      <c r="L1893" s="121">
        <f t="shared" si="407"/>
        <v>0</v>
      </c>
      <c r="M1893" s="29">
        <v>15</v>
      </c>
      <c r="N1893" s="31">
        <f t="shared" si="408"/>
        <v>0</v>
      </c>
      <c r="O1893" s="29">
        <v>1.1000000000000001</v>
      </c>
      <c r="P1893" s="29">
        <v>36</v>
      </c>
      <c r="Q1893" s="32">
        <f t="shared" si="409"/>
        <v>0</v>
      </c>
      <c r="R1893" s="122">
        <f t="shared" si="410"/>
        <v>0</v>
      </c>
      <c r="S1893" s="25">
        <f>VLOOKUP($A1893,'2021-22 Salary &amp; Benefits'!$A:$I,5,FALSE)</f>
        <v>67585</v>
      </c>
      <c r="T1893" s="25">
        <f>VLOOKUP($A1893,'2021-22 Salary &amp; Benefits'!$A:$I,6,FALSE)</f>
        <v>68937</v>
      </c>
      <c r="U1893" s="26">
        <f t="shared" si="411"/>
        <v>0</v>
      </c>
      <c r="V1893" s="26">
        <f t="shared" si="412"/>
        <v>0</v>
      </c>
      <c r="W1893" s="26">
        <f>'2021-22 Salary &amp; Benefits'!G$6</f>
        <v>11848.32</v>
      </c>
      <c r="X1893" s="28">
        <f>'2021-22 Salary &amp; Benefits'!H$6</f>
        <v>0.2271</v>
      </c>
      <c r="Y1893" s="28">
        <f>'2021-22 Salary &amp; Benefits'!I$6</f>
        <v>0.22070000000000001</v>
      </c>
      <c r="Z1893" s="26">
        <f t="shared" si="413"/>
        <v>0</v>
      </c>
      <c r="AA1893" s="27">
        <f t="shared" si="417"/>
        <v>0</v>
      </c>
      <c r="AB1893" s="27">
        <f t="shared" si="414"/>
        <v>0</v>
      </c>
      <c r="AC1893" s="27">
        <f t="shared" si="415"/>
        <v>0</v>
      </c>
      <c r="AD1893" s="26">
        <f t="shared" si="416"/>
        <v>0</v>
      </c>
    </row>
    <row r="1894" spans="1:30" s="5" customFormat="1">
      <c r="A1894" s="129" t="s">
        <v>2497</v>
      </c>
      <c r="B1894" s="129" t="s">
        <v>1781</v>
      </c>
      <c r="C1894" s="130">
        <v>2111</v>
      </c>
      <c r="D1894" s="129" t="s">
        <v>79</v>
      </c>
      <c r="E1894" s="169">
        <f>VLOOKUP($C1894,'2020-21 School Level AAFTE'!$C:$Z,11,FALSE)</f>
        <v>0.33429999999999999</v>
      </c>
      <c r="F1894" s="169" t="str">
        <f>VLOOKUP($C1894,'2020-21 School Level AAFTE'!$C:$Z,8,FALSE)</f>
        <v>No</v>
      </c>
      <c r="G1894" s="167">
        <f>VLOOKUP($C1894,'2020-21 School Level AAFTE'!$C:$I,7,FALSE)</f>
        <v>424.19</v>
      </c>
      <c r="H1894" s="145">
        <f>IFERROR(IF(F1894= "yes",VLOOKUP(C1894,Summary!$B:$I,5,0),0),0)</f>
        <v>0</v>
      </c>
      <c r="I1894" s="143">
        <f t="shared" si="406"/>
        <v>0</v>
      </c>
      <c r="J1894" s="101">
        <f>VLOOKUP($A1894,'2021-22 Salary &amp; Benefits'!$A:$I,3,FALSE)</f>
        <v>1.04</v>
      </c>
      <c r="K1894" s="101">
        <f>VLOOKUP($A1894,'2021-22 Salary &amp; Benefits'!$A:$I,4,FALSE)</f>
        <v>1.04</v>
      </c>
      <c r="L1894" s="45">
        <f t="shared" si="407"/>
        <v>0</v>
      </c>
      <c r="M1894" s="29">
        <v>15</v>
      </c>
      <c r="N1894" s="31">
        <f t="shared" si="408"/>
        <v>0</v>
      </c>
      <c r="O1894" s="29">
        <v>1.1000000000000001</v>
      </c>
      <c r="P1894" s="29">
        <v>36</v>
      </c>
      <c r="Q1894" s="32">
        <f t="shared" si="409"/>
        <v>0</v>
      </c>
      <c r="R1894" s="122">
        <f t="shared" si="410"/>
        <v>0</v>
      </c>
      <c r="S1894" s="25">
        <f>VLOOKUP($A1894,'2021-22 Salary &amp; Benefits'!$A:$I,5,FALSE)</f>
        <v>67585</v>
      </c>
      <c r="T1894" s="25">
        <f>VLOOKUP($A1894,'2021-22 Salary &amp; Benefits'!$A:$I,6,FALSE)</f>
        <v>68937</v>
      </c>
      <c r="U1894" s="26">
        <f t="shared" si="411"/>
        <v>0</v>
      </c>
      <c r="V1894" s="26">
        <f t="shared" si="412"/>
        <v>0</v>
      </c>
      <c r="W1894" s="26">
        <f>'2021-22 Salary &amp; Benefits'!G$6</f>
        <v>11848.32</v>
      </c>
      <c r="X1894" s="28">
        <f>'2021-22 Salary &amp; Benefits'!H$6</f>
        <v>0.2271</v>
      </c>
      <c r="Y1894" s="28">
        <f>'2021-22 Salary &amp; Benefits'!I$6</f>
        <v>0.22070000000000001</v>
      </c>
      <c r="Z1894" s="26">
        <f t="shared" si="413"/>
        <v>0</v>
      </c>
      <c r="AA1894" s="27">
        <f t="shared" si="417"/>
        <v>0</v>
      </c>
      <c r="AB1894" s="27">
        <f t="shared" si="414"/>
        <v>0</v>
      </c>
      <c r="AC1894" s="27">
        <f t="shared" si="415"/>
        <v>0</v>
      </c>
      <c r="AD1894" s="26">
        <f t="shared" si="416"/>
        <v>0</v>
      </c>
    </row>
    <row r="1895" spans="1:30" s="5" customFormat="1">
      <c r="A1895" s="129" t="s">
        <v>2497</v>
      </c>
      <c r="B1895" s="129" t="s">
        <v>1781</v>
      </c>
      <c r="C1895" s="130">
        <v>2172</v>
      </c>
      <c r="D1895" s="129" t="s">
        <v>1797</v>
      </c>
      <c r="E1895" s="169">
        <f>VLOOKUP($C1895,'2020-21 School Level AAFTE'!$C:$Z,11,FALSE)</f>
        <v>0.37490000000000001</v>
      </c>
      <c r="F1895" s="169" t="str">
        <f>VLOOKUP($C1895,'2020-21 School Level AAFTE'!$C:$Z,8,FALSE)</f>
        <v>No</v>
      </c>
      <c r="G1895" s="167">
        <f>VLOOKUP($C1895,'2020-21 School Level AAFTE'!$C:$I,7,FALSE)</f>
        <v>1781.9</v>
      </c>
      <c r="H1895" s="145">
        <f>IFERROR(IF(F1895= "yes",VLOOKUP(C1895,Summary!$B:$I,5,0),0),0)</f>
        <v>0</v>
      </c>
      <c r="I1895" s="144">
        <f t="shared" si="406"/>
        <v>0</v>
      </c>
      <c r="J1895" s="101">
        <f>VLOOKUP($A1895,'2021-22 Salary &amp; Benefits'!$A:$I,3,FALSE)</f>
        <v>1.04</v>
      </c>
      <c r="K1895" s="101">
        <f>VLOOKUP($A1895,'2021-22 Salary &amp; Benefits'!$A:$I,4,FALSE)</f>
        <v>1.04</v>
      </c>
      <c r="L1895" s="121">
        <f t="shared" si="407"/>
        <v>0</v>
      </c>
      <c r="M1895" s="29">
        <v>15</v>
      </c>
      <c r="N1895" s="31">
        <f t="shared" si="408"/>
        <v>0</v>
      </c>
      <c r="O1895" s="29">
        <v>1.1000000000000001</v>
      </c>
      <c r="P1895" s="29">
        <v>36</v>
      </c>
      <c r="Q1895" s="32">
        <f t="shared" si="409"/>
        <v>0</v>
      </c>
      <c r="R1895" s="122">
        <f t="shared" si="410"/>
        <v>0</v>
      </c>
      <c r="S1895" s="25">
        <f>VLOOKUP($A1895,'2021-22 Salary &amp; Benefits'!$A:$I,5,FALSE)</f>
        <v>67585</v>
      </c>
      <c r="T1895" s="25">
        <f>VLOOKUP($A1895,'2021-22 Salary &amp; Benefits'!$A:$I,6,FALSE)</f>
        <v>68937</v>
      </c>
      <c r="U1895" s="26">
        <f t="shared" si="411"/>
        <v>0</v>
      </c>
      <c r="V1895" s="26">
        <f t="shared" si="412"/>
        <v>0</v>
      </c>
      <c r="W1895" s="26">
        <f>'2021-22 Salary &amp; Benefits'!G$6</f>
        <v>11848.32</v>
      </c>
      <c r="X1895" s="28">
        <f>'2021-22 Salary &amp; Benefits'!H$6</f>
        <v>0.2271</v>
      </c>
      <c r="Y1895" s="28">
        <f>'2021-22 Salary &amp; Benefits'!I$6</f>
        <v>0.22070000000000001</v>
      </c>
      <c r="Z1895" s="26">
        <f t="shared" si="413"/>
        <v>0</v>
      </c>
      <c r="AA1895" s="27">
        <f t="shared" si="417"/>
        <v>0</v>
      </c>
      <c r="AB1895" s="27">
        <f t="shared" si="414"/>
        <v>0</v>
      </c>
      <c r="AC1895" s="27">
        <f t="shared" si="415"/>
        <v>0</v>
      </c>
      <c r="AD1895" s="26">
        <f t="shared" si="416"/>
        <v>0</v>
      </c>
    </row>
    <row r="1896" spans="1:30" s="5" customFormat="1">
      <c r="A1896" s="129" t="s">
        <v>2497</v>
      </c>
      <c r="B1896" s="129" t="s">
        <v>1781</v>
      </c>
      <c r="C1896" s="130">
        <v>2401</v>
      </c>
      <c r="D1896" s="129" t="s">
        <v>1804</v>
      </c>
      <c r="E1896" s="169">
        <f>VLOOKUP($C1896,'2020-21 School Level AAFTE'!$C:$Z,11,FALSE)</f>
        <v>0.23169999999999999</v>
      </c>
      <c r="F1896" s="169" t="str">
        <f>VLOOKUP($C1896,'2020-21 School Level AAFTE'!$C:$Z,8,FALSE)</f>
        <v>No</v>
      </c>
      <c r="G1896" s="167">
        <f>VLOOKUP($C1896,'2020-21 School Level AAFTE'!$C:$I,7,FALSE)</f>
        <v>493.91</v>
      </c>
      <c r="H1896" s="145">
        <f>IFERROR(IF(F1896= "yes",VLOOKUP(C1896,Summary!$B:$I,5,0),0),0)</f>
        <v>0</v>
      </c>
      <c r="I1896" s="144">
        <f t="shared" si="406"/>
        <v>0</v>
      </c>
      <c r="J1896" s="101">
        <f>VLOOKUP($A1896,'2021-22 Salary &amp; Benefits'!$A:$I,3,FALSE)</f>
        <v>1.04</v>
      </c>
      <c r="K1896" s="101">
        <f>VLOOKUP($A1896,'2021-22 Salary &amp; Benefits'!$A:$I,4,FALSE)</f>
        <v>1.04</v>
      </c>
      <c r="L1896" s="121">
        <f t="shared" si="407"/>
        <v>0</v>
      </c>
      <c r="M1896" s="29">
        <v>15</v>
      </c>
      <c r="N1896" s="31">
        <f t="shared" si="408"/>
        <v>0</v>
      </c>
      <c r="O1896" s="29">
        <v>1.1000000000000001</v>
      </c>
      <c r="P1896" s="29">
        <v>36</v>
      </c>
      <c r="Q1896" s="32">
        <f t="shared" si="409"/>
        <v>0</v>
      </c>
      <c r="R1896" s="122">
        <f t="shared" si="410"/>
        <v>0</v>
      </c>
      <c r="S1896" s="25">
        <f>VLOOKUP($A1896,'2021-22 Salary &amp; Benefits'!$A:$I,5,FALSE)</f>
        <v>67585</v>
      </c>
      <c r="T1896" s="25">
        <f>VLOOKUP($A1896,'2021-22 Salary &amp; Benefits'!$A:$I,6,FALSE)</f>
        <v>68937</v>
      </c>
      <c r="U1896" s="26">
        <f t="shared" si="411"/>
        <v>0</v>
      </c>
      <c r="V1896" s="26">
        <f t="shared" si="412"/>
        <v>0</v>
      </c>
      <c r="W1896" s="26">
        <f>'2021-22 Salary &amp; Benefits'!G$6</f>
        <v>11848.32</v>
      </c>
      <c r="X1896" s="28">
        <f>'2021-22 Salary &amp; Benefits'!H$6</f>
        <v>0.2271</v>
      </c>
      <c r="Y1896" s="28">
        <f>'2021-22 Salary &amp; Benefits'!I$6</f>
        <v>0.22070000000000001</v>
      </c>
      <c r="Z1896" s="26">
        <f t="shared" si="413"/>
        <v>0</v>
      </c>
      <c r="AA1896" s="27">
        <f t="shared" si="417"/>
        <v>0</v>
      </c>
      <c r="AB1896" s="27">
        <f t="shared" si="414"/>
        <v>0</v>
      </c>
      <c r="AC1896" s="27">
        <f t="shared" si="415"/>
        <v>0</v>
      </c>
      <c r="AD1896" s="26">
        <f t="shared" si="416"/>
        <v>0</v>
      </c>
    </row>
    <row r="1897" spans="1:30" s="5" customFormat="1">
      <c r="A1897" s="129" t="s">
        <v>2497</v>
      </c>
      <c r="B1897" s="129" t="s">
        <v>1781</v>
      </c>
      <c r="C1897" s="130">
        <v>2952</v>
      </c>
      <c r="D1897" s="129" t="s">
        <v>1807</v>
      </c>
      <c r="E1897" s="169">
        <f>VLOOKUP($C1897,'2020-21 School Level AAFTE'!$C:$Z,11,FALSE)</f>
        <v>0.88060000000000005</v>
      </c>
      <c r="F1897" s="169" t="str">
        <f>VLOOKUP($C1897,'2020-21 School Level AAFTE'!$C:$Z,8,FALSE)</f>
        <v>Yes</v>
      </c>
      <c r="G1897" s="167">
        <f>VLOOKUP($C1897,'2020-21 School Level AAFTE'!$C:$I,7,FALSE)</f>
        <v>402.1</v>
      </c>
      <c r="H1897" s="145">
        <f>IFERROR(IF(F1897= "yes",VLOOKUP(C1897,Summary!$B:$I,5,0),0),0)</f>
        <v>0</v>
      </c>
      <c r="I1897" s="143">
        <f t="shared" si="406"/>
        <v>402.1</v>
      </c>
      <c r="J1897" s="101">
        <f>VLOOKUP($A1897,'2021-22 Salary &amp; Benefits'!$A:$I,3,FALSE)</f>
        <v>1.04</v>
      </c>
      <c r="K1897" s="101">
        <f>VLOOKUP($A1897,'2021-22 Salary &amp; Benefits'!$A:$I,4,FALSE)</f>
        <v>1.04</v>
      </c>
      <c r="L1897" s="45">
        <f t="shared" si="407"/>
        <v>402.1</v>
      </c>
      <c r="M1897" s="29">
        <v>15</v>
      </c>
      <c r="N1897" s="31">
        <f t="shared" si="408"/>
        <v>26.806666666666668</v>
      </c>
      <c r="O1897" s="29">
        <v>1.1000000000000001</v>
      </c>
      <c r="P1897" s="29">
        <v>36</v>
      </c>
      <c r="Q1897" s="32">
        <f t="shared" si="409"/>
        <v>1061.5440000000003</v>
      </c>
      <c r="R1897" s="122">
        <f t="shared" si="410"/>
        <v>1.1794933333333337</v>
      </c>
      <c r="S1897" s="25">
        <f>VLOOKUP($A1897,'2021-22 Salary &amp; Benefits'!$A:$I,5,FALSE)</f>
        <v>67585</v>
      </c>
      <c r="T1897" s="25">
        <f>VLOOKUP($A1897,'2021-22 Salary &amp; Benefits'!$A:$I,6,FALSE)</f>
        <v>68937</v>
      </c>
      <c r="U1897" s="26">
        <f t="shared" si="411"/>
        <v>82904.699210666702</v>
      </c>
      <c r="V1897" s="26">
        <f t="shared" si="412"/>
        <v>1658.4619861333194</v>
      </c>
      <c r="W1897" s="26">
        <f>'2021-22 Salary &amp; Benefits'!G$6</f>
        <v>11848.32</v>
      </c>
      <c r="X1897" s="28">
        <f>'2021-22 Salary &amp; Benefits'!H$6</f>
        <v>0.2271</v>
      </c>
      <c r="Y1897" s="28">
        <f>'2021-22 Salary &amp; Benefits'!I$6</f>
        <v>0.22070000000000001</v>
      </c>
      <c r="Z1897" s="26">
        <f t="shared" si="413"/>
        <v>33168.694202282037</v>
      </c>
      <c r="AA1897" s="27">
        <f t="shared" si="417"/>
        <v>1409.3860199466671</v>
      </c>
      <c r="AB1897" s="27">
        <f t="shared" si="414"/>
        <v>311.05149460222947</v>
      </c>
      <c r="AC1897" s="27">
        <f t="shared" si="415"/>
        <v>1720.4375145488966</v>
      </c>
      <c r="AD1897" s="26">
        <f t="shared" si="416"/>
        <v>119452.29291363095</v>
      </c>
    </row>
    <row r="1898" spans="1:30" s="5" customFormat="1">
      <c r="A1898" s="129" t="s">
        <v>2497</v>
      </c>
      <c r="B1898" s="129" t="s">
        <v>1781</v>
      </c>
      <c r="C1898" s="130">
        <v>2951</v>
      </c>
      <c r="D1898" s="129" t="s">
        <v>1806</v>
      </c>
      <c r="E1898" s="169">
        <f>VLOOKUP($C1898,'2020-21 School Level AAFTE'!$C:$Z,11,FALSE)</f>
        <v>0.55200000000000005</v>
      </c>
      <c r="F1898" s="169" t="str">
        <f>VLOOKUP($C1898,'2020-21 School Level AAFTE'!$C:$Z,8,FALSE)</f>
        <v>Yes</v>
      </c>
      <c r="G1898" s="167">
        <f>VLOOKUP($C1898,'2020-21 School Level AAFTE'!$C:$I,7,FALSE)</f>
        <v>444.59</v>
      </c>
      <c r="H1898" s="145">
        <f>IFERROR(IF(F1898= "yes",VLOOKUP(C1898,Summary!$B:$I,5,0),0),0)</f>
        <v>0</v>
      </c>
      <c r="I1898" s="144">
        <f t="shared" si="406"/>
        <v>444.59</v>
      </c>
      <c r="J1898" s="101">
        <f>VLOOKUP($A1898,'2021-22 Salary &amp; Benefits'!$A:$I,3,FALSE)</f>
        <v>1.04</v>
      </c>
      <c r="K1898" s="101">
        <f>VLOOKUP($A1898,'2021-22 Salary &amp; Benefits'!$A:$I,4,FALSE)</f>
        <v>1.04</v>
      </c>
      <c r="L1898" s="121">
        <f t="shared" si="407"/>
        <v>444.59</v>
      </c>
      <c r="M1898" s="29">
        <v>15</v>
      </c>
      <c r="N1898" s="31">
        <f t="shared" si="408"/>
        <v>29.639333333333333</v>
      </c>
      <c r="O1898" s="29">
        <v>1.1000000000000001</v>
      </c>
      <c r="P1898" s="29">
        <v>36</v>
      </c>
      <c r="Q1898" s="32">
        <f t="shared" si="409"/>
        <v>1173.7176000000002</v>
      </c>
      <c r="R1898" s="122">
        <f t="shared" si="410"/>
        <v>1.3041306666666668</v>
      </c>
      <c r="S1898" s="25">
        <f>VLOOKUP($A1898,'2021-22 Salary &amp; Benefits'!$A:$I,5,FALSE)</f>
        <v>67585</v>
      </c>
      <c r="T1898" s="25">
        <f>VLOOKUP($A1898,'2021-22 Salary &amp; Benefits'!$A:$I,6,FALSE)</f>
        <v>68937</v>
      </c>
      <c r="U1898" s="26">
        <f t="shared" si="411"/>
        <v>91665.257950933359</v>
      </c>
      <c r="V1898" s="26">
        <f t="shared" si="412"/>
        <v>1833.7120477866411</v>
      </c>
      <c r="W1898" s="26">
        <f>'2021-22 Salary &amp; Benefits'!G$6</f>
        <v>11848.32</v>
      </c>
      <c r="X1898" s="28">
        <f>'2021-22 Salary &amp; Benefits'!H$6</f>
        <v>0.2271</v>
      </c>
      <c r="Y1898" s="28">
        <f>'2021-22 Salary &amp; Benefits'!I$6</f>
        <v>0.22070000000000001</v>
      </c>
      <c r="Z1898" s="26">
        <f t="shared" si="413"/>
        <v>36673.637790083478</v>
      </c>
      <c r="AA1898" s="27">
        <f t="shared" si="417"/>
        <v>1558.3161666453332</v>
      </c>
      <c r="AB1898" s="27">
        <f t="shared" si="414"/>
        <v>343.92037797862503</v>
      </c>
      <c r="AC1898" s="27">
        <f t="shared" si="415"/>
        <v>1902.2365446239583</v>
      </c>
      <c r="AD1898" s="26">
        <f t="shared" si="416"/>
        <v>132074.84433342743</v>
      </c>
    </row>
    <row r="1899" spans="1:30" s="5" customFormat="1">
      <c r="A1899" s="129" t="s">
        <v>2497</v>
      </c>
      <c r="B1899" s="129" t="s">
        <v>1781</v>
      </c>
      <c r="C1899" s="130">
        <v>3190</v>
      </c>
      <c r="D1899" s="129" t="s">
        <v>1812</v>
      </c>
      <c r="E1899" s="169">
        <f>VLOOKUP($C1899,'2020-21 School Level AAFTE'!$C:$Z,11,FALSE)</f>
        <v>0.72519999999999996</v>
      </c>
      <c r="F1899" s="169" t="str">
        <f>VLOOKUP($C1899,'2020-21 School Level AAFTE'!$C:$Z,8,FALSE)</f>
        <v>Yes</v>
      </c>
      <c r="G1899" s="167">
        <f>VLOOKUP($C1899,'2020-21 School Level AAFTE'!$C:$I,7,FALSE)</f>
        <v>419.7</v>
      </c>
      <c r="H1899" s="145">
        <f>IFERROR(IF(F1899= "yes",VLOOKUP(C1899,Summary!$B:$I,5,0),0),0)</f>
        <v>0</v>
      </c>
      <c r="I1899" s="144">
        <f t="shared" si="406"/>
        <v>419.7</v>
      </c>
      <c r="J1899" s="101">
        <f>VLOOKUP($A1899,'2021-22 Salary &amp; Benefits'!$A:$I,3,FALSE)</f>
        <v>1.04</v>
      </c>
      <c r="K1899" s="101">
        <f>VLOOKUP($A1899,'2021-22 Salary &amp; Benefits'!$A:$I,4,FALSE)</f>
        <v>1.04</v>
      </c>
      <c r="L1899" s="121">
        <f t="shared" si="407"/>
        <v>419.7</v>
      </c>
      <c r="M1899" s="29">
        <v>15</v>
      </c>
      <c r="N1899" s="31">
        <f t="shared" si="408"/>
        <v>27.98</v>
      </c>
      <c r="O1899" s="29">
        <v>1.1000000000000001</v>
      </c>
      <c r="P1899" s="29">
        <v>36</v>
      </c>
      <c r="Q1899" s="32">
        <f t="shared" si="409"/>
        <v>1108.008</v>
      </c>
      <c r="R1899" s="122">
        <f t="shared" si="410"/>
        <v>1.23112</v>
      </c>
      <c r="S1899" s="25">
        <f>VLOOKUP($A1899,'2021-22 Salary &amp; Benefits'!$A:$I,5,FALSE)</f>
        <v>67585</v>
      </c>
      <c r="T1899" s="25">
        <f>VLOOKUP($A1899,'2021-22 Salary &amp; Benefits'!$A:$I,6,FALSE)</f>
        <v>68937</v>
      </c>
      <c r="U1899" s="26">
        <f t="shared" si="411"/>
        <v>86533.455008000004</v>
      </c>
      <c r="V1899" s="26">
        <f t="shared" si="412"/>
        <v>1731.0532095999952</v>
      </c>
      <c r="W1899" s="26">
        <f>'2021-22 Salary &amp; Benefits'!G$6</f>
        <v>11848.32</v>
      </c>
      <c r="X1899" s="28">
        <f>'2021-22 Salary &amp; Benefits'!H$6</f>
        <v>0.2271</v>
      </c>
      <c r="Y1899" s="28">
        <f>'2021-22 Salary &amp; Benefits'!I$6</f>
        <v>0.22070000000000001</v>
      </c>
      <c r="Z1899" s="26">
        <f t="shared" si="413"/>
        <v>34620.494794075523</v>
      </c>
      <c r="AA1899" s="27">
        <f t="shared" si="417"/>
        <v>1471.07513696</v>
      </c>
      <c r="AB1899" s="27">
        <f t="shared" si="414"/>
        <v>324.66628272707203</v>
      </c>
      <c r="AC1899" s="27">
        <f t="shared" si="415"/>
        <v>1795.741419687072</v>
      </c>
      <c r="AD1899" s="26">
        <f t="shared" si="416"/>
        <v>124680.74443136259</v>
      </c>
    </row>
    <row r="1900" spans="1:30" s="5" customFormat="1">
      <c r="A1900" s="129" t="s">
        <v>2497</v>
      </c>
      <c r="B1900" s="129" t="s">
        <v>1781</v>
      </c>
      <c r="C1900" s="130">
        <v>3719</v>
      </c>
      <c r="D1900" s="129" t="s">
        <v>1819</v>
      </c>
      <c r="E1900" s="169">
        <f>VLOOKUP($C1900,'2020-21 School Level AAFTE'!$C:$Z,11,FALSE)</f>
        <v>0.91910000000000003</v>
      </c>
      <c r="F1900" s="169" t="str">
        <f>VLOOKUP($C1900,'2020-21 School Level AAFTE'!$C:$Z,8,FALSE)</f>
        <v>Yes</v>
      </c>
      <c r="G1900" s="167">
        <f>VLOOKUP($C1900,'2020-21 School Level AAFTE'!$C:$I,7,FALSE)</f>
        <v>294.88</v>
      </c>
      <c r="H1900" s="145">
        <f>IFERROR(IF(F1900= "yes",VLOOKUP(C1900,Summary!$B:$I,5,0),0),0)</f>
        <v>0</v>
      </c>
      <c r="I1900" s="144">
        <f t="shared" si="406"/>
        <v>294.88</v>
      </c>
      <c r="J1900" s="101">
        <f>VLOOKUP($A1900,'2021-22 Salary &amp; Benefits'!$A:$I,3,FALSE)</f>
        <v>1.04</v>
      </c>
      <c r="K1900" s="101">
        <f>VLOOKUP($A1900,'2021-22 Salary &amp; Benefits'!$A:$I,4,FALSE)</f>
        <v>1.04</v>
      </c>
      <c r="L1900" s="121">
        <f t="shared" si="407"/>
        <v>294.88</v>
      </c>
      <c r="M1900" s="29">
        <v>15</v>
      </c>
      <c r="N1900" s="31">
        <f t="shared" si="408"/>
        <v>19.658666666666665</v>
      </c>
      <c r="O1900" s="29">
        <v>1.1000000000000001</v>
      </c>
      <c r="P1900" s="29">
        <v>36</v>
      </c>
      <c r="Q1900" s="32">
        <f t="shared" si="409"/>
        <v>778.4831999999999</v>
      </c>
      <c r="R1900" s="122">
        <f t="shared" si="410"/>
        <v>0.86498133333333327</v>
      </c>
      <c r="S1900" s="25">
        <f>VLOOKUP($A1900,'2021-22 Salary &amp; Benefits'!$A:$I,5,FALSE)</f>
        <v>67585</v>
      </c>
      <c r="T1900" s="25">
        <f>VLOOKUP($A1900,'2021-22 Salary &amp; Benefits'!$A:$I,6,FALSE)</f>
        <v>68937</v>
      </c>
      <c r="U1900" s="26">
        <f t="shared" si="411"/>
        <v>60798.153949866668</v>
      </c>
      <c r="V1900" s="26">
        <f t="shared" si="412"/>
        <v>1216.2329531733267</v>
      </c>
      <c r="W1900" s="26">
        <f>'2021-22 Salary &amp; Benefits'!G$6</f>
        <v>11848.32</v>
      </c>
      <c r="X1900" s="28">
        <f>'2021-22 Salary &amp; Benefits'!H$6</f>
        <v>0.2271</v>
      </c>
      <c r="Y1900" s="28">
        <f>'2021-22 Salary &amp; Benefits'!I$6</f>
        <v>0.22070000000000001</v>
      </c>
      <c r="Z1900" s="26">
        <f t="shared" si="413"/>
        <v>24324.259006140073</v>
      </c>
      <c r="AA1900" s="27">
        <f t="shared" si="417"/>
        <v>1033.5731150506665</v>
      </c>
      <c r="AB1900" s="27">
        <f t="shared" si="414"/>
        <v>228.10958649168211</v>
      </c>
      <c r="AC1900" s="27">
        <f t="shared" si="415"/>
        <v>1261.6827015423487</v>
      </c>
      <c r="AD1900" s="26">
        <f t="shared" si="416"/>
        <v>87600.328610722412</v>
      </c>
    </row>
    <row r="1901" spans="1:30" s="5" customFormat="1">
      <c r="A1901" s="129" t="s">
        <v>2497</v>
      </c>
      <c r="B1901" s="129" t="s">
        <v>1781</v>
      </c>
      <c r="C1901" s="130">
        <v>3718</v>
      </c>
      <c r="D1901" s="129" t="s">
        <v>376</v>
      </c>
      <c r="E1901" s="169">
        <f>VLOOKUP($C1901,'2020-21 School Level AAFTE'!$C:$Z,11,FALSE)</f>
        <v>0.84340000000000004</v>
      </c>
      <c r="F1901" s="169" t="str">
        <f>VLOOKUP($C1901,'2020-21 School Level AAFTE'!$C:$Z,8,FALSE)</f>
        <v>Yes</v>
      </c>
      <c r="G1901" s="167">
        <f>VLOOKUP($C1901,'2020-21 School Level AAFTE'!$C:$I,7,FALSE)</f>
        <v>470.6</v>
      </c>
      <c r="H1901" s="145">
        <f>IFERROR(IF(F1901= "yes",VLOOKUP(C1901,Summary!$B:$I,5,0),0),0)</f>
        <v>0</v>
      </c>
      <c r="I1901" s="144">
        <f t="shared" si="406"/>
        <v>470.6</v>
      </c>
      <c r="J1901" s="101">
        <f>VLOOKUP($A1901,'2021-22 Salary &amp; Benefits'!$A:$I,3,FALSE)</f>
        <v>1.04</v>
      </c>
      <c r="K1901" s="101">
        <f>VLOOKUP($A1901,'2021-22 Salary &amp; Benefits'!$A:$I,4,FALSE)</f>
        <v>1.04</v>
      </c>
      <c r="L1901" s="121">
        <f t="shared" si="407"/>
        <v>470.6</v>
      </c>
      <c r="M1901" s="29">
        <v>15</v>
      </c>
      <c r="N1901" s="31">
        <f t="shared" si="408"/>
        <v>31.373333333333335</v>
      </c>
      <c r="O1901" s="29">
        <v>1.1000000000000001</v>
      </c>
      <c r="P1901" s="29">
        <v>36</v>
      </c>
      <c r="Q1901" s="32">
        <f t="shared" si="409"/>
        <v>1242.3840000000002</v>
      </c>
      <c r="R1901" s="122">
        <f t="shared" si="410"/>
        <v>1.3804266666666669</v>
      </c>
      <c r="S1901" s="25">
        <f>VLOOKUP($A1901,'2021-22 Salary &amp; Benefits'!$A:$I,5,FALSE)</f>
        <v>67585</v>
      </c>
      <c r="T1901" s="25">
        <f>VLOOKUP($A1901,'2021-22 Salary &amp; Benefits'!$A:$I,6,FALSE)</f>
        <v>68937</v>
      </c>
      <c r="U1901" s="26">
        <f t="shared" si="411"/>
        <v>97027.981717333358</v>
      </c>
      <c r="V1901" s="26">
        <f t="shared" si="412"/>
        <v>1940.9903274666576</v>
      </c>
      <c r="W1901" s="26">
        <f>'2021-22 Salary &amp; Benefits'!G$6</f>
        <v>11848.32</v>
      </c>
      <c r="X1901" s="28">
        <f>'2021-22 Salary &amp; Benefits'!H$6</f>
        <v>0.2271</v>
      </c>
      <c r="Y1901" s="28">
        <f>'2021-22 Salary &amp; Benefits'!I$6</f>
        <v>0.22070000000000001</v>
      </c>
      <c r="Z1901" s="26">
        <f t="shared" si="413"/>
        <v>38819.168096478301</v>
      </c>
      <c r="AA1901" s="27">
        <f t="shared" si="417"/>
        <v>1649.4828674133337</v>
      </c>
      <c r="AB1901" s="27">
        <f t="shared" si="414"/>
        <v>364.04086883812278</v>
      </c>
      <c r="AC1901" s="27">
        <f t="shared" si="415"/>
        <v>2013.5237362514565</v>
      </c>
      <c r="AD1901" s="26">
        <f t="shared" si="416"/>
        <v>139801.66387752976</v>
      </c>
    </row>
    <row r="1902" spans="1:30" s="5" customFormat="1">
      <c r="A1902" s="129" t="s">
        <v>2497</v>
      </c>
      <c r="B1902" s="129" t="s">
        <v>1781</v>
      </c>
      <c r="C1902" s="130">
        <v>2708</v>
      </c>
      <c r="D1902" s="129" t="s">
        <v>1585</v>
      </c>
      <c r="E1902" s="169">
        <f>VLOOKUP($C1902,'2020-21 School Level AAFTE'!$C:$Z,11,FALSE)</f>
        <v>0.72070000000000001</v>
      </c>
      <c r="F1902" s="169" t="str">
        <f>VLOOKUP($C1902,'2020-21 School Level AAFTE'!$C:$Z,8,FALSE)</f>
        <v>Yes</v>
      </c>
      <c r="G1902" s="167">
        <f>VLOOKUP($C1902,'2020-21 School Level AAFTE'!$C:$I,7,FALSE)</f>
        <v>276.89</v>
      </c>
      <c r="H1902" s="145">
        <f>IFERROR(IF(F1902= "yes",VLOOKUP(C1902,Summary!$B:$I,5,0),0),0)</f>
        <v>0</v>
      </c>
      <c r="I1902" s="144">
        <f t="shared" si="406"/>
        <v>276.89</v>
      </c>
      <c r="J1902" s="101">
        <f>VLOOKUP($A1902,'2021-22 Salary &amp; Benefits'!$A:$I,3,FALSE)</f>
        <v>1.04</v>
      </c>
      <c r="K1902" s="101">
        <f>VLOOKUP($A1902,'2021-22 Salary &amp; Benefits'!$A:$I,4,FALSE)</f>
        <v>1.04</v>
      </c>
      <c r="L1902" s="121">
        <f t="shared" si="407"/>
        <v>276.89</v>
      </c>
      <c r="M1902" s="29">
        <v>15</v>
      </c>
      <c r="N1902" s="31">
        <f t="shared" si="408"/>
        <v>18.459333333333333</v>
      </c>
      <c r="O1902" s="29">
        <v>1.1000000000000001</v>
      </c>
      <c r="P1902" s="29">
        <v>36</v>
      </c>
      <c r="Q1902" s="32">
        <f t="shared" si="409"/>
        <v>730.98960000000011</v>
      </c>
      <c r="R1902" s="122">
        <f t="shared" si="410"/>
        <v>0.81221066666666675</v>
      </c>
      <c r="S1902" s="25">
        <f>VLOOKUP($A1902,'2021-22 Salary &amp; Benefits'!$A:$I,5,FALSE)</f>
        <v>67585</v>
      </c>
      <c r="T1902" s="25">
        <f>VLOOKUP($A1902,'2021-22 Salary &amp; Benefits'!$A:$I,6,FALSE)</f>
        <v>68937</v>
      </c>
      <c r="U1902" s="26">
        <f t="shared" si="411"/>
        <v>57088.988222933345</v>
      </c>
      <c r="V1902" s="26">
        <f t="shared" si="412"/>
        <v>1142.0331741866539</v>
      </c>
      <c r="W1902" s="26">
        <f>'2021-22 Salary &amp; Benefits'!G$6</f>
        <v>11848.32</v>
      </c>
      <c r="X1902" s="28">
        <f>'2021-22 Salary &amp; Benefits'!H$6</f>
        <v>0.2271</v>
      </c>
      <c r="Y1902" s="28">
        <f>'2021-22 Salary &amp; Benefits'!I$6</f>
        <v>0.22070000000000001</v>
      </c>
      <c r="Z1902" s="26">
        <f t="shared" si="413"/>
        <v>22840.287833051159</v>
      </c>
      <c r="AA1902" s="27">
        <f t="shared" si="417"/>
        <v>970.51702328533327</v>
      </c>
      <c r="AB1902" s="27">
        <f t="shared" si="414"/>
        <v>214.19310703907306</v>
      </c>
      <c r="AC1902" s="27">
        <f t="shared" si="415"/>
        <v>1184.7101303244062</v>
      </c>
      <c r="AD1902" s="26">
        <f t="shared" si="416"/>
        <v>82256.019360495571</v>
      </c>
    </row>
    <row r="1903" spans="1:30" s="5" customFormat="1">
      <c r="A1903" s="129" t="s">
        <v>2497</v>
      </c>
      <c r="B1903" s="129" t="s">
        <v>1781</v>
      </c>
      <c r="C1903" s="130">
        <v>4389</v>
      </c>
      <c r="D1903" s="129" t="s">
        <v>1824</v>
      </c>
      <c r="E1903" s="169">
        <f>VLOOKUP($C1903,'2020-21 School Level AAFTE'!$C:$Z,11,FALSE)</f>
        <v>0.248</v>
      </c>
      <c r="F1903" s="169" t="str">
        <f>VLOOKUP($C1903,'2020-21 School Level AAFTE'!$C:$Z,8,FALSE)</f>
        <v>No</v>
      </c>
      <c r="G1903" s="167">
        <f>VLOOKUP($C1903,'2020-21 School Level AAFTE'!$C:$I,7,FALSE)</f>
        <v>481.55</v>
      </c>
      <c r="H1903" s="145">
        <f>IFERROR(IF(F1903= "yes",VLOOKUP(C1903,Summary!$B:$I,5,0),0),0)</f>
        <v>0</v>
      </c>
      <c r="I1903" s="144">
        <f t="shared" si="406"/>
        <v>0</v>
      </c>
      <c r="J1903" s="101">
        <f>VLOOKUP($A1903,'2021-22 Salary &amp; Benefits'!$A:$I,3,FALSE)</f>
        <v>1.04</v>
      </c>
      <c r="K1903" s="101">
        <f>VLOOKUP($A1903,'2021-22 Salary &amp; Benefits'!$A:$I,4,FALSE)</f>
        <v>1.04</v>
      </c>
      <c r="L1903" s="121">
        <f t="shared" si="407"/>
        <v>0</v>
      </c>
      <c r="M1903" s="29">
        <v>15</v>
      </c>
      <c r="N1903" s="31">
        <f t="shared" si="408"/>
        <v>0</v>
      </c>
      <c r="O1903" s="29">
        <v>1.1000000000000001</v>
      </c>
      <c r="P1903" s="29">
        <v>36</v>
      </c>
      <c r="Q1903" s="32">
        <f t="shared" si="409"/>
        <v>0</v>
      </c>
      <c r="R1903" s="122">
        <f t="shared" si="410"/>
        <v>0</v>
      </c>
      <c r="S1903" s="25">
        <f>VLOOKUP($A1903,'2021-22 Salary &amp; Benefits'!$A:$I,5,FALSE)</f>
        <v>67585</v>
      </c>
      <c r="T1903" s="25">
        <f>VLOOKUP($A1903,'2021-22 Salary &amp; Benefits'!$A:$I,6,FALSE)</f>
        <v>68937</v>
      </c>
      <c r="U1903" s="26">
        <f t="shared" si="411"/>
        <v>0</v>
      </c>
      <c r="V1903" s="26">
        <f t="shared" si="412"/>
        <v>0</v>
      </c>
      <c r="W1903" s="26">
        <f>'2021-22 Salary &amp; Benefits'!G$6</f>
        <v>11848.32</v>
      </c>
      <c r="X1903" s="28">
        <f>'2021-22 Salary &amp; Benefits'!H$6</f>
        <v>0.2271</v>
      </c>
      <c r="Y1903" s="28">
        <f>'2021-22 Salary &amp; Benefits'!I$6</f>
        <v>0.22070000000000001</v>
      </c>
      <c r="Z1903" s="26">
        <f t="shared" si="413"/>
        <v>0</v>
      </c>
      <c r="AA1903" s="27">
        <f t="shared" si="417"/>
        <v>0</v>
      </c>
      <c r="AB1903" s="27">
        <f t="shared" si="414"/>
        <v>0</v>
      </c>
      <c r="AC1903" s="27">
        <f t="shared" si="415"/>
        <v>0</v>
      </c>
      <c r="AD1903" s="26">
        <f t="shared" si="416"/>
        <v>0</v>
      </c>
    </row>
    <row r="1904" spans="1:30" s="5" customFormat="1">
      <c r="A1904" s="129" t="s">
        <v>2497</v>
      </c>
      <c r="B1904" s="129" t="s">
        <v>1781</v>
      </c>
      <c r="C1904" s="130">
        <v>4035</v>
      </c>
      <c r="D1904" s="129" t="s">
        <v>1822</v>
      </c>
      <c r="E1904" s="169">
        <f>VLOOKUP($C1904,'2020-21 School Level AAFTE'!$C:$Z,11,FALSE)</f>
        <v>0.34200000000000003</v>
      </c>
      <c r="F1904" s="169" t="str">
        <f>VLOOKUP($C1904,'2020-21 School Level AAFTE'!$C:$Z,8,FALSE)</f>
        <v>No</v>
      </c>
      <c r="G1904" s="167">
        <f>VLOOKUP($C1904,'2020-21 School Level AAFTE'!$C:$I,7,FALSE)</f>
        <v>612.29999999999995</v>
      </c>
      <c r="H1904" s="145">
        <f>IFERROR(IF(F1904= "yes",VLOOKUP(C1904,Summary!$B:$I,5,0),0),0)</f>
        <v>0</v>
      </c>
      <c r="I1904" s="144">
        <f t="shared" si="406"/>
        <v>0</v>
      </c>
      <c r="J1904" s="101">
        <f>VLOOKUP($A1904,'2021-22 Salary &amp; Benefits'!$A:$I,3,FALSE)</f>
        <v>1.04</v>
      </c>
      <c r="K1904" s="101">
        <f>VLOOKUP($A1904,'2021-22 Salary &amp; Benefits'!$A:$I,4,FALSE)</f>
        <v>1.04</v>
      </c>
      <c r="L1904" s="121">
        <f t="shared" si="407"/>
        <v>0</v>
      </c>
      <c r="M1904" s="29">
        <v>15</v>
      </c>
      <c r="N1904" s="31">
        <f t="shared" si="408"/>
        <v>0</v>
      </c>
      <c r="O1904" s="29">
        <v>1.1000000000000001</v>
      </c>
      <c r="P1904" s="29">
        <v>36</v>
      </c>
      <c r="Q1904" s="32">
        <f t="shared" si="409"/>
        <v>0</v>
      </c>
      <c r="R1904" s="122">
        <f t="shared" si="410"/>
        <v>0</v>
      </c>
      <c r="S1904" s="25">
        <f>VLOOKUP($A1904,'2021-22 Salary &amp; Benefits'!$A:$I,5,FALSE)</f>
        <v>67585</v>
      </c>
      <c r="T1904" s="25">
        <f>VLOOKUP($A1904,'2021-22 Salary &amp; Benefits'!$A:$I,6,FALSE)</f>
        <v>68937</v>
      </c>
      <c r="U1904" s="26">
        <f t="shared" si="411"/>
        <v>0</v>
      </c>
      <c r="V1904" s="26">
        <f t="shared" si="412"/>
        <v>0</v>
      </c>
      <c r="W1904" s="26">
        <f>'2021-22 Salary &amp; Benefits'!G$6</f>
        <v>11848.32</v>
      </c>
      <c r="X1904" s="28">
        <f>'2021-22 Salary &amp; Benefits'!H$6</f>
        <v>0.2271</v>
      </c>
      <c r="Y1904" s="28">
        <f>'2021-22 Salary &amp; Benefits'!I$6</f>
        <v>0.22070000000000001</v>
      </c>
      <c r="Z1904" s="26">
        <f t="shared" si="413"/>
        <v>0</v>
      </c>
      <c r="AA1904" s="27">
        <f t="shared" si="417"/>
        <v>0</v>
      </c>
      <c r="AB1904" s="27">
        <f t="shared" si="414"/>
        <v>0</v>
      </c>
      <c r="AC1904" s="27">
        <f t="shared" si="415"/>
        <v>0</v>
      </c>
      <c r="AD1904" s="26">
        <f t="shared" si="416"/>
        <v>0</v>
      </c>
    </row>
    <row r="1905" spans="1:30" s="5" customFormat="1">
      <c r="A1905" s="129" t="s">
        <v>2497</v>
      </c>
      <c r="B1905" s="129" t="s">
        <v>1781</v>
      </c>
      <c r="C1905" s="130">
        <v>2106</v>
      </c>
      <c r="D1905" s="129" t="s">
        <v>1790</v>
      </c>
      <c r="E1905" s="169">
        <f>VLOOKUP($C1905,'2020-21 School Level AAFTE'!$C:$Z,11,FALSE)</f>
        <v>0.56100000000000005</v>
      </c>
      <c r="F1905" s="169" t="str">
        <f>VLOOKUP($C1905,'2020-21 School Level AAFTE'!$C:$Z,8,FALSE)</f>
        <v>Yes</v>
      </c>
      <c r="G1905" s="167">
        <f>VLOOKUP($C1905,'2020-21 School Level AAFTE'!$C:$I,7,FALSE)</f>
        <v>1492.97</v>
      </c>
      <c r="H1905" s="145">
        <f>IFERROR(IF(F1905= "yes",VLOOKUP(C1905,Summary!$B:$I,5,0),0),0)</f>
        <v>0</v>
      </c>
      <c r="I1905" s="144">
        <f t="shared" si="406"/>
        <v>1492.97</v>
      </c>
      <c r="J1905" s="101">
        <f>VLOOKUP($A1905,'2021-22 Salary &amp; Benefits'!$A:$I,3,FALSE)</f>
        <v>1.04</v>
      </c>
      <c r="K1905" s="101">
        <f>VLOOKUP($A1905,'2021-22 Salary &amp; Benefits'!$A:$I,4,FALSE)</f>
        <v>1.04</v>
      </c>
      <c r="L1905" s="121">
        <f t="shared" si="407"/>
        <v>1492.97</v>
      </c>
      <c r="M1905" s="29">
        <v>15</v>
      </c>
      <c r="N1905" s="31">
        <f t="shared" si="408"/>
        <v>99.531333333333336</v>
      </c>
      <c r="O1905" s="29">
        <v>1.1000000000000001</v>
      </c>
      <c r="P1905" s="29">
        <v>36</v>
      </c>
      <c r="Q1905" s="32">
        <f t="shared" si="409"/>
        <v>3941.4408000000003</v>
      </c>
      <c r="R1905" s="122">
        <f t="shared" si="410"/>
        <v>4.3793786666666668</v>
      </c>
      <c r="S1905" s="25">
        <f>VLOOKUP($A1905,'2021-22 Salary &amp; Benefits'!$A:$I,5,FALSE)</f>
        <v>67585</v>
      </c>
      <c r="T1905" s="25">
        <f>VLOOKUP($A1905,'2021-22 Salary &amp; Benefits'!$A:$I,6,FALSE)</f>
        <v>68937</v>
      </c>
      <c r="U1905" s="26">
        <f t="shared" si="411"/>
        <v>307819.51947413338</v>
      </c>
      <c r="V1905" s="26">
        <f t="shared" si="412"/>
        <v>6157.7567556265858</v>
      </c>
      <c r="W1905" s="26">
        <f>'2021-22 Salary &amp; Benefits'!G$6</f>
        <v>11848.32</v>
      </c>
      <c r="X1905" s="28">
        <f>'2021-22 Salary &amp; Benefits'!H$6</f>
        <v>0.2271</v>
      </c>
      <c r="Y1905" s="28">
        <f>'2021-22 Salary &amp; Benefits'!I$6</f>
        <v>0.22070000000000001</v>
      </c>
      <c r="Z1905" s="26">
        <f t="shared" si="413"/>
        <v>123153.10963238246</v>
      </c>
      <c r="AA1905" s="27">
        <f t="shared" si="417"/>
        <v>5232.9546038293329</v>
      </c>
      <c r="AB1905" s="27">
        <f t="shared" si="414"/>
        <v>1154.9130810651338</v>
      </c>
      <c r="AC1905" s="27">
        <f t="shared" si="415"/>
        <v>6387.8676848944669</v>
      </c>
      <c r="AD1905" s="26">
        <f t="shared" si="416"/>
        <v>443518.2535470369</v>
      </c>
    </row>
    <row r="1906" spans="1:30" s="5" customFormat="1">
      <c r="A1906" s="129" t="s">
        <v>2497</v>
      </c>
      <c r="B1906" s="129" t="s">
        <v>1781</v>
      </c>
      <c r="C1906" s="130">
        <v>5250</v>
      </c>
      <c r="D1906" s="129" t="s">
        <v>1826</v>
      </c>
      <c r="E1906" s="169">
        <f>VLOOKUP($C1906,'2020-21 School Level AAFTE'!$C:$Z,11,FALSE)</f>
        <v>0.69089999999999996</v>
      </c>
      <c r="F1906" s="169" t="str">
        <f>VLOOKUP($C1906,'2020-21 School Level AAFTE'!$C:$Z,8,FALSE)</f>
        <v>Yes</v>
      </c>
      <c r="G1906" s="167">
        <f>VLOOKUP($C1906,'2020-21 School Level AAFTE'!$C:$I,7,FALSE)</f>
        <v>392.40999999999997</v>
      </c>
      <c r="H1906" s="145">
        <f>IFERROR(IF(F1906= "yes",VLOOKUP(C1906,Summary!$B:$I,5,0),0),0)</f>
        <v>0</v>
      </c>
      <c r="I1906" s="144">
        <f t="shared" si="406"/>
        <v>392.40999999999997</v>
      </c>
      <c r="J1906" s="101">
        <f>VLOOKUP($A1906,'2021-22 Salary &amp; Benefits'!$A:$I,3,FALSE)</f>
        <v>1.04</v>
      </c>
      <c r="K1906" s="101">
        <f>VLOOKUP($A1906,'2021-22 Salary &amp; Benefits'!$A:$I,4,FALSE)</f>
        <v>1.04</v>
      </c>
      <c r="L1906" s="121">
        <f t="shared" si="407"/>
        <v>392.40999999999997</v>
      </c>
      <c r="M1906" s="29">
        <v>15</v>
      </c>
      <c r="N1906" s="31">
        <f t="shared" si="408"/>
        <v>26.160666666666664</v>
      </c>
      <c r="O1906" s="29">
        <v>1.1000000000000001</v>
      </c>
      <c r="P1906" s="29">
        <v>36</v>
      </c>
      <c r="Q1906" s="32">
        <f t="shared" si="409"/>
        <v>1035.9623999999999</v>
      </c>
      <c r="R1906" s="122">
        <f t="shared" si="410"/>
        <v>1.1510693333333333</v>
      </c>
      <c r="S1906" s="25">
        <f>VLOOKUP($A1906,'2021-22 Salary &amp; Benefits'!$A:$I,5,FALSE)</f>
        <v>67585</v>
      </c>
      <c r="T1906" s="25">
        <f>VLOOKUP($A1906,'2021-22 Salary &amp; Benefits'!$A:$I,6,FALSE)</f>
        <v>68937</v>
      </c>
      <c r="U1906" s="26">
        <f t="shared" si="411"/>
        <v>80906.82172906668</v>
      </c>
      <c r="V1906" s="26">
        <f t="shared" si="412"/>
        <v>1618.495568213315</v>
      </c>
      <c r="W1906" s="26">
        <f>'2021-22 Salary &amp; Benefits'!G$6</f>
        <v>11848.32</v>
      </c>
      <c r="X1906" s="28">
        <f>'2021-22 Salary &amp; Benefits'!H$6</f>
        <v>0.2271</v>
      </c>
      <c r="Y1906" s="28">
        <f>'2021-22 Salary &amp; Benefits'!I$6</f>
        <v>0.22070000000000001</v>
      </c>
      <c r="Z1906" s="26">
        <f t="shared" si="413"/>
        <v>32369.37899009572</v>
      </c>
      <c r="AA1906" s="27">
        <f t="shared" si="417"/>
        <v>1375.4219549546667</v>
      </c>
      <c r="AB1906" s="27">
        <f t="shared" si="414"/>
        <v>303.55562545849494</v>
      </c>
      <c r="AC1906" s="27">
        <f t="shared" si="415"/>
        <v>1678.9775804131616</v>
      </c>
      <c r="AD1906" s="26">
        <f t="shared" si="416"/>
        <v>116573.67386778888</v>
      </c>
    </row>
    <row r="1907" spans="1:30" s="5" customFormat="1">
      <c r="A1907" s="129" t="s">
        <v>2497</v>
      </c>
      <c r="B1907" s="129" t="s">
        <v>1781</v>
      </c>
      <c r="C1907" s="130">
        <v>5344</v>
      </c>
      <c r="D1907" s="129" t="s">
        <v>1828</v>
      </c>
      <c r="E1907" s="169">
        <f>VLOOKUP($C1907,'2020-21 School Level AAFTE'!$C:$Z,11,FALSE)</f>
        <v>0.59970000000000001</v>
      </c>
      <c r="F1907" s="169" t="str">
        <f>VLOOKUP($C1907,'2020-21 School Level AAFTE'!$C:$Z,8,FALSE)</f>
        <v>Yes</v>
      </c>
      <c r="G1907" s="167">
        <f>VLOOKUP($C1907,'2020-21 School Level AAFTE'!$C:$I,7,FALSE)</f>
        <v>86.09</v>
      </c>
      <c r="H1907" s="145">
        <f>IFERROR(IF(F1907= "yes",VLOOKUP(C1907,Summary!$B:$I,5,0),0),0)</f>
        <v>0</v>
      </c>
      <c r="I1907" s="144">
        <f t="shared" si="406"/>
        <v>86.09</v>
      </c>
      <c r="J1907" s="101">
        <f>VLOOKUP($A1907,'2021-22 Salary &amp; Benefits'!$A:$I,3,FALSE)</f>
        <v>1.04</v>
      </c>
      <c r="K1907" s="101">
        <f>VLOOKUP($A1907,'2021-22 Salary &amp; Benefits'!$A:$I,4,FALSE)</f>
        <v>1.04</v>
      </c>
      <c r="L1907" s="121">
        <f t="shared" si="407"/>
        <v>86.09</v>
      </c>
      <c r="M1907" s="29">
        <v>15</v>
      </c>
      <c r="N1907" s="31">
        <f t="shared" si="408"/>
        <v>5.7393333333333336</v>
      </c>
      <c r="O1907" s="29">
        <v>1.1000000000000001</v>
      </c>
      <c r="P1907" s="29">
        <v>36</v>
      </c>
      <c r="Q1907" s="32">
        <f t="shared" si="409"/>
        <v>227.27760000000001</v>
      </c>
      <c r="R1907" s="122">
        <f t="shared" si="410"/>
        <v>0.25253066666666668</v>
      </c>
      <c r="S1907" s="25">
        <f>VLOOKUP($A1907,'2021-22 Salary &amp; Benefits'!$A:$I,5,FALSE)</f>
        <v>67585</v>
      </c>
      <c r="T1907" s="25">
        <f>VLOOKUP($A1907,'2021-22 Salary &amp; Benefits'!$A:$I,6,FALSE)</f>
        <v>68937</v>
      </c>
      <c r="U1907" s="26">
        <f t="shared" si="411"/>
        <v>17749.976510933335</v>
      </c>
      <c r="V1907" s="26">
        <f t="shared" si="412"/>
        <v>355.07831978666582</v>
      </c>
      <c r="W1907" s="26">
        <f>'2021-22 Salary &amp; Benefits'!G$6</f>
        <v>11848.32</v>
      </c>
      <c r="X1907" s="28">
        <f>'2021-22 Salary &amp; Benefits'!H$6</f>
        <v>0.2271</v>
      </c>
      <c r="Y1907" s="28">
        <f>'2021-22 Salary &amp; Benefits'!I$6</f>
        <v>0.22070000000000001</v>
      </c>
      <c r="Z1907" s="26">
        <f t="shared" si="413"/>
        <v>7101.4495992898774</v>
      </c>
      <c r="AA1907" s="27">
        <f t="shared" si="417"/>
        <v>301.75091384533334</v>
      </c>
      <c r="AB1907" s="27">
        <f t="shared" si="414"/>
        <v>66.596426685665065</v>
      </c>
      <c r="AC1907" s="27">
        <f t="shared" si="415"/>
        <v>368.34734053099839</v>
      </c>
      <c r="AD1907" s="26">
        <f t="shared" si="416"/>
        <v>25574.851770540878</v>
      </c>
    </row>
    <row r="1908" spans="1:30" s="5" customFormat="1">
      <c r="A1908" s="129" t="s">
        <v>2497</v>
      </c>
      <c r="B1908" s="129" t="s">
        <v>1781</v>
      </c>
      <c r="C1908" s="130">
        <v>1567</v>
      </c>
      <c r="D1908" s="129" t="s">
        <v>3287</v>
      </c>
      <c r="E1908" s="169">
        <f>VLOOKUP($C1908,'2020-21 School Level AAFTE'!$C:$Z,11,FALSE)</f>
        <v>0.82330000000000003</v>
      </c>
      <c r="F1908" s="169" t="str">
        <f>VLOOKUP($C1908,'2020-21 School Level AAFTE'!$C:$Z,8,FALSE)</f>
        <v>Yes</v>
      </c>
      <c r="G1908" s="167">
        <f>VLOOKUP($C1908,'2020-21 School Level AAFTE'!$C:$I,7,FALSE)</f>
        <v>84.17</v>
      </c>
      <c r="H1908" s="145">
        <f>IFERROR(IF(F1908= "yes",VLOOKUP(C1908,Summary!$B:$I,5,0),0),0)</f>
        <v>0</v>
      </c>
      <c r="I1908" s="143">
        <f t="shared" si="406"/>
        <v>84.17</v>
      </c>
      <c r="J1908" s="101">
        <f>VLOOKUP($A1908,'2021-22 Salary &amp; Benefits'!$A:$I,3,FALSE)</f>
        <v>1.04</v>
      </c>
      <c r="K1908" s="101">
        <f>VLOOKUP($A1908,'2021-22 Salary &amp; Benefits'!$A:$I,4,FALSE)</f>
        <v>1.04</v>
      </c>
      <c r="L1908" s="45">
        <f t="shared" si="407"/>
        <v>84.17</v>
      </c>
      <c r="M1908" s="29">
        <v>15</v>
      </c>
      <c r="N1908" s="31">
        <f t="shared" si="408"/>
        <v>5.6113333333333335</v>
      </c>
      <c r="O1908" s="29">
        <v>1.1000000000000001</v>
      </c>
      <c r="P1908" s="29">
        <v>36</v>
      </c>
      <c r="Q1908" s="32">
        <f t="shared" si="409"/>
        <v>222.20880000000002</v>
      </c>
      <c r="R1908" s="122">
        <f t="shared" si="410"/>
        <v>0.24689866666666668</v>
      </c>
      <c r="S1908" s="25">
        <f>VLOOKUP($A1908,'2021-22 Salary &amp; Benefits'!$A:$I,5,FALSE)</f>
        <v>67585</v>
      </c>
      <c r="T1908" s="25">
        <f>VLOOKUP($A1908,'2021-22 Salary &amp; Benefits'!$A:$I,6,FALSE)</f>
        <v>68937</v>
      </c>
      <c r="U1908" s="26">
        <f t="shared" si="411"/>
        <v>17354.112242133338</v>
      </c>
      <c r="V1908" s="26">
        <f t="shared" si="412"/>
        <v>347.15927722666311</v>
      </c>
      <c r="W1908" s="26">
        <f>'2021-22 Salary &amp; Benefits'!G$6</f>
        <v>11848.32</v>
      </c>
      <c r="X1908" s="28">
        <f>'2021-22 Salary &amp; Benefits'!H$6</f>
        <v>0.2271</v>
      </c>
      <c r="Y1908" s="28">
        <f>'2021-22 Salary &amp; Benefits'!I$6</f>
        <v>0.22070000000000001</v>
      </c>
      <c r="Z1908" s="26">
        <f t="shared" si="413"/>
        <v>6943.0713529124059</v>
      </c>
      <c r="AA1908" s="27">
        <f t="shared" si="417"/>
        <v>295.02119198933337</v>
      </c>
      <c r="AB1908" s="27">
        <f t="shared" si="414"/>
        <v>65.111177072045876</v>
      </c>
      <c r="AC1908" s="27">
        <f t="shared" si="415"/>
        <v>360.13236906137922</v>
      </c>
      <c r="AD1908" s="26">
        <f t="shared" si="416"/>
        <v>25004.475241333788</v>
      </c>
    </row>
    <row r="1909" spans="1:30" s="5" customFormat="1">
      <c r="A1909" s="129" t="s">
        <v>2497</v>
      </c>
      <c r="B1909" s="129" t="s">
        <v>1781</v>
      </c>
      <c r="C1909" s="130">
        <v>2096</v>
      </c>
      <c r="D1909" s="129" t="s">
        <v>1789</v>
      </c>
      <c r="E1909" s="169">
        <f>VLOOKUP($C1909,'2020-21 School Level AAFTE'!$C:$Z,11,FALSE)</f>
        <v>0.89729999999999999</v>
      </c>
      <c r="F1909" s="169" t="str">
        <f>VLOOKUP($C1909,'2020-21 School Level AAFTE'!$C:$Z,8,FALSE)</f>
        <v>Yes</v>
      </c>
      <c r="G1909" s="167">
        <f>VLOOKUP($C1909,'2020-21 School Level AAFTE'!$C:$I,7,FALSE)</f>
        <v>417.6</v>
      </c>
      <c r="H1909" s="145">
        <f>IFERROR(IF(F1909= "yes",VLOOKUP(C1909,Summary!$B:$I,5,0),0),0)</f>
        <v>0</v>
      </c>
      <c r="I1909" s="143">
        <f t="shared" si="406"/>
        <v>417.6</v>
      </c>
      <c r="J1909" s="101">
        <f>VLOOKUP($A1909,'2021-22 Salary &amp; Benefits'!$A:$I,3,FALSE)</f>
        <v>1.04</v>
      </c>
      <c r="K1909" s="101">
        <f>VLOOKUP($A1909,'2021-22 Salary &amp; Benefits'!$A:$I,4,FALSE)</f>
        <v>1.04</v>
      </c>
      <c r="L1909" s="45">
        <f t="shared" si="407"/>
        <v>417.6</v>
      </c>
      <c r="M1909" s="29">
        <v>15</v>
      </c>
      <c r="N1909" s="31">
        <f t="shared" si="408"/>
        <v>27.84</v>
      </c>
      <c r="O1909" s="29">
        <v>1.1000000000000001</v>
      </c>
      <c r="P1909" s="29">
        <v>36</v>
      </c>
      <c r="Q1909" s="32">
        <f t="shared" si="409"/>
        <v>1102.4640000000002</v>
      </c>
      <c r="R1909" s="122">
        <f t="shared" si="410"/>
        <v>1.2249600000000003</v>
      </c>
      <c r="S1909" s="25">
        <f>VLOOKUP($A1909,'2021-22 Salary &amp; Benefits'!$A:$I,5,FALSE)</f>
        <v>67585</v>
      </c>
      <c r="T1909" s="25">
        <f>VLOOKUP($A1909,'2021-22 Salary &amp; Benefits'!$A:$I,6,FALSE)</f>
        <v>68937</v>
      </c>
      <c r="U1909" s="26">
        <f t="shared" si="411"/>
        <v>86100.478464000029</v>
      </c>
      <c r="V1909" s="26">
        <f t="shared" si="412"/>
        <v>1722.3917567999888</v>
      </c>
      <c r="W1909" s="26">
        <f>'2021-22 Salary &amp; Benefits'!G$6</f>
        <v>11848.32</v>
      </c>
      <c r="X1909" s="28">
        <f>'2021-22 Salary &amp; Benefits'!H$6</f>
        <v>0.2271</v>
      </c>
      <c r="Y1909" s="28">
        <f>'2021-22 Salary &amp; Benefits'!I$6</f>
        <v>0.22070000000000001</v>
      </c>
      <c r="Z1909" s="26">
        <f t="shared" si="413"/>
        <v>34447.268587100167</v>
      </c>
      <c r="AA1909" s="27">
        <f t="shared" si="417"/>
        <v>1463.7145036800002</v>
      </c>
      <c r="AB1909" s="27">
        <f t="shared" si="414"/>
        <v>323.04179096217604</v>
      </c>
      <c r="AC1909" s="27">
        <f t="shared" si="415"/>
        <v>1786.7562946421763</v>
      </c>
      <c r="AD1909" s="26">
        <f t="shared" si="416"/>
        <v>124056.89510254236</v>
      </c>
    </row>
    <row r="1910" spans="1:30" s="5" customFormat="1">
      <c r="A1910" s="129" t="s">
        <v>2497</v>
      </c>
      <c r="B1910" s="129" t="s">
        <v>1781</v>
      </c>
      <c r="C1910" s="130">
        <v>2950</v>
      </c>
      <c r="D1910" s="129" t="s">
        <v>1805</v>
      </c>
      <c r="E1910" s="169">
        <f>VLOOKUP($C1910,'2020-21 School Level AAFTE'!$C:$Z,11,FALSE)</f>
        <v>0.64490000000000003</v>
      </c>
      <c r="F1910" s="169" t="str">
        <f>VLOOKUP($C1910,'2020-21 School Level AAFTE'!$C:$Z,8,FALSE)</f>
        <v>Yes</v>
      </c>
      <c r="G1910" s="167">
        <f>VLOOKUP($C1910,'2020-21 School Level AAFTE'!$C:$I,7,FALSE)</f>
        <v>309.2</v>
      </c>
      <c r="H1910" s="145">
        <f>IFERROR(IF(F1910= "yes",VLOOKUP(C1910,Summary!$B:$I,5,0),0),0)</f>
        <v>0</v>
      </c>
      <c r="I1910" s="144">
        <f t="shared" si="406"/>
        <v>309.2</v>
      </c>
      <c r="J1910" s="101">
        <f>VLOOKUP($A1910,'2021-22 Salary &amp; Benefits'!$A:$I,3,FALSE)</f>
        <v>1.04</v>
      </c>
      <c r="K1910" s="101">
        <f>VLOOKUP($A1910,'2021-22 Salary &amp; Benefits'!$A:$I,4,FALSE)</f>
        <v>1.04</v>
      </c>
      <c r="L1910" s="121">
        <f t="shared" si="407"/>
        <v>309.2</v>
      </c>
      <c r="M1910" s="29">
        <v>15</v>
      </c>
      <c r="N1910" s="31">
        <f t="shared" si="408"/>
        <v>20.613333333333333</v>
      </c>
      <c r="O1910" s="29">
        <v>1.1000000000000001</v>
      </c>
      <c r="P1910" s="29">
        <v>36</v>
      </c>
      <c r="Q1910" s="32">
        <f t="shared" si="409"/>
        <v>816.28800000000001</v>
      </c>
      <c r="R1910" s="122">
        <f t="shared" si="410"/>
        <v>0.90698666666666672</v>
      </c>
      <c r="S1910" s="25">
        <f>VLOOKUP($A1910,'2021-22 Salary &amp; Benefits'!$A:$I,5,FALSE)</f>
        <v>67585</v>
      </c>
      <c r="T1910" s="25">
        <f>VLOOKUP($A1910,'2021-22 Salary &amp; Benefits'!$A:$I,6,FALSE)</f>
        <v>68937</v>
      </c>
      <c r="U1910" s="26">
        <f t="shared" si="411"/>
        <v>63750.641621333343</v>
      </c>
      <c r="V1910" s="26">
        <f t="shared" si="412"/>
        <v>1275.2958122666532</v>
      </c>
      <c r="W1910" s="26">
        <f>'2021-22 Salary &amp; Benefits'!G$6</f>
        <v>11848.32</v>
      </c>
      <c r="X1910" s="28">
        <f>'2021-22 Salary &amp; Benefits'!H$6</f>
        <v>0.2271</v>
      </c>
      <c r="Y1910" s="28">
        <f>'2021-22 Salary &amp; Benefits'!I$6</f>
        <v>0.22070000000000001</v>
      </c>
      <c r="Z1910" s="26">
        <f t="shared" si="413"/>
        <v>25505.496760372051</v>
      </c>
      <c r="AA1910" s="27">
        <f t="shared" si="417"/>
        <v>1083.7656238933332</v>
      </c>
      <c r="AB1910" s="27">
        <f t="shared" si="414"/>
        <v>239.18707319325864</v>
      </c>
      <c r="AC1910" s="27">
        <f t="shared" si="415"/>
        <v>1322.9526970865918</v>
      </c>
      <c r="AD1910" s="26">
        <f t="shared" si="416"/>
        <v>91854.386891058617</v>
      </c>
    </row>
    <row r="1911" spans="1:30" s="5" customFormat="1">
      <c r="A1911" s="129" t="s">
        <v>2497</v>
      </c>
      <c r="B1911" s="129" t="s">
        <v>1781</v>
      </c>
      <c r="C1911" s="130">
        <v>2479</v>
      </c>
      <c r="D1911" s="129" t="s">
        <v>1322</v>
      </c>
      <c r="E1911" s="169">
        <f>VLOOKUP($C1911,'2020-21 School Level AAFTE'!$C:$Z,11,FALSE)</f>
        <v>0.81589999999999996</v>
      </c>
      <c r="F1911" s="169" t="str">
        <f>VLOOKUP($C1911,'2020-21 School Level AAFTE'!$C:$Z,8,FALSE)</f>
        <v>Yes</v>
      </c>
      <c r="G1911" s="167">
        <f>VLOOKUP($C1911,'2020-21 School Level AAFTE'!$C:$I,7,FALSE)</f>
        <v>1444.02</v>
      </c>
      <c r="H1911" s="145">
        <f>IFERROR(IF(F1911= "yes",VLOOKUP(C1911,Summary!$B:$I,5,0),0),0)</f>
        <v>0</v>
      </c>
      <c r="I1911" s="143">
        <f t="shared" si="406"/>
        <v>1444.02</v>
      </c>
      <c r="J1911" s="101">
        <f>VLOOKUP($A1911,'2021-22 Salary &amp; Benefits'!$A:$I,3,FALSE)</f>
        <v>1.04</v>
      </c>
      <c r="K1911" s="101">
        <f>VLOOKUP($A1911,'2021-22 Salary &amp; Benefits'!$A:$I,4,FALSE)</f>
        <v>1.04</v>
      </c>
      <c r="L1911" s="45">
        <f t="shared" si="407"/>
        <v>1444.02</v>
      </c>
      <c r="M1911" s="29">
        <v>15</v>
      </c>
      <c r="N1911" s="31">
        <f t="shared" si="408"/>
        <v>96.268000000000001</v>
      </c>
      <c r="O1911" s="29">
        <v>1.1000000000000001</v>
      </c>
      <c r="P1911" s="29">
        <v>36</v>
      </c>
      <c r="Q1911" s="32">
        <f t="shared" si="409"/>
        <v>3812.2128000000002</v>
      </c>
      <c r="R1911" s="122">
        <f t="shared" si="410"/>
        <v>4.235792</v>
      </c>
      <c r="S1911" s="25">
        <f>VLOOKUP($A1911,'2021-22 Salary &amp; Benefits'!$A:$I,5,FALSE)</f>
        <v>67585</v>
      </c>
      <c r="T1911" s="25">
        <f>VLOOKUP($A1911,'2021-22 Salary &amp; Benefits'!$A:$I,6,FALSE)</f>
        <v>68937</v>
      </c>
      <c r="U1911" s="26">
        <f t="shared" si="411"/>
        <v>297727.04241280002</v>
      </c>
      <c r="V1911" s="26">
        <f t="shared" si="412"/>
        <v>5955.8624153599958</v>
      </c>
      <c r="W1911" s="26">
        <f>'2021-22 Salary &amp; Benefits'!G$6</f>
        <v>11848.32</v>
      </c>
      <c r="X1911" s="28">
        <f>'2021-22 Salary &amp; Benefits'!H$6</f>
        <v>0.2271</v>
      </c>
      <c r="Y1911" s="28">
        <f>'2021-22 Salary &amp; Benefits'!I$6</f>
        <v>0.22070000000000001</v>
      </c>
      <c r="Z1911" s="26">
        <f t="shared" si="413"/>
        <v>119115.28923645683</v>
      </c>
      <c r="AA1911" s="27">
        <f t="shared" si="417"/>
        <v>5061.3817471359998</v>
      </c>
      <c r="AB1911" s="27">
        <f t="shared" si="414"/>
        <v>1117.0469515929151</v>
      </c>
      <c r="AC1911" s="27">
        <f t="shared" si="415"/>
        <v>6178.4286987289152</v>
      </c>
      <c r="AD1911" s="26">
        <f t="shared" si="416"/>
        <v>428976.62276334577</v>
      </c>
    </row>
    <row r="1912" spans="1:30" s="5" customFormat="1">
      <c r="A1912" s="129" t="s">
        <v>2497</v>
      </c>
      <c r="B1912" s="129" t="s">
        <v>1781</v>
      </c>
      <c r="C1912" s="130">
        <v>2086</v>
      </c>
      <c r="D1912" s="129" t="s">
        <v>1788</v>
      </c>
      <c r="E1912" s="169">
        <f>VLOOKUP($C1912,'2020-21 School Level AAFTE'!$C:$Z,11,FALSE)</f>
        <v>0.56299999999999994</v>
      </c>
      <c r="F1912" s="169" t="str">
        <f>VLOOKUP($C1912,'2020-21 School Level AAFTE'!$C:$Z,8,FALSE)</f>
        <v>Yes</v>
      </c>
      <c r="G1912" s="167">
        <f>VLOOKUP($C1912,'2020-21 School Level AAFTE'!$C:$I,7,FALSE)</f>
        <v>432.29</v>
      </c>
      <c r="H1912" s="145">
        <f>IFERROR(IF(F1912= "yes",VLOOKUP(C1912,Summary!$B:$I,5,0),0),0)</f>
        <v>0</v>
      </c>
      <c r="I1912" s="144">
        <f t="shared" si="406"/>
        <v>432.29</v>
      </c>
      <c r="J1912" s="101">
        <f>VLOOKUP($A1912,'2021-22 Salary &amp; Benefits'!$A:$I,3,FALSE)</f>
        <v>1.04</v>
      </c>
      <c r="K1912" s="101">
        <f>VLOOKUP($A1912,'2021-22 Salary &amp; Benefits'!$A:$I,4,FALSE)</f>
        <v>1.04</v>
      </c>
      <c r="L1912" s="121">
        <f t="shared" si="407"/>
        <v>432.29</v>
      </c>
      <c r="M1912" s="29">
        <v>15</v>
      </c>
      <c r="N1912" s="31">
        <f t="shared" si="408"/>
        <v>28.819333333333336</v>
      </c>
      <c r="O1912" s="29">
        <v>1.1000000000000001</v>
      </c>
      <c r="P1912" s="29">
        <v>36</v>
      </c>
      <c r="Q1912" s="32">
        <f t="shared" si="409"/>
        <v>1141.2456000000002</v>
      </c>
      <c r="R1912" s="122">
        <f t="shared" si="410"/>
        <v>1.2680506666666669</v>
      </c>
      <c r="S1912" s="25">
        <f>VLOOKUP($A1912,'2021-22 Salary &amp; Benefits'!$A:$I,5,FALSE)</f>
        <v>67585</v>
      </c>
      <c r="T1912" s="25">
        <f>VLOOKUP($A1912,'2021-22 Salary &amp; Benefits'!$A:$I,6,FALSE)</f>
        <v>68937</v>
      </c>
      <c r="U1912" s="26">
        <f t="shared" si="411"/>
        <v>89129.252478933355</v>
      </c>
      <c r="V1912" s="26">
        <f t="shared" si="412"/>
        <v>1782.9806813866599</v>
      </c>
      <c r="W1912" s="26">
        <f>'2021-22 Salary &amp; Benefits'!G$6</f>
        <v>11848.32</v>
      </c>
      <c r="X1912" s="28">
        <f>'2021-22 Salary &amp; Benefits'!H$6</f>
        <v>0.2271</v>
      </c>
      <c r="Y1912" s="28">
        <f>'2021-22 Salary &amp; Benefits'!I$6</f>
        <v>0.22070000000000001</v>
      </c>
      <c r="Z1912" s="26">
        <f t="shared" si="413"/>
        <v>35659.027149227797</v>
      </c>
      <c r="AA1912" s="27">
        <f t="shared" si="417"/>
        <v>1515.2038860053335</v>
      </c>
      <c r="AB1912" s="27">
        <f t="shared" si="414"/>
        <v>334.40549764137711</v>
      </c>
      <c r="AC1912" s="27">
        <f t="shared" si="415"/>
        <v>1849.6093836467107</v>
      </c>
      <c r="AD1912" s="26">
        <f t="shared" si="416"/>
        <v>128420.86969319452</v>
      </c>
    </row>
    <row r="1913" spans="1:30" s="5" customFormat="1">
      <c r="A1913" s="129" t="s">
        <v>2497</v>
      </c>
      <c r="B1913" s="129" t="s">
        <v>1781</v>
      </c>
      <c r="C1913" s="130">
        <v>3356</v>
      </c>
      <c r="D1913" s="129" t="s">
        <v>669</v>
      </c>
      <c r="E1913" s="169">
        <f>VLOOKUP($C1913,'2020-21 School Level AAFTE'!$C:$Z,11,FALSE)</f>
        <v>0.35560000000000003</v>
      </c>
      <c r="F1913" s="169" t="str">
        <f>VLOOKUP($C1913,'2020-21 School Level AAFTE'!$C:$Z,8,FALSE)</f>
        <v>No</v>
      </c>
      <c r="G1913" s="167">
        <f>VLOOKUP($C1913,'2020-21 School Level AAFTE'!$C:$I,7,FALSE)</f>
        <v>832.26</v>
      </c>
      <c r="H1913" s="145">
        <f>IFERROR(IF(F1913= "yes",VLOOKUP(C1913,Summary!$B:$I,5,0),0),0)</f>
        <v>0</v>
      </c>
      <c r="I1913" s="143">
        <f t="shared" si="406"/>
        <v>0</v>
      </c>
      <c r="J1913" s="101">
        <f>VLOOKUP($A1913,'2021-22 Salary &amp; Benefits'!$A:$I,3,FALSE)</f>
        <v>1.04</v>
      </c>
      <c r="K1913" s="101">
        <f>VLOOKUP($A1913,'2021-22 Salary &amp; Benefits'!$A:$I,4,FALSE)</f>
        <v>1.04</v>
      </c>
      <c r="L1913" s="45">
        <f t="shared" si="407"/>
        <v>0</v>
      </c>
      <c r="M1913" s="29">
        <v>15</v>
      </c>
      <c r="N1913" s="31">
        <f t="shared" si="408"/>
        <v>0</v>
      </c>
      <c r="O1913" s="29">
        <v>1.1000000000000001</v>
      </c>
      <c r="P1913" s="29">
        <v>36</v>
      </c>
      <c r="Q1913" s="32">
        <f t="shared" si="409"/>
        <v>0</v>
      </c>
      <c r="R1913" s="122">
        <f t="shared" si="410"/>
        <v>0</v>
      </c>
      <c r="S1913" s="25">
        <f>VLOOKUP($A1913,'2021-22 Salary &amp; Benefits'!$A:$I,5,FALSE)</f>
        <v>67585</v>
      </c>
      <c r="T1913" s="25">
        <f>VLOOKUP($A1913,'2021-22 Salary &amp; Benefits'!$A:$I,6,FALSE)</f>
        <v>68937</v>
      </c>
      <c r="U1913" s="26">
        <f t="shared" si="411"/>
        <v>0</v>
      </c>
      <c r="V1913" s="26">
        <f t="shared" si="412"/>
        <v>0</v>
      </c>
      <c r="W1913" s="26">
        <f>'2021-22 Salary &amp; Benefits'!G$6</f>
        <v>11848.32</v>
      </c>
      <c r="X1913" s="28">
        <f>'2021-22 Salary &amp; Benefits'!H$6</f>
        <v>0.2271</v>
      </c>
      <c r="Y1913" s="28">
        <f>'2021-22 Salary &amp; Benefits'!I$6</f>
        <v>0.22070000000000001</v>
      </c>
      <c r="Z1913" s="26">
        <f t="shared" si="413"/>
        <v>0</v>
      </c>
      <c r="AA1913" s="27">
        <f t="shared" si="417"/>
        <v>0</v>
      </c>
      <c r="AB1913" s="27">
        <f t="shared" si="414"/>
        <v>0</v>
      </c>
      <c r="AC1913" s="27">
        <f t="shared" si="415"/>
        <v>0</v>
      </c>
      <c r="AD1913" s="26">
        <f t="shared" si="416"/>
        <v>0</v>
      </c>
    </row>
    <row r="1914" spans="1:30" s="5" customFormat="1">
      <c r="A1914" s="129" t="s">
        <v>2497</v>
      </c>
      <c r="B1914" s="129" t="s">
        <v>1781</v>
      </c>
      <c r="C1914" s="130">
        <v>4286</v>
      </c>
      <c r="D1914" s="129" t="s">
        <v>1823</v>
      </c>
      <c r="E1914" s="169">
        <f>VLOOKUP($C1914,'2020-21 School Level AAFTE'!$C:$Z,11,FALSE)</f>
        <v>0.25</v>
      </c>
      <c r="F1914" s="169" t="str">
        <f>VLOOKUP($C1914,'2020-21 School Level AAFTE'!$C:$Z,8,FALSE)</f>
        <v>No</v>
      </c>
      <c r="G1914" s="167">
        <f>VLOOKUP($C1914,'2020-21 School Level AAFTE'!$C:$I,7,FALSE)</f>
        <v>0</v>
      </c>
      <c r="H1914" s="145">
        <f>IFERROR(IF(F1914= "yes",VLOOKUP(C1914,Summary!$B:$I,5,0),0),0)</f>
        <v>0</v>
      </c>
      <c r="I1914" s="144">
        <f t="shared" si="406"/>
        <v>0</v>
      </c>
      <c r="J1914" s="101">
        <f>VLOOKUP($A1914,'2021-22 Salary &amp; Benefits'!$A:$I,3,FALSE)</f>
        <v>1.04</v>
      </c>
      <c r="K1914" s="101">
        <f>VLOOKUP($A1914,'2021-22 Salary &amp; Benefits'!$A:$I,4,FALSE)</f>
        <v>1.04</v>
      </c>
      <c r="L1914" s="121">
        <f t="shared" si="407"/>
        <v>0</v>
      </c>
      <c r="M1914" s="29">
        <v>15</v>
      </c>
      <c r="N1914" s="31">
        <f t="shared" si="408"/>
        <v>0</v>
      </c>
      <c r="O1914" s="29">
        <v>1.1000000000000001</v>
      </c>
      <c r="P1914" s="29">
        <v>36</v>
      </c>
      <c r="Q1914" s="32">
        <f t="shared" si="409"/>
        <v>0</v>
      </c>
      <c r="R1914" s="122">
        <f t="shared" si="410"/>
        <v>0</v>
      </c>
      <c r="S1914" s="25">
        <f>VLOOKUP($A1914,'2021-22 Salary &amp; Benefits'!$A:$I,5,FALSE)</f>
        <v>67585</v>
      </c>
      <c r="T1914" s="25">
        <f>VLOOKUP($A1914,'2021-22 Salary &amp; Benefits'!$A:$I,6,FALSE)</f>
        <v>68937</v>
      </c>
      <c r="U1914" s="26">
        <f t="shared" si="411"/>
        <v>0</v>
      </c>
      <c r="V1914" s="26">
        <f t="shared" si="412"/>
        <v>0</v>
      </c>
      <c r="W1914" s="26">
        <f>'2021-22 Salary &amp; Benefits'!G$6</f>
        <v>11848.32</v>
      </c>
      <c r="X1914" s="28">
        <f>'2021-22 Salary &amp; Benefits'!H$6</f>
        <v>0.2271</v>
      </c>
      <c r="Y1914" s="28">
        <f>'2021-22 Salary &amp; Benefits'!I$6</f>
        <v>0.22070000000000001</v>
      </c>
      <c r="Z1914" s="26">
        <f t="shared" si="413"/>
        <v>0</v>
      </c>
      <c r="AA1914" s="27">
        <f t="shared" si="417"/>
        <v>0</v>
      </c>
      <c r="AB1914" s="27">
        <f t="shared" si="414"/>
        <v>0</v>
      </c>
      <c r="AC1914" s="27">
        <f t="shared" si="415"/>
        <v>0</v>
      </c>
      <c r="AD1914" s="26">
        <f t="shared" si="416"/>
        <v>0</v>
      </c>
    </row>
    <row r="1915" spans="1:30" s="5" customFormat="1">
      <c r="A1915" s="129" t="s">
        <v>2497</v>
      </c>
      <c r="B1915" s="129" t="s">
        <v>1781</v>
      </c>
      <c r="C1915" s="130">
        <v>3413</v>
      </c>
      <c r="D1915" s="129" t="s">
        <v>1817</v>
      </c>
      <c r="E1915" s="169">
        <f>VLOOKUP($C1915,'2020-21 School Level AAFTE'!$C:$Z,11,FALSE)</f>
        <v>0.54069999999999996</v>
      </c>
      <c r="F1915" s="169" t="str">
        <f>VLOOKUP($C1915,'2020-21 School Level AAFTE'!$C:$Z,8,FALSE)</f>
        <v>Yes</v>
      </c>
      <c r="G1915" s="167">
        <f>VLOOKUP($C1915,'2020-21 School Level AAFTE'!$C:$I,7,FALSE)</f>
        <v>742.94</v>
      </c>
      <c r="H1915" s="145">
        <f>IFERROR(IF(F1915= "yes",VLOOKUP(C1915,Summary!$B:$I,5,0),0),0)</f>
        <v>0</v>
      </c>
      <c r="I1915" s="144">
        <f t="shared" si="406"/>
        <v>742.94</v>
      </c>
      <c r="J1915" s="101">
        <f>VLOOKUP($A1915,'2021-22 Salary &amp; Benefits'!$A:$I,3,FALSE)</f>
        <v>1.04</v>
      </c>
      <c r="K1915" s="101">
        <f>VLOOKUP($A1915,'2021-22 Salary &amp; Benefits'!$A:$I,4,FALSE)</f>
        <v>1.04</v>
      </c>
      <c r="L1915" s="121">
        <f t="shared" si="407"/>
        <v>742.94</v>
      </c>
      <c r="M1915" s="29">
        <v>15</v>
      </c>
      <c r="N1915" s="31">
        <f t="shared" si="408"/>
        <v>49.529333333333334</v>
      </c>
      <c r="O1915" s="29">
        <v>1.1000000000000001</v>
      </c>
      <c r="P1915" s="29">
        <v>36</v>
      </c>
      <c r="Q1915" s="32">
        <f t="shared" si="409"/>
        <v>1961.3616000000002</v>
      </c>
      <c r="R1915" s="122">
        <f t="shared" si="410"/>
        <v>2.1792906666666667</v>
      </c>
      <c r="S1915" s="25">
        <f>VLOOKUP($A1915,'2021-22 Salary &amp; Benefits'!$A:$I,5,FALSE)</f>
        <v>67585</v>
      </c>
      <c r="T1915" s="25">
        <f>VLOOKUP($A1915,'2021-22 Salary &amp; Benefits'!$A:$I,6,FALSE)</f>
        <v>68937</v>
      </c>
      <c r="U1915" s="26">
        <f t="shared" si="411"/>
        <v>153178.85409493337</v>
      </c>
      <c r="V1915" s="26">
        <f t="shared" si="412"/>
        <v>3064.2570205866359</v>
      </c>
      <c r="W1915" s="26">
        <f>'2021-22 Salary &amp; Benefits'!G$6</f>
        <v>11848.32</v>
      </c>
      <c r="X1915" s="28">
        <f>'2021-22 Salary &amp; Benefits'!H$6</f>
        <v>0.2271</v>
      </c>
      <c r="Y1915" s="28">
        <f>'2021-22 Salary &amp; Benefits'!I$6</f>
        <v>0.22070000000000001</v>
      </c>
      <c r="Z1915" s="26">
        <f t="shared" si="413"/>
        <v>61284.132481082837</v>
      </c>
      <c r="AA1915" s="27">
        <f t="shared" si="417"/>
        <v>2604.0518519253333</v>
      </c>
      <c r="AB1915" s="27">
        <f t="shared" si="414"/>
        <v>574.71424371992111</v>
      </c>
      <c r="AC1915" s="27">
        <f t="shared" si="415"/>
        <v>3178.7660956452546</v>
      </c>
      <c r="AD1915" s="26">
        <f t="shared" si="416"/>
        <v>220706.0096922481</v>
      </c>
    </row>
    <row r="1916" spans="1:30" s="5" customFormat="1">
      <c r="A1916" s="129" t="s">
        <v>2497</v>
      </c>
      <c r="B1916" s="129" t="s">
        <v>1781</v>
      </c>
      <c r="C1916" s="130">
        <v>1698</v>
      </c>
      <c r="D1916" s="129" t="s">
        <v>1785</v>
      </c>
      <c r="E1916" s="169">
        <f>VLOOKUP($C1916,'2020-21 School Level AAFTE'!$C:$Z,11,FALSE)</f>
        <v>0.58240000000000003</v>
      </c>
      <c r="F1916" s="169" t="str">
        <f>VLOOKUP($C1916,'2020-21 School Level AAFTE'!$C:$Z,8,FALSE)</f>
        <v>Yes</v>
      </c>
      <c r="G1916" s="167">
        <f>VLOOKUP($C1916,'2020-21 School Level AAFTE'!$C:$I,7,FALSE)</f>
        <v>68.28</v>
      </c>
      <c r="H1916" s="145">
        <f>IFERROR(IF(F1916= "yes",VLOOKUP(C1916,Summary!$B:$I,5,0),0),0)</f>
        <v>0</v>
      </c>
      <c r="I1916" s="144">
        <f t="shared" si="406"/>
        <v>68.28</v>
      </c>
      <c r="J1916" s="101">
        <f>VLOOKUP($A1916,'2021-22 Salary &amp; Benefits'!$A:$I,3,FALSE)</f>
        <v>1.04</v>
      </c>
      <c r="K1916" s="101">
        <f>VLOOKUP($A1916,'2021-22 Salary &amp; Benefits'!$A:$I,4,FALSE)</f>
        <v>1.04</v>
      </c>
      <c r="L1916" s="121">
        <f t="shared" si="407"/>
        <v>68.28</v>
      </c>
      <c r="M1916" s="29">
        <v>15</v>
      </c>
      <c r="N1916" s="31">
        <f t="shared" si="408"/>
        <v>4.5520000000000005</v>
      </c>
      <c r="O1916" s="29">
        <v>1.1000000000000001</v>
      </c>
      <c r="P1916" s="29">
        <v>36</v>
      </c>
      <c r="Q1916" s="32">
        <f t="shared" si="409"/>
        <v>180.25920000000002</v>
      </c>
      <c r="R1916" s="122">
        <f t="shared" si="410"/>
        <v>0.20028800000000002</v>
      </c>
      <c r="S1916" s="25">
        <f>VLOOKUP($A1916,'2021-22 Salary &amp; Benefits'!$A:$I,5,FALSE)</f>
        <v>67585</v>
      </c>
      <c r="T1916" s="25">
        <f>VLOOKUP($A1916,'2021-22 Salary &amp; Benefits'!$A:$I,6,FALSE)</f>
        <v>68937</v>
      </c>
      <c r="U1916" s="26">
        <f t="shared" si="411"/>
        <v>14077.923059200004</v>
      </c>
      <c r="V1916" s="26">
        <f t="shared" si="412"/>
        <v>281.62095103999673</v>
      </c>
      <c r="W1916" s="26">
        <f>'2021-22 Salary &amp; Benefits'!G$6</f>
        <v>11848.32</v>
      </c>
      <c r="X1916" s="28">
        <f>'2021-22 Salary &amp; Benefits'!H$6</f>
        <v>0.2271</v>
      </c>
      <c r="Y1916" s="28">
        <f>'2021-22 Salary &amp; Benefits'!I$6</f>
        <v>0.22070000000000001</v>
      </c>
      <c r="Z1916" s="26">
        <f t="shared" si="413"/>
        <v>5632.326386798848</v>
      </c>
      <c r="AA1916" s="27">
        <f t="shared" si="417"/>
        <v>239.325733504</v>
      </c>
      <c r="AB1916" s="27">
        <f t="shared" si="414"/>
        <v>52.819189384332802</v>
      </c>
      <c r="AC1916" s="27">
        <f t="shared" si="415"/>
        <v>292.14492288833281</v>
      </c>
      <c r="AD1916" s="26">
        <f t="shared" si="416"/>
        <v>20284.015319927181</v>
      </c>
    </row>
    <row r="1917" spans="1:30" s="5" customFormat="1">
      <c r="A1917" s="129" t="s">
        <v>2497</v>
      </c>
      <c r="B1917" s="129" t="s">
        <v>1781</v>
      </c>
      <c r="C1917" s="130">
        <v>3189</v>
      </c>
      <c r="D1917" s="129" t="s">
        <v>1811</v>
      </c>
      <c r="E1917" s="169">
        <f>VLOOKUP($C1917,'2020-21 School Level AAFTE'!$C:$Z,11,FALSE)</f>
        <v>0.53090000000000004</v>
      </c>
      <c r="F1917" s="169" t="str">
        <f>VLOOKUP($C1917,'2020-21 School Level AAFTE'!$C:$Z,8,FALSE)</f>
        <v>Yes</v>
      </c>
      <c r="G1917" s="167">
        <f>VLOOKUP($C1917,'2020-21 School Level AAFTE'!$C:$I,7,FALSE)</f>
        <v>1144.55</v>
      </c>
      <c r="H1917" s="145">
        <f>IFERROR(IF(F1917= "yes",VLOOKUP(C1917,Summary!$B:$I,5,0),0),0)</f>
        <v>0</v>
      </c>
      <c r="I1917" s="143">
        <f t="shared" si="406"/>
        <v>1144.55</v>
      </c>
      <c r="J1917" s="101">
        <f>VLOOKUP($A1917,'2021-22 Salary &amp; Benefits'!$A:$I,3,FALSE)</f>
        <v>1.04</v>
      </c>
      <c r="K1917" s="101">
        <f>VLOOKUP($A1917,'2021-22 Salary &amp; Benefits'!$A:$I,4,FALSE)</f>
        <v>1.04</v>
      </c>
      <c r="L1917" s="45">
        <f t="shared" si="407"/>
        <v>1144.55</v>
      </c>
      <c r="M1917" s="29">
        <v>15</v>
      </c>
      <c r="N1917" s="31">
        <f t="shared" si="408"/>
        <v>76.303333333333327</v>
      </c>
      <c r="O1917" s="29">
        <v>1.1000000000000001</v>
      </c>
      <c r="P1917" s="29">
        <v>36</v>
      </c>
      <c r="Q1917" s="32">
        <f t="shared" si="409"/>
        <v>3021.6120000000001</v>
      </c>
      <c r="R1917" s="122">
        <f t="shared" si="410"/>
        <v>3.3573466666666669</v>
      </c>
      <c r="S1917" s="25">
        <f>VLOOKUP($A1917,'2021-22 Salary &amp; Benefits'!$A:$I,5,FALSE)</f>
        <v>67585</v>
      </c>
      <c r="T1917" s="25">
        <f>VLOOKUP($A1917,'2021-22 Salary &amp; Benefits'!$A:$I,6,FALSE)</f>
        <v>68937</v>
      </c>
      <c r="U1917" s="26">
        <f t="shared" si="411"/>
        <v>235982.52544533339</v>
      </c>
      <c r="V1917" s="26">
        <f t="shared" si="412"/>
        <v>4720.6980010666011</v>
      </c>
      <c r="W1917" s="26">
        <f>'2021-22 Salary &amp; Benefits'!G$6</f>
        <v>11848.32</v>
      </c>
      <c r="X1917" s="28">
        <f>'2021-22 Salary &amp; Benefits'!H$6</f>
        <v>0.2271</v>
      </c>
      <c r="Y1917" s="28">
        <f>'2021-22 Salary &amp; Benefits'!I$6</f>
        <v>0.22070000000000001</v>
      </c>
      <c r="Z1917" s="26">
        <f t="shared" si="413"/>
        <v>94412.407235070612</v>
      </c>
      <c r="AA1917" s="27">
        <f t="shared" si="417"/>
        <v>4011.7203907733333</v>
      </c>
      <c r="AB1917" s="27">
        <f t="shared" si="414"/>
        <v>885.38669024367471</v>
      </c>
      <c r="AC1917" s="27">
        <f t="shared" si="415"/>
        <v>4897.1070810170077</v>
      </c>
      <c r="AD1917" s="26">
        <f t="shared" si="416"/>
        <v>340012.73776248761</v>
      </c>
    </row>
    <row r="1918" spans="1:30" s="5" customFormat="1">
      <c r="A1918" s="129" t="s">
        <v>2497</v>
      </c>
      <c r="B1918" s="129" t="s">
        <v>1781</v>
      </c>
      <c r="C1918" s="130">
        <v>3257</v>
      </c>
      <c r="D1918" s="129" t="s">
        <v>1813</v>
      </c>
      <c r="E1918" s="169">
        <f>VLOOKUP($C1918,'2020-21 School Level AAFTE'!$C:$Z,11,FALSE)</f>
        <v>0.85640000000000005</v>
      </c>
      <c r="F1918" s="169" t="str">
        <f>VLOOKUP($C1918,'2020-21 School Level AAFTE'!$C:$Z,8,FALSE)</f>
        <v>Yes</v>
      </c>
      <c r="G1918" s="167">
        <f>VLOOKUP($C1918,'2020-21 School Level AAFTE'!$C:$I,7,FALSE)</f>
        <v>570.61</v>
      </c>
      <c r="H1918" s="145">
        <f>IFERROR(IF(F1918= "yes",VLOOKUP(C1918,Summary!$B:$I,5,0),0),0)</f>
        <v>0</v>
      </c>
      <c r="I1918" s="143">
        <f t="shared" ref="I1918:I1979" si="418">IF(F1918= "yes", G1918,0)</f>
        <v>570.61</v>
      </c>
      <c r="J1918" s="101">
        <f>VLOOKUP($A1918,'2021-22 Salary &amp; Benefits'!$A:$I,3,FALSE)</f>
        <v>1.04</v>
      </c>
      <c r="K1918" s="101">
        <f>VLOOKUP($A1918,'2021-22 Salary &amp; Benefits'!$A:$I,4,FALSE)</f>
        <v>1.04</v>
      </c>
      <c r="L1918" s="45">
        <f t="shared" ref="L1918:L1979" si="419">IF(H1918&gt;0,H1918,I1918)</f>
        <v>570.61</v>
      </c>
      <c r="M1918" s="29">
        <v>15</v>
      </c>
      <c r="N1918" s="31">
        <f t="shared" ref="N1918:N1979" si="420">IF(L1918="no",0,L1918/M1918)</f>
        <v>38.040666666666667</v>
      </c>
      <c r="O1918" s="29">
        <v>1.1000000000000001</v>
      </c>
      <c r="P1918" s="29">
        <v>36</v>
      </c>
      <c r="Q1918" s="32">
        <f t="shared" ref="Q1918:Q1979" si="421">IF(L1918="no",0,N1918*O1918*P1918)</f>
        <v>1506.4104000000002</v>
      </c>
      <c r="R1918" s="122">
        <f t="shared" ref="R1918:R1979" si="422">IF(L1918="no",0,Q1918/900)</f>
        <v>1.6737893333333336</v>
      </c>
      <c r="S1918" s="25">
        <f>VLOOKUP($A1918,'2021-22 Salary &amp; Benefits'!$A:$I,5,FALSE)</f>
        <v>67585</v>
      </c>
      <c r="T1918" s="25">
        <f>VLOOKUP($A1918,'2021-22 Salary &amp; Benefits'!$A:$I,6,FALSE)</f>
        <v>68937</v>
      </c>
      <c r="U1918" s="26">
        <f t="shared" ref="U1918:U1979" si="423">$J1918*$S1918*$R1918</f>
        <v>117647.9741770667</v>
      </c>
      <c r="V1918" s="26">
        <f t="shared" ref="V1918:V1979" si="424">$K1918*$T1918*$R1918-U1918</f>
        <v>2353.4817058133049</v>
      </c>
      <c r="W1918" s="26">
        <f>'2021-22 Salary &amp; Benefits'!G$6</f>
        <v>11848.32</v>
      </c>
      <c r="X1918" s="28">
        <f>'2021-22 Salary &amp; Benefits'!H$6</f>
        <v>0.2271</v>
      </c>
      <c r="Y1918" s="28">
        <f>'2021-22 Salary &amp; Benefits'!I$6</f>
        <v>0.22070000000000001</v>
      </c>
      <c r="Z1918" s="26">
        <f t="shared" ref="Z1918:Z1979" si="425">U1918*X1918+V1918*Y1918+R1918*W1918</f>
        <v>47068.859982004848</v>
      </c>
      <c r="AA1918" s="27">
        <f t="shared" si="417"/>
        <v>2000.0242647146667</v>
      </c>
      <c r="AB1918" s="27">
        <f t="shared" ref="AB1918:AB1979" si="426">AA1918*Y1918</f>
        <v>441.40535522252696</v>
      </c>
      <c r="AC1918" s="27">
        <f t="shared" ref="AC1918:AC1979" si="427">SUM(AA1918:AB1918)</f>
        <v>2441.4296199371938</v>
      </c>
      <c r="AD1918" s="26">
        <f t="shared" ref="AD1918:AD1979" si="428">SUM(Z1918,U1918:V1918,AC1918)</f>
        <v>169511.74548482208</v>
      </c>
    </row>
    <row r="1919" spans="1:30" s="5" customFormat="1">
      <c r="A1919" s="129" t="s">
        <v>2497</v>
      </c>
      <c r="B1919" s="129" t="s">
        <v>1781</v>
      </c>
      <c r="C1919" s="130">
        <v>2110</v>
      </c>
      <c r="D1919" s="129" t="s">
        <v>1793</v>
      </c>
      <c r="E1919" s="169">
        <f>VLOOKUP($C1919,'2020-21 School Level AAFTE'!$C:$Z,11,FALSE)</f>
        <v>0.85019999999999996</v>
      </c>
      <c r="F1919" s="169" t="str">
        <f>VLOOKUP($C1919,'2020-21 School Level AAFTE'!$C:$Z,8,FALSE)</f>
        <v>Yes</v>
      </c>
      <c r="G1919" s="167">
        <f>VLOOKUP($C1919,'2020-21 School Level AAFTE'!$C:$I,7,FALSE)</f>
        <v>397.54</v>
      </c>
      <c r="H1919" s="145">
        <f>IFERROR(IF(F1919= "yes",VLOOKUP(C1919,Summary!$B:$I,5,0),0),0)</f>
        <v>0</v>
      </c>
      <c r="I1919" s="144">
        <f t="shared" si="418"/>
        <v>397.54</v>
      </c>
      <c r="J1919" s="101">
        <f>VLOOKUP($A1919,'2021-22 Salary &amp; Benefits'!$A:$I,3,FALSE)</f>
        <v>1.04</v>
      </c>
      <c r="K1919" s="101">
        <f>VLOOKUP($A1919,'2021-22 Salary &amp; Benefits'!$A:$I,4,FALSE)</f>
        <v>1.04</v>
      </c>
      <c r="L1919" s="121">
        <f t="shared" si="419"/>
        <v>397.54</v>
      </c>
      <c r="M1919" s="29">
        <v>15</v>
      </c>
      <c r="N1919" s="31">
        <f t="shared" si="420"/>
        <v>26.502666666666666</v>
      </c>
      <c r="O1919" s="29">
        <v>1.1000000000000001</v>
      </c>
      <c r="P1919" s="29">
        <v>36</v>
      </c>
      <c r="Q1919" s="32">
        <f t="shared" si="421"/>
        <v>1049.5056000000002</v>
      </c>
      <c r="R1919" s="122">
        <f t="shared" si="422"/>
        <v>1.1661173333333335</v>
      </c>
      <c r="S1919" s="25">
        <f>VLOOKUP($A1919,'2021-22 Salary &amp; Benefits'!$A:$I,5,FALSE)</f>
        <v>67585</v>
      </c>
      <c r="T1919" s="25">
        <f>VLOOKUP($A1919,'2021-22 Salary &amp; Benefits'!$A:$I,6,FALSE)</f>
        <v>68937</v>
      </c>
      <c r="U1919" s="26">
        <f t="shared" si="423"/>
        <v>81964.521572266691</v>
      </c>
      <c r="V1919" s="26">
        <f t="shared" si="424"/>
        <v>1639.6542600533139</v>
      </c>
      <c r="W1919" s="26">
        <f>'2021-22 Salary &amp; Benefits'!G$6</f>
        <v>11848.32</v>
      </c>
      <c r="X1919" s="28">
        <f>'2021-22 Salary &amp; Benefits'!H$6</f>
        <v>0.2271</v>
      </c>
      <c r="Y1919" s="28">
        <f>'2021-22 Salary &amp; Benefits'!I$6</f>
        <v>0.22070000000000001</v>
      </c>
      <c r="Z1919" s="26">
        <f t="shared" si="425"/>
        <v>32792.54586713553</v>
      </c>
      <c r="AA1919" s="27">
        <f t="shared" si="417"/>
        <v>1393.4029305386666</v>
      </c>
      <c r="AB1919" s="27">
        <f t="shared" si="426"/>
        <v>307.52402676988373</v>
      </c>
      <c r="AC1919" s="27">
        <f t="shared" si="427"/>
        <v>1700.9269573085503</v>
      </c>
      <c r="AD1919" s="26">
        <f t="shared" si="428"/>
        <v>118097.64865676408</v>
      </c>
    </row>
    <row r="1920" spans="1:30" s="5" customFormat="1">
      <c r="A1920" s="129" t="s">
        <v>2497</v>
      </c>
      <c r="B1920" s="129" t="s">
        <v>1781</v>
      </c>
      <c r="C1920" s="130">
        <v>4191</v>
      </c>
      <c r="D1920" s="129" t="s">
        <v>3065</v>
      </c>
      <c r="E1920" s="169">
        <f>VLOOKUP($C1920,'2020-21 School Level AAFTE'!$C:$Z,11,FALSE)</f>
        <v>9.0899999999999995E-2</v>
      </c>
      <c r="F1920" s="169" t="str">
        <f>VLOOKUP($C1920,'2020-21 School Level AAFTE'!$C:$Z,8,FALSE)</f>
        <v>No</v>
      </c>
      <c r="G1920" s="167">
        <f>VLOOKUP($C1920,'2020-21 School Level AAFTE'!$C:$I,7,FALSE)</f>
        <v>415.33</v>
      </c>
      <c r="H1920" s="145">
        <f>IFERROR(IF(F1920= "yes",VLOOKUP(C1920,Summary!$B:$I,5,0),0),0)</f>
        <v>0</v>
      </c>
      <c r="I1920" s="143">
        <f t="shared" si="418"/>
        <v>0</v>
      </c>
      <c r="J1920" s="101">
        <f>VLOOKUP($A1920,'2021-22 Salary &amp; Benefits'!$A:$I,3,FALSE)</f>
        <v>1.04</v>
      </c>
      <c r="K1920" s="101">
        <f>VLOOKUP($A1920,'2021-22 Salary &amp; Benefits'!$A:$I,4,FALSE)</f>
        <v>1.04</v>
      </c>
      <c r="L1920" s="45">
        <f t="shared" si="419"/>
        <v>0</v>
      </c>
      <c r="M1920" s="29">
        <v>15</v>
      </c>
      <c r="N1920" s="31">
        <f t="shared" si="420"/>
        <v>0</v>
      </c>
      <c r="O1920" s="29">
        <v>1.1000000000000001</v>
      </c>
      <c r="P1920" s="29">
        <v>36</v>
      </c>
      <c r="Q1920" s="32">
        <f t="shared" si="421"/>
        <v>0</v>
      </c>
      <c r="R1920" s="122">
        <f t="shared" si="422"/>
        <v>0</v>
      </c>
      <c r="S1920" s="25">
        <f>VLOOKUP($A1920,'2021-22 Salary &amp; Benefits'!$A:$I,5,FALSE)</f>
        <v>67585</v>
      </c>
      <c r="T1920" s="25">
        <f>VLOOKUP($A1920,'2021-22 Salary &amp; Benefits'!$A:$I,6,FALSE)</f>
        <v>68937</v>
      </c>
      <c r="U1920" s="26">
        <f t="shared" si="423"/>
        <v>0</v>
      </c>
      <c r="V1920" s="26">
        <f t="shared" si="424"/>
        <v>0</v>
      </c>
      <c r="W1920" s="26">
        <f>'2021-22 Salary &amp; Benefits'!G$6</f>
        <v>11848.32</v>
      </c>
      <c r="X1920" s="28">
        <f>'2021-22 Salary &amp; Benefits'!H$6</f>
        <v>0.2271</v>
      </c>
      <c r="Y1920" s="28">
        <f>'2021-22 Salary &amp; Benefits'!I$6</f>
        <v>0.22070000000000001</v>
      </c>
      <c r="Z1920" s="26">
        <f t="shared" si="425"/>
        <v>0</v>
      </c>
      <c r="AA1920" s="27">
        <f t="shared" si="417"/>
        <v>0</v>
      </c>
      <c r="AB1920" s="27">
        <f t="shared" si="426"/>
        <v>0</v>
      </c>
      <c r="AC1920" s="27">
        <f t="shared" si="427"/>
        <v>0</v>
      </c>
      <c r="AD1920" s="26">
        <f t="shared" si="428"/>
        <v>0</v>
      </c>
    </row>
    <row r="1921" spans="1:30" s="5" customFormat="1">
      <c r="A1921" s="129" t="s">
        <v>2497</v>
      </c>
      <c r="B1921" s="129" t="s">
        <v>1781</v>
      </c>
      <c r="C1921" s="130">
        <v>5361</v>
      </c>
      <c r="D1921" s="129" t="s">
        <v>1829</v>
      </c>
      <c r="E1921" s="169">
        <f>VLOOKUP($C1921,'2020-21 School Level AAFTE'!$C:$Z,11,FALSE)</f>
        <v>0.25609999999999999</v>
      </c>
      <c r="F1921" s="169" t="str">
        <f>VLOOKUP($C1921,'2020-21 School Level AAFTE'!$C:$Z,8,FALSE)</f>
        <v>No</v>
      </c>
      <c r="G1921" s="167">
        <f>VLOOKUP($C1921,'2020-21 School Level AAFTE'!$C:$I,7,FALSE)</f>
        <v>412.83</v>
      </c>
      <c r="H1921" s="145">
        <f>IFERROR(IF(F1921= "yes",VLOOKUP(C1921,Summary!$B:$I,5,0),0),0)</f>
        <v>0</v>
      </c>
      <c r="I1921" s="143">
        <f t="shared" si="418"/>
        <v>0</v>
      </c>
      <c r="J1921" s="101">
        <f>VLOOKUP($A1921,'2021-22 Salary &amp; Benefits'!$A:$I,3,FALSE)</f>
        <v>1.04</v>
      </c>
      <c r="K1921" s="101">
        <f>VLOOKUP($A1921,'2021-22 Salary &amp; Benefits'!$A:$I,4,FALSE)</f>
        <v>1.04</v>
      </c>
      <c r="L1921" s="45">
        <f t="shared" si="419"/>
        <v>0</v>
      </c>
      <c r="M1921" s="29">
        <v>15</v>
      </c>
      <c r="N1921" s="31">
        <f t="shared" si="420"/>
        <v>0</v>
      </c>
      <c r="O1921" s="29">
        <v>1.1000000000000001</v>
      </c>
      <c r="P1921" s="29">
        <v>36</v>
      </c>
      <c r="Q1921" s="32">
        <f t="shared" si="421"/>
        <v>0</v>
      </c>
      <c r="R1921" s="122">
        <f t="shared" si="422"/>
        <v>0</v>
      </c>
      <c r="S1921" s="25">
        <f>VLOOKUP($A1921,'2021-22 Salary &amp; Benefits'!$A:$I,5,FALSE)</f>
        <v>67585</v>
      </c>
      <c r="T1921" s="25">
        <f>VLOOKUP($A1921,'2021-22 Salary &amp; Benefits'!$A:$I,6,FALSE)</f>
        <v>68937</v>
      </c>
      <c r="U1921" s="26">
        <f t="shared" si="423"/>
        <v>0</v>
      </c>
      <c r="V1921" s="26">
        <f t="shared" si="424"/>
        <v>0</v>
      </c>
      <c r="W1921" s="26">
        <f>'2021-22 Salary &amp; Benefits'!G$6</f>
        <v>11848.32</v>
      </c>
      <c r="X1921" s="28">
        <f>'2021-22 Salary &amp; Benefits'!H$6</f>
        <v>0.2271</v>
      </c>
      <c r="Y1921" s="28">
        <f>'2021-22 Salary &amp; Benefits'!I$6</f>
        <v>0.22070000000000001</v>
      </c>
      <c r="Z1921" s="26">
        <f t="shared" si="425"/>
        <v>0</v>
      </c>
      <c r="AA1921" s="27">
        <f t="shared" si="417"/>
        <v>0</v>
      </c>
      <c r="AB1921" s="27">
        <f t="shared" si="426"/>
        <v>0</v>
      </c>
      <c r="AC1921" s="27">
        <f t="shared" si="427"/>
        <v>0</v>
      </c>
      <c r="AD1921" s="26">
        <f t="shared" si="428"/>
        <v>0</v>
      </c>
    </row>
    <row r="1922" spans="1:30" s="5" customFormat="1">
      <c r="A1922" s="129" t="s">
        <v>2497</v>
      </c>
      <c r="B1922" s="129" t="s">
        <v>1781</v>
      </c>
      <c r="C1922" s="130">
        <v>2108</v>
      </c>
      <c r="D1922" s="129" t="s">
        <v>1791</v>
      </c>
      <c r="E1922" s="169">
        <f>VLOOKUP($C1922,'2020-21 School Level AAFTE'!$C:$Z,11,FALSE)</f>
        <v>0.91400000000000003</v>
      </c>
      <c r="F1922" s="169" t="str">
        <f>VLOOKUP($C1922,'2020-21 School Level AAFTE'!$C:$Z,8,FALSE)</f>
        <v>Yes</v>
      </c>
      <c r="G1922" s="167">
        <f>VLOOKUP($C1922,'2020-21 School Level AAFTE'!$C:$I,7,FALSE)</f>
        <v>416.5</v>
      </c>
      <c r="H1922" s="145">
        <f>IFERROR(IF(F1922= "yes",VLOOKUP(C1922,Summary!$B:$I,5,0),0),0)</f>
        <v>0</v>
      </c>
      <c r="I1922" s="143">
        <f t="shared" si="418"/>
        <v>416.5</v>
      </c>
      <c r="J1922" s="101">
        <f>VLOOKUP($A1922,'2021-22 Salary &amp; Benefits'!$A:$I,3,FALSE)</f>
        <v>1.04</v>
      </c>
      <c r="K1922" s="101">
        <f>VLOOKUP($A1922,'2021-22 Salary &amp; Benefits'!$A:$I,4,FALSE)</f>
        <v>1.04</v>
      </c>
      <c r="L1922" s="45">
        <f t="shared" si="419"/>
        <v>416.5</v>
      </c>
      <c r="M1922" s="29">
        <v>15</v>
      </c>
      <c r="N1922" s="31">
        <f t="shared" si="420"/>
        <v>27.766666666666666</v>
      </c>
      <c r="O1922" s="29">
        <v>1.1000000000000001</v>
      </c>
      <c r="P1922" s="29">
        <v>36</v>
      </c>
      <c r="Q1922" s="32">
        <f t="shared" si="421"/>
        <v>1099.56</v>
      </c>
      <c r="R1922" s="122">
        <f t="shared" si="422"/>
        <v>1.2217333333333333</v>
      </c>
      <c r="S1922" s="25">
        <f>VLOOKUP($A1922,'2021-22 Salary &amp; Benefits'!$A:$I,5,FALSE)</f>
        <v>67585</v>
      </c>
      <c r="T1922" s="25">
        <f>VLOOKUP($A1922,'2021-22 Salary &amp; Benefits'!$A:$I,6,FALSE)</f>
        <v>68937</v>
      </c>
      <c r="U1922" s="26">
        <f t="shared" si="423"/>
        <v>85873.681226666682</v>
      </c>
      <c r="V1922" s="26">
        <f t="shared" si="424"/>
        <v>1717.854805333307</v>
      </c>
      <c r="W1922" s="26">
        <f>'2021-22 Salary &amp; Benefits'!G$6</f>
        <v>11848.32</v>
      </c>
      <c r="X1922" s="28">
        <f>'2021-22 Salary &amp; Benefits'!H$6</f>
        <v>0.2271</v>
      </c>
      <c r="Y1922" s="28">
        <f>'2021-22 Salary &amp; Benefits'!I$6</f>
        <v>0.22070000000000001</v>
      </c>
      <c r="Z1922" s="26">
        <f t="shared" si="425"/>
        <v>34356.531050113059</v>
      </c>
      <c r="AA1922" s="27">
        <f t="shared" si="417"/>
        <v>1459.8589338666666</v>
      </c>
      <c r="AB1922" s="27">
        <f t="shared" si="426"/>
        <v>322.19086670437332</v>
      </c>
      <c r="AC1922" s="27">
        <f t="shared" si="427"/>
        <v>1782.0498005710399</v>
      </c>
      <c r="AD1922" s="26">
        <f t="shared" si="428"/>
        <v>123730.11688268409</v>
      </c>
    </row>
    <row r="1923" spans="1:30" s="5" customFormat="1">
      <c r="A1923" s="129" t="s">
        <v>2497</v>
      </c>
      <c r="B1923" s="129" t="s">
        <v>1781</v>
      </c>
      <c r="C1923" s="130">
        <v>5301</v>
      </c>
      <c r="D1923" s="129" t="s">
        <v>1827</v>
      </c>
      <c r="E1923" s="169">
        <f>VLOOKUP($C1923,'2020-21 School Level AAFTE'!$C:$Z,11,FALSE)</f>
        <v>0.45829999999999999</v>
      </c>
      <c r="F1923" s="169" t="str">
        <f>VLOOKUP($C1923,'2020-21 School Level AAFTE'!$C:$Z,8,FALSE)</f>
        <v>No</v>
      </c>
      <c r="G1923" s="167">
        <f>VLOOKUP($C1923,'2020-21 School Level AAFTE'!$C:$I,7,FALSE)</f>
        <v>156.60000000000002</v>
      </c>
      <c r="H1923" s="145">
        <f>IFERROR(IF(F1923= "yes",VLOOKUP(C1923,Summary!$B:$I,5,0),0),0)</f>
        <v>0</v>
      </c>
      <c r="I1923" s="144">
        <f t="shared" si="418"/>
        <v>0</v>
      </c>
      <c r="J1923" s="101">
        <f>VLOOKUP($A1923,'2021-22 Salary &amp; Benefits'!$A:$I,3,FALSE)</f>
        <v>1.04</v>
      </c>
      <c r="K1923" s="101">
        <f>VLOOKUP($A1923,'2021-22 Salary &amp; Benefits'!$A:$I,4,FALSE)</f>
        <v>1.04</v>
      </c>
      <c r="L1923" s="121">
        <f t="shared" si="419"/>
        <v>0</v>
      </c>
      <c r="M1923" s="29">
        <v>15</v>
      </c>
      <c r="N1923" s="31">
        <f t="shared" si="420"/>
        <v>0</v>
      </c>
      <c r="O1923" s="29">
        <v>1.1000000000000001</v>
      </c>
      <c r="P1923" s="29">
        <v>36</v>
      </c>
      <c r="Q1923" s="32">
        <f t="shared" si="421"/>
        <v>0</v>
      </c>
      <c r="R1923" s="122">
        <f t="shared" si="422"/>
        <v>0</v>
      </c>
      <c r="S1923" s="25">
        <f>VLOOKUP($A1923,'2021-22 Salary &amp; Benefits'!$A:$I,5,FALSE)</f>
        <v>67585</v>
      </c>
      <c r="T1923" s="25">
        <f>VLOOKUP($A1923,'2021-22 Salary &amp; Benefits'!$A:$I,6,FALSE)</f>
        <v>68937</v>
      </c>
      <c r="U1923" s="26">
        <f t="shared" si="423"/>
        <v>0</v>
      </c>
      <c r="V1923" s="26">
        <f t="shared" si="424"/>
        <v>0</v>
      </c>
      <c r="W1923" s="26">
        <f>'2021-22 Salary &amp; Benefits'!G$6</f>
        <v>11848.32</v>
      </c>
      <c r="X1923" s="28">
        <f>'2021-22 Salary &amp; Benefits'!H$6</f>
        <v>0.2271</v>
      </c>
      <c r="Y1923" s="28">
        <f>'2021-22 Salary &amp; Benefits'!I$6</f>
        <v>0.22070000000000001</v>
      </c>
      <c r="Z1923" s="26">
        <f t="shared" si="425"/>
        <v>0</v>
      </c>
      <c r="AA1923" s="27">
        <f t="shared" si="417"/>
        <v>0</v>
      </c>
      <c r="AB1923" s="27">
        <f t="shared" si="426"/>
        <v>0</v>
      </c>
      <c r="AC1923" s="27">
        <f t="shared" si="427"/>
        <v>0</v>
      </c>
      <c r="AD1923" s="26">
        <f t="shared" si="428"/>
        <v>0</v>
      </c>
    </row>
    <row r="1924" spans="1:30" s="5" customFormat="1">
      <c r="A1924" s="129" t="s">
        <v>2497</v>
      </c>
      <c r="B1924" s="129" t="s">
        <v>1781</v>
      </c>
      <c r="C1924" s="130">
        <v>1767</v>
      </c>
      <c r="D1924" s="129" t="s">
        <v>1786</v>
      </c>
      <c r="E1924" s="169">
        <f>VLOOKUP($C1924,'2020-21 School Level AAFTE'!$C:$Z,11,FALSE)</f>
        <v>0.48259999999999997</v>
      </c>
      <c r="F1924" s="169" t="str">
        <f>VLOOKUP($C1924,'2020-21 School Level AAFTE'!$C:$Z,8,FALSE)</f>
        <v>No</v>
      </c>
      <c r="G1924" s="167">
        <f>VLOOKUP($C1924,'2020-21 School Level AAFTE'!$C:$I,7,FALSE)</f>
        <v>16.399999999999999</v>
      </c>
      <c r="H1924" s="145">
        <f>IFERROR(IF(F1924= "yes",VLOOKUP(C1924,Summary!$B:$I,5,0),0),0)</f>
        <v>0</v>
      </c>
      <c r="I1924" s="144">
        <f t="shared" si="418"/>
        <v>0</v>
      </c>
      <c r="J1924" s="101">
        <f>VLOOKUP($A1924,'2021-22 Salary &amp; Benefits'!$A:$I,3,FALSE)</f>
        <v>1.04</v>
      </c>
      <c r="K1924" s="101">
        <f>VLOOKUP($A1924,'2021-22 Salary &amp; Benefits'!$A:$I,4,FALSE)</f>
        <v>1.04</v>
      </c>
      <c r="L1924" s="121">
        <f t="shared" si="419"/>
        <v>0</v>
      </c>
      <c r="M1924" s="29">
        <v>15</v>
      </c>
      <c r="N1924" s="31">
        <f t="shared" si="420"/>
        <v>0</v>
      </c>
      <c r="O1924" s="29">
        <v>1.1000000000000001</v>
      </c>
      <c r="P1924" s="29">
        <v>36</v>
      </c>
      <c r="Q1924" s="32">
        <f t="shared" si="421"/>
        <v>0</v>
      </c>
      <c r="R1924" s="122">
        <f t="shared" si="422"/>
        <v>0</v>
      </c>
      <c r="S1924" s="25">
        <f>VLOOKUP($A1924,'2021-22 Salary &amp; Benefits'!$A:$I,5,FALSE)</f>
        <v>67585</v>
      </c>
      <c r="T1924" s="25">
        <f>VLOOKUP($A1924,'2021-22 Salary &amp; Benefits'!$A:$I,6,FALSE)</f>
        <v>68937</v>
      </c>
      <c r="U1924" s="26">
        <f t="shared" si="423"/>
        <v>0</v>
      </c>
      <c r="V1924" s="26">
        <f t="shared" si="424"/>
        <v>0</v>
      </c>
      <c r="W1924" s="26">
        <f>'2021-22 Salary &amp; Benefits'!G$6</f>
        <v>11848.32</v>
      </c>
      <c r="X1924" s="28">
        <f>'2021-22 Salary &amp; Benefits'!H$6</f>
        <v>0.2271</v>
      </c>
      <c r="Y1924" s="28">
        <f>'2021-22 Salary &amp; Benefits'!I$6</f>
        <v>0.22070000000000001</v>
      </c>
      <c r="Z1924" s="26">
        <f t="shared" si="425"/>
        <v>0</v>
      </c>
      <c r="AA1924" s="27">
        <f t="shared" si="417"/>
        <v>0</v>
      </c>
      <c r="AB1924" s="27">
        <f t="shared" si="426"/>
        <v>0</v>
      </c>
      <c r="AC1924" s="27">
        <f t="shared" si="427"/>
        <v>0</v>
      </c>
      <c r="AD1924" s="26">
        <f t="shared" si="428"/>
        <v>0</v>
      </c>
    </row>
    <row r="1925" spans="1:30" s="5" customFormat="1">
      <c r="A1925" s="129" t="s">
        <v>2497</v>
      </c>
      <c r="B1925" s="129" t="s">
        <v>1781</v>
      </c>
      <c r="C1925" s="130">
        <v>3063</v>
      </c>
      <c r="D1925" s="129" t="s">
        <v>1810</v>
      </c>
      <c r="E1925" s="169">
        <f>VLOOKUP($C1925,'2020-21 School Level AAFTE'!$C:$Z,11,FALSE)</f>
        <v>0.65139999999999998</v>
      </c>
      <c r="F1925" s="169" t="str">
        <f>VLOOKUP($C1925,'2020-21 School Level AAFTE'!$C:$Z,8,FALSE)</f>
        <v>Yes</v>
      </c>
      <c r="G1925" s="167">
        <f>VLOOKUP($C1925,'2020-21 School Level AAFTE'!$C:$I,7,FALSE)</f>
        <v>444.27</v>
      </c>
      <c r="H1925" s="145">
        <f>IFERROR(IF(F1925= "yes",VLOOKUP(C1925,Summary!$B:$I,5,0),0),0)</f>
        <v>0</v>
      </c>
      <c r="I1925" s="144">
        <f t="shared" si="418"/>
        <v>444.27</v>
      </c>
      <c r="J1925" s="101">
        <f>VLOOKUP($A1925,'2021-22 Salary &amp; Benefits'!$A:$I,3,FALSE)</f>
        <v>1.04</v>
      </c>
      <c r="K1925" s="101">
        <f>VLOOKUP($A1925,'2021-22 Salary &amp; Benefits'!$A:$I,4,FALSE)</f>
        <v>1.04</v>
      </c>
      <c r="L1925" s="121">
        <f t="shared" si="419"/>
        <v>444.27</v>
      </c>
      <c r="M1925" s="29">
        <v>15</v>
      </c>
      <c r="N1925" s="31">
        <f t="shared" si="420"/>
        <v>29.617999999999999</v>
      </c>
      <c r="O1925" s="29">
        <v>1.1000000000000001</v>
      </c>
      <c r="P1925" s="29">
        <v>36</v>
      </c>
      <c r="Q1925" s="32">
        <f t="shared" si="421"/>
        <v>1172.8727999999999</v>
      </c>
      <c r="R1925" s="122">
        <f t="shared" si="422"/>
        <v>1.3031919999999999</v>
      </c>
      <c r="S1925" s="25">
        <f>VLOOKUP($A1925,'2021-22 Salary &amp; Benefits'!$A:$I,5,FALSE)</f>
        <v>67585</v>
      </c>
      <c r="T1925" s="25">
        <f>VLOOKUP($A1925,'2021-22 Salary &amp; Benefits'!$A:$I,6,FALSE)</f>
        <v>68937</v>
      </c>
      <c r="U1925" s="26">
        <f t="shared" si="423"/>
        <v>91599.280572800009</v>
      </c>
      <c r="V1925" s="26">
        <f t="shared" si="424"/>
        <v>1832.3922073599824</v>
      </c>
      <c r="W1925" s="26">
        <f>'2021-22 Salary &amp; Benefits'!G$6</f>
        <v>11848.32</v>
      </c>
      <c r="X1925" s="28">
        <f>'2021-22 Salary &amp; Benefits'!H$6</f>
        <v>0.2271</v>
      </c>
      <c r="Y1925" s="28">
        <f>'2021-22 Salary &amp; Benefits'!I$6</f>
        <v>0.22070000000000001</v>
      </c>
      <c r="Z1925" s="26">
        <f t="shared" si="425"/>
        <v>36647.241415687226</v>
      </c>
      <c r="AA1925" s="27">
        <f t="shared" si="417"/>
        <v>1557.1945463359998</v>
      </c>
      <c r="AB1925" s="27">
        <f t="shared" si="426"/>
        <v>343.67283637635518</v>
      </c>
      <c r="AC1925" s="27">
        <f t="shared" si="427"/>
        <v>1900.867382712355</v>
      </c>
      <c r="AD1925" s="26">
        <f t="shared" si="428"/>
        <v>131979.78157855957</v>
      </c>
    </row>
    <row r="1926" spans="1:30" s="5" customFormat="1">
      <c r="A1926" s="129" t="s">
        <v>2497</v>
      </c>
      <c r="B1926" s="129" t="s">
        <v>1781</v>
      </c>
      <c r="C1926" s="130">
        <v>2191</v>
      </c>
      <c r="D1926" s="129" t="s">
        <v>1798</v>
      </c>
      <c r="E1926" s="169">
        <f>VLOOKUP($C1926,'2020-21 School Level AAFTE'!$C:$Z,11,FALSE)</f>
        <v>0.87960000000000005</v>
      </c>
      <c r="F1926" s="169" t="str">
        <f>VLOOKUP($C1926,'2020-21 School Level AAFTE'!$C:$Z,8,FALSE)</f>
        <v>Yes</v>
      </c>
      <c r="G1926" s="167">
        <f>VLOOKUP($C1926,'2020-21 School Level AAFTE'!$C:$I,7,FALSE)</f>
        <v>465.13</v>
      </c>
      <c r="H1926" s="145">
        <f>IFERROR(IF(F1926= "yes",VLOOKUP(C1926,Summary!$B:$I,5,0),0),0)</f>
        <v>0</v>
      </c>
      <c r="I1926" s="144">
        <f t="shared" si="418"/>
        <v>465.13</v>
      </c>
      <c r="J1926" s="101">
        <f>VLOOKUP($A1926,'2021-22 Salary &amp; Benefits'!$A:$I,3,FALSE)</f>
        <v>1.04</v>
      </c>
      <c r="K1926" s="101">
        <f>VLOOKUP($A1926,'2021-22 Salary &amp; Benefits'!$A:$I,4,FALSE)</f>
        <v>1.04</v>
      </c>
      <c r="L1926" s="121">
        <f t="shared" si="419"/>
        <v>465.13</v>
      </c>
      <c r="M1926" s="29">
        <v>15</v>
      </c>
      <c r="N1926" s="31">
        <f t="shared" si="420"/>
        <v>31.008666666666667</v>
      </c>
      <c r="O1926" s="29">
        <v>1.1000000000000001</v>
      </c>
      <c r="P1926" s="29">
        <v>36</v>
      </c>
      <c r="Q1926" s="32">
        <f t="shared" si="421"/>
        <v>1227.9432000000002</v>
      </c>
      <c r="R1926" s="122">
        <f t="shared" si="422"/>
        <v>1.3643813333333334</v>
      </c>
      <c r="S1926" s="25">
        <f>VLOOKUP($A1926,'2021-22 Salary &amp; Benefits'!$A:$I,5,FALSE)</f>
        <v>67585</v>
      </c>
      <c r="T1926" s="25">
        <f>VLOOKUP($A1926,'2021-22 Salary &amp; Benefits'!$A:$I,6,FALSE)</f>
        <v>68937</v>
      </c>
      <c r="U1926" s="26">
        <f t="shared" si="423"/>
        <v>95900.180909866685</v>
      </c>
      <c r="V1926" s="26">
        <f t="shared" si="424"/>
        <v>1918.4293051733111</v>
      </c>
      <c r="W1926" s="26">
        <f>'2021-22 Salary &amp; Benefits'!G$6</f>
        <v>11848.32</v>
      </c>
      <c r="X1926" s="28">
        <f>'2021-22 Salary &amp; Benefits'!H$6</f>
        <v>0.2271</v>
      </c>
      <c r="Y1926" s="28">
        <f>'2021-22 Salary &amp; Benefits'!I$6</f>
        <v>0.22070000000000001</v>
      </c>
      <c r="Z1926" s="26">
        <f t="shared" si="425"/>
        <v>38367.955071642471</v>
      </c>
      <c r="AA1926" s="27">
        <f t="shared" si="417"/>
        <v>1630.3101702506665</v>
      </c>
      <c r="AB1926" s="27">
        <f t="shared" si="426"/>
        <v>359.8094545743221</v>
      </c>
      <c r="AC1926" s="27">
        <f t="shared" si="427"/>
        <v>1990.1196248249885</v>
      </c>
      <c r="AD1926" s="26">
        <f t="shared" si="428"/>
        <v>138176.68491150747</v>
      </c>
    </row>
    <row r="1927" spans="1:30" s="5" customFormat="1">
      <c r="A1927" s="129" t="s">
        <v>2497</v>
      </c>
      <c r="B1927" s="129" t="s">
        <v>1781</v>
      </c>
      <c r="C1927" s="130">
        <v>2109</v>
      </c>
      <c r="D1927" s="129" t="s">
        <v>1792</v>
      </c>
      <c r="E1927" s="169">
        <f>VLOOKUP($C1927,'2020-21 School Level AAFTE'!$C:$Z,11,FALSE)</f>
        <v>0.78090000000000004</v>
      </c>
      <c r="F1927" s="169" t="str">
        <f>VLOOKUP($C1927,'2020-21 School Level AAFTE'!$C:$Z,8,FALSE)</f>
        <v>Yes</v>
      </c>
      <c r="G1927" s="167">
        <f>VLOOKUP($C1927,'2020-21 School Level AAFTE'!$C:$I,7,FALSE)</f>
        <v>493.31</v>
      </c>
      <c r="H1927" s="145">
        <f>IFERROR(IF(F1927= "yes",VLOOKUP(C1927,Summary!$B:$I,5,0),0),0)</f>
        <v>0</v>
      </c>
      <c r="I1927" s="143">
        <f t="shared" si="418"/>
        <v>493.31</v>
      </c>
      <c r="J1927" s="101">
        <f>VLOOKUP($A1927,'2021-22 Salary &amp; Benefits'!$A:$I,3,FALSE)</f>
        <v>1.04</v>
      </c>
      <c r="K1927" s="101">
        <f>VLOOKUP($A1927,'2021-22 Salary &amp; Benefits'!$A:$I,4,FALSE)</f>
        <v>1.04</v>
      </c>
      <c r="L1927" s="45">
        <f t="shared" si="419"/>
        <v>493.31</v>
      </c>
      <c r="M1927" s="29">
        <v>15</v>
      </c>
      <c r="N1927" s="31">
        <f t="shared" si="420"/>
        <v>32.887333333333331</v>
      </c>
      <c r="O1927" s="29">
        <v>1.1000000000000001</v>
      </c>
      <c r="P1927" s="29">
        <v>36</v>
      </c>
      <c r="Q1927" s="32">
        <f t="shared" si="421"/>
        <v>1302.3383999999999</v>
      </c>
      <c r="R1927" s="122">
        <f t="shared" si="422"/>
        <v>1.4470426666666665</v>
      </c>
      <c r="S1927" s="25">
        <f>VLOOKUP($A1927,'2021-22 Salary &amp; Benefits'!$A:$I,5,FALSE)</f>
        <v>67585</v>
      </c>
      <c r="T1927" s="25">
        <f>VLOOKUP($A1927,'2021-22 Salary &amp; Benefits'!$A:$I,6,FALSE)</f>
        <v>68937</v>
      </c>
      <c r="U1927" s="26">
        <f t="shared" si="423"/>
        <v>101710.31377173333</v>
      </c>
      <c r="V1927" s="26">
        <f t="shared" si="424"/>
        <v>2034.6577527466434</v>
      </c>
      <c r="W1927" s="26">
        <f>'2021-22 Salary &amp; Benefits'!G$6</f>
        <v>11848.32</v>
      </c>
      <c r="X1927" s="28">
        <f>'2021-22 Salary &amp; Benefits'!H$6</f>
        <v>0.2271</v>
      </c>
      <c r="Y1927" s="28">
        <f>'2021-22 Salary &amp; Benefits'!I$6</f>
        <v>0.22070000000000001</v>
      </c>
      <c r="Z1927" s="26">
        <f t="shared" si="425"/>
        <v>40692.485791911822</v>
      </c>
      <c r="AA1927" s="27">
        <f t="shared" si="417"/>
        <v>1729.082858741333</v>
      </c>
      <c r="AB1927" s="27">
        <f t="shared" si="426"/>
        <v>381.6085869242122</v>
      </c>
      <c r="AC1927" s="27">
        <f t="shared" si="427"/>
        <v>2110.691445665545</v>
      </c>
      <c r="AD1927" s="26">
        <f t="shared" si="428"/>
        <v>146548.14876205736</v>
      </c>
    </row>
    <row r="1928" spans="1:30" s="5" customFormat="1">
      <c r="A1928" s="129" t="s">
        <v>2497</v>
      </c>
      <c r="B1928" s="129" t="s">
        <v>1781</v>
      </c>
      <c r="C1928" s="130">
        <v>2296</v>
      </c>
      <c r="D1928" s="129" t="s">
        <v>1801</v>
      </c>
      <c r="E1928" s="169">
        <f>VLOOKUP($C1928,'2020-21 School Level AAFTE'!$C:$Z,11,FALSE)</f>
        <v>0.18990000000000001</v>
      </c>
      <c r="F1928" s="169" t="str">
        <f>VLOOKUP($C1928,'2020-21 School Level AAFTE'!$C:$Z,8,FALSE)</f>
        <v>No</v>
      </c>
      <c r="G1928" s="167">
        <f>VLOOKUP($C1928,'2020-21 School Level AAFTE'!$C:$I,7,FALSE)</f>
        <v>359.19</v>
      </c>
      <c r="H1928" s="145">
        <f>IFERROR(IF(F1928= "yes",VLOOKUP(C1928,Summary!$B:$I,5,0),0),0)</f>
        <v>0</v>
      </c>
      <c r="I1928" s="144">
        <f t="shared" si="418"/>
        <v>0</v>
      </c>
      <c r="J1928" s="101">
        <f>VLOOKUP($A1928,'2021-22 Salary &amp; Benefits'!$A:$I,3,FALSE)</f>
        <v>1.04</v>
      </c>
      <c r="K1928" s="101">
        <f>VLOOKUP($A1928,'2021-22 Salary &amp; Benefits'!$A:$I,4,FALSE)</f>
        <v>1.04</v>
      </c>
      <c r="L1928" s="121">
        <f t="shared" si="419"/>
        <v>0</v>
      </c>
      <c r="M1928" s="29">
        <v>15</v>
      </c>
      <c r="N1928" s="31">
        <f t="shared" si="420"/>
        <v>0</v>
      </c>
      <c r="O1928" s="29">
        <v>1.1000000000000001</v>
      </c>
      <c r="P1928" s="29">
        <v>36</v>
      </c>
      <c r="Q1928" s="32">
        <f t="shared" si="421"/>
        <v>0</v>
      </c>
      <c r="R1928" s="122">
        <f t="shared" si="422"/>
        <v>0</v>
      </c>
      <c r="S1928" s="25">
        <f>VLOOKUP($A1928,'2021-22 Salary &amp; Benefits'!$A:$I,5,FALSE)</f>
        <v>67585</v>
      </c>
      <c r="T1928" s="25">
        <f>VLOOKUP($A1928,'2021-22 Salary &amp; Benefits'!$A:$I,6,FALSE)</f>
        <v>68937</v>
      </c>
      <c r="U1928" s="26">
        <f t="shared" si="423"/>
        <v>0</v>
      </c>
      <c r="V1928" s="26">
        <f t="shared" si="424"/>
        <v>0</v>
      </c>
      <c r="W1928" s="26">
        <f>'2021-22 Salary &amp; Benefits'!G$6</f>
        <v>11848.32</v>
      </c>
      <c r="X1928" s="28">
        <f>'2021-22 Salary &amp; Benefits'!H$6</f>
        <v>0.2271</v>
      </c>
      <c r="Y1928" s="28">
        <f>'2021-22 Salary &amp; Benefits'!I$6</f>
        <v>0.22070000000000001</v>
      </c>
      <c r="Z1928" s="26">
        <f t="shared" si="425"/>
        <v>0</v>
      </c>
      <c r="AA1928" s="27">
        <f t="shared" si="417"/>
        <v>0</v>
      </c>
      <c r="AB1928" s="27">
        <f t="shared" si="426"/>
        <v>0</v>
      </c>
      <c r="AC1928" s="27">
        <f t="shared" si="427"/>
        <v>0</v>
      </c>
      <c r="AD1928" s="26">
        <f t="shared" si="428"/>
        <v>0</v>
      </c>
    </row>
    <row r="1929" spans="1:30" s="5" customFormat="1">
      <c r="A1929" s="129" t="s">
        <v>2497</v>
      </c>
      <c r="B1929" s="129" t="s">
        <v>1781</v>
      </c>
      <c r="C1929" s="130">
        <v>4192</v>
      </c>
      <c r="D1929" s="129" t="s">
        <v>772</v>
      </c>
      <c r="E1929" s="169">
        <f>VLOOKUP($C1929,'2020-21 School Level AAFTE'!$C:$Z,11,FALSE)</f>
        <v>0.30370000000000003</v>
      </c>
      <c r="F1929" s="169" t="str">
        <f>VLOOKUP($C1929,'2020-21 School Level AAFTE'!$C:$Z,8,FALSE)</f>
        <v>No</v>
      </c>
      <c r="G1929" s="167">
        <f>VLOOKUP($C1929,'2020-21 School Level AAFTE'!$C:$I,7,FALSE)</f>
        <v>384.43</v>
      </c>
      <c r="H1929" s="145">
        <f>IFERROR(IF(F1929= "yes",VLOOKUP(C1929,Summary!$B:$I,5,0),0),0)</f>
        <v>0</v>
      </c>
      <c r="I1929" s="144">
        <f t="shared" si="418"/>
        <v>0</v>
      </c>
      <c r="J1929" s="101">
        <f>VLOOKUP($A1929,'2021-22 Salary &amp; Benefits'!$A:$I,3,FALSE)</f>
        <v>1.04</v>
      </c>
      <c r="K1929" s="101">
        <f>VLOOKUP($A1929,'2021-22 Salary &amp; Benefits'!$A:$I,4,FALSE)</f>
        <v>1.04</v>
      </c>
      <c r="L1929" s="121">
        <f t="shared" si="419"/>
        <v>0</v>
      </c>
      <c r="M1929" s="29">
        <v>15</v>
      </c>
      <c r="N1929" s="31">
        <f t="shared" si="420"/>
        <v>0</v>
      </c>
      <c r="O1929" s="29">
        <v>1.1000000000000001</v>
      </c>
      <c r="P1929" s="29">
        <v>36</v>
      </c>
      <c r="Q1929" s="32">
        <f t="shared" si="421"/>
        <v>0</v>
      </c>
      <c r="R1929" s="122">
        <f t="shared" si="422"/>
        <v>0</v>
      </c>
      <c r="S1929" s="25">
        <f>VLOOKUP($A1929,'2021-22 Salary &amp; Benefits'!$A:$I,5,FALSE)</f>
        <v>67585</v>
      </c>
      <c r="T1929" s="25">
        <f>VLOOKUP($A1929,'2021-22 Salary &amp; Benefits'!$A:$I,6,FALSE)</f>
        <v>68937</v>
      </c>
      <c r="U1929" s="26">
        <f t="shared" si="423"/>
        <v>0</v>
      </c>
      <c r="V1929" s="26">
        <f t="shared" si="424"/>
        <v>0</v>
      </c>
      <c r="W1929" s="26">
        <f>'2021-22 Salary &amp; Benefits'!G$6</f>
        <v>11848.32</v>
      </c>
      <c r="X1929" s="28">
        <f>'2021-22 Salary &amp; Benefits'!H$6</f>
        <v>0.2271</v>
      </c>
      <c r="Y1929" s="28">
        <f>'2021-22 Salary &amp; Benefits'!I$6</f>
        <v>0.22070000000000001</v>
      </c>
      <c r="Z1929" s="26">
        <f t="shared" si="425"/>
        <v>0</v>
      </c>
      <c r="AA1929" s="27">
        <f t="shared" si="417"/>
        <v>0</v>
      </c>
      <c r="AB1929" s="27">
        <f t="shared" si="426"/>
        <v>0</v>
      </c>
      <c r="AC1929" s="27">
        <f t="shared" si="427"/>
        <v>0</v>
      </c>
      <c r="AD1929" s="26">
        <f t="shared" si="428"/>
        <v>0</v>
      </c>
    </row>
    <row r="1930" spans="1:30" s="5" customFormat="1">
      <c r="A1930" s="129" t="s">
        <v>2512</v>
      </c>
      <c r="B1930" s="129" t="s">
        <v>1929</v>
      </c>
      <c r="C1930" s="130">
        <v>5381</v>
      </c>
      <c r="D1930" s="129" t="s">
        <v>1929</v>
      </c>
      <c r="E1930" s="169">
        <f>VLOOKUP($C1930,'2020-21 School Level AAFTE'!$C:$Z,11,FALSE)</f>
        <v>0.4355</v>
      </c>
      <c r="F1930" s="169" t="str">
        <f>VLOOKUP($C1930,'2020-21 School Level AAFTE'!$C:$Z,8,FALSE)</f>
        <v>No</v>
      </c>
      <c r="G1930" s="167">
        <f>VLOOKUP($C1930,'2020-21 School Level AAFTE'!$C:$I,7,FALSE)</f>
        <v>598.1</v>
      </c>
      <c r="H1930" s="145">
        <f>IFERROR(IF(F1930= "yes",VLOOKUP(C1930,Summary!$B:$I,5,0),0),0)</f>
        <v>0</v>
      </c>
      <c r="I1930" s="144">
        <f t="shared" si="418"/>
        <v>0</v>
      </c>
      <c r="J1930" s="101">
        <f>VLOOKUP($A1930,'2021-22 Salary &amp; Benefits'!$A:$I,3,FALSE)</f>
        <v>1.04</v>
      </c>
      <c r="K1930" s="101">
        <f>VLOOKUP($A1930,'2021-22 Salary &amp; Benefits'!$A:$I,4,FALSE)</f>
        <v>1.04</v>
      </c>
      <c r="L1930" s="121">
        <f t="shared" si="419"/>
        <v>0</v>
      </c>
      <c r="M1930" s="29">
        <v>15</v>
      </c>
      <c r="N1930" s="31">
        <f t="shared" si="420"/>
        <v>0</v>
      </c>
      <c r="O1930" s="29">
        <v>1.1000000000000001</v>
      </c>
      <c r="P1930" s="29">
        <v>36</v>
      </c>
      <c r="Q1930" s="32">
        <f t="shared" si="421"/>
        <v>0</v>
      </c>
      <c r="R1930" s="122">
        <f t="shared" si="422"/>
        <v>0</v>
      </c>
      <c r="S1930" s="25">
        <f>VLOOKUP($A1930,'2021-22 Salary &amp; Benefits'!$A:$I,5,FALSE)</f>
        <v>67585</v>
      </c>
      <c r="T1930" s="25">
        <f>VLOOKUP($A1930,'2021-22 Salary &amp; Benefits'!$A:$I,6,FALSE)</f>
        <v>68937</v>
      </c>
      <c r="U1930" s="26">
        <f t="shared" si="423"/>
        <v>0</v>
      </c>
      <c r="V1930" s="26">
        <f t="shared" si="424"/>
        <v>0</v>
      </c>
      <c r="W1930" s="26">
        <f>'2021-22 Salary &amp; Benefits'!G$6</f>
        <v>11848.32</v>
      </c>
      <c r="X1930" s="28">
        <f>'2021-22 Salary &amp; Benefits'!H$6</f>
        <v>0.2271</v>
      </c>
      <c r="Y1930" s="28">
        <f>'2021-22 Salary &amp; Benefits'!I$6</f>
        <v>0.22070000000000001</v>
      </c>
      <c r="Z1930" s="26">
        <f t="shared" si="425"/>
        <v>0</v>
      </c>
      <c r="AA1930" s="27">
        <f t="shared" si="417"/>
        <v>0</v>
      </c>
      <c r="AB1930" s="27">
        <f t="shared" si="426"/>
        <v>0</v>
      </c>
      <c r="AC1930" s="27">
        <f t="shared" si="427"/>
        <v>0</v>
      </c>
      <c r="AD1930" s="26">
        <f t="shared" si="428"/>
        <v>0</v>
      </c>
    </row>
    <row r="1931" spans="1:30" s="5" customFormat="1">
      <c r="A1931" s="129" t="s">
        <v>2417</v>
      </c>
      <c r="B1931" s="129" t="s">
        <v>1186</v>
      </c>
      <c r="C1931" s="130">
        <v>3050</v>
      </c>
      <c r="D1931" s="129" t="s">
        <v>1188</v>
      </c>
      <c r="E1931" s="169">
        <f>VLOOKUP($C1931,'2020-21 School Level AAFTE'!$C:$Z,11,FALSE)</f>
        <v>0.65400000000000003</v>
      </c>
      <c r="F1931" s="169" t="str">
        <f>VLOOKUP($C1931,'2020-21 School Level AAFTE'!$C:$Z,8,FALSE)</f>
        <v>Yes</v>
      </c>
      <c r="G1931" s="167">
        <f>VLOOKUP($C1931,'2020-21 School Level AAFTE'!$C:$I,7,FALSE)</f>
        <v>42.4</v>
      </c>
      <c r="H1931" s="145">
        <f>IFERROR(IF(F1931= "yes",VLOOKUP(C1931,Summary!$B:$I,5,0),0),0)</f>
        <v>0</v>
      </c>
      <c r="I1931" s="144">
        <f t="shared" si="418"/>
        <v>42.4</v>
      </c>
      <c r="J1931" s="101">
        <f>VLOOKUP($A1931,'2021-22 Salary &amp; Benefits'!$A:$I,3,FALSE)</f>
        <v>1</v>
      </c>
      <c r="K1931" s="101">
        <f>VLOOKUP($A1931,'2021-22 Salary &amp; Benefits'!$A:$I,4,FALSE)</f>
        <v>1</v>
      </c>
      <c r="L1931" s="121">
        <f t="shared" si="419"/>
        <v>42.4</v>
      </c>
      <c r="M1931" s="29">
        <v>15</v>
      </c>
      <c r="N1931" s="31">
        <f t="shared" si="420"/>
        <v>2.8266666666666667</v>
      </c>
      <c r="O1931" s="29">
        <v>1.1000000000000001</v>
      </c>
      <c r="P1931" s="29">
        <v>36</v>
      </c>
      <c r="Q1931" s="32">
        <f t="shared" si="421"/>
        <v>111.93600000000001</v>
      </c>
      <c r="R1931" s="122">
        <f t="shared" si="422"/>
        <v>0.12437333333333334</v>
      </c>
      <c r="S1931" s="25">
        <f>VLOOKUP($A1931,'2021-22 Salary &amp; Benefits'!$A:$I,5,FALSE)</f>
        <v>67585</v>
      </c>
      <c r="T1931" s="25">
        <f>VLOOKUP($A1931,'2021-22 Salary &amp; Benefits'!$A:$I,6,FALSE)</f>
        <v>68937</v>
      </c>
      <c r="U1931" s="26">
        <f t="shared" si="423"/>
        <v>8405.771733333333</v>
      </c>
      <c r="V1931" s="26">
        <f t="shared" si="424"/>
        <v>168.15274666666664</v>
      </c>
      <c r="W1931" s="26">
        <f>'2021-22 Salary &amp; Benefits'!G$6</f>
        <v>11848.32</v>
      </c>
      <c r="X1931" s="28">
        <f>'2021-22 Salary &amp; Benefits'!H$6</f>
        <v>0.2271</v>
      </c>
      <c r="Y1931" s="28">
        <f>'2021-22 Salary &amp; Benefits'!I$6</f>
        <v>0.22070000000000001</v>
      </c>
      <c r="Z1931" s="26">
        <f t="shared" si="425"/>
        <v>3419.6771246293333</v>
      </c>
      <c r="AA1931" s="27">
        <f t="shared" si="417"/>
        <v>142.89874133333331</v>
      </c>
      <c r="AB1931" s="27">
        <f t="shared" si="426"/>
        <v>31.53775221226666</v>
      </c>
      <c r="AC1931" s="27">
        <f t="shared" si="427"/>
        <v>174.43649354559997</v>
      </c>
      <c r="AD1931" s="26">
        <f t="shared" si="428"/>
        <v>12168.038098174933</v>
      </c>
    </row>
    <row r="1932" spans="1:30" s="5" customFormat="1">
      <c r="A1932" s="129" t="s">
        <v>2417</v>
      </c>
      <c r="B1932" s="129" t="s">
        <v>1186</v>
      </c>
      <c r="C1932" s="130">
        <v>2186</v>
      </c>
      <c r="D1932" s="129" t="s">
        <v>1187</v>
      </c>
      <c r="E1932" s="169">
        <f>VLOOKUP($C1932,'2020-21 School Level AAFTE'!$C:$Z,11,FALSE)</f>
        <v>0.38329999999999997</v>
      </c>
      <c r="F1932" s="169" t="str">
        <f>VLOOKUP($C1932,'2020-21 School Level AAFTE'!$C:$Z,8,FALSE)</f>
        <v>No</v>
      </c>
      <c r="G1932" s="167">
        <f>VLOOKUP($C1932,'2020-21 School Level AAFTE'!$C:$I,7,FALSE)</f>
        <v>32.39</v>
      </c>
      <c r="H1932" s="145">
        <f>IFERROR(IF(F1932= "yes",VLOOKUP(C1932,Summary!$B:$I,5,0),0),0)</f>
        <v>0</v>
      </c>
      <c r="I1932" s="144">
        <f t="shared" si="418"/>
        <v>0</v>
      </c>
      <c r="J1932" s="101">
        <f>VLOOKUP($A1932,'2021-22 Salary &amp; Benefits'!$A:$I,3,FALSE)</f>
        <v>1</v>
      </c>
      <c r="K1932" s="101">
        <f>VLOOKUP($A1932,'2021-22 Salary &amp; Benefits'!$A:$I,4,FALSE)</f>
        <v>1</v>
      </c>
      <c r="L1932" s="121">
        <f t="shared" si="419"/>
        <v>0</v>
      </c>
      <c r="M1932" s="29">
        <v>15</v>
      </c>
      <c r="N1932" s="31">
        <f t="shared" si="420"/>
        <v>0</v>
      </c>
      <c r="O1932" s="29">
        <v>1.1000000000000001</v>
      </c>
      <c r="P1932" s="29">
        <v>36</v>
      </c>
      <c r="Q1932" s="32">
        <f t="shared" si="421"/>
        <v>0</v>
      </c>
      <c r="R1932" s="122">
        <f t="shared" si="422"/>
        <v>0</v>
      </c>
      <c r="S1932" s="25">
        <f>VLOOKUP($A1932,'2021-22 Salary &amp; Benefits'!$A:$I,5,FALSE)</f>
        <v>67585</v>
      </c>
      <c r="T1932" s="25">
        <f>VLOOKUP($A1932,'2021-22 Salary &amp; Benefits'!$A:$I,6,FALSE)</f>
        <v>68937</v>
      </c>
      <c r="U1932" s="26">
        <f t="shared" si="423"/>
        <v>0</v>
      </c>
      <c r="V1932" s="26">
        <f t="shared" si="424"/>
        <v>0</v>
      </c>
      <c r="W1932" s="26">
        <f>'2021-22 Salary &amp; Benefits'!G$6</f>
        <v>11848.32</v>
      </c>
      <c r="X1932" s="28">
        <f>'2021-22 Salary &amp; Benefits'!H$6</f>
        <v>0.2271</v>
      </c>
      <c r="Y1932" s="28">
        <f>'2021-22 Salary &amp; Benefits'!I$6</f>
        <v>0.22070000000000001</v>
      </c>
      <c r="Z1932" s="26">
        <f t="shared" si="425"/>
        <v>0</v>
      </c>
      <c r="AA1932" s="27">
        <f t="shared" si="417"/>
        <v>0</v>
      </c>
      <c r="AB1932" s="27">
        <f t="shared" si="426"/>
        <v>0</v>
      </c>
      <c r="AC1932" s="27">
        <f t="shared" si="427"/>
        <v>0</v>
      </c>
      <c r="AD1932" s="26">
        <f t="shared" si="428"/>
        <v>0</v>
      </c>
    </row>
    <row r="1933" spans="1:30" s="5" customFormat="1">
      <c r="A1933" s="129" t="s">
        <v>2562</v>
      </c>
      <c r="B1933" s="129" t="s">
        <v>2168</v>
      </c>
      <c r="C1933" s="130">
        <v>3069</v>
      </c>
      <c r="D1933" s="129" t="s">
        <v>2170</v>
      </c>
      <c r="E1933" s="169">
        <f>VLOOKUP($C1933,'2020-21 School Level AAFTE'!$C:$Z,11,FALSE)</f>
        <v>0.3261</v>
      </c>
      <c r="F1933" s="169" t="str">
        <f>VLOOKUP($C1933,'2020-21 School Level AAFTE'!$C:$Z,8,FALSE)</f>
        <v>No</v>
      </c>
      <c r="G1933" s="167">
        <f>VLOOKUP($C1933,'2020-21 School Level AAFTE'!$C:$I,7,FALSE)</f>
        <v>88</v>
      </c>
      <c r="H1933" s="145">
        <f>IFERROR(IF(F1933= "yes",VLOOKUP(C1933,Summary!$B:$I,5,0),0),0)</f>
        <v>0</v>
      </c>
      <c r="I1933" s="144">
        <f t="shared" si="418"/>
        <v>0</v>
      </c>
      <c r="J1933" s="101">
        <f>VLOOKUP($A1933,'2021-22 Salary &amp; Benefits'!$A:$I,3,FALSE)</f>
        <v>1</v>
      </c>
      <c r="K1933" s="101">
        <f>VLOOKUP($A1933,'2021-22 Salary &amp; Benefits'!$A:$I,4,FALSE)</f>
        <v>1</v>
      </c>
      <c r="L1933" s="121">
        <f t="shared" si="419"/>
        <v>0</v>
      </c>
      <c r="M1933" s="29">
        <v>15</v>
      </c>
      <c r="N1933" s="31">
        <f t="shared" si="420"/>
        <v>0</v>
      </c>
      <c r="O1933" s="29">
        <v>1.1000000000000001</v>
      </c>
      <c r="P1933" s="29">
        <v>36</v>
      </c>
      <c r="Q1933" s="32">
        <f t="shared" si="421"/>
        <v>0</v>
      </c>
      <c r="R1933" s="122">
        <f t="shared" si="422"/>
        <v>0</v>
      </c>
      <c r="S1933" s="25">
        <f>VLOOKUP($A1933,'2021-22 Salary &amp; Benefits'!$A:$I,5,FALSE)</f>
        <v>67585</v>
      </c>
      <c r="T1933" s="25">
        <f>VLOOKUP($A1933,'2021-22 Salary &amp; Benefits'!$A:$I,6,FALSE)</f>
        <v>68937</v>
      </c>
      <c r="U1933" s="26">
        <f t="shared" si="423"/>
        <v>0</v>
      </c>
      <c r="V1933" s="26">
        <f t="shared" si="424"/>
        <v>0</v>
      </c>
      <c r="W1933" s="26">
        <f>'2021-22 Salary &amp; Benefits'!G$6</f>
        <v>11848.32</v>
      </c>
      <c r="X1933" s="28">
        <f>'2021-22 Salary &amp; Benefits'!H$6</f>
        <v>0.2271</v>
      </c>
      <c r="Y1933" s="28">
        <f>'2021-22 Salary &amp; Benefits'!I$6</f>
        <v>0.22070000000000001</v>
      </c>
      <c r="Z1933" s="26">
        <f t="shared" si="425"/>
        <v>0</v>
      </c>
      <c r="AA1933" s="27">
        <f t="shared" ref="AA1933:AA1996" si="429">($T1933*$K1933*$R1933/180*3)</f>
        <v>0</v>
      </c>
      <c r="AB1933" s="27">
        <f t="shared" si="426"/>
        <v>0</v>
      </c>
      <c r="AC1933" s="27">
        <f t="shared" si="427"/>
        <v>0</v>
      </c>
      <c r="AD1933" s="26">
        <f t="shared" si="428"/>
        <v>0</v>
      </c>
    </row>
    <row r="1934" spans="1:30" s="5" customFormat="1">
      <c r="A1934" s="129" t="s">
        <v>2562</v>
      </c>
      <c r="B1934" s="129" t="s">
        <v>2168</v>
      </c>
      <c r="C1934" s="130">
        <v>3068</v>
      </c>
      <c r="D1934" s="129" t="s">
        <v>2169</v>
      </c>
      <c r="E1934" s="169">
        <f>VLOOKUP($C1934,'2020-21 School Level AAFTE'!$C:$Z,11,FALSE)</f>
        <v>0.47749999999999998</v>
      </c>
      <c r="F1934" s="169" t="str">
        <f>VLOOKUP($C1934,'2020-21 School Level AAFTE'!$C:$Z,8,FALSE)</f>
        <v>No</v>
      </c>
      <c r="G1934" s="167">
        <f>VLOOKUP($C1934,'2020-21 School Level AAFTE'!$C:$I,7,FALSE)</f>
        <v>43.480000000000004</v>
      </c>
      <c r="H1934" s="145">
        <f>IFERROR(IF(F1934= "yes",VLOOKUP(C1934,Summary!$B:$I,5,0),0),0)</f>
        <v>0</v>
      </c>
      <c r="I1934" s="143">
        <f t="shared" si="418"/>
        <v>0</v>
      </c>
      <c r="J1934" s="101">
        <f>VLOOKUP($A1934,'2021-22 Salary &amp; Benefits'!$A:$I,3,FALSE)</f>
        <v>1</v>
      </c>
      <c r="K1934" s="101">
        <f>VLOOKUP($A1934,'2021-22 Salary &amp; Benefits'!$A:$I,4,FALSE)</f>
        <v>1</v>
      </c>
      <c r="L1934" s="45">
        <f t="shared" si="419"/>
        <v>0</v>
      </c>
      <c r="M1934" s="29">
        <v>15</v>
      </c>
      <c r="N1934" s="31">
        <f t="shared" si="420"/>
        <v>0</v>
      </c>
      <c r="O1934" s="29">
        <v>1.1000000000000001</v>
      </c>
      <c r="P1934" s="29">
        <v>36</v>
      </c>
      <c r="Q1934" s="32">
        <f t="shared" si="421"/>
        <v>0</v>
      </c>
      <c r="R1934" s="122">
        <f t="shared" si="422"/>
        <v>0</v>
      </c>
      <c r="S1934" s="25">
        <f>VLOOKUP($A1934,'2021-22 Salary &amp; Benefits'!$A:$I,5,FALSE)</f>
        <v>67585</v>
      </c>
      <c r="T1934" s="25">
        <f>VLOOKUP($A1934,'2021-22 Salary &amp; Benefits'!$A:$I,6,FALSE)</f>
        <v>68937</v>
      </c>
      <c r="U1934" s="26">
        <f t="shared" si="423"/>
        <v>0</v>
      </c>
      <c r="V1934" s="26">
        <f t="shared" si="424"/>
        <v>0</v>
      </c>
      <c r="W1934" s="26">
        <f>'2021-22 Salary &amp; Benefits'!G$6</f>
        <v>11848.32</v>
      </c>
      <c r="X1934" s="28">
        <f>'2021-22 Salary &amp; Benefits'!H$6</f>
        <v>0.2271</v>
      </c>
      <c r="Y1934" s="28">
        <f>'2021-22 Salary &amp; Benefits'!I$6</f>
        <v>0.22070000000000001</v>
      </c>
      <c r="Z1934" s="26">
        <f t="shared" si="425"/>
        <v>0</v>
      </c>
      <c r="AA1934" s="27">
        <f t="shared" si="429"/>
        <v>0</v>
      </c>
      <c r="AB1934" s="27">
        <f t="shared" si="426"/>
        <v>0</v>
      </c>
      <c r="AC1934" s="27">
        <f t="shared" si="427"/>
        <v>0</v>
      </c>
      <c r="AD1934" s="26">
        <f t="shared" si="428"/>
        <v>0</v>
      </c>
    </row>
    <row r="1935" spans="1:30" s="5" customFormat="1">
      <c r="A1935" s="126" t="s">
        <v>2496</v>
      </c>
      <c r="B1935" s="129" t="s">
        <v>1769</v>
      </c>
      <c r="C1935" s="128">
        <v>4513</v>
      </c>
      <c r="D1935" s="126" t="s">
        <v>1776</v>
      </c>
      <c r="E1935" s="169">
        <f>VLOOKUP($C1935,'2020-21 School Level AAFTE'!$C:$Z,11,FALSE)</f>
        <v>0.2445</v>
      </c>
      <c r="F1935" s="169" t="str">
        <f>VLOOKUP($C1935,'2020-21 School Level AAFTE'!$C:$Z,8,FALSE)</f>
        <v>No</v>
      </c>
      <c r="G1935" s="167">
        <f>VLOOKUP($C1935,'2020-21 School Level AAFTE'!$C:$I,7,FALSE)</f>
        <v>466.33</v>
      </c>
      <c r="H1935" s="145">
        <f>IFERROR(IF(F1935= "yes",VLOOKUP(C1935,Summary!$B:$I,5,0),0),0)</f>
        <v>0</v>
      </c>
      <c r="I1935" s="144">
        <f t="shared" si="418"/>
        <v>0</v>
      </c>
      <c r="J1935" s="101">
        <f>VLOOKUP($A1935,'2021-22 Salary &amp; Benefits'!$A:$I,3,FALSE)</f>
        <v>1.1599999999999999</v>
      </c>
      <c r="K1935" s="101">
        <f>VLOOKUP($A1935,'2021-22 Salary &amp; Benefits'!$A:$I,4,FALSE)</f>
        <v>1.2000000000000002</v>
      </c>
      <c r="L1935" s="121">
        <f t="shared" si="419"/>
        <v>0</v>
      </c>
      <c r="M1935" s="29">
        <v>15</v>
      </c>
      <c r="N1935" s="31">
        <f t="shared" si="420"/>
        <v>0</v>
      </c>
      <c r="O1935" s="29">
        <v>1.1000000000000001</v>
      </c>
      <c r="P1935" s="29">
        <v>36</v>
      </c>
      <c r="Q1935" s="32">
        <f t="shared" si="421"/>
        <v>0</v>
      </c>
      <c r="R1935" s="122">
        <f t="shared" si="422"/>
        <v>0</v>
      </c>
      <c r="S1935" s="25">
        <f>VLOOKUP($A1935,'2021-22 Salary &amp; Benefits'!$A:$I,5,FALSE)</f>
        <v>67585</v>
      </c>
      <c r="T1935" s="25">
        <f>VLOOKUP($A1935,'2021-22 Salary &amp; Benefits'!$A:$I,6,FALSE)</f>
        <v>68937</v>
      </c>
      <c r="U1935" s="26">
        <f t="shared" si="423"/>
        <v>0</v>
      </c>
      <c r="V1935" s="26">
        <f t="shared" si="424"/>
        <v>0</v>
      </c>
      <c r="W1935" s="26">
        <f>'2021-22 Salary &amp; Benefits'!G$6</f>
        <v>11848.32</v>
      </c>
      <c r="X1935" s="28">
        <f>'2021-22 Salary &amp; Benefits'!H$6</f>
        <v>0.2271</v>
      </c>
      <c r="Y1935" s="28">
        <f>'2021-22 Salary &amp; Benefits'!I$6</f>
        <v>0.22070000000000001</v>
      </c>
      <c r="Z1935" s="26">
        <f t="shared" si="425"/>
        <v>0</v>
      </c>
      <c r="AA1935" s="27">
        <f t="shared" si="429"/>
        <v>0</v>
      </c>
      <c r="AB1935" s="27">
        <f t="shared" si="426"/>
        <v>0</v>
      </c>
      <c r="AC1935" s="27">
        <f t="shared" si="427"/>
        <v>0</v>
      </c>
      <c r="AD1935" s="26">
        <f t="shared" si="428"/>
        <v>0</v>
      </c>
    </row>
    <row r="1936" spans="1:30" s="5" customFormat="1">
      <c r="A1936" s="126" t="s">
        <v>2496</v>
      </c>
      <c r="B1936" s="129" t="s">
        <v>1769</v>
      </c>
      <c r="C1936" s="128">
        <v>4553</v>
      </c>
      <c r="D1936" s="126" t="s">
        <v>1778</v>
      </c>
      <c r="E1936" s="169">
        <f>VLOOKUP($C1936,'2020-21 School Level AAFTE'!$C:$Z,11,FALSE)</f>
        <v>0.34560000000000002</v>
      </c>
      <c r="F1936" s="169" t="str">
        <f>VLOOKUP($C1936,'2020-21 School Level AAFTE'!$C:$Z,8,FALSE)</f>
        <v>No</v>
      </c>
      <c r="G1936" s="167">
        <f>VLOOKUP($C1936,'2020-21 School Level AAFTE'!$C:$I,7,FALSE)</f>
        <v>297.36</v>
      </c>
      <c r="H1936" s="145">
        <f>IFERROR(IF(F1936= "yes",VLOOKUP(C1936,Summary!$B:$I,5,0),0),0)</f>
        <v>0</v>
      </c>
      <c r="I1936" s="143">
        <f t="shared" si="418"/>
        <v>0</v>
      </c>
      <c r="J1936" s="101">
        <f>VLOOKUP($A1936,'2021-22 Salary &amp; Benefits'!$A:$I,3,FALSE)</f>
        <v>1.1599999999999999</v>
      </c>
      <c r="K1936" s="101">
        <f>VLOOKUP($A1936,'2021-22 Salary &amp; Benefits'!$A:$I,4,FALSE)</f>
        <v>1.2000000000000002</v>
      </c>
      <c r="L1936" s="45">
        <f t="shared" si="419"/>
        <v>0</v>
      </c>
      <c r="M1936" s="29">
        <v>15</v>
      </c>
      <c r="N1936" s="31">
        <f t="shared" si="420"/>
        <v>0</v>
      </c>
      <c r="O1936" s="29">
        <v>1.1000000000000001</v>
      </c>
      <c r="P1936" s="29">
        <v>36</v>
      </c>
      <c r="Q1936" s="32">
        <f t="shared" si="421"/>
        <v>0</v>
      </c>
      <c r="R1936" s="122">
        <f t="shared" si="422"/>
        <v>0</v>
      </c>
      <c r="S1936" s="25">
        <f>VLOOKUP($A1936,'2021-22 Salary &amp; Benefits'!$A:$I,5,FALSE)</f>
        <v>67585</v>
      </c>
      <c r="T1936" s="25">
        <f>VLOOKUP($A1936,'2021-22 Salary &amp; Benefits'!$A:$I,6,FALSE)</f>
        <v>68937</v>
      </c>
      <c r="U1936" s="26">
        <f t="shared" si="423"/>
        <v>0</v>
      </c>
      <c r="V1936" s="26">
        <f t="shared" si="424"/>
        <v>0</v>
      </c>
      <c r="W1936" s="26">
        <f>'2021-22 Salary &amp; Benefits'!G$6</f>
        <v>11848.32</v>
      </c>
      <c r="X1936" s="28">
        <f>'2021-22 Salary &amp; Benefits'!H$6</f>
        <v>0.2271</v>
      </c>
      <c r="Y1936" s="28">
        <f>'2021-22 Salary &amp; Benefits'!I$6</f>
        <v>0.22070000000000001</v>
      </c>
      <c r="Z1936" s="26">
        <f t="shared" si="425"/>
        <v>0</v>
      </c>
      <c r="AA1936" s="27">
        <f t="shared" si="429"/>
        <v>0</v>
      </c>
      <c r="AB1936" s="27">
        <f t="shared" si="426"/>
        <v>0</v>
      </c>
      <c r="AC1936" s="27">
        <f t="shared" si="427"/>
        <v>0</v>
      </c>
      <c r="AD1936" s="26">
        <f t="shared" si="428"/>
        <v>0</v>
      </c>
    </row>
    <row r="1937" spans="1:30" s="5" customFormat="1">
      <c r="A1937" s="129" t="s">
        <v>2496</v>
      </c>
      <c r="B1937" s="129" t="s">
        <v>1769</v>
      </c>
      <c r="C1937" s="130">
        <v>5108</v>
      </c>
      <c r="D1937" s="129" t="s">
        <v>1780</v>
      </c>
      <c r="E1937" s="169">
        <f>VLOOKUP($C1937,'2020-21 School Level AAFTE'!$C:$Z,11,FALSE)</f>
        <v>0.56140000000000001</v>
      </c>
      <c r="F1937" s="169" t="str">
        <f>VLOOKUP($C1937,'2020-21 School Level AAFTE'!$C:$Z,8,FALSE)</f>
        <v>Yes</v>
      </c>
      <c r="G1937" s="167">
        <f>VLOOKUP($C1937,'2020-21 School Level AAFTE'!$C:$I,7,FALSE)</f>
        <v>17.88</v>
      </c>
      <c r="H1937" s="145">
        <f>IFERROR(IF(F1937= "yes",VLOOKUP(C1937,Summary!$B:$I,5,0),0),0)</f>
        <v>0</v>
      </c>
      <c r="I1937" s="143">
        <f t="shared" si="418"/>
        <v>17.88</v>
      </c>
      <c r="J1937" s="101">
        <f>VLOOKUP($A1937,'2021-22 Salary &amp; Benefits'!$A:$I,3,FALSE)</f>
        <v>1.1599999999999999</v>
      </c>
      <c r="K1937" s="101">
        <f>VLOOKUP($A1937,'2021-22 Salary &amp; Benefits'!$A:$I,4,FALSE)</f>
        <v>1.2000000000000002</v>
      </c>
      <c r="L1937" s="45">
        <f t="shared" si="419"/>
        <v>17.88</v>
      </c>
      <c r="M1937" s="29">
        <v>15</v>
      </c>
      <c r="N1937" s="31">
        <f t="shared" si="420"/>
        <v>1.1919999999999999</v>
      </c>
      <c r="O1937" s="29">
        <v>1.1000000000000001</v>
      </c>
      <c r="P1937" s="29">
        <v>36</v>
      </c>
      <c r="Q1937" s="32">
        <f t="shared" si="421"/>
        <v>47.203200000000002</v>
      </c>
      <c r="R1937" s="122">
        <f t="shared" si="422"/>
        <v>5.2448000000000002E-2</v>
      </c>
      <c r="S1937" s="25">
        <f>VLOOKUP($A1937,'2021-22 Salary &amp; Benefits'!$A:$I,5,FALSE)</f>
        <v>67585</v>
      </c>
      <c r="T1937" s="25">
        <f>VLOOKUP($A1937,'2021-22 Salary &amp; Benefits'!$A:$I,6,FALSE)</f>
        <v>68937</v>
      </c>
      <c r="U1937" s="26">
        <f t="shared" si="423"/>
        <v>4111.8497727999993</v>
      </c>
      <c r="V1937" s="26">
        <f t="shared" si="424"/>
        <v>226.87955840000086</v>
      </c>
      <c r="W1937" s="26">
        <f>'2021-22 Salary &amp; Benefits'!G$6</f>
        <v>11848.32</v>
      </c>
      <c r="X1937" s="28">
        <f>'2021-22 Salary &amp; Benefits'!H$6</f>
        <v>0.2271</v>
      </c>
      <c r="Y1937" s="28">
        <f>'2021-22 Salary &amp; Benefits'!I$6</f>
        <v>0.22070000000000001</v>
      </c>
      <c r="Z1937" s="26">
        <f t="shared" si="425"/>
        <v>1605.2940893017599</v>
      </c>
      <c r="AA1937" s="27">
        <f t="shared" si="429"/>
        <v>72.312155520000005</v>
      </c>
      <c r="AB1937" s="27">
        <f t="shared" si="426"/>
        <v>15.959292723264001</v>
      </c>
      <c r="AC1937" s="27">
        <f t="shared" si="427"/>
        <v>88.271448243264004</v>
      </c>
      <c r="AD1937" s="26">
        <f t="shared" si="428"/>
        <v>6032.2948687450235</v>
      </c>
    </row>
    <row r="1938" spans="1:30" s="5" customFormat="1">
      <c r="A1938" s="129" t="s">
        <v>2496</v>
      </c>
      <c r="B1938" s="129" t="s">
        <v>1769</v>
      </c>
      <c r="C1938" s="130">
        <v>1707</v>
      </c>
      <c r="D1938" s="129" t="s">
        <v>1770</v>
      </c>
      <c r="E1938" s="169">
        <f>VLOOKUP($C1938,'2020-21 School Level AAFTE'!$C:$Z,11,FALSE)</f>
        <v>0.4</v>
      </c>
      <c r="F1938" s="169" t="str">
        <f>VLOOKUP($C1938,'2020-21 School Level AAFTE'!$C:$Z,8,FALSE)</f>
        <v>No</v>
      </c>
      <c r="G1938" s="167">
        <f>VLOOKUP($C1938,'2020-21 School Level AAFTE'!$C:$I,7,FALSE)</f>
        <v>150.44</v>
      </c>
      <c r="H1938" s="145">
        <f>IFERROR(IF(F1938= "yes",VLOOKUP(C1938,Summary!$B:$I,5,0),0),0)</f>
        <v>0</v>
      </c>
      <c r="I1938" s="143">
        <f t="shared" si="418"/>
        <v>0</v>
      </c>
      <c r="J1938" s="101">
        <f>VLOOKUP($A1938,'2021-22 Salary &amp; Benefits'!$A:$I,3,FALSE)</f>
        <v>1.1599999999999999</v>
      </c>
      <c r="K1938" s="101">
        <f>VLOOKUP($A1938,'2021-22 Salary &amp; Benefits'!$A:$I,4,FALSE)</f>
        <v>1.2000000000000002</v>
      </c>
      <c r="L1938" s="45">
        <f t="shared" si="419"/>
        <v>0</v>
      </c>
      <c r="M1938" s="29">
        <v>15</v>
      </c>
      <c r="N1938" s="31">
        <f t="shared" si="420"/>
        <v>0</v>
      </c>
      <c r="O1938" s="29">
        <v>1.1000000000000001</v>
      </c>
      <c r="P1938" s="29">
        <v>36</v>
      </c>
      <c r="Q1938" s="32">
        <f t="shared" si="421"/>
        <v>0</v>
      </c>
      <c r="R1938" s="122">
        <f t="shared" si="422"/>
        <v>0</v>
      </c>
      <c r="S1938" s="25">
        <f>VLOOKUP($A1938,'2021-22 Salary &amp; Benefits'!$A:$I,5,FALSE)</f>
        <v>67585</v>
      </c>
      <c r="T1938" s="25">
        <f>VLOOKUP($A1938,'2021-22 Salary &amp; Benefits'!$A:$I,6,FALSE)</f>
        <v>68937</v>
      </c>
      <c r="U1938" s="26">
        <f t="shared" si="423"/>
        <v>0</v>
      </c>
      <c r="V1938" s="26">
        <f t="shared" si="424"/>
        <v>0</v>
      </c>
      <c r="W1938" s="26">
        <f>'2021-22 Salary &amp; Benefits'!G$6</f>
        <v>11848.32</v>
      </c>
      <c r="X1938" s="28">
        <f>'2021-22 Salary &amp; Benefits'!H$6</f>
        <v>0.2271</v>
      </c>
      <c r="Y1938" s="28">
        <f>'2021-22 Salary &amp; Benefits'!I$6</f>
        <v>0.22070000000000001</v>
      </c>
      <c r="Z1938" s="26">
        <f t="shared" si="425"/>
        <v>0</v>
      </c>
      <c r="AA1938" s="27">
        <f t="shared" si="429"/>
        <v>0</v>
      </c>
      <c r="AB1938" s="27">
        <f t="shared" si="426"/>
        <v>0</v>
      </c>
      <c r="AC1938" s="27">
        <f t="shared" si="427"/>
        <v>0</v>
      </c>
      <c r="AD1938" s="26">
        <f t="shared" si="428"/>
        <v>0</v>
      </c>
    </row>
    <row r="1939" spans="1:30" s="5" customFormat="1">
      <c r="A1939" s="129" t="s">
        <v>2496</v>
      </c>
      <c r="B1939" s="129" t="s">
        <v>1769</v>
      </c>
      <c r="C1939" s="130">
        <v>4512</v>
      </c>
      <c r="D1939" s="129" t="s">
        <v>1775</v>
      </c>
      <c r="E1939" s="169">
        <f>VLOOKUP($C1939,'2020-21 School Level AAFTE'!$C:$Z,11,FALSE)</f>
        <v>0.30530000000000002</v>
      </c>
      <c r="F1939" s="169" t="str">
        <f>VLOOKUP($C1939,'2020-21 School Level AAFTE'!$C:$Z,8,FALSE)</f>
        <v>No</v>
      </c>
      <c r="G1939" s="167">
        <f>VLOOKUP($C1939,'2020-21 School Level AAFTE'!$C:$I,7,FALSE)</f>
        <v>487.1</v>
      </c>
      <c r="H1939" s="145">
        <f>IFERROR(IF(F1939= "yes",VLOOKUP(C1939,Summary!$B:$I,5,0),0),0)</f>
        <v>0</v>
      </c>
      <c r="I1939" s="144">
        <f t="shared" si="418"/>
        <v>0</v>
      </c>
      <c r="J1939" s="101">
        <f>VLOOKUP($A1939,'2021-22 Salary &amp; Benefits'!$A:$I,3,FALSE)</f>
        <v>1.1599999999999999</v>
      </c>
      <c r="K1939" s="101">
        <f>VLOOKUP($A1939,'2021-22 Salary &amp; Benefits'!$A:$I,4,FALSE)</f>
        <v>1.2000000000000002</v>
      </c>
      <c r="L1939" s="121">
        <f t="shared" si="419"/>
        <v>0</v>
      </c>
      <c r="M1939" s="29">
        <v>15</v>
      </c>
      <c r="N1939" s="31">
        <f t="shared" si="420"/>
        <v>0</v>
      </c>
      <c r="O1939" s="29">
        <v>1.1000000000000001</v>
      </c>
      <c r="P1939" s="29">
        <v>36</v>
      </c>
      <c r="Q1939" s="32">
        <f t="shared" si="421"/>
        <v>0</v>
      </c>
      <c r="R1939" s="122">
        <f t="shared" si="422"/>
        <v>0</v>
      </c>
      <c r="S1939" s="25">
        <f>VLOOKUP($A1939,'2021-22 Salary &amp; Benefits'!$A:$I,5,FALSE)</f>
        <v>67585</v>
      </c>
      <c r="T1939" s="25">
        <f>VLOOKUP($A1939,'2021-22 Salary &amp; Benefits'!$A:$I,6,FALSE)</f>
        <v>68937</v>
      </c>
      <c r="U1939" s="26">
        <f t="shared" si="423"/>
        <v>0</v>
      </c>
      <c r="V1939" s="26">
        <f t="shared" si="424"/>
        <v>0</v>
      </c>
      <c r="W1939" s="26">
        <f>'2021-22 Salary &amp; Benefits'!G$6</f>
        <v>11848.32</v>
      </c>
      <c r="X1939" s="28">
        <f>'2021-22 Salary &amp; Benefits'!H$6</f>
        <v>0.2271</v>
      </c>
      <c r="Y1939" s="28">
        <f>'2021-22 Salary &amp; Benefits'!I$6</f>
        <v>0.22070000000000001</v>
      </c>
      <c r="Z1939" s="26">
        <f t="shared" si="425"/>
        <v>0</v>
      </c>
      <c r="AA1939" s="27">
        <f t="shared" si="429"/>
        <v>0</v>
      </c>
      <c r="AB1939" s="27">
        <f t="shared" si="426"/>
        <v>0</v>
      </c>
      <c r="AC1939" s="27">
        <f t="shared" si="427"/>
        <v>0</v>
      </c>
      <c r="AD1939" s="26">
        <f t="shared" si="428"/>
        <v>0</v>
      </c>
    </row>
    <row r="1940" spans="1:30" s="5" customFormat="1">
      <c r="A1940" s="129" t="s">
        <v>2496</v>
      </c>
      <c r="B1940" s="129" t="s">
        <v>1769</v>
      </c>
      <c r="C1940" s="130">
        <v>5004</v>
      </c>
      <c r="D1940" s="129" t="s">
        <v>1779</v>
      </c>
      <c r="E1940" s="169">
        <f>VLOOKUP($C1940,'2020-21 School Level AAFTE'!$C:$Z,11,FALSE)</f>
        <v>0.1198</v>
      </c>
      <c r="F1940" s="169" t="str">
        <f>VLOOKUP($C1940,'2020-21 School Level AAFTE'!$C:$Z,8,FALSE)</f>
        <v>No</v>
      </c>
      <c r="G1940" s="167">
        <f>VLOOKUP($C1940,'2020-21 School Level AAFTE'!$C:$I,7,FALSE)</f>
        <v>357.39</v>
      </c>
      <c r="H1940" s="145">
        <f>IFERROR(IF(F1940= "yes",VLOOKUP(C1940,Summary!$B:$I,5,0),0),0)</f>
        <v>0</v>
      </c>
      <c r="I1940" s="144">
        <f t="shared" si="418"/>
        <v>0</v>
      </c>
      <c r="J1940" s="101">
        <f>VLOOKUP($A1940,'2021-22 Salary &amp; Benefits'!$A:$I,3,FALSE)</f>
        <v>1.1599999999999999</v>
      </c>
      <c r="K1940" s="101">
        <f>VLOOKUP($A1940,'2021-22 Salary &amp; Benefits'!$A:$I,4,FALSE)</f>
        <v>1.2000000000000002</v>
      </c>
      <c r="L1940" s="121">
        <f t="shared" si="419"/>
        <v>0</v>
      </c>
      <c r="M1940" s="29">
        <v>15</v>
      </c>
      <c r="N1940" s="31">
        <f t="shared" si="420"/>
        <v>0</v>
      </c>
      <c r="O1940" s="29">
        <v>1.1000000000000001</v>
      </c>
      <c r="P1940" s="29">
        <v>36</v>
      </c>
      <c r="Q1940" s="32">
        <f t="shared" si="421"/>
        <v>0</v>
      </c>
      <c r="R1940" s="122">
        <f t="shared" si="422"/>
        <v>0</v>
      </c>
      <c r="S1940" s="25">
        <f>VLOOKUP($A1940,'2021-22 Salary &amp; Benefits'!$A:$I,5,FALSE)</f>
        <v>67585</v>
      </c>
      <c r="T1940" s="25">
        <f>VLOOKUP($A1940,'2021-22 Salary &amp; Benefits'!$A:$I,6,FALSE)</f>
        <v>68937</v>
      </c>
      <c r="U1940" s="26">
        <f t="shared" si="423"/>
        <v>0</v>
      </c>
      <c r="V1940" s="26">
        <f t="shared" si="424"/>
        <v>0</v>
      </c>
      <c r="W1940" s="26">
        <f>'2021-22 Salary &amp; Benefits'!G$6</f>
        <v>11848.32</v>
      </c>
      <c r="X1940" s="28">
        <f>'2021-22 Salary &amp; Benefits'!H$6</f>
        <v>0.2271</v>
      </c>
      <c r="Y1940" s="28">
        <f>'2021-22 Salary &amp; Benefits'!I$6</f>
        <v>0.22070000000000001</v>
      </c>
      <c r="Z1940" s="26">
        <f t="shared" si="425"/>
        <v>0</v>
      </c>
      <c r="AA1940" s="27">
        <f t="shared" si="429"/>
        <v>0</v>
      </c>
      <c r="AB1940" s="27">
        <f t="shared" si="426"/>
        <v>0</v>
      </c>
      <c r="AC1940" s="27">
        <f t="shared" si="427"/>
        <v>0</v>
      </c>
      <c r="AD1940" s="26">
        <f t="shared" si="428"/>
        <v>0</v>
      </c>
    </row>
    <row r="1941" spans="1:30" s="5" customFormat="1">
      <c r="A1941" s="126" t="s">
        <v>2496</v>
      </c>
      <c r="B1941" s="129" t="s">
        <v>1769</v>
      </c>
      <c r="C1941" s="128">
        <v>3125</v>
      </c>
      <c r="D1941" s="126" t="s">
        <v>1773</v>
      </c>
      <c r="E1941" s="169">
        <f>VLOOKUP($C1941,'2020-21 School Level AAFTE'!$C:$Z,11,FALSE)</f>
        <v>0.34279999999999999</v>
      </c>
      <c r="F1941" s="169" t="str">
        <f>VLOOKUP($C1941,'2020-21 School Level AAFTE'!$C:$Z,8,FALSE)</f>
        <v>No</v>
      </c>
      <c r="G1941" s="167">
        <f>VLOOKUP($C1941,'2020-21 School Level AAFTE'!$C:$I,7,FALSE)</f>
        <v>374.4</v>
      </c>
      <c r="H1941" s="145">
        <f>IFERROR(IF(F1941= "yes",VLOOKUP(C1941,Summary!$B:$I,5,0),0),0)</f>
        <v>0</v>
      </c>
      <c r="I1941" s="144">
        <f t="shared" si="418"/>
        <v>0</v>
      </c>
      <c r="J1941" s="101">
        <f>VLOOKUP($A1941,'2021-22 Salary &amp; Benefits'!$A:$I,3,FALSE)</f>
        <v>1.1599999999999999</v>
      </c>
      <c r="K1941" s="101">
        <f>VLOOKUP($A1941,'2021-22 Salary &amp; Benefits'!$A:$I,4,FALSE)</f>
        <v>1.2000000000000002</v>
      </c>
      <c r="L1941" s="121">
        <f t="shared" si="419"/>
        <v>0</v>
      </c>
      <c r="M1941" s="29">
        <v>15</v>
      </c>
      <c r="N1941" s="31">
        <f t="shared" si="420"/>
        <v>0</v>
      </c>
      <c r="O1941" s="29">
        <v>1.1000000000000001</v>
      </c>
      <c r="P1941" s="29">
        <v>36</v>
      </c>
      <c r="Q1941" s="32">
        <f t="shared" si="421"/>
        <v>0</v>
      </c>
      <c r="R1941" s="122">
        <f t="shared" si="422"/>
        <v>0</v>
      </c>
      <c r="S1941" s="25">
        <f>VLOOKUP($A1941,'2021-22 Salary &amp; Benefits'!$A:$I,5,FALSE)</f>
        <v>67585</v>
      </c>
      <c r="T1941" s="25">
        <f>VLOOKUP($A1941,'2021-22 Salary &amp; Benefits'!$A:$I,6,FALSE)</f>
        <v>68937</v>
      </c>
      <c r="U1941" s="26">
        <f t="shared" si="423"/>
        <v>0</v>
      </c>
      <c r="V1941" s="26">
        <f t="shared" si="424"/>
        <v>0</v>
      </c>
      <c r="W1941" s="26">
        <f>'2021-22 Salary &amp; Benefits'!G$6</f>
        <v>11848.32</v>
      </c>
      <c r="X1941" s="28">
        <f>'2021-22 Salary &amp; Benefits'!H$6</f>
        <v>0.2271</v>
      </c>
      <c r="Y1941" s="28">
        <f>'2021-22 Salary &amp; Benefits'!I$6</f>
        <v>0.22070000000000001</v>
      </c>
      <c r="Z1941" s="26">
        <f t="shared" si="425"/>
        <v>0</v>
      </c>
      <c r="AA1941" s="27">
        <f t="shared" si="429"/>
        <v>0</v>
      </c>
      <c r="AB1941" s="27">
        <f t="shared" si="426"/>
        <v>0</v>
      </c>
      <c r="AC1941" s="27">
        <f t="shared" si="427"/>
        <v>0</v>
      </c>
      <c r="AD1941" s="26">
        <f t="shared" si="428"/>
        <v>0</v>
      </c>
    </row>
    <row r="1942" spans="1:30" s="5" customFormat="1">
      <c r="A1942" s="129" t="s">
        <v>2496</v>
      </c>
      <c r="B1942" s="129" t="s">
        <v>1769</v>
      </c>
      <c r="C1942" s="130">
        <v>2581</v>
      </c>
      <c r="D1942" s="129" t="s">
        <v>1772</v>
      </c>
      <c r="E1942" s="169">
        <f>VLOOKUP($C1942,'2020-21 School Level AAFTE'!$C:$Z,11,FALSE)</f>
        <v>0.24079999999999999</v>
      </c>
      <c r="F1942" s="169" t="str">
        <f>VLOOKUP($C1942,'2020-21 School Level AAFTE'!$C:$Z,8,FALSE)</f>
        <v>No</v>
      </c>
      <c r="G1942" s="167">
        <f>VLOOKUP($C1942,'2020-21 School Level AAFTE'!$C:$I,7,FALSE)</f>
        <v>1233.28</v>
      </c>
      <c r="H1942" s="145">
        <f>IFERROR(IF(F1942= "yes",VLOOKUP(C1942,Summary!$B:$I,5,0),0),0)</f>
        <v>0</v>
      </c>
      <c r="I1942" s="144">
        <f t="shared" si="418"/>
        <v>0</v>
      </c>
      <c r="J1942" s="101">
        <f>VLOOKUP($A1942,'2021-22 Salary &amp; Benefits'!$A:$I,3,FALSE)</f>
        <v>1.1599999999999999</v>
      </c>
      <c r="K1942" s="101">
        <f>VLOOKUP($A1942,'2021-22 Salary &amp; Benefits'!$A:$I,4,FALSE)</f>
        <v>1.2000000000000002</v>
      </c>
      <c r="L1942" s="121">
        <f t="shared" si="419"/>
        <v>0</v>
      </c>
      <c r="M1942" s="29">
        <v>15</v>
      </c>
      <c r="N1942" s="31">
        <f t="shared" si="420"/>
        <v>0</v>
      </c>
      <c r="O1942" s="29">
        <v>1.1000000000000001</v>
      </c>
      <c r="P1942" s="29">
        <v>36</v>
      </c>
      <c r="Q1942" s="32">
        <f t="shared" si="421"/>
        <v>0</v>
      </c>
      <c r="R1942" s="122">
        <f t="shared" si="422"/>
        <v>0</v>
      </c>
      <c r="S1942" s="25">
        <f>VLOOKUP($A1942,'2021-22 Salary &amp; Benefits'!$A:$I,5,FALSE)</f>
        <v>67585</v>
      </c>
      <c r="T1942" s="25">
        <f>VLOOKUP($A1942,'2021-22 Salary &amp; Benefits'!$A:$I,6,FALSE)</f>
        <v>68937</v>
      </c>
      <c r="U1942" s="26">
        <f t="shared" si="423"/>
        <v>0</v>
      </c>
      <c r="V1942" s="26">
        <f t="shared" si="424"/>
        <v>0</v>
      </c>
      <c r="W1942" s="26">
        <f>'2021-22 Salary &amp; Benefits'!G$6</f>
        <v>11848.32</v>
      </c>
      <c r="X1942" s="28">
        <f>'2021-22 Salary &amp; Benefits'!H$6</f>
        <v>0.2271</v>
      </c>
      <c r="Y1942" s="28">
        <f>'2021-22 Salary &amp; Benefits'!I$6</f>
        <v>0.22070000000000001</v>
      </c>
      <c r="Z1942" s="26">
        <f t="shared" si="425"/>
        <v>0</v>
      </c>
      <c r="AA1942" s="27">
        <f t="shared" si="429"/>
        <v>0</v>
      </c>
      <c r="AB1942" s="27">
        <f t="shared" si="426"/>
        <v>0</v>
      </c>
      <c r="AC1942" s="27">
        <f t="shared" si="427"/>
        <v>0</v>
      </c>
      <c r="AD1942" s="26">
        <f t="shared" si="428"/>
        <v>0</v>
      </c>
    </row>
    <row r="1943" spans="1:30" s="5" customFormat="1">
      <c r="A1943" s="129" t="s">
        <v>2496</v>
      </c>
      <c r="B1943" s="129" t="s">
        <v>1769</v>
      </c>
      <c r="C1943" s="130">
        <v>2400</v>
      </c>
      <c r="D1943" s="129" t="s">
        <v>1771</v>
      </c>
      <c r="E1943" s="169">
        <f>VLOOKUP($C1943,'2020-21 School Level AAFTE'!$C:$Z,11,FALSE)</f>
        <v>0.33229999999999998</v>
      </c>
      <c r="F1943" s="169" t="str">
        <f>VLOOKUP($C1943,'2020-21 School Level AAFTE'!$C:$Z,8,FALSE)</f>
        <v>No</v>
      </c>
      <c r="G1943" s="167">
        <f>VLOOKUP($C1943,'2020-21 School Level AAFTE'!$C:$I,7,FALSE)</f>
        <v>475.45</v>
      </c>
      <c r="H1943" s="145">
        <f>IFERROR(IF(F1943= "yes",VLOOKUP(C1943,Summary!$B:$I,5,0),0),0)</f>
        <v>0</v>
      </c>
      <c r="I1943" s="144">
        <f t="shared" si="418"/>
        <v>0</v>
      </c>
      <c r="J1943" s="101">
        <f>VLOOKUP($A1943,'2021-22 Salary &amp; Benefits'!$A:$I,3,FALSE)</f>
        <v>1.1599999999999999</v>
      </c>
      <c r="K1943" s="101">
        <f>VLOOKUP($A1943,'2021-22 Salary &amp; Benefits'!$A:$I,4,FALSE)</f>
        <v>1.2000000000000002</v>
      </c>
      <c r="L1943" s="121">
        <f t="shared" si="419"/>
        <v>0</v>
      </c>
      <c r="M1943" s="29">
        <v>15</v>
      </c>
      <c r="N1943" s="31">
        <f t="shared" si="420"/>
        <v>0</v>
      </c>
      <c r="O1943" s="29">
        <v>1.1000000000000001</v>
      </c>
      <c r="P1943" s="29">
        <v>36</v>
      </c>
      <c r="Q1943" s="32">
        <f t="shared" si="421"/>
        <v>0</v>
      </c>
      <c r="R1943" s="122">
        <f t="shared" si="422"/>
        <v>0</v>
      </c>
      <c r="S1943" s="25">
        <f>VLOOKUP($A1943,'2021-22 Salary &amp; Benefits'!$A:$I,5,FALSE)</f>
        <v>67585</v>
      </c>
      <c r="T1943" s="25">
        <f>VLOOKUP($A1943,'2021-22 Salary &amp; Benefits'!$A:$I,6,FALSE)</f>
        <v>68937</v>
      </c>
      <c r="U1943" s="26">
        <f t="shared" si="423"/>
        <v>0</v>
      </c>
      <c r="V1943" s="26">
        <f t="shared" si="424"/>
        <v>0</v>
      </c>
      <c r="W1943" s="26">
        <f>'2021-22 Salary &amp; Benefits'!G$6</f>
        <v>11848.32</v>
      </c>
      <c r="X1943" s="28">
        <f>'2021-22 Salary &amp; Benefits'!H$6</f>
        <v>0.2271</v>
      </c>
      <c r="Y1943" s="28">
        <f>'2021-22 Salary &amp; Benefits'!I$6</f>
        <v>0.22070000000000001</v>
      </c>
      <c r="Z1943" s="26">
        <f t="shared" si="425"/>
        <v>0</v>
      </c>
      <c r="AA1943" s="27">
        <f t="shared" si="429"/>
        <v>0</v>
      </c>
      <c r="AB1943" s="27">
        <f t="shared" si="426"/>
        <v>0</v>
      </c>
      <c r="AC1943" s="27">
        <f t="shared" si="427"/>
        <v>0</v>
      </c>
      <c r="AD1943" s="26">
        <f t="shared" si="428"/>
        <v>0</v>
      </c>
    </row>
    <row r="1944" spans="1:30" s="5" customFormat="1">
      <c r="A1944" s="129" t="s">
        <v>2496</v>
      </c>
      <c r="B1944" s="129" t="s">
        <v>1769</v>
      </c>
      <c r="C1944" s="130">
        <v>4364</v>
      </c>
      <c r="D1944" s="129" t="s">
        <v>1774</v>
      </c>
      <c r="E1944" s="169">
        <f>VLOOKUP($C1944,'2020-21 School Level AAFTE'!$C:$Z,11,FALSE)</f>
        <v>0.36609999999999998</v>
      </c>
      <c r="F1944" s="169" t="str">
        <f>VLOOKUP($C1944,'2020-21 School Level AAFTE'!$C:$Z,8,FALSE)</f>
        <v>No</v>
      </c>
      <c r="G1944" s="167">
        <f>VLOOKUP($C1944,'2020-21 School Level AAFTE'!$C:$I,7,FALSE)</f>
        <v>351.19</v>
      </c>
      <c r="H1944" s="145">
        <f>IFERROR(IF(F1944= "yes",VLOOKUP(C1944,Summary!$B:$I,5,0),0),0)</f>
        <v>0</v>
      </c>
      <c r="I1944" s="143">
        <f t="shared" si="418"/>
        <v>0</v>
      </c>
      <c r="J1944" s="101">
        <f>VLOOKUP($A1944,'2021-22 Salary &amp; Benefits'!$A:$I,3,FALSE)</f>
        <v>1.1599999999999999</v>
      </c>
      <c r="K1944" s="101">
        <f>VLOOKUP($A1944,'2021-22 Salary &amp; Benefits'!$A:$I,4,FALSE)</f>
        <v>1.2000000000000002</v>
      </c>
      <c r="L1944" s="45">
        <f t="shared" si="419"/>
        <v>0</v>
      </c>
      <c r="M1944" s="29">
        <v>15</v>
      </c>
      <c r="N1944" s="31">
        <f t="shared" si="420"/>
        <v>0</v>
      </c>
      <c r="O1944" s="29">
        <v>1.1000000000000001</v>
      </c>
      <c r="P1944" s="29">
        <v>36</v>
      </c>
      <c r="Q1944" s="32">
        <f t="shared" si="421"/>
        <v>0</v>
      </c>
      <c r="R1944" s="122">
        <f t="shared" si="422"/>
        <v>0</v>
      </c>
      <c r="S1944" s="25">
        <f>VLOOKUP($A1944,'2021-22 Salary &amp; Benefits'!$A:$I,5,FALSE)</f>
        <v>67585</v>
      </c>
      <c r="T1944" s="25">
        <f>VLOOKUP($A1944,'2021-22 Salary &amp; Benefits'!$A:$I,6,FALSE)</f>
        <v>68937</v>
      </c>
      <c r="U1944" s="26">
        <f t="shared" si="423"/>
        <v>0</v>
      </c>
      <c r="V1944" s="26">
        <f t="shared" si="424"/>
        <v>0</v>
      </c>
      <c r="W1944" s="26">
        <f>'2021-22 Salary &amp; Benefits'!G$6</f>
        <v>11848.32</v>
      </c>
      <c r="X1944" s="28">
        <f>'2021-22 Salary &amp; Benefits'!H$6</f>
        <v>0.2271</v>
      </c>
      <c r="Y1944" s="28">
        <f>'2021-22 Salary &amp; Benefits'!I$6</f>
        <v>0.22070000000000001</v>
      </c>
      <c r="Z1944" s="26">
        <f t="shared" si="425"/>
        <v>0</v>
      </c>
      <c r="AA1944" s="27">
        <f t="shared" si="429"/>
        <v>0</v>
      </c>
      <c r="AB1944" s="27">
        <f t="shared" si="426"/>
        <v>0</v>
      </c>
      <c r="AC1944" s="27">
        <f t="shared" si="427"/>
        <v>0</v>
      </c>
      <c r="AD1944" s="26">
        <f t="shared" si="428"/>
        <v>0</v>
      </c>
    </row>
    <row r="1945" spans="1:30" s="5" customFormat="1">
      <c r="A1945" s="129" t="s">
        <v>2496</v>
      </c>
      <c r="B1945" s="129" t="s">
        <v>1769</v>
      </c>
      <c r="C1945" s="130">
        <v>4551</v>
      </c>
      <c r="D1945" s="129" t="s">
        <v>1777</v>
      </c>
      <c r="E1945" s="169">
        <f>VLOOKUP($C1945,'2020-21 School Level AAFTE'!$C:$Z,11,FALSE)</f>
        <v>0.24529999999999999</v>
      </c>
      <c r="F1945" s="169" t="str">
        <f>VLOOKUP($C1945,'2020-21 School Level AAFTE'!$C:$Z,8,FALSE)</f>
        <v>No</v>
      </c>
      <c r="G1945" s="167">
        <f>VLOOKUP($C1945,'2020-21 School Level AAFTE'!$C:$I,7,FALSE)</f>
        <v>319.7</v>
      </c>
      <c r="H1945" s="145">
        <f>IFERROR(IF(F1945= "yes",VLOOKUP(C1945,Summary!$B:$I,5,0),0),0)</f>
        <v>0</v>
      </c>
      <c r="I1945" s="143">
        <f t="shared" si="418"/>
        <v>0</v>
      </c>
      <c r="J1945" s="101">
        <f>VLOOKUP($A1945,'2021-22 Salary &amp; Benefits'!$A:$I,3,FALSE)</f>
        <v>1.1599999999999999</v>
      </c>
      <c r="K1945" s="101">
        <f>VLOOKUP($A1945,'2021-22 Salary &amp; Benefits'!$A:$I,4,FALSE)</f>
        <v>1.2000000000000002</v>
      </c>
      <c r="L1945" s="45">
        <f t="shared" si="419"/>
        <v>0</v>
      </c>
      <c r="M1945" s="29">
        <v>15</v>
      </c>
      <c r="N1945" s="31">
        <f t="shared" si="420"/>
        <v>0</v>
      </c>
      <c r="O1945" s="29">
        <v>1.1000000000000001</v>
      </c>
      <c r="P1945" s="29">
        <v>36</v>
      </c>
      <c r="Q1945" s="32">
        <f t="shared" si="421"/>
        <v>0</v>
      </c>
      <c r="R1945" s="122">
        <f t="shared" si="422"/>
        <v>0</v>
      </c>
      <c r="S1945" s="25">
        <f>VLOOKUP($A1945,'2021-22 Salary &amp; Benefits'!$A:$I,5,FALSE)</f>
        <v>67585</v>
      </c>
      <c r="T1945" s="25">
        <f>VLOOKUP($A1945,'2021-22 Salary &amp; Benefits'!$A:$I,6,FALSE)</f>
        <v>68937</v>
      </c>
      <c r="U1945" s="26">
        <f t="shared" si="423"/>
        <v>0</v>
      </c>
      <c r="V1945" s="26">
        <f t="shared" si="424"/>
        <v>0</v>
      </c>
      <c r="W1945" s="26">
        <f>'2021-22 Salary &amp; Benefits'!G$6</f>
        <v>11848.32</v>
      </c>
      <c r="X1945" s="28">
        <f>'2021-22 Salary &amp; Benefits'!H$6</f>
        <v>0.2271</v>
      </c>
      <c r="Y1945" s="28">
        <f>'2021-22 Salary &amp; Benefits'!I$6</f>
        <v>0.22070000000000001</v>
      </c>
      <c r="Z1945" s="26">
        <f t="shared" si="425"/>
        <v>0</v>
      </c>
      <c r="AA1945" s="27">
        <f t="shared" si="429"/>
        <v>0</v>
      </c>
      <c r="AB1945" s="27">
        <f t="shared" si="426"/>
        <v>0</v>
      </c>
      <c r="AC1945" s="27">
        <f t="shared" si="427"/>
        <v>0</v>
      </c>
      <c r="AD1945" s="26">
        <f t="shared" si="428"/>
        <v>0</v>
      </c>
    </row>
    <row r="1946" spans="1:30" s="5" customFormat="1">
      <c r="A1946" s="129" t="s">
        <v>2325</v>
      </c>
      <c r="B1946" s="129" t="s">
        <v>404</v>
      </c>
      <c r="C1946" s="130">
        <v>2007</v>
      </c>
      <c r="D1946" s="129" t="s">
        <v>405</v>
      </c>
      <c r="E1946" s="169">
        <f>VLOOKUP($C1946,'2020-21 School Level AAFTE'!$C:$Z,11,FALSE)</f>
        <v>0</v>
      </c>
      <c r="F1946" s="169" t="str">
        <f>VLOOKUP($C1946,'2020-21 School Level AAFTE'!$C:$Z,8,FALSE)</f>
        <v>No</v>
      </c>
      <c r="G1946" s="167">
        <f>VLOOKUP($C1946,'2020-21 School Level AAFTE'!$C:$I,7,FALSE)</f>
        <v>15.1</v>
      </c>
      <c r="H1946" s="145">
        <f>IFERROR(IF(F1946= "yes",VLOOKUP(C1946,Summary!$B:$I,5,0),0),0)</f>
        <v>0</v>
      </c>
      <c r="I1946" s="144">
        <f t="shared" si="418"/>
        <v>0</v>
      </c>
      <c r="J1946" s="101">
        <f>VLOOKUP($A1946,'2021-22 Salary &amp; Benefits'!$A:$I,3,FALSE)</f>
        <v>1</v>
      </c>
      <c r="K1946" s="101">
        <f>VLOOKUP($A1946,'2021-22 Salary &amp; Benefits'!$A:$I,4,FALSE)</f>
        <v>1</v>
      </c>
      <c r="L1946" s="121">
        <f t="shared" si="419"/>
        <v>0</v>
      </c>
      <c r="M1946" s="29">
        <v>15</v>
      </c>
      <c r="N1946" s="31">
        <f t="shared" si="420"/>
        <v>0</v>
      </c>
      <c r="O1946" s="29">
        <v>1.1000000000000001</v>
      </c>
      <c r="P1946" s="29">
        <v>36</v>
      </c>
      <c r="Q1946" s="32">
        <f t="shared" si="421"/>
        <v>0</v>
      </c>
      <c r="R1946" s="122">
        <f t="shared" si="422"/>
        <v>0</v>
      </c>
      <c r="S1946" s="25">
        <f>VLOOKUP($A1946,'2021-22 Salary &amp; Benefits'!$A:$I,5,FALSE)</f>
        <v>67585</v>
      </c>
      <c r="T1946" s="25">
        <f>VLOOKUP($A1946,'2021-22 Salary &amp; Benefits'!$A:$I,6,FALSE)</f>
        <v>68937</v>
      </c>
      <c r="U1946" s="26">
        <f t="shared" si="423"/>
        <v>0</v>
      </c>
      <c r="V1946" s="26">
        <f t="shared" si="424"/>
        <v>0</v>
      </c>
      <c r="W1946" s="26">
        <f>'2021-22 Salary &amp; Benefits'!G$6</f>
        <v>11848.32</v>
      </c>
      <c r="X1946" s="28">
        <f>'2021-22 Salary &amp; Benefits'!H$6</f>
        <v>0.2271</v>
      </c>
      <c r="Y1946" s="28">
        <f>'2021-22 Salary &amp; Benefits'!I$6</f>
        <v>0.22070000000000001</v>
      </c>
      <c r="Z1946" s="26">
        <f t="shared" si="425"/>
        <v>0</v>
      </c>
      <c r="AA1946" s="27">
        <f t="shared" si="429"/>
        <v>0</v>
      </c>
      <c r="AB1946" s="27">
        <f t="shared" si="426"/>
        <v>0</v>
      </c>
      <c r="AC1946" s="27">
        <f t="shared" si="427"/>
        <v>0</v>
      </c>
      <c r="AD1946" s="26">
        <f t="shared" si="428"/>
        <v>0</v>
      </c>
    </row>
    <row r="1947" spans="1:30" s="5" customFormat="1">
      <c r="A1947" s="129" t="s">
        <v>2305</v>
      </c>
      <c r="B1947" s="129" t="s">
        <v>294</v>
      </c>
      <c r="C1947" s="130">
        <v>2135</v>
      </c>
      <c r="D1947" s="129" t="s">
        <v>295</v>
      </c>
      <c r="E1947" s="169">
        <f>VLOOKUP($C1947,'2020-21 School Level AAFTE'!$C:$Z,11,FALSE)</f>
        <v>0.28220000000000001</v>
      </c>
      <c r="F1947" s="169" t="str">
        <f>VLOOKUP($C1947,'2020-21 School Level AAFTE'!$C:$Z,8,FALSE)</f>
        <v>No</v>
      </c>
      <c r="G1947" s="167">
        <f>VLOOKUP($C1947,'2020-21 School Level AAFTE'!$C:$I,7,FALSE)</f>
        <v>52.3</v>
      </c>
      <c r="H1947" s="145">
        <f>IFERROR(IF(F1947= "yes",VLOOKUP(C1947,Summary!$B:$I,5,0),0),0)</f>
        <v>0</v>
      </c>
      <c r="I1947" s="143">
        <f t="shared" si="418"/>
        <v>0</v>
      </c>
      <c r="J1947" s="101">
        <f>VLOOKUP($A1947,'2021-22 Salary &amp; Benefits'!$A:$I,3,FALSE)</f>
        <v>1</v>
      </c>
      <c r="K1947" s="101">
        <f>VLOOKUP($A1947,'2021-22 Salary &amp; Benefits'!$A:$I,4,FALSE)</f>
        <v>1</v>
      </c>
      <c r="L1947" s="45">
        <f t="shared" si="419"/>
        <v>0</v>
      </c>
      <c r="M1947" s="29">
        <v>15</v>
      </c>
      <c r="N1947" s="31">
        <f t="shared" si="420"/>
        <v>0</v>
      </c>
      <c r="O1947" s="29">
        <v>1.1000000000000001</v>
      </c>
      <c r="P1947" s="29">
        <v>36</v>
      </c>
      <c r="Q1947" s="32">
        <f t="shared" si="421"/>
        <v>0</v>
      </c>
      <c r="R1947" s="122">
        <f t="shared" si="422"/>
        <v>0</v>
      </c>
      <c r="S1947" s="25">
        <f>VLOOKUP($A1947,'2021-22 Salary &amp; Benefits'!$A:$I,5,FALSE)</f>
        <v>67585</v>
      </c>
      <c r="T1947" s="25">
        <f>VLOOKUP($A1947,'2021-22 Salary &amp; Benefits'!$A:$I,6,FALSE)</f>
        <v>68937</v>
      </c>
      <c r="U1947" s="26">
        <f t="shared" si="423"/>
        <v>0</v>
      </c>
      <c r="V1947" s="26">
        <f t="shared" si="424"/>
        <v>0</v>
      </c>
      <c r="W1947" s="26">
        <f>'2021-22 Salary &amp; Benefits'!G$6</f>
        <v>11848.32</v>
      </c>
      <c r="X1947" s="28">
        <f>'2021-22 Salary &amp; Benefits'!H$6</f>
        <v>0.2271</v>
      </c>
      <c r="Y1947" s="28">
        <f>'2021-22 Salary &amp; Benefits'!I$6</f>
        <v>0.22070000000000001</v>
      </c>
      <c r="Z1947" s="26">
        <f t="shared" si="425"/>
        <v>0</v>
      </c>
      <c r="AA1947" s="27">
        <f t="shared" si="429"/>
        <v>0</v>
      </c>
      <c r="AB1947" s="27">
        <f t="shared" si="426"/>
        <v>0</v>
      </c>
      <c r="AC1947" s="27">
        <f t="shared" si="427"/>
        <v>0</v>
      </c>
      <c r="AD1947" s="26">
        <f t="shared" si="428"/>
        <v>0</v>
      </c>
    </row>
    <row r="1948" spans="1:30" s="5" customFormat="1">
      <c r="A1948" s="129" t="s">
        <v>2282</v>
      </c>
      <c r="B1948" s="129" t="s">
        <v>100</v>
      </c>
      <c r="C1948" s="130">
        <v>2265</v>
      </c>
      <c r="D1948" s="129" t="s">
        <v>101</v>
      </c>
      <c r="E1948" s="169">
        <f>VLOOKUP($C1948,'2020-21 School Level AAFTE'!$C:$Z,11,FALSE)</f>
        <v>0</v>
      </c>
      <c r="F1948" s="169" t="str">
        <f>VLOOKUP($C1948,'2020-21 School Level AAFTE'!$C:$Z,8,FALSE)</f>
        <v>No</v>
      </c>
      <c r="G1948" s="167">
        <f>VLOOKUP($C1948,'2020-21 School Level AAFTE'!$C:$I,7,FALSE)</f>
        <v>8</v>
      </c>
      <c r="H1948" s="145">
        <f>IFERROR(IF(F1948= "yes",VLOOKUP(C1948,Summary!$B:$I,5,0),0),0)</f>
        <v>0</v>
      </c>
      <c r="I1948" s="143">
        <f t="shared" si="418"/>
        <v>0</v>
      </c>
      <c r="J1948" s="101">
        <f>VLOOKUP($A1948,'2021-22 Salary &amp; Benefits'!$A:$I,3,FALSE)</f>
        <v>1.04</v>
      </c>
      <c r="K1948" s="101">
        <f>VLOOKUP($A1948,'2021-22 Salary &amp; Benefits'!$A:$I,4,FALSE)</f>
        <v>1.04</v>
      </c>
      <c r="L1948" s="45">
        <f t="shared" si="419"/>
        <v>0</v>
      </c>
      <c r="M1948" s="29">
        <v>15</v>
      </c>
      <c r="N1948" s="31">
        <f t="shared" si="420"/>
        <v>0</v>
      </c>
      <c r="O1948" s="29">
        <v>1.1000000000000001</v>
      </c>
      <c r="P1948" s="29">
        <v>36</v>
      </c>
      <c r="Q1948" s="32">
        <f t="shared" si="421"/>
        <v>0</v>
      </c>
      <c r="R1948" s="122">
        <f t="shared" si="422"/>
        <v>0</v>
      </c>
      <c r="S1948" s="25">
        <f>VLOOKUP($A1948,'2021-22 Salary &amp; Benefits'!$A:$I,5,FALSE)</f>
        <v>67585</v>
      </c>
      <c r="T1948" s="25">
        <f>VLOOKUP($A1948,'2021-22 Salary &amp; Benefits'!$A:$I,6,FALSE)</f>
        <v>68937</v>
      </c>
      <c r="U1948" s="26">
        <f t="shared" si="423"/>
        <v>0</v>
      </c>
      <c r="V1948" s="26">
        <f t="shared" si="424"/>
        <v>0</v>
      </c>
      <c r="W1948" s="26">
        <f>'2021-22 Salary &amp; Benefits'!G$6</f>
        <v>11848.32</v>
      </c>
      <c r="X1948" s="28">
        <f>'2021-22 Salary &amp; Benefits'!H$6</f>
        <v>0.2271</v>
      </c>
      <c r="Y1948" s="28">
        <f>'2021-22 Salary &amp; Benefits'!I$6</f>
        <v>0.22070000000000001</v>
      </c>
      <c r="Z1948" s="26">
        <f t="shared" si="425"/>
        <v>0</v>
      </c>
      <c r="AA1948" s="27">
        <f t="shared" si="429"/>
        <v>0</v>
      </c>
      <c r="AB1948" s="27">
        <f t="shared" si="426"/>
        <v>0</v>
      </c>
      <c r="AC1948" s="27">
        <f t="shared" si="427"/>
        <v>0</v>
      </c>
      <c r="AD1948" s="26">
        <f t="shared" si="428"/>
        <v>0</v>
      </c>
    </row>
    <row r="1949" spans="1:30" s="5" customFormat="1">
      <c r="A1949" s="129" t="s">
        <v>2449</v>
      </c>
      <c r="B1949" s="129" t="s">
        <v>1298</v>
      </c>
      <c r="C1949" s="130">
        <v>2040</v>
      </c>
      <c r="D1949" s="129" t="s">
        <v>1299</v>
      </c>
      <c r="E1949" s="169">
        <f>VLOOKUP($C1949,'2020-21 School Level AAFTE'!$C:$Z,11,FALSE)</f>
        <v>0.53169999999999995</v>
      </c>
      <c r="F1949" s="169" t="str">
        <f>VLOOKUP($C1949,'2020-21 School Level AAFTE'!$C:$Z,8,FALSE)</f>
        <v>Yes</v>
      </c>
      <c r="G1949" s="167">
        <f>VLOOKUP($C1949,'2020-21 School Level AAFTE'!$C:$I,7,FALSE)</f>
        <v>15.78</v>
      </c>
      <c r="H1949" s="145">
        <f>IFERROR(IF(F1949= "yes",VLOOKUP(C1949,Summary!$B:$I,5,0),0),0)</f>
        <v>0</v>
      </c>
      <c r="I1949" s="144">
        <f t="shared" si="418"/>
        <v>15.78</v>
      </c>
      <c r="J1949" s="101">
        <f>VLOOKUP($A1949,'2021-22 Salary &amp; Benefits'!$A:$I,3,FALSE)</f>
        <v>1.04</v>
      </c>
      <c r="K1949" s="101">
        <f>VLOOKUP($A1949,'2021-22 Salary &amp; Benefits'!$A:$I,4,FALSE)</f>
        <v>1.04</v>
      </c>
      <c r="L1949" s="121">
        <f t="shared" si="419"/>
        <v>15.78</v>
      </c>
      <c r="M1949" s="29">
        <v>15</v>
      </c>
      <c r="N1949" s="31">
        <f t="shared" si="420"/>
        <v>1.052</v>
      </c>
      <c r="O1949" s="29">
        <v>1.1000000000000001</v>
      </c>
      <c r="P1949" s="29">
        <v>36</v>
      </c>
      <c r="Q1949" s="32">
        <f t="shared" si="421"/>
        <v>41.659200000000006</v>
      </c>
      <c r="R1949" s="122">
        <f t="shared" si="422"/>
        <v>4.6288000000000003E-2</v>
      </c>
      <c r="S1949" s="25">
        <f>VLOOKUP($A1949,'2021-22 Salary &amp; Benefits'!$A:$I,5,FALSE)</f>
        <v>67585</v>
      </c>
      <c r="T1949" s="25">
        <f>VLOOKUP($A1949,'2021-22 Salary &amp; Benefits'!$A:$I,6,FALSE)</f>
        <v>68937</v>
      </c>
      <c r="U1949" s="26">
        <f t="shared" si="423"/>
        <v>3253.5094592000005</v>
      </c>
      <c r="V1949" s="26">
        <f t="shared" si="424"/>
        <v>65.084631039999294</v>
      </c>
      <c r="W1949" s="26">
        <f>'2021-22 Salary &amp; Benefits'!G$6</f>
        <v>11848.32</v>
      </c>
      <c r="X1949" s="28">
        <f>'2021-22 Salary &amp; Benefits'!H$6</f>
        <v>0.2271</v>
      </c>
      <c r="Y1949" s="28">
        <f>'2021-22 Salary &amp; Benefits'!I$6</f>
        <v>0.22070000000000001</v>
      </c>
      <c r="Z1949" s="26">
        <f t="shared" si="425"/>
        <v>1301.671212414848</v>
      </c>
      <c r="AA1949" s="27">
        <f t="shared" si="429"/>
        <v>55.309901503999995</v>
      </c>
      <c r="AB1949" s="27">
        <f t="shared" si="426"/>
        <v>12.2068952619328</v>
      </c>
      <c r="AC1949" s="27">
        <f t="shared" si="427"/>
        <v>67.516796765932796</v>
      </c>
      <c r="AD1949" s="26">
        <f t="shared" si="428"/>
        <v>4687.7820994207805</v>
      </c>
    </row>
    <row r="1950" spans="1:30" s="5" customFormat="1">
      <c r="A1950" s="129" t="s">
        <v>2449</v>
      </c>
      <c r="B1950" s="129" t="s">
        <v>1298</v>
      </c>
      <c r="C1950" s="130">
        <v>3446</v>
      </c>
      <c r="D1950" s="129" t="s">
        <v>1301</v>
      </c>
      <c r="E1950" s="169">
        <f>VLOOKUP($C1950,'2020-21 School Level AAFTE'!$C:$Z,11,FALSE)</f>
        <v>0.35539999999999999</v>
      </c>
      <c r="F1950" s="169" t="str">
        <f>VLOOKUP($C1950,'2020-21 School Level AAFTE'!$C:$Z,8,FALSE)</f>
        <v>No</v>
      </c>
      <c r="G1950" s="167">
        <f>VLOOKUP($C1950,'2020-21 School Level AAFTE'!$C:$I,7,FALSE)</f>
        <v>362.87</v>
      </c>
      <c r="H1950" s="145">
        <f>IFERROR(IF(F1950= "yes",VLOOKUP(C1950,Summary!$B:$I,5,0),0),0)</f>
        <v>0</v>
      </c>
      <c r="I1950" s="144">
        <f t="shared" si="418"/>
        <v>0</v>
      </c>
      <c r="J1950" s="101">
        <f>VLOOKUP($A1950,'2021-22 Salary &amp; Benefits'!$A:$I,3,FALSE)</f>
        <v>1.04</v>
      </c>
      <c r="K1950" s="101">
        <f>VLOOKUP($A1950,'2021-22 Salary &amp; Benefits'!$A:$I,4,FALSE)</f>
        <v>1.04</v>
      </c>
      <c r="L1950" s="121">
        <f t="shared" si="419"/>
        <v>0</v>
      </c>
      <c r="M1950" s="29">
        <v>15</v>
      </c>
      <c r="N1950" s="31">
        <f t="shared" si="420"/>
        <v>0</v>
      </c>
      <c r="O1950" s="29">
        <v>1.1000000000000001</v>
      </c>
      <c r="P1950" s="29">
        <v>36</v>
      </c>
      <c r="Q1950" s="32">
        <f t="shared" si="421"/>
        <v>0</v>
      </c>
      <c r="R1950" s="122">
        <f t="shared" si="422"/>
        <v>0</v>
      </c>
      <c r="S1950" s="25">
        <f>VLOOKUP($A1950,'2021-22 Salary &amp; Benefits'!$A:$I,5,FALSE)</f>
        <v>67585</v>
      </c>
      <c r="T1950" s="25">
        <f>VLOOKUP($A1950,'2021-22 Salary &amp; Benefits'!$A:$I,6,FALSE)</f>
        <v>68937</v>
      </c>
      <c r="U1950" s="26">
        <f t="shared" si="423"/>
        <v>0</v>
      </c>
      <c r="V1950" s="26">
        <f t="shared" si="424"/>
        <v>0</v>
      </c>
      <c r="W1950" s="26">
        <f>'2021-22 Salary &amp; Benefits'!G$6</f>
        <v>11848.32</v>
      </c>
      <c r="X1950" s="28">
        <f>'2021-22 Salary &amp; Benefits'!H$6</f>
        <v>0.2271</v>
      </c>
      <c r="Y1950" s="28">
        <f>'2021-22 Salary &amp; Benefits'!I$6</f>
        <v>0.22070000000000001</v>
      </c>
      <c r="Z1950" s="26">
        <f t="shared" si="425"/>
        <v>0</v>
      </c>
      <c r="AA1950" s="27">
        <f t="shared" si="429"/>
        <v>0</v>
      </c>
      <c r="AB1950" s="27">
        <f t="shared" si="426"/>
        <v>0</v>
      </c>
      <c r="AC1950" s="27">
        <f t="shared" si="427"/>
        <v>0</v>
      </c>
      <c r="AD1950" s="26">
        <f t="shared" si="428"/>
        <v>0</v>
      </c>
    </row>
    <row r="1951" spans="1:30" s="5" customFormat="1">
      <c r="A1951" s="129" t="s">
        <v>2449</v>
      </c>
      <c r="B1951" s="129" t="s">
        <v>1298</v>
      </c>
      <c r="C1951" s="130">
        <v>4562</v>
      </c>
      <c r="D1951" s="129" t="s">
        <v>1304</v>
      </c>
      <c r="E1951" s="169">
        <f>VLOOKUP($C1951,'2020-21 School Level AAFTE'!$C:$Z,11,FALSE)</f>
        <v>0.15379999999999999</v>
      </c>
      <c r="F1951" s="169" t="str">
        <f>VLOOKUP($C1951,'2020-21 School Level AAFTE'!$C:$Z,8,FALSE)</f>
        <v>No</v>
      </c>
      <c r="G1951" s="167">
        <f>VLOOKUP($C1951,'2020-21 School Level AAFTE'!$C:$I,7,FALSE)</f>
        <v>547.77</v>
      </c>
      <c r="H1951" s="145">
        <f>IFERROR(IF(F1951= "yes",VLOOKUP(C1951,Summary!$B:$I,5,0),0),0)</f>
        <v>0</v>
      </c>
      <c r="I1951" s="144">
        <f t="shared" si="418"/>
        <v>0</v>
      </c>
      <c r="J1951" s="101">
        <f>VLOOKUP($A1951,'2021-22 Salary &amp; Benefits'!$A:$I,3,FALSE)</f>
        <v>1.04</v>
      </c>
      <c r="K1951" s="101">
        <f>VLOOKUP($A1951,'2021-22 Salary &amp; Benefits'!$A:$I,4,FALSE)</f>
        <v>1.04</v>
      </c>
      <c r="L1951" s="121">
        <f t="shared" si="419"/>
        <v>0</v>
      </c>
      <c r="M1951" s="29">
        <v>15</v>
      </c>
      <c r="N1951" s="31">
        <f t="shared" si="420"/>
        <v>0</v>
      </c>
      <c r="O1951" s="29">
        <v>1.1000000000000001</v>
      </c>
      <c r="P1951" s="29">
        <v>36</v>
      </c>
      <c r="Q1951" s="32">
        <f t="shared" si="421"/>
        <v>0</v>
      </c>
      <c r="R1951" s="122">
        <f t="shared" si="422"/>
        <v>0</v>
      </c>
      <c r="S1951" s="25">
        <f>VLOOKUP($A1951,'2021-22 Salary &amp; Benefits'!$A:$I,5,FALSE)</f>
        <v>67585</v>
      </c>
      <c r="T1951" s="25">
        <f>VLOOKUP($A1951,'2021-22 Salary &amp; Benefits'!$A:$I,6,FALSE)</f>
        <v>68937</v>
      </c>
      <c r="U1951" s="26">
        <f t="shared" si="423"/>
        <v>0</v>
      </c>
      <c r="V1951" s="26">
        <f t="shared" si="424"/>
        <v>0</v>
      </c>
      <c r="W1951" s="26">
        <f>'2021-22 Salary &amp; Benefits'!G$6</f>
        <v>11848.32</v>
      </c>
      <c r="X1951" s="28">
        <f>'2021-22 Salary &amp; Benefits'!H$6</f>
        <v>0.2271</v>
      </c>
      <c r="Y1951" s="28">
        <f>'2021-22 Salary &amp; Benefits'!I$6</f>
        <v>0.22070000000000001</v>
      </c>
      <c r="Z1951" s="26">
        <f t="shared" si="425"/>
        <v>0</v>
      </c>
      <c r="AA1951" s="27">
        <f t="shared" si="429"/>
        <v>0</v>
      </c>
      <c r="AB1951" s="27">
        <f t="shared" si="426"/>
        <v>0</v>
      </c>
      <c r="AC1951" s="27">
        <f t="shared" si="427"/>
        <v>0</v>
      </c>
      <c r="AD1951" s="26">
        <f t="shared" si="428"/>
        <v>0</v>
      </c>
    </row>
    <row r="1952" spans="1:30" s="5" customFormat="1">
      <c r="A1952" s="129" t="s">
        <v>2449</v>
      </c>
      <c r="B1952" s="129" t="s">
        <v>1298</v>
      </c>
      <c r="C1952" s="130">
        <v>5410</v>
      </c>
      <c r="D1952" s="129" t="s">
        <v>1305</v>
      </c>
      <c r="E1952" s="169">
        <f>VLOOKUP($C1952,'2020-21 School Level AAFTE'!$C:$Z,11,FALSE)</f>
        <v>0.32500000000000001</v>
      </c>
      <c r="F1952" s="169" t="str">
        <f>VLOOKUP($C1952,'2020-21 School Level AAFTE'!$C:$Z,8,FALSE)</f>
        <v>No</v>
      </c>
      <c r="G1952" s="167">
        <f>VLOOKUP($C1952,'2020-21 School Level AAFTE'!$C:$I,7,FALSE)</f>
        <v>8.76</v>
      </c>
      <c r="H1952" s="145">
        <f>IFERROR(IF(F1952= "yes",VLOOKUP(C1952,Summary!$B:$I,5,0),0),0)</f>
        <v>0</v>
      </c>
      <c r="I1952" s="143">
        <f t="shared" si="418"/>
        <v>0</v>
      </c>
      <c r="J1952" s="101">
        <f>VLOOKUP($A1952,'2021-22 Salary &amp; Benefits'!$A:$I,3,FALSE)</f>
        <v>1.04</v>
      </c>
      <c r="K1952" s="101">
        <f>VLOOKUP($A1952,'2021-22 Salary &amp; Benefits'!$A:$I,4,FALSE)</f>
        <v>1.04</v>
      </c>
      <c r="L1952" s="45">
        <f t="shared" si="419"/>
        <v>0</v>
      </c>
      <c r="M1952" s="29">
        <v>15</v>
      </c>
      <c r="N1952" s="31">
        <f t="shared" si="420"/>
        <v>0</v>
      </c>
      <c r="O1952" s="29">
        <v>1.1000000000000001</v>
      </c>
      <c r="P1952" s="29">
        <v>36</v>
      </c>
      <c r="Q1952" s="32">
        <f t="shared" si="421"/>
        <v>0</v>
      </c>
      <c r="R1952" s="122">
        <f t="shared" si="422"/>
        <v>0</v>
      </c>
      <c r="S1952" s="25">
        <f>VLOOKUP($A1952,'2021-22 Salary &amp; Benefits'!$A:$I,5,FALSE)</f>
        <v>67585</v>
      </c>
      <c r="T1952" s="25">
        <f>VLOOKUP($A1952,'2021-22 Salary &amp; Benefits'!$A:$I,6,FALSE)</f>
        <v>68937</v>
      </c>
      <c r="U1952" s="26">
        <f t="shared" si="423"/>
        <v>0</v>
      </c>
      <c r="V1952" s="26">
        <f t="shared" si="424"/>
        <v>0</v>
      </c>
      <c r="W1952" s="26">
        <f>'2021-22 Salary &amp; Benefits'!G$6</f>
        <v>11848.32</v>
      </c>
      <c r="X1952" s="28">
        <f>'2021-22 Salary &amp; Benefits'!H$6</f>
        <v>0.2271</v>
      </c>
      <c r="Y1952" s="28">
        <f>'2021-22 Salary &amp; Benefits'!I$6</f>
        <v>0.22070000000000001</v>
      </c>
      <c r="Z1952" s="26">
        <f t="shared" si="425"/>
        <v>0</v>
      </c>
      <c r="AA1952" s="27">
        <f t="shared" si="429"/>
        <v>0</v>
      </c>
      <c r="AB1952" s="27">
        <f t="shared" si="426"/>
        <v>0</v>
      </c>
      <c r="AC1952" s="27">
        <f t="shared" si="427"/>
        <v>0</v>
      </c>
      <c r="AD1952" s="26">
        <f t="shared" si="428"/>
        <v>0</v>
      </c>
    </row>
    <row r="1953" spans="1:30" s="5" customFormat="1">
      <c r="A1953" s="126" t="s">
        <v>2449</v>
      </c>
      <c r="B1953" s="129" t="s">
        <v>1298</v>
      </c>
      <c r="C1953" s="136">
        <v>2237</v>
      </c>
      <c r="D1953" s="127" t="s">
        <v>1300</v>
      </c>
      <c r="E1953" s="169">
        <f>VLOOKUP($C1953,'2020-21 School Level AAFTE'!$C:$Z,11,FALSE)</f>
        <v>0.23899999999999999</v>
      </c>
      <c r="F1953" s="169" t="str">
        <f>VLOOKUP($C1953,'2020-21 School Level AAFTE'!$C:$Z,8,FALSE)</f>
        <v>No</v>
      </c>
      <c r="G1953" s="167">
        <f>VLOOKUP($C1953,'2020-21 School Level AAFTE'!$C:$I,7,FALSE)</f>
        <v>727.66</v>
      </c>
      <c r="H1953" s="145">
        <f>IFERROR(IF(F1953= "yes",VLOOKUP(C1953,Summary!$B:$I,5,0),0),0)</f>
        <v>0</v>
      </c>
      <c r="I1953" s="144">
        <f t="shared" si="418"/>
        <v>0</v>
      </c>
      <c r="J1953" s="101">
        <f>VLOOKUP($A1953,'2021-22 Salary &amp; Benefits'!$A:$I,3,FALSE)</f>
        <v>1.04</v>
      </c>
      <c r="K1953" s="101">
        <f>VLOOKUP($A1953,'2021-22 Salary &amp; Benefits'!$A:$I,4,FALSE)</f>
        <v>1.04</v>
      </c>
      <c r="L1953" s="121">
        <f t="shared" si="419"/>
        <v>0</v>
      </c>
      <c r="M1953" s="29">
        <v>15</v>
      </c>
      <c r="N1953" s="31">
        <f t="shared" si="420"/>
        <v>0</v>
      </c>
      <c r="O1953" s="29">
        <v>1.1000000000000001</v>
      </c>
      <c r="P1953" s="29">
        <v>36</v>
      </c>
      <c r="Q1953" s="32">
        <f t="shared" si="421"/>
        <v>0</v>
      </c>
      <c r="R1953" s="122">
        <f t="shared" si="422"/>
        <v>0</v>
      </c>
      <c r="S1953" s="25">
        <f>VLOOKUP($A1953,'2021-22 Salary &amp; Benefits'!$A:$I,5,FALSE)</f>
        <v>67585</v>
      </c>
      <c r="T1953" s="25">
        <f>VLOOKUP($A1953,'2021-22 Salary &amp; Benefits'!$A:$I,6,FALSE)</f>
        <v>68937</v>
      </c>
      <c r="U1953" s="26">
        <f t="shared" si="423"/>
        <v>0</v>
      </c>
      <c r="V1953" s="26">
        <f t="shared" si="424"/>
        <v>0</v>
      </c>
      <c r="W1953" s="26">
        <f>'2021-22 Salary &amp; Benefits'!G$6</f>
        <v>11848.32</v>
      </c>
      <c r="X1953" s="28">
        <f>'2021-22 Salary &amp; Benefits'!H$6</f>
        <v>0.2271</v>
      </c>
      <c r="Y1953" s="28">
        <f>'2021-22 Salary &amp; Benefits'!I$6</f>
        <v>0.22070000000000001</v>
      </c>
      <c r="Z1953" s="26">
        <f t="shared" si="425"/>
        <v>0</v>
      </c>
      <c r="AA1953" s="27">
        <f t="shared" si="429"/>
        <v>0</v>
      </c>
      <c r="AB1953" s="27">
        <f t="shared" si="426"/>
        <v>0</v>
      </c>
      <c r="AC1953" s="27">
        <f t="shared" si="427"/>
        <v>0</v>
      </c>
      <c r="AD1953" s="26">
        <f t="shared" si="428"/>
        <v>0</v>
      </c>
    </row>
    <row r="1954" spans="1:30" s="5" customFormat="1">
      <c r="A1954" s="129" t="s">
        <v>2449</v>
      </c>
      <c r="B1954" s="129" t="s">
        <v>1298</v>
      </c>
      <c r="C1954" s="130">
        <v>3827</v>
      </c>
      <c r="D1954" s="129" t="s">
        <v>1302</v>
      </c>
      <c r="E1954" s="169">
        <f>VLOOKUP($C1954,'2020-21 School Level AAFTE'!$C:$Z,11,FALSE)</f>
        <v>0.26579999999999998</v>
      </c>
      <c r="F1954" s="169" t="str">
        <f>VLOOKUP($C1954,'2020-21 School Level AAFTE'!$C:$Z,8,FALSE)</f>
        <v>No</v>
      </c>
      <c r="G1954" s="167">
        <f>VLOOKUP($C1954,'2020-21 School Level AAFTE'!$C:$I,7,FALSE)</f>
        <v>449.54</v>
      </c>
      <c r="H1954" s="145">
        <f>IFERROR(IF(F1954= "yes",VLOOKUP(C1954,Summary!$B:$I,5,0),0),0)</f>
        <v>0</v>
      </c>
      <c r="I1954" s="143">
        <f t="shared" si="418"/>
        <v>0</v>
      </c>
      <c r="J1954" s="101">
        <f>VLOOKUP($A1954,'2021-22 Salary &amp; Benefits'!$A:$I,3,FALSE)</f>
        <v>1.04</v>
      </c>
      <c r="K1954" s="101">
        <f>VLOOKUP($A1954,'2021-22 Salary &amp; Benefits'!$A:$I,4,FALSE)</f>
        <v>1.04</v>
      </c>
      <c r="L1954" s="45">
        <f t="shared" si="419"/>
        <v>0</v>
      </c>
      <c r="M1954" s="29">
        <v>15</v>
      </c>
      <c r="N1954" s="31">
        <f t="shared" si="420"/>
        <v>0</v>
      </c>
      <c r="O1954" s="29">
        <v>1.1000000000000001</v>
      </c>
      <c r="P1954" s="29">
        <v>36</v>
      </c>
      <c r="Q1954" s="32">
        <f t="shared" si="421"/>
        <v>0</v>
      </c>
      <c r="R1954" s="122">
        <f t="shared" si="422"/>
        <v>0</v>
      </c>
      <c r="S1954" s="25">
        <f>VLOOKUP($A1954,'2021-22 Salary &amp; Benefits'!$A:$I,5,FALSE)</f>
        <v>67585</v>
      </c>
      <c r="T1954" s="25">
        <f>VLOOKUP($A1954,'2021-22 Salary &amp; Benefits'!$A:$I,6,FALSE)</f>
        <v>68937</v>
      </c>
      <c r="U1954" s="26">
        <f t="shared" si="423"/>
        <v>0</v>
      </c>
      <c r="V1954" s="26">
        <f t="shared" si="424"/>
        <v>0</v>
      </c>
      <c r="W1954" s="26">
        <f>'2021-22 Salary &amp; Benefits'!G$6</f>
        <v>11848.32</v>
      </c>
      <c r="X1954" s="28">
        <f>'2021-22 Salary &amp; Benefits'!H$6</f>
        <v>0.2271</v>
      </c>
      <c r="Y1954" s="28">
        <f>'2021-22 Salary &amp; Benefits'!I$6</f>
        <v>0.22070000000000001</v>
      </c>
      <c r="Z1954" s="26">
        <f t="shared" si="425"/>
        <v>0</v>
      </c>
      <c r="AA1954" s="27">
        <f t="shared" si="429"/>
        <v>0</v>
      </c>
      <c r="AB1954" s="27">
        <f t="shared" si="426"/>
        <v>0</v>
      </c>
      <c r="AC1954" s="27">
        <f t="shared" si="427"/>
        <v>0</v>
      </c>
      <c r="AD1954" s="26">
        <f t="shared" si="428"/>
        <v>0</v>
      </c>
    </row>
    <row r="1955" spans="1:30" s="5" customFormat="1">
      <c r="A1955" s="151" t="s">
        <v>2449</v>
      </c>
      <c r="B1955" s="129" t="s">
        <v>1298</v>
      </c>
      <c r="C1955" s="133">
        <v>4131</v>
      </c>
      <c r="D1955" s="151" t="s">
        <v>1303</v>
      </c>
      <c r="E1955" s="169">
        <f>VLOOKUP($C1955,'2020-21 School Level AAFTE'!$C:$Z,11,FALSE)</f>
        <v>0.20669999999999999</v>
      </c>
      <c r="F1955" s="169" t="str">
        <f>VLOOKUP($C1955,'2020-21 School Level AAFTE'!$C:$Z,8,FALSE)</f>
        <v>No</v>
      </c>
      <c r="G1955" s="167">
        <f>VLOOKUP($C1955,'2020-21 School Level AAFTE'!$C:$I,7,FALSE)</f>
        <v>967.06</v>
      </c>
      <c r="H1955" s="145">
        <f>IFERROR(IF(F1955= "yes",VLOOKUP(C1955,Summary!$B:$I,5,0),0),0)</f>
        <v>0</v>
      </c>
      <c r="I1955" s="144">
        <f t="shared" si="418"/>
        <v>0</v>
      </c>
      <c r="J1955" s="101">
        <f>VLOOKUP($A1955,'2021-22 Salary &amp; Benefits'!$A:$I,3,FALSE)</f>
        <v>1.04</v>
      </c>
      <c r="K1955" s="101">
        <f>VLOOKUP($A1955,'2021-22 Salary &amp; Benefits'!$A:$I,4,FALSE)</f>
        <v>1.04</v>
      </c>
      <c r="L1955" s="121">
        <f t="shared" si="419"/>
        <v>0</v>
      </c>
      <c r="M1955" s="29">
        <v>15</v>
      </c>
      <c r="N1955" s="31">
        <f t="shared" si="420"/>
        <v>0</v>
      </c>
      <c r="O1955" s="29">
        <v>1.1000000000000001</v>
      </c>
      <c r="P1955" s="29">
        <v>36</v>
      </c>
      <c r="Q1955" s="32">
        <f t="shared" si="421"/>
        <v>0</v>
      </c>
      <c r="R1955" s="122">
        <f t="shared" si="422"/>
        <v>0</v>
      </c>
      <c r="S1955" s="25">
        <f>VLOOKUP($A1955,'2021-22 Salary &amp; Benefits'!$A:$I,5,FALSE)</f>
        <v>67585</v>
      </c>
      <c r="T1955" s="25">
        <f>VLOOKUP($A1955,'2021-22 Salary &amp; Benefits'!$A:$I,6,FALSE)</f>
        <v>68937</v>
      </c>
      <c r="U1955" s="26">
        <f t="shared" si="423"/>
        <v>0</v>
      </c>
      <c r="V1955" s="26">
        <f t="shared" si="424"/>
        <v>0</v>
      </c>
      <c r="W1955" s="26">
        <f>'2021-22 Salary &amp; Benefits'!G$6</f>
        <v>11848.32</v>
      </c>
      <c r="X1955" s="28">
        <f>'2021-22 Salary &amp; Benefits'!H$6</f>
        <v>0.2271</v>
      </c>
      <c r="Y1955" s="28">
        <f>'2021-22 Salary &amp; Benefits'!I$6</f>
        <v>0.22070000000000001</v>
      </c>
      <c r="Z1955" s="26">
        <f t="shared" si="425"/>
        <v>0</v>
      </c>
      <c r="AA1955" s="27">
        <f t="shared" si="429"/>
        <v>0</v>
      </c>
      <c r="AB1955" s="27">
        <f t="shared" si="426"/>
        <v>0</v>
      </c>
      <c r="AC1955" s="27">
        <f t="shared" si="427"/>
        <v>0</v>
      </c>
      <c r="AD1955" s="26">
        <f t="shared" si="428"/>
        <v>0</v>
      </c>
    </row>
    <row r="1956" spans="1:30" s="5" customFormat="1">
      <c r="A1956" s="129" t="s">
        <v>2449</v>
      </c>
      <c r="B1956" s="129" t="s">
        <v>1298</v>
      </c>
      <c r="C1956" s="130">
        <v>5527</v>
      </c>
      <c r="D1956" s="129" t="s">
        <v>3147</v>
      </c>
      <c r="E1956" s="169">
        <f>VLOOKUP($C1956,'2020-21 School Level AAFTE'!$C:$Z,11,FALSE)</f>
        <v>0.50229999999999997</v>
      </c>
      <c r="F1956" s="169" t="str">
        <f>VLOOKUP($C1956,'2020-21 School Level AAFTE'!$C:$Z,8,FALSE)</f>
        <v>Yes</v>
      </c>
      <c r="G1956" s="167">
        <f>VLOOKUP($C1956,'2020-21 School Level AAFTE'!$C:$I,7,FALSE)</f>
        <v>15.8</v>
      </c>
      <c r="H1956" s="145">
        <f>IFERROR(IF(F1956= "yes",VLOOKUP(C1956,Summary!$B:$I,5,0),0),0)</f>
        <v>0</v>
      </c>
      <c r="I1956" s="143">
        <f t="shared" si="418"/>
        <v>15.8</v>
      </c>
      <c r="J1956" s="101">
        <f>VLOOKUP($A1956,'2021-22 Salary &amp; Benefits'!$A:$I,3,FALSE)</f>
        <v>1.04</v>
      </c>
      <c r="K1956" s="101">
        <f>VLOOKUP($A1956,'2021-22 Salary &amp; Benefits'!$A:$I,4,FALSE)</f>
        <v>1.04</v>
      </c>
      <c r="L1956" s="45">
        <f t="shared" si="419"/>
        <v>15.8</v>
      </c>
      <c r="M1956" s="29">
        <v>15</v>
      </c>
      <c r="N1956" s="31">
        <f t="shared" si="420"/>
        <v>1.0533333333333335</v>
      </c>
      <c r="O1956" s="29">
        <v>1.1000000000000001</v>
      </c>
      <c r="P1956" s="29">
        <v>36</v>
      </c>
      <c r="Q1956" s="32">
        <f t="shared" si="421"/>
        <v>41.71200000000001</v>
      </c>
      <c r="R1956" s="122">
        <f t="shared" si="422"/>
        <v>4.6346666666666675E-2</v>
      </c>
      <c r="S1956" s="25">
        <f>VLOOKUP($A1956,'2021-22 Salary &amp; Benefits'!$A:$I,5,FALSE)</f>
        <v>67585</v>
      </c>
      <c r="T1956" s="25">
        <f>VLOOKUP($A1956,'2021-22 Salary &amp; Benefits'!$A:$I,6,FALSE)</f>
        <v>68937</v>
      </c>
      <c r="U1956" s="26">
        <f t="shared" si="423"/>
        <v>3257.6330453333344</v>
      </c>
      <c r="V1956" s="26">
        <f t="shared" si="424"/>
        <v>65.167121066665914</v>
      </c>
      <c r="W1956" s="26">
        <f>'2021-22 Salary &amp; Benefits'!G$6</f>
        <v>11848.32</v>
      </c>
      <c r="X1956" s="28">
        <f>'2021-22 Salary &amp; Benefits'!H$6</f>
        <v>0.2271</v>
      </c>
      <c r="Y1956" s="28">
        <f>'2021-22 Salary &amp; Benefits'!I$6</f>
        <v>0.22070000000000001</v>
      </c>
      <c r="Z1956" s="26">
        <f t="shared" si="425"/>
        <v>1303.3209858146136</v>
      </c>
      <c r="AA1956" s="27">
        <f t="shared" si="429"/>
        <v>55.380002773333345</v>
      </c>
      <c r="AB1956" s="27">
        <f t="shared" si="426"/>
        <v>12.222366612074669</v>
      </c>
      <c r="AC1956" s="27">
        <f t="shared" si="427"/>
        <v>67.602369385408011</v>
      </c>
      <c r="AD1956" s="26">
        <f t="shared" si="428"/>
        <v>4693.7235216000208</v>
      </c>
    </row>
    <row r="1957" spans="1:30" s="5" customFormat="1">
      <c r="A1957" s="129" t="s">
        <v>2558</v>
      </c>
      <c r="B1957" s="129" t="s">
        <v>2160</v>
      </c>
      <c r="C1957" s="130">
        <v>2115</v>
      </c>
      <c r="D1957" s="129" t="s">
        <v>2161</v>
      </c>
      <c r="E1957" s="169">
        <f>VLOOKUP($C1957,'2020-21 School Level AAFTE'!$C:$Z,11,FALSE)</f>
        <v>0</v>
      </c>
      <c r="F1957" s="169" t="str">
        <f>VLOOKUP($C1957,'2020-21 School Level AAFTE'!$C:$Z,8,FALSE)</f>
        <v>No</v>
      </c>
      <c r="G1957" s="167">
        <f>VLOOKUP($C1957,'2020-21 School Level AAFTE'!$C:$I,7,FALSE)</f>
        <v>44.1</v>
      </c>
      <c r="H1957" s="145">
        <f>IFERROR(IF(F1957= "yes",VLOOKUP(C1957,Summary!$B:$I,5,0),0),0)</f>
        <v>0</v>
      </c>
      <c r="I1957" s="143">
        <f t="shared" si="418"/>
        <v>0</v>
      </c>
      <c r="J1957" s="101">
        <f>VLOOKUP($A1957,'2021-22 Salary &amp; Benefits'!$A:$I,3,FALSE)</f>
        <v>1</v>
      </c>
      <c r="K1957" s="101">
        <f>VLOOKUP($A1957,'2021-22 Salary &amp; Benefits'!$A:$I,4,FALSE)</f>
        <v>1</v>
      </c>
      <c r="L1957" s="45">
        <f t="shared" si="419"/>
        <v>0</v>
      </c>
      <c r="M1957" s="29">
        <v>15</v>
      </c>
      <c r="N1957" s="31">
        <f t="shared" si="420"/>
        <v>0</v>
      </c>
      <c r="O1957" s="29">
        <v>1.1000000000000001</v>
      </c>
      <c r="P1957" s="29">
        <v>36</v>
      </c>
      <c r="Q1957" s="32">
        <f t="shared" si="421"/>
        <v>0</v>
      </c>
      <c r="R1957" s="122">
        <f t="shared" si="422"/>
        <v>0</v>
      </c>
      <c r="S1957" s="25">
        <f>VLOOKUP($A1957,'2021-22 Salary &amp; Benefits'!$A:$I,5,FALSE)</f>
        <v>67585</v>
      </c>
      <c r="T1957" s="25">
        <f>VLOOKUP($A1957,'2021-22 Salary &amp; Benefits'!$A:$I,6,FALSE)</f>
        <v>68937</v>
      </c>
      <c r="U1957" s="26">
        <f t="shared" si="423"/>
        <v>0</v>
      </c>
      <c r="V1957" s="26">
        <f t="shared" si="424"/>
        <v>0</v>
      </c>
      <c r="W1957" s="26">
        <f>'2021-22 Salary &amp; Benefits'!G$6</f>
        <v>11848.32</v>
      </c>
      <c r="X1957" s="28">
        <f>'2021-22 Salary &amp; Benefits'!H$6</f>
        <v>0.2271</v>
      </c>
      <c r="Y1957" s="28">
        <f>'2021-22 Salary &amp; Benefits'!I$6</f>
        <v>0.22070000000000001</v>
      </c>
      <c r="Z1957" s="26">
        <f t="shared" si="425"/>
        <v>0</v>
      </c>
      <c r="AA1957" s="27">
        <f t="shared" si="429"/>
        <v>0</v>
      </c>
      <c r="AB1957" s="27">
        <f t="shared" si="426"/>
        <v>0</v>
      </c>
      <c r="AC1957" s="27">
        <f t="shared" si="427"/>
        <v>0</v>
      </c>
      <c r="AD1957" s="26">
        <f t="shared" si="428"/>
        <v>0</v>
      </c>
    </row>
    <row r="1958" spans="1:30" s="5" customFormat="1">
      <c r="A1958" s="129" t="s">
        <v>2482</v>
      </c>
      <c r="B1958" s="129" t="s">
        <v>1599</v>
      </c>
      <c r="C1958" s="130">
        <v>2882</v>
      </c>
      <c r="D1958" s="129" t="s">
        <v>940</v>
      </c>
      <c r="E1958" s="169">
        <f>VLOOKUP($C1958,'2020-21 School Level AAFTE'!$C:$Z,11,FALSE)</f>
        <v>0.53520000000000001</v>
      </c>
      <c r="F1958" s="169" t="str">
        <f>VLOOKUP($C1958,'2020-21 School Level AAFTE'!$C:$Z,8,FALSE)</f>
        <v>Yes</v>
      </c>
      <c r="G1958" s="167">
        <f>VLOOKUP($C1958,'2020-21 School Level AAFTE'!$C:$I,7,FALSE)</f>
        <v>248.34</v>
      </c>
      <c r="H1958" s="145">
        <f>IFERROR(IF(F1958= "yes",VLOOKUP(C1958,Summary!$B:$I,5,0),0),0)</f>
        <v>0</v>
      </c>
      <c r="I1958" s="143">
        <f t="shared" si="418"/>
        <v>248.34</v>
      </c>
      <c r="J1958" s="101">
        <f>VLOOKUP($A1958,'2021-22 Salary &amp; Benefits'!$A:$I,3,FALSE)</f>
        <v>1</v>
      </c>
      <c r="K1958" s="101">
        <f>VLOOKUP($A1958,'2021-22 Salary &amp; Benefits'!$A:$I,4,FALSE)</f>
        <v>1</v>
      </c>
      <c r="L1958" s="45">
        <f t="shared" si="419"/>
        <v>248.34</v>
      </c>
      <c r="M1958" s="29">
        <v>15</v>
      </c>
      <c r="N1958" s="31">
        <f t="shared" si="420"/>
        <v>16.556000000000001</v>
      </c>
      <c r="O1958" s="29">
        <v>1.1000000000000001</v>
      </c>
      <c r="P1958" s="29">
        <v>36</v>
      </c>
      <c r="Q1958" s="32">
        <f t="shared" si="421"/>
        <v>655.61760000000015</v>
      </c>
      <c r="R1958" s="122">
        <f t="shared" si="422"/>
        <v>0.72846400000000022</v>
      </c>
      <c r="S1958" s="25">
        <f>VLOOKUP($A1958,'2021-22 Salary &amp; Benefits'!$A:$I,5,FALSE)</f>
        <v>67585</v>
      </c>
      <c r="T1958" s="25">
        <f>VLOOKUP($A1958,'2021-22 Salary &amp; Benefits'!$A:$I,6,FALSE)</f>
        <v>68937</v>
      </c>
      <c r="U1958" s="26">
        <f t="shared" si="423"/>
        <v>49233.239440000012</v>
      </c>
      <c r="V1958" s="26">
        <f t="shared" si="424"/>
        <v>984.88332800000353</v>
      </c>
      <c r="W1958" s="26">
        <f>'2021-22 Salary &amp; Benefits'!G$6</f>
        <v>11848.32</v>
      </c>
      <c r="X1958" s="28">
        <f>'2021-22 Salary &amp; Benefits'!H$6</f>
        <v>0.2271</v>
      </c>
      <c r="Y1958" s="28">
        <f>'2021-22 Salary &amp; Benefits'!I$6</f>
        <v>0.22070000000000001</v>
      </c>
      <c r="Z1958" s="26">
        <f t="shared" si="425"/>
        <v>20029.307007793606</v>
      </c>
      <c r="AA1958" s="27">
        <f t="shared" si="429"/>
        <v>836.96871280000028</v>
      </c>
      <c r="AB1958" s="27">
        <f t="shared" si="426"/>
        <v>184.71899491496006</v>
      </c>
      <c r="AC1958" s="27">
        <f t="shared" si="427"/>
        <v>1021.6877077149603</v>
      </c>
      <c r="AD1958" s="26">
        <f t="shared" si="428"/>
        <v>71269.117483508584</v>
      </c>
    </row>
    <row r="1959" spans="1:30" s="5" customFormat="1">
      <c r="A1959" s="129" t="s">
        <v>2482</v>
      </c>
      <c r="B1959" s="129" t="s">
        <v>1599</v>
      </c>
      <c r="C1959" s="130">
        <v>2682</v>
      </c>
      <c r="D1959" s="129" t="s">
        <v>770</v>
      </c>
      <c r="E1959" s="169">
        <f>VLOOKUP($C1959,'2020-21 School Level AAFTE'!$C:$Z,11,FALSE)</f>
        <v>0.50529999999999997</v>
      </c>
      <c r="F1959" s="169" t="str">
        <f>VLOOKUP($C1959,'2020-21 School Level AAFTE'!$C:$Z,8,FALSE)</f>
        <v>Yes</v>
      </c>
      <c r="G1959" s="167">
        <f>VLOOKUP($C1959,'2020-21 School Level AAFTE'!$C:$I,7,FALSE)</f>
        <v>160.75</v>
      </c>
      <c r="H1959" s="145">
        <f>IFERROR(IF(F1959= "yes",VLOOKUP(C1959,Summary!$B:$I,5,0),0),0)</f>
        <v>0</v>
      </c>
      <c r="I1959" s="144">
        <f t="shared" si="418"/>
        <v>160.75</v>
      </c>
      <c r="J1959" s="101">
        <f>VLOOKUP($A1959,'2021-22 Salary &amp; Benefits'!$A:$I,3,FALSE)</f>
        <v>1</v>
      </c>
      <c r="K1959" s="101">
        <f>VLOOKUP($A1959,'2021-22 Salary &amp; Benefits'!$A:$I,4,FALSE)</f>
        <v>1</v>
      </c>
      <c r="L1959" s="121">
        <f t="shared" si="419"/>
        <v>160.75</v>
      </c>
      <c r="M1959" s="29">
        <v>15</v>
      </c>
      <c r="N1959" s="31">
        <f t="shared" si="420"/>
        <v>10.716666666666667</v>
      </c>
      <c r="O1959" s="29">
        <v>1.1000000000000001</v>
      </c>
      <c r="P1959" s="29">
        <v>36</v>
      </c>
      <c r="Q1959" s="32">
        <f t="shared" si="421"/>
        <v>424.38</v>
      </c>
      <c r="R1959" s="122">
        <f t="shared" si="422"/>
        <v>0.4715333333333333</v>
      </c>
      <c r="S1959" s="25">
        <f>VLOOKUP($A1959,'2021-22 Salary &amp; Benefits'!$A:$I,5,FALSE)</f>
        <v>67585</v>
      </c>
      <c r="T1959" s="25">
        <f>VLOOKUP($A1959,'2021-22 Salary &amp; Benefits'!$A:$I,6,FALSE)</f>
        <v>68937</v>
      </c>
      <c r="U1959" s="26">
        <f t="shared" si="423"/>
        <v>31868.580333333332</v>
      </c>
      <c r="V1959" s="26">
        <f t="shared" si="424"/>
        <v>637.51306666666642</v>
      </c>
      <c r="W1959" s="26">
        <f>'2021-22 Salary &amp; Benefits'!G$6</f>
        <v>11848.32</v>
      </c>
      <c r="X1959" s="28">
        <f>'2021-22 Salary &amp; Benefits'!H$6</f>
        <v>0.2271</v>
      </c>
      <c r="Y1959" s="28">
        <f>'2021-22 Salary &amp; Benefits'!I$6</f>
        <v>0.22070000000000001</v>
      </c>
      <c r="Z1959" s="26">
        <f t="shared" si="425"/>
        <v>12964.931551513331</v>
      </c>
      <c r="AA1959" s="27">
        <f t="shared" si="429"/>
        <v>541.76822333333337</v>
      </c>
      <c r="AB1959" s="27">
        <f t="shared" si="426"/>
        <v>119.56824688966668</v>
      </c>
      <c r="AC1959" s="27">
        <f t="shared" si="427"/>
        <v>661.33647022300011</v>
      </c>
      <c r="AD1959" s="26">
        <f t="shared" si="428"/>
        <v>46132.361421736336</v>
      </c>
    </row>
    <row r="1960" spans="1:30" s="5" customFormat="1">
      <c r="A1960" s="129" t="s">
        <v>2482</v>
      </c>
      <c r="B1960" s="129" t="s">
        <v>1599</v>
      </c>
      <c r="C1960" s="130">
        <v>3119</v>
      </c>
      <c r="D1960" s="129" t="s">
        <v>1600</v>
      </c>
      <c r="E1960" s="169">
        <f>VLOOKUP($C1960,'2020-21 School Level AAFTE'!$C:$Z,11,FALSE)</f>
        <v>0.49059999999999998</v>
      </c>
      <c r="F1960" s="169" t="str">
        <f>VLOOKUP($C1960,'2020-21 School Level AAFTE'!$C:$Z,8,FALSE)</f>
        <v>No</v>
      </c>
      <c r="G1960" s="167">
        <f>VLOOKUP($C1960,'2020-21 School Level AAFTE'!$C:$I,7,FALSE)</f>
        <v>274.20999999999998</v>
      </c>
      <c r="H1960" s="145">
        <f>IFERROR(IF(F1960= "yes",VLOOKUP(C1960,Summary!$B:$I,5,0),0),0)</f>
        <v>0</v>
      </c>
      <c r="I1960" s="144">
        <f t="shared" si="418"/>
        <v>0</v>
      </c>
      <c r="J1960" s="101">
        <f>VLOOKUP($A1960,'2021-22 Salary &amp; Benefits'!$A:$I,3,FALSE)</f>
        <v>1</v>
      </c>
      <c r="K1960" s="101">
        <f>VLOOKUP($A1960,'2021-22 Salary &amp; Benefits'!$A:$I,4,FALSE)</f>
        <v>1</v>
      </c>
      <c r="L1960" s="121">
        <f t="shared" si="419"/>
        <v>0</v>
      </c>
      <c r="M1960" s="29">
        <v>15</v>
      </c>
      <c r="N1960" s="31">
        <f t="shared" si="420"/>
        <v>0</v>
      </c>
      <c r="O1960" s="29">
        <v>1.1000000000000001</v>
      </c>
      <c r="P1960" s="29">
        <v>36</v>
      </c>
      <c r="Q1960" s="32">
        <f t="shared" si="421"/>
        <v>0</v>
      </c>
      <c r="R1960" s="122">
        <f t="shared" si="422"/>
        <v>0</v>
      </c>
      <c r="S1960" s="25">
        <f>VLOOKUP($A1960,'2021-22 Salary &amp; Benefits'!$A:$I,5,FALSE)</f>
        <v>67585</v>
      </c>
      <c r="T1960" s="25">
        <f>VLOOKUP($A1960,'2021-22 Salary &amp; Benefits'!$A:$I,6,FALSE)</f>
        <v>68937</v>
      </c>
      <c r="U1960" s="26">
        <f t="shared" si="423"/>
        <v>0</v>
      </c>
      <c r="V1960" s="26">
        <f t="shared" si="424"/>
        <v>0</v>
      </c>
      <c r="W1960" s="26">
        <f>'2021-22 Salary &amp; Benefits'!G$6</f>
        <v>11848.32</v>
      </c>
      <c r="X1960" s="28">
        <f>'2021-22 Salary &amp; Benefits'!H$6</f>
        <v>0.2271</v>
      </c>
      <c r="Y1960" s="28">
        <f>'2021-22 Salary &amp; Benefits'!I$6</f>
        <v>0.22070000000000001</v>
      </c>
      <c r="Z1960" s="26">
        <f t="shared" si="425"/>
        <v>0</v>
      </c>
      <c r="AA1960" s="27">
        <f t="shared" si="429"/>
        <v>0</v>
      </c>
      <c r="AB1960" s="27">
        <f t="shared" si="426"/>
        <v>0</v>
      </c>
      <c r="AC1960" s="27">
        <f t="shared" si="427"/>
        <v>0</v>
      </c>
      <c r="AD1960" s="26">
        <f t="shared" si="428"/>
        <v>0</v>
      </c>
    </row>
    <row r="1961" spans="1:30" s="5" customFormat="1">
      <c r="A1961" s="129" t="s">
        <v>2482</v>
      </c>
      <c r="B1961" s="129" t="s">
        <v>1599</v>
      </c>
      <c r="C1961" s="130">
        <v>3800</v>
      </c>
      <c r="D1961" s="129" t="s">
        <v>1601</v>
      </c>
      <c r="E1961" s="169">
        <f>VLOOKUP($C1961,'2020-21 School Level AAFTE'!$C:$Z,11,FALSE)</f>
        <v>0.55610000000000004</v>
      </c>
      <c r="F1961" s="169" t="str">
        <f>VLOOKUP($C1961,'2020-21 School Level AAFTE'!$C:$Z,8,FALSE)</f>
        <v>Yes</v>
      </c>
      <c r="G1961" s="167">
        <f>VLOOKUP($C1961,'2020-21 School Level AAFTE'!$C:$I,7,FALSE)</f>
        <v>136.69999999999999</v>
      </c>
      <c r="H1961" s="145">
        <f>IFERROR(IF(F1961= "yes",VLOOKUP(C1961,Summary!$B:$I,5,0),0),0)</f>
        <v>0</v>
      </c>
      <c r="I1961" s="143">
        <f t="shared" si="418"/>
        <v>136.69999999999999</v>
      </c>
      <c r="J1961" s="101">
        <f>VLOOKUP($A1961,'2021-22 Salary &amp; Benefits'!$A:$I,3,FALSE)</f>
        <v>1</v>
      </c>
      <c r="K1961" s="101">
        <f>VLOOKUP($A1961,'2021-22 Salary &amp; Benefits'!$A:$I,4,FALSE)</f>
        <v>1</v>
      </c>
      <c r="L1961" s="45">
        <f t="shared" si="419"/>
        <v>136.69999999999999</v>
      </c>
      <c r="M1961" s="29">
        <v>15</v>
      </c>
      <c r="N1961" s="31">
        <f t="shared" si="420"/>
        <v>9.1133333333333333</v>
      </c>
      <c r="O1961" s="29">
        <v>1.1000000000000001</v>
      </c>
      <c r="P1961" s="29">
        <v>36</v>
      </c>
      <c r="Q1961" s="32">
        <f t="shared" si="421"/>
        <v>360.88799999999998</v>
      </c>
      <c r="R1961" s="122">
        <f t="shared" si="422"/>
        <v>0.40098666666666666</v>
      </c>
      <c r="S1961" s="25">
        <f>VLOOKUP($A1961,'2021-22 Salary &amp; Benefits'!$A:$I,5,FALSE)</f>
        <v>67585</v>
      </c>
      <c r="T1961" s="25">
        <f>VLOOKUP($A1961,'2021-22 Salary &amp; Benefits'!$A:$I,6,FALSE)</f>
        <v>68937</v>
      </c>
      <c r="U1961" s="26">
        <f t="shared" si="423"/>
        <v>27100.683866666666</v>
      </c>
      <c r="V1961" s="26">
        <f t="shared" si="424"/>
        <v>542.13397333333342</v>
      </c>
      <c r="W1961" s="26">
        <f>'2021-22 Salary &amp; Benefits'!G$6</f>
        <v>11848.32</v>
      </c>
      <c r="X1961" s="28">
        <f>'2021-22 Salary &amp; Benefits'!H$6</f>
        <v>0.2271</v>
      </c>
      <c r="Y1961" s="28">
        <f>'2021-22 Salary &amp; Benefits'!I$6</f>
        <v>0.22070000000000001</v>
      </c>
      <c r="Z1961" s="26">
        <f t="shared" si="425"/>
        <v>11025.232616434667</v>
      </c>
      <c r="AA1961" s="27">
        <f t="shared" si="429"/>
        <v>460.71363066666663</v>
      </c>
      <c r="AB1961" s="27">
        <f t="shared" si="426"/>
        <v>101.67949828813333</v>
      </c>
      <c r="AC1961" s="27">
        <f t="shared" si="427"/>
        <v>562.39312895479998</v>
      </c>
      <c r="AD1961" s="26">
        <f t="shared" si="428"/>
        <v>39230.443585389461</v>
      </c>
    </row>
    <row r="1962" spans="1:30" s="5" customFormat="1">
      <c r="A1962" s="129" t="s">
        <v>2493</v>
      </c>
      <c r="B1962" s="129" t="s">
        <v>1754</v>
      </c>
      <c r="C1962" s="130">
        <v>4399</v>
      </c>
      <c r="D1962" s="129" t="s">
        <v>1758</v>
      </c>
      <c r="E1962" s="169">
        <f>VLOOKUP($C1962,'2020-21 School Level AAFTE'!$C:$Z,11,FALSE)</f>
        <v>0.61660000000000004</v>
      </c>
      <c r="F1962" s="169" t="str">
        <f>VLOOKUP($C1962,'2020-21 School Level AAFTE'!$C:$Z,8,FALSE)</f>
        <v>Yes</v>
      </c>
      <c r="G1962" s="167">
        <f>VLOOKUP($C1962,'2020-21 School Level AAFTE'!$C:$I,7,FALSE)</f>
        <v>291.3</v>
      </c>
      <c r="H1962" s="145">
        <f>IFERROR(IF(F1962= "yes",VLOOKUP(C1962,Summary!$B:$I,5,0),0),0)</f>
        <v>0</v>
      </c>
      <c r="I1962" s="144">
        <f t="shared" si="418"/>
        <v>291.3</v>
      </c>
      <c r="J1962" s="101">
        <f>VLOOKUP($A1962,'2021-22 Salary &amp; Benefits'!$A:$I,3,FALSE)</f>
        <v>1.18</v>
      </c>
      <c r="K1962" s="101">
        <f>VLOOKUP($A1962,'2021-22 Salary &amp; Benefits'!$A:$I,4,FALSE)</f>
        <v>1.18</v>
      </c>
      <c r="L1962" s="121">
        <f t="shared" si="419"/>
        <v>291.3</v>
      </c>
      <c r="M1962" s="29">
        <v>15</v>
      </c>
      <c r="N1962" s="31">
        <f t="shared" si="420"/>
        <v>19.420000000000002</v>
      </c>
      <c r="O1962" s="29">
        <v>1.1000000000000001</v>
      </c>
      <c r="P1962" s="29">
        <v>36</v>
      </c>
      <c r="Q1962" s="32">
        <f t="shared" si="421"/>
        <v>769.03200000000004</v>
      </c>
      <c r="R1962" s="122">
        <f t="shared" si="422"/>
        <v>0.85448000000000002</v>
      </c>
      <c r="S1962" s="25">
        <f>VLOOKUP($A1962,'2021-22 Salary &amp; Benefits'!$A:$I,5,FALSE)</f>
        <v>67585</v>
      </c>
      <c r="T1962" s="25">
        <f>VLOOKUP($A1962,'2021-22 Salary &amp; Benefits'!$A:$I,6,FALSE)</f>
        <v>68937</v>
      </c>
      <c r="U1962" s="26">
        <f t="shared" si="423"/>
        <v>68145.036344000007</v>
      </c>
      <c r="V1962" s="26">
        <f t="shared" si="424"/>
        <v>1363.2032127999846</v>
      </c>
      <c r="W1962" s="26">
        <f>'2021-22 Salary &amp; Benefits'!G$6</f>
        <v>11848.32</v>
      </c>
      <c r="X1962" s="28">
        <f>'2021-22 Salary &amp; Benefits'!H$6</f>
        <v>0.2271</v>
      </c>
      <c r="Y1962" s="28">
        <f>'2021-22 Salary &amp; Benefits'!I$6</f>
        <v>0.22070000000000001</v>
      </c>
      <c r="Z1962" s="26">
        <f t="shared" si="425"/>
        <v>25900.749176387359</v>
      </c>
      <c r="AA1962" s="27">
        <f t="shared" si="429"/>
        <v>1158.4706592799998</v>
      </c>
      <c r="AB1962" s="27">
        <f t="shared" si="426"/>
        <v>255.67447450309598</v>
      </c>
      <c r="AC1962" s="27">
        <f t="shared" si="427"/>
        <v>1414.1451337830958</v>
      </c>
      <c r="AD1962" s="26">
        <f t="shared" si="428"/>
        <v>96823.133866970442</v>
      </c>
    </row>
    <row r="1963" spans="1:30" s="5" customFormat="1">
      <c r="A1963" s="129" t="s">
        <v>2493</v>
      </c>
      <c r="B1963" s="129" t="s">
        <v>1754</v>
      </c>
      <c r="C1963" s="130">
        <v>5329</v>
      </c>
      <c r="D1963" s="129" t="s">
        <v>1759</v>
      </c>
      <c r="E1963" s="169">
        <f>VLOOKUP($C1963,'2020-21 School Level AAFTE'!$C:$Z,11,FALSE)</f>
        <v>0.34920000000000001</v>
      </c>
      <c r="F1963" s="169" t="str">
        <f>VLOOKUP($C1963,'2020-21 School Level AAFTE'!$C:$Z,8,FALSE)</f>
        <v>No</v>
      </c>
      <c r="G1963" s="167">
        <f>VLOOKUP($C1963,'2020-21 School Level AAFTE'!$C:$I,7,FALSE)</f>
        <v>15.5</v>
      </c>
      <c r="H1963" s="145">
        <f>IFERROR(IF(F1963= "yes",VLOOKUP(C1963,Summary!$B:$I,5,0),0),0)</f>
        <v>0</v>
      </c>
      <c r="I1963" s="144">
        <f t="shared" si="418"/>
        <v>0</v>
      </c>
      <c r="J1963" s="101">
        <f>VLOOKUP($A1963,'2021-22 Salary &amp; Benefits'!$A:$I,3,FALSE)</f>
        <v>1.18</v>
      </c>
      <c r="K1963" s="101">
        <f>VLOOKUP($A1963,'2021-22 Salary &amp; Benefits'!$A:$I,4,FALSE)</f>
        <v>1.18</v>
      </c>
      <c r="L1963" s="121">
        <f t="shared" si="419"/>
        <v>0</v>
      </c>
      <c r="M1963" s="29">
        <v>15</v>
      </c>
      <c r="N1963" s="31">
        <f t="shared" si="420"/>
        <v>0</v>
      </c>
      <c r="O1963" s="29">
        <v>1.1000000000000001</v>
      </c>
      <c r="P1963" s="29">
        <v>36</v>
      </c>
      <c r="Q1963" s="32">
        <f t="shared" si="421"/>
        <v>0</v>
      </c>
      <c r="R1963" s="122">
        <f t="shared" si="422"/>
        <v>0</v>
      </c>
      <c r="S1963" s="25">
        <f>VLOOKUP($A1963,'2021-22 Salary &amp; Benefits'!$A:$I,5,FALSE)</f>
        <v>67585</v>
      </c>
      <c r="T1963" s="25">
        <f>VLOOKUP($A1963,'2021-22 Salary &amp; Benefits'!$A:$I,6,FALSE)</f>
        <v>68937</v>
      </c>
      <c r="U1963" s="26">
        <f t="shared" si="423"/>
        <v>0</v>
      </c>
      <c r="V1963" s="26">
        <f t="shared" si="424"/>
        <v>0</v>
      </c>
      <c r="W1963" s="26">
        <f>'2021-22 Salary &amp; Benefits'!G$6</f>
        <v>11848.32</v>
      </c>
      <c r="X1963" s="28">
        <f>'2021-22 Salary &amp; Benefits'!H$6</f>
        <v>0.2271</v>
      </c>
      <c r="Y1963" s="28">
        <f>'2021-22 Salary &amp; Benefits'!I$6</f>
        <v>0.22070000000000001</v>
      </c>
      <c r="Z1963" s="26">
        <f t="shared" si="425"/>
        <v>0</v>
      </c>
      <c r="AA1963" s="27">
        <f t="shared" si="429"/>
        <v>0</v>
      </c>
      <c r="AB1963" s="27">
        <f t="shared" si="426"/>
        <v>0</v>
      </c>
      <c r="AC1963" s="27">
        <f t="shared" si="427"/>
        <v>0</v>
      </c>
      <c r="AD1963" s="26">
        <f t="shared" si="428"/>
        <v>0</v>
      </c>
    </row>
    <row r="1964" spans="1:30" s="5" customFormat="1">
      <c r="A1964" s="129" t="s">
        <v>2493</v>
      </c>
      <c r="B1964" s="129" t="s">
        <v>1754</v>
      </c>
      <c r="C1964" s="130">
        <v>5114</v>
      </c>
      <c r="D1964" s="129" t="s">
        <v>2763</v>
      </c>
      <c r="E1964" s="169">
        <f>VLOOKUP($C1964,'2020-21 School Level AAFTE'!$C:$Z,11,FALSE)</f>
        <v>0.35349999999999998</v>
      </c>
      <c r="F1964" s="169" t="str">
        <f>VLOOKUP($C1964,'2020-21 School Level AAFTE'!$C:$Z,8,FALSE)</f>
        <v>No</v>
      </c>
      <c r="G1964" s="167">
        <f>VLOOKUP($C1964,'2020-21 School Level AAFTE'!$C:$I,7,FALSE)</f>
        <v>21.18</v>
      </c>
      <c r="H1964" s="145">
        <f>IFERROR(IF(F1964= "yes",VLOOKUP(C1964,Summary!$B:$I,5,0),0),0)</f>
        <v>0</v>
      </c>
      <c r="I1964" s="144">
        <f t="shared" si="418"/>
        <v>0</v>
      </c>
      <c r="J1964" s="101">
        <f>VLOOKUP($A1964,'2021-22 Salary &amp; Benefits'!$A:$I,3,FALSE)</f>
        <v>1.18</v>
      </c>
      <c r="K1964" s="101">
        <f>VLOOKUP($A1964,'2021-22 Salary &amp; Benefits'!$A:$I,4,FALSE)</f>
        <v>1.18</v>
      </c>
      <c r="L1964" s="121">
        <f t="shared" si="419"/>
        <v>0</v>
      </c>
      <c r="M1964" s="29">
        <v>15</v>
      </c>
      <c r="N1964" s="31">
        <f t="shared" si="420"/>
        <v>0</v>
      </c>
      <c r="O1964" s="29">
        <v>1.1000000000000001</v>
      </c>
      <c r="P1964" s="29">
        <v>36</v>
      </c>
      <c r="Q1964" s="32">
        <f t="shared" si="421"/>
        <v>0</v>
      </c>
      <c r="R1964" s="122">
        <f t="shared" si="422"/>
        <v>0</v>
      </c>
      <c r="S1964" s="25">
        <f>VLOOKUP($A1964,'2021-22 Salary &amp; Benefits'!$A:$I,5,FALSE)</f>
        <v>67585</v>
      </c>
      <c r="T1964" s="25">
        <f>VLOOKUP($A1964,'2021-22 Salary &amp; Benefits'!$A:$I,6,FALSE)</f>
        <v>68937</v>
      </c>
      <c r="U1964" s="26">
        <f t="shared" si="423"/>
        <v>0</v>
      </c>
      <c r="V1964" s="26">
        <f t="shared" si="424"/>
        <v>0</v>
      </c>
      <c r="W1964" s="26">
        <f>'2021-22 Salary &amp; Benefits'!G$6</f>
        <v>11848.32</v>
      </c>
      <c r="X1964" s="28">
        <f>'2021-22 Salary &amp; Benefits'!H$6</f>
        <v>0.2271</v>
      </c>
      <c r="Y1964" s="28">
        <f>'2021-22 Salary &amp; Benefits'!I$6</f>
        <v>0.22070000000000001</v>
      </c>
      <c r="Z1964" s="26">
        <f t="shared" si="425"/>
        <v>0</v>
      </c>
      <c r="AA1964" s="27">
        <f t="shared" si="429"/>
        <v>0</v>
      </c>
      <c r="AB1964" s="27">
        <f t="shared" si="426"/>
        <v>0</v>
      </c>
      <c r="AC1964" s="27">
        <f t="shared" si="427"/>
        <v>0</v>
      </c>
      <c r="AD1964" s="26">
        <f t="shared" si="428"/>
        <v>0</v>
      </c>
    </row>
    <row r="1965" spans="1:30" s="5" customFormat="1">
      <c r="A1965" s="129" t="s">
        <v>2493</v>
      </c>
      <c r="B1965" s="129" t="s">
        <v>1754</v>
      </c>
      <c r="C1965" s="130">
        <v>2229</v>
      </c>
      <c r="D1965" s="129" t="s">
        <v>1756</v>
      </c>
      <c r="E1965" s="169">
        <f>VLOOKUP($C1965,'2020-21 School Level AAFTE'!$C:$Z,11,FALSE)</f>
        <v>0.54220000000000002</v>
      </c>
      <c r="F1965" s="169" t="str">
        <f>VLOOKUP($C1965,'2020-21 School Level AAFTE'!$C:$Z,8,FALSE)</f>
        <v>Yes</v>
      </c>
      <c r="G1965" s="167">
        <f>VLOOKUP($C1965,'2020-21 School Level AAFTE'!$C:$I,7,FALSE)</f>
        <v>468.9</v>
      </c>
      <c r="H1965" s="145">
        <f>IFERROR(IF(F1965= "yes",VLOOKUP(C1965,Summary!$B:$I,5,0),0),0)</f>
        <v>0</v>
      </c>
      <c r="I1965" s="143">
        <f t="shared" si="418"/>
        <v>468.9</v>
      </c>
      <c r="J1965" s="101">
        <f>VLOOKUP($A1965,'2021-22 Salary &amp; Benefits'!$A:$I,3,FALSE)</f>
        <v>1.18</v>
      </c>
      <c r="K1965" s="101">
        <f>VLOOKUP($A1965,'2021-22 Salary &amp; Benefits'!$A:$I,4,FALSE)</f>
        <v>1.18</v>
      </c>
      <c r="L1965" s="45">
        <f t="shared" si="419"/>
        <v>468.9</v>
      </c>
      <c r="M1965" s="29">
        <v>15</v>
      </c>
      <c r="N1965" s="31">
        <f t="shared" si="420"/>
        <v>31.259999999999998</v>
      </c>
      <c r="O1965" s="29">
        <v>1.1000000000000001</v>
      </c>
      <c r="P1965" s="29">
        <v>36</v>
      </c>
      <c r="Q1965" s="32">
        <f t="shared" si="421"/>
        <v>1237.8960000000002</v>
      </c>
      <c r="R1965" s="122">
        <f t="shared" si="422"/>
        <v>1.3754400000000002</v>
      </c>
      <c r="S1965" s="25">
        <f>VLOOKUP($A1965,'2021-22 Salary &amp; Benefits'!$A:$I,5,FALSE)</f>
        <v>67585</v>
      </c>
      <c r="T1965" s="25">
        <f>VLOOKUP($A1965,'2021-22 Salary &amp; Benefits'!$A:$I,6,FALSE)</f>
        <v>68937</v>
      </c>
      <c r="U1965" s="26">
        <f t="shared" si="423"/>
        <v>109691.75263200002</v>
      </c>
      <c r="V1965" s="26">
        <f t="shared" si="424"/>
        <v>2194.3219583999889</v>
      </c>
      <c r="W1965" s="26">
        <f>'2021-22 Salary &amp; Benefits'!G$6</f>
        <v>11848.32</v>
      </c>
      <c r="X1965" s="28">
        <f>'2021-22 Salary &amp; Benefits'!H$6</f>
        <v>0.2271</v>
      </c>
      <c r="Y1965" s="28">
        <f>'2021-22 Salary &amp; Benefits'!I$6</f>
        <v>0.22070000000000001</v>
      </c>
      <c r="Z1965" s="26">
        <f t="shared" si="425"/>
        <v>41691.937139746078</v>
      </c>
      <c r="AA1965" s="27">
        <f t="shared" si="429"/>
        <v>1864.7679098400004</v>
      </c>
      <c r="AB1965" s="27">
        <f t="shared" si="426"/>
        <v>411.55427770168808</v>
      </c>
      <c r="AC1965" s="27">
        <f t="shared" si="427"/>
        <v>2276.3221875416884</v>
      </c>
      <c r="AD1965" s="26">
        <f t="shared" si="428"/>
        <v>155854.33391768779</v>
      </c>
    </row>
    <row r="1966" spans="1:30" s="5" customFormat="1">
      <c r="A1966" s="129" t="s">
        <v>2493</v>
      </c>
      <c r="B1966" s="129" t="s">
        <v>1754</v>
      </c>
      <c r="C1966" s="130">
        <v>2105</v>
      </c>
      <c r="D1966" s="129" t="s">
        <v>1755</v>
      </c>
      <c r="E1966" s="169">
        <f>VLOOKUP($C1966,'2020-21 School Level AAFTE'!$C:$Z,11,FALSE)</f>
        <v>0.57089999999999996</v>
      </c>
      <c r="F1966" s="169" t="str">
        <f>VLOOKUP($C1966,'2020-21 School Level AAFTE'!$C:$Z,8,FALSE)</f>
        <v>Yes</v>
      </c>
      <c r="G1966" s="167">
        <f>VLOOKUP($C1966,'2020-21 School Level AAFTE'!$C:$I,7,FALSE)</f>
        <v>438.13</v>
      </c>
      <c r="H1966" s="145">
        <f>IFERROR(IF(F1966= "yes",VLOOKUP(C1966,Summary!$B:$I,5,0),0),0)</f>
        <v>0</v>
      </c>
      <c r="I1966" s="143">
        <f t="shared" si="418"/>
        <v>438.13</v>
      </c>
      <c r="J1966" s="101">
        <f>VLOOKUP($A1966,'2021-22 Salary &amp; Benefits'!$A:$I,3,FALSE)</f>
        <v>1.18</v>
      </c>
      <c r="K1966" s="101">
        <f>VLOOKUP($A1966,'2021-22 Salary &amp; Benefits'!$A:$I,4,FALSE)</f>
        <v>1.18</v>
      </c>
      <c r="L1966" s="45">
        <f t="shared" si="419"/>
        <v>438.13</v>
      </c>
      <c r="M1966" s="29">
        <v>15</v>
      </c>
      <c r="N1966" s="31">
        <f t="shared" si="420"/>
        <v>29.208666666666666</v>
      </c>
      <c r="O1966" s="29">
        <v>1.1000000000000001</v>
      </c>
      <c r="P1966" s="29">
        <v>36</v>
      </c>
      <c r="Q1966" s="32">
        <f t="shared" si="421"/>
        <v>1156.6632</v>
      </c>
      <c r="R1966" s="122">
        <f t="shared" si="422"/>
        <v>1.2851813333333333</v>
      </c>
      <c r="S1966" s="25">
        <f>VLOOKUP($A1966,'2021-22 Salary &amp; Benefits'!$A:$I,5,FALSE)</f>
        <v>67585</v>
      </c>
      <c r="T1966" s="25">
        <f>VLOOKUP($A1966,'2021-22 Salary &amp; Benefits'!$A:$I,6,FALSE)</f>
        <v>68937</v>
      </c>
      <c r="U1966" s="26">
        <f t="shared" si="423"/>
        <v>102493.59688773334</v>
      </c>
      <c r="V1966" s="26">
        <f t="shared" si="424"/>
        <v>2050.32689194665</v>
      </c>
      <c r="W1966" s="26">
        <f>'2021-22 Salary &amp; Benefits'!G$6</f>
        <v>11848.32</v>
      </c>
      <c r="X1966" s="28">
        <f>'2021-22 Salary &amp; Benefits'!H$6</f>
        <v>0.2271</v>
      </c>
      <c r="Y1966" s="28">
        <f>'2021-22 Salary &amp; Benefits'!I$6</f>
        <v>0.22070000000000001</v>
      </c>
      <c r="Z1966" s="26">
        <f t="shared" si="425"/>
        <v>38956.042693616866</v>
      </c>
      <c r="AA1966" s="27">
        <f t="shared" si="429"/>
        <v>1742.3987296613332</v>
      </c>
      <c r="AB1966" s="27">
        <f t="shared" si="426"/>
        <v>384.54739963625622</v>
      </c>
      <c r="AC1966" s="27">
        <f t="shared" si="427"/>
        <v>2126.9461292975893</v>
      </c>
      <c r="AD1966" s="26">
        <f t="shared" si="428"/>
        <v>145626.91260259444</v>
      </c>
    </row>
    <row r="1967" spans="1:30" s="5" customFormat="1">
      <c r="A1967" s="129" t="s">
        <v>2493</v>
      </c>
      <c r="B1967" s="129" t="s">
        <v>1754</v>
      </c>
      <c r="C1967" s="130">
        <v>5641</v>
      </c>
      <c r="D1967" s="129" t="s">
        <v>3288</v>
      </c>
      <c r="E1967" s="169">
        <f>VLOOKUP($C1967,'2020-21 School Level AAFTE'!$C:$Z,11,FALSE)</f>
        <v>0.37930000000000003</v>
      </c>
      <c r="F1967" s="169" t="str">
        <f>VLOOKUP($C1967,'2020-21 School Level AAFTE'!$C:$Z,8,FALSE)</f>
        <v>No</v>
      </c>
      <c r="G1967" s="167">
        <f>VLOOKUP($C1967,'2020-21 School Level AAFTE'!$C:$I,7,FALSE)</f>
        <v>29.58</v>
      </c>
      <c r="H1967" s="145">
        <f>IFERROR(IF(F1967= "yes",VLOOKUP(C1967,Summary!$B:$I,5,0),0),0)</f>
        <v>0</v>
      </c>
      <c r="I1967" s="143">
        <f t="shared" si="418"/>
        <v>0</v>
      </c>
      <c r="J1967" s="101">
        <f>VLOOKUP($A1967,'2021-22 Salary &amp; Benefits'!$A:$I,3,FALSE)</f>
        <v>1.18</v>
      </c>
      <c r="K1967" s="101">
        <f>VLOOKUP($A1967,'2021-22 Salary &amp; Benefits'!$A:$I,4,FALSE)</f>
        <v>1.18</v>
      </c>
      <c r="L1967" s="45">
        <f t="shared" si="419"/>
        <v>0</v>
      </c>
      <c r="M1967" s="29">
        <v>15</v>
      </c>
      <c r="N1967" s="31">
        <f t="shared" si="420"/>
        <v>0</v>
      </c>
      <c r="O1967" s="29">
        <v>1.1000000000000001</v>
      </c>
      <c r="P1967" s="29">
        <v>36</v>
      </c>
      <c r="Q1967" s="32">
        <f t="shared" si="421"/>
        <v>0</v>
      </c>
      <c r="R1967" s="122">
        <f t="shared" si="422"/>
        <v>0</v>
      </c>
      <c r="S1967" s="25">
        <f>VLOOKUP($A1967,'2021-22 Salary &amp; Benefits'!$A:$I,5,FALSE)</f>
        <v>67585</v>
      </c>
      <c r="T1967" s="25">
        <f>VLOOKUP($A1967,'2021-22 Salary &amp; Benefits'!$A:$I,6,FALSE)</f>
        <v>68937</v>
      </c>
      <c r="U1967" s="26">
        <f t="shared" si="423"/>
        <v>0</v>
      </c>
      <c r="V1967" s="26">
        <f t="shared" si="424"/>
        <v>0</v>
      </c>
      <c r="W1967" s="26">
        <f>'2021-22 Salary &amp; Benefits'!G$6</f>
        <v>11848.32</v>
      </c>
      <c r="X1967" s="28">
        <f>'2021-22 Salary &amp; Benefits'!H$6</f>
        <v>0.2271</v>
      </c>
      <c r="Y1967" s="28">
        <f>'2021-22 Salary &amp; Benefits'!I$6</f>
        <v>0.22070000000000001</v>
      </c>
      <c r="Z1967" s="26">
        <f t="shared" si="425"/>
        <v>0</v>
      </c>
      <c r="AA1967" s="27">
        <f t="shared" si="429"/>
        <v>0</v>
      </c>
      <c r="AB1967" s="27">
        <f t="shared" si="426"/>
        <v>0</v>
      </c>
      <c r="AC1967" s="27">
        <f t="shared" si="427"/>
        <v>0</v>
      </c>
      <c r="AD1967" s="26">
        <f t="shared" si="428"/>
        <v>0</v>
      </c>
    </row>
    <row r="1968" spans="1:30" s="5" customFormat="1">
      <c r="A1968" s="129" t="s">
        <v>2493</v>
      </c>
      <c r="B1968" s="129" t="s">
        <v>1754</v>
      </c>
      <c r="C1968" s="130">
        <v>4274</v>
      </c>
      <c r="D1968" s="129" t="s">
        <v>1757</v>
      </c>
      <c r="E1968" s="169">
        <f>VLOOKUP($C1968,'2020-21 School Level AAFTE'!$C:$Z,11,FALSE)</f>
        <v>0.49059999999999998</v>
      </c>
      <c r="F1968" s="169" t="str">
        <f>VLOOKUP($C1968,'2020-21 School Level AAFTE'!$C:$Z,8,FALSE)</f>
        <v>No</v>
      </c>
      <c r="G1968" s="167">
        <f>VLOOKUP($C1968,'2020-21 School Level AAFTE'!$C:$I,7,FALSE)</f>
        <v>467.09000000000003</v>
      </c>
      <c r="H1968" s="145">
        <f>IFERROR(IF(F1968= "yes",VLOOKUP(C1968,Summary!$B:$I,5,0),0),0)</f>
        <v>0</v>
      </c>
      <c r="I1968" s="144">
        <f t="shared" si="418"/>
        <v>0</v>
      </c>
      <c r="J1968" s="101">
        <f>VLOOKUP($A1968,'2021-22 Salary &amp; Benefits'!$A:$I,3,FALSE)</f>
        <v>1.18</v>
      </c>
      <c r="K1968" s="101">
        <f>VLOOKUP($A1968,'2021-22 Salary &amp; Benefits'!$A:$I,4,FALSE)</f>
        <v>1.18</v>
      </c>
      <c r="L1968" s="121">
        <f t="shared" si="419"/>
        <v>0</v>
      </c>
      <c r="M1968" s="29">
        <v>15</v>
      </c>
      <c r="N1968" s="31">
        <f t="shared" si="420"/>
        <v>0</v>
      </c>
      <c r="O1968" s="29">
        <v>1.1000000000000001</v>
      </c>
      <c r="P1968" s="29">
        <v>36</v>
      </c>
      <c r="Q1968" s="32">
        <f t="shared" si="421"/>
        <v>0</v>
      </c>
      <c r="R1968" s="122">
        <f t="shared" si="422"/>
        <v>0</v>
      </c>
      <c r="S1968" s="25">
        <f>VLOOKUP($A1968,'2021-22 Salary &amp; Benefits'!$A:$I,5,FALSE)</f>
        <v>67585</v>
      </c>
      <c r="T1968" s="25">
        <f>VLOOKUP($A1968,'2021-22 Salary &amp; Benefits'!$A:$I,6,FALSE)</f>
        <v>68937</v>
      </c>
      <c r="U1968" s="26">
        <f t="shared" si="423"/>
        <v>0</v>
      </c>
      <c r="V1968" s="26">
        <f t="shared" si="424"/>
        <v>0</v>
      </c>
      <c r="W1968" s="26">
        <f>'2021-22 Salary &amp; Benefits'!G$6</f>
        <v>11848.32</v>
      </c>
      <c r="X1968" s="28">
        <f>'2021-22 Salary &amp; Benefits'!H$6</f>
        <v>0.2271</v>
      </c>
      <c r="Y1968" s="28">
        <f>'2021-22 Salary &amp; Benefits'!I$6</f>
        <v>0.22070000000000001</v>
      </c>
      <c r="Z1968" s="26">
        <f t="shared" si="425"/>
        <v>0</v>
      </c>
      <c r="AA1968" s="27">
        <f t="shared" si="429"/>
        <v>0</v>
      </c>
      <c r="AB1968" s="27">
        <f t="shared" si="426"/>
        <v>0</v>
      </c>
      <c r="AC1968" s="27">
        <f t="shared" si="427"/>
        <v>0</v>
      </c>
      <c r="AD1968" s="26">
        <f t="shared" si="428"/>
        <v>0</v>
      </c>
    </row>
    <row r="1969" spans="1:30" s="5" customFormat="1">
      <c r="A1969" s="129" t="s">
        <v>2493</v>
      </c>
      <c r="B1969" s="129" t="s">
        <v>1754</v>
      </c>
      <c r="C1969" s="130">
        <v>5642</v>
      </c>
      <c r="D1969" s="129" t="s">
        <v>3289</v>
      </c>
      <c r="E1969" s="169">
        <f>VLOOKUP($C1969,'2020-21 School Level AAFTE'!$C:$Z,11,FALSE)</f>
        <v>0.46150000000000002</v>
      </c>
      <c r="F1969" s="169" t="str">
        <f>VLOOKUP($C1969,'2020-21 School Level AAFTE'!$C:$Z,8,FALSE)</f>
        <v>No</v>
      </c>
      <c r="G1969" s="167">
        <f>VLOOKUP($C1969,'2020-21 School Level AAFTE'!$C:$I,7,FALSE)</f>
        <v>125.27</v>
      </c>
      <c r="H1969" s="145">
        <f>IFERROR(IF(F1969= "yes",VLOOKUP(C1969,Summary!$B:$I,5,0),0),0)</f>
        <v>0</v>
      </c>
      <c r="I1969" s="144">
        <f t="shared" si="418"/>
        <v>0</v>
      </c>
      <c r="J1969" s="101">
        <f>VLOOKUP($A1969,'2021-22 Salary &amp; Benefits'!$A:$I,3,FALSE)</f>
        <v>1.18</v>
      </c>
      <c r="K1969" s="101">
        <f>VLOOKUP($A1969,'2021-22 Salary &amp; Benefits'!$A:$I,4,FALSE)</f>
        <v>1.18</v>
      </c>
      <c r="L1969" s="121">
        <f t="shared" si="419"/>
        <v>0</v>
      </c>
      <c r="M1969" s="29">
        <v>15</v>
      </c>
      <c r="N1969" s="31">
        <f t="shared" si="420"/>
        <v>0</v>
      </c>
      <c r="O1969" s="29">
        <v>1.1000000000000001</v>
      </c>
      <c r="P1969" s="29">
        <v>36</v>
      </c>
      <c r="Q1969" s="32">
        <f t="shared" si="421"/>
        <v>0</v>
      </c>
      <c r="R1969" s="122">
        <f t="shared" si="422"/>
        <v>0</v>
      </c>
      <c r="S1969" s="25">
        <f>VLOOKUP($A1969,'2021-22 Salary &amp; Benefits'!$A:$I,5,FALSE)</f>
        <v>67585</v>
      </c>
      <c r="T1969" s="25">
        <f>VLOOKUP($A1969,'2021-22 Salary &amp; Benefits'!$A:$I,6,FALSE)</f>
        <v>68937</v>
      </c>
      <c r="U1969" s="26">
        <f t="shared" si="423"/>
        <v>0</v>
      </c>
      <c r="V1969" s="26">
        <f t="shared" si="424"/>
        <v>0</v>
      </c>
      <c r="W1969" s="26">
        <f>'2021-22 Salary &amp; Benefits'!G$6</f>
        <v>11848.32</v>
      </c>
      <c r="X1969" s="28">
        <f>'2021-22 Salary &amp; Benefits'!H$6</f>
        <v>0.2271</v>
      </c>
      <c r="Y1969" s="28">
        <f>'2021-22 Salary &amp; Benefits'!I$6</f>
        <v>0.22070000000000001</v>
      </c>
      <c r="Z1969" s="26">
        <f t="shared" si="425"/>
        <v>0</v>
      </c>
      <c r="AA1969" s="27">
        <f t="shared" si="429"/>
        <v>0</v>
      </c>
      <c r="AB1969" s="27">
        <f t="shared" si="426"/>
        <v>0</v>
      </c>
      <c r="AC1969" s="27">
        <f t="shared" si="427"/>
        <v>0</v>
      </c>
      <c r="AD1969" s="26">
        <f t="shared" si="428"/>
        <v>0</v>
      </c>
    </row>
    <row r="1970" spans="1:30" s="5" customFormat="1">
      <c r="A1970" s="129" t="s">
        <v>2602</v>
      </c>
      <c r="B1970" s="129" t="s">
        <v>2734</v>
      </c>
      <c r="C1970" s="130">
        <v>5469</v>
      </c>
      <c r="D1970" s="129" t="s">
        <v>2734</v>
      </c>
      <c r="E1970" s="169">
        <f>VLOOKUP($C1970,'2020-21 School Level AAFTE'!$C:$Z,11,FALSE)</f>
        <v>0.50439999999999996</v>
      </c>
      <c r="F1970" s="169" t="str">
        <f>VLOOKUP($C1970,'2020-21 School Level AAFTE'!$C:$Z,8,FALSE)</f>
        <v>Yes</v>
      </c>
      <c r="G1970" s="167">
        <f>VLOOKUP($C1970,'2020-21 School Level AAFTE'!$C:$I,7,FALSE)</f>
        <v>465.61</v>
      </c>
      <c r="H1970" s="145">
        <f>IFERROR(IF(F1970= "yes",VLOOKUP(C1970,Summary!$B:$I,5,0),0),0)</f>
        <v>0</v>
      </c>
      <c r="I1970" s="144">
        <f t="shared" si="418"/>
        <v>465.61</v>
      </c>
      <c r="J1970" s="101">
        <f>VLOOKUP($A1970,'2021-22 Salary &amp; Benefits'!$A:$I,3,FALSE)</f>
        <v>1.18</v>
      </c>
      <c r="K1970" s="101">
        <f>VLOOKUP($A1970,'2021-22 Salary &amp; Benefits'!$A:$I,4,FALSE)</f>
        <v>1.18</v>
      </c>
      <c r="L1970" s="121">
        <f t="shared" si="419"/>
        <v>465.61</v>
      </c>
      <c r="M1970" s="29">
        <v>15</v>
      </c>
      <c r="N1970" s="31">
        <f t="shared" si="420"/>
        <v>31.040666666666667</v>
      </c>
      <c r="O1970" s="29">
        <v>1.1000000000000001</v>
      </c>
      <c r="P1970" s="29">
        <v>36</v>
      </c>
      <c r="Q1970" s="32">
        <f t="shared" si="421"/>
        <v>1229.2103999999999</v>
      </c>
      <c r="R1970" s="122">
        <f t="shared" si="422"/>
        <v>1.3657893333333333</v>
      </c>
      <c r="S1970" s="25">
        <f>VLOOKUP($A1970,'2021-22 Salary &amp; Benefits'!$A:$I,5,FALSE)</f>
        <v>67585</v>
      </c>
      <c r="T1970" s="25">
        <f>VLOOKUP($A1970,'2021-22 Salary &amp; Benefits'!$A:$I,6,FALSE)</f>
        <v>68937</v>
      </c>
      <c r="U1970" s="26">
        <f t="shared" si="423"/>
        <v>108922.10907013333</v>
      </c>
      <c r="V1970" s="26">
        <f t="shared" si="424"/>
        <v>2178.9256708266475</v>
      </c>
      <c r="W1970" s="26">
        <f>'2021-22 Salary &amp; Benefits'!G$6</f>
        <v>11848.32</v>
      </c>
      <c r="X1970" s="28">
        <f>'2021-22 Salary &amp; Benefits'!H$6</f>
        <v>0.2271</v>
      </c>
      <c r="Y1970" s="28">
        <f>'2021-22 Salary &amp; Benefits'!I$6</f>
        <v>0.22070000000000001</v>
      </c>
      <c r="Z1970" s="26">
        <f t="shared" si="425"/>
        <v>41399.408939298723</v>
      </c>
      <c r="AA1970" s="27">
        <f t="shared" si="429"/>
        <v>1851.683912349333</v>
      </c>
      <c r="AB1970" s="27">
        <f t="shared" si="426"/>
        <v>408.66663945549783</v>
      </c>
      <c r="AC1970" s="27">
        <f t="shared" si="427"/>
        <v>2260.350551804831</v>
      </c>
      <c r="AD1970" s="26">
        <f t="shared" si="428"/>
        <v>154760.79423206352</v>
      </c>
    </row>
    <row r="1971" spans="1:30" s="5" customFormat="1">
      <c r="A1971" s="129" t="s">
        <v>2464</v>
      </c>
      <c r="B1971" s="129" t="s">
        <v>1530</v>
      </c>
      <c r="C1971" s="130">
        <v>5376</v>
      </c>
      <c r="D1971" s="129" t="s">
        <v>1530</v>
      </c>
      <c r="E1971" s="169">
        <f>VLOOKUP($C1971,'2020-21 School Level AAFTE'!$C:$Z,11,FALSE)</f>
        <v>0.64059999999999995</v>
      </c>
      <c r="F1971" s="169" t="str">
        <f>VLOOKUP($C1971,'2020-21 School Level AAFTE'!$C:$Z,8,FALSE)</f>
        <v>Yes</v>
      </c>
      <c r="G1971" s="167">
        <f>VLOOKUP($C1971,'2020-21 School Level AAFTE'!$C:$I,7,FALSE)</f>
        <v>195.44</v>
      </c>
      <c r="H1971" s="145">
        <f>IFERROR(IF(F1971= "yes",VLOOKUP(C1971,Summary!$B:$I,5,0),0),0)</f>
        <v>0</v>
      </c>
      <c r="I1971" s="144">
        <f t="shared" si="418"/>
        <v>195.44</v>
      </c>
      <c r="J1971" s="101">
        <f>VLOOKUP($A1971,'2021-22 Salary &amp; Benefits'!$A:$I,3,FALSE)</f>
        <v>1.1200000000000001</v>
      </c>
      <c r="K1971" s="101">
        <f>VLOOKUP($A1971,'2021-22 Salary &amp; Benefits'!$A:$I,4,FALSE)</f>
        <v>1.1200000000000001</v>
      </c>
      <c r="L1971" s="121">
        <f t="shared" si="419"/>
        <v>195.44</v>
      </c>
      <c r="M1971" s="29">
        <v>15</v>
      </c>
      <c r="N1971" s="31">
        <f t="shared" si="420"/>
        <v>13.029333333333334</v>
      </c>
      <c r="O1971" s="29">
        <v>1.1000000000000001</v>
      </c>
      <c r="P1971" s="29">
        <v>36</v>
      </c>
      <c r="Q1971" s="32">
        <f t="shared" si="421"/>
        <v>515.96159999999998</v>
      </c>
      <c r="R1971" s="122">
        <f t="shared" si="422"/>
        <v>0.57329066666666662</v>
      </c>
      <c r="S1971" s="25">
        <f>VLOOKUP($A1971,'2021-22 Salary &amp; Benefits'!$A:$I,5,FALSE)</f>
        <v>67585</v>
      </c>
      <c r="T1971" s="25">
        <f>VLOOKUP($A1971,'2021-22 Salary &amp; Benefits'!$A:$I,6,FALSE)</f>
        <v>68937</v>
      </c>
      <c r="U1971" s="26">
        <f t="shared" si="423"/>
        <v>43395.351671466669</v>
      </c>
      <c r="V1971" s="26">
        <f t="shared" si="424"/>
        <v>868.09965909332823</v>
      </c>
      <c r="W1971" s="26">
        <f>'2021-22 Salary &amp; Benefits'!G$6</f>
        <v>11848.32</v>
      </c>
      <c r="X1971" s="28">
        <f>'2021-22 Salary &amp; Benefits'!H$6</f>
        <v>0.2271</v>
      </c>
      <c r="Y1971" s="28">
        <f>'2021-22 Salary &amp; Benefits'!I$6</f>
        <v>0.22070000000000001</v>
      </c>
      <c r="Z1971" s="26">
        <f t="shared" si="425"/>
        <v>16839.205231031978</v>
      </c>
      <c r="AA1971" s="27">
        <f t="shared" si="429"/>
        <v>737.72418884266665</v>
      </c>
      <c r="AB1971" s="27">
        <f t="shared" si="426"/>
        <v>162.81572847757653</v>
      </c>
      <c r="AC1971" s="27">
        <f t="shared" si="427"/>
        <v>900.53991732024315</v>
      </c>
      <c r="AD1971" s="26">
        <f t="shared" si="428"/>
        <v>62003.196478912221</v>
      </c>
    </row>
    <row r="1972" spans="1:30" s="5" customFormat="1">
      <c r="A1972" s="129" t="s">
        <v>2378</v>
      </c>
      <c r="B1972" s="129" t="s">
        <v>1016</v>
      </c>
      <c r="C1972" s="130">
        <v>5375</v>
      </c>
      <c r="D1972" s="129" t="s">
        <v>1016</v>
      </c>
      <c r="E1972" s="169">
        <f>VLOOKUP($C1972,'2020-21 School Level AAFTE'!$C:$Z,11,FALSE)</f>
        <v>0.34439999999999998</v>
      </c>
      <c r="F1972" s="169" t="str">
        <f>VLOOKUP($C1972,'2020-21 School Level AAFTE'!$C:$Z,8,FALSE)</f>
        <v>No</v>
      </c>
      <c r="G1972" s="167">
        <f>VLOOKUP($C1972,'2020-21 School Level AAFTE'!$C:$I,7,FALSE)</f>
        <v>378.8</v>
      </c>
      <c r="H1972" s="145">
        <f>IFERROR(IF(F1972= "yes",VLOOKUP(C1972,Summary!$B:$I,5,0),0),0)</f>
        <v>0</v>
      </c>
      <c r="I1972" s="144">
        <f t="shared" si="418"/>
        <v>0</v>
      </c>
      <c r="J1972" s="101">
        <f>VLOOKUP($A1972,'2021-22 Salary &amp; Benefits'!$A:$I,3,FALSE)</f>
        <v>1.18</v>
      </c>
      <c r="K1972" s="101">
        <f>VLOOKUP($A1972,'2021-22 Salary &amp; Benefits'!$A:$I,4,FALSE)</f>
        <v>1.18</v>
      </c>
      <c r="L1972" s="121">
        <f t="shared" si="419"/>
        <v>0</v>
      </c>
      <c r="M1972" s="29">
        <v>15</v>
      </c>
      <c r="N1972" s="31">
        <f t="shared" si="420"/>
        <v>0</v>
      </c>
      <c r="O1972" s="29">
        <v>1.1000000000000001</v>
      </c>
      <c r="P1972" s="29">
        <v>36</v>
      </c>
      <c r="Q1972" s="32">
        <f t="shared" si="421"/>
        <v>0</v>
      </c>
      <c r="R1972" s="122">
        <f t="shared" si="422"/>
        <v>0</v>
      </c>
      <c r="S1972" s="25">
        <f>VLOOKUP($A1972,'2021-22 Salary &amp; Benefits'!$A:$I,5,FALSE)</f>
        <v>67585</v>
      </c>
      <c r="T1972" s="25">
        <f>VLOOKUP($A1972,'2021-22 Salary &amp; Benefits'!$A:$I,6,FALSE)</f>
        <v>68937</v>
      </c>
      <c r="U1972" s="26">
        <f t="shared" si="423"/>
        <v>0</v>
      </c>
      <c r="V1972" s="26">
        <f t="shared" si="424"/>
        <v>0</v>
      </c>
      <c r="W1972" s="26">
        <f>'2021-22 Salary &amp; Benefits'!G$6</f>
        <v>11848.32</v>
      </c>
      <c r="X1972" s="28">
        <f>'2021-22 Salary &amp; Benefits'!H$6</f>
        <v>0.2271</v>
      </c>
      <c r="Y1972" s="28">
        <f>'2021-22 Salary &amp; Benefits'!I$6</f>
        <v>0.22070000000000001</v>
      </c>
      <c r="Z1972" s="26">
        <f t="shared" si="425"/>
        <v>0</v>
      </c>
      <c r="AA1972" s="27">
        <f t="shared" si="429"/>
        <v>0</v>
      </c>
      <c r="AB1972" s="27">
        <f t="shared" si="426"/>
        <v>0</v>
      </c>
      <c r="AC1972" s="27">
        <f t="shared" si="427"/>
        <v>0</v>
      </c>
      <c r="AD1972" s="26">
        <f t="shared" si="428"/>
        <v>0</v>
      </c>
    </row>
    <row r="1973" spans="1:30" s="5" customFormat="1">
      <c r="A1973" s="129" t="s">
        <v>2520</v>
      </c>
      <c r="B1973" s="129" t="s">
        <v>1953</v>
      </c>
      <c r="C1973" s="130">
        <v>4394</v>
      </c>
      <c r="D1973" s="129" t="s">
        <v>1954</v>
      </c>
      <c r="E1973" s="169">
        <f>VLOOKUP($C1973,'2020-21 School Level AAFTE'!$C:$Z,11,FALSE)</f>
        <v>0.76180000000000003</v>
      </c>
      <c r="F1973" s="169" t="str">
        <f>VLOOKUP($C1973,'2020-21 School Level AAFTE'!$C:$Z,8,FALSE)</f>
        <v>Yes</v>
      </c>
      <c r="G1973" s="167">
        <f>VLOOKUP($C1973,'2020-21 School Level AAFTE'!$C:$I,7,FALSE)</f>
        <v>64.3</v>
      </c>
      <c r="H1973" s="145">
        <f>IFERROR(IF(F1973= "yes",VLOOKUP(C1973,Summary!$B:$I,5,0),0),0)</f>
        <v>0</v>
      </c>
      <c r="I1973" s="144">
        <f t="shared" si="418"/>
        <v>64.3</v>
      </c>
      <c r="J1973" s="101">
        <f>VLOOKUP($A1973,'2021-22 Salary &amp; Benefits'!$A:$I,3,FALSE)</f>
        <v>1</v>
      </c>
      <c r="K1973" s="101">
        <f>VLOOKUP($A1973,'2021-22 Salary &amp; Benefits'!$A:$I,4,FALSE)</f>
        <v>1</v>
      </c>
      <c r="L1973" s="121">
        <f t="shared" si="419"/>
        <v>64.3</v>
      </c>
      <c r="M1973" s="29">
        <v>15</v>
      </c>
      <c r="N1973" s="31">
        <f t="shared" si="420"/>
        <v>4.2866666666666662</v>
      </c>
      <c r="O1973" s="29">
        <v>1.1000000000000001</v>
      </c>
      <c r="P1973" s="29">
        <v>36</v>
      </c>
      <c r="Q1973" s="32">
        <f t="shared" si="421"/>
        <v>169.75200000000001</v>
      </c>
      <c r="R1973" s="122">
        <f t="shared" si="422"/>
        <v>0.18861333333333336</v>
      </c>
      <c r="S1973" s="25">
        <f>VLOOKUP($A1973,'2021-22 Salary &amp; Benefits'!$A:$I,5,FALSE)</f>
        <v>67585</v>
      </c>
      <c r="T1973" s="25">
        <f>VLOOKUP($A1973,'2021-22 Salary &amp; Benefits'!$A:$I,6,FALSE)</f>
        <v>68937</v>
      </c>
      <c r="U1973" s="26">
        <f t="shared" si="423"/>
        <v>12747.432133333336</v>
      </c>
      <c r="V1973" s="26">
        <f t="shared" si="424"/>
        <v>255.0052266666662</v>
      </c>
      <c r="W1973" s="26">
        <f>'2021-22 Salary &amp; Benefits'!G$6</f>
        <v>11848.32</v>
      </c>
      <c r="X1973" s="28">
        <f>'2021-22 Salary &amp; Benefits'!H$6</f>
        <v>0.2271</v>
      </c>
      <c r="Y1973" s="28">
        <f>'2021-22 Salary &amp; Benefits'!I$6</f>
        <v>0.22070000000000001</v>
      </c>
      <c r="Z1973" s="26">
        <f t="shared" si="425"/>
        <v>5185.9726206053338</v>
      </c>
      <c r="AA1973" s="27">
        <f t="shared" si="429"/>
        <v>216.70728933333339</v>
      </c>
      <c r="AB1973" s="27">
        <f t="shared" si="426"/>
        <v>47.827298755866678</v>
      </c>
      <c r="AC1973" s="27">
        <f t="shared" si="427"/>
        <v>264.53458808920004</v>
      </c>
      <c r="AD1973" s="26">
        <f t="shared" si="428"/>
        <v>18452.944568694533</v>
      </c>
    </row>
    <row r="1974" spans="1:30" s="5" customFormat="1">
      <c r="A1974" s="129" t="s">
        <v>2454</v>
      </c>
      <c r="B1974" s="129" t="s">
        <v>1403</v>
      </c>
      <c r="C1974" s="130">
        <v>3349</v>
      </c>
      <c r="D1974" s="129" t="s">
        <v>1406</v>
      </c>
      <c r="E1974" s="169">
        <f>VLOOKUP($C1974,'2020-21 School Level AAFTE'!$C:$Z,11,FALSE)</f>
        <v>0.25790000000000002</v>
      </c>
      <c r="F1974" s="169" t="str">
        <f>VLOOKUP($C1974,'2020-21 School Level AAFTE'!$C:$Z,8,FALSE)</f>
        <v>No</v>
      </c>
      <c r="G1974" s="167">
        <f>VLOOKUP($C1974,'2020-21 School Level AAFTE'!$C:$I,7,FALSE)</f>
        <v>439.51</v>
      </c>
      <c r="H1974" s="145">
        <f>IFERROR(IF(F1974= "yes",VLOOKUP(C1974,Summary!$B:$I,5,0),0),0)</f>
        <v>0</v>
      </c>
      <c r="I1974" s="144">
        <f t="shared" si="418"/>
        <v>0</v>
      </c>
      <c r="J1974" s="101">
        <f>VLOOKUP($A1974,'2021-22 Salary &amp; Benefits'!$A:$I,3,FALSE)</f>
        <v>1.1200000000000001</v>
      </c>
      <c r="K1974" s="101">
        <f>VLOOKUP($A1974,'2021-22 Salary &amp; Benefits'!$A:$I,4,FALSE)</f>
        <v>1.1200000000000001</v>
      </c>
      <c r="L1974" s="121">
        <f t="shared" si="419"/>
        <v>0</v>
      </c>
      <c r="M1974" s="29">
        <v>15</v>
      </c>
      <c r="N1974" s="31">
        <f t="shared" si="420"/>
        <v>0</v>
      </c>
      <c r="O1974" s="29">
        <v>1.1000000000000001</v>
      </c>
      <c r="P1974" s="29">
        <v>36</v>
      </c>
      <c r="Q1974" s="32">
        <f t="shared" si="421"/>
        <v>0</v>
      </c>
      <c r="R1974" s="122">
        <f t="shared" si="422"/>
        <v>0</v>
      </c>
      <c r="S1974" s="25">
        <f>VLOOKUP($A1974,'2021-22 Salary &amp; Benefits'!$A:$I,5,FALSE)</f>
        <v>67585</v>
      </c>
      <c r="T1974" s="25">
        <f>VLOOKUP($A1974,'2021-22 Salary &amp; Benefits'!$A:$I,6,FALSE)</f>
        <v>68937</v>
      </c>
      <c r="U1974" s="26">
        <f t="shared" si="423"/>
        <v>0</v>
      </c>
      <c r="V1974" s="26">
        <f t="shared" si="424"/>
        <v>0</v>
      </c>
      <c r="W1974" s="26">
        <f>'2021-22 Salary &amp; Benefits'!G$6</f>
        <v>11848.32</v>
      </c>
      <c r="X1974" s="28">
        <f>'2021-22 Salary &amp; Benefits'!H$6</f>
        <v>0.2271</v>
      </c>
      <c r="Y1974" s="28">
        <f>'2021-22 Salary &amp; Benefits'!I$6</f>
        <v>0.22070000000000001</v>
      </c>
      <c r="Z1974" s="26">
        <f t="shared" si="425"/>
        <v>0</v>
      </c>
      <c r="AA1974" s="27">
        <f t="shared" si="429"/>
        <v>0</v>
      </c>
      <c r="AB1974" s="27">
        <f t="shared" si="426"/>
        <v>0</v>
      </c>
      <c r="AC1974" s="27">
        <f t="shared" si="427"/>
        <v>0</v>
      </c>
      <c r="AD1974" s="26">
        <f t="shared" si="428"/>
        <v>0</v>
      </c>
    </row>
    <row r="1975" spans="1:30" s="5" customFormat="1">
      <c r="A1975" s="129" t="s">
        <v>2454</v>
      </c>
      <c r="B1975" s="129" t="s">
        <v>1403</v>
      </c>
      <c r="C1975" s="130">
        <v>4585</v>
      </c>
      <c r="D1975" s="129" t="s">
        <v>1415</v>
      </c>
      <c r="E1975" s="169">
        <f>VLOOKUP($C1975,'2020-21 School Level AAFTE'!$C:$Z,11,FALSE)</f>
        <v>0.2712</v>
      </c>
      <c r="F1975" s="169" t="str">
        <f>VLOOKUP($C1975,'2020-21 School Level AAFTE'!$C:$Z,8,FALSE)</f>
        <v>No</v>
      </c>
      <c r="G1975" s="167">
        <f>VLOOKUP($C1975,'2020-21 School Level AAFTE'!$C:$I,7,FALSE)</f>
        <v>1448.76</v>
      </c>
      <c r="H1975" s="145">
        <f>IFERROR(IF(F1975= "yes",VLOOKUP(C1975,Summary!$B:$I,5,0),0),0)</f>
        <v>0</v>
      </c>
      <c r="I1975" s="144">
        <f t="shared" si="418"/>
        <v>0</v>
      </c>
      <c r="J1975" s="101">
        <f>VLOOKUP($A1975,'2021-22 Salary &amp; Benefits'!$A:$I,3,FALSE)</f>
        <v>1.1200000000000001</v>
      </c>
      <c r="K1975" s="101">
        <f>VLOOKUP($A1975,'2021-22 Salary &amp; Benefits'!$A:$I,4,FALSE)</f>
        <v>1.1200000000000001</v>
      </c>
      <c r="L1975" s="121">
        <f t="shared" si="419"/>
        <v>0</v>
      </c>
      <c r="M1975" s="29">
        <v>15</v>
      </c>
      <c r="N1975" s="31">
        <f t="shared" si="420"/>
        <v>0</v>
      </c>
      <c r="O1975" s="29">
        <v>1.1000000000000001</v>
      </c>
      <c r="P1975" s="29">
        <v>36</v>
      </c>
      <c r="Q1975" s="32">
        <f t="shared" si="421"/>
        <v>0</v>
      </c>
      <c r="R1975" s="122">
        <f t="shared" si="422"/>
        <v>0</v>
      </c>
      <c r="S1975" s="25">
        <f>VLOOKUP($A1975,'2021-22 Salary &amp; Benefits'!$A:$I,5,FALSE)</f>
        <v>67585</v>
      </c>
      <c r="T1975" s="25">
        <f>VLOOKUP($A1975,'2021-22 Salary &amp; Benefits'!$A:$I,6,FALSE)</f>
        <v>68937</v>
      </c>
      <c r="U1975" s="26">
        <f t="shared" si="423"/>
        <v>0</v>
      </c>
      <c r="V1975" s="26">
        <f t="shared" si="424"/>
        <v>0</v>
      </c>
      <c r="W1975" s="26">
        <f>'2021-22 Salary &amp; Benefits'!G$6</f>
        <v>11848.32</v>
      </c>
      <c r="X1975" s="28">
        <f>'2021-22 Salary &amp; Benefits'!H$6</f>
        <v>0.2271</v>
      </c>
      <c r="Y1975" s="28">
        <f>'2021-22 Salary &amp; Benefits'!I$6</f>
        <v>0.22070000000000001</v>
      </c>
      <c r="Z1975" s="26">
        <f t="shared" si="425"/>
        <v>0</v>
      </c>
      <c r="AA1975" s="27">
        <f t="shared" si="429"/>
        <v>0</v>
      </c>
      <c r="AB1975" s="27">
        <f t="shared" si="426"/>
        <v>0</v>
      </c>
      <c r="AC1975" s="27">
        <f t="shared" si="427"/>
        <v>0</v>
      </c>
      <c r="AD1975" s="26">
        <f t="shared" si="428"/>
        <v>0</v>
      </c>
    </row>
    <row r="1976" spans="1:30" s="5" customFormat="1">
      <c r="A1976" s="129" t="s">
        <v>2454</v>
      </c>
      <c r="B1976" s="129" t="s">
        <v>1403</v>
      </c>
      <c r="C1976" s="130">
        <v>4435</v>
      </c>
      <c r="D1976" s="129" t="s">
        <v>1413</v>
      </c>
      <c r="E1976" s="169">
        <f>VLOOKUP($C1976,'2020-21 School Level AAFTE'!$C:$Z,11,FALSE)</f>
        <v>0.31640000000000001</v>
      </c>
      <c r="F1976" s="169" t="str">
        <f>VLOOKUP($C1976,'2020-21 School Level AAFTE'!$C:$Z,8,FALSE)</f>
        <v>No</v>
      </c>
      <c r="G1976" s="167">
        <f>VLOOKUP($C1976,'2020-21 School Level AAFTE'!$C:$I,7,FALSE)</f>
        <v>373.79</v>
      </c>
      <c r="H1976" s="145">
        <f>IFERROR(IF(F1976= "yes",VLOOKUP(C1976,Summary!$B:$I,5,0),0),0)</f>
        <v>0</v>
      </c>
      <c r="I1976" s="144">
        <f t="shared" si="418"/>
        <v>0</v>
      </c>
      <c r="J1976" s="101">
        <f>VLOOKUP($A1976,'2021-22 Salary &amp; Benefits'!$A:$I,3,FALSE)</f>
        <v>1.1200000000000001</v>
      </c>
      <c r="K1976" s="101">
        <f>VLOOKUP($A1976,'2021-22 Salary &amp; Benefits'!$A:$I,4,FALSE)</f>
        <v>1.1200000000000001</v>
      </c>
      <c r="L1976" s="121">
        <f t="shared" si="419"/>
        <v>0</v>
      </c>
      <c r="M1976" s="29">
        <v>15</v>
      </c>
      <c r="N1976" s="31">
        <f t="shared" si="420"/>
        <v>0</v>
      </c>
      <c r="O1976" s="29">
        <v>1.1000000000000001</v>
      </c>
      <c r="P1976" s="29">
        <v>36</v>
      </c>
      <c r="Q1976" s="32">
        <f t="shared" si="421"/>
        <v>0</v>
      </c>
      <c r="R1976" s="122">
        <f t="shared" si="422"/>
        <v>0</v>
      </c>
      <c r="S1976" s="25">
        <f>VLOOKUP($A1976,'2021-22 Salary &amp; Benefits'!$A:$I,5,FALSE)</f>
        <v>67585</v>
      </c>
      <c r="T1976" s="25">
        <f>VLOOKUP($A1976,'2021-22 Salary &amp; Benefits'!$A:$I,6,FALSE)</f>
        <v>68937</v>
      </c>
      <c r="U1976" s="26">
        <f t="shared" si="423"/>
        <v>0</v>
      </c>
      <c r="V1976" s="26">
        <f t="shared" si="424"/>
        <v>0</v>
      </c>
      <c r="W1976" s="26">
        <f>'2021-22 Salary &amp; Benefits'!G$6</f>
        <v>11848.32</v>
      </c>
      <c r="X1976" s="28">
        <f>'2021-22 Salary &amp; Benefits'!H$6</f>
        <v>0.2271</v>
      </c>
      <c r="Y1976" s="28">
        <f>'2021-22 Salary &amp; Benefits'!I$6</f>
        <v>0.22070000000000001</v>
      </c>
      <c r="Z1976" s="26">
        <f t="shared" si="425"/>
        <v>0</v>
      </c>
      <c r="AA1976" s="27">
        <f t="shared" si="429"/>
        <v>0</v>
      </c>
      <c r="AB1976" s="27">
        <f t="shared" si="426"/>
        <v>0</v>
      </c>
      <c r="AC1976" s="27">
        <f t="shared" si="427"/>
        <v>0</v>
      </c>
      <c r="AD1976" s="26">
        <f t="shared" si="428"/>
        <v>0</v>
      </c>
    </row>
    <row r="1977" spans="1:30" s="5" customFormat="1">
      <c r="A1977" s="129" t="s">
        <v>2454</v>
      </c>
      <c r="B1977" s="129" t="s">
        <v>1403</v>
      </c>
      <c r="C1977" s="130">
        <v>4541</v>
      </c>
      <c r="D1977" s="129" t="s">
        <v>1414</v>
      </c>
      <c r="E1977" s="169">
        <f>VLOOKUP($C1977,'2020-21 School Level AAFTE'!$C:$Z,11,FALSE)</f>
        <v>0.56379999999999997</v>
      </c>
      <c r="F1977" s="169" t="str">
        <f>VLOOKUP($C1977,'2020-21 School Level AAFTE'!$C:$Z,8,FALSE)</f>
        <v>Yes</v>
      </c>
      <c r="G1977" s="167">
        <f>VLOOKUP($C1977,'2020-21 School Level AAFTE'!$C:$I,7,FALSE)</f>
        <v>423.97</v>
      </c>
      <c r="H1977" s="145">
        <f>IFERROR(IF(F1977= "yes",VLOOKUP(C1977,Summary!$B:$I,5,0),0),0)</f>
        <v>0</v>
      </c>
      <c r="I1977" s="144">
        <f t="shared" si="418"/>
        <v>423.97</v>
      </c>
      <c r="J1977" s="101">
        <f>VLOOKUP($A1977,'2021-22 Salary &amp; Benefits'!$A:$I,3,FALSE)</f>
        <v>1.1200000000000001</v>
      </c>
      <c r="K1977" s="101">
        <f>VLOOKUP($A1977,'2021-22 Salary &amp; Benefits'!$A:$I,4,FALSE)</f>
        <v>1.1200000000000001</v>
      </c>
      <c r="L1977" s="121">
        <f t="shared" si="419"/>
        <v>423.97</v>
      </c>
      <c r="M1977" s="29">
        <v>15</v>
      </c>
      <c r="N1977" s="31">
        <f t="shared" si="420"/>
        <v>28.264666666666667</v>
      </c>
      <c r="O1977" s="29">
        <v>1.1000000000000001</v>
      </c>
      <c r="P1977" s="29">
        <v>36</v>
      </c>
      <c r="Q1977" s="32">
        <f t="shared" si="421"/>
        <v>1119.2808</v>
      </c>
      <c r="R1977" s="122">
        <f t="shared" si="422"/>
        <v>1.2436453333333333</v>
      </c>
      <c r="S1977" s="25">
        <f>VLOOKUP($A1977,'2021-22 Salary &amp; Benefits'!$A:$I,5,FALSE)</f>
        <v>67585</v>
      </c>
      <c r="T1977" s="25">
        <f>VLOOKUP($A1977,'2021-22 Salary &amp; Benefits'!$A:$I,6,FALSE)</f>
        <v>68937</v>
      </c>
      <c r="U1977" s="26">
        <f t="shared" si="423"/>
        <v>94137.982235733347</v>
      </c>
      <c r="V1977" s="26">
        <f t="shared" si="424"/>
        <v>1883.1775095466583</v>
      </c>
      <c r="W1977" s="26">
        <f>'2021-22 Salary &amp; Benefits'!G$6</f>
        <v>11848.32</v>
      </c>
      <c r="X1977" s="28">
        <f>'2021-22 Salary &amp; Benefits'!H$6</f>
        <v>0.2271</v>
      </c>
      <c r="Y1977" s="28">
        <f>'2021-22 Salary &amp; Benefits'!I$6</f>
        <v>0.22070000000000001</v>
      </c>
      <c r="Z1977" s="26">
        <f t="shared" si="425"/>
        <v>36529.460917931989</v>
      </c>
      <c r="AA1977" s="27">
        <f t="shared" si="429"/>
        <v>1600.3526624213334</v>
      </c>
      <c r="AB1977" s="27">
        <f t="shared" si="426"/>
        <v>353.19783259638831</v>
      </c>
      <c r="AC1977" s="27">
        <f t="shared" si="427"/>
        <v>1953.5504950177217</v>
      </c>
      <c r="AD1977" s="26">
        <f t="shared" si="428"/>
        <v>134504.17115822973</v>
      </c>
    </row>
    <row r="1978" spans="1:30" s="5" customFormat="1">
      <c r="A1978" s="129" t="s">
        <v>2454</v>
      </c>
      <c r="B1978" s="129" t="s">
        <v>1403</v>
      </c>
      <c r="C1978" s="130">
        <v>3399</v>
      </c>
      <c r="D1978" s="129" t="s">
        <v>1407</v>
      </c>
      <c r="E1978" s="169">
        <f>VLOOKUP($C1978,'2020-21 School Level AAFTE'!$C:$Z,11,FALSE)</f>
        <v>0.16500000000000001</v>
      </c>
      <c r="F1978" s="169" t="str">
        <f>VLOOKUP($C1978,'2020-21 School Level AAFTE'!$C:$Z,8,FALSE)</f>
        <v>No</v>
      </c>
      <c r="G1978" s="167">
        <f>VLOOKUP($C1978,'2020-21 School Level AAFTE'!$C:$I,7,FALSE)</f>
        <v>479.45</v>
      </c>
      <c r="H1978" s="145">
        <f>IFERROR(IF(F1978= "yes",VLOOKUP(C1978,Summary!$B:$I,5,0),0),0)</f>
        <v>0</v>
      </c>
      <c r="I1978" s="143">
        <f t="shared" si="418"/>
        <v>0</v>
      </c>
      <c r="J1978" s="101">
        <f>VLOOKUP($A1978,'2021-22 Salary &amp; Benefits'!$A:$I,3,FALSE)</f>
        <v>1.1200000000000001</v>
      </c>
      <c r="K1978" s="101">
        <f>VLOOKUP($A1978,'2021-22 Salary &amp; Benefits'!$A:$I,4,FALSE)</f>
        <v>1.1200000000000001</v>
      </c>
      <c r="L1978" s="45">
        <f t="shared" si="419"/>
        <v>0</v>
      </c>
      <c r="M1978" s="29">
        <v>15</v>
      </c>
      <c r="N1978" s="31">
        <f t="shared" si="420"/>
        <v>0</v>
      </c>
      <c r="O1978" s="29">
        <v>1.1000000000000001</v>
      </c>
      <c r="P1978" s="29">
        <v>36</v>
      </c>
      <c r="Q1978" s="32">
        <f t="shared" si="421"/>
        <v>0</v>
      </c>
      <c r="R1978" s="122">
        <f t="shared" si="422"/>
        <v>0</v>
      </c>
      <c r="S1978" s="25">
        <f>VLOOKUP($A1978,'2021-22 Salary &amp; Benefits'!$A:$I,5,FALSE)</f>
        <v>67585</v>
      </c>
      <c r="T1978" s="25">
        <f>VLOOKUP($A1978,'2021-22 Salary &amp; Benefits'!$A:$I,6,FALSE)</f>
        <v>68937</v>
      </c>
      <c r="U1978" s="26">
        <f t="shared" si="423"/>
        <v>0</v>
      </c>
      <c r="V1978" s="26">
        <f t="shared" si="424"/>
        <v>0</v>
      </c>
      <c r="W1978" s="26">
        <f>'2021-22 Salary &amp; Benefits'!G$6</f>
        <v>11848.32</v>
      </c>
      <c r="X1978" s="28">
        <f>'2021-22 Salary &amp; Benefits'!H$6</f>
        <v>0.2271</v>
      </c>
      <c r="Y1978" s="28">
        <f>'2021-22 Salary &amp; Benefits'!I$6</f>
        <v>0.22070000000000001</v>
      </c>
      <c r="Z1978" s="26">
        <f t="shared" si="425"/>
        <v>0</v>
      </c>
      <c r="AA1978" s="27">
        <f t="shared" si="429"/>
        <v>0</v>
      </c>
      <c r="AB1978" s="27">
        <f t="shared" si="426"/>
        <v>0</v>
      </c>
      <c r="AC1978" s="27">
        <f t="shared" si="427"/>
        <v>0</v>
      </c>
      <c r="AD1978" s="26">
        <f t="shared" si="428"/>
        <v>0</v>
      </c>
    </row>
    <row r="1979" spans="1:30" s="5" customFormat="1">
      <c r="A1979" s="129" t="s">
        <v>2454</v>
      </c>
      <c r="B1979" s="129" t="s">
        <v>1403</v>
      </c>
      <c r="C1979" s="130">
        <v>4250</v>
      </c>
      <c r="D1979" s="129" t="s">
        <v>1411</v>
      </c>
      <c r="E1979" s="169">
        <f>VLOOKUP($C1979,'2020-21 School Level AAFTE'!$C:$Z,11,FALSE)</f>
        <v>0.2823</v>
      </c>
      <c r="F1979" s="169" t="str">
        <f>VLOOKUP($C1979,'2020-21 School Level AAFTE'!$C:$Z,8,FALSE)</f>
        <v>No</v>
      </c>
      <c r="G1979" s="167">
        <f>VLOOKUP($C1979,'2020-21 School Level AAFTE'!$C:$I,7,FALSE)</f>
        <v>502.57</v>
      </c>
      <c r="H1979" s="145">
        <f>IFERROR(IF(F1979= "yes",VLOOKUP(C1979,Summary!$B:$I,5,0),0),0)</f>
        <v>0</v>
      </c>
      <c r="I1979" s="143">
        <f t="shared" si="418"/>
        <v>0</v>
      </c>
      <c r="J1979" s="101">
        <f>VLOOKUP($A1979,'2021-22 Salary &amp; Benefits'!$A:$I,3,FALSE)</f>
        <v>1.1200000000000001</v>
      </c>
      <c r="K1979" s="101">
        <f>VLOOKUP($A1979,'2021-22 Salary &amp; Benefits'!$A:$I,4,FALSE)</f>
        <v>1.1200000000000001</v>
      </c>
      <c r="L1979" s="45">
        <f t="shared" si="419"/>
        <v>0</v>
      </c>
      <c r="M1979" s="29">
        <v>15</v>
      </c>
      <c r="N1979" s="31">
        <f t="shared" si="420"/>
        <v>0</v>
      </c>
      <c r="O1979" s="29">
        <v>1.1000000000000001</v>
      </c>
      <c r="P1979" s="29">
        <v>36</v>
      </c>
      <c r="Q1979" s="32">
        <f t="shared" si="421"/>
        <v>0</v>
      </c>
      <c r="R1979" s="122">
        <f t="shared" si="422"/>
        <v>0</v>
      </c>
      <c r="S1979" s="25">
        <f>VLOOKUP($A1979,'2021-22 Salary &amp; Benefits'!$A:$I,5,FALSE)</f>
        <v>67585</v>
      </c>
      <c r="T1979" s="25">
        <f>VLOOKUP($A1979,'2021-22 Salary &amp; Benefits'!$A:$I,6,FALSE)</f>
        <v>68937</v>
      </c>
      <c r="U1979" s="26">
        <f t="shared" si="423"/>
        <v>0</v>
      </c>
      <c r="V1979" s="26">
        <f t="shared" si="424"/>
        <v>0</v>
      </c>
      <c r="W1979" s="26">
        <f>'2021-22 Salary &amp; Benefits'!G$6</f>
        <v>11848.32</v>
      </c>
      <c r="X1979" s="28">
        <f>'2021-22 Salary &amp; Benefits'!H$6</f>
        <v>0.2271</v>
      </c>
      <c r="Y1979" s="28">
        <f>'2021-22 Salary &amp; Benefits'!I$6</f>
        <v>0.22070000000000001</v>
      </c>
      <c r="Z1979" s="26">
        <f t="shared" si="425"/>
        <v>0</v>
      </c>
      <c r="AA1979" s="27">
        <f t="shared" si="429"/>
        <v>0</v>
      </c>
      <c r="AB1979" s="27">
        <f t="shared" si="426"/>
        <v>0</v>
      </c>
      <c r="AC1979" s="27">
        <f t="shared" si="427"/>
        <v>0</v>
      </c>
      <c r="AD1979" s="26">
        <f t="shared" si="428"/>
        <v>0</v>
      </c>
    </row>
    <row r="1980" spans="1:30" s="5" customFormat="1">
      <c r="A1980" s="129" t="s">
        <v>2454</v>
      </c>
      <c r="B1980" s="129" t="s">
        <v>1403</v>
      </c>
      <c r="C1980" s="130">
        <v>4132</v>
      </c>
      <c r="D1980" s="129" t="s">
        <v>1409</v>
      </c>
      <c r="E1980" s="169">
        <f>VLOOKUP($C1980,'2020-21 School Level AAFTE'!$C:$Z,11,FALSE)</f>
        <v>0.29299999999999998</v>
      </c>
      <c r="F1980" s="169" t="str">
        <f>VLOOKUP($C1980,'2020-21 School Level AAFTE'!$C:$Z,8,FALSE)</f>
        <v>No</v>
      </c>
      <c r="G1980" s="167">
        <f>VLOOKUP($C1980,'2020-21 School Level AAFTE'!$C:$I,7,FALSE)</f>
        <v>788.7</v>
      </c>
      <c r="H1980" s="145">
        <f>IFERROR(IF(F1980= "yes",VLOOKUP(C1980,Summary!$B:$I,5,0),0),0)</f>
        <v>0</v>
      </c>
      <c r="I1980" s="143">
        <f t="shared" ref="I1980:I2039" si="430">IF(F1980= "yes", G1980,0)</f>
        <v>0</v>
      </c>
      <c r="J1980" s="101">
        <f>VLOOKUP($A1980,'2021-22 Salary &amp; Benefits'!$A:$I,3,FALSE)</f>
        <v>1.1200000000000001</v>
      </c>
      <c r="K1980" s="101">
        <f>VLOOKUP($A1980,'2021-22 Salary &amp; Benefits'!$A:$I,4,FALSE)</f>
        <v>1.1200000000000001</v>
      </c>
      <c r="L1980" s="45">
        <f t="shared" ref="L1980:L2039" si="431">IF(H1980&gt;0,H1980,I1980)</f>
        <v>0</v>
      </c>
      <c r="M1980" s="29">
        <v>15</v>
      </c>
      <c r="N1980" s="31">
        <f t="shared" ref="N1980:N2039" si="432">IF(L1980="no",0,L1980/M1980)</f>
        <v>0</v>
      </c>
      <c r="O1980" s="29">
        <v>1.1000000000000001</v>
      </c>
      <c r="P1980" s="29">
        <v>36</v>
      </c>
      <c r="Q1980" s="32">
        <f t="shared" ref="Q1980:Q2039" si="433">IF(L1980="no",0,N1980*O1980*P1980)</f>
        <v>0</v>
      </c>
      <c r="R1980" s="122">
        <f t="shared" ref="R1980:R2039" si="434">IF(L1980="no",0,Q1980/900)</f>
        <v>0</v>
      </c>
      <c r="S1980" s="25">
        <f>VLOOKUP($A1980,'2021-22 Salary &amp; Benefits'!$A:$I,5,FALSE)</f>
        <v>67585</v>
      </c>
      <c r="T1980" s="25">
        <f>VLOOKUP($A1980,'2021-22 Salary &amp; Benefits'!$A:$I,6,FALSE)</f>
        <v>68937</v>
      </c>
      <c r="U1980" s="26">
        <f t="shared" ref="U1980:U2039" si="435">$J1980*$S1980*$R1980</f>
        <v>0</v>
      </c>
      <c r="V1980" s="26">
        <f t="shared" ref="V1980:V2039" si="436">$K1980*$T1980*$R1980-U1980</f>
        <v>0</v>
      </c>
      <c r="W1980" s="26">
        <f>'2021-22 Salary &amp; Benefits'!G$6</f>
        <v>11848.32</v>
      </c>
      <c r="X1980" s="28">
        <f>'2021-22 Salary &amp; Benefits'!H$6</f>
        <v>0.2271</v>
      </c>
      <c r="Y1980" s="28">
        <f>'2021-22 Salary &amp; Benefits'!I$6</f>
        <v>0.22070000000000001</v>
      </c>
      <c r="Z1980" s="26">
        <f t="shared" ref="Z1980:Z2039" si="437">U1980*X1980+V1980*Y1980+R1980*W1980</f>
        <v>0</v>
      </c>
      <c r="AA1980" s="27">
        <f t="shared" si="429"/>
        <v>0</v>
      </c>
      <c r="AB1980" s="27">
        <f t="shared" ref="AB1980:AB2039" si="438">AA1980*Y1980</f>
        <v>0</v>
      </c>
      <c r="AC1980" s="27">
        <f t="shared" ref="AC1980:AC2039" si="439">SUM(AA1980:AB1980)</f>
        <v>0</v>
      </c>
      <c r="AD1980" s="26">
        <f t="shared" ref="AD1980:AD2039" si="440">SUM(Z1980,U1980:V1980,AC1980)</f>
        <v>0</v>
      </c>
    </row>
    <row r="1981" spans="1:30" s="5" customFormat="1">
      <c r="A1981" s="129" t="s">
        <v>2454</v>
      </c>
      <c r="B1981" s="129" t="s">
        <v>1403</v>
      </c>
      <c r="C1981" s="130">
        <v>4402</v>
      </c>
      <c r="D1981" s="129" t="s">
        <v>1412</v>
      </c>
      <c r="E1981" s="169">
        <f>VLOOKUP($C1981,'2020-21 School Level AAFTE'!$C:$Z,11,FALSE)</f>
        <v>0.44569999999999999</v>
      </c>
      <c r="F1981" s="169" t="str">
        <f>VLOOKUP($C1981,'2020-21 School Level AAFTE'!$C:$Z,8,FALSE)</f>
        <v>No</v>
      </c>
      <c r="G1981" s="167">
        <f>VLOOKUP($C1981,'2020-21 School Level AAFTE'!$C:$I,7,FALSE)</f>
        <v>396.2</v>
      </c>
      <c r="H1981" s="145">
        <f>IFERROR(IF(F1981= "yes",VLOOKUP(C1981,Summary!$B:$I,5,0),0),0)</f>
        <v>0</v>
      </c>
      <c r="I1981" s="143">
        <f t="shared" si="430"/>
        <v>0</v>
      </c>
      <c r="J1981" s="101">
        <f>VLOOKUP($A1981,'2021-22 Salary &amp; Benefits'!$A:$I,3,FALSE)</f>
        <v>1.1200000000000001</v>
      </c>
      <c r="K1981" s="101">
        <f>VLOOKUP($A1981,'2021-22 Salary &amp; Benefits'!$A:$I,4,FALSE)</f>
        <v>1.1200000000000001</v>
      </c>
      <c r="L1981" s="45">
        <f t="shared" si="431"/>
        <v>0</v>
      </c>
      <c r="M1981" s="29">
        <v>15</v>
      </c>
      <c r="N1981" s="31">
        <f t="shared" si="432"/>
        <v>0</v>
      </c>
      <c r="O1981" s="29">
        <v>1.1000000000000001</v>
      </c>
      <c r="P1981" s="29">
        <v>36</v>
      </c>
      <c r="Q1981" s="32">
        <f t="shared" si="433"/>
        <v>0</v>
      </c>
      <c r="R1981" s="122">
        <f t="shared" si="434"/>
        <v>0</v>
      </c>
      <c r="S1981" s="25">
        <f>VLOOKUP($A1981,'2021-22 Salary &amp; Benefits'!$A:$I,5,FALSE)</f>
        <v>67585</v>
      </c>
      <c r="T1981" s="25">
        <f>VLOOKUP($A1981,'2021-22 Salary &amp; Benefits'!$A:$I,6,FALSE)</f>
        <v>68937</v>
      </c>
      <c r="U1981" s="26">
        <f t="shared" si="435"/>
        <v>0</v>
      </c>
      <c r="V1981" s="26">
        <f t="shared" si="436"/>
        <v>0</v>
      </c>
      <c r="W1981" s="26">
        <f>'2021-22 Salary &amp; Benefits'!G$6</f>
        <v>11848.32</v>
      </c>
      <c r="X1981" s="28">
        <f>'2021-22 Salary &amp; Benefits'!H$6</f>
        <v>0.2271</v>
      </c>
      <c r="Y1981" s="28">
        <f>'2021-22 Salary &amp; Benefits'!I$6</f>
        <v>0.22070000000000001</v>
      </c>
      <c r="Z1981" s="26">
        <f t="shared" si="437"/>
        <v>0</v>
      </c>
      <c r="AA1981" s="27">
        <f t="shared" si="429"/>
        <v>0</v>
      </c>
      <c r="AB1981" s="27">
        <f t="shared" si="438"/>
        <v>0</v>
      </c>
      <c r="AC1981" s="27">
        <f t="shared" si="439"/>
        <v>0</v>
      </c>
      <c r="AD1981" s="26">
        <f t="shared" si="440"/>
        <v>0</v>
      </c>
    </row>
    <row r="1982" spans="1:30" s="5" customFormat="1">
      <c r="A1982" s="129" t="s">
        <v>2454</v>
      </c>
      <c r="B1982" s="129" t="s">
        <v>1403</v>
      </c>
      <c r="C1982" s="130">
        <v>2875</v>
      </c>
      <c r="D1982" s="129" t="s">
        <v>1404</v>
      </c>
      <c r="E1982" s="169">
        <f>VLOOKUP($C1982,'2020-21 School Level AAFTE'!$C:$Z,11,FALSE)</f>
        <v>0.26629999999999998</v>
      </c>
      <c r="F1982" s="169" t="str">
        <f>VLOOKUP($C1982,'2020-21 School Level AAFTE'!$C:$Z,8,FALSE)</f>
        <v>No</v>
      </c>
      <c r="G1982" s="167">
        <f>VLOOKUP($C1982,'2020-21 School Level AAFTE'!$C:$I,7,FALSE)</f>
        <v>562.59</v>
      </c>
      <c r="H1982" s="145">
        <f>IFERROR(IF(F1982= "yes",VLOOKUP(C1982,Summary!$B:$I,5,0),0),0)</f>
        <v>0</v>
      </c>
      <c r="I1982" s="144">
        <f t="shared" si="430"/>
        <v>0</v>
      </c>
      <c r="J1982" s="101">
        <f>VLOOKUP($A1982,'2021-22 Salary &amp; Benefits'!$A:$I,3,FALSE)</f>
        <v>1.1200000000000001</v>
      </c>
      <c r="K1982" s="101">
        <f>VLOOKUP($A1982,'2021-22 Salary &amp; Benefits'!$A:$I,4,FALSE)</f>
        <v>1.1200000000000001</v>
      </c>
      <c r="L1982" s="121">
        <f t="shared" si="431"/>
        <v>0</v>
      </c>
      <c r="M1982" s="29">
        <v>15</v>
      </c>
      <c r="N1982" s="31">
        <f t="shared" si="432"/>
        <v>0</v>
      </c>
      <c r="O1982" s="29">
        <v>1.1000000000000001</v>
      </c>
      <c r="P1982" s="29">
        <v>36</v>
      </c>
      <c r="Q1982" s="32">
        <f t="shared" si="433"/>
        <v>0</v>
      </c>
      <c r="R1982" s="122">
        <f t="shared" si="434"/>
        <v>0</v>
      </c>
      <c r="S1982" s="25">
        <f>VLOOKUP($A1982,'2021-22 Salary &amp; Benefits'!$A:$I,5,FALSE)</f>
        <v>67585</v>
      </c>
      <c r="T1982" s="25">
        <f>VLOOKUP($A1982,'2021-22 Salary &amp; Benefits'!$A:$I,6,FALSE)</f>
        <v>68937</v>
      </c>
      <c r="U1982" s="26">
        <f t="shared" si="435"/>
        <v>0</v>
      </c>
      <c r="V1982" s="26">
        <f t="shared" si="436"/>
        <v>0</v>
      </c>
      <c r="W1982" s="26">
        <f>'2021-22 Salary &amp; Benefits'!G$6</f>
        <v>11848.32</v>
      </c>
      <c r="X1982" s="28">
        <f>'2021-22 Salary &amp; Benefits'!H$6</f>
        <v>0.2271</v>
      </c>
      <c r="Y1982" s="28">
        <f>'2021-22 Salary &amp; Benefits'!I$6</f>
        <v>0.22070000000000001</v>
      </c>
      <c r="Z1982" s="26">
        <f t="shared" si="437"/>
        <v>0</v>
      </c>
      <c r="AA1982" s="27">
        <f t="shared" si="429"/>
        <v>0</v>
      </c>
      <c r="AB1982" s="27">
        <f t="shared" si="438"/>
        <v>0</v>
      </c>
      <c r="AC1982" s="27">
        <f t="shared" si="439"/>
        <v>0</v>
      </c>
      <c r="AD1982" s="26">
        <f t="shared" si="440"/>
        <v>0</v>
      </c>
    </row>
    <row r="1983" spans="1:30" s="5" customFormat="1">
      <c r="A1983" s="129" t="s">
        <v>2454</v>
      </c>
      <c r="B1983" s="129" t="s">
        <v>1403</v>
      </c>
      <c r="C1983" s="130">
        <v>4502</v>
      </c>
      <c r="D1983" s="129" t="s">
        <v>1031</v>
      </c>
      <c r="E1983" s="169">
        <f>VLOOKUP($C1983,'2020-21 School Level AAFTE'!$C:$Z,11,FALSE)</f>
        <v>0.2767</v>
      </c>
      <c r="F1983" s="169" t="str">
        <f>VLOOKUP($C1983,'2020-21 School Level AAFTE'!$C:$Z,8,FALSE)</f>
        <v>No</v>
      </c>
      <c r="G1983" s="167">
        <f>VLOOKUP($C1983,'2020-21 School Level AAFTE'!$C:$I,7,FALSE)</f>
        <v>840.08</v>
      </c>
      <c r="H1983" s="145">
        <f>IFERROR(IF(F1983= "yes",VLOOKUP(C1983,Summary!$B:$I,5,0),0),0)</f>
        <v>0</v>
      </c>
      <c r="I1983" s="144">
        <f t="shared" si="430"/>
        <v>0</v>
      </c>
      <c r="J1983" s="101">
        <f>VLOOKUP($A1983,'2021-22 Salary &amp; Benefits'!$A:$I,3,FALSE)</f>
        <v>1.1200000000000001</v>
      </c>
      <c r="K1983" s="101">
        <f>VLOOKUP($A1983,'2021-22 Salary &amp; Benefits'!$A:$I,4,FALSE)</f>
        <v>1.1200000000000001</v>
      </c>
      <c r="L1983" s="121">
        <f t="shared" si="431"/>
        <v>0</v>
      </c>
      <c r="M1983" s="29">
        <v>15</v>
      </c>
      <c r="N1983" s="31">
        <f t="shared" si="432"/>
        <v>0</v>
      </c>
      <c r="O1983" s="29">
        <v>1.1000000000000001</v>
      </c>
      <c r="P1983" s="29">
        <v>36</v>
      </c>
      <c r="Q1983" s="32">
        <f t="shared" si="433"/>
        <v>0</v>
      </c>
      <c r="R1983" s="122">
        <f t="shared" si="434"/>
        <v>0</v>
      </c>
      <c r="S1983" s="25">
        <f>VLOOKUP($A1983,'2021-22 Salary &amp; Benefits'!$A:$I,5,FALSE)</f>
        <v>67585</v>
      </c>
      <c r="T1983" s="25">
        <f>VLOOKUP($A1983,'2021-22 Salary &amp; Benefits'!$A:$I,6,FALSE)</f>
        <v>68937</v>
      </c>
      <c r="U1983" s="26">
        <f t="shared" si="435"/>
        <v>0</v>
      </c>
      <c r="V1983" s="26">
        <f t="shared" si="436"/>
        <v>0</v>
      </c>
      <c r="W1983" s="26">
        <f>'2021-22 Salary &amp; Benefits'!G$6</f>
        <v>11848.32</v>
      </c>
      <c r="X1983" s="28">
        <f>'2021-22 Salary &amp; Benefits'!H$6</f>
        <v>0.2271</v>
      </c>
      <c r="Y1983" s="28">
        <f>'2021-22 Salary &amp; Benefits'!I$6</f>
        <v>0.22070000000000001</v>
      </c>
      <c r="Z1983" s="26">
        <f t="shared" si="437"/>
        <v>0</v>
      </c>
      <c r="AA1983" s="27">
        <f t="shared" si="429"/>
        <v>0</v>
      </c>
      <c r="AB1983" s="27">
        <f t="shared" si="438"/>
        <v>0</v>
      </c>
      <c r="AC1983" s="27">
        <f t="shared" si="439"/>
        <v>0</v>
      </c>
      <c r="AD1983" s="26">
        <f t="shared" si="440"/>
        <v>0</v>
      </c>
    </row>
    <row r="1984" spans="1:30" s="5" customFormat="1">
      <c r="A1984" s="129" t="s">
        <v>2454</v>
      </c>
      <c r="B1984" s="129" t="s">
        <v>1403</v>
      </c>
      <c r="C1984" s="130">
        <v>3247</v>
      </c>
      <c r="D1984" s="129" t="s">
        <v>1405</v>
      </c>
      <c r="E1984" s="169">
        <f>VLOOKUP($C1984,'2020-21 School Level AAFTE'!$C:$Z,11,FALSE)</f>
        <v>0.25900000000000001</v>
      </c>
      <c r="F1984" s="169" t="str">
        <f>VLOOKUP($C1984,'2020-21 School Level AAFTE'!$C:$Z,8,FALSE)</f>
        <v>No</v>
      </c>
      <c r="G1984" s="167">
        <f>VLOOKUP($C1984,'2020-21 School Level AAFTE'!$C:$I,7,FALSE)</f>
        <v>1689.78</v>
      </c>
      <c r="H1984" s="145">
        <f>IFERROR(IF(F1984= "yes",VLOOKUP(C1984,Summary!$B:$I,5,0),0),0)</f>
        <v>0</v>
      </c>
      <c r="I1984" s="144">
        <f t="shared" si="430"/>
        <v>0</v>
      </c>
      <c r="J1984" s="101">
        <f>VLOOKUP($A1984,'2021-22 Salary &amp; Benefits'!$A:$I,3,FALSE)</f>
        <v>1.1200000000000001</v>
      </c>
      <c r="K1984" s="101">
        <f>VLOOKUP($A1984,'2021-22 Salary &amp; Benefits'!$A:$I,4,FALSE)</f>
        <v>1.1200000000000001</v>
      </c>
      <c r="L1984" s="121">
        <f t="shared" si="431"/>
        <v>0</v>
      </c>
      <c r="M1984" s="29">
        <v>15</v>
      </c>
      <c r="N1984" s="31">
        <f t="shared" si="432"/>
        <v>0</v>
      </c>
      <c r="O1984" s="29">
        <v>1.1000000000000001</v>
      </c>
      <c r="P1984" s="29">
        <v>36</v>
      </c>
      <c r="Q1984" s="32">
        <f t="shared" si="433"/>
        <v>0</v>
      </c>
      <c r="R1984" s="122">
        <f t="shared" si="434"/>
        <v>0</v>
      </c>
      <c r="S1984" s="25">
        <f>VLOOKUP($A1984,'2021-22 Salary &amp; Benefits'!$A:$I,5,FALSE)</f>
        <v>67585</v>
      </c>
      <c r="T1984" s="25">
        <f>VLOOKUP($A1984,'2021-22 Salary &amp; Benefits'!$A:$I,6,FALSE)</f>
        <v>68937</v>
      </c>
      <c r="U1984" s="26">
        <f t="shared" si="435"/>
        <v>0</v>
      </c>
      <c r="V1984" s="26">
        <f t="shared" si="436"/>
        <v>0</v>
      </c>
      <c r="W1984" s="26">
        <f>'2021-22 Salary &amp; Benefits'!G$6</f>
        <v>11848.32</v>
      </c>
      <c r="X1984" s="28">
        <f>'2021-22 Salary &amp; Benefits'!H$6</f>
        <v>0.2271</v>
      </c>
      <c r="Y1984" s="28">
        <f>'2021-22 Salary &amp; Benefits'!I$6</f>
        <v>0.22070000000000001</v>
      </c>
      <c r="Z1984" s="26">
        <f t="shared" si="437"/>
        <v>0</v>
      </c>
      <c r="AA1984" s="27">
        <f t="shared" si="429"/>
        <v>0</v>
      </c>
      <c r="AB1984" s="27">
        <f t="shared" si="438"/>
        <v>0</v>
      </c>
      <c r="AC1984" s="27">
        <f t="shared" si="439"/>
        <v>0</v>
      </c>
      <c r="AD1984" s="26">
        <f t="shared" si="440"/>
        <v>0</v>
      </c>
    </row>
    <row r="1985" spans="1:30" s="5" customFormat="1">
      <c r="A1985" s="129" t="s">
        <v>2454</v>
      </c>
      <c r="B1985" s="129" t="s">
        <v>1403</v>
      </c>
      <c r="C1985" s="130">
        <v>3499</v>
      </c>
      <c r="D1985" s="129" t="s">
        <v>1408</v>
      </c>
      <c r="E1985" s="169">
        <f>VLOOKUP($C1985,'2020-21 School Level AAFTE'!$C:$Z,11,FALSE)</f>
        <v>0.40479999999999999</v>
      </c>
      <c r="F1985" s="169" t="str">
        <f>VLOOKUP($C1985,'2020-21 School Level AAFTE'!$C:$Z,8,FALSE)</f>
        <v>No</v>
      </c>
      <c r="G1985" s="167">
        <f>VLOOKUP($C1985,'2020-21 School Level AAFTE'!$C:$I,7,FALSE)</f>
        <v>713.29</v>
      </c>
      <c r="H1985" s="145">
        <f>IFERROR(IF(F1985= "yes",VLOOKUP(C1985,Summary!$B:$I,5,0),0),0)</f>
        <v>0</v>
      </c>
      <c r="I1985" s="143">
        <f t="shared" si="430"/>
        <v>0</v>
      </c>
      <c r="J1985" s="101">
        <f>VLOOKUP($A1985,'2021-22 Salary &amp; Benefits'!$A:$I,3,FALSE)</f>
        <v>1.1200000000000001</v>
      </c>
      <c r="K1985" s="101">
        <f>VLOOKUP($A1985,'2021-22 Salary &amp; Benefits'!$A:$I,4,FALSE)</f>
        <v>1.1200000000000001</v>
      </c>
      <c r="L1985" s="45">
        <f t="shared" si="431"/>
        <v>0</v>
      </c>
      <c r="M1985" s="29">
        <v>15</v>
      </c>
      <c r="N1985" s="31">
        <f t="shared" si="432"/>
        <v>0</v>
      </c>
      <c r="O1985" s="29">
        <v>1.1000000000000001</v>
      </c>
      <c r="P1985" s="29">
        <v>36</v>
      </c>
      <c r="Q1985" s="32">
        <f t="shared" si="433"/>
        <v>0</v>
      </c>
      <c r="R1985" s="122">
        <f t="shared" si="434"/>
        <v>0</v>
      </c>
      <c r="S1985" s="25">
        <f>VLOOKUP($A1985,'2021-22 Salary &amp; Benefits'!$A:$I,5,FALSE)</f>
        <v>67585</v>
      </c>
      <c r="T1985" s="25">
        <f>VLOOKUP($A1985,'2021-22 Salary &amp; Benefits'!$A:$I,6,FALSE)</f>
        <v>68937</v>
      </c>
      <c r="U1985" s="26">
        <f t="shared" si="435"/>
        <v>0</v>
      </c>
      <c r="V1985" s="26">
        <f t="shared" si="436"/>
        <v>0</v>
      </c>
      <c r="W1985" s="26">
        <f>'2021-22 Salary &amp; Benefits'!G$6</f>
        <v>11848.32</v>
      </c>
      <c r="X1985" s="28">
        <f>'2021-22 Salary &amp; Benefits'!H$6</f>
        <v>0.2271</v>
      </c>
      <c r="Y1985" s="28">
        <f>'2021-22 Salary &amp; Benefits'!I$6</f>
        <v>0.22070000000000001</v>
      </c>
      <c r="Z1985" s="26">
        <f t="shared" si="437"/>
        <v>0</v>
      </c>
      <c r="AA1985" s="27">
        <f t="shared" si="429"/>
        <v>0</v>
      </c>
      <c r="AB1985" s="27">
        <f t="shared" si="438"/>
        <v>0</v>
      </c>
      <c r="AC1985" s="27">
        <f t="shared" si="439"/>
        <v>0</v>
      </c>
      <c r="AD1985" s="26">
        <f t="shared" si="440"/>
        <v>0</v>
      </c>
    </row>
    <row r="1986" spans="1:30" s="5" customFormat="1">
      <c r="A1986" s="129" t="s">
        <v>2454</v>
      </c>
      <c r="B1986" s="129" t="s">
        <v>1403</v>
      </c>
      <c r="C1986" s="130">
        <v>5524</v>
      </c>
      <c r="D1986" s="129" t="s">
        <v>3290</v>
      </c>
      <c r="E1986" s="169">
        <f>VLOOKUP($C1986,'2020-21 School Level AAFTE'!$C:$Z,11,FALSE)</f>
        <v>8.2400000000000001E-2</v>
      </c>
      <c r="F1986" s="169" t="str">
        <f>VLOOKUP($C1986,'2020-21 School Level AAFTE'!$C:$Z,8,FALSE)</f>
        <v>No</v>
      </c>
      <c r="G1986" s="167">
        <f>VLOOKUP($C1986,'2020-21 School Level AAFTE'!$C:$I,7,FALSE)</f>
        <v>371.6</v>
      </c>
      <c r="H1986" s="145">
        <f>IFERROR(IF(F1986= "yes",VLOOKUP(C1986,Summary!$B:$I,5,0),0),0)</f>
        <v>0</v>
      </c>
      <c r="I1986" s="144">
        <f t="shared" si="430"/>
        <v>0</v>
      </c>
      <c r="J1986" s="101">
        <f>VLOOKUP($A1986,'2021-22 Salary &amp; Benefits'!$A:$I,3,FALSE)</f>
        <v>1.1200000000000001</v>
      </c>
      <c r="K1986" s="101">
        <f>VLOOKUP($A1986,'2021-22 Salary &amp; Benefits'!$A:$I,4,FALSE)</f>
        <v>1.1200000000000001</v>
      </c>
      <c r="L1986" s="121">
        <f t="shared" si="431"/>
        <v>0</v>
      </c>
      <c r="M1986" s="29">
        <v>15</v>
      </c>
      <c r="N1986" s="31">
        <f t="shared" si="432"/>
        <v>0</v>
      </c>
      <c r="O1986" s="29">
        <v>1.1000000000000001</v>
      </c>
      <c r="P1986" s="29">
        <v>36</v>
      </c>
      <c r="Q1986" s="32">
        <f t="shared" si="433"/>
        <v>0</v>
      </c>
      <c r="R1986" s="122">
        <f t="shared" si="434"/>
        <v>0</v>
      </c>
      <c r="S1986" s="25">
        <f>VLOOKUP($A1986,'2021-22 Salary &amp; Benefits'!$A:$I,5,FALSE)</f>
        <v>67585</v>
      </c>
      <c r="T1986" s="25">
        <f>VLOOKUP($A1986,'2021-22 Salary &amp; Benefits'!$A:$I,6,FALSE)</f>
        <v>68937</v>
      </c>
      <c r="U1986" s="26">
        <f t="shared" si="435"/>
        <v>0</v>
      </c>
      <c r="V1986" s="26">
        <f t="shared" si="436"/>
        <v>0</v>
      </c>
      <c r="W1986" s="26">
        <f>'2021-22 Salary &amp; Benefits'!G$6</f>
        <v>11848.32</v>
      </c>
      <c r="X1986" s="28">
        <f>'2021-22 Salary &amp; Benefits'!H$6</f>
        <v>0.2271</v>
      </c>
      <c r="Y1986" s="28">
        <f>'2021-22 Salary &amp; Benefits'!I$6</f>
        <v>0.22070000000000001</v>
      </c>
      <c r="Z1986" s="26">
        <f t="shared" si="437"/>
        <v>0</v>
      </c>
      <c r="AA1986" s="27">
        <f t="shared" si="429"/>
        <v>0</v>
      </c>
      <c r="AB1986" s="27">
        <f t="shared" si="438"/>
        <v>0</v>
      </c>
      <c r="AC1986" s="27">
        <f t="shared" si="439"/>
        <v>0</v>
      </c>
      <c r="AD1986" s="26">
        <f t="shared" si="440"/>
        <v>0</v>
      </c>
    </row>
    <row r="1987" spans="1:30" s="5" customFormat="1">
      <c r="A1987" s="129" t="s">
        <v>2454</v>
      </c>
      <c r="B1987" s="129" t="s">
        <v>1403</v>
      </c>
      <c r="C1987" s="130">
        <v>4166</v>
      </c>
      <c r="D1987" s="129" t="s">
        <v>1410</v>
      </c>
      <c r="E1987" s="169">
        <f>VLOOKUP($C1987,'2020-21 School Level AAFTE'!$C:$Z,11,FALSE)</f>
        <v>0.20730000000000001</v>
      </c>
      <c r="F1987" s="169" t="str">
        <f>VLOOKUP($C1987,'2020-21 School Level AAFTE'!$C:$Z,8,FALSE)</f>
        <v>No</v>
      </c>
      <c r="G1987" s="167">
        <f>VLOOKUP($C1987,'2020-21 School Level AAFTE'!$C:$I,7,FALSE)</f>
        <v>528.94000000000005</v>
      </c>
      <c r="H1987" s="145">
        <f>IFERROR(IF(F1987= "yes",VLOOKUP(C1987,Summary!$B:$I,5,0),0),0)</f>
        <v>0</v>
      </c>
      <c r="I1987" s="143">
        <f t="shared" si="430"/>
        <v>0</v>
      </c>
      <c r="J1987" s="101">
        <f>VLOOKUP($A1987,'2021-22 Salary &amp; Benefits'!$A:$I,3,FALSE)</f>
        <v>1.1200000000000001</v>
      </c>
      <c r="K1987" s="101">
        <f>VLOOKUP($A1987,'2021-22 Salary &amp; Benefits'!$A:$I,4,FALSE)</f>
        <v>1.1200000000000001</v>
      </c>
      <c r="L1987" s="45">
        <f t="shared" si="431"/>
        <v>0</v>
      </c>
      <c r="M1987" s="29">
        <v>15</v>
      </c>
      <c r="N1987" s="31">
        <f t="shared" si="432"/>
        <v>0</v>
      </c>
      <c r="O1987" s="29">
        <v>1.1000000000000001</v>
      </c>
      <c r="P1987" s="29">
        <v>36</v>
      </c>
      <c r="Q1987" s="32">
        <f t="shared" si="433"/>
        <v>0</v>
      </c>
      <c r="R1987" s="122">
        <f t="shared" si="434"/>
        <v>0</v>
      </c>
      <c r="S1987" s="25">
        <f>VLOOKUP($A1987,'2021-22 Salary &amp; Benefits'!$A:$I,5,FALSE)</f>
        <v>67585</v>
      </c>
      <c r="T1987" s="25">
        <f>VLOOKUP($A1987,'2021-22 Salary &amp; Benefits'!$A:$I,6,FALSE)</f>
        <v>68937</v>
      </c>
      <c r="U1987" s="26">
        <f t="shared" si="435"/>
        <v>0</v>
      </c>
      <c r="V1987" s="26">
        <f t="shared" si="436"/>
        <v>0</v>
      </c>
      <c r="W1987" s="26">
        <f>'2021-22 Salary &amp; Benefits'!G$6</f>
        <v>11848.32</v>
      </c>
      <c r="X1987" s="28">
        <f>'2021-22 Salary &amp; Benefits'!H$6</f>
        <v>0.2271</v>
      </c>
      <c r="Y1987" s="28">
        <f>'2021-22 Salary &amp; Benefits'!I$6</f>
        <v>0.22070000000000001</v>
      </c>
      <c r="Z1987" s="26">
        <f t="shared" si="437"/>
        <v>0</v>
      </c>
      <c r="AA1987" s="27">
        <f t="shared" si="429"/>
        <v>0</v>
      </c>
      <c r="AB1987" s="27">
        <f t="shared" si="438"/>
        <v>0</v>
      </c>
      <c r="AC1987" s="27">
        <f t="shared" si="439"/>
        <v>0</v>
      </c>
      <c r="AD1987" s="26">
        <f t="shared" si="440"/>
        <v>0</v>
      </c>
    </row>
    <row r="1988" spans="1:30" s="5" customFormat="1">
      <c r="A1988" s="129" t="s">
        <v>2571</v>
      </c>
      <c r="B1988" s="129" t="s">
        <v>2222</v>
      </c>
      <c r="C1988" s="130">
        <v>4000</v>
      </c>
      <c r="D1988" s="129" t="s">
        <v>2226</v>
      </c>
      <c r="E1988" s="169">
        <f>VLOOKUP($C1988,'2020-21 School Level AAFTE'!$C:$Z,11,FALSE)</f>
        <v>0.8448</v>
      </c>
      <c r="F1988" s="169" t="str">
        <f>VLOOKUP($C1988,'2020-21 School Level AAFTE'!$C:$Z,8,FALSE)</f>
        <v>Yes</v>
      </c>
      <c r="G1988" s="167">
        <f>VLOOKUP($C1988,'2020-21 School Level AAFTE'!$C:$I,7,FALSE)</f>
        <v>605.87</v>
      </c>
      <c r="H1988" s="145">
        <f>IFERROR(IF(F1988= "yes",VLOOKUP(C1988,Summary!$B:$I,5,0),0),0)</f>
        <v>0</v>
      </c>
      <c r="I1988" s="143">
        <f t="shared" si="430"/>
        <v>605.87</v>
      </c>
      <c r="J1988" s="101">
        <f>VLOOKUP($A1988,'2021-22 Salary &amp; Benefits'!$A:$I,3,FALSE)</f>
        <v>1</v>
      </c>
      <c r="K1988" s="101">
        <f>VLOOKUP($A1988,'2021-22 Salary &amp; Benefits'!$A:$I,4,FALSE)</f>
        <v>1</v>
      </c>
      <c r="L1988" s="45">
        <f t="shared" si="431"/>
        <v>605.87</v>
      </c>
      <c r="M1988" s="29">
        <v>15</v>
      </c>
      <c r="N1988" s="31">
        <f t="shared" si="432"/>
        <v>40.391333333333336</v>
      </c>
      <c r="O1988" s="29">
        <v>1.1000000000000001</v>
      </c>
      <c r="P1988" s="29">
        <v>36</v>
      </c>
      <c r="Q1988" s="32">
        <f t="shared" si="433"/>
        <v>1599.4968000000003</v>
      </c>
      <c r="R1988" s="122">
        <f t="shared" si="434"/>
        <v>1.7772186666666669</v>
      </c>
      <c r="S1988" s="25">
        <f>VLOOKUP($A1988,'2021-22 Salary &amp; Benefits'!$A:$I,5,FALSE)</f>
        <v>67585</v>
      </c>
      <c r="T1988" s="25">
        <f>VLOOKUP($A1988,'2021-22 Salary &amp; Benefits'!$A:$I,6,FALSE)</f>
        <v>68937</v>
      </c>
      <c r="U1988" s="26">
        <f t="shared" si="435"/>
        <v>120113.32358666668</v>
      </c>
      <c r="V1988" s="26">
        <f t="shared" si="436"/>
        <v>2402.7996373333444</v>
      </c>
      <c r="W1988" s="26">
        <f>'2021-22 Salary &amp; Benefits'!G$6</f>
        <v>11848.32</v>
      </c>
      <c r="X1988" s="28">
        <f>'2021-22 Salary &amp; Benefits'!H$6</f>
        <v>0.2271</v>
      </c>
      <c r="Y1988" s="28">
        <f>'2021-22 Salary &amp; Benefits'!I$6</f>
        <v>0.22070000000000001</v>
      </c>
      <c r="Z1988" s="26">
        <f t="shared" si="437"/>
        <v>48865.089139131473</v>
      </c>
      <c r="AA1988" s="27">
        <f t="shared" si="429"/>
        <v>2041.9353870666671</v>
      </c>
      <c r="AB1988" s="27">
        <f t="shared" si="438"/>
        <v>450.65513992561347</v>
      </c>
      <c r="AC1988" s="27">
        <f t="shared" si="439"/>
        <v>2492.5905269922805</v>
      </c>
      <c r="AD1988" s="26">
        <f t="shared" si="440"/>
        <v>173873.80289012377</v>
      </c>
    </row>
    <row r="1989" spans="1:30" s="5" customFormat="1">
      <c r="A1989" s="129" t="s">
        <v>2571</v>
      </c>
      <c r="B1989" s="129" t="s">
        <v>2222</v>
      </c>
      <c r="C1989" s="130">
        <v>3313</v>
      </c>
      <c r="D1989" s="129" t="s">
        <v>2225</v>
      </c>
      <c r="E1989" s="169">
        <f>VLOOKUP($C1989,'2020-21 School Level AAFTE'!$C:$Z,11,FALSE)</f>
        <v>0.79559999999999997</v>
      </c>
      <c r="F1989" s="169" t="str">
        <f>VLOOKUP($C1989,'2020-21 School Level AAFTE'!$C:$Z,8,FALSE)</f>
        <v>Yes</v>
      </c>
      <c r="G1989" s="167">
        <f>VLOOKUP($C1989,'2020-21 School Level AAFTE'!$C:$I,7,FALSE)</f>
        <v>945.24</v>
      </c>
      <c r="H1989" s="145">
        <f>IFERROR(IF(F1989= "yes",VLOOKUP(C1989,Summary!$B:$I,5,0),0),0)</f>
        <v>0</v>
      </c>
      <c r="I1989" s="143">
        <f t="shared" si="430"/>
        <v>945.24</v>
      </c>
      <c r="J1989" s="101">
        <f>VLOOKUP($A1989,'2021-22 Salary &amp; Benefits'!$A:$I,3,FALSE)</f>
        <v>1</v>
      </c>
      <c r="K1989" s="101">
        <f>VLOOKUP($A1989,'2021-22 Salary &amp; Benefits'!$A:$I,4,FALSE)</f>
        <v>1</v>
      </c>
      <c r="L1989" s="45">
        <f t="shared" si="431"/>
        <v>945.24</v>
      </c>
      <c r="M1989" s="29">
        <v>15</v>
      </c>
      <c r="N1989" s="31">
        <f t="shared" si="432"/>
        <v>63.015999999999998</v>
      </c>
      <c r="O1989" s="29">
        <v>1.1000000000000001</v>
      </c>
      <c r="P1989" s="29">
        <v>36</v>
      </c>
      <c r="Q1989" s="32">
        <f t="shared" si="433"/>
        <v>2495.4335999999998</v>
      </c>
      <c r="R1989" s="122">
        <f t="shared" si="434"/>
        <v>2.7727039999999996</v>
      </c>
      <c r="S1989" s="25">
        <f>VLOOKUP($A1989,'2021-22 Salary &amp; Benefits'!$A:$I,5,FALSE)</f>
        <v>67585</v>
      </c>
      <c r="T1989" s="25">
        <f>VLOOKUP($A1989,'2021-22 Salary &amp; Benefits'!$A:$I,6,FALSE)</f>
        <v>68937</v>
      </c>
      <c r="U1989" s="26">
        <f t="shared" si="435"/>
        <v>187393.19983999999</v>
      </c>
      <c r="V1989" s="26">
        <f t="shared" si="436"/>
        <v>3748.6958079999895</v>
      </c>
      <c r="W1989" s="26">
        <f>'2021-22 Salary &amp; Benefits'!G$6</f>
        <v>11848.32</v>
      </c>
      <c r="X1989" s="28">
        <f>'2021-22 Salary &amp; Benefits'!H$6</f>
        <v>0.2271</v>
      </c>
      <c r="Y1989" s="28">
        <f>'2021-22 Salary &amp; Benefits'!I$6</f>
        <v>0.22070000000000001</v>
      </c>
      <c r="Z1989" s="26">
        <f t="shared" si="437"/>
        <v>76236.217105769581</v>
      </c>
      <c r="AA1989" s="27">
        <f t="shared" si="429"/>
        <v>3185.6982607999998</v>
      </c>
      <c r="AB1989" s="27">
        <f t="shared" si="438"/>
        <v>703.08360615855997</v>
      </c>
      <c r="AC1989" s="27">
        <f t="shared" si="439"/>
        <v>3888.7818669585599</v>
      </c>
      <c r="AD1989" s="26">
        <f t="shared" si="440"/>
        <v>271266.8946207281</v>
      </c>
    </row>
    <row r="1990" spans="1:30" s="5" customFormat="1">
      <c r="A1990" s="129" t="s">
        <v>2571</v>
      </c>
      <c r="B1990" s="129" t="s">
        <v>2222</v>
      </c>
      <c r="C1990" s="130">
        <v>2469</v>
      </c>
      <c r="D1990" s="129" t="s">
        <v>2223</v>
      </c>
      <c r="E1990" s="169">
        <f>VLOOKUP($C1990,'2020-21 School Level AAFTE'!$C:$Z,11,FALSE)</f>
        <v>0.81520000000000004</v>
      </c>
      <c r="F1990" s="169" t="str">
        <f>VLOOKUP($C1990,'2020-21 School Level AAFTE'!$C:$Z,8,FALSE)</f>
        <v>Yes</v>
      </c>
      <c r="G1990" s="167">
        <f>VLOOKUP($C1990,'2020-21 School Level AAFTE'!$C:$I,7,FALSE)</f>
        <v>470.6</v>
      </c>
      <c r="H1990" s="145">
        <f>IFERROR(IF(F1990= "yes",VLOOKUP(C1990,Summary!$B:$I,5,0),0),0)</f>
        <v>0</v>
      </c>
      <c r="I1990" s="144">
        <f t="shared" si="430"/>
        <v>470.6</v>
      </c>
      <c r="J1990" s="101">
        <f>VLOOKUP($A1990,'2021-22 Salary &amp; Benefits'!$A:$I,3,FALSE)</f>
        <v>1</v>
      </c>
      <c r="K1990" s="101">
        <f>VLOOKUP($A1990,'2021-22 Salary &amp; Benefits'!$A:$I,4,FALSE)</f>
        <v>1</v>
      </c>
      <c r="L1990" s="121">
        <f t="shared" si="431"/>
        <v>470.6</v>
      </c>
      <c r="M1990" s="29">
        <v>15</v>
      </c>
      <c r="N1990" s="31">
        <f t="shared" si="432"/>
        <v>31.373333333333335</v>
      </c>
      <c r="O1990" s="29">
        <v>1.1000000000000001</v>
      </c>
      <c r="P1990" s="29">
        <v>36</v>
      </c>
      <c r="Q1990" s="32">
        <f t="shared" si="433"/>
        <v>1242.3840000000002</v>
      </c>
      <c r="R1990" s="122">
        <f t="shared" si="434"/>
        <v>1.3804266666666669</v>
      </c>
      <c r="S1990" s="25">
        <f>VLOOKUP($A1990,'2021-22 Salary &amp; Benefits'!$A:$I,5,FALSE)</f>
        <v>67585</v>
      </c>
      <c r="T1990" s="25">
        <f>VLOOKUP($A1990,'2021-22 Salary &amp; Benefits'!$A:$I,6,FALSE)</f>
        <v>68937</v>
      </c>
      <c r="U1990" s="26">
        <f t="shared" si="435"/>
        <v>93296.136266666683</v>
      </c>
      <c r="V1990" s="26">
        <f t="shared" si="436"/>
        <v>1866.3368533333414</v>
      </c>
      <c r="W1990" s="26">
        <f>'2021-22 Salary &amp; Benefits'!G$6</f>
        <v>11848.32</v>
      </c>
      <c r="X1990" s="28">
        <f>'2021-22 Salary &amp; Benefits'!H$6</f>
        <v>0.2271</v>
      </c>
      <c r="Y1990" s="28">
        <f>'2021-22 Salary &amp; Benefits'!I$6</f>
        <v>0.22070000000000001</v>
      </c>
      <c r="Z1990" s="26">
        <f t="shared" si="437"/>
        <v>37955.189972890672</v>
      </c>
      <c r="AA1990" s="27">
        <f t="shared" si="429"/>
        <v>1586.0412186666672</v>
      </c>
      <c r="AB1990" s="27">
        <f t="shared" si="438"/>
        <v>350.03929695973346</v>
      </c>
      <c r="AC1990" s="27">
        <f t="shared" si="439"/>
        <v>1936.0805156264007</v>
      </c>
      <c r="AD1990" s="26">
        <f t="shared" si="440"/>
        <v>135053.74360851711</v>
      </c>
    </row>
    <row r="1991" spans="1:30" s="5" customFormat="1">
      <c r="A1991" s="129" t="s">
        <v>2571</v>
      </c>
      <c r="B1991" s="129" t="s">
        <v>2222</v>
      </c>
      <c r="C1991" s="130">
        <v>4497</v>
      </c>
      <c r="D1991" s="129" t="s">
        <v>244</v>
      </c>
      <c r="E1991" s="169">
        <f>VLOOKUP($C1991,'2020-21 School Level AAFTE'!$C:$Z,11,FALSE)</f>
        <v>0.81859999999999999</v>
      </c>
      <c r="F1991" s="169" t="str">
        <f>VLOOKUP($C1991,'2020-21 School Level AAFTE'!$C:$Z,8,FALSE)</f>
        <v>Yes</v>
      </c>
      <c r="G1991" s="167">
        <f>VLOOKUP($C1991,'2020-21 School Level AAFTE'!$C:$I,7,FALSE)</f>
        <v>647.29999999999995</v>
      </c>
      <c r="H1991" s="145">
        <f>IFERROR(IF(F1991= "yes",VLOOKUP(C1991,Summary!$B:$I,5,0),0),0)</f>
        <v>0</v>
      </c>
      <c r="I1991" s="144">
        <f t="shared" si="430"/>
        <v>647.29999999999995</v>
      </c>
      <c r="J1991" s="101">
        <f>VLOOKUP($A1991,'2021-22 Salary &amp; Benefits'!$A:$I,3,FALSE)</f>
        <v>1</v>
      </c>
      <c r="K1991" s="101">
        <f>VLOOKUP($A1991,'2021-22 Salary &amp; Benefits'!$A:$I,4,FALSE)</f>
        <v>1</v>
      </c>
      <c r="L1991" s="121">
        <f t="shared" si="431"/>
        <v>647.29999999999995</v>
      </c>
      <c r="M1991" s="29">
        <v>15</v>
      </c>
      <c r="N1991" s="31">
        <f t="shared" si="432"/>
        <v>43.153333333333329</v>
      </c>
      <c r="O1991" s="29">
        <v>1.1000000000000001</v>
      </c>
      <c r="P1991" s="29">
        <v>36</v>
      </c>
      <c r="Q1991" s="32">
        <f t="shared" si="433"/>
        <v>1708.8719999999998</v>
      </c>
      <c r="R1991" s="122">
        <f t="shared" si="434"/>
        <v>1.8987466666666666</v>
      </c>
      <c r="S1991" s="25">
        <f>VLOOKUP($A1991,'2021-22 Salary &amp; Benefits'!$A:$I,5,FALSE)</f>
        <v>67585</v>
      </c>
      <c r="T1991" s="25">
        <f>VLOOKUP($A1991,'2021-22 Salary &amp; Benefits'!$A:$I,6,FALSE)</f>
        <v>68937</v>
      </c>
      <c r="U1991" s="26">
        <f t="shared" si="435"/>
        <v>128326.79346666666</v>
      </c>
      <c r="V1991" s="26">
        <f t="shared" si="436"/>
        <v>2567.1054933333362</v>
      </c>
      <c r="W1991" s="26">
        <f>'2021-22 Salary &amp; Benefits'!G$6</f>
        <v>11848.32</v>
      </c>
      <c r="X1991" s="28">
        <f>'2021-22 Salary &amp; Benefits'!H$6</f>
        <v>0.2271</v>
      </c>
      <c r="Y1991" s="28">
        <f>'2021-22 Salary &amp; Benefits'!I$6</f>
        <v>0.22070000000000001</v>
      </c>
      <c r="Z1991" s="26">
        <f t="shared" si="437"/>
        <v>52206.533084258663</v>
      </c>
      <c r="AA1991" s="27">
        <f t="shared" si="429"/>
        <v>2181.5649826666663</v>
      </c>
      <c r="AB1991" s="27">
        <f t="shared" si="438"/>
        <v>481.47139167453327</v>
      </c>
      <c r="AC1991" s="27">
        <f t="shared" si="439"/>
        <v>2663.0363743411995</v>
      </c>
      <c r="AD1991" s="26">
        <f t="shared" si="440"/>
        <v>185763.46841859986</v>
      </c>
    </row>
    <row r="1992" spans="1:30" s="5" customFormat="1">
      <c r="A1992" s="126" t="s">
        <v>2571</v>
      </c>
      <c r="B1992" s="129" t="s">
        <v>2222</v>
      </c>
      <c r="C1992" s="128">
        <v>5352</v>
      </c>
      <c r="D1992" s="126" t="s">
        <v>2229</v>
      </c>
      <c r="E1992" s="169">
        <f>VLOOKUP($C1992,'2020-21 School Level AAFTE'!$C:$Z,11,FALSE)</f>
        <v>0.7651</v>
      </c>
      <c r="F1992" s="169" t="str">
        <f>VLOOKUP($C1992,'2020-21 School Level AAFTE'!$C:$Z,8,FALSE)</f>
        <v>Yes</v>
      </c>
      <c r="G1992" s="167">
        <f>VLOOKUP($C1992,'2020-21 School Level AAFTE'!$C:$I,7,FALSE)</f>
        <v>13.3</v>
      </c>
      <c r="H1992" s="145">
        <f>IFERROR(IF(F1992= "yes",VLOOKUP(C1992,Summary!$B:$I,5,0),0),0)</f>
        <v>0</v>
      </c>
      <c r="I1992" s="144">
        <f t="shared" si="430"/>
        <v>13.3</v>
      </c>
      <c r="J1992" s="101">
        <f>VLOOKUP($A1992,'2021-22 Salary &amp; Benefits'!$A:$I,3,FALSE)</f>
        <v>1</v>
      </c>
      <c r="K1992" s="101">
        <f>VLOOKUP($A1992,'2021-22 Salary &amp; Benefits'!$A:$I,4,FALSE)</f>
        <v>1</v>
      </c>
      <c r="L1992" s="121">
        <f t="shared" si="431"/>
        <v>13.3</v>
      </c>
      <c r="M1992" s="29">
        <v>15</v>
      </c>
      <c r="N1992" s="31">
        <f t="shared" si="432"/>
        <v>0.88666666666666671</v>
      </c>
      <c r="O1992" s="29">
        <v>1.1000000000000001</v>
      </c>
      <c r="P1992" s="29">
        <v>36</v>
      </c>
      <c r="Q1992" s="32">
        <f t="shared" si="433"/>
        <v>35.112000000000009</v>
      </c>
      <c r="R1992" s="122">
        <f t="shared" si="434"/>
        <v>3.9013333333333344E-2</v>
      </c>
      <c r="S1992" s="25">
        <f>VLOOKUP($A1992,'2021-22 Salary &amp; Benefits'!$A:$I,5,FALSE)</f>
        <v>67585</v>
      </c>
      <c r="T1992" s="25">
        <f>VLOOKUP($A1992,'2021-22 Salary &amp; Benefits'!$A:$I,6,FALSE)</f>
        <v>68937</v>
      </c>
      <c r="U1992" s="26">
        <f t="shared" si="435"/>
        <v>2636.7161333333343</v>
      </c>
      <c r="V1992" s="26">
        <f t="shared" si="436"/>
        <v>52.746026666666694</v>
      </c>
      <c r="W1992" s="26">
        <f>'2021-22 Salary &amp; Benefits'!G$6</f>
        <v>11848.32</v>
      </c>
      <c r="X1992" s="28">
        <f>'2021-22 Salary &amp; Benefits'!H$6</f>
        <v>0.2271</v>
      </c>
      <c r="Y1992" s="28">
        <f>'2021-22 Salary &amp; Benefits'!I$6</f>
        <v>0.22070000000000001</v>
      </c>
      <c r="Z1992" s="26">
        <f t="shared" si="437"/>
        <v>1072.6817395653336</v>
      </c>
      <c r="AA1992" s="27">
        <f t="shared" si="429"/>
        <v>44.824369333333351</v>
      </c>
      <c r="AB1992" s="27">
        <f t="shared" si="438"/>
        <v>9.8927383118666707</v>
      </c>
      <c r="AC1992" s="27">
        <f t="shared" si="439"/>
        <v>54.717107645200024</v>
      </c>
      <c r="AD1992" s="26">
        <f t="shared" si="440"/>
        <v>3816.8610072105344</v>
      </c>
    </row>
    <row r="1993" spans="1:30" s="5" customFormat="1">
      <c r="A1993" s="129" t="s">
        <v>2571</v>
      </c>
      <c r="B1993" s="129" t="s">
        <v>2222</v>
      </c>
      <c r="C1993" s="130">
        <v>5049</v>
      </c>
      <c r="D1993" s="129" t="s">
        <v>2227</v>
      </c>
      <c r="E1993" s="169">
        <f>VLOOKUP($C1993,'2020-21 School Level AAFTE'!$C:$Z,11,FALSE)</f>
        <v>0.8226</v>
      </c>
      <c r="F1993" s="169" t="str">
        <f>VLOOKUP($C1993,'2020-21 School Level AAFTE'!$C:$Z,8,FALSE)</f>
        <v>Yes</v>
      </c>
      <c r="G1993" s="167">
        <f>VLOOKUP($C1993,'2020-21 School Level AAFTE'!$C:$I,7,FALSE)</f>
        <v>745.94</v>
      </c>
      <c r="H1993" s="145">
        <f>IFERROR(IF(F1993= "yes",VLOOKUP(C1993,Summary!$B:$I,5,0),0),0)</f>
        <v>0</v>
      </c>
      <c r="I1993" s="144">
        <f t="shared" si="430"/>
        <v>745.94</v>
      </c>
      <c r="J1993" s="101">
        <f>VLOOKUP($A1993,'2021-22 Salary &amp; Benefits'!$A:$I,3,FALSE)</f>
        <v>1</v>
      </c>
      <c r="K1993" s="101">
        <f>VLOOKUP($A1993,'2021-22 Salary &amp; Benefits'!$A:$I,4,FALSE)</f>
        <v>1</v>
      </c>
      <c r="L1993" s="121">
        <f t="shared" si="431"/>
        <v>745.94</v>
      </c>
      <c r="M1993" s="29">
        <v>15</v>
      </c>
      <c r="N1993" s="31">
        <f t="shared" si="432"/>
        <v>49.729333333333336</v>
      </c>
      <c r="O1993" s="29">
        <v>1.1000000000000001</v>
      </c>
      <c r="P1993" s="29">
        <v>36</v>
      </c>
      <c r="Q1993" s="32">
        <f t="shared" si="433"/>
        <v>1969.2816000000003</v>
      </c>
      <c r="R1993" s="122">
        <f t="shared" si="434"/>
        <v>2.1880906666666671</v>
      </c>
      <c r="S1993" s="25">
        <f>VLOOKUP($A1993,'2021-22 Salary &amp; Benefits'!$A:$I,5,FALSE)</f>
        <v>67585</v>
      </c>
      <c r="T1993" s="25">
        <f>VLOOKUP($A1993,'2021-22 Salary &amp; Benefits'!$A:$I,6,FALSE)</f>
        <v>68937</v>
      </c>
      <c r="U1993" s="26">
        <f t="shared" si="435"/>
        <v>147882.10770666669</v>
      </c>
      <c r="V1993" s="26">
        <f t="shared" si="436"/>
        <v>2958.2985813333362</v>
      </c>
      <c r="W1993" s="26">
        <f>'2021-22 Salary &amp; Benefits'!G$6</f>
        <v>11848.32</v>
      </c>
      <c r="X1993" s="28">
        <f>'2021-22 Salary &amp; Benefits'!H$6</f>
        <v>0.2271</v>
      </c>
      <c r="Y1993" s="28">
        <f>'2021-22 Salary &amp; Benefits'!I$6</f>
        <v>0.22070000000000001</v>
      </c>
      <c r="Z1993" s="26">
        <f t="shared" si="437"/>
        <v>60162.121564764282</v>
      </c>
      <c r="AA1993" s="27">
        <f t="shared" si="429"/>
        <v>2514.0067714666675</v>
      </c>
      <c r="AB1993" s="27">
        <f t="shared" si="438"/>
        <v>554.84129446269355</v>
      </c>
      <c r="AC1993" s="27">
        <f t="shared" si="439"/>
        <v>3068.8480659293609</v>
      </c>
      <c r="AD1993" s="26">
        <f t="shared" si="440"/>
        <v>214071.37591869369</v>
      </c>
    </row>
    <row r="1994" spans="1:30" s="5" customFormat="1">
      <c r="A1994" s="129" t="s">
        <v>2571</v>
      </c>
      <c r="B1994" s="129" t="s">
        <v>2222</v>
      </c>
      <c r="C1994" s="130">
        <v>5137</v>
      </c>
      <c r="D1994" s="129" t="s">
        <v>2228</v>
      </c>
      <c r="E1994" s="169">
        <f>VLOOKUP($C1994,'2020-21 School Level AAFTE'!$C:$Z,11,FALSE)</f>
        <v>0.82589999999999997</v>
      </c>
      <c r="F1994" s="169" t="str">
        <f>VLOOKUP($C1994,'2020-21 School Level AAFTE'!$C:$Z,8,FALSE)</f>
        <v>Yes</v>
      </c>
      <c r="G1994" s="167">
        <f>VLOOKUP($C1994,'2020-21 School Level AAFTE'!$C:$I,7,FALSE)</f>
        <v>438.46</v>
      </c>
      <c r="H1994" s="145">
        <f>IFERROR(IF(F1994= "yes",VLOOKUP(C1994,Summary!$B:$I,5,0),0),0)</f>
        <v>0</v>
      </c>
      <c r="I1994" s="144">
        <f t="shared" si="430"/>
        <v>438.46</v>
      </c>
      <c r="J1994" s="101">
        <f>VLOOKUP($A1994,'2021-22 Salary &amp; Benefits'!$A:$I,3,FALSE)</f>
        <v>1</v>
      </c>
      <c r="K1994" s="101">
        <f>VLOOKUP($A1994,'2021-22 Salary &amp; Benefits'!$A:$I,4,FALSE)</f>
        <v>1</v>
      </c>
      <c r="L1994" s="121">
        <f t="shared" si="431"/>
        <v>438.46</v>
      </c>
      <c r="M1994" s="29">
        <v>15</v>
      </c>
      <c r="N1994" s="31">
        <f t="shared" si="432"/>
        <v>29.230666666666664</v>
      </c>
      <c r="O1994" s="29">
        <v>1.1000000000000001</v>
      </c>
      <c r="P1994" s="29">
        <v>36</v>
      </c>
      <c r="Q1994" s="32">
        <f t="shared" si="433"/>
        <v>1157.5344</v>
      </c>
      <c r="R1994" s="122">
        <f t="shared" si="434"/>
        <v>1.2861493333333334</v>
      </c>
      <c r="S1994" s="25">
        <f>VLOOKUP($A1994,'2021-22 Salary &amp; Benefits'!$A:$I,5,FALSE)</f>
        <v>67585</v>
      </c>
      <c r="T1994" s="25">
        <f>VLOOKUP($A1994,'2021-22 Salary &amp; Benefits'!$A:$I,6,FALSE)</f>
        <v>68937</v>
      </c>
      <c r="U1994" s="26">
        <f t="shared" si="435"/>
        <v>86924.402693333337</v>
      </c>
      <c r="V1994" s="26">
        <f t="shared" si="436"/>
        <v>1738.8738986666722</v>
      </c>
      <c r="W1994" s="26">
        <f>'2021-22 Salary &amp; Benefits'!G$6</f>
        <v>11848.32</v>
      </c>
      <c r="X1994" s="28">
        <f>'2021-22 Salary &amp; Benefits'!H$6</f>
        <v>0.2271</v>
      </c>
      <c r="Y1994" s="28">
        <f>'2021-22 Salary &amp; Benefits'!I$6</f>
        <v>0.22070000000000001</v>
      </c>
      <c r="Z1994" s="26">
        <f t="shared" si="437"/>
        <v>35363.010190211731</v>
      </c>
      <c r="AA1994" s="27">
        <f t="shared" si="429"/>
        <v>1477.7212765333336</v>
      </c>
      <c r="AB1994" s="27">
        <f t="shared" si="438"/>
        <v>326.13308573090671</v>
      </c>
      <c r="AC1994" s="27">
        <f t="shared" si="439"/>
        <v>1803.8543622642403</v>
      </c>
      <c r="AD1994" s="26">
        <f t="shared" si="440"/>
        <v>125830.14114447599</v>
      </c>
    </row>
    <row r="1995" spans="1:30" s="5" customFormat="1">
      <c r="A1995" s="129" t="s">
        <v>2571</v>
      </c>
      <c r="B1995" s="129" t="s">
        <v>2222</v>
      </c>
      <c r="C1995" s="130">
        <v>2959</v>
      </c>
      <c r="D1995" s="129" t="s">
        <v>2224</v>
      </c>
      <c r="E1995" s="169">
        <f>VLOOKUP($C1995,'2020-21 School Level AAFTE'!$C:$Z,11,FALSE)</f>
        <v>0.76290000000000002</v>
      </c>
      <c r="F1995" s="169" t="str">
        <f>VLOOKUP($C1995,'2020-21 School Level AAFTE'!$C:$Z,8,FALSE)</f>
        <v>Yes</v>
      </c>
      <c r="G1995" s="167">
        <f>VLOOKUP($C1995,'2020-21 School Level AAFTE'!$C:$I,7,FALSE)</f>
        <v>2064.9900000000002</v>
      </c>
      <c r="H1995" s="145">
        <f>IFERROR(IF(F1995= "yes",VLOOKUP(C1995,Summary!$B:$I,5,0),0),0)</f>
        <v>0</v>
      </c>
      <c r="I1995" s="144">
        <f t="shared" si="430"/>
        <v>2064.9900000000002</v>
      </c>
      <c r="J1995" s="101">
        <f>VLOOKUP($A1995,'2021-22 Salary &amp; Benefits'!$A:$I,3,FALSE)</f>
        <v>1</v>
      </c>
      <c r="K1995" s="101">
        <f>VLOOKUP($A1995,'2021-22 Salary &amp; Benefits'!$A:$I,4,FALSE)</f>
        <v>1</v>
      </c>
      <c r="L1995" s="121">
        <f t="shared" si="431"/>
        <v>2064.9900000000002</v>
      </c>
      <c r="M1995" s="29">
        <v>15</v>
      </c>
      <c r="N1995" s="31">
        <f t="shared" si="432"/>
        <v>137.66600000000003</v>
      </c>
      <c r="O1995" s="29">
        <v>1.1000000000000001</v>
      </c>
      <c r="P1995" s="29">
        <v>36</v>
      </c>
      <c r="Q1995" s="32">
        <f t="shared" si="433"/>
        <v>5451.5736000000015</v>
      </c>
      <c r="R1995" s="122">
        <f t="shared" si="434"/>
        <v>6.057304000000002</v>
      </c>
      <c r="S1995" s="25">
        <f>VLOOKUP($A1995,'2021-22 Salary &amp; Benefits'!$A:$I,5,FALSE)</f>
        <v>67585</v>
      </c>
      <c r="T1995" s="25">
        <f>VLOOKUP($A1995,'2021-22 Salary &amp; Benefits'!$A:$I,6,FALSE)</f>
        <v>68937</v>
      </c>
      <c r="U1995" s="26">
        <f t="shared" si="435"/>
        <v>409382.89084000012</v>
      </c>
      <c r="V1995" s="26">
        <f t="shared" si="436"/>
        <v>8189.4750080000376</v>
      </c>
      <c r="W1995" s="26">
        <f>'2021-22 Salary &amp; Benefits'!G$6</f>
        <v>11848.32</v>
      </c>
      <c r="X1995" s="28">
        <f>'2021-22 Salary &amp; Benefits'!H$6</f>
        <v>0.2271</v>
      </c>
      <c r="Y1995" s="28">
        <f>'2021-22 Salary &amp; Benefits'!I$6</f>
        <v>0.22070000000000001</v>
      </c>
      <c r="Z1995" s="26">
        <f t="shared" si="437"/>
        <v>166547.14777330967</v>
      </c>
      <c r="AA1995" s="27">
        <f t="shared" si="429"/>
        <v>6959.5394308000023</v>
      </c>
      <c r="AB1995" s="27">
        <f t="shared" si="438"/>
        <v>1535.9703523775606</v>
      </c>
      <c r="AC1995" s="27">
        <f t="shared" si="439"/>
        <v>8495.5097831775638</v>
      </c>
      <c r="AD1995" s="26">
        <f t="shared" si="440"/>
        <v>592615.02340448741</v>
      </c>
    </row>
    <row r="1996" spans="1:30" s="5" customFormat="1">
      <c r="A1996" s="129" t="s">
        <v>2571</v>
      </c>
      <c r="B1996" s="129" t="s">
        <v>2222</v>
      </c>
      <c r="C1996" s="130">
        <v>2717</v>
      </c>
      <c r="D1996" s="129" t="s">
        <v>186</v>
      </c>
      <c r="E1996" s="169">
        <f>VLOOKUP($C1996,'2020-21 School Level AAFTE'!$C:$Z,11,FALSE)</f>
        <v>0.85809999999999997</v>
      </c>
      <c r="F1996" s="169" t="str">
        <f>VLOOKUP($C1996,'2020-21 School Level AAFTE'!$C:$Z,8,FALSE)</f>
        <v>Yes</v>
      </c>
      <c r="G1996" s="167">
        <f>VLOOKUP($C1996,'2020-21 School Level AAFTE'!$C:$I,7,FALSE)</f>
        <v>672.5</v>
      </c>
      <c r="H1996" s="145">
        <f>IFERROR(IF(F1996= "yes",VLOOKUP(C1996,Summary!$B:$I,5,0),0),0)</f>
        <v>0</v>
      </c>
      <c r="I1996" s="144">
        <f t="shared" si="430"/>
        <v>672.5</v>
      </c>
      <c r="J1996" s="101">
        <f>VLOOKUP($A1996,'2021-22 Salary &amp; Benefits'!$A:$I,3,FALSE)</f>
        <v>1</v>
      </c>
      <c r="K1996" s="101">
        <f>VLOOKUP($A1996,'2021-22 Salary &amp; Benefits'!$A:$I,4,FALSE)</f>
        <v>1</v>
      </c>
      <c r="L1996" s="121">
        <f t="shared" si="431"/>
        <v>672.5</v>
      </c>
      <c r="M1996" s="29">
        <v>15</v>
      </c>
      <c r="N1996" s="31">
        <f t="shared" si="432"/>
        <v>44.833333333333336</v>
      </c>
      <c r="O1996" s="29">
        <v>1.1000000000000001</v>
      </c>
      <c r="P1996" s="29">
        <v>36</v>
      </c>
      <c r="Q1996" s="32">
        <f t="shared" si="433"/>
        <v>1775.4</v>
      </c>
      <c r="R1996" s="122">
        <f t="shared" si="434"/>
        <v>1.9726666666666668</v>
      </c>
      <c r="S1996" s="25">
        <f>VLOOKUP($A1996,'2021-22 Salary &amp; Benefits'!$A:$I,5,FALSE)</f>
        <v>67585</v>
      </c>
      <c r="T1996" s="25">
        <f>VLOOKUP($A1996,'2021-22 Salary &amp; Benefits'!$A:$I,6,FALSE)</f>
        <v>68937</v>
      </c>
      <c r="U1996" s="26">
        <f t="shared" si="435"/>
        <v>133322.67666666667</v>
      </c>
      <c r="V1996" s="26">
        <f t="shared" si="436"/>
        <v>2667.0453333333426</v>
      </c>
      <c r="W1996" s="26">
        <f>'2021-22 Salary &amp; Benefits'!G$6</f>
        <v>11848.32</v>
      </c>
      <c r="X1996" s="28">
        <f>'2021-22 Salary &amp; Benefits'!H$6</f>
        <v>0.2271</v>
      </c>
      <c r="Y1996" s="28">
        <f>'2021-22 Salary &amp; Benefits'!I$6</f>
        <v>0.22070000000000001</v>
      </c>
      <c r="Z1996" s="26">
        <f t="shared" si="437"/>
        <v>54238.982696066669</v>
      </c>
      <c r="AA1996" s="27">
        <f t="shared" si="429"/>
        <v>2266.4953666666665</v>
      </c>
      <c r="AB1996" s="27">
        <f t="shared" si="438"/>
        <v>500.2155274233333</v>
      </c>
      <c r="AC1996" s="27">
        <f t="shared" si="439"/>
        <v>2766.7108940899998</v>
      </c>
      <c r="AD1996" s="26">
        <f t="shared" si="440"/>
        <v>192995.41559015668</v>
      </c>
    </row>
    <row r="1997" spans="1:30" s="5" customFormat="1">
      <c r="A1997" s="129" t="s">
        <v>2387</v>
      </c>
      <c r="B1997" s="129" t="s">
        <v>1086</v>
      </c>
      <c r="C1997" s="130">
        <v>5319</v>
      </c>
      <c r="D1997" s="129" t="s">
        <v>1087</v>
      </c>
      <c r="E1997" s="169">
        <f>VLOOKUP($C1997,'2020-21 School Level AAFTE'!$C:$Z,11,FALSE)</f>
        <v>0.61780000000000002</v>
      </c>
      <c r="F1997" s="169" t="str">
        <f>VLOOKUP($C1997,'2020-21 School Level AAFTE'!$C:$Z,8,FALSE)</f>
        <v>Yes</v>
      </c>
      <c r="G1997" s="167">
        <f>VLOOKUP($C1997,'2020-21 School Level AAFTE'!$C:$I,7,FALSE)</f>
        <v>88.13</v>
      </c>
      <c r="H1997" s="145">
        <f>IFERROR(IF(F1997= "yes",VLOOKUP(C1997,Summary!$B:$I,5,0),0),0)</f>
        <v>0</v>
      </c>
      <c r="I1997" s="144">
        <f t="shared" si="430"/>
        <v>88.13</v>
      </c>
      <c r="J1997" s="101">
        <f>VLOOKUP($A1997,'2021-22 Salary &amp; Benefits'!$A:$I,3,FALSE)</f>
        <v>1.18</v>
      </c>
      <c r="K1997" s="101">
        <f>VLOOKUP($A1997,'2021-22 Salary &amp; Benefits'!$A:$I,4,FALSE)</f>
        <v>1.18</v>
      </c>
      <c r="L1997" s="121">
        <f t="shared" si="431"/>
        <v>88.13</v>
      </c>
      <c r="M1997" s="29">
        <v>15</v>
      </c>
      <c r="N1997" s="31">
        <f t="shared" si="432"/>
        <v>5.8753333333333329</v>
      </c>
      <c r="O1997" s="29">
        <v>1.1000000000000001</v>
      </c>
      <c r="P1997" s="29">
        <v>36</v>
      </c>
      <c r="Q1997" s="32">
        <f t="shared" si="433"/>
        <v>232.66320000000002</v>
      </c>
      <c r="R1997" s="122">
        <f t="shared" si="434"/>
        <v>0.25851466666666667</v>
      </c>
      <c r="S1997" s="25">
        <f>VLOOKUP($A1997,'2021-22 Salary &amp; Benefits'!$A:$I,5,FALSE)</f>
        <v>67585</v>
      </c>
      <c r="T1997" s="25">
        <f>VLOOKUP($A1997,'2021-22 Salary &amp; Benefits'!$A:$I,6,FALSE)</f>
        <v>68937</v>
      </c>
      <c r="U1997" s="26">
        <f t="shared" si="435"/>
        <v>20616.622221066667</v>
      </c>
      <c r="V1997" s="26">
        <f t="shared" si="436"/>
        <v>412.42395861332989</v>
      </c>
      <c r="W1997" s="26">
        <f>'2021-22 Salary &amp; Benefits'!G$6</f>
        <v>11848.32</v>
      </c>
      <c r="X1997" s="28">
        <f>'2021-22 Salary &amp; Benefits'!H$6</f>
        <v>0.2271</v>
      </c>
      <c r="Y1997" s="28">
        <f>'2021-22 Salary &amp; Benefits'!I$6</f>
        <v>0.22070000000000001</v>
      </c>
      <c r="Z1997" s="26">
        <f t="shared" si="437"/>
        <v>7836.021369430202</v>
      </c>
      <c r="AA1997" s="27">
        <f t="shared" ref="AA1997:AA2060" si="441">($T1997*$K1997*$R1997/180*3)</f>
        <v>350.48410299466661</v>
      </c>
      <c r="AB1997" s="27">
        <f t="shared" si="438"/>
        <v>77.351841530922925</v>
      </c>
      <c r="AC1997" s="27">
        <f t="shared" si="439"/>
        <v>427.83594452558953</v>
      </c>
      <c r="AD1997" s="26">
        <f t="shared" si="440"/>
        <v>29292.903493635786</v>
      </c>
    </row>
    <row r="1998" spans="1:30" s="5" customFormat="1">
      <c r="A1998" s="129" t="s">
        <v>2451</v>
      </c>
      <c r="B1998" s="129" t="s">
        <v>1337</v>
      </c>
      <c r="C1998" s="130">
        <v>4575</v>
      </c>
      <c r="D1998" s="129" t="s">
        <v>1387</v>
      </c>
      <c r="E1998" s="169">
        <f>VLOOKUP($C1998,'2020-21 School Level AAFTE'!$C:$Z,11,FALSE)</f>
        <v>0.77810000000000001</v>
      </c>
      <c r="F1998" s="169" t="str">
        <f>VLOOKUP($C1998,'2020-21 School Level AAFTE'!$C:$Z,8,FALSE)</f>
        <v>Yes</v>
      </c>
      <c r="G1998" s="167">
        <f>VLOOKUP($C1998,'2020-21 School Level AAFTE'!$C:$I,7,FALSE)</f>
        <v>629.07000000000005</v>
      </c>
      <c r="H1998" s="145">
        <f>IFERROR(IF(F1998= "yes",VLOOKUP(C1998,Summary!$B:$I,5,0),0),0)</f>
        <v>0</v>
      </c>
      <c r="I1998" s="143">
        <f t="shared" si="430"/>
        <v>629.07000000000005</v>
      </c>
      <c r="J1998" s="101">
        <f>VLOOKUP($A1998,'2021-22 Salary &amp; Benefits'!$A:$I,3,FALSE)</f>
        <v>1.1200000000000001</v>
      </c>
      <c r="K1998" s="101">
        <f>VLOOKUP($A1998,'2021-22 Salary &amp; Benefits'!$A:$I,4,FALSE)</f>
        <v>1.1200000000000001</v>
      </c>
      <c r="L1998" s="45">
        <f t="shared" si="431"/>
        <v>629.07000000000005</v>
      </c>
      <c r="M1998" s="29">
        <v>15</v>
      </c>
      <c r="N1998" s="31">
        <f t="shared" si="432"/>
        <v>41.938000000000002</v>
      </c>
      <c r="O1998" s="29">
        <v>1.1000000000000001</v>
      </c>
      <c r="P1998" s="29">
        <v>36</v>
      </c>
      <c r="Q1998" s="32">
        <f t="shared" si="433"/>
        <v>1660.7448000000002</v>
      </c>
      <c r="R1998" s="122">
        <f t="shared" si="434"/>
        <v>1.8452720000000002</v>
      </c>
      <c r="S1998" s="25">
        <f>VLOOKUP($A1998,'2021-22 Salary &amp; Benefits'!$A:$I,5,FALSE)</f>
        <v>67585</v>
      </c>
      <c r="T1998" s="25">
        <f>VLOOKUP($A1998,'2021-22 Salary &amp; Benefits'!$A:$I,6,FALSE)</f>
        <v>68937</v>
      </c>
      <c r="U1998" s="26">
        <f t="shared" si="435"/>
        <v>139678.23309440003</v>
      </c>
      <c r="V1998" s="26">
        <f t="shared" si="436"/>
        <v>2794.1846732799895</v>
      </c>
      <c r="W1998" s="26">
        <f>'2021-22 Salary &amp; Benefits'!G$6</f>
        <v>11848.32</v>
      </c>
      <c r="X1998" s="28">
        <f>'2021-22 Salary &amp; Benefits'!H$6</f>
        <v>0.2271</v>
      </c>
      <c r="Y1998" s="28">
        <f>'2021-22 Salary &amp; Benefits'!I$6</f>
        <v>0.22070000000000001</v>
      </c>
      <c r="Z1998" s="26">
        <f t="shared" si="437"/>
        <v>54200.976436171142</v>
      </c>
      <c r="AA1998" s="27">
        <f t="shared" si="441"/>
        <v>2374.5402961280001</v>
      </c>
      <c r="AB1998" s="27">
        <f t="shared" si="438"/>
        <v>524.06104335544967</v>
      </c>
      <c r="AC1998" s="27">
        <f t="shared" si="439"/>
        <v>2898.6013394834499</v>
      </c>
      <c r="AD1998" s="26">
        <f t="shared" si="440"/>
        <v>199571.99554333463</v>
      </c>
    </row>
    <row r="1999" spans="1:30" s="5" customFormat="1">
      <c r="A1999" s="129" t="s">
        <v>2451</v>
      </c>
      <c r="B1999" s="129" t="s">
        <v>1337</v>
      </c>
      <c r="C1999" s="130">
        <v>2940</v>
      </c>
      <c r="D1999" s="129" t="s">
        <v>1368</v>
      </c>
      <c r="E1999" s="169">
        <f>VLOOKUP($C1999,'2020-21 School Level AAFTE'!$C:$Z,11,FALSE)</f>
        <v>0.75</v>
      </c>
      <c r="F1999" s="169" t="str">
        <f>VLOOKUP($C1999,'2020-21 School Level AAFTE'!$C:$Z,8,FALSE)</f>
        <v>Yes</v>
      </c>
      <c r="G1999" s="167">
        <f>VLOOKUP($C1999,'2020-21 School Level AAFTE'!$C:$I,7,FALSE)</f>
        <v>363.03</v>
      </c>
      <c r="H1999" s="145">
        <f>IFERROR(IF(F1999= "yes",VLOOKUP(C1999,Summary!$B:$I,5,0),0),0)</f>
        <v>0</v>
      </c>
      <c r="I1999" s="143">
        <f t="shared" si="430"/>
        <v>363.03</v>
      </c>
      <c r="J1999" s="101">
        <f>VLOOKUP($A1999,'2021-22 Salary &amp; Benefits'!$A:$I,3,FALSE)</f>
        <v>1.1200000000000001</v>
      </c>
      <c r="K1999" s="101">
        <f>VLOOKUP($A1999,'2021-22 Salary &amp; Benefits'!$A:$I,4,FALSE)</f>
        <v>1.1200000000000001</v>
      </c>
      <c r="L1999" s="45">
        <f t="shared" si="431"/>
        <v>363.03</v>
      </c>
      <c r="M1999" s="29">
        <v>15</v>
      </c>
      <c r="N1999" s="31">
        <f t="shared" si="432"/>
        <v>24.201999999999998</v>
      </c>
      <c r="O1999" s="29">
        <v>1.1000000000000001</v>
      </c>
      <c r="P1999" s="29">
        <v>36</v>
      </c>
      <c r="Q1999" s="32">
        <f t="shared" si="433"/>
        <v>958.39919999999995</v>
      </c>
      <c r="R1999" s="122">
        <f t="shared" si="434"/>
        <v>1.0648879999999998</v>
      </c>
      <c r="S1999" s="25">
        <f>VLOOKUP($A1999,'2021-22 Salary &amp; Benefits'!$A:$I,5,FALSE)</f>
        <v>67585</v>
      </c>
      <c r="T1999" s="25">
        <f>VLOOKUP($A1999,'2021-22 Salary &amp; Benefits'!$A:$I,6,FALSE)</f>
        <v>68937</v>
      </c>
      <c r="U1999" s="26">
        <f t="shared" si="435"/>
        <v>80606.910137600004</v>
      </c>
      <c r="V1999" s="26">
        <f t="shared" si="436"/>
        <v>1612.4960051199887</v>
      </c>
      <c r="W1999" s="26">
        <f>'2021-22 Salary &amp; Benefits'!G$6</f>
        <v>11848.32</v>
      </c>
      <c r="X1999" s="28">
        <f>'2021-22 Salary &amp; Benefits'!H$6</f>
        <v>0.2271</v>
      </c>
      <c r="Y1999" s="28">
        <f>'2021-22 Salary &amp; Benefits'!I$6</f>
        <v>0.22070000000000001</v>
      </c>
      <c r="Z1999" s="26">
        <f t="shared" si="437"/>
        <v>31278.84094873894</v>
      </c>
      <c r="AA1999" s="27">
        <f t="shared" si="441"/>
        <v>1370.323435712</v>
      </c>
      <c r="AB1999" s="27">
        <f t="shared" si="438"/>
        <v>302.43038226163839</v>
      </c>
      <c r="AC1999" s="27">
        <f t="shared" si="439"/>
        <v>1672.7538179736384</v>
      </c>
      <c r="AD1999" s="26">
        <f t="shared" si="440"/>
        <v>115171.00090943258</v>
      </c>
    </row>
    <row r="2000" spans="1:30" s="5" customFormat="1">
      <c r="A2000" s="129" t="s">
        <v>2451</v>
      </c>
      <c r="B2000" s="129" t="s">
        <v>1337</v>
      </c>
      <c r="C2000" s="130">
        <v>3054</v>
      </c>
      <c r="D2000" s="129" t="s">
        <v>1371</v>
      </c>
      <c r="E2000" s="169">
        <f>VLOOKUP($C2000,'2020-21 School Level AAFTE'!$C:$Z,11,FALSE)</f>
        <v>0.7419</v>
      </c>
      <c r="F2000" s="169" t="str">
        <f>VLOOKUP($C2000,'2020-21 School Level AAFTE'!$C:$Z,8,FALSE)</f>
        <v>Yes</v>
      </c>
      <c r="G2000" s="167">
        <f>VLOOKUP($C2000,'2020-21 School Level AAFTE'!$C:$I,7,FALSE)</f>
        <v>754.09</v>
      </c>
      <c r="H2000" s="145">
        <f>IFERROR(IF(F2000= "yes",VLOOKUP(C2000,Summary!$B:$I,5,0),0),0)</f>
        <v>0</v>
      </c>
      <c r="I2000" s="144">
        <f t="shared" si="430"/>
        <v>754.09</v>
      </c>
      <c r="J2000" s="101">
        <f>VLOOKUP($A2000,'2021-22 Salary &amp; Benefits'!$A:$I,3,FALSE)</f>
        <v>1.1200000000000001</v>
      </c>
      <c r="K2000" s="101">
        <f>VLOOKUP($A2000,'2021-22 Salary &amp; Benefits'!$A:$I,4,FALSE)</f>
        <v>1.1200000000000001</v>
      </c>
      <c r="L2000" s="121">
        <f t="shared" si="431"/>
        <v>754.09</v>
      </c>
      <c r="M2000" s="29">
        <v>15</v>
      </c>
      <c r="N2000" s="31">
        <f t="shared" si="432"/>
        <v>50.272666666666666</v>
      </c>
      <c r="O2000" s="29">
        <v>1.1000000000000001</v>
      </c>
      <c r="P2000" s="29">
        <v>36</v>
      </c>
      <c r="Q2000" s="32">
        <f t="shared" si="433"/>
        <v>1990.7976000000001</v>
      </c>
      <c r="R2000" s="122">
        <f t="shared" si="434"/>
        <v>2.2119973333333336</v>
      </c>
      <c r="S2000" s="25">
        <f>VLOOKUP($A2000,'2021-22 Salary &amp; Benefits'!$A:$I,5,FALSE)</f>
        <v>67585</v>
      </c>
      <c r="T2000" s="25">
        <f>VLOOKUP($A2000,'2021-22 Salary &amp; Benefits'!$A:$I,6,FALSE)</f>
        <v>68937</v>
      </c>
      <c r="U2000" s="26">
        <f t="shared" si="435"/>
        <v>167437.58054613337</v>
      </c>
      <c r="V2000" s="26">
        <f t="shared" si="436"/>
        <v>3349.4948420266737</v>
      </c>
      <c r="W2000" s="26">
        <f>'2021-22 Salary &amp; Benefits'!G$6</f>
        <v>11848.32</v>
      </c>
      <c r="X2000" s="28">
        <f>'2021-22 Salary &amp; Benefits'!H$6</f>
        <v>0.2271</v>
      </c>
      <c r="Y2000" s="28">
        <f>'2021-22 Salary &amp; Benefits'!I$6</f>
        <v>0.22070000000000001</v>
      </c>
      <c r="Z2000" s="26">
        <f t="shared" si="437"/>
        <v>64972.760298142173</v>
      </c>
      <c r="AA2000" s="27">
        <f t="shared" si="441"/>
        <v>2846.4512564693341</v>
      </c>
      <c r="AB2000" s="27">
        <f t="shared" si="438"/>
        <v>628.2117923027821</v>
      </c>
      <c r="AC2000" s="27">
        <f t="shared" si="439"/>
        <v>3474.6630487721163</v>
      </c>
      <c r="AD2000" s="26">
        <f t="shared" si="440"/>
        <v>239234.49873507433</v>
      </c>
    </row>
    <row r="2001" spans="1:30" s="5" customFormat="1">
      <c r="A2001" s="129" t="s">
        <v>2451</v>
      </c>
      <c r="B2001" s="129" t="s">
        <v>1337</v>
      </c>
      <c r="C2001" s="130">
        <v>3449</v>
      </c>
      <c r="D2001" s="129" t="s">
        <v>1378</v>
      </c>
      <c r="E2001" s="169">
        <f>VLOOKUP($C2001,'2020-21 School Level AAFTE'!$C:$Z,11,FALSE)</f>
        <v>0.72629999999999995</v>
      </c>
      <c r="F2001" s="169" t="str">
        <f>VLOOKUP($C2001,'2020-21 School Level AAFTE'!$C:$Z,8,FALSE)</f>
        <v>Yes</v>
      </c>
      <c r="G2001" s="167">
        <f>VLOOKUP($C2001,'2020-21 School Level AAFTE'!$C:$I,7,FALSE)</f>
        <v>361.6</v>
      </c>
      <c r="H2001" s="145">
        <f>IFERROR(IF(F2001= "yes",VLOOKUP(C2001,Summary!$B:$I,5,0),0),0)</f>
        <v>0</v>
      </c>
      <c r="I2001" s="144">
        <f t="shared" si="430"/>
        <v>361.6</v>
      </c>
      <c r="J2001" s="101">
        <f>VLOOKUP($A2001,'2021-22 Salary &amp; Benefits'!$A:$I,3,FALSE)</f>
        <v>1.1200000000000001</v>
      </c>
      <c r="K2001" s="101">
        <f>VLOOKUP($A2001,'2021-22 Salary &amp; Benefits'!$A:$I,4,FALSE)</f>
        <v>1.1200000000000001</v>
      </c>
      <c r="L2001" s="121">
        <f t="shared" si="431"/>
        <v>361.6</v>
      </c>
      <c r="M2001" s="29">
        <v>15</v>
      </c>
      <c r="N2001" s="31">
        <f t="shared" si="432"/>
        <v>24.106666666666669</v>
      </c>
      <c r="O2001" s="29">
        <v>1.1000000000000001</v>
      </c>
      <c r="P2001" s="29">
        <v>36</v>
      </c>
      <c r="Q2001" s="32">
        <f t="shared" si="433"/>
        <v>954.62400000000014</v>
      </c>
      <c r="R2001" s="122">
        <f t="shared" si="434"/>
        <v>1.0606933333333335</v>
      </c>
      <c r="S2001" s="25">
        <f>VLOOKUP($A2001,'2021-22 Salary &amp; Benefits'!$A:$I,5,FALSE)</f>
        <v>67585</v>
      </c>
      <c r="T2001" s="25">
        <f>VLOOKUP($A2001,'2021-22 Salary &amp; Benefits'!$A:$I,6,FALSE)</f>
        <v>68937</v>
      </c>
      <c r="U2001" s="26">
        <f t="shared" si="435"/>
        <v>80289.394005333364</v>
      </c>
      <c r="V2001" s="26">
        <f t="shared" si="436"/>
        <v>1606.1442730666458</v>
      </c>
      <c r="W2001" s="26">
        <f>'2021-22 Salary &amp; Benefits'!G$6</f>
        <v>11848.32</v>
      </c>
      <c r="X2001" s="28">
        <f>'2021-22 Salary &amp; Benefits'!H$6</f>
        <v>0.2271</v>
      </c>
      <c r="Y2001" s="28">
        <f>'2021-22 Salary &amp; Benefits'!I$6</f>
        <v>0.22070000000000001</v>
      </c>
      <c r="Z2001" s="26">
        <f t="shared" si="437"/>
        <v>31155.631454877017</v>
      </c>
      <c r="AA2001" s="27">
        <f t="shared" si="441"/>
        <v>1364.9256379733336</v>
      </c>
      <c r="AB2001" s="27">
        <f t="shared" si="438"/>
        <v>301.23908830071474</v>
      </c>
      <c r="AC2001" s="27">
        <f t="shared" si="439"/>
        <v>1666.1647262740482</v>
      </c>
      <c r="AD2001" s="26">
        <f t="shared" si="440"/>
        <v>114717.33445955107</v>
      </c>
    </row>
    <row r="2002" spans="1:30" s="5" customFormat="1">
      <c r="A2002" s="129" t="s">
        <v>2451</v>
      </c>
      <c r="B2002" s="129" t="s">
        <v>1337</v>
      </c>
      <c r="C2002" s="130">
        <v>2094</v>
      </c>
      <c r="D2002" s="129" t="s">
        <v>1341</v>
      </c>
      <c r="E2002" s="169">
        <f>VLOOKUP($C2002,'2020-21 School Level AAFTE'!$C:$Z,11,FALSE)</f>
        <v>0.75019999999999998</v>
      </c>
      <c r="F2002" s="169" t="str">
        <f>VLOOKUP($C2002,'2020-21 School Level AAFTE'!$C:$Z,8,FALSE)</f>
        <v>Yes</v>
      </c>
      <c r="G2002" s="167">
        <f>VLOOKUP($C2002,'2020-21 School Level AAFTE'!$C:$I,7,FALSE)</f>
        <v>497.6</v>
      </c>
      <c r="H2002" s="145">
        <f>IFERROR(IF(F2002= "yes",VLOOKUP(C2002,Summary!$B:$I,5,0),0),0)</f>
        <v>0</v>
      </c>
      <c r="I2002" s="144">
        <f t="shared" si="430"/>
        <v>497.6</v>
      </c>
      <c r="J2002" s="101">
        <f>VLOOKUP($A2002,'2021-22 Salary &amp; Benefits'!$A:$I,3,FALSE)</f>
        <v>1.1200000000000001</v>
      </c>
      <c r="K2002" s="101">
        <f>VLOOKUP($A2002,'2021-22 Salary &amp; Benefits'!$A:$I,4,FALSE)</f>
        <v>1.1200000000000001</v>
      </c>
      <c r="L2002" s="121">
        <f t="shared" si="431"/>
        <v>497.6</v>
      </c>
      <c r="M2002" s="29">
        <v>15</v>
      </c>
      <c r="N2002" s="31">
        <f t="shared" si="432"/>
        <v>33.173333333333332</v>
      </c>
      <c r="O2002" s="29">
        <v>1.1000000000000001</v>
      </c>
      <c r="P2002" s="29">
        <v>36</v>
      </c>
      <c r="Q2002" s="32">
        <f t="shared" si="433"/>
        <v>1313.6640000000002</v>
      </c>
      <c r="R2002" s="122">
        <f t="shared" si="434"/>
        <v>1.4596266666666668</v>
      </c>
      <c r="S2002" s="25">
        <f>VLOOKUP($A2002,'2021-22 Salary &amp; Benefits'!$A:$I,5,FALSE)</f>
        <v>67585</v>
      </c>
      <c r="T2002" s="25">
        <f>VLOOKUP($A2002,'2021-22 Salary &amp; Benefits'!$A:$I,6,FALSE)</f>
        <v>68937</v>
      </c>
      <c r="U2002" s="26">
        <f t="shared" si="435"/>
        <v>110486.73245866669</v>
      </c>
      <c r="V2002" s="26">
        <f t="shared" si="436"/>
        <v>2210.2250837333268</v>
      </c>
      <c r="W2002" s="26">
        <f>'2021-22 Salary &amp; Benefits'!G$6</f>
        <v>11848.32</v>
      </c>
      <c r="X2002" s="28">
        <f>'2021-22 Salary &amp; Benefits'!H$6</f>
        <v>0.2271</v>
      </c>
      <c r="Y2002" s="28">
        <f>'2021-22 Salary &amp; Benefits'!I$6</f>
        <v>0.22070000000000001</v>
      </c>
      <c r="Z2002" s="26">
        <f t="shared" si="437"/>
        <v>42873.45744454315</v>
      </c>
      <c r="AA2002" s="27">
        <f t="shared" si="441"/>
        <v>1878.2826257066672</v>
      </c>
      <c r="AB2002" s="27">
        <f t="shared" si="438"/>
        <v>414.53697549346145</v>
      </c>
      <c r="AC2002" s="27">
        <f t="shared" si="439"/>
        <v>2292.8196012001285</v>
      </c>
      <c r="AD2002" s="26">
        <f t="shared" si="440"/>
        <v>157863.23458814333</v>
      </c>
    </row>
    <row r="2003" spans="1:30" s="5" customFormat="1">
      <c r="A2003" s="151" t="s">
        <v>2451</v>
      </c>
      <c r="B2003" s="129" t="s">
        <v>1337</v>
      </c>
      <c r="C2003" s="133">
        <v>3646</v>
      </c>
      <c r="D2003" s="151" t="s">
        <v>1382</v>
      </c>
      <c r="E2003" s="169">
        <f>VLOOKUP($C2003,'2020-21 School Level AAFTE'!$C:$Z,11,FALSE)</f>
        <v>0.73240000000000005</v>
      </c>
      <c r="F2003" s="169" t="str">
        <f>VLOOKUP($C2003,'2020-21 School Level AAFTE'!$C:$Z,8,FALSE)</f>
        <v>Yes</v>
      </c>
      <c r="G2003" s="167">
        <f>VLOOKUP($C2003,'2020-21 School Level AAFTE'!$C:$I,7,FALSE)</f>
        <v>410.4</v>
      </c>
      <c r="H2003" s="145">
        <f>IFERROR(IF(F2003= "yes",VLOOKUP(C2003,Summary!$B:$I,5,0),0),0)</f>
        <v>0</v>
      </c>
      <c r="I2003" s="144">
        <f t="shared" si="430"/>
        <v>410.4</v>
      </c>
      <c r="J2003" s="101">
        <f>VLOOKUP($A2003,'2021-22 Salary &amp; Benefits'!$A:$I,3,FALSE)</f>
        <v>1.1200000000000001</v>
      </c>
      <c r="K2003" s="101">
        <f>VLOOKUP($A2003,'2021-22 Salary &amp; Benefits'!$A:$I,4,FALSE)</f>
        <v>1.1200000000000001</v>
      </c>
      <c r="L2003" s="121">
        <f t="shared" si="431"/>
        <v>410.4</v>
      </c>
      <c r="M2003" s="29">
        <v>15</v>
      </c>
      <c r="N2003" s="31">
        <f t="shared" si="432"/>
        <v>27.36</v>
      </c>
      <c r="O2003" s="29">
        <v>1.1000000000000001</v>
      </c>
      <c r="P2003" s="29">
        <v>36</v>
      </c>
      <c r="Q2003" s="32">
        <f t="shared" si="433"/>
        <v>1083.4559999999999</v>
      </c>
      <c r="R2003" s="122">
        <f t="shared" si="434"/>
        <v>1.2038399999999998</v>
      </c>
      <c r="S2003" s="25">
        <f>VLOOKUP($A2003,'2021-22 Salary &amp; Benefits'!$A:$I,5,FALSE)</f>
        <v>67585</v>
      </c>
      <c r="T2003" s="25">
        <f>VLOOKUP($A2003,'2021-22 Salary &amp; Benefits'!$A:$I,6,FALSE)</f>
        <v>68937</v>
      </c>
      <c r="U2003" s="26">
        <f t="shared" si="435"/>
        <v>91124.909568000003</v>
      </c>
      <c r="V2003" s="26">
        <f t="shared" si="436"/>
        <v>1822.9026815999823</v>
      </c>
      <c r="W2003" s="26">
        <f>'2021-22 Salary &amp; Benefits'!G$6</f>
        <v>11848.32</v>
      </c>
      <c r="X2003" s="28">
        <f>'2021-22 Salary &amp; Benefits'!H$6</f>
        <v>0.2271</v>
      </c>
      <c r="Y2003" s="28">
        <f>'2021-22 Salary &amp; Benefits'!I$6</f>
        <v>0.22070000000000001</v>
      </c>
      <c r="Z2003" s="26">
        <f t="shared" si="437"/>
        <v>35360.263133521912</v>
      </c>
      <c r="AA2003" s="27">
        <f t="shared" si="441"/>
        <v>1549.1302041599997</v>
      </c>
      <c r="AB2003" s="27">
        <f t="shared" si="438"/>
        <v>341.89303605811193</v>
      </c>
      <c r="AC2003" s="27">
        <f t="shared" si="439"/>
        <v>1891.0232402181116</v>
      </c>
      <c r="AD2003" s="26">
        <f t="shared" si="440"/>
        <v>130199.09862334002</v>
      </c>
    </row>
    <row r="2004" spans="1:30" s="5" customFormat="1">
      <c r="A2004" s="129" t="s">
        <v>2451</v>
      </c>
      <c r="B2004" s="129" t="s">
        <v>1337</v>
      </c>
      <c r="C2004" s="130">
        <v>2872</v>
      </c>
      <c r="D2004" s="129" t="s">
        <v>1364</v>
      </c>
      <c r="E2004" s="169">
        <f>VLOOKUP($C2004,'2020-21 School Level AAFTE'!$C:$Z,11,FALSE)</f>
        <v>0.1694</v>
      </c>
      <c r="F2004" s="169" t="str">
        <f>VLOOKUP($C2004,'2020-21 School Level AAFTE'!$C:$Z,8,FALSE)</f>
        <v>No</v>
      </c>
      <c r="G2004" s="167">
        <f>VLOOKUP($C2004,'2020-21 School Level AAFTE'!$C:$I,7,FALSE)</f>
        <v>380.62</v>
      </c>
      <c r="H2004" s="145">
        <f>IFERROR(IF(F2004= "yes",VLOOKUP(C2004,Summary!$B:$I,5,0),0),0)</f>
        <v>0</v>
      </c>
      <c r="I2004" s="144">
        <f t="shared" si="430"/>
        <v>0</v>
      </c>
      <c r="J2004" s="101">
        <f>VLOOKUP($A2004,'2021-22 Salary &amp; Benefits'!$A:$I,3,FALSE)</f>
        <v>1.1200000000000001</v>
      </c>
      <c r="K2004" s="101">
        <f>VLOOKUP($A2004,'2021-22 Salary &amp; Benefits'!$A:$I,4,FALSE)</f>
        <v>1.1200000000000001</v>
      </c>
      <c r="L2004" s="121">
        <f t="shared" si="431"/>
        <v>0</v>
      </c>
      <c r="M2004" s="29">
        <v>15</v>
      </c>
      <c r="N2004" s="31">
        <f t="shared" si="432"/>
        <v>0</v>
      </c>
      <c r="O2004" s="29">
        <v>1.1000000000000001</v>
      </c>
      <c r="P2004" s="29">
        <v>36</v>
      </c>
      <c r="Q2004" s="32">
        <f t="shared" si="433"/>
        <v>0</v>
      </c>
      <c r="R2004" s="122">
        <f t="shared" si="434"/>
        <v>0</v>
      </c>
      <c r="S2004" s="25">
        <f>VLOOKUP($A2004,'2021-22 Salary &amp; Benefits'!$A:$I,5,FALSE)</f>
        <v>67585</v>
      </c>
      <c r="T2004" s="25">
        <f>VLOOKUP($A2004,'2021-22 Salary &amp; Benefits'!$A:$I,6,FALSE)</f>
        <v>68937</v>
      </c>
      <c r="U2004" s="26">
        <f t="shared" si="435"/>
        <v>0</v>
      </c>
      <c r="V2004" s="26">
        <f t="shared" si="436"/>
        <v>0</v>
      </c>
      <c r="W2004" s="26">
        <f>'2021-22 Salary &amp; Benefits'!G$6</f>
        <v>11848.32</v>
      </c>
      <c r="X2004" s="28">
        <f>'2021-22 Salary &amp; Benefits'!H$6</f>
        <v>0.2271</v>
      </c>
      <c r="Y2004" s="28">
        <f>'2021-22 Salary &amp; Benefits'!I$6</f>
        <v>0.22070000000000001</v>
      </c>
      <c r="Z2004" s="26">
        <f t="shared" si="437"/>
        <v>0</v>
      </c>
      <c r="AA2004" s="27">
        <f t="shared" si="441"/>
        <v>0</v>
      </c>
      <c r="AB2004" s="27">
        <f t="shared" si="438"/>
        <v>0</v>
      </c>
      <c r="AC2004" s="27">
        <f t="shared" si="439"/>
        <v>0</v>
      </c>
      <c r="AD2004" s="26">
        <f t="shared" si="440"/>
        <v>0</v>
      </c>
    </row>
    <row r="2005" spans="1:30" s="5" customFormat="1">
      <c r="A2005" s="129" t="s">
        <v>2451</v>
      </c>
      <c r="B2005" s="129" t="s">
        <v>1337</v>
      </c>
      <c r="C2005" s="130">
        <v>3397</v>
      </c>
      <c r="D2005" s="129" t="s">
        <v>1375</v>
      </c>
      <c r="E2005" s="169">
        <f>VLOOKUP($C2005,'2020-21 School Level AAFTE'!$C:$Z,11,FALSE)</f>
        <v>0.4486</v>
      </c>
      <c r="F2005" s="169" t="str">
        <f>VLOOKUP($C2005,'2020-21 School Level AAFTE'!$C:$Z,8,FALSE)</f>
        <v>No</v>
      </c>
      <c r="G2005" s="167">
        <f>VLOOKUP($C2005,'2020-21 School Level AAFTE'!$C:$I,7,FALSE)</f>
        <v>244.5</v>
      </c>
      <c r="H2005" s="145">
        <f>IFERROR(IF(F2005= "yes",VLOOKUP(C2005,Summary!$B:$I,5,0),0),0)</f>
        <v>0</v>
      </c>
      <c r="I2005" s="144">
        <f t="shared" si="430"/>
        <v>0</v>
      </c>
      <c r="J2005" s="101">
        <f>VLOOKUP($A2005,'2021-22 Salary &amp; Benefits'!$A:$I,3,FALSE)</f>
        <v>1.1200000000000001</v>
      </c>
      <c r="K2005" s="101">
        <f>VLOOKUP($A2005,'2021-22 Salary &amp; Benefits'!$A:$I,4,FALSE)</f>
        <v>1.1200000000000001</v>
      </c>
      <c r="L2005" s="121">
        <f t="shared" si="431"/>
        <v>0</v>
      </c>
      <c r="M2005" s="29">
        <v>15</v>
      </c>
      <c r="N2005" s="31">
        <f t="shared" si="432"/>
        <v>0</v>
      </c>
      <c r="O2005" s="29">
        <v>1.1000000000000001</v>
      </c>
      <c r="P2005" s="29">
        <v>36</v>
      </c>
      <c r="Q2005" s="32">
        <f t="shared" si="433"/>
        <v>0</v>
      </c>
      <c r="R2005" s="122">
        <f t="shared" si="434"/>
        <v>0</v>
      </c>
      <c r="S2005" s="25">
        <f>VLOOKUP($A2005,'2021-22 Salary &amp; Benefits'!$A:$I,5,FALSE)</f>
        <v>67585</v>
      </c>
      <c r="T2005" s="25">
        <f>VLOOKUP($A2005,'2021-22 Salary &amp; Benefits'!$A:$I,6,FALSE)</f>
        <v>68937</v>
      </c>
      <c r="U2005" s="26">
        <f t="shared" si="435"/>
        <v>0</v>
      </c>
      <c r="V2005" s="26">
        <f t="shared" si="436"/>
        <v>0</v>
      </c>
      <c r="W2005" s="26">
        <f>'2021-22 Salary &amp; Benefits'!G$6</f>
        <v>11848.32</v>
      </c>
      <c r="X2005" s="28">
        <f>'2021-22 Salary &amp; Benefits'!H$6</f>
        <v>0.2271</v>
      </c>
      <c r="Y2005" s="28">
        <f>'2021-22 Salary &amp; Benefits'!I$6</f>
        <v>0.22070000000000001</v>
      </c>
      <c r="Z2005" s="26">
        <f t="shared" si="437"/>
        <v>0</v>
      </c>
      <c r="AA2005" s="27">
        <f t="shared" si="441"/>
        <v>0</v>
      </c>
      <c r="AB2005" s="27">
        <f t="shared" si="438"/>
        <v>0</v>
      </c>
      <c r="AC2005" s="27">
        <f t="shared" si="439"/>
        <v>0</v>
      </c>
      <c r="AD2005" s="26">
        <f t="shared" si="440"/>
        <v>0</v>
      </c>
    </row>
    <row r="2006" spans="1:30" s="5" customFormat="1">
      <c r="A2006" s="129" t="s">
        <v>2451</v>
      </c>
      <c r="B2006" s="129" t="s">
        <v>1337</v>
      </c>
      <c r="C2006" s="130">
        <v>5627</v>
      </c>
      <c r="D2006" s="129" t="s">
        <v>3291</v>
      </c>
      <c r="E2006" s="169">
        <f>VLOOKUP($C2006,'2020-21 School Level AAFTE'!$C:$Z,11,FALSE)</f>
        <v>0.38669999999999999</v>
      </c>
      <c r="F2006" s="169" t="str">
        <f>VLOOKUP($C2006,'2020-21 School Level AAFTE'!$C:$Z,8,FALSE)</f>
        <v>No</v>
      </c>
      <c r="G2006" s="167">
        <f>VLOOKUP($C2006,'2020-21 School Level AAFTE'!$C:$I,7,FALSE)</f>
        <v>143.16</v>
      </c>
      <c r="H2006" s="145">
        <f>IFERROR(IF(F2006= "yes",VLOOKUP(C2006,Summary!$B:$I,5,0),0),0)</f>
        <v>0</v>
      </c>
      <c r="I2006" s="144">
        <f t="shared" si="430"/>
        <v>0</v>
      </c>
      <c r="J2006" s="101">
        <f>VLOOKUP($A2006,'2021-22 Salary &amp; Benefits'!$A:$I,3,FALSE)</f>
        <v>1.1200000000000001</v>
      </c>
      <c r="K2006" s="101">
        <f>VLOOKUP($A2006,'2021-22 Salary &amp; Benefits'!$A:$I,4,FALSE)</f>
        <v>1.1200000000000001</v>
      </c>
      <c r="L2006" s="121">
        <f t="shared" si="431"/>
        <v>0</v>
      </c>
      <c r="M2006" s="29">
        <v>15</v>
      </c>
      <c r="N2006" s="31">
        <f t="shared" si="432"/>
        <v>0</v>
      </c>
      <c r="O2006" s="29">
        <v>1.1000000000000001</v>
      </c>
      <c r="P2006" s="29">
        <v>36</v>
      </c>
      <c r="Q2006" s="32">
        <f t="shared" si="433"/>
        <v>0</v>
      </c>
      <c r="R2006" s="122">
        <f t="shared" si="434"/>
        <v>0</v>
      </c>
      <c r="S2006" s="25">
        <f>VLOOKUP($A2006,'2021-22 Salary &amp; Benefits'!$A:$I,5,FALSE)</f>
        <v>67585</v>
      </c>
      <c r="T2006" s="25">
        <f>VLOOKUP($A2006,'2021-22 Salary &amp; Benefits'!$A:$I,6,FALSE)</f>
        <v>68937</v>
      </c>
      <c r="U2006" s="26">
        <f t="shared" si="435"/>
        <v>0</v>
      </c>
      <c r="V2006" s="26">
        <f t="shared" si="436"/>
        <v>0</v>
      </c>
      <c r="W2006" s="26">
        <f>'2021-22 Salary &amp; Benefits'!G$6</f>
        <v>11848.32</v>
      </c>
      <c r="X2006" s="28">
        <f>'2021-22 Salary &amp; Benefits'!H$6</f>
        <v>0.2271</v>
      </c>
      <c r="Y2006" s="28">
        <f>'2021-22 Salary &amp; Benefits'!I$6</f>
        <v>0.22070000000000001</v>
      </c>
      <c r="Z2006" s="26">
        <f t="shared" si="437"/>
        <v>0</v>
      </c>
      <c r="AA2006" s="27">
        <f t="shared" si="441"/>
        <v>0</v>
      </c>
      <c r="AB2006" s="27">
        <f t="shared" si="438"/>
        <v>0</v>
      </c>
      <c r="AC2006" s="27">
        <f t="shared" si="439"/>
        <v>0</v>
      </c>
      <c r="AD2006" s="26">
        <f t="shared" si="440"/>
        <v>0</v>
      </c>
    </row>
    <row r="2007" spans="1:30" s="5" customFormat="1">
      <c r="A2007" s="129" t="s">
        <v>2451</v>
      </c>
      <c r="B2007" s="129" t="s">
        <v>1337</v>
      </c>
      <c r="C2007" s="130">
        <v>1585</v>
      </c>
      <c r="D2007" s="129" t="s">
        <v>2764</v>
      </c>
      <c r="E2007" s="169">
        <f>VLOOKUP($C2007,'2020-21 School Level AAFTE'!$C:$Z,11,FALSE)</f>
        <v>0.61350000000000005</v>
      </c>
      <c r="F2007" s="169" t="str">
        <f>VLOOKUP($C2007,'2020-21 School Level AAFTE'!$C:$Z,8,FALSE)</f>
        <v>Yes</v>
      </c>
      <c r="G2007" s="167">
        <f>VLOOKUP($C2007,'2020-21 School Level AAFTE'!$C:$I,7,FALSE)</f>
        <v>59.92</v>
      </c>
      <c r="H2007" s="145">
        <f>IFERROR(IF(F2007= "yes",VLOOKUP(C2007,Summary!$B:$I,5,0),0),0)</f>
        <v>0</v>
      </c>
      <c r="I2007" s="144">
        <f t="shared" si="430"/>
        <v>59.92</v>
      </c>
      <c r="J2007" s="101">
        <f>VLOOKUP($A2007,'2021-22 Salary &amp; Benefits'!$A:$I,3,FALSE)</f>
        <v>1.1200000000000001</v>
      </c>
      <c r="K2007" s="101">
        <f>VLOOKUP($A2007,'2021-22 Salary &amp; Benefits'!$A:$I,4,FALSE)</f>
        <v>1.1200000000000001</v>
      </c>
      <c r="L2007" s="121">
        <f t="shared" si="431"/>
        <v>59.92</v>
      </c>
      <c r="M2007" s="29">
        <v>15</v>
      </c>
      <c r="N2007" s="31">
        <f t="shared" si="432"/>
        <v>3.9946666666666668</v>
      </c>
      <c r="O2007" s="29">
        <v>1.1000000000000001</v>
      </c>
      <c r="P2007" s="29">
        <v>36</v>
      </c>
      <c r="Q2007" s="32">
        <f t="shared" si="433"/>
        <v>158.18880000000001</v>
      </c>
      <c r="R2007" s="122">
        <f t="shared" si="434"/>
        <v>0.17576533333333336</v>
      </c>
      <c r="S2007" s="25">
        <f>VLOOKUP($A2007,'2021-22 Salary &amp; Benefits'!$A:$I,5,FALSE)</f>
        <v>67585</v>
      </c>
      <c r="T2007" s="25">
        <f>VLOOKUP($A2007,'2021-22 Salary &amp; Benefits'!$A:$I,6,FALSE)</f>
        <v>68937</v>
      </c>
      <c r="U2007" s="26">
        <f t="shared" si="435"/>
        <v>13304.592059733337</v>
      </c>
      <c r="V2007" s="26">
        <f t="shared" si="436"/>
        <v>266.15089834666469</v>
      </c>
      <c r="W2007" s="26">
        <f>'2021-22 Salary &amp; Benefits'!G$6</f>
        <v>11848.32</v>
      </c>
      <c r="X2007" s="28">
        <f>'2021-22 Salary &amp; Benefits'!H$6</f>
        <v>0.2271</v>
      </c>
      <c r="Y2007" s="28">
        <f>'2021-22 Salary &amp; Benefits'!I$6</f>
        <v>0.22070000000000001</v>
      </c>
      <c r="Z2007" s="26">
        <f t="shared" si="437"/>
        <v>5162.73627427055</v>
      </c>
      <c r="AA2007" s="27">
        <f t="shared" si="441"/>
        <v>226.17904930133335</v>
      </c>
      <c r="AB2007" s="27">
        <f t="shared" si="438"/>
        <v>49.91771618080427</v>
      </c>
      <c r="AC2007" s="27">
        <f t="shared" si="439"/>
        <v>276.09676548213764</v>
      </c>
      <c r="AD2007" s="26">
        <f t="shared" si="440"/>
        <v>19009.57599783269</v>
      </c>
    </row>
    <row r="2008" spans="1:30" s="5" customFormat="1">
      <c r="A2008" s="151" t="s">
        <v>2451</v>
      </c>
      <c r="B2008" s="129" t="s">
        <v>1337</v>
      </c>
      <c r="C2008" s="133">
        <v>4537</v>
      </c>
      <c r="D2008" s="151" t="s">
        <v>1386</v>
      </c>
      <c r="E2008" s="169">
        <f>VLOOKUP($C2008,'2020-21 School Level AAFTE'!$C:$Z,11,FALSE)</f>
        <v>0.3412</v>
      </c>
      <c r="F2008" s="169" t="str">
        <f>VLOOKUP($C2008,'2020-21 School Level AAFTE'!$C:$Z,8,FALSE)</f>
        <v>No</v>
      </c>
      <c r="G2008" s="167">
        <f>VLOOKUP($C2008,'2020-21 School Level AAFTE'!$C:$I,7,FALSE)</f>
        <v>409.1</v>
      </c>
      <c r="H2008" s="145">
        <f>IFERROR(IF(F2008= "yes",VLOOKUP(C2008,Summary!$B:$I,5,0),0),0)</f>
        <v>0</v>
      </c>
      <c r="I2008" s="144">
        <f t="shared" si="430"/>
        <v>0</v>
      </c>
      <c r="J2008" s="101">
        <f>VLOOKUP($A2008,'2021-22 Salary &amp; Benefits'!$A:$I,3,FALSE)</f>
        <v>1.1200000000000001</v>
      </c>
      <c r="K2008" s="101">
        <f>VLOOKUP($A2008,'2021-22 Salary &amp; Benefits'!$A:$I,4,FALSE)</f>
        <v>1.1200000000000001</v>
      </c>
      <c r="L2008" s="121">
        <f t="shared" si="431"/>
        <v>0</v>
      </c>
      <c r="M2008" s="29">
        <v>15</v>
      </c>
      <c r="N2008" s="31">
        <f t="shared" si="432"/>
        <v>0</v>
      </c>
      <c r="O2008" s="29">
        <v>1.1000000000000001</v>
      </c>
      <c r="P2008" s="29">
        <v>36</v>
      </c>
      <c r="Q2008" s="32">
        <f t="shared" si="433"/>
        <v>0</v>
      </c>
      <c r="R2008" s="122">
        <f t="shared" si="434"/>
        <v>0</v>
      </c>
      <c r="S2008" s="25">
        <f>VLOOKUP($A2008,'2021-22 Salary &amp; Benefits'!$A:$I,5,FALSE)</f>
        <v>67585</v>
      </c>
      <c r="T2008" s="25">
        <f>VLOOKUP($A2008,'2021-22 Salary &amp; Benefits'!$A:$I,6,FALSE)</f>
        <v>68937</v>
      </c>
      <c r="U2008" s="26">
        <f t="shared" si="435"/>
        <v>0</v>
      </c>
      <c r="V2008" s="26">
        <f t="shared" si="436"/>
        <v>0</v>
      </c>
      <c r="W2008" s="26">
        <f>'2021-22 Salary &amp; Benefits'!G$6</f>
        <v>11848.32</v>
      </c>
      <c r="X2008" s="28">
        <f>'2021-22 Salary &amp; Benefits'!H$6</f>
        <v>0.2271</v>
      </c>
      <c r="Y2008" s="28">
        <f>'2021-22 Salary &amp; Benefits'!I$6</f>
        <v>0.22070000000000001</v>
      </c>
      <c r="Z2008" s="26">
        <f t="shared" si="437"/>
        <v>0</v>
      </c>
      <c r="AA2008" s="27">
        <f t="shared" si="441"/>
        <v>0</v>
      </c>
      <c r="AB2008" s="27">
        <f t="shared" si="438"/>
        <v>0</v>
      </c>
      <c r="AC2008" s="27">
        <f t="shared" si="439"/>
        <v>0</v>
      </c>
      <c r="AD2008" s="26">
        <f t="shared" si="440"/>
        <v>0</v>
      </c>
    </row>
    <row r="2009" spans="1:30" s="5" customFormat="1">
      <c r="A2009" s="129" t="s">
        <v>2451</v>
      </c>
      <c r="B2009" s="129" t="s">
        <v>1337</v>
      </c>
      <c r="C2009" s="130">
        <v>2939</v>
      </c>
      <c r="D2009" s="129" t="s">
        <v>1367</v>
      </c>
      <c r="E2009" s="169">
        <f>VLOOKUP($C2009,'2020-21 School Level AAFTE'!$C:$Z,11,FALSE)</f>
        <v>0.64680000000000004</v>
      </c>
      <c r="F2009" s="169" t="str">
        <f>VLOOKUP($C2009,'2020-21 School Level AAFTE'!$C:$Z,8,FALSE)</f>
        <v>Yes</v>
      </c>
      <c r="G2009" s="167">
        <f>VLOOKUP($C2009,'2020-21 School Level AAFTE'!$C:$I,7,FALSE)</f>
        <v>362.6</v>
      </c>
      <c r="H2009" s="145">
        <f>IFERROR(IF(F2009= "yes",VLOOKUP(C2009,Summary!$B:$I,5,0),0),0)</f>
        <v>0</v>
      </c>
      <c r="I2009" s="144">
        <f t="shared" si="430"/>
        <v>362.6</v>
      </c>
      <c r="J2009" s="101">
        <f>VLOOKUP($A2009,'2021-22 Salary &amp; Benefits'!$A:$I,3,FALSE)</f>
        <v>1.1200000000000001</v>
      </c>
      <c r="K2009" s="101">
        <f>VLOOKUP($A2009,'2021-22 Salary &amp; Benefits'!$A:$I,4,FALSE)</f>
        <v>1.1200000000000001</v>
      </c>
      <c r="L2009" s="121">
        <f t="shared" si="431"/>
        <v>362.6</v>
      </c>
      <c r="M2009" s="29">
        <v>15</v>
      </c>
      <c r="N2009" s="31">
        <f t="shared" si="432"/>
        <v>24.173333333333336</v>
      </c>
      <c r="O2009" s="29">
        <v>1.1000000000000001</v>
      </c>
      <c r="P2009" s="29">
        <v>36</v>
      </c>
      <c r="Q2009" s="32">
        <f t="shared" si="433"/>
        <v>957.26400000000012</v>
      </c>
      <c r="R2009" s="122">
        <f t="shared" si="434"/>
        <v>1.0636266666666667</v>
      </c>
      <c r="S2009" s="25">
        <f>VLOOKUP($A2009,'2021-22 Salary &amp; Benefits'!$A:$I,5,FALSE)</f>
        <v>67585</v>
      </c>
      <c r="T2009" s="25">
        <f>VLOOKUP($A2009,'2021-22 Salary &amp; Benefits'!$A:$I,6,FALSE)</f>
        <v>68937</v>
      </c>
      <c r="U2009" s="26">
        <f t="shared" si="435"/>
        <v>80511.433258666686</v>
      </c>
      <c r="V2009" s="26">
        <f t="shared" si="436"/>
        <v>1610.5860437333176</v>
      </c>
      <c r="W2009" s="26">
        <f>'2021-22 Salary &amp; Benefits'!G$6</f>
        <v>11848.32</v>
      </c>
      <c r="X2009" s="28">
        <f>'2021-22 Salary &amp; Benefits'!H$6</f>
        <v>0.2271</v>
      </c>
      <c r="Y2009" s="28">
        <f>'2021-22 Salary &amp; Benefits'!I$6</f>
        <v>0.22070000000000001</v>
      </c>
      <c r="Z2009" s="26">
        <f t="shared" si="437"/>
        <v>31241.791940095147</v>
      </c>
      <c r="AA2009" s="27">
        <f t="shared" si="441"/>
        <v>1368.7003217066667</v>
      </c>
      <c r="AB2009" s="27">
        <f t="shared" si="438"/>
        <v>302.07216100066137</v>
      </c>
      <c r="AC2009" s="27">
        <f t="shared" si="439"/>
        <v>1670.772482707328</v>
      </c>
      <c r="AD2009" s="26">
        <f t="shared" si="440"/>
        <v>115034.58372520248</v>
      </c>
    </row>
    <row r="2010" spans="1:30" s="5" customFormat="1">
      <c r="A2010" s="129" t="s">
        <v>2451</v>
      </c>
      <c r="B2010" s="129" t="s">
        <v>1337</v>
      </c>
      <c r="C2010" s="130">
        <v>2747</v>
      </c>
      <c r="D2010" s="129" t="s">
        <v>1358</v>
      </c>
      <c r="E2010" s="169">
        <f>VLOOKUP($C2010,'2020-21 School Level AAFTE'!$C:$Z,11,FALSE)</f>
        <v>0.43940000000000001</v>
      </c>
      <c r="F2010" s="169" t="str">
        <f>VLOOKUP($C2010,'2020-21 School Level AAFTE'!$C:$Z,8,FALSE)</f>
        <v>No</v>
      </c>
      <c r="G2010" s="167">
        <f>VLOOKUP($C2010,'2020-21 School Level AAFTE'!$C:$I,7,FALSE)</f>
        <v>232.5</v>
      </c>
      <c r="H2010" s="145">
        <f>IFERROR(IF(F2010= "yes",VLOOKUP(C2010,Summary!$B:$I,5,0),0),0)</f>
        <v>0</v>
      </c>
      <c r="I2010" s="144">
        <f t="shared" si="430"/>
        <v>0</v>
      </c>
      <c r="J2010" s="101">
        <f>VLOOKUP($A2010,'2021-22 Salary &amp; Benefits'!$A:$I,3,FALSE)</f>
        <v>1.1200000000000001</v>
      </c>
      <c r="K2010" s="101">
        <f>VLOOKUP($A2010,'2021-22 Salary &amp; Benefits'!$A:$I,4,FALSE)</f>
        <v>1.1200000000000001</v>
      </c>
      <c r="L2010" s="121">
        <f t="shared" si="431"/>
        <v>0</v>
      </c>
      <c r="M2010" s="29">
        <v>15</v>
      </c>
      <c r="N2010" s="31">
        <f t="shared" si="432"/>
        <v>0</v>
      </c>
      <c r="O2010" s="29">
        <v>1.1000000000000001</v>
      </c>
      <c r="P2010" s="29">
        <v>36</v>
      </c>
      <c r="Q2010" s="32">
        <f t="shared" si="433"/>
        <v>0</v>
      </c>
      <c r="R2010" s="122">
        <f t="shared" si="434"/>
        <v>0</v>
      </c>
      <c r="S2010" s="25">
        <f>VLOOKUP($A2010,'2021-22 Salary &amp; Benefits'!$A:$I,5,FALSE)</f>
        <v>67585</v>
      </c>
      <c r="T2010" s="25">
        <f>VLOOKUP($A2010,'2021-22 Salary &amp; Benefits'!$A:$I,6,FALSE)</f>
        <v>68937</v>
      </c>
      <c r="U2010" s="26">
        <f t="shared" si="435"/>
        <v>0</v>
      </c>
      <c r="V2010" s="26">
        <f t="shared" si="436"/>
        <v>0</v>
      </c>
      <c r="W2010" s="26">
        <f>'2021-22 Salary &amp; Benefits'!G$6</f>
        <v>11848.32</v>
      </c>
      <c r="X2010" s="28">
        <f>'2021-22 Salary &amp; Benefits'!H$6</f>
        <v>0.2271</v>
      </c>
      <c r="Y2010" s="28">
        <f>'2021-22 Salary &amp; Benefits'!I$6</f>
        <v>0.22070000000000001</v>
      </c>
      <c r="Z2010" s="26">
        <f t="shared" si="437"/>
        <v>0</v>
      </c>
      <c r="AA2010" s="27">
        <f t="shared" si="441"/>
        <v>0</v>
      </c>
      <c r="AB2010" s="27">
        <f t="shared" si="438"/>
        <v>0</v>
      </c>
      <c r="AC2010" s="27">
        <f t="shared" si="439"/>
        <v>0</v>
      </c>
      <c r="AD2010" s="26">
        <f t="shared" si="440"/>
        <v>0</v>
      </c>
    </row>
    <row r="2011" spans="1:30" s="5" customFormat="1">
      <c r="A2011" s="129" t="s">
        <v>2451</v>
      </c>
      <c r="B2011" s="129" t="s">
        <v>1337</v>
      </c>
      <c r="C2011" s="130">
        <v>2871</v>
      </c>
      <c r="D2011" s="129" t="s">
        <v>1363</v>
      </c>
      <c r="E2011" s="169">
        <f>VLOOKUP($C2011,'2020-21 School Level AAFTE'!$C:$Z,11,FALSE)</f>
        <v>0.74609999999999999</v>
      </c>
      <c r="F2011" s="169" t="str">
        <f>VLOOKUP($C2011,'2020-21 School Level AAFTE'!$C:$Z,8,FALSE)</f>
        <v>Yes</v>
      </c>
      <c r="G2011" s="167">
        <f>VLOOKUP($C2011,'2020-21 School Level AAFTE'!$C:$I,7,FALSE)</f>
        <v>383.1</v>
      </c>
      <c r="H2011" s="145">
        <f>IFERROR(IF(F2011= "yes",VLOOKUP(C2011,Summary!$B:$I,5,0),0),0)</f>
        <v>0</v>
      </c>
      <c r="I2011" s="144">
        <f t="shared" si="430"/>
        <v>383.1</v>
      </c>
      <c r="J2011" s="101">
        <f>VLOOKUP($A2011,'2021-22 Salary &amp; Benefits'!$A:$I,3,FALSE)</f>
        <v>1.1200000000000001</v>
      </c>
      <c r="K2011" s="101">
        <f>VLOOKUP($A2011,'2021-22 Salary &amp; Benefits'!$A:$I,4,FALSE)</f>
        <v>1.1200000000000001</v>
      </c>
      <c r="L2011" s="121">
        <f t="shared" si="431"/>
        <v>383.1</v>
      </c>
      <c r="M2011" s="29">
        <v>15</v>
      </c>
      <c r="N2011" s="31">
        <f t="shared" si="432"/>
        <v>25.540000000000003</v>
      </c>
      <c r="O2011" s="29">
        <v>1.1000000000000001</v>
      </c>
      <c r="P2011" s="29">
        <v>36</v>
      </c>
      <c r="Q2011" s="32">
        <f t="shared" si="433"/>
        <v>1011.3840000000001</v>
      </c>
      <c r="R2011" s="122">
        <f t="shared" si="434"/>
        <v>1.1237600000000001</v>
      </c>
      <c r="S2011" s="25">
        <f>VLOOKUP($A2011,'2021-22 Salary &amp; Benefits'!$A:$I,5,FALSE)</f>
        <v>67585</v>
      </c>
      <c r="T2011" s="25">
        <f>VLOOKUP($A2011,'2021-22 Salary &amp; Benefits'!$A:$I,6,FALSE)</f>
        <v>68937</v>
      </c>
      <c r="U2011" s="26">
        <f t="shared" si="435"/>
        <v>85063.237952000025</v>
      </c>
      <c r="V2011" s="26">
        <f t="shared" si="436"/>
        <v>1701.6423423999804</v>
      </c>
      <c r="W2011" s="26">
        <f>'2021-22 Salary &amp; Benefits'!G$6</f>
        <v>11848.32</v>
      </c>
      <c r="X2011" s="28">
        <f>'2021-22 Salary &amp; Benefits'!H$6</f>
        <v>0.2271</v>
      </c>
      <c r="Y2011" s="28">
        <f>'2021-22 Salary &amp; Benefits'!I$6</f>
        <v>0.22070000000000001</v>
      </c>
      <c r="Z2011" s="26">
        <f t="shared" si="437"/>
        <v>33008.081887066881</v>
      </c>
      <c r="AA2011" s="27">
        <f t="shared" si="441"/>
        <v>1446.0813382400002</v>
      </c>
      <c r="AB2011" s="27">
        <f t="shared" si="438"/>
        <v>319.15015134956803</v>
      </c>
      <c r="AC2011" s="27">
        <f t="shared" si="439"/>
        <v>1765.2314895895681</v>
      </c>
      <c r="AD2011" s="26">
        <f t="shared" si="440"/>
        <v>121538.19367105646</v>
      </c>
    </row>
    <row r="2012" spans="1:30" s="5" customFormat="1">
      <c r="A2012" s="129" t="s">
        <v>2451</v>
      </c>
      <c r="B2012" s="129" t="s">
        <v>1337</v>
      </c>
      <c r="C2012" s="130">
        <v>2772</v>
      </c>
      <c r="D2012" s="129" t="s">
        <v>1360</v>
      </c>
      <c r="E2012" s="169">
        <f>VLOOKUP($C2012,'2020-21 School Level AAFTE'!$C:$Z,11,FALSE)</f>
        <v>0.64339999999999997</v>
      </c>
      <c r="F2012" s="169" t="str">
        <f>VLOOKUP($C2012,'2020-21 School Level AAFTE'!$C:$Z,8,FALSE)</f>
        <v>Yes</v>
      </c>
      <c r="G2012" s="167">
        <f>VLOOKUP($C2012,'2020-21 School Level AAFTE'!$C:$I,7,FALSE)</f>
        <v>345.52</v>
      </c>
      <c r="H2012" s="145">
        <f>IFERROR(IF(F2012= "yes",VLOOKUP(C2012,Summary!$B:$I,5,0),0),0)</f>
        <v>0</v>
      </c>
      <c r="I2012" s="144">
        <f t="shared" si="430"/>
        <v>345.52</v>
      </c>
      <c r="J2012" s="101">
        <f>VLOOKUP($A2012,'2021-22 Salary &amp; Benefits'!$A:$I,3,FALSE)</f>
        <v>1.1200000000000001</v>
      </c>
      <c r="K2012" s="101">
        <f>VLOOKUP($A2012,'2021-22 Salary &amp; Benefits'!$A:$I,4,FALSE)</f>
        <v>1.1200000000000001</v>
      </c>
      <c r="L2012" s="121">
        <f t="shared" si="431"/>
        <v>345.52</v>
      </c>
      <c r="M2012" s="29">
        <v>15</v>
      </c>
      <c r="N2012" s="31">
        <f t="shared" si="432"/>
        <v>23.034666666666666</v>
      </c>
      <c r="O2012" s="29">
        <v>1.1000000000000001</v>
      </c>
      <c r="P2012" s="29">
        <v>36</v>
      </c>
      <c r="Q2012" s="32">
        <f t="shared" si="433"/>
        <v>912.17280000000005</v>
      </c>
      <c r="R2012" s="122">
        <f t="shared" si="434"/>
        <v>1.0135253333333334</v>
      </c>
      <c r="S2012" s="25">
        <f>VLOOKUP($A2012,'2021-22 Salary &amp; Benefits'!$A:$I,5,FALSE)</f>
        <v>67585</v>
      </c>
      <c r="T2012" s="25">
        <f>VLOOKUP($A2012,'2021-22 Salary &amp; Benefits'!$A:$I,6,FALSE)</f>
        <v>68937</v>
      </c>
      <c r="U2012" s="26">
        <f t="shared" si="435"/>
        <v>76719.002811733342</v>
      </c>
      <c r="V2012" s="26">
        <f t="shared" si="436"/>
        <v>1534.7206007466593</v>
      </c>
      <c r="W2012" s="26">
        <f>'2021-22 Salary &amp; Benefits'!G$6</f>
        <v>11848.32</v>
      </c>
      <c r="X2012" s="28">
        <f>'2021-22 Salary &amp; Benefits'!H$6</f>
        <v>0.2271</v>
      </c>
      <c r="Y2012" s="28">
        <f>'2021-22 Salary &amp; Benefits'!I$6</f>
        <v>0.22070000000000001</v>
      </c>
      <c r="Z2012" s="26">
        <f t="shared" si="437"/>
        <v>29770.17085256943</v>
      </c>
      <c r="AA2012" s="27">
        <f t="shared" si="441"/>
        <v>1304.2287235413332</v>
      </c>
      <c r="AB2012" s="27">
        <f t="shared" si="438"/>
        <v>287.84327928557224</v>
      </c>
      <c r="AC2012" s="27">
        <f t="shared" si="439"/>
        <v>1592.0720028269054</v>
      </c>
      <c r="AD2012" s="26">
        <f t="shared" si="440"/>
        <v>109615.96626787633</v>
      </c>
    </row>
    <row r="2013" spans="1:30" s="5" customFormat="1">
      <c r="A2013" s="129" t="s">
        <v>2451</v>
      </c>
      <c r="B2013" s="129" t="s">
        <v>1337</v>
      </c>
      <c r="C2013" s="130">
        <v>2167</v>
      </c>
      <c r="D2013" s="129" t="s">
        <v>1344</v>
      </c>
      <c r="E2013" s="169">
        <f>VLOOKUP($C2013,'2020-21 School Level AAFTE'!$C:$Z,11,FALSE)</f>
        <v>0.70699999999999996</v>
      </c>
      <c r="F2013" s="169" t="str">
        <f>VLOOKUP($C2013,'2020-21 School Level AAFTE'!$C:$Z,8,FALSE)</f>
        <v>Yes</v>
      </c>
      <c r="G2013" s="167">
        <f>VLOOKUP($C2013,'2020-21 School Level AAFTE'!$C:$I,7,FALSE)</f>
        <v>276.7</v>
      </c>
      <c r="H2013" s="145">
        <f>IFERROR(IF(F2013= "yes",VLOOKUP(C2013,Summary!$B:$I,5,0),0),0)</f>
        <v>0</v>
      </c>
      <c r="I2013" s="143">
        <f t="shared" si="430"/>
        <v>276.7</v>
      </c>
      <c r="J2013" s="101">
        <f>VLOOKUP($A2013,'2021-22 Salary &amp; Benefits'!$A:$I,3,FALSE)</f>
        <v>1.1200000000000001</v>
      </c>
      <c r="K2013" s="101">
        <f>VLOOKUP($A2013,'2021-22 Salary &amp; Benefits'!$A:$I,4,FALSE)</f>
        <v>1.1200000000000001</v>
      </c>
      <c r="L2013" s="45">
        <f t="shared" si="431"/>
        <v>276.7</v>
      </c>
      <c r="M2013" s="29">
        <v>15</v>
      </c>
      <c r="N2013" s="31">
        <f t="shared" si="432"/>
        <v>18.446666666666665</v>
      </c>
      <c r="O2013" s="29">
        <v>1.1000000000000001</v>
      </c>
      <c r="P2013" s="29">
        <v>36</v>
      </c>
      <c r="Q2013" s="32">
        <f t="shared" si="433"/>
        <v>730.48800000000006</v>
      </c>
      <c r="R2013" s="122">
        <f t="shared" si="434"/>
        <v>0.81165333333333345</v>
      </c>
      <c r="S2013" s="25">
        <f>VLOOKUP($A2013,'2021-22 Salary &amp; Benefits'!$A:$I,5,FALSE)</f>
        <v>67585</v>
      </c>
      <c r="T2013" s="25">
        <f>VLOOKUP($A2013,'2021-22 Salary &amp; Benefits'!$A:$I,6,FALSE)</f>
        <v>68937</v>
      </c>
      <c r="U2013" s="26">
        <f t="shared" si="435"/>
        <v>61438.26139733335</v>
      </c>
      <c r="V2013" s="26">
        <f t="shared" si="436"/>
        <v>1229.0379434666611</v>
      </c>
      <c r="W2013" s="26">
        <f>'2021-22 Salary &amp; Benefits'!G$6</f>
        <v>11848.32</v>
      </c>
      <c r="X2013" s="28">
        <f>'2021-22 Salary &amp; Benefits'!H$6</f>
        <v>0.2271</v>
      </c>
      <c r="Y2013" s="28">
        <f>'2021-22 Salary &amp; Benefits'!I$6</f>
        <v>0.22070000000000001</v>
      </c>
      <c r="Z2013" s="26">
        <f t="shared" si="437"/>
        <v>23840.606259857497</v>
      </c>
      <c r="AA2013" s="27">
        <f t="shared" si="441"/>
        <v>1044.4549890133335</v>
      </c>
      <c r="AB2013" s="27">
        <f t="shared" si="438"/>
        <v>230.51121607524271</v>
      </c>
      <c r="AC2013" s="27">
        <f t="shared" si="439"/>
        <v>1274.9662050885763</v>
      </c>
      <c r="AD2013" s="26">
        <f t="shared" si="440"/>
        <v>87782.871805746094</v>
      </c>
    </row>
    <row r="2014" spans="1:30" s="5" customFormat="1">
      <c r="A2014" s="129" t="s">
        <v>2451</v>
      </c>
      <c r="B2014" s="129" t="s">
        <v>1337</v>
      </c>
      <c r="C2014" s="130">
        <v>5170</v>
      </c>
      <c r="D2014" s="129" t="s">
        <v>1390</v>
      </c>
      <c r="E2014" s="169">
        <f>VLOOKUP($C2014,'2020-21 School Level AAFTE'!$C:$Z,11,FALSE)</f>
        <v>0.84140000000000004</v>
      </c>
      <c r="F2014" s="169" t="str">
        <f>VLOOKUP($C2014,'2020-21 School Level AAFTE'!$C:$Z,8,FALSE)</f>
        <v>Yes</v>
      </c>
      <c r="G2014" s="167">
        <f>VLOOKUP($C2014,'2020-21 School Level AAFTE'!$C:$I,7,FALSE)</f>
        <v>698.1</v>
      </c>
      <c r="H2014" s="145">
        <f>IFERROR(IF(F2014= "yes",VLOOKUP(C2014,Summary!$B:$I,5,0),0),0)</f>
        <v>0</v>
      </c>
      <c r="I2014" s="143">
        <f t="shared" si="430"/>
        <v>698.1</v>
      </c>
      <c r="J2014" s="101">
        <f>VLOOKUP($A2014,'2021-22 Salary &amp; Benefits'!$A:$I,3,FALSE)</f>
        <v>1.1200000000000001</v>
      </c>
      <c r="K2014" s="101">
        <f>VLOOKUP($A2014,'2021-22 Salary &amp; Benefits'!$A:$I,4,FALSE)</f>
        <v>1.1200000000000001</v>
      </c>
      <c r="L2014" s="45">
        <f t="shared" si="431"/>
        <v>698.1</v>
      </c>
      <c r="M2014" s="29">
        <v>15</v>
      </c>
      <c r="N2014" s="31">
        <f t="shared" si="432"/>
        <v>46.54</v>
      </c>
      <c r="O2014" s="29">
        <v>1.1000000000000001</v>
      </c>
      <c r="P2014" s="29">
        <v>36</v>
      </c>
      <c r="Q2014" s="32">
        <f t="shared" si="433"/>
        <v>1842.9840000000002</v>
      </c>
      <c r="R2014" s="122">
        <f t="shared" si="434"/>
        <v>2.0477600000000002</v>
      </c>
      <c r="S2014" s="25">
        <f>VLOOKUP($A2014,'2021-22 Salary &amp; Benefits'!$A:$I,5,FALSE)</f>
        <v>67585</v>
      </c>
      <c r="T2014" s="25">
        <f>VLOOKUP($A2014,'2021-22 Salary &amp; Benefits'!$A:$I,6,FALSE)</f>
        <v>68937</v>
      </c>
      <c r="U2014" s="26">
        <f t="shared" si="435"/>
        <v>155005.60275200004</v>
      </c>
      <c r="V2014" s="26">
        <f t="shared" si="436"/>
        <v>3100.8001023999823</v>
      </c>
      <c r="W2014" s="26">
        <f>'2021-22 Salary &amp; Benefits'!G$6</f>
        <v>11848.32</v>
      </c>
      <c r="X2014" s="28">
        <f>'2021-22 Salary &amp; Benefits'!H$6</f>
        <v>0.2271</v>
      </c>
      <c r="Y2014" s="28">
        <f>'2021-22 Salary &amp; Benefits'!I$6</f>
        <v>0.22070000000000001</v>
      </c>
      <c r="Z2014" s="26">
        <f t="shared" si="437"/>
        <v>60148.634730778882</v>
      </c>
      <c r="AA2014" s="27">
        <f t="shared" si="441"/>
        <v>2635.1067142400002</v>
      </c>
      <c r="AB2014" s="27">
        <f t="shared" si="438"/>
        <v>581.56805183276811</v>
      </c>
      <c r="AC2014" s="27">
        <f t="shared" si="439"/>
        <v>3216.6747660727683</v>
      </c>
      <c r="AD2014" s="26">
        <f t="shared" si="440"/>
        <v>221471.71235125166</v>
      </c>
    </row>
    <row r="2015" spans="1:30" s="5" customFormat="1">
      <c r="A2015" s="129" t="s">
        <v>2451</v>
      </c>
      <c r="B2015" s="129" t="s">
        <v>1337</v>
      </c>
      <c r="C2015" s="130">
        <v>3880</v>
      </c>
      <c r="D2015" s="129" t="s">
        <v>1383</v>
      </c>
      <c r="E2015" s="169">
        <f>VLOOKUP($C2015,'2020-21 School Level AAFTE'!$C:$Z,11,FALSE)</f>
        <v>0.71609999999999996</v>
      </c>
      <c r="F2015" s="169" t="str">
        <f>VLOOKUP($C2015,'2020-21 School Level AAFTE'!$C:$Z,8,FALSE)</f>
        <v>Yes</v>
      </c>
      <c r="G2015" s="167">
        <f>VLOOKUP($C2015,'2020-21 School Level AAFTE'!$C:$I,7,FALSE)</f>
        <v>582.54999999999995</v>
      </c>
      <c r="H2015" s="145">
        <f>IFERROR(IF(F2015= "yes",VLOOKUP(C2015,Summary!$B:$I,5,0),0),0)</f>
        <v>0</v>
      </c>
      <c r="I2015" s="144">
        <f t="shared" si="430"/>
        <v>582.54999999999995</v>
      </c>
      <c r="J2015" s="101">
        <f>VLOOKUP($A2015,'2021-22 Salary &amp; Benefits'!$A:$I,3,FALSE)</f>
        <v>1.1200000000000001</v>
      </c>
      <c r="K2015" s="101">
        <f>VLOOKUP($A2015,'2021-22 Salary &amp; Benefits'!$A:$I,4,FALSE)</f>
        <v>1.1200000000000001</v>
      </c>
      <c r="L2015" s="121">
        <f t="shared" si="431"/>
        <v>582.54999999999995</v>
      </c>
      <c r="M2015" s="29">
        <v>15</v>
      </c>
      <c r="N2015" s="31">
        <f t="shared" si="432"/>
        <v>38.836666666666666</v>
      </c>
      <c r="O2015" s="29">
        <v>1.1000000000000001</v>
      </c>
      <c r="P2015" s="29">
        <v>36</v>
      </c>
      <c r="Q2015" s="32">
        <f t="shared" si="433"/>
        <v>1537.932</v>
      </c>
      <c r="R2015" s="122">
        <f t="shared" si="434"/>
        <v>1.7088133333333333</v>
      </c>
      <c r="S2015" s="25">
        <f>VLOOKUP($A2015,'2021-22 Salary &amp; Benefits'!$A:$I,5,FALSE)</f>
        <v>67585</v>
      </c>
      <c r="T2015" s="25">
        <f>VLOOKUP($A2015,'2021-22 Salary &amp; Benefits'!$A:$I,6,FALSE)</f>
        <v>68937</v>
      </c>
      <c r="U2015" s="26">
        <f t="shared" si="435"/>
        <v>129348.96702933335</v>
      </c>
      <c r="V2015" s="26">
        <f t="shared" si="436"/>
        <v>2587.5535018666415</v>
      </c>
      <c r="W2015" s="26">
        <f>'2021-22 Salary &amp; Benefits'!G$6</f>
        <v>11848.32</v>
      </c>
      <c r="X2015" s="28">
        <f>'2021-22 Salary &amp; Benefits'!H$6</f>
        <v>0.2271</v>
      </c>
      <c r="Y2015" s="28">
        <f>'2021-22 Salary &amp; Benefits'!I$6</f>
        <v>0.22070000000000001</v>
      </c>
      <c r="Z2015" s="26">
        <f t="shared" si="437"/>
        <v>50192.790663823573</v>
      </c>
      <c r="AA2015" s="27">
        <f t="shared" si="441"/>
        <v>2198.9420088533334</v>
      </c>
      <c r="AB2015" s="27">
        <f t="shared" si="438"/>
        <v>485.30650135393068</v>
      </c>
      <c r="AC2015" s="27">
        <f t="shared" si="439"/>
        <v>2684.2485102072642</v>
      </c>
      <c r="AD2015" s="26">
        <f t="shared" si="440"/>
        <v>184813.55970523081</v>
      </c>
    </row>
    <row r="2016" spans="1:30" s="5" customFormat="1">
      <c r="A2016" s="129" t="s">
        <v>2451</v>
      </c>
      <c r="B2016" s="129" t="s">
        <v>1337</v>
      </c>
      <c r="C2016" s="130">
        <v>2148</v>
      </c>
      <c r="D2016" s="129" t="s">
        <v>1343</v>
      </c>
      <c r="E2016" s="169">
        <f>VLOOKUP($C2016,'2020-21 School Level AAFTE'!$C:$Z,11,FALSE)</f>
        <v>0.72319999999999995</v>
      </c>
      <c r="F2016" s="169" t="str">
        <f>VLOOKUP($C2016,'2020-21 School Level AAFTE'!$C:$Z,8,FALSE)</f>
        <v>Yes</v>
      </c>
      <c r="G2016" s="167">
        <f>VLOOKUP($C2016,'2020-21 School Level AAFTE'!$C:$I,7,FALSE)</f>
        <v>260.7</v>
      </c>
      <c r="H2016" s="145">
        <f>IFERROR(IF(F2016= "yes",VLOOKUP(C2016,Summary!$B:$I,5,0),0),0)</f>
        <v>0</v>
      </c>
      <c r="I2016" s="144">
        <f t="shared" si="430"/>
        <v>260.7</v>
      </c>
      <c r="J2016" s="101">
        <f>VLOOKUP($A2016,'2021-22 Salary &amp; Benefits'!$A:$I,3,FALSE)</f>
        <v>1.1200000000000001</v>
      </c>
      <c r="K2016" s="101">
        <f>VLOOKUP($A2016,'2021-22 Salary &amp; Benefits'!$A:$I,4,FALSE)</f>
        <v>1.1200000000000001</v>
      </c>
      <c r="L2016" s="121">
        <f t="shared" si="431"/>
        <v>260.7</v>
      </c>
      <c r="M2016" s="29">
        <v>15</v>
      </c>
      <c r="N2016" s="31">
        <f t="shared" si="432"/>
        <v>17.38</v>
      </c>
      <c r="O2016" s="29">
        <v>1.1000000000000001</v>
      </c>
      <c r="P2016" s="29">
        <v>36</v>
      </c>
      <c r="Q2016" s="32">
        <f t="shared" si="433"/>
        <v>688.24800000000005</v>
      </c>
      <c r="R2016" s="122">
        <f t="shared" si="434"/>
        <v>0.76472000000000007</v>
      </c>
      <c r="S2016" s="25">
        <f>VLOOKUP($A2016,'2021-22 Salary &amp; Benefits'!$A:$I,5,FALSE)</f>
        <v>67585</v>
      </c>
      <c r="T2016" s="25">
        <f>VLOOKUP($A2016,'2021-22 Salary &amp; Benefits'!$A:$I,6,FALSE)</f>
        <v>68937</v>
      </c>
      <c r="U2016" s="26">
        <f t="shared" si="435"/>
        <v>57885.633344000016</v>
      </c>
      <c r="V2016" s="26">
        <f t="shared" si="436"/>
        <v>1157.9696127999923</v>
      </c>
      <c r="W2016" s="26">
        <f>'2021-22 Salary &amp; Benefits'!G$6</f>
        <v>11848.32</v>
      </c>
      <c r="X2016" s="28">
        <f>'2021-22 Salary &amp; Benefits'!H$6</f>
        <v>0.2271</v>
      </c>
      <c r="Y2016" s="28">
        <f>'2021-22 Salary &amp; Benefits'!I$6</f>
        <v>0.22070000000000001</v>
      </c>
      <c r="Z2016" s="26">
        <f t="shared" si="437"/>
        <v>22462.038496367364</v>
      </c>
      <c r="AA2016" s="27">
        <f t="shared" si="441"/>
        <v>984.06004928000016</v>
      </c>
      <c r="AB2016" s="27">
        <f t="shared" si="438"/>
        <v>217.18205287609604</v>
      </c>
      <c r="AC2016" s="27">
        <f t="shared" si="439"/>
        <v>1201.2421021560963</v>
      </c>
      <c r="AD2016" s="26">
        <f t="shared" si="440"/>
        <v>82706.883555323468</v>
      </c>
    </row>
    <row r="2017" spans="1:30" s="5" customFormat="1">
      <c r="A2017" s="129" t="s">
        <v>2451</v>
      </c>
      <c r="B2017" s="129" t="s">
        <v>1337</v>
      </c>
      <c r="C2017" s="130">
        <v>2746</v>
      </c>
      <c r="D2017" s="129" t="s">
        <v>1357</v>
      </c>
      <c r="E2017" s="169">
        <f>VLOOKUP($C2017,'2020-21 School Level AAFTE'!$C:$Z,11,FALSE)</f>
        <v>0.39090000000000003</v>
      </c>
      <c r="F2017" s="169" t="str">
        <f>VLOOKUP($C2017,'2020-21 School Level AAFTE'!$C:$Z,8,FALSE)</f>
        <v>No</v>
      </c>
      <c r="G2017" s="167">
        <f>VLOOKUP($C2017,'2020-21 School Level AAFTE'!$C:$I,7,FALSE)</f>
        <v>413.77</v>
      </c>
      <c r="H2017" s="145">
        <f>IFERROR(IF(F2017= "yes",VLOOKUP(C2017,Summary!$B:$I,5,0),0),0)</f>
        <v>0</v>
      </c>
      <c r="I2017" s="144">
        <f t="shared" si="430"/>
        <v>0</v>
      </c>
      <c r="J2017" s="101">
        <f>VLOOKUP($A2017,'2021-22 Salary &amp; Benefits'!$A:$I,3,FALSE)</f>
        <v>1.1200000000000001</v>
      </c>
      <c r="K2017" s="101">
        <f>VLOOKUP($A2017,'2021-22 Salary &amp; Benefits'!$A:$I,4,FALSE)</f>
        <v>1.1200000000000001</v>
      </c>
      <c r="L2017" s="121">
        <f t="shared" si="431"/>
        <v>0</v>
      </c>
      <c r="M2017" s="29">
        <v>15</v>
      </c>
      <c r="N2017" s="31">
        <f t="shared" si="432"/>
        <v>0</v>
      </c>
      <c r="O2017" s="29">
        <v>1.1000000000000001</v>
      </c>
      <c r="P2017" s="29">
        <v>36</v>
      </c>
      <c r="Q2017" s="32">
        <f t="shared" si="433"/>
        <v>0</v>
      </c>
      <c r="R2017" s="122">
        <f t="shared" si="434"/>
        <v>0</v>
      </c>
      <c r="S2017" s="25">
        <f>VLOOKUP($A2017,'2021-22 Salary &amp; Benefits'!$A:$I,5,FALSE)</f>
        <v>67585</v>
      </c>
      <c r="T2017" s="25">
        <f>VLOOKUP($A2017,'2021-22 Salary &amp; Benefits'!$A:$I,6,FALSE)</f>
        <v>68937</v>
      </c>
      <c r="U2017" s="26">
        <f t="shared" si="435"/>
        <v>0</v>
      </c>
      <c r="V2017" s="26">
        <f t="shared" si="436"/>
        <v>0</v>
      </c>
      <c r="W2017" s="26">
        <f>'2021-22 Salary &amp; Benefits'!G$6</f>
        <v>11848.32</v>
      </c>
      <c r="X2017" s="28">
        <f>'2021-22 Salary &amp; Benefits'!H$6</f>
        <v>0.2271</v>
      </c>
      <c r="Y2017" s="28">
        <f>'2021-22 Salary &amp; Benefits'!I$6</f>
        <v>0.22070000000000001</v>
      </c>
      <c r="Z2017" s="26">
        <f t="shared" si="437"/>
        <v>0</v>
      </c>
      <c r="AA2017" s="27">
        <f t="shared" si="441"/>
        <v>0</v>
      </c>
      <c r="AB2017" s="27">
        <f t="shared" si="438"/>
        <v>0</v>
      </c>
      <c r="AC2017" s="27">
        <f t="shared" si="439"/>
        <v>0</v>
      </c>
      <c r="AD2017" s="26">
        <f t="shared" si="440"/>
        <v>0</v>
      </c>
    </row>
    <row r="2018" spans="1:30" s="5" customFormat="1">
      <c r="A2018" s="129" t="s">
        <v>2451</v>
      </c>
      <c r="B2018" s="129" t="s">
        <v>1337</v>
      </c>
      <c r="C2018" s="130">
        <v>3053</v>
      </c>
      <c r="D2018" s="129" t="s">
        <v>1370</v>
      </c>
      <c r="E2018" s="169">
        <f>VLOOKUP($C2018,'2020-21 School Level AAFTE'!$C:$Z,11,FALSE)</f>
        <v>0.30330000000000001</v>
      </c>
      <c r="F2018" s="169" t="str">
        <f>VLOOKUP($C2018,'2020-21 School Level AAFTE'!$C:$Z,8,FALSE)</f>
        <v>No</v>
      </c>
      <c r="G2018" s="167">
        <f>VLOOKUP($C2018,'2020-21 School Level AAFTE'!$C:$I,7,FALSE)</f>
        <v>311.05</v>
      </c>
      <c r="H2018" s="145">
        <f>IFERROR(IF(F2018= "yes",VLOOKUP(C2018,Summary!$B:$I,5,0),0),0)</f>
        <v>0</v>
      </c>
      <c r="I2018" s="143">
        <f t="shared" si="430"/>
        <v>0</v>
      </c>
      <c r="J2018" s="101">
        <f>VLOOKUP($A2018,'2021-22 Salary &amp; Benefits'!$A:$I,3,FALSE)</f>
        <v>1.1200000000000001</v>
      </c>
      <c r="K2018" s="101">
        <f>VLOOKUP($A2018,'2021-22 Salary &amp; Benefits'!$A:$I,4,FALSE)</f>
        <v>1.1200000000000001</v>
      </c>
      <c r="L2018" s="45">
        <f t="shared" si="431"/>
        <v>0</v>
      </c>
      <c r="M2018" s="29">
        <v>15</v>
      </c>
      <c r="N2018" s="31">
        <f t="shared" si="432"/>
        <v>0</v>
      </c>
      <c r="O2018" s="29">
        <v>1.1000000000000001</v>
      </c>
      <c r="P2018" s="29">
        <v>36</v>
      </c>
      <c r="Q2018" s="32">
        <f t="shared" si="433"/>
        <v>0</v>
      </c>
      <c r="R2018" s="122">
        <f t="shared" si="434"/>
        <v>0</v>
      </c>
      <c r="S2018" s="25">
        <f>VLOOKUP($A2018,'2021-22 Salary &amp; Benefits'!$A:$I,5,FALSE)</f>
        <v>67585</v>
      </c>
      <c r="T2018" s="25">
        <f>VLOOKUP($A2018,'2021-22 Salary &amp; Benefits'!$A:$I,6,FALSE)</f>
        <v>68937</v>
      </c>
      <c r="U2018" s="26">
        <f t="shared" si="435"/>
        <v>0</v>
      </c>
      <c r="V2018" s="26">
        <f t="shared" si="436"/>
        <v>0</v>
      </c>
      <c r="W2018" s="26">
        <f>'2021-22 Salary &amp; Benefits'!G$6</f>
        <v>11848.32</v>
      </c>
      <c r="X2018" s="28">
        <f>'2021-22 Salary &amp; Benefits'!H$6</f>
        <v>0.2271</v>
      </c>
      <c r="Y2018" s="28">
        <f>'2021-22 Salary &amp; Benefits'!I$6</f>
        <v>0.22070000000000001</v>
      </c>
      <c r="Z2018" s="26">
        <f t="shared" si="437"/>
        <v>0</v>
      </c>
      <c r="AA2018" s="27">
        <f t="shared" si="441"/>
        <v>0</v>
      </c>
      <c r="AB2018" s="27">
        <f t="shared" si="438"/>
        <v>0</v>
      </c>
      <c r="AC2018" s="27">
        <f t="shared" si="439"/>
        <v>0</v>
      </c>
      <c r="AD2018" s="26">
        <f t="shared" si="440"/>
        <v>0</v>
      </c>
    </row>
    <row r="2019" spans="1:30" s="5" customFormat="1">
      <c r="A2019" s="129" t="s">
        <v>2451</v>
      </c>
      <c r="B2019" s="129" t="s">
        <v>1337</v>
      </c>
      <c r="C2019" s="130">
        <v>2377</v>
      </c>
      <c r="D2019" s="129" t="s">
        <v>1356</v>
      </c>
      <c r="E2019" s="169">
        <f>VLOOKUP($C2019,'2020-21 School Level AAFTE'!$C:$Z,11,FALSE)</f>
        <v>0.79279999999999995</v>
      </c>
      <c r="F2019" s="169" t="str">
        <f>VLOOKUP($C2019,'2020-21 School Level AAFTE'!$C:$Z,8,FALSE)</f>
        <v>Yes</v>
      </c>
      <c r="G2019" s="167">
        <f>VLOOKUP($C2019,'2020-21 School Level AAFTE'!$C:$I,7,FALSE)</f>
        <v>542.4</v>
      </c>
      <c r="H2019" s="145">
        <f>IFERROR(IF(F2019= "yes",VLOOKUP(C2019,Summary!$B:$I,5,0),0),0)</f>
        <v>0</v>
      </c>
      <c r="I2019" s="144">
        <f t="shared" si="430"/>
        <v>542.4</v>
      </c>
      <c r="J2019" s="101">
        <f>VLOOKUP($A2019,'2021-22 Salary &amp; Benefits'!$A:$I,3,FALSE)</f>
        <v>1.1200000000000001</v>
      </c>
      <c r="K2019" s="101">
        <f>VLOOKUP($A2019,'2021-22 Salary &amp; Benefits'!$A:$I,4,FALSE)</f>
        <v>1.1200000000000001</v>
      </c>
      <c r="L2019" s="121">
        <f t="shared" si="431"/>
        <v>542.4</v>
      </c>
      <c r="M2019" s="29">
        <v>15</v>
      </c>
      <c r="N2019" s="31">
        <f t="shared" si="432"/>
        <v>36.159999999999997</v>
      </c>
      <c r="O2019" s="29">
        <v>1.1000000000000001</v>
      </c>
      <c r="P2019" s="29">
        <v>36</v>
      </c>
      <c r="Q2019" s="32">
        <f t="shared" si="433"/>
        <v>1431.9359999999999</v>
      </c>
      <c r="R2019" s="122">
        <f t="shared" si="434"/>
        <v>1.59104</v>
      </c>
      <c r="S2019" s="25">
        <f>VLOOKUP($A2019,'2021-22 Salary &amp; Benefits'!$A:$I,5,FALSE)</f>
        <v>67585</v>
      </c>
      <c r="T2019" s="25">
        <f>VLOOKUP($A2019,'2021-22 Salary &amp; Benefits'!$A:$I,6,FALSE)</f>
        <v>68937</v>
      </c>
      <c r="U2019" s="26">
        <f t="shared" si="435"/>
        <v>120434.09100800002</v>
      </c>
      <c r="V2019" s="26">
        <f t="shared" si="436"/>
        <v>2409.2164095999906</v>
      </c>
      <c r="W2019" s="26">
        <f>'2021-22 Salary &amp; Benefits'!G$6</f>
        <v>11848.32</v>
      </c>
      <c r="X2019" s="28">
        <f>'2021-22 Salary &amp; Benefits'!H$6</f>
        <v>0.2271</v>
      </c>
      <c r="Y2019" s="28">
        <f>'2021-22 Salary &amp; Benefits'!I$6</f>
        <v>0.22070000000000001</v>
      </c>
      <c r="Z2019" s="26">
        <f t="shared" si="437"/>
        <v>46733.447182315518</v>
      </c>
      <c r="AA2019" s="27">
        <f t="shared" si="441"/>
        <v>2047.38845696</v>
      </c>
      <c r="AB2019" s="27">
        <f t="shared" si="438"/>
        <v>451.85863245107203</v>
      </c>
      <c r="AC2019" s="27">
        <f t="shared" si="439"/>
        <v>2499.247089411072</v>
      </c>
      <c r="AD2019" s="26">
        <f t="shared" si="440"/>
        <v>172076.0016893266</v>
      </c>
    </row>
    <row r="2020" spans="1:30" s="5" customFormat="1">
      <c r="A2020" s="129" t="s">
        <v>2451</v>
      </c>
      <c r="B2020" s="129" t="s">
        <v>1337</v>
      </c>
      <c r="C2020" s="130">
        <v>5066</v>
      </c>
      <c r="D2020" s="129" t="s">
        <v>1388</v>
      </c>
      <c r="E2020" s="169">
        <f>VLOOKUP($C2020,'2020-21 School Level AAFTE'!$C:$Z,11,FALSE)</f>
        <v>0.73029999999999995</v>
      </c>
      <c r="F2020" s="169" t="str">
        <f>VLOOKUP($C2020,'2020-21 School Level AAFTE'!$C:$Z,8,FALSE)</f>
        <v>Yes</v>
      </c>
      <c r="G2020" s="167">
        <f>VLOOKUP($C2020,'2020-21 School Level AAFTE'!$C:$I,7,FALSE)</f>
        <v>440.4</v>
      </c>
      <c r="H2020" s="145">
        <f>IFERROR(IF(F2020= "yes",VLOOKUP(C2020,Summary!$B:$I,5,0),0),0)</f>
        <v>0</v>
      </c>
      <c r="I2020" s="144">
        <f t="shared" si="430"/>
        <v>440.4</v>
      </c>
      <c r="J2020" s="101">
        <f>VLOOKUP($A2020,'2021-22 Salary &amp; Benefits'!$A:$I,3,FALSE)</f>
        <v>1.1200000000000001</v>
      </c>
      <c r="K2020" s="101">
        <f>VLOOKUP($A2020,'2021-22 Salary &amp; Benefits'!$A:$I,4,FALSE)</f>
        <v>1.1200000000000001</v>
      </c>
      <c r="L2020" s="121">
        <f t="shared" si="431"/>
        <v>440.4</v>
      </c>
      <c r="M2020" s="29">
        <v>15</v>
      </c>
      <c r="N2020" s="31">
        <f t="shared" si="432"/>
        <v>29.36</v>
      </c>
      <c r="O2020" s="29">
        <v>1.1000000000000001</v>
      </c>
      <c r="P2020" s="29">
        <v>36</v>
      </c>
      <c r="Q2020" s="32">
        <f t="shared" si="433"/>
        <v>1162.6559999999999</v>
      </c>
      <c r="R2020" s="122">
        <f t="shared" si="434"/>
        <v>1.2918399999999999</v>
      </c>
      <c r="S2020" s="25">
        <f>VLOOKUP($A2020,'2021-22 Salary &amp; Benefits'!$A:$I,5,FALSE)</f>
        <v>67585</v>
      </c>
      <c r="T2020" s="25">
        <f>VLOOKUP($A2020,'2021-22 Salary &amp; Benefits'!$A:$I,6,FALSE)</f>
        <v>68937</v>
      </c>
      <c r="U2020" s="26">
        <f t="shared" si="435"/>
        <v>97786.087168000013</v>
      </c>
      <c r="V2020" s="26">
        <f t="shared" si="436"/>
        <v>1956.1558015999763</v>
      </c>
      <c r="W2020" s="26">
        <f>'2021-22 Salary &amp; Benefits'!G$6</f>
        <v>11848.32</v>
      </c>
      <c r="X2020" s="28">
        <f>'2021-22 Salary &amp; Benefits'!H$6</f>
        <v>0.2271</v>
      </c>
      <c r="Y2020" s="28">
        <f>'2021-22 Salary &amp; Benefits'!I$6</f>
        <v>0.22070000000000001</v>
      </c>
      <c r="Z2020" s="26">
        <f t="shared" si="437"/>
        <v>37945.077690065911</v>
      </c>
      <c r="AA2020" s="27">
        <f t="shared" si="441"/>
        <v>1662.37071616</v>
      </c>
      <c r="AB2020" s="27">
        <f t="shared" si="438"/>
        <v>366.88521705651203</v>
      </c>
      <c r="AC2020" s="27">
        <f t="shared" si="439"/>
        <v>2029.2559332165119</v>
      </c>
      <c r="AD2020" s="26">
        <f t="shared" si="440"/>
        <v>139716.57659288243</v>
      </c>
    </row>
    <row r="2021" spans="1:30" s="5" customFormat="1">
      <c r="A2021" s="129" t="s">
        <v>2451</v>
      </c>
      <c r="B2021" s="129" t="s">
        <v>1337</v>
      </c>
      <c r="C2021" s="130">
        <v>5458</v>
      </c>
      <c r="D2021" s="129" t="s">
        <v>1391</v>
      </c>
      <c r="E2021" s="169">
        <f>VLOOKUP($C2021,'2020-21 School Level AAFTE'!$C:$Z,11,FALSE)</f>
        <v>0.37959999999999999</v>
      </c>
      <c r="F2021" s="169" t="str">
        <f>VLOOKUP($C2021,'2020-21 School Level AAFTE'!$C:$Z,8,FALSE)</f>
        <v>No</v>
      </c>
      <c r="G2021" s="167">
        <f>VLOOKUP($C2021,'2020-21 School Level AAFTE'!$C:$I,7,FALSE)</f>
        <v>385.05</v>
      </c>
      <c r="H2021" s="145">
        <f>IFERROR(IF(F2021= "yes",VLOOKUP(C2021,Summary!$B:$I,5,0),0),0)</f>
        <v>0</v>
      </c>
      <c r="I2021" s="144">
        <f t="shared" si="430"/>
        <v>0</v>
      </c>
      <c r="J2021" s="101">
        <f>VLOOKUP($A2021,'2021-22 Salary &amp; Benefits'!$A:$I,3,FALSE)</f>
        <v>1.1200000000000001</v>
      </c>
      <c r="K2021" s="101">
        <f>VLOOKUP($A2021,'2021-22 Salary &amp; Benefits'!$A:$I,4,FALSE)</f>
        <v>1.1200000000000001</v>
      </c>
      <c r="L2021" s="121">
        <f t="shared" si="431"/>
        <v>0</v>
      </c>
      <c r="M2021" s="29">
        <v>15</v>
      </c>
      <c r="N2021" s="31">
        <f t="shared" si="432"/>
        <v>0</v>
      </c>
      <c r="O2021" s="29">
        <v>1.1000000000000001</v>
      </c>
      <c r="P2021" s="29">
        <v>36</v>
      </c>
      <c r="Q2021" s="32">
        <f t="shared" si="433"/>
        <v>0</v>
      </c>
      <c r="R2021" s="122">
        <f t="shared" si="434"/>
        <v>0</v>
      </c>
      <c r="S2021" s="25">
        <f>VLOOKUP($A2021,'2021-22 Salary &amp; Benefits'!$A:$I,5,FALSE)</f>
        <v>67585</v>
      </c>
      <c r="T2021" s="25">
        <f>VLOOKUP($A2021,'2021-22 Salary &amp; Benefits'!$A:$I,6,FALSE)</f>
        <v>68937</v>
      </c>
      <c r="U2021" s="26">
        <f t="shared" si="435"/>
        <v>0</v>
      </c>
      <c r="V2021" s="26">
        <f t="shared" si="436"/>
        <v>0</v>
      </c>
      <c r="W2021" s="26">
        <f>'2021-22 Salary &amp; Benefits'!G$6</f>
        <v>11848.32</v>
      </c>
      <c r="X2021" s="28">
        <f>'2021-22 Salary &amp; Benefits'!H$6</f>
        <v>0.2271</v>
      </c>
      <c r="Y2021" s="28">
        <f>'2021-22 Salary &amp; Benefits'!I$6</f>
        <v>0.22070000000000001</v>
      </c>
      <c r="Z2021" s="26">
        <f t="shared" si="437"/>
        <v>0</v>
      </c>
      <c r="AA2021" s="27">
        <f t="shared" si="441"/>
        <v>0</v>
      </c>
      <c r="AB2021" s="27">
        <f t="shared" si="438"/>
        <v>0</v>
      </c>
      <c r="AC2021" s="27">
        <f t="shared" si="439"/>
        <v>0</v>
      </c>
      <c r="AD2021" s="26">
        <f t="shared" si="440"/>
        <v>0</v>
      </c>
    </row>
    <row r="2022" spans="1:30" s="5" customFormat="1">
      <c r="A2022" s="129" t="s">
        <v>2451</v>
      </c>
      <c r="B2022" s="129" t="s">
        <v>1337</v>
      </c>
      <c r="C2022" s="130">
        <v>2338</v>
      </c>
      <c r="D2022" s="129" t="s">
        <v>1352</v>
      </c>
      <c r="E2022" s="169">
        <f>VLOOKUP($C2022,'2020-21 School Level AAFTE'!$C:$Z,11,FALSE)</f>
        <v>0.61799999999999999</v>
      </c>
      <c r="F2022" s="169" t="str">
        <f>VLOOKUP($C2022,'2020-21 School Level AAFTE'!$C:$Z,8,FALSE)</f>
        <v>Yes</v>
      </c>
      <c r="G2022" s="167">
        <f>VLOOKUP($C2022,'2020-21 School Level AAFTE'!$C:$I,7,FALSE)</f>
        <v>596.54999999999995</v>
      </c>
      <c r="H2022" s="145">
        <f>IFERROR(IF(F2022= "yes",VLOOKUP(C2022,Summary!$B:$I,5,0),0),0)</f>
        <v>0</v>
      </c>
      <c r="I2022" s="144">
        <f t="shared" si="430"/>
        <v>596.54999999999995</v>
      </c>
      <c r="J2022" s="101">
        <f>VLOOKUP($A2022,'2021-22 Salary &amp; Benefits'!$A:$I,3,FALSE)</f>
        <v>1.1200000000000001</v>
      </c>
      <c r="K2022" s="101">
        <f>VLOOKUP($A2022,'2021-22 Salary &amp; Benefits'!$A:$I,4,FALSE)</f>
        <v>1.1200000000000001</v>
      </c>
      <c r="L2022" s="121">
        <f t="shared" si="431"/>
        <v>596.54999999999995</v>
      </c>
      <c r="M2022" s="29">
        <v>15</v>
      </c>
      <c r="N2022" s="31">
        <f t="shared" si="432"/>
        <v>39.769999999999996</v>
      </c>
      <c r="O2022" s="29">
        <v>1.1000000000000001</v>
      </c>
      <c r="P2022" s="29">
        <v>36</v>
      </c>
      <c r="Q2022" s="32">
        <f t="shared" si="433"/>
        <v>1574.8920000000001</v>
      </c>
      <c r="R2022" s="122">
        <f t="shared" si="434"/>
        <v>1.7498800000000001</v>
      </c>
      <c r="S2022" s="25">
        <f>VLOOKUP($A2022,'2021-22 Salary &amp; Benefits'!$A:$I,5,FALSE)</f>
        <v>67585</v>
      </c>
      <c r="T2022" s="25">
        <f>VLOOKUP($A2022,'2021-22 Salary &amp; Benefits'!$A:$I,6,FALSE)</f>
        <v>68937</v>
      </c>
      <c r="U2022" s="26">
        <f t="shared" si="435"/>
        <v>132457.51657600002</v>
      </c>
      <c r="V2022" s="26">
        <f t="shared" si="436"/>
        <v>2649.7382911999885</v>
      </c>
      <c r="W2022" s="26">
        <f>'2021-22 Salary &amp; Benefits'!G$6</f>
        <v>11848.32</v>
      </c>
      <c r="X2022" s="28">
        <f>'2021-22 Salary &amp; Benefits'!H$6</f>
        <v>0.2271</v>
      </c>
      <c r="Y2022" s="28">
        <f>'2021-22 Salary &amp; Benefits'!I$6</f>
        <v>0.22070000000000001</v>
      </c>
      <c r="Z2022" s="26">
        <f t="shared" si="437"/>
        <v>51399.037456877442</v>
      </c>
      <c r="AA2022" s="27">
        <f t="shared" si="441"/>
        <v>2251.7875811200001</v>
      </c>
      <c r="AB2022" s="27">
        <f t="shared" si="438"/>
        <v>496.96951915318402</v>
      </c>
      <c r="AC2022" s="27">
        <f t="shared" si="439"/>
        <v>2748.7571002731843</v>
      </c>
      <c r="AD2022" s="26">
        <f t="shared" si="440"/>
        <v>189255.04942435064</v>
      </c>
    </row>
    <row r="2023" spans="1:30" s="5" customFormat="1">
      <c r="A2023" s="129" t="s">
        <v>2451</v>
      </c>
      <c r="B2023" s="129" t="s">
        <v>1337</v>
      </c>
      <c r="C2023" s="130">
        <v>2103</v>
      </c>
      <c r="D2023" s="129" t="s">
        <v>1342</v>
      </c>
      <c r="E2023" s="169">
        <f>VLOOKUP($C2023,'2020-21 School Level AAFTE'!$C:$Z,11,FALSE)</f>
        <v>0.42670000000000002</v>
      </c>
      <c r="F2023" s="169" t="str">
        <f>VLOOKUP($C2023,'2020-21 School Level AAFTE'!$C:$Z,8,FALSE)</f>
        <v>No</v>
      </c>
      <c r="G2023" s="167">
        <f>VLOOKUP($C2023,'2020-21 School Level AAFTE'!$C:$I,7,FALSE)</f>
        <v>297.7</v>
      </c>
      <c r="H2023" s="145">
        <f>IFERROR(IF(F2023= "yes",VLOOKUP(C2023,Summary!$B:$I,5,0),0),0)</f>
        <v>0</v>
      </c>
      <c r="I2023" s="144">
        <f t="shared" si="430"/>
        <v>0</v>
      </c>
      <c r="J2023" s="101">
        <f>VLOOKUP($A2023,'2021-22 Salary &amp; Benefits'!$A:$I,3,FALSE)</f>
        <v>1.1200000000000001</v>
      </c>
      <c r="K2023" s="101">
        <f>VLOOKUP($A2023,'2021-22 Salary &amp; Benefits'!$A:$I,4,FALSE)</f>
        <v>1.1200000000000001</v>
      </c>
      <c r="L2023" s="121">
        <f t="shared" si="431"/>
        <v>0</v>
      </c>
      <c r="M2023" s="29">
        <v>15</v>
      </c>
      <c r="N2023" s="31">
        <f t="shared" si="432"/>
        <v>0</v>
      </c>
      <c r="O2023" s="29">
        <v>1.1000000000000001</v>
      </c>
      <c r="P2023" s="29">
        <v>36</v>
      </c>
      <c r="Q2023" s="32">
        <f t="shared" si="433"/>
        <v>0</v>
      </c>
      <c r="R2023" s="122">
        <f t="shared" si="434"/>
        <v>0</v>
      </c>
      <c r="S2023" s="25">
        <f>VLOOKUP($A2023,'2021-22 Salary &amp; Benefits'!$A:$I,5,FALSE)</f>
        <v>67585</v>
      </c>
      <c r="T2023" s="25">
        <f>VLOOKUP($A2023,'2021-22 Salary &amp; Benefits'!$A:$I,6,FALSE)</f>
        <v>68937</v>
      </c>
      <c r="U2023" s="26">
        <f t="shared" si="435"/>
        <v>0</v>
      </c>
      <c r="V2023" s="26">
        <f t="shared" si="436"/>
        <v>0</v>
      </c>
      <c r="W2023" s="26">
        <f>'2021-22 Salary &amp; Benefits'!G$6</f>
        <v>11848.32</v>
      </c>
      <c r="X2023" s="28">
        <f>'2021-22 Salary &amp; Benefits'!H$6</f>
        <v>0.2271</v>
      </c>
      <c r="Y2023" s="28">
        <f>'2021-22 Salary &amp; Benefits'!I$6</f>
        <v>0.22070000000000001</v>
      </c>
      <c r="Z2023" s="26">
        <f t="shared" si="437"/>
        <v>0</v>
      </c>
      <c r="AA2023" s="27">
        <f t="shared" si="441"/>
        <v>0</v>
      </c>
      <c r="AB2023" s="27">
        <f t="shared" si="438"/>
        <v>0</v>
      </c>
      <c r="AC2023" s="27">
        <f t="shared" si="439"/>
        <v>0</v>
      </c>
      <c r="AD2023" s="26">
        <f t="shared" si="440"/>
        <v>0</v>
      </c>
    </row>
    <row r="2024" spans="1:30" s="5" customFormat="1">
      <c r="A2024" s="129" t="s">
        <v>2451</v>
      </c>
      <c r="B2024" s="129" t="s">
        <v>1337</v>
      </c>
      <c r="C2024" s="130">
        <v>2036</v>
      </c>
      <c r="D2024" s="129" t="s">
        <v>1339</v>
      </c>
      <c r="E2024" s="169">
        <f>VLOOKUP($C2024,'2020-21 School Level AAFTE'!$C:$Z,11,FALSE)</f>
        <v>0.7137</v>
      </c>
      <c r="F2024" s="169" t="str">
        <f>VLOOKUP($C2024,'2020-21 School Level AAFTE'!$C:$Z,8,FALSE)</f>
        <v>Yes</v>
      </c>
      <c r="G2024" s="167">
        <f>VLOOKUP($C2024,'2020-21 School Level AAFTE'!$C:$I,7,FALSE)</f>
        <v>262.62</v>
      </c>
      <c r="H2024" s="145">
        <f>IFERROR(IF(F2024= "yes",VLOOKUP(C2024,Summary!$B:$I,5,0),0),0)</f>
        <v>0</v>
      </c>
      <c r="I2024" s="144">
        <f t="shared" si="430"/>
        <v>262.62</v>
      </c>
      <c r="J2024" s="101">
        <f>VLOOKUP($A2024,'2021-22 Salary &amp; Benefits'!$A:$I,3,FALSE)</f>
        <v>1.1200000000000001</v>
      </c>
      <c r="K2024" s="101">
        <f>VLOOKUP($A2024,'2021-22 Salary &amp; Benefits'!$A:$I,4,FALSE)</f>
        <v>1.1200000000000001</v>
      </c>
      <c r="L2024" s="121">
        <f t="shared" si="431"/>
        <v>262.62</v>
      </c>
      <c r="M2024" s="29">
        <v>15</v>
      </c>
      <c r="N2024" s="31">
        <f t="shared" si="432"/>
        <v>17.507999999999999</v>
      </c>
      <c r="O2024" s="29">
        <v>1.1000000000000001</v>
      </c>
      <c r="P2024" s="29">
        <v>36</v>
      </c>
      <c r="Q2024" s="32">
        <f t="shared" si="433"/>
        <v>693.31680000000006</v>
      </c>
      <c r="R2024" s="122">
        <f t="shared" si="434"/>
        <v>0.77035200000000004</v>
      </c>
      <c r="S2024" s="25">
        <f>VLOOKUP($A2024,'2021-22 Salary &amp; Benefits'!$A:$I,5,FALSE)</f>
        <v>67585</v>
      </c>
      <c r="T2024" s="25">
        <f>VLOOKUP($A2024,'2021-22 Salary &amp; Benefits'!$A:$I,6,FALSE)</f>
        <v>68937</v>
      </c>
      <c r="U2024" s="26">
        <f t="shared" si="435"/>
        <v>58311.948710400015</v>
      </c>
      <c r="V2024" s="26">
        <f t="shared" si="436"/>
        <v>1166.4978124799891</v>
      </c>
      <c r="W2024" s="26">
        <f>'2021-22 Salary &amp; Benefits'!G$6</f>
        <v>11848.32</v>
      </c>
      <c r="X2024" s="28">
        <f>'2021-22 Salary &amp; Benefits'!H$6</f>
        <v>0.2271</v>
      </c>
      <c r="Y2024" s="28">
        <f>'2021-22 Salary &amp; Benefits'!I$6</f>
        <v>0.22070000000000001</v>
      </c>
      <c r="Z2024" s="26">
        <f t="shared" si="437"/>
        <v>22627.466627986178</v>
      </c>
      <c r="AA2024" s="27">
        <f t="shared" si="441"/>
        <v>991.30744204799998</v>
      </c>
      <c r="AB2024" s="27">
        <f t="shared" si="438"/>
        <v>218.78155245999361</v>
      </c>
      <c r="AC2024" s="27">
        <f t="shared" si="439"/>
        <v>1210.0889945079937</v>
      </c>
      <c r="AD2024" s="26">
        <f t="shared" si="440"/>
        <v>83316.002145374194</v>
      </c>
    </row>
    <row r="2025" spans="1:30" s="5" customFormat="1">
      <c r="A2025" s="129" t="s">
        <v>2451</v>
      </c>
      <c r="B2025" s="129" t="s">
        <v>1337</v>
      </c>
      <c r="C2025" s="130">
        <v>2215</v>
      </c>
      <c r="D2025" s="129" t="s">
        <v>1347</v>
      </c>
      <c r="E2025" s="169">
        <f>VLOOKUP($C2025,'2020-21 School Level AAFTE'!$C:$Z,11,FALSE)</f>
        <v>0.75429999999999997</v>
      </c>
      <c r="F2025" s="169" t="str">
        <f>VLOOKUP($C2025,'2020-21 School Level AAFTE'!$C:$Z,8,FALSE)</f>
        <v>Yes</v>
      </c>
      <c r="G2025" s="167">
        <f>VLOOKUP($C2025,'2020-21 School Level AAFTE'!$C:$I,7,FALSE)</f>
        <v>1612.94</v>
      </c>
      <c r="H2025" s="145">
        <f>IFERROR(IF(F2025= "yes",VLOOKUP(C2025,Summary!$B:$I,5,0),0),0)</f>
        <v>0</v>
      </c>
      <c r="I2025" s="143">
        <f t="shared" si="430"/>
        <v>1612.94</v>
      </c>
      <c r="J2025" s="101">
        <f>VLOOKUP($A2025,'2021-22 Salary &amp; Benefits'!$A:$I,3,FALSE)</f>
        <v>1.1200000000000001</v>
      </c>
      <c r="K2025" s="101">
        <f>VLOOKUP($A2025,'2021-22 Salary &amp; Benefits'!$A:$I,4,FALSE)</f>
        <v>1.1200000000000001</v>
      </c>
      <c r="L2025" s="45">
        <f t="shared" si="431"/>
        <v>1612.94</v>
      </c>
      <c r="M2025" s="29">
        <v>15</v>
      </c>
      <c r="N2025" s="31">
        <f t="shared" si="432"/>
        <v>107.52933333333334</v>
      </c>
      <c r="O2025" s="29">
        <v>1.1000000000000001</v>
      </c>
      <c r="P2025" s="29">
        <v>36</v>
      </c>
      <c r="Q2025" s="32">
        <f t="shared" si="433"/>
        <v>4258.1616000000004</v>
      </c>
      <c r="R2025" s="122">
        <f t="shared" si="434"/>
        <v>4.7312906666666672</v>
      </c>
      <c r="S2025" s="25">
        <f>VLOOKUP($A2025,'2021-22 Salary &amp; Benefits'!$A:$I,5,FALSE)</f>
        <v>67585</v>
      </c>
      <c r="T2025" s="25">
        <f>VLOOKUP($A2025,'2021-22 Salary &amp; Benefits'!$A:$I,6,FALSE)</f>
        <v>68937</v>
      </c>
      <c r="U2025" s="26">
        <f t="shared" si="435"/>
        <v>358135.99327146675</v>
      </c>
      <c r="V2025" s="26">
        <f t="shared" si="436"/>
        <v>7164.3095790933003</v>
      </c>
      <c r="W2025" s="26">
        <f>'2021-22 Salary &amp; Benefits'!G$6</f>
        <v>11848.32</v>
      </c>
      <c r="X2025" s="28">
        <f>'2021-22 Salary &amp; Benefits'!H$6</f>
        <v>0.2271</v>
      </c>
      <c r="Y2025" s="28">
        <f>'2021-22 Salary &amp; Benefits'!I$6</f>
        <v>0.22070000000000001</v>
      </c>
      <c r="Z2025" s="26">
        <f t="shared" si="437"/>
        <v>138971.69302773601</v>
      </c>
      <c r="AA2025" s="27">
        <f t="shared" si="441"/>
        <v>6088.338380842667</v>
      </c>
      <c r="AB2025" s="27">
        <f t="shared" si="438"/>
        <v>1343.6962806519766</v>
      </c>
      <c r="AC2025" s="27">
        <f t="shared" si="439"/>
        <v>7432.0346614946438</v>
      </c>
      <c r="AD2025" s="26">
        <f t="shared" si="440"/>
        <v>511704.03053979069</v>
      </c>
    </row>
    <row r="2026" spans="1:30" s="5" customFormat="1">
      <c r="A2026" s="129" t="s">
        <v>2451</v>
      </c>
      <c r="B2026" s="129" t="s">
        <v>1337</v>
      </c>
      <c r="C2026" s="130">
        <v>2771</v>
      </c>
      <c r="D2026" s="129" t="s">
        <v>1359</v>
      </c>
      <c r="E2026" s="169">
        <f>VLOOKUP($C2026,'2020-21 School Level AAFTE'!$C:$Z,11,FALSE)</f>
        <v>0.84689999999999999</v>
      </c>
      <c r="F2026" s="169" t="str">
        <f>VLOOKUP($C2026,'2020-21 School Level AAFTE'!$C:$Z,8,FALSE)</f>
        <v>Yes</v>
      </c>
      <c r="G2026" s="167">
        <f>VLOOKUP($C2026,'2020-21 School Level AAFTE'!$C:$I,7,FALSE)</f>
        <v>362.9</v>
      </c>
      <c r="H2026" s="145">
        <f>IFERROR(IF(F2026= "yes",VLOOKUP(C2026,Summary!$B:$I,5,0),0),0)</f>
        <v>0</v>
      </c>
      <c r="I2026" s="144">
        <f t="shared" si="430"/>
        <v>362.9</v>
      </c>
      <c r="J2026" s="101">
        <f>VLOOKUP($A2026,'2021-22 Salary &amp; Benefits'!$A:$I,3,FALSE)</f>
        <v>1.1200000000000001</v>
      </c>
      <c r="K2026" s="101">
        <f>VLOOKUP($A2026,'2021-22 Salary &amp; Benefits'!$A:$I,4,FALSE)</f>
        <v>1.1200000000000001</v>
      </c>
      <c r="L2026" s="121">
        <f t="shared" si="431"/>
        <v>362.9</v>
      </c>
      <c r="M2026" s="29">
        <v>15</v>
      </c>
      <c r="N2026" s="31">
        <f t="shared" si="432"/>
        <v>24.193333333333332</v>
      </c>
      <c r="O2026" s="29">
        <v>1.1000000000000001</v>
      </c>
      <c r="P2026" s="29">
        <v>36</v>
      </c>
      <c r="Q2026" s="32">
        <f t="shared" si="433"/>
        <v>958.05599999999993</v>
      </c>
      <c r="R2026" s="122">
        <f t="shared" si="434"/>
        <v>1.0645066666666665</v>
      </c>
      <c r="S2026" s="25">
        <f>VLOOKUP($A2026,'2021-22 Salary &amp; Benefits'!$A:$I,5,FALSE)</f>
        <v>67585</v>
      </c>
      <c r="T2026" s="25">
        <f>VLOOKUP($A2026,'2021-22 Salary &amp; Benefits'!$A:$I,6,FALSE)</f>
        <v>68937</v>
      </c>
      <c r="U2026" s="26">
        <f t="shared" si="435"/>
        <v>80578.045034666662</v>
      </c>
      <c r="V2026" s="26">
        <f t="shared" si="436"/>
        <v>1611.9185749333265</v>
      </c>
      <c r="W2026" s="26">
        <f>'2021-22 Salary &amp; Benefits'!G$6</f>
        <v>11848.32</v>
      </c>
      <c r="X2026" s="28">
        <f>'2021-22 Salary &amp; Benefits'!H$6</f>
        <v>0.2271</v>
      </c>
      <c r="Y2026" s="28">
        <f>'2021-22 Salary &amp; Benefits'!I$6</f>
        <v>0.22070000000000001</v>
      </c>
      <c r="Z2026" s="26">
        <f t="shared" si="437"/>
        <v>31267.64008566058</v>
      </c>
      <c r="AA2026" s="27">
        <f t="shared" si="441"/>
        <v>1369.8327268266667</v>
      </c>
      <c r="AB2026" s="27">
        <f t="shared" si="438"/>
        <v>302.32208281064533</v>
      </c>
      <c r="AC2026" s="27">
        <f t="shared" si="439"/>
        <v>1672.1548096373119</v>
      </c>
      <c r="AD2026" s="26">
        <f t="shared" si="440"/>
        <v>115129.75850489788</v>
      </c>
    </row>
    <row r="2027" spans="1:30" s="5" customFormat="1">
      <c r="A2027" s="129" t="s">
        <v>2451</v>
      </c>
      <c r="B2027" s="129" t="s">
        <v>1337</v>
      </c>
      <c r="C2027" s="130">
        <v>2805</v>
      </c>
      <c r="D2027" s="129" t="s">
        <v>1361</v>
      </c>
      <c r="E2027" s="169">
        <f>VLOOKUP($C2027,'2020-21 School Level AAFTE'!$C:$Z,11,FALSE)</f>
        <v>0.1794</v>
      </c>
      <c r="F2027" s="169" t="str">
        <f>VLOOKUP($C2027,'2020-21 School Level AAFTE'!$C:$Z,8,FALSE)</f>
        <v>No</v>
      </c>
      <c r="G2027" s="167">
        <f>VLOOKUP($C2027,'2020-21 School Level AAFTE'!$C:$I,7,FALSE)</f>
        <v>359.6</v>
      </c>
      <c r="H2027" s="145">
        <f>IFERROR(IF(F2027= "yes",VLOOKUP(C2027,Summary!$B:$I,5,0),0),0)</f>
        <v>0</v>
      </c>
      <c r="I2027" s="144">
        <f t="shared" si="430"/>
        <v>0</v>
      </c>
      <c r="J2027" s="101">
        <f>VLOOKUP($A2027,'2021-22 Salary &amp; Benefits'!$A:$I,3,FALSE)</f>
        <v>1.1200000000000001</v>
      </c>
      <c r="K2027" s="101">
        <f>VLOOKUP($A2027,'2021-22 Salary &amp; Benefits'!$A:$I,4,FALSE)</f>
        <v>1.1200000000000001</v>
      </c>
      <c r="L2027" s="121">
        <f t="shared" si="431"/>
        <v>0</v>
      </c>
      <c r="M2027" s="29">
        <v>15</v>
      </c>
      <c r="N2027" s="31">
        <f t="shared" si="432"/>
        <v>0</v>
      </c>
      <c r="O2027" s="29">
        <v>1.1000000000000001</v>
      </c>
      <c r="P2027" s="29">
        <v>36</v>
      </c>
      <c r="Q2027" s="32">
        <f t="shared" si="433"/>
        <v>0</v>
      </c>
      <c r="R2027" s="122">
        <f t="shared" si="434"/>
        <v>0</v>
      </c>
      <c r="S2027" s="25">
        <f>VLOOKUP($A2027,'2021-22 Salary &amp; Benefits'!$A:$I,5,FALSE)</f>
        <v>67585</v>
      </c>
      <c r="T2027" s="25">
        <f>VLOOKUP($A2027,'2021-22 Salary &amp; Benefits'!$A:$I,6,FALSE)</f>
        <v>68937</v>
      </c>
      <c r="U2027" s="26">
        <f t="shared" si="435"/>
        <v>0</v>
      </c>
      <c r="V2027" s="26">
        <f t="shared" si="436"/>
        <v>0</v>
      </c>
      <c r="W2027" s="26">
        <f>'2021-22 Salary &amp; Benefits'!G$6</f>
        <v>11848.32</v>
      </c>
      <c r="X2027" s="28">
        <f>'2021-22 Salary &amp; Benefits'!H$6</f>
        <v>0.2271</v>
      </c>
      <c r="Y2027" s="28">
        <f>'2021-22 Salary &amp; Benefits'!I$6</f>
        <v>0.22070000000000001</v>
      </c>
      <c r="Z2027" s="26">
        <f t="shared" si="437"/>
        <v>0</v>
      </c>
      <c r="AA2027" s="27">
        <f t="shared" si="441"/>
        <v>0</v>
      </c>
      <c r="AB2027" s="27">
        <f t="shared" si="438"/>
        <v>0</v>
      </c>
      <c r="AC2027" s="27">
        <f t="shared" si="439"/>
        <v>0</v>
      </c>
      <c r="AD2027" s="26">
        <f t="shared" si="440"/>
        <v>0</v>
      </c>
    </row>
    <row r="2028" spans="1:30" s="5" customFormat="1">
      <c r="A2028" s="129" t="s">
        <v>2451</v>
      </c>
      <c r="B2028" s="129" t="s">
        <v>1337</v>
      </c>
      <c r="C2028" s="130">
        <v>2336</v>
      </c>
      <c r="D2028" s="129" t="s">
        <v>1351</v>
      </c>
      <c r="E2028" s="169">
        <f>VLOOKUP($C2028,'2020-21 School Level AAFTE'!$C:$Z,11,FALSE)</f>
        <v>0.6966</v>
      </c>
      <c r="F2028" s="169" t="str">
        <f>VLOOKUP($C2028,'2020-21 School Level AAFTE'!$C:$Z,8,FALSE)</f>
        <v>Yes</v>
      </c>
      <c r="G2028" s="167">
        <f>VLOOKUP($C2028,'2020-21 School Level AAFTE'!$C:$I,7,FALSE)</f>
        <v>349.04</v>
      </c>
      <c r="H2028" s="145">
        <f>IFERROR(IF(F2028= "yes",VLOOKUP(C2028,Summary!$B:$I,5,0),0),0)</f>
        <v>0</v>
      </c>
      <c r="I2028" s="144">
        <f t="shared" si="430"/>
        <v>349.04</v>
      </c>
      <c r="J2028" s="101">
        <f>VLOOKUP($A2028,'2021-22 Salary &amp; Benefits'!$A:$I,3,FALSE)</f>
        <v>1.1200000000000001</v>
      </c>
      <c r="K2028" s="101">
        <f>VLOOKUP($A2028,'2021-22 Salary &amp; Benefits'!$A:$I,4,FALSE)</f>
        <v>1.1200000000000001</v>
      </c>
      <c r="L2028" s="121">
        <f t="shared" si="431"/>
        <v>349.04</v>
      </c>
      <c r="M2028" s="29">
        <v>15</v>
      </c>
      <c r="N2028" s="31">
        <f t="shared" si="432"/>
        <v>23.269333333333336</v>
      </c>
      <c r="O2028" s="29">
        <v>1.1000000000000001</v>
      </c>
      <c r="P2028" s="29">
        <v>36</v>
      </c>
      <c r="Q2028" s="32">
        <f t="shared" si="433"/>
        <v>921.46560000000022</v>
      </c>
      <c r="R2028" s="122">
        <f t="shared" si="434"/>
        <v>1.0238506666666669</v>
      </c>
      <c r="S2028" s="25">
        <f>VLOOKUP($A2028,'2021-22 Salary &amp; Benefits'!$A:$I,5,FALSE)</f>
        <v>67585</v>
      </c>
      <c r="T2028" s="25">
        <f>VLOOKUP($A2028,'2021-22 Salary &amp; Benefits'!$A:$I,6,FALSE)</f>
        <v>68937</v>
      </c>
      <c r="U2028" s="26">
        <f t="shared" si="435"/>
        <v>77500.580983466702</v>
      </c>
      <c r="V2028" s="26">
        <f t="shared" si="436"/>
        <v>1550.3556334933237</v>
      </c>
      <c r="W2028" s="26">
        <f>'2021-22 Salary &amp; Benefits'!G$6</f>
        <v>11848.32</v>
      </c>
      <c r="X2028" s="28">
        <f>'2021-22 Salary &amp; Benefits'!H$6</f>
        <v>0.2271</v>
      </c>
      <c r="Y2028" s="28">
        <f>'2021-22 Salary &amp; Benefits'!I$6</f>
        <v>0.22070000000000001</v>
      </c>
      <c r="Z2028" s="26">
        <f t="shared" si="437"/>
        <v>30073.455760537268</v>
      </c>
      <c r="AA2028" s="27">
        <f t="shared" si="441"/>
        <v>1317.515610282667</v>
      </c>
      <c r="AB2028" s="27">
        <f t="shared" si="438"/>
        <v>290.77569518938463</v>
      </c>
      <c r="AC2028" s="27">
        <f t="shared" si="439"/>
        <v>1608.2913054720516</v>
      </c>
      <c r="AD2028" s="26">
        <f t="shared" si="440"/>
        <v>110732.68368296935</v>
      </c>
    </row>
    <row r="2029" spans="1:30" s="5" customFormat="1">
      <c r="A2029" s="129" t="s">
        <v>2451</v>
      </c>
      <c r="B2029" s="129" t="s">
        <v>1337</v>
      </c>
      <c r="C2029" s="130">
        <v>2252</v>
      </c>
      <c r="D2029" s="129" t="s">
        <v>1349</v>
      </c>
      <c r="E2029" s="169">
        <f>VLOOKUP($C2029,'2020-21 School Level AAFTE'!$C:$Z,11,FALSE)</f>
        <v>0.73729999999999996</v>
      </c>
      <c r="F2029" s="169" t="str">
        <f>VLOOKUP($C2029,'2020-21 School Level AAFTE'!$C:$Z,8,FALSE)</f>
        <v>Yes</v>
      </c>
      <c r="G2029" s="167">
        <f>VLOOKUP($C2029,'2020-21 School Level AAFTE'!$C:$I,7,FALSE)</f>
        <v>408.4</v>
      </c>
      <c r="H2029" s="145">
        <f>IFERROR(IF(F2029= "yes",VLOOKUP(C2029,Summary!$B:$I,5,0),0),0)</f>
        <v>0</v>
      </c>
      <c r="I2029" s="144">
        <f t="shared" si="430"/>
        <v>408.4</v>
      </c>
      <c r="J2029" s="101">
        <f>VLOOKUP($A2029,'2021-22 Salary &amp; Benefits'!$A:$I,3,FALSE)</f>
        <v>1.1200000000000001</v>
      </c>
      <c r="K2029" s="101">
        <f>VLOOKUP($A2029,'2021-22 Salary &amp; Benefits'!$A:$I,4,FALSE)</f>
        <v>1.1200000000000001</v>
      </c>
      <c r="L2029" s="121">
        <f t="shared" si="431"/>
        <v>408.4</v>
      </c>
      <c r="M2029" s="29">
        <v>15</v>
      </c>
      <c r="N2029" s="31">
        <f t="shared" si="432"/>
        <v>27.226666666666667</v>
      </c>
      <c r="O2029" s="29">
        <v>1.1000000000000001</v>
      </c>
      <c r="P2029" s="29">
        <v>36</v>
      </c>
      <c r="Q2029" s="32">
        <f t="shared" si="433"/>
        <v>1078.1760000000002</v>
      </c>
      <c r="R2029" s="122">
        <f t="shared" si="434"/>
        <v>1.1979733333333336</v>
      </c>
      <c r="S2029" s="25">
        <f>VLOOKUP($A2029,'2021-22 Salary &amp; Benefits'!$A:$I,5,FALSE)</f>
        <v>67585</v>
      </c>
      <c r="T2029" s="25">
        <f>VLOOKUP($A2029,'2021-22 Salary &amp; Benefits'!$A:$I,6,FALSE)</f>
        <v>68937</v>
      </c>
      <c r="U2029" s="26">
        <f t="shared" si="435"/>
        <v>90680.83106133336</v>
      </c>
      <c r="V2029" s="26">
        <f t="shared" si="436"/>
        <v>1814.0191402666533</v>
      </c>
      <c r="W2029" s="26">
        <f>'2021-22 Salary &amp; Benefits'!G$6</f>
        <v>11848.32</v>
      </c>
      <c r="X2029" s="28">
        <f>'2021-22 Salary &amp; Benefits'!H$6</f>
        <v>0.2271</v>
      </c>
      <c r="Y2029" s="28">
        <f>'2021-22 Salary &amp; Benefits'!I$6</f>
        <v>0.22070000000000001</v>
      </c>
      <c r="Z2029" s="26">
        <f t="shared" si="437"/>
        <v>35187.942163085652</v>
      </c>
      <c r="AA2029" s="27">
        <f t="shared" si="441"/>
        <v>1541.5808366933338</v>
      </c>
      <c r="AB2029" s="27">
        <f t="shared" si="438"/>
        <v>340.22689065821879</v>
      </c>
      <c r="AC2029" s="27">
        <f t="shared" si="439"/>
        <v>1881.8077273515526</v>
      </c>
      <c r="AD2029" s="26">
        <f t="shared" si="440"/>
        <v>129564.60009203722</v>
      </c>
    </row>
    <row r="2030" spans="1:30" s="5" customFormat="1">
      <c r="A2030" s="129" t="s">
        <v>2451</v>
      </c>
      <c r="B2030" s="129" t="s">
        <v>1337</v>
      </c>
      <c r="C2030" s="130">
        <v>2941</v>
      </c>
      <c r="D2030" s="129" t="s">
        <v>1369</v>
      </c>
      <c r="E2030" s="169">
        <f>VLOOKUP($C2030,'2020-21 School Level AAFTE'!$C:$Z,11,FALSE)</f>
        <v>0.68120000000000003</v>
      </c>
      <c r="F2030" s="169" t="str">
        <f>VLOOKUP($C2030,'2020-21 School Level AAFTE'!$C:$Z,8,FALSE)</f>
        <v>Yes</v>
      </c>
      <c r="G2030" s="167">
        <f>VLOOKUP($C2030,'2020-21 School Level AAFTE'!$C:$I,7,FALSE)</f>
        <v>336.4</v>
      </c>
      <c r="H2030" s="145">
        <f>IFERROR(IF(F2030= "yes",VLOOKUP(C2030,Summary!$B:$I,5,0),0),0)</f>
        <v>0</v>
      </c>
      <c r="I2030" s="143">
        <f t="shared" si="430"/>
        <v>336.4</v>
      </c>
      <c r="J2030" s="101">
        <f>VLOOKUP($A2030,'2021-22 Salary &amp; Benefits'!$A:$I,3,FALSE)</f>
        <v>1.1200000000000001</v>
      </c>
      <c r="K2030" s="101">
        <f>VLOOKUP($A2030,'2021-22 Salary &amp; Benefits'!$A:$I,4,FALSE)</f>
        <v>1.1200000000000001</v>
      </c>
      <c r="L2030" s="45">
        <f t="shared" si="431"/>
        <v>336.4</v>
      </c>
      <c r="M2030" s="29">
        <v>15</v>
      </c>
      <c r="N2030" s="31">
        <f t="shared" si="432"/>
        <v>22.426666666666666</v>
      </c>
      <c r="O2030" s="29">
        <v>1.1000000000000001</v>
      </c>
      <c r="P2030" s="29">
        <v>36</v>
      </c>
      <c r="Q2030" s="32">
        <f t="shared" si="433"/>
        <v>888.096</v>
      </c>
      <c r="R2030" s="122">
        <f t="shared" si="434"/>
        <v>0.98677333333333339</v>
      </c>
      <c r="S2030" s="25">
        <f>VLOOKUP($A2030,'2021-22 Salary &amp; Benefits'!$A:$I,5,FALSE)</f>
        <v>67585</v>
      </c>
      <c r="T2030" s="25">
        <f>VLOOKUP($A2030,'2021-22 Salary &amp; Benefits'!$A:$I,6,FALSE)</f>
        <v>68937</v>
      </c>
      <c r="U2030" s="26">
        <f t="shared" si="435"/>
        <v>74694.00482133335</v>
      </c>
      <c r="V2030" s="26">
        <f t="shared" si="436"/>
        <v>1494.211652266662</v>
      </c>
      <c r="W2030" s="26">
        <f>'2021-22 Salary &amp; Benefits'!G$6</f>
        <v>11848.32</v>
      </c>
      <c r="X2030" s="28">
        <f>'2021-22 Salary &amp; Benefits'!H$6</f>
        <v>0.2271</v>
      </c>
      <c r="Y2030" s="28">
        <f>'2021-22 Salary &amp; Benefits'!I$6</f>
        <v>0.22070000000000001</v>
      </c>
      <c r="Z2030" s="26">
        <f t="shared" si="437"/>
        <v>28984.387227380059</v>
      </c>
      <c r="AA2030" s="27">
        <f t="shared" si="441"/>
        <v>1269.8036078933335</v>
      </c>
      <c r="AB2030" s="27">
        <f t="shared" si="438"/>
        <v>280.24565626205873</v>
      </c>
      <c r="AC2030" s="27">
        <f t="shared" si="439"/>
        <v>1550.0492641553922</v>
      </c>
      <c r="AD2030" s="26">
        <f t="shared" si="440"/>
        <v>106722.65296513545</v>
      </c>
    </row>
    <row r="2031" spans="1:30" s="5" customFormat="1">
      <c r="A2031" s="129" t="s">
        <v>2451</v>
      </c>
      <c r="B2031" s="129" t="s">
        <v>1337</v>
      </c>
      <c r="C2031" s="130">
        <v>2376</v>
      </c>
      <c r="D2031" s="129" t="s">
        <v>1355</v>
      </c>
      <c r="E2031" s="169">
        <f>VLOOKUP($C2031,'2020-21 School Level AAFTE'!$C:$Z,11,FALSE)</f>
        <v>0.28449999999999998</v>
      </c>
      <c r="F2031" s="169" t="str">
        <f>VLOOKUP($C2031,'2020-21 School Level AAFTE'!$C:$Z,8,FALSE)</f>
        <v>No</v>
      </c>
      <c r="G2031" s="167">
        <f>VLOOKUP($C2031,'2020-21 School Level AAFTE'!$C:$I,7,FALSE)</f>
        <v>791.21</v>
      </c>
      <c r="H2031" s="145">
        <f>IFERROR(IF(F2031= "yes",VLOOKUP(C2031,Summary!$B:$I,5,0),0),0)</f>
        <v>0</v>
      </c>
      <c r="I2031" s="143">
        <f t="shared" si="430"/>
        <v>0</v>
      </c>
      <c r="J2031" s="101">
        <f>VLOOKUP($A2031,'2021-22 Salary &amp; Benefits'!$A:$I,3,FALSE)</f>
        <v>1.1200000000000001</v>
      </c>
      <c r="K2031" s="101">
        <f>VLOOKUP($A2031,'2021-22 Salary &amp; Benefits'!$A:$I,4,FALSE)</f>
        <v>1.1200000000000001</v>
      </c>
      <c r="L2031" s="45">
        <f t="shared" si="431"/>
        <v>0</v>
      </c>
      <c r="M2031" s="29">
        <v>15</v>
      </c>
      <c r="N2031" s="31">
        <f t="shared" si="432"/>
        <v>0</v>
      </c>
      <c r="O2031" s="29">
        <v>1.1000000000000001</v>
      </c>
      <c r="P2031" s="29">
        <v>36</v>
      </c>
      <c r="Q2031" s="32">
        <f t="shared" si="433"/>
        <v>0</v>
      </c>
      <c r="R2031" s="122">
        <f t="shared" si="434"/>
        <v>0</v>
      </c>
      <c r="S2031" s="25">
        <f>VLOOKUP($A2031,'2021-22 Salary &amp; Benefits'!$A:$I,5,FALSE)</f>
        <v>67585</v>
      </c>
      <c r="T2031" s="25">
        <f>VLOOKUP($A2031,'2021-22 Salary &amp; Benefits'!$A:$I,6,FALSE)</f>
        <v>68937</v>
      </c>
      <c r="U2031" s="26">
        <f t="shared" si="435"/>
        <v>0</v>
      </c>
      <c r="V2031" s="26">
        <f t="shared" si="436"/>
        <v>0</v>
      </c>
      <c r="W2031" s="26">
        <f>'2021-22 Salary &amp; Benefits'!G$6</f>
        <v>11848.32</v>
      </c>
      <c r="X2031" s="28">
        <f>'2021-22 Salary &amp; Benefits'!H$6</f>
        <v>0.2271</v>
      </c>
      <c r="Y2031" s="28">
        <f>'2021-22 Salary &amp; Benefits'!I$6</f>
        <v>0.22070000000000001</v>
      </c>
      <c r="Z2031" s="26">
        <f t="shared" si="437"/>
        <v>0</v>
      </c>
      <c r="AA2031" s="27">
        <f t="shared" si="441"/>
        <v>0</v>
      </c>
      <c r="AB2031" s="27">
        <f t="shared" si="438"/>
        <v>0</v>
      </c>
      <c r="AC2031" s="27">
        <f t="shared" si="439"/>
        <v>0</v>
      </c>
      <c r="AD2031" s="26">
        <f t="shared" si="440"/>
        <v>0</v>
      </c>
    </row>
    <row r="2032" spans="1:30" s="5" customFormat="1">
      <c r="A2032" s="129" t="s">
        <v>2451</v>
      </c>
      <c r="B2032" s="129" t="s">
        <v>1337</v>
      </c>
      <c r="C2032" s="130">
        <v>3453</v>
      </c>
      <c r="D2032" s="129" t="s">
        <v>1380</v>
      </c>
      <c r="E2032" s="169">
        <f>VLOOKUP($C2032,'2020-21 School Level AAFTE'!$C:$Z,11,FALSE)</f>
        <v>0.84809999999999997</v>
      </c>
      <c r="F2032" s="169" t="str">
        <f>VLOOKUP($C2032,'2020-21 School Level AAFTE'!$C:$Z,8,FALSE)</f>
        <v>Yes</v>
      </c>
      <c r="G2032" s="167">
        <f>VLOOKUP($C2032,'2020-21 School Level AAFTE'!$C:$I,7,FALSE)</f>
        <v>358</v>
      </c>
      <c r="H2032" s="145">
        <f>IFERROR(IF(F2032= "yes",VLOOKUP(C2032,Summary!$B:$I,5,0),0),0)</f>
        <v>0</v>
      </c>
      <c r="I2032" s="143">
        <f t="shared" si="430"/>
        <v>358</v>
      </c>
      <c r="J2032" s="101">
        <f>VLOOKUP($A2032,'2021-22 Salary &amp; Benefits'!$A:$I,3,FALSE)</f>
        <v>1.1200000000000001</v>
      </c>
      <c r="K2032" s="101">
        <f>VLOOKUP($A2032,'2021-22 Salary &amp; Benefits'!$A:$I,4,FALSE)</f>
        <v>1.1200000000000001</v>
      </c>
      <c r="L2032" s="45">
        <f t="shared" si="431"/>
        <v>358</v>
      </c>
      <c r="M2032" s="29">
        <v>15</v>
      </c>
      <c r="N2032" s="31">
        <f t="shared" si="432"/>
        <v>23.866666666666667</v>
      </c>
      <c r="O2032" s="29">
        <v>1.1000000000000001</v>
      </c>
      <c r="P2032" s="29">
        <v>36</v>
      </c>
      <c r="Q2032" s="32">
        <f t="shared" si="433"/>
        <v>945.12000000000012</v>
      </c>
      <c r="R2032" s="122">
        <f t="shared" si="434"/>
        <v>1.0501333333333334</v>
      </c>
      <c r="S2032" s="25">
        <f>VLOOKUP($A2032,'2021-22 Salary &amp; Benefits'!$A:$I,5,FALSE)</f>
        <v>67585</v>
      </c>
      <c r="T2032" s="25">
        <f>VLOOKUP($A2032,'2021-22 Salary &amp; Benefits'!$A:$I,6,FALSE)</f>
        <v>68937</v>
      </c>
      <c r="U2032" s="26">
        <f t="shared" si="435"/>
        <v>79490.052693333346</v>
      </c>
      <c r="V2032" s="26">
        <f t="shared" si="436"/>
        <v>1590.1538986666565</v>
      </c>
      <c r="W2032" s="26">
        <f>'2021-22 Salary &amp; Benefits'!G$6</f>
        <v>11848.32</v>
      </c>
      <c r="X2032" s="28">
        <f>'2021-22 Salary &amp; Benefits'!H$6</f>
        <v>0.2271</v>
      </c>
      <c r="Y2032" s="28">
        <f>'2021-22 Salary &amp; Benefits'!I$6</f>
        <v>0.22070000000000001</v>
      </c>
      <c r="Z2032" s="26">
        <f t="shared" si="437"/>
        <v>30845.453708091733</v>
      </c>
      <c r="AA2032" s="27">
        <f t="shared" si="441"/>
        <v>1351.3367765333332</v>
      </c>
      <c r="AB2032" s="27">
        <f t="shared" si="438"/>
        <v>298.24002658090666</v>
      </c>
      <c r="AC2032" s="27">
        <f t="shared" si="439"/>
        <v>1649.57680311424</v>
      </c>
      <c r="AD2032" s="26">
        <f t="shared" si="440"/>
        <v>113575.23710320597</v>
      </c>
    </row>
    <row r="2033" spans="1:30" s="5" customFormat="1">
      <c r="A2033" s="129" t="s">
        <v>2451</v>
      </c>
      <c r="B2033" s="129" t="s">
        <v>1337</v>
      </c>
      <c r="C2033" s="130">
        <v>3244</v>
      </c>
      <c r="D2033" s="129" t="s">
        <v>1373</v>
      </c>
      <c r="E2033" s="169">
        <f>VLOOKUP($C2033,'2020-21 School Level AAFTE'!$C:$Z,11,FALSE)</f>
        <v>0.3397</v>
      </c>
      <c r="F2033" s="169" t="str">
        <f>VLOOKUP($C2033,'2020-21 School Level AAFTE'!$C:$Z,8,FALSE)</f>
        <v>No</v>
      </c>
      <c r="G2033" s="167">
        <f>VLOOKUP($C2033,'2020-21 School Level AAFTE'!$C:$I,7,FALSE)</f>
        <v>650.44000000000005</v>
      </c>
      <c r="H2033" s="145">
        <f>IFERROR(IF(F2033= "yes",VLOOKUP(C2033,Summary!$B:$I,5,0),0),0)</f>
        <v>0</v>
      </c>
      <c r="I2033" s="143">
        <f t="shared" si="430"/>
        <v>0</v>
      </c>
      <c r="J2033" s="101">
        <f>VLOOKUP($A2033,'2021-22 Salary &amp; Benefits'!$A:$I,3,FALSE)</f>
        <v>1.1200000000000001</v>
      </c>
      <c r="K2033" s="101">
        <f>VLOOKUP($A2033,'2021-22 Salary &amp; Benefits'!$A:$I,4,FALSE)</f>
        <v>1.1200000000000001</v>
      </c>
      <c r="L2033" s="45">
        <f t="shared" si="431"/>
        <v>0</v>
      </c>
      <c r="M2033" s="29">
        <v>15</v>
      </c>
      <c r="N2033" s="31">
        <f t="shared" si="432"/>
        <v>0</v>
      </c>
      <c r="O2033" s="29">
        <v>1.1000000000000001</v>
      </c>
      <c r="P2033" s="29">
        <v>36</v>
      </c>
      <c r="Q2033" s="32">
        <f t="shared" si="433"/>
        <v>0</v>
      </c>
      <c r="R2033" s="122">
        <f t="shared" si="434"/>
        <v>0</v>
      </c>
      <c r="S2033" s="25">
        <f>VLOOKUP($A2033,'2021-22 Salary &amp; Benefits'!$A:$I,5,FALSE)</f>
        <v>67585</v>
      </c>
      <c r="T2033" s="25">
        <f>VLOOKUP($A2033,'2021-22 Salary &amp; Benefits'!$A:$I,6,FALSE)</f>
        <v>68937</v>
      </c>
      <c r="U2033" s="26">
        <f t="shared" si="435"/>
        <v>0</v>
      </c>
      <c r="V2033" s="26">
        <f t="shared" si="436"/>
        <v>0</v>
      </c>
      <c r="W2033" s="26">
        <f>'2021-22 Salary &amp; Benefits'!G$6</f>
        <v>11848.32</v>
      </c>
      <c r="X2033" s="28">
        <f>'2021-22 Salary &amp; Benefits'!H$6</f>
        <v>0.2271</v>
      </c>
      <c r="Y2033" s="28">
        <f>'2021-22 Salary &amp; Benefits'!I$6</f>
        <v>0.22070000000000001</v>
      </c>
      <c r="Z2033" s="26">
        <f t="shared" si="437"/>
        <v>0</v>
      </c>
      <c r="AA2033" s="27">
        <f t="shared" si="441"/>
        <v>0</v>
      </c>
      <c r="AB2033" s="27">
        <f t="shared" si="438"/>
        <v>0</v>
      </c>
      <c r="AC2033" s="27">
        <f t="shared" si="439"/>
        <v>0</v>
      </c>
      <c r="AD2033" s="26">
        <f t="shared" si="440"/>
        <v>0</v>
      </c>
    </row>
    <row r="2034" spans="1:30" s="5" customFormat="1">
      <c r="A2034" s="129" t="s">
        <v>2451</v>
      </c>
      <c r="B2034" s="129" t="s">
        <v>1337</v>
      </c>
      <c r="C2034" s="130">
        <v>3398</v>
      </c>
      <c r="D2034" s="129" t="s">
        <v>1376</v>
      </c>
      <c r="E2034" s="169">
        <f>VLOOKUP($C2034,'2020-21 School Level AAFTE'!$C:$Z,11,FALSE)</f>
        <v>0.68459999999999999</v>
      </c>
      <c r="F2034" s="169" t="str">
        <f>VLOOKUP($C2034,'2020-21 School Level AAFTE'!$C:$Z,8,FALSE)</f>
        <v>Yes</v>
      </c>
      <c r="G2034" s="167">
        <f>VLOOKUP($C2034,'2020-21 School Level AAFTE'!$C:$I,7,FALSE)</f>
        <v>1347.06</v>
      </c>
      <c r="H2034" s="145">
        <f>IFERROR(IF(F2034= "yes",VLOOKUP(C2034,Summary!$B:$I,5,0),0),0)</f>
        <v>0</v>
      </c>
      <c r="I2034" s="144">
        <f t="shared" si="430"/>
        <v>1347.06</v>
      </c>
      <c r="J2034" s="101">
        <f>VLOOKUP($A2034,'2021-22 Salary &amp; Benefits'!$A:$I,3,FALSE)</f>
        <v>1.1200000000000001</v>
      </c>
      <c r="K2034" s="101">
        <f>VLOOKUP($A2034,'2021-22 Salary &amp; Benefits'!$A:$I,4,FALSE)</f>
        <v>1.1200000000000001</v>
      </c>
      <c r="L2034" s="121">
        <f t="shared" si="431"/>
        <v>1347.06</v>
      </c>
      <c r="M2034" s="29">
        <v>15</v>
      </c>
      <c r="N2034" s="31">
        <f t="shared" si="432"/>
        <v>89.804000000000002</v>
      </c>
      <c r="O2034" s="29">
        <v>1.1000000000000001</v>
      </c>
      <c r="P2034" s="29">
        <v>36</v>
      </c>
      <c r="Q2034" s="32">
        <f t="shared" si="433"/>
        <v>3556.2384000000002</v>
      </c>
      <c r="R2034" s="122">
        <f t="shared" si="434"/>
        <v>3.9513760000000002</v>
      </c>
      <c r="S2034" s="25">
        <f>VLOOKUP($A2034,'2021-22 Salary &amp; Benefits'!$A:$I,5,FALSE)</f>
        <v>67585</v>
      </c>
      <c r="T2034" s="25">
        <f>VLOOKUP($A2034,'2021-22 Salary &amp; Benefits'!$A:$I,6,FALSE)</f>
        <v>68937</v>
      </c>
      <c r="U2034" s="26">
        <f t="shared" si="435"/>
        <v>299100.19659520005</v>
      </c>
      <c r="V2034" s="26">
        <f t="shared" si="436"/>
        <v>5983.3315942399786</v>
      </c>
      <c r="W2034" s="26">
        <f>'2021-22 Salary &amp; Benefits'!G$6</f>
        <v>11848.32</v>
      </c>
      <c r="X2034" s="28">
        <f>'2021-22 Salary &amp; Benefits'!H$6</f>
        <v>0.2271</v>
      </c>
      <c r="Y2034" s="28">
        <f>'2021-22 Salary &amp; Benefits'!I$6</f>
        <v>0.22070000000000001</v>
      </c>
      <c r="Z2034" s="26">
        <f t="shared" si="437"/>
        <v>116063.34321793867</v>
      </c>
      <c r="AA2034" s="27">
        <f t="shared" si="441"/>
        <v>5084.7254698240004</v>
      </c>
      <c r="AB2034" s="27">
        <f t="shared" si="438"/>
        <v>1122.1989111901569</v>
      </c>
      <c r="AC2034" s="27">
        <f t="shared" si="439"/>
        <v>6206.924381014157</v>
      </c>
      <c r="AD2034" s="26">
        <f t="shared" si="440"/>
        <v>427353.79578839283</v>
      </c>
    </row>
    <row r="2035" spans="1:30" s="5" customFormat="1">
      <c r="A2035" s="129" t="s">
        <v>2451</v>
      </c>
      <c r="B2035" s="129" t="s">
        <v>1337</v>
      </c>
      <c r="C2035" s="130">
        <v>2247</v>
      </c>
      <c r="D2035" s="129" t="s">
        <v>1348</v>
      </c>
      <c r="E2035" s="169">
        <f>VLOOKUP($C2035,'2020-21 School Level AAFTE'!$C:$Z,11,FALSE)</f>
        <v>0.51170000000000004</v>
      </c>
      <c r="F2035" s="169" t="str">
        <f>VLOOKUP($C2035,'2020-21 School Level AAFTE'!$C:$Z,8,FALSE)</f>
        <v>Yes</v>
      </c>
      <c r="G2035" s="167">
        <f>VLOOKUP($C2035,'2020-21 School Level AAFTE'!$C:$I,7,FALSE)</f>
        <v>347.3</v>
      </c>
      <c r="H2035" s="145">
        <f>IFERROR(IF(F2035= "yes",VLOOKUP(C2035,Summary!$B:$I,5,0),0),0)</f>
        <v>0</v>
      </c>
      <c r="I2035" s="144">
        <f t="shared" si="430"/>
        <v>347.3</v>
      </c>
      <c r="J2035" s="101">
        <f>VLOOKUP($A2035,'2021-22 Salary &amp; Benefits'!$A:$I,3,FALSE)</f>
        <v>1.1200000000000001</v>
      </c>
      <c r="K2035" s="101">
        <f>VLOOKUP($A2035,'2021-22 Salary &amp; Benefits'!$A:$I,4,FALSE)</f>
        <v>1.1200000000000001</v>
      </c>
      <c r="L2035" s="121">
        <f t="shared" si="431"/>
        <v>347.3</v>
      </c>
      <c r="M2035" s="29">
        <v>15</v>
      </c>
      <c r="N2035" s="31">
        <f t="shared" si="432"/>
        <v>23.153333333333332</v>
      </c>
      <c r="O2035" s="29">
        <v>1.1000000000000001</v>
      </c>
      <c r="P2035" s="29">
        <v>36</v>
      </c>
      <c r="Q2035" s="32">
        <f t="shared" si="433"/>
        <v>916.87200000000007</v>
      </c>
      <c r="R2035" s="122">
        <f t="shared" si="434"/>
        <v>1.0187466666666667</v>
      </c>
      <c r="S2035" s="25">
        <f>VLOOKUP($A2035,'2021-22 Salary &amp; Benefits'!$A:$I,5,FALSE)</f>
        <v>67585</v>
      </c>
      <c r="T2035" s="25">
        <f>VLOOKUP($A2035,'2021-22 Salary &amp; Benefits'!$A:$I,6,FALSE)</f>
        <v>68937</v>
      </c>
      <c r="U2035" s="26">
        <f t="shared" si="435"/>
        <v>77114.232682666683</v>
      </c>
      <c r="V2035" s="26">
        <f t="shared" si="436"/>
        <v>1542.6269525333191</v>
      </c>
      <c r="W2035" s="26">
        <f>'2021-22 Salary &amp; Benefits'!G$6</f>
        <v>11848.32</v>
      </c>
      <c r="X2035" s="28">
        <f>'2021-22 Salary &amp; Benefits'!H$6</f>
        <v>0.2271</v>
      </c>
      <c r="Y2035" s="28">
        <f>'2021-22 Salary &amp; Benefits'!I$6</f>
        <v>0.22070000000000001</v>
      </c>
      <c r="Z2035" s="26">
        <f t="shared" si="437"/>
        <v>29923.536516257707</v>
      </c>
      <c r="AA2035" s="27">
        <f t="shared" si="441"/>
        <v>1310.9476605866666</v>
      </c>
      <c r="AB2035" s="27">
        <f t="shared" si="438"/>
        <v>289.32614869147733</v>
      </c>
      <c r="AC2035" s="27">
        <f t="shared" si="439"/>
        <v>1600.273809278144</v>
      </c>
      <c r="AD2035" s="26">
        <f t="shared" si="440"/>
        <v>110180.66996073586</v>
      </c>
    </row>
    <row r="2036" spans="1:30" s="5" customFormat="1">
      <c r="A2036" s="129" t="s">
        <v>2451</v>
      </c>
      <c r="B2036" s="129" t="s">
        <v>1337</v>
      </c>
      <c r="C2036" s="130">
        <v>4109</v>
      </c>
      <c r="D2036" s="129" t="s">
        <v>1384</v>
      </c>
      <c r="E2036" s="169">
        <f>VLOOKUP($C2036,'2020-21 School Level AAFTE'!$C:$Z,11,FALSE)</f>
        <v>0.84930000000000005</v>
      </c>
      <c r="F2036" s="169" t="str">
        <f>VLOOKUP($C2036,'2020-21 School Level AAFTE'!$C:$Z,8,FALSE)</f>
        <v>Yes</v>
      </c>
      <c r="G2036" s="167">
        <f>VLOOKUP($C2036,'2020-21 School Level AAFTE'!$C:$I,7,FALSE)</f>
        <v>136.04</v>
      </c>
      <c r="H2036" s="145">
        <f>IFERROR(IF(F2036= "yes",VLOOKUP(C2036,Summary!$B:$I,5,0),0),0)</f>
        <v>0</v>
      </c>
      <c r="I2036" s="144">
        <f t="shared" si="430"/>
        <v>136.04</v>
      </c>
      <c r="J2036" s="101">
        <f>VLOOKUP($A2036,'2021-22 Salary &amp; Benefits'!$A:$I,3,FALSE)</f>
        <v>1.1200000000000001</v>
      </c>
      <c r="K2036" s="101">
        <f>VLOOKUP($A2036,'2021-22 Salary &amp; Benefits'!$A:$I,4,FALSE)</f>
        <v>1.1200000000000001</v>
      </c>
      <c r="L2036" s="121">
        <f t="shared" si="431"/>
        <v>136.04</v>
      </c>
      <c r="M2036" s="29">
        <v>15</v>
      </c>
      <c r="N2036" s="31">
        <f t="shared" si="432"/>
        <v>9.0693333333333328</v>
      </c>
      <c r="O2036" s="29">
        <v>1.1000000000000001</v>
      </c>
      <c r="P2036" s="29">
        <v>36</v>
      </c>
      <c r="Q2036" s="32">
        <f t="shared" si="433"/>
        <v>359.14560000000006</v>
      </c>
      <c r="R2036" s="122">
        <f t="shared" si="434"/>
        <v>0.39905066666666672</v>
      </c>
      <c r="S2036" s="25">
        <f>VLOOKUP($A2036,'2021-22 Salary &amp; Benefits'!$A:$I,5,FALSE)</f>
        <v>67585</v>
      </c>
      <c r="T2036" s="25">
        <f>VLOOKUP($A2036,'2021-22 Salary &amp; Benefits'!$A:$I,6,FALSE)</f>
        <v>68937</v>
      </c>
      <c r="U2036" s="26">
        <f t="shared" si="435"/>
        <v>30206.220023466674</v>
      </c>
      <c r="V2036" s="26">
        <f t="shared" si="436"/>
        <v>604.25848149333251</v>
      </c>
      <c r="W2036" s="26">
        <f>'2021-22 Salary &amp; Benefits'!G$6</f>
        <v>11848.32</v>
      </c>
      <c r="X2036" s="28">
        <f>'2021-22 Salary &amp; Benefits'!H$6</f>
        <v>0.2271</v>
      </c>
      <c r="Y2036" s="28">
        <f>'2021-22 Salary &amp; Benefits'!I$6</f>
        <v>0.22070000000000001</v>
      </c>
      <c r="Z2036" s="26">
        <f t="shared" si="437"/>
        <v>11721.27240907486</v>
      </c>
      <c r="AA2036" s="27">
        <f t="shared" si="441"/>
        <v>513.5079750826668</v>
      </c>
      <c r="AB2036" s="27">
        <f t="shared" si="438"/>
        <v>113.33121010074457</v>
      </c>
      <c r="AC2036" s="27">
        <f t="shared" si="439"/>
        <v>626.83918518341136</v>
      </c>
      <c r="AD2036" s="26">
        <f t="shared" si="440"/>
        <v>43158.59009921828</v>
      </c>
    </row>
    <row r="2037" spans="1:30" s="5" customFormat="1">
      <c r="A2037" s="129" t="s">
        <v>2451</v>
      </c>
      <c r="B2037" s="129" t="s">
        <v>1337</v>
      </c>
      <c r="C2037" s="130">
        <v>4283</v>
      </c>
      <c r="D2037" s="129" t="s">
        <v>1385</v>
      </c>
      <c r="E2037" s="169">
        <f>VLOOKUP($C2037,'2020-21 School Level AAFTE'!$C:$Z,11,FALSE)</f>
        <v>0.93459999999999999</v>
      </c>
      <c r="F2037" s="169" t="str">
        <f>VLOOKUP($C2037,'2020-21 School Level AAFTE'!$C:$Z,8,FALSE)</f>
        <v>Yes</v>
      </c>
      <c r="G2037" s="167">
        <f>VLOOKUP($C2037,'2020-21 School Level AAFTE'!$C:$I,7,FALSE)</f>
        <v>15.78</v>
      </c>
      <c r="H2037" s="145">
        <f>IFERROR(IF(F2037= "yes",VLOOKUP(C2037,Summary!$B:$I,5,0),0),0)</f>
        <v>0</v>
      </c>
      <c r="I2037" s="144">
        <f t="shared" si="430"/>
        <v>15.78</v>
      </c>
      <c r="J2037" s="101">
        <f>VLOOKUP($A2037,'2021-22 Salary &amp; Benefits'!$A:$I,3,FALSE)</f>
        <v>1.1200000000000001</v>
      </c>
      <c r="K2037" s="101">
        <f>VLOOKUP($A2037,'2021-22 Salary &amp; Benefits'!$A:$I,4,FALSE)</f>
        <v>1.1200000000000001</v>
      </c>
      <c r="L2037" s="121">
        <f t="shared" si="431"/>
        <v>15.78</v>
      </c>
      <c r="M2037" s="29">
        <v>15</v>
      </c>
      <c r="N2037" s="31">
        <f t="shared" si="432"/>
        <v>1.052</v>
      </c>
      <c r="O2037" s="29">
        <v>1.1000000000000001</v>
      </c>
      <c r="P2037" s="29">
        <v>36</v>
      </c>
      <c r="Q2037" s="32">
        <f t="shared" si="433"/>
        <v>41.659200000000006</v>
      </c>
      <c r="R2037" s="122">
        <f t="shared" si="434"/>
        <v>4.6288000000000003E-2</v>
      </c>
      <c r="S2037" s="25">
        <f>VLOOKUP($A2037,'2021-22 Salary &amp; Benefits'!$A:$I,5,FALSE)</f>
        <v>67585</v>
      </c>
      <c r="T2037" s="25">
        <f>VLOOKUP($A2037,'2021-22 Salary &amp; Benefits'!$A:$I,6,FALSE)</f>
        <v>68937</v>
      </c>
      <c r="U2037" s="26">
        <f t="shared" si="435"/>
        <v>3503.7794176000007</v>
      </c>
      <c r="V2037" s="26">
        <f t="shared" si="436"/>
        <v>70.09114111999952</v>
      </c>
      <c r="W2037" s="26">
        <f>'2021-22 Salary &amp; Benefits'!G$6</f>
        <v>11848.32</v>
      </c>
      <c r="X2037" s="28">
        <f>'2021-22 Salary &amp; Benefits'!H$6</f>
        <v>0.2271</v>
      </c>
      <c r="Y2037" s="28">
        <f>'2021-22 Salary &amp; Benefits'!I$6</f>
        <v>0.22070000000000001</v>
      </c>
      <c r="Z2037" s="26">
        <f t="shared" si="437"/>
        <v>1359.6124567421439</v>
      </c>
      <c r="AA2037" s="27">
        <f t="shared" si="441"/>
        <v>59.564509311999998</v>
      </c>
      <c r="AB2037" s="27">
        <f t="shared" si="438"/>
        <v>13.145887205158401</v>
      </c>
      <c r="AC2037" s="27">
        <f t="shared" si="439"/>
        <v>72.710396517158401</v>
      </c>
      <c r="AD2037" s="26">
        <f t="shared" si="440"/>
        <v>5006.1934119793023</v>
      </c>
    </row>
    <row r="2038" spans="1:30" s="5" customFormat="1">
      <c r="A2038" s="129" t="s">
        <v>2451</v>
      </c>
      <c r="B2038" s="129" t="s">
        <v>1337</v>
      </c>
      <c r="C2038" s="130">
        <v>2169</v>
      </c>
      <c r="D2038" s="129" t="s">
        <v>1346</v>
      </c>
      <c r="E2038" s="169">
        <f>VLOOKUP($C2038,'2020-21 School Level AAFTE'!$C:$Z,11,FALSE)</f>
        <v>0.32640000000000002</v>
      </c>
      <c r="F2038" s="169" t="str">
        <f>VLOOKUP($C2038,'2020-21 School Level AAFTE'!$C:$Z,8,FALSE)</f>
        <v>No</v>
      </c>
      <c r="G2038" s="167">
        <f>VLOOKUP($C2038,'2020-21 School Level AAFTE'!$C:$I,7,FALSE)</f>
        <v>330.24</v>
      </c>
      <c r="H2038" s="145">
        <f>IFERROR(IF(F2038= "yes",VLOOKUP(C2038,Summary!$B:$I,5,0),0),0)</f>
        <v>0</v>
      </c>
      <c r="I2038" s="144">
        <f t="shared" si="430"/>
        <v>0</v>
      </c>
      <c r="J2038" s="101">
        <f>VLOOKUP($A2038,'2021-22 Salary &amp; Benefits'!$A:$I,3,FALSE)</f>
        <v>1.1200000000000001</v>
      </c>
      <c r="K2038" s="101">
        <f>VLOOKUP($A2038,'2021-22 Salary &amp; Benefits'!$A:$I,4,FALSE)</f>
        <v>1.1200000000000001</v>
      </c>
      <c r="L2038" s="121">
        <f t="shared" si="431"/>
        <v>0</v>
      </c>
      <c r="M2038" s="29">
        <v>15</v>
      </c>
      <c r="N2038" s="31">
        <f t="shared" si="432"/>
        <v>0</v>
      </c>
      <c r="O2038" s="29">
        <v>1.1000000000000001</v>
      </c>
      <c r="P2038" s="29">
        <v>36</v>
      </c>
      <c r="Q2038" s="32">
        <f t="shared" si="433"/>
        <v>0</v>
      </c>
      <c r="R2038" s="122">
        <f t="shared" si="434"/>
        <v>0</v>
      </c>
      <c r="S2038" s="25">
        <f>VLOOKUP($A2038,'2021-22 Salary &amp; Benefits'!$A:$I,5,FALSE)</f>
        <v>67585</v>
      </c>
      <c r="T2038" s="25">
        <f>VLOOKUP($A2038,'2021-22 Salary &amp; Benefits'!$A:$I,6,FALSE)</f>
        <v>68937</v>
      </c>
      <c r="U2038" s="26">
        <f t="shared" si="435"/>
        <v>0</v>
      </c>
      <c r="V2038" s="26">
        <f t="shared" si="436"/>
        <v>0</v>
      </c>
      <c r="W2038" s="26">
        <f>'2021-22 Salary &amp; Benefits'!G$6</f>
        <v>11848.32</v>
      </c>
      <c r="X2038" s="28">
        <f>'2021-22 Salary &amp; Benefits'!H$6</f>
        <v>0.2271</v>
      </c>
      <c r="Y2038" s="28">
        <f>'2021-22 Salary &amp; Benefits'!I$6</f>
        <v>0.22070000000000001</v>
      </c>
      <c r="Z2038" s="26">
        <f t="shared" si="437"/>
        <v>0</v>
      </c>
      <c r="AA2038" s="27">
        <f t="shared" si="441"/>
        <v>0</v>
      </c>
      <c r="AB2038" s="27">
        <f t="shared" si="438"/>
        <v>0</v>
      </c>
      <c r="AC2038" s="27">
        <f t="shared" si="439"/>
        <v>0</v>
      </c>
      <c r="AD2038" s="26">
        <f t="shared" si="440"/>
        <v>0</v>
      </c>
    </row>
    <row r="2039" spans="1:30" s="5" customFormat="1">
      <c r="A2039" s="129" t="s">
        <v>2451</v>
      </c>
      <c r="B2039" s="129" t="s">
        <v>1337</v>
      </c>
      <c r="C2039" s="130">
        <v>2806</v>
      </c>
      <c r="D2039" s="129" t="s">
        <v>1362</v>
      </c>
      <c r="E2039" s="169">
        <f>VLOOKUP($C2039,'2020-21 School Level AAFTE'!$C:$Z,11,FALSE)</f>
        <v>0.80010000000000003</v>
      </c>
      <c r="F2039" s="169" t="str">
        <f>VLOOKUP($C2039,'2020-21 School Level AAFTE'!$C:$Z,8,FALSE)</f>
        <v>Yes</v>
      </c>
      <c r="G2039" s="167">
        <f>VLOOKUP($C2039,'2020-21 School Level AAFTE'!$C:$I,7,FALSE)</f>
        <v>362.6</v>
      </c>
      <c r="H2039" s="145">
        <f>IFERROR(IF(F2039= "yes",VLOOKUP(C2039,Summary!$B:$I,5,0),0),0)</f>
        <v>0</v>
      </c>
      <c r="I2039" s="143">
        <f t="shared" si="430"/>
        <v>362.6</v>
      </c>
      <c r="J2039" s="101">
        <f>VLOOKUP($A2039,'2021-22 Salary &amp; Benefits'!$A:$I,3,FALSE)</f>
        <v>1.1200000000000001</v>
      </c>
      <c r="K2039" s="101">
        <f>VLOOKUP($A2039,'2021-22 Salary &amp; Benefits'!$A:$I,4,FALSE)</f>
        <v>1.1200000000000001</v>
      </c>
      <c r="L2039" s="45">
        <f t="shared" si="431"/>
        <v>362.6</v>
      </c>
      <c r="M2039" s="29">
        <v>15</v>
      </c>
      <c r="N2039" s="31">
        <f t="shared" si="432"/>
        <v>24.173333333333336</v>
      </c>
      <c r="O2039" s="29">
        <v>1.1000000000000001</v>
      </c>
      <c r="P2039" s="29">
        <v>36</v>
      </c>
      <c r="Q2039" s="32">
        <f t="shared" si="433"/>
        <v>957.26400000000012</v>
      </c>
      <c r="R2039" s="122">
        <f t="shared" si="434"/>
        <v>1.0636266666666667</v>
      </c>
      <c r="S2039" s="25">
        <f>VLOOKUP($A2039,'2021-22 Salary &amp; Benefits'!$A:$I,5,FALSE)</f>
        <v>67585</v>
      </c>
      <c r="T2039" s="25">
        <f>VLOOKUP($A2039,'2021-22 Salary &amp; Benefits'!$A:$I,6,FALSE)</f>
        <v>68937</v>
      </c>
      <c r="U2039" s="26">
        <f t="shared" si="435"/>
        <v>80511.433258666686</v>
      </c>
      <c r="V2039" s="26">
        <f t="shared" si="436"/>
        <v>1610.5860437333176</v>
      </c>
      <c r="W2039" s="26">
        <f>'2021-22 Salary &amp; Benefits'!G$6</f>
        <v>11848.32</v>
      </c>
      <c r="X2039" s="28">
        <f>'2021-22 Salary &amp; Benefits'!H$6</f>
        <v>0.2271</v>
      </c>
      <c r="Y2039" s="28">
        <f>'2021-22 Salary &amp; Benefits'!I$6</f>
        <v>0.22070000000000001</v>
      </c>
      <c r="Z2039" s="26">
        <f t="shared" si="437"/>
        <v>31241.791940095147</v>
      </c>
      <c r="AA2039" s="27">
        <f t="shared" si="441"/>
        <v>1368.7003217066667</v>
      </c>
      <c r="AB2039" s="27">
        <f t="shared" si="438"/>
        <v>302.07216100066137</v>
      </c>
      <c r="AC2039" s="27">
        <f t="shared" si="439"/>
        <v>1670.772482707328</v>
      </c>
      <c r="AD2039" s="26">
        <f t="shared" si="440"/>
        <v>115034.58372520248</v>
      </c>
    </row>
    <row r="2040" spans="1:30" s="5" customFormat="1">
      <c r="A2040" s="129" t="s">
        <v>2451</v>
      </c>
      <c r="B2040" s="129" t="s">
        <v>1337</v>
      </c>
      <c r="C2040" s="130">
        <v>2275</v>
      </c>
      <c r="D2040" s="129" t="s">
        <v>1350</v>
      </c>
      <c r="E2040" s="169">
        <f>VLOOKUP($C2040,'2020-21 School Level AAFTE'!$C:$Z,11,FALSE)</f>
        <v>0.84019999999999995</v>
      </c>
      <c r="F2040" s="169" t="str">
        <f>VLOOKUP($C2040,'2020-21 School Level AAFTE'!$C:$Z,8,FALSE)</f>
        <v>Yes</v>
      </c>
      <c r="G2040" s="167">
        <f>VLOOKUP($C2040,'2020-21 School Level AAFTE'!$C:$I,7,FALSE)</f>
        <v>237.6</v>
      </c>
      <c r="H2040" s="145">
        <f>IFERROR(IF(F2040= "yes",VLOOKUP(C2040,Summary!$B:$I,5,0),0),0)</f>
        <v>0</v>
      </c>
      <c r="I2040" s="144">
        <f t="shared" ref="I2040:I2103" si="442">IF(F2040= "yes", G2040,0)</f>
        <v>237.6</v>
      </c>
      <c r="J2040" s="101">
        <f>VLOOKUP($A2040,'2021-22 Salary &amp; Benefits'!$A:$I,3,FALSE)</f>
        <v>1.1200000000000001</v>
      </c>
      <c r="K2040" s="101">
        <f>VLOOKUP($A2040,'2021-22 Salary &amp; Benefits'!$A:$I,4,FALSE)</f>
        <v>1.1200000000000001</v>
      </c>
      <c r="L2040" s="121">
        <f t="shared" ref="L2040:L2103" si="443">IF(H2040&gt;0,H2040,I2040)</f>
        <v>237.6</v>
      </c>
      <c r="M2040" s="29">
        <v>15</v>
      </c>
      <c r="N2040" s="31">
        <f t="shared" ref="N2040:N2103" si="444">IF(L2040="no",0,L2040/M2040)</f>
        <v>15.84</v>
      </c>
      <c r="O2040" s="29">
        <v>1.1000000000000001</v>
      </c>
      <c r="P2040" s="29">
        <v>36</v>
      </c>
      <c r="Q2040" s="32">
        <f t="shared" ref="Q2040:Q2103" si="445">IF(L2040="no",0,N2040*O2040*P2040)</f>
        <v>627.26400000000001</v>
      </c>
      <c r="R2040" s="122">
        <f t="shared" ref="R2040:R2103" si="446">IF(L2040="no",0,Q2040/900)</f>
        <v>0.69696000000000002</v>
      </c>
      <c r="S2040" s="25">
        <f>VLOOKUP($A2040,'2021-22 Salary &amp; Benefits'!$A:$I,5,FALSE)</f>
        <v>67585</v>
      </c>
      <c r="T2040" s="25">
        <f>VLOOKUP($A2040,'2021-22 Salary &amp; Benefits'!$A:$I,6,FALSE)</f>
        <v>68937</v>
      </c>
      <c r="U2040" s="26">
        <f t="shared" ref="U2040:U2103" si="447">$J2040*$S2040*$R2040</f>
        <v>52756.526592000009</v>
      </c>
      <c r="V2040" s="26">
        <f t="shared" ref="V2040:V2103" si="448">$K2040*$T2040*$R2040-U2040</f>
        <v>1055.3647103999974</v>
      </c>
      <c r="W2040" s="26">
        <f>'2021-22 Salary &amp; Benefits'!G$6</f>
        <v>11848.32</v>
      </c>
      <c r="X2040" s="28">
        <f>'2021-22 Salary &amp; Benefits'!H$6</f>
        <v>0.2271</v>
      </c>
      <c r="Y2040" s="28">
        <f>'2021-22 Salary &amp; Benefits'!I$6</f>
        <v>0.22070000000000001</v>
      </c>
      <c r="Z2040" s="26">
        <f t="shared" ref="Z2040:Z2103" si="449">U2040*X2040+V2040*Y2040+R2040*W2040</f>
        <v>20471.731287828483</v>
      </c>
      <c r="AA2040" s="27">
        <f t="shared" si="441"/>
        <v>896.86485504000007</v>
      </c>
      <c r="AB2040" s="27">
        <f t="shared" ref="AB2040:AB2103" si="450">AA2040*Y2040</f>
        <v>197.93807350732803</v>
      </c>
      <c r="AC2040" s="27">
        <f t="shared" ref="AC2040:AC2103" si="451">SUM(AA2040:AB2040)</f>
        <v>1094.8029285473281</v>
      </c>
      <c r="AD2040" s="26">
        <f t="shared" ref="AD2040:AD2103" si="452">SUM(Z2040,U2040:V2040,AC2040)</f>
        <v>75378.425518775824</v>
      </c>
    </row>
    <row r="2041" spans="1:30" s="5" customFormat="1">
      <c r="A2041" s="129" t="s">
        <v>2451</v>
      </c>
      <c r="B2041" s="129" t="s">
        <v>1337</v>
      </c>
      <c r="C2041" s="130">
        <v>5169</v>
      </c>
      <c r="D2041" s="129" t="s">
        <v>1389</v>
      </c>
      <c r="E2041" s="169">
        <f>VLOOKUP($C2041,'2020-21 School Level AAFTE'!$C:$Z,11,FALSE)</f>
        <v>0.37130000000000002</v>
      </c>
      <c r="F2041" s="169" t="str">
        <f>VLOOKUP($C2041,'2020-21 School Level AAFTE'!$C:$Z,8,FALSE)</f>
        <v>No</v>
      </c>
      <c r="G2041" s="167">
        <f>VLOOKUP($C2041,'2020-21 School Level AAFTE'!$C:$I,7,FALSE)</f>
        <v>554.93999999999994</v>
      </c>
      <c r="H2041" s="145">
        <f>IFERROR(IF(F2041= "yes",VLOOKUP(C2041,Summary!$B:$I,5,0),0),0)</f>
        <v>0</v>
      </c>
      <c r="I2041" s="143">
        <f t="shared" si="442"/>
        <v>0</v>
      </c>
      <c r="J2041" s="101">
        <f>VLOOKUP($A2041,'2021-22 Salary &amp; Benefits'!$A:$I,3,FALSE)</f>
        <v>1.1200000000000001</v>
      </c>
      <c r="K2041" s="101">
        <f>VLOOKUP($A2041,'2021-22 Salary &amp; Benefits'!$A:$I,4,FALSE)</f>
        <v>1.1200000000000001</v>
      </c>
      <c r="L2041" s="45">
        <f t="shared" si="443"/>
        <v>0</v>
      </c>
      <c r="M2041" s="29">
        <v>15</v>
      </c>
      <c r="N2041" s="31">
        <f t="shared" si="444"/>
        <v>0</v>
      </c>
      <c r="O2041" s="29">
        <v>1.1000000000000001</v>
      </c>
      <c r="P2041" s="29">
        <v>36</v>
      </c>
      <c r="Q2041" s="32">
        <f t="shared" si="445"/>
        <v>0</v>
      </c>
      <c r="R2041" s="122">
        <f t="shared" si="446"/>
        <v>0</v>
      </c>
      <c r="S2041" s="25">
        <f>VLOOKUP($A2041,'2021-22 Salary &amp; Benefits'!$A:$I,5,FALSE)</f>
        <v>67585</v>
      </c>
      <c r="T2041" s="25">
        <f>VLOOKUP($A2041,'2021-22 Salary &amp; Benefits'!$A:$I,6,FALSE)</f>
        <v>68937</v>
      </c>
      <c r="U2041" s="26">
        <f t="shared" si="447"/>
        <v>0</v>
      </c>
      <c r="V2041" s="26">
        <f t="shared" si="448"/>
        <v>0</v>
      </c>
      <c r="W2041" s="26">
        <f>'2021-22 Salary &amp; Benefits'!G$6</f>
        <v>11848.32</v>
      </c>
      <c r="X2041" s="28">
        <f>'2021-22 Salary &amp; Benefits'!H$6</f>
        <v>0.2271</v>
      </c>
      <c r="Y2041" s="28">
        <f>'2021-22 Salary &amp; Benefits'!I$6</f>
        <v>0.22070000000000001</v>
      </c>
      <c r="Z2041" s="26">
        <f t="shared" si="449"/>
        <v>0</v>
      </c>
      <c r="AA2041" s="27">
        <f t="shared" si="441"/>
        <v>0</v>
      </c>
      <c r="AB2041" s="27">
        <f t="shared" si="450"/>
        <v>0</v>
      </c>
      <c r="AC2041" s="27">
        <f t="shared" si="451"/>
        <v>0</v>
      </c>
      <c r="AD2041" s="26">
        <f t="shared" si="452"/>
        <v>0</v>
      </c>
    </row>
    <row r="2042" spans="1:30" s="5" customFormat="1">
      <c r="A2042" s="129" t="s">
        <v>2451</v>
      </c>
      <c r="B2042" s="129" t="s">
        <v>1337</v>
      </c>
      <c r="C2042" s="130">
        <v>2168</v>
      </c>
      <c r="D2042" s="129" t="s">
        <v>1345</v>
      </c>
      <c r="E2042" s="169">
        <f>VLOOKUP($C2042,'2020-21 School Level AAFTE'!$C:$Z,11,FALSE)</f>
        <v>0.74919999999999998</v>
      </c>
      <c r="F2042" s="169" t="str">
        <f>VLOOKUP($C2042,'2020-21 School Level AAFTE'!$C:$Z,8,FALSE)</f>
        <v>Yes</v>
      </c>
      <c r="G2042" s="167">
        <f>VLOOKUP($C2042,'2020-21 School Level AAFTE'!$C:$I,7,FALSE)</f>
        <v>443.5</v>
      </c>
      <c r="H2042" s="145">
        <f>IFERROR(IF(F2042= "yes",VLOOKUP(C2042,Summary!$B:$I,5,0),0),0)</f>
        <v>0</v>
      </c>
      <c r="I2042" s="144">
        <f t="shared" si="442"/>
        <v>443.5</v>
      </c>
      <c r="J2042" s="101">
        <f>VLOOKUP($A2042,'2021-22 Salary &amp; Benefits'!$A:$I,3,FALSE)</f>
        <v>1.1200000000000001</v>
      </c>
      <c r="K2042" s="101">
        <f>VLOOKUP($A2042,'2021-22 Salary &amp; Benefits'!$A:$I,4,FALSE)</f>
        <v>1.1200000000000001</v>
      </c>
      <c r="L2042" s="121">
        <f t="shared" si="443"/>
        <v>443.5</v>
      </c>
      <c r="M2042" s="29">
        <v>15</v>
      </c>
      <c r="N2042" s="31">
        <f t="shared" si="444"/>
        <v>29.566666666666666</v>
      </c>
      <c r="O2042" s="29">
        <v>1.1000000000000001</v>
      </c>
      <c r="P2042" s="29">
        <v>36</v>
      </c>
      <c r="Q2042" s="32">
        <f t="shared" si="445"/>
        <v>1170.8399999999999</v>
      </c>
      <c r="R2042" s="122">
        <f t="shared" si="446"/>
        <v>1.3009333333333333</v>
      </c>
      <c r="S2042" s="25">
        <f>VLOOKUP($A2042,'2021-22 Salary &amp; Benefits'!$A:$I,5,FALSE)</f>
        <v>67585</v>
      </c>
      <c r="T2042" s="25">
        <f>VLOOKUP($A2042,'2021-22 Salary &amp; Benefits'!$A:$I,6,FALSE)</f>
        <v>68937</v>
      </c>
      <c r="U2042" s="26">
        <f t="shared" si="447"/>
        <v>98474.408853333342</v>
      </c>
      <c r="V2042" s="26">
        <f t="shared" si="448"/>
        <v>1969.9252906666516</v>
      </c>
      <c r="W2042" s="26">
        <f>'2021-22 Salary &amp; Benefits'!G$6</f>
        <v>11848.32</v>
      </c>
      <c r="X2042" s="28">
        <f>'2021-22 Salary &amp; Benefits'!H$6</f>
        <v>0.2271</v>
      </c>
      <c r="Y2042" s="28">
        <f>'2021-22 Salary &amp; Benefits'!I$6</f>
        <v>0.22070000000000001</v>
      </c>
      <c r="Z2042" s="26">
        <f t="shared" si="449"/>
        <v>38212.175194242132</v>
      </c>
      <c r="AA2042" s="27">
        <f t="shared" si="441"/>
        <v>1674.0722357333329</v>
      </c>
      <c r="AB2042" s="27">
        <f t="shared" si="450"/>
        <v>369.4677424263466</v>
      </c>
      <c r="AC2042" s="27">
        <f t="shared" si="451"/>
        <v>2043.5399781596795</v>
      </c>
      <c r="AD2042" s="26">
        <f t="shared" si="452"/>
        <v>140700.0493164018</v>
      </c>
    </row>
    <row r="2043" spans="1:30" s="5" customFormat="1">
      <c r="A2043" s="129" t="s">
        <v>2451</v>
      </c>
      <c r="B2043" s="129" t="s">
        <v>1337</v>
      </c>
      <c r="C2043" s="130">
        <v>2938</v>
      </c>
      <c r="D2043" s="129" t="s">
        <v>1366</v>
      </c>
      <c r="E2043" s="169">
        <f>VLOOKUP($C2043,'2020-21 School Level AAFTE'!$C:$Z,11,FALSE)</f>
        <v>0.13100000000000001</v>
      </c>
      <c r="F2043" s="169" t="str">
        <f>VLOOKUP($C2043,'2020-21 School Level AAFTE'!$C:$Z,8,FALSE)</f>
        <v>No</v>
      </c>
      <c r="G2043" s="167">
        <f>VLOOKUP($C2043,'2020-21 School Level AAFTE'!$C:$I,7,FALSE)</f>
        <v>422.8</v>
      </c>
      <c r="H2043" s="145">
        <f>IFERROR(IF(F2043= "yes",VLOOKUP(C2043,Summary!$B:$I,5,0),0),0)</f>
        <v>0</v>
      </c>
      <c r="I2043" s="143">
        <f t="shared" si="442"/>
        <v>0</v>
      </c>
      <c r="J2043" s="101">
        <f>VLOOKUP($A2043,'2021-22 Salary &amp; Benefits'!$A:$I,3,FALSE)</f>
        <v>1.1200000000000001</v>
      </c>
      <c r="K2043" s="101">
        <f>VLOOKUP($A2043,'2021-22 Salary &amp; Benefits'!$A:$I,4,FALSE)</f>
        <v>1.1200000000000001</v>
      </c>
      <c r="L2043" s="45">
        <f t="shared" si="443"/>
        <v>0</v>
      </c>
      <c r="M2043" s="29">
        <v>15</v>
      </c>
      <c r="N2043" s="31">
        <f t="shared" si="444"/>
        <v>0</v>
      </c>
      <c r="O2043" s="29">
        <v>1.1000000000000001</v>
      </c>
      <c r="P2043" s="29">
        <v>36</v>
      </c>
      <c r="Q2043" s="32">
        <f t="shared" si="445"/>
        <v>0</v>
      </c>
      <c r="R2043" s="122">
        <f t="shared" si="446"/>
        <v>0</v>
      </c>
      <c r="S2043" s="25">
        <f>VLOOKUP($A2043,'2021-22 Salary &amp; Benefits'!$A:$I,5,FALSE)</f>
        <v>67585</v>
      </c>
      <c r="T2043" s="25">
        <f>VLOOKUP($A2043,'2021-22 Salary &amp; Benefits'!$A:$I,6,FALSE)</f>
        <v>68937</v>
      </c>
      <c r="U2043" s="26">
        <f t="shared" si="447"/>
        <v>0</v>
      </c>
      <c r="V2043" s="26">
        <f t="shared" si="448"/>
        <v>0</v>
      </c>
      <c r="W2043" s="26">
        <f>'2021-22 Salary &amp; Benefits'!G$6</f>
        <v>11848.32</v>
      </c>
      <c r="X2043" s="28">
        <f>'2021-22 Salary &amp; Benefits'!H$6</f>
        <v>0.2271</v>
      </c>
      <c r="Y2043" s="28">
        <f>'2021-22 Salary &amp; Benefits'!I$6</f>
        <v>0.22070000000000001</v>
      </c>
      <c r="Z2043" s="26">
        <f t="shared" si="449"/>
        <v>0</v>
      </c>
      <c r="AA2043" s="27">
        <f t="shared" si="441"/>
        <v>0</v>
      </c>
      <c r="AB2043" s="27">
        <f t="shared" si="450"/>
        <v>0</v>
      </c>
      <c r="AC2043" s="27">
        <f t="shared" si="451"/>
        <v>0</v>
      </c>
      <c r="AD2043" s="26">
        <f t="shared" si="452"/>
        <v>0</v>
      </c>
    </row>
    <row r="2044" spans="1:30" s="5" customFormat="1">
      <c r="A2044" s="129" t="s">
        <v>2451</v>
      </c>
      <c r="B2044" s="129" t="s">
        <v>1337</v>
      </c>
      <c r="C2044" s="130">
        <v>3498</v>
      </c>
      <c r="D2044" s="129" t="s">
        <v>1381</v>
      </c>
      <c r="E2044" s="169">
        <f>VLOOKUP($C2044,'2020-21 School Level AAFTE'!$C:$Z,11,FALSE)</f>
        <v>0.58850000000000002</v>
      </c>
      <c r="F2044" s="169" t="str">
        <f>VLOOKUP($C2044,'2020-21 School Level AAFTE'!$C:$Z,8,FALSE)</f>
        <v>Yes</v>
      </c>
      <c r="G2044" s="167">
        <f>VLOOKUP($C2044,'2020-21 School Level AAFTE'!$C:$I,7,FALSE)</f>
        <v>284.41000000000003</v>
      </c>
      <c r="H2044" s="145">
        <f>IFERROR(IF(F2044= "yes",VLOOKUP(C2044,Summary!$B:$I,5,0),0),0)</f>
        <v>0</v>
      </c>
      <c r="I2044" s="144">
        <f t="shared" si="442"/>
        <v>284.41000000000003</v>
      </c>
      <c r="J2044" s="101">
        <f>VLOOKUP($A2044,'2021-22 Salary &amp; Benefits'!$A:$I,3,FALSE)</f>
        <v>1.1200000000000001</v>
      </c>
      <c r="K2044" s="101">
        <f>VLOOKUP($A2044,'2021-22 Salary &amp; Benefits'!$A:$I,4,FALSE)</f>
        <v>1.1200000000000001</v>
      </c>
      <c r="L2044" s="121">
        <f t="shared" si="443"/>
        <v>284.41000000000003</v>
      </c>
      <c r="M2044" s="29">
        <v>15</v>
      </c>
      <c r="N2044" s="31">
        <f t="shared" si="444"/>
        <v>18.960666666666668</v>
      </c>
      <c r="O2044" s="29">
        <v>1.1000000000000001</v>
      </c>
      <c r="P2044" s="29">
        <v>36</v>
      </c>
      <c r="Q2044" s="32">
        <f t="shared" si="445"/>
        <v>750.84240000000023</v>
      </c>
      <c r="R2044" s="122">
        <f t="shared" si="446"/>
        <v>0.83426933333333353</v>
      </c>
      <c r="S2044" s="25">
        <f>VLOOKUP($A2044,'2021-22 Salary &amp; Benefits'!$A:$I,5,FALSE)</f>
        <v>67585</v>
      </c>
      <c r="T2044" s="25">
        <f>VLOOKUP($A2044,'2021-22 Salary &amp; Benefits'!$A:$I,6,FALSE)</f>
        <v>68937</v>
      </c>
      <c r="U2044" s="26">
        <f t="shared" si="447"/>
        <v>63150.184040533357</v>
      </c>
      <c r="V2044" s="26">
        <f t="shared" si="448"/>
        <v>1263.2839953066577</v>
      </c>
      <c r="W2044" s="26">
        <f>'2021-22 Salary &amp; Benefits'!G$6</f>
        <v>11848.32</v>
      </c>
      <c r="X2044" s="28">
        <f>'2021-22 Salary &amp; Benefits'!H$6</f>
        <v>0.2271</v>
      </c>
      <c r="Y2044" s="28">
        <f>'2021-22 Salary &amp; Benefits'!I$6</f>
        <v>0.22070000000000001</v>
      </c>
      <c r="Z2044" s="26">
        <f t="shared" si="449"/>
        <v>24504.903600889309</v>
      </c>
      <c r="AA2044" s="27">
        <f t="shared" si="441"/>
        <v>1073.5578005973334</v>
      </c>
      <c r="AB2044" s="27">
        <f t="shared" si="450"/>
        <v>236.9342065918315</v>
      </c>
      <c r="AC2044" s="27">
        <f t="shared" si="451"/>
        <v>1310.492007189165</v>
      </c>
      <c r="AD2044" s="26">
        <f t="shared" si="452"/>
        <v>90228.863643918492</v>
      </c>
    </row>
    <row r="2045" spans="1:30" s="5" customFormat="1">
      <c r="A2045" s="129" t="s">
        <v>2451</v>
      </c>
      <c r="B2045" s="129" t="s">
        <v>1337</v>
      </c>
      <c r="C2045" s="130">
        <v>5192</v>
      </c>
      <c r="D2045" s="129" t="s">
        <v>27</v>
      </c>
      <c r="E2045" s="169">
        <f>VLOOKUP($C2045,'2020-21 School Level AAFTE'!$C:$Z,11,FALSE)</f>
        <v>0.7349</v>
      </c>
      <c r="F2045" s="169" t="str">
        <f>VLOOKUP($C2045,'2020-21 School Level AAFTE'!$C:$Z,8,FALSE)</f>
        <v>Yes</v>
      </c>
      <c r="G2045" s="167">
        <f>VLOOKUP($C2045,'2020-21 School Level AAFTE'!$C:$I,7,FALSE)</f>
        <v>0</v>
      </c>
      <c r="H2045" s="145">
        <f>IFERROR(IF(F2045= "yes",VLOOKUP(C2045,Summary!$B:$I,5,0),0),0)</f>
        <v>0</v>
      </c>
      <c r="I2045" s="144">
        <f t="shared" si="442"/>
        <v>0</v>
      </c>
      <c r="J2045" s="101">
        <f>VLOOKUP($A2045,'2021-22 Salary &amp; Benefits'!$A:$I,3,FALSE)</f>
        <v>1.1200000000000001</v>
      </c>
      <c r="K2045" s="101">
        <f>VLOOKUP($A2045,'2021-22 Salary &amp; Benefits'!$A:$I,4,FALSE)</f>
        <v>1.1200000000000001</v>
      </c>
      <c r="L2045" s="121">
        <f t="shared" si="443"/>
        <v>0</v>
      </c>
      <c r="M2045" s="29">
        <v>15</v>
      </c>
      <c r="N2045" s="31">
        <f t="shared" si="444"/>
        <v>0</v>
      </c>
      <c r="O2045" s="29">
        <v>1.1000000000000001</v>
      </c>
      <c r="P2045" s="29">
        <v>36</v>
      </c>
      <c r="Q2045" s="32">
        <f t="shared" si="445"/>
        <v>0</v>
      </c>
      <c r="R2045" s="122">
        <f t="shared" si="446"/>
        <v>0</v>
      </c>
      <c r="S2045" s="25">
        <f>VLOOKUP($A2045,'2021-22 Salary &amp; Benefits'!$A:$I,5,FALSE)</f>
        <v>67585</v>
      </c>
      <c r="T2045" s="25">
        <f>VLOOKUP($A2045,'2021-22 Salary &amp; Benefits'!$A:$I,6,FALSE)</f>
        <v>68937</v>
      </c>
      <c r="U2045" s="26">
        <f t="shared" si="447"/>
        <v>0</v>
      </c>
      <c r="V2045" s="26">
        <f t="shared" si="448"/>
        <v>0</v>
      </c>
      <c r="W2045" s="26">
        <f>'2021-22 Salary &amp; Benefits'!G$6</f>
        <v>11848.32</v>
      </c>
      <c r="X2045" s="28">
        <f>'2021-22 Salary &amp; Benefits'!H$6</f>
        <v>0.2271</v>
      </c>
      <c r="Y2045" s="28">
        <f>'2021-22 Salary &amp; Benefits'!I$6</f>
        <v>0.22070000000000001</v>
      </c>
      <c r="Z2045" s="26">
        <f t="shared" si="449"/>
        <v>0</v>
      </c>
      <c r="AA2045" s="27">
        <f t="shared" si="441"/>
        <v>0</v>
      </c>
      <c r="AB2045" s="27">
        <f t="shared" si="450"/>
        <v>0</v>
      </c>
      <c r="AC2045" s="27">
        <f t="shared" si="451"/>
        <v>0</v>
      </c>
      <c r="AD2045" s="26">
        <f t="shared" si="452"/>
        <v>0</v>
      </c>
    </row>
    <row r="2046" spans="1:30" s="5" customFormat="1">
      <c r="A2046" s="129" t="s">
        <v>2451</v>
      </c>
      <c r="B2046" s="129" t="s">
        <v>1337</v>
      </c>
      <c r="C2046" s="130">
        <v>2084</v>
      </c>
      <c r="D2046" s="129" t="s">
        <v>1340</v>
      </c>
      <c r="E2046" s="169">
        <f>VLOOKUP($C2046,'2020-21 School Level AAFTE'!$C:$Z,11,FALSE)</f>
        <v>0.31419999999999998</v>
      </c>
      <c r="F2046" s="169" t="str">
        <f>VLOOKUP($C2046,'2020-21 School Level AAFTE'!$C:$Z,8,FALSE)</f>
        <v>No</v>
      </c>
      <c r="G2046" s="167">
        <f>VLOOKUP($C2046,'2020-21 School Level AAFTE'!$C:$I,7,FALSE)</f>
        <v>1500.9099999999999</v>
      </c>
      <c r="H2046" s="145">
        <f>IFERROR(IF(F2046= "yes",VLOOKUP(C2046,Summary!$B:$I,5,0),0),0)</f>
        <v>0</v>
      </c>
      <c r="I2046" s="144">
        <f t="shared" si="442"/>
        <v>0</v>
      </c>
      <c r="J2046" s="101">
        <f>VLOOKUP($A2046,'2021-22 Salary &amp; Benefits'!$A:$I,3,FALSE)</f>
        <v>1.1200000000000001</v>
      </c>
      <c r="K2046" s="101">
        <f>VLOOKUP($A2046,'2021-22 Salary &amp; Benefits'!$A:$I,4,FALSE)</f>
        <v>1.1200000000000001</v>
      </c>
      <c r="L2046" s="121">
        <f t="shared" si="443"/>
        <v>0</v>
      </c>
      <c r="M2046" s="29">
        <v>15</v>
      </c>
      <c r="N2046" s="31">
        <f t="shared" si="444"/>
        <v>0</v>
      </c>
      <c r="O2046" s="29">
        <v>1.1000000000000001</v>
      </c>
      <c r="P2046" s="29">
        <v>36</v>
      </c>
      <c r="Q2046" s="32">
        <f t="shared" si="445"/>
        <v>0</v>
      </c>
      <c r="R2046" s="122">
        <f t="shared" si="446"/>
        <v>0</v>
      </c>
      <c r="S2046" s="25">
        <f>VLOOKUP($A2046,'2021-22 Salary &amp; Benefits'!$A:$I,5,FALSE)</f>
        <v>67585</v>
      </c>
      <c r="T2046" s="25">
        <f>VLOOKUP($A2046,'2021-22 Salary &amp; Benefits'!$A:$I,6,FALSE)</f>
        <v>68937</v>
      </c>
      <c r="U2046" s="26">
        <f t="shared" si="447"/>
        <v>0</v>
      </c>
      <c r="V2046" s="26">
        <f t="shared" si="448"/>
        <v>0</v>
      </c>
      <c r="W2046" s="26">
        <f>'2021-22 Salary &amp; Benefits'!G$6</f>
        <v>11848.32</v>
      </c>
      <c r="X2046" s="28">
        <f>'2021-22 Salary &amp; Benefits'!H$6</f>
        <v>0.2271</v>
      </c>
      <c r="Y2046" s="28">
        <f>'2021-22 Salary &amp; Benefits'!I$6</f>
        <v>0.22070000000000001</v>
      </c>
      <c r="Z2046" s="26">
        <f t="shared" si="449"/>
        <v>0</v>
      </c>
      <c r="AA2046" s="27">
        <f t="shared" si="441"/>
        <v>0</v>
      </c>
      <c r="AB2046" s="27">
        <f t="shared" si="450"/>
        <v>0</v>
      </c>
      <c r="AC2046" s="27">
        <f t="shared" si="451"/>
        <v>0</v>
      </c>
      <c r="AD2046" s="26">
        <f t="shared" si="452"/>
        <v>0</v>
      </c>
    </row>
    <row r="2047" spans="1:30" s="5" customFormat="1">
      <c r="A2047" s="129" t="s">
        <v>2451</v>
      </c>
      <c r="B2047" s="129" t="s">
        <v>1337</v>
      </c>
      <c r="C2047" s="130">
        <v>2358</v>
      </c>
      <c r="D2047" s="129" t="s">
        <v>1353</v>
      </c>
      <c r="E2047" s="169">
        <f>VLOOKUP($C2047,'2020-21 School Level AAFTE'!$C:$Z,11,FALSE)</f>
        <v>0.69469999999999998</v>
      </c>
      <c r="F2047" s="169" t="str">
        <f>VLOOKUP($C2047,'2020-21 School Level AAFTE'!$C:$Z,8,FALSE)</f>
        <v>Yes</v>
      </c>
      <c r="G2047" s="167">
        <f>VLOOKUP($C2047,'2020-21 School Level AAFTE'!$C:$I,7,FALSE)</f>
        <v>351.3</v>
      </c>
      <c r="H2047" s="145">
        <f>IFERROR(IF(F2047= "yes",VLOOKUP(C2047,Summary!$B:$I,5,0),0),0)</f>
        <v>0</v>
      </c>
      <c r="I2047" s="144">
        <f t="shared" si="442"/>
        <v>351.3</v>
      </c>
      <c r="J2047" s="101">
        <f>VLOOKUP($A2047,'2021-22 Salary &amp; Benefits'!$A:$I,3,FALSE)</f>
        <v>1.1200000000000001</v>
      </c>
      <c r="K2047" s="101">
        <f>VLOOKUP($A2047,'2021-22 Salary &amp; Benefits'!$A:$I,4,FALSE)</f>
        <v>1.1200000000000001</v>
      </c>
      <c r="L2047" s="121">
        <f t="shared" si="443"/>
        <v>351.3</v>
      </c>
      <c r="M2047" s="29">
        <v>15</v>
      </c>
      <c r="N2047" s="31">
        <f t="shared" si="444"/>
        <v>23.42</v>
      </c>
      <c r="O2047" s="29">
        <v>1.1000000000000001</v>
      </c>
      <c r="P2047" s="29">
        <v>36</v>
      </c>
      <c r="Q2047" s="32">
        <f t="shared" si="445"/>
        <v>927.43200000000013</v>
      </c>
      <c r="R2047" s="122">
        <f t="shared" si="446"/>
        <v>1.0304800000000001</v>
      </c>
      <c r="S2047" s="25">
        <f>VLOOKUP($A2047,'2021-22 Salary &amp; Benefits'!$A:$I,5,FALSE)</f>
        <v>67585</v>
      </c>
      <c r="T2047" s="25">
        <f>VLOOKUP($A2047,'2021-22 Salary &amp; Benefits'!$A:$I,6,FALSE)</f>
        <v>68937</v>
      </c>
      <c r="U2047" s="26">
        <f t="shared" si="447"/>
        <v>78002.389696000013</v>
      </c>
      <c r="V2047" s="26">
        <f t="shared" si="448"/>
        <v>1560.3940351999918</v>
      </c>
      <c r="W2047" s="26">
        <f>'2021-22 Salary &amp; Benefits'!G$6</f>
        <v>11848.32</v>
      </c>
      <c r="X2047" s="28">
        <f>'2021-22 Salary &amp; Benefits'!H$6</f>
        <v>0.2271</v>
      </c>
      <c r="Y2047" s="28">
        <f>'2021-22 Salary &amp; Benefits'!I$6</f>
        <v>0.22070000000000001</v>
      </c>
      <c r="Z2047" s="26">
        <f t="shared" si="449"/>
        <v>30268.178457130241</v>
      </c>
      <c r="AA2047" s="27">
        <f t="shared" si="441"/>
        <v>1326.0463955200003</v>
      </c>
      <c r="AB2047" s="27">
        <f t="shared" si="450"/>
        <v>292.65843949126406</v>
      </c>
      <c r="AC2047" s="27">
        <f t="shared" si="451"/>
        <v>1618.7048350112643</v>
      </c>
      <c r="AD2047" s="26">
        <f t="shared" si="452"/>
        <v>111449.66702334151</v>
      </c>
    </row>
    <row r="2048" spans="1:30" s="5" customFormat="1">
      <c r="A2048" s="129" t="s">
        <v>2451</v>
      </c>
      <c r="B2048" s="129" t="s">
        <v>1337</v>
      </c>
      <c r="C2048" s="130">
        <v>2359</v>
      </c>
      <c r="D2048" s="129" t="s">
        <v>1354</v>
      </c>
      <c r="E2048" s="169">
        <f>VLOOKUP($C2048,'2020-21 School Level AAFTE'!$C:$Z,11,FALSE)</f>
        <v>0.74429999999999996</v>
      </c>
      <c r="F2048" s="169" t="str">
        <f>VLOOKUP($C2048,'2020-21 School Level AAFTE'!$C:$Z,8,FALSE)</f>
        <v>Yes</v>
      </c>
      <c r="G2048" s="167">
        <f>VLOOKUP($C2048,'2020-21 School Level AAFTE'!$C:$I,7,FALSE)</f>
        <v>722.71</v>
      </c>
      <c r="H2048" s="145">
        <f>IFERROR(IF(F2048= "yes",VLOOKUP(C2048,Summary!$B:$I,5,0),0),0)</f>
        <v>0</v>
      </c>
      <c r="I2048" s="144">
        <f t="shared" si="442"/>
        <v>722.71</v>
      </c>
      <c r="J2048" s="101">
        <f>VLOOKUP($A2048,'2021-22 Salary &amp; Benefits'!$A:$I,3,FALSE)</f>
        <v>1.1200000000000001</v>
      </c>
      <c r="K2048" s="101">
        <f>VLOOKUP($A2048,'2021-22 Salary &amp; Benefits'!$A:$I,4,FALSE)</f>
        <v>1.1200000000000001</v>
      </c>
      <c r="L2048" s="121">
        <f t="shared" si="443"/>
        <v>722.71</v>
      </c>
      <c r="M2048" s="29">
        <v>15</v>
      </c>
      <c r="N2048" s="31">
        <f t="shared" si="444"/>
        <v>48.180666666666667</v>
      </c>
      <c r="O2048" s="29">
        <v>1.1000000000000001</v>
      </c>
      <c r="P2048" s="29">
        <v>36</v>
      </c>
      <c r="Q2048" s="32">
        <f t="shared" si="445"/>
        <v>1907.9544000000003</v>
      </c>
      <c r="R2048" s="122">
        <f t="shared" si="446"/>
        <v>2.1199493333333335</v>
      </c>
      <c r="S2048" s="25">
        <f>VLOOKUP($A2048,'2021-22 Salary &amp; Benefits'!$A:$I,5,FALSE)</f>
        <v>67585</v>
      </c>
      <c r="T2048" s="25">
        <f>VLOOKUP($A2048,'2021-22 Salary &amp; Benefits'!$A:$I,6,FALSE)</f>
        <v>68937</v>
      </c>
      <c r="U2048" s="26">
        <f t="shared" si="447"/>
        <v>160469.98877653337</v>
      </c>
      <c r="V2048" s="26">
        <f t="shared" si="448"/>
        <v>3210.112078506645</v>
      </c>
      <c r="W2048" s="26">
        <f>'2021-22 Salary &amp; Benefits'!G$6</f>
        <v>11848.32</v>
      </c>
      <c r="X2048" s="28">
        <f>'2021-22 Salary &amp; Benefits'!H$6</f>
        <v>0.2271</v>
      </c>
      <c r="Y2048" s="28">
        <f>'2021-22 Salary &amp; Benefits'!I$6</f>
        <v>0.22070000000000001</v>
      </c>
      <c r="Z2048" s="26">
        <f t="shared" si="449"/>
        <v>62269.044271997147</v>
      </c>
      <c r="AA2048" s="27">
        <f t="shared" si="441"/>
        <v>2728.0016809173339</v>
      </c>
      <c r="AB2048" s="27">
        <f t="shared" si="450"/>
        <v>602.06997097845567</v>
      </c>
      <c r="AC2048" s="27">
        <f t="shared" si="451"/>
        <v>3330.0716518957897</v>
      </c>
      <c r="AD2048" s="26">
        <f t="shared" si="452"/>
        <v>229279.21677893295</v>
      </c>
    </row>
    <row r="2049" spans="1:30" s="5" customFormat="1">
      <c r="A2049" s="129" t="s">
        <v>2451</v>
      </c>
      <c r="B2049" s="129" t="s">
        <v>1337</v>
      </c>
      <c r="C2049" s="130">
        <v>5307</v>
      </c>
      <c r="D2049" s="129" t="s">
        <v>3292</v>
      </c>
      <c r="E2049" s="169">
        <f>VLOOKUP($C2049,'2020-21 School Level AAFTE'!$C:$Z,11,FALSE)</f>
        <v>0.49719999999999998</v>
      </c>
      <c r="F2049" s="169" t="str">
        <f>VLOOKUP($C2049,'2020-21 School Level AAFTE'!$C:$Z,8,FALSE)</f>
        <v>No</v>
      </c>
      <c r="G2049" s="167">
        <f>VLOOKUP($C2049,'2020-21 School Level AAFTE'!$C:$I,7,FALSE)</f>
        <v>268.08</v>
      </c>
      <c r="H2049" s="145">
        <f>IFERROR(IF(F2049= "yes",VLOOKUP(C2049,Summary!$B:$I,5,0),0),0)</f>
        <v>0</v>
      </c>
      <c r="I2049" s="144">
        <f t="shared" si="442"/>
        <v>0</v>
      </c>
      <c r="J2049" s="101">
        <f>VLOOKUP($A2049,'2021-22 Salary &amp; Benefits'!$A:$I,3,FALSE)</f>
        <v>1.1200000000000001</v>
      </c>
      <c r="K2049" s="101">
        <f>VLOOKUP($A2049,'2021-22 Salary &amp; Benefits'!$A:$I,4,FALSE)</f>
        <v>1.1200000000000001</v>
      </c>
      <c r="L2049" s="121">
        <f t="shared" si="443"/>
        <v>0</v>
      </c>
      <c r="M2049" s="29">
        <v>15</v>
      </c>
      <c r="N2049" s="31">
        <f t="shared" si="444"/>
        <v>0</v>
      </c>
      <c r="O2049" s="29">
        <v>1.1000000000000001</v>
      </c>
      <c r="P2049" s="29">
        <v>36</v>
      </c>
      <c r="Q2049" s="32">
        <f t="shared" si="445"/>
        <v>0</v>
      </c>
      <c r="R2049" s="122">
        <f t="shared" si="446"/>
        <v>0</v>
      </c>
      <c r="S2049" s="25">
        <f>VLOOKUP($A2049,'2021-22 Salary &amp; Benefits'!$A:$I,5,FALSE)</f>
        <v>67585</v>
      </c>
      <c r="T2049" s="25">
        <f>VLOOKUP($A2049,'2021-22 Salary &amp; Benefits'!$A:$I,6,FALSE)</f>
        <v>68937</v>
      </c>
      <c r="U2049" s="26">
        <f t="shared" si="447"/>
        <v>0</v>
      </c>
      <c r="V2049" s="26">
        <f t="shared" si="448"/>
        <v>0</v>
      </c>
      <c r="W2049" s="26">
        <f>'2021-22 Salary &amp; Benefits'!G$6</f>
        <v>11848.32</v>
      </c>
      <c r="X2049" s="28">
        <f>'2021-22 Salary &amp; Benefits'!H$6</f>
        <v>0.2271</v>
      </c>
      <c r="Y2049" s="28">
        <f>'2021-22 Salary &amp; Benefits'!I$6</f>
        <v>0.22070000000000001</v>
      </c>
      <c r="Z2049" s="26">
        <f t="shared" si="449"/>
        <v>0</v>
      </c>
      <c r="AA2049" s="27">
        <f t="shared" si="441"/>
        <v>0</v>
      </c>
      <c r="AB2049" s="27">
        <f t="shared" si="450"/>
        <v>0</v>
      </c>
      <c r="AC2049" s="27">
        <f t="shared" si="451"/>
        <v>0</v>
      </c>
      <c r="AD2049" s="26">
        <f t="shared" si="452"/>
        <v>0</v>
      </c>
    </row>
    <row r="2050" spans="1:30" s="5" customFormat="1">
      <c r="A2050" s="129" t="s">
        <v>2451</v>
      </c>
      <c r="B2050" s="129" t="s">
        <v>1337</v>
      </c>
      <c r="C2050" s="130">
        <v>1860</v>
      </c>
      <c r="D2050" s="129" t="s">
        <v>1338</v>
      </c>
      <c r="E2050" s="169">
        <f>VLOOKUP($C2050,'2020-21 School Level AAFTE'!$C:$Z,11,FALSE)</f>
        <v>0.40279999999999999</v>
      </c>
      <c r="F2050" s="169" t="str">
        <f>VLOOKUP($C2050,'2020-21 School Level AAFTE'!$C:$Z,8,FALSE)</f>
        <v>No</v>
      </c>
      <c r="G2050" s="167">
        <f>VLOOKUP($C2050,'2020-21 School Level AAFTE'!$C:$I,7,FALSE)</f>
        <v>592.11</v>
      </c>
      <c r="H2050" s="145">
        <f>IFERROR(IF(F2050= "yes",VLOOKUP(C2050,Summary!$B:$I,5,0),0),0)</f>
        <v>0</v>
      </c>
      <c r="I2050" s="143">
        <f t="shared" si="442"/>
        <v>0</v>
      </c>
      <c r="J2050" s="101">
        <f>VLOOKUP($A2050,'2021-22 Salary &amp; Benefits'!$A:$I,3,FALSE)</f>
        <v>1.1200000000000001</v>
      </c>
      <c r="K2050" s="101">
        <f>VLOOKUP($A2050,'2021-22 Salary &amp; Benefits'!$A:$I,4,FALSE)</f>
        <v>1.1200000000000001</v>
      </c>
      <c r="L2050" s="45">
        <f t="shared" si="443"/>
        <v>0</v>
      </c>
      <c r="M2050" s="29">
        <v>15</v>
      </c>
      <c r="N2050" s="31">
        <f t="shared" si="444"/>
        <v>0</v>
      </c>
      <c r="O2050" s="29">
        <v>1.1000000000000001</v>
      </c>
      <c r="P2050" s="29">
        <v>36</v>
      </c>
      <c r="Q2050" s="32">
        <f t="shared" si="445"/>
        <v>0</v>
      </c>
      <c r="R2050" s="122">
        <f t="shared" si="446"/>
        <v>0</v>
      </c>
      <c r="S2050" s="25">
        <f>VLOOKUP($A2050,'2021-22 Salary &amp; Benefits'!$A:$I,5,FALSE)</f>
        <v>67585</v>
      </c>
      <c r="T2050" s="25">
        <f>VLOOKUP($A2050,'2021-22 Salary &amp; Benefits'!$A:$I,6,FALSE)</f>
        <v>68937</v>
      </c>
      <c r="U2050" s="26">
        <f t="shared" si="447"/>
        <v>0</v>
      </c>
      <c r="V2050" s="26">
        <f t="shared" si="448"/>
        <v>0</v>
      </c>
      <c r="W2050" s="26">
        <f>'2021-22 Salary &amp; Benefits'!G$6</f>
        <v>11848.32</v>
      </c>
      <c r="X2050" s="28">
        <f>'2021-22 Salary &amp; Benefits'!H$6</f>
        <v>0.2271</v>
      </c>
      <c r="Y2050" s="28">
        <f>'2021-22 Salary &amp; Benefits'!I$6</f>
        <v>0.22070000000000001</v>
      </c>
      <c r="Z2050" s="26">
        <f t="shared" si="449"/>
        <v>0</v>
      </c>
      <c r="AA2050" s="27">
        <f t="shared" si="441"/>
        <v>0</v>
      </c>
      <c r="AB2050" s="27">
        <f t="shared" si="450"/>
        <v>0</v>
      </c>
      <c r="AC2050" s="27">
        <f t="shared" si="451"/>
        <v>0</v>
      </c>
      <c r="AD2050" s="26">
        <f t="shared" si="452"/>
        <v>0</v>
      </c>
    </row>
    <row r="2051" spans="1:30" s="5" customFormat="1">
      <c r="A2051" s="129" t="s">
        <v>2451</v>
      </c>
      <c r="B2051" s="129" t="s">
        <v>1337</v>
      </c>
      <c r="C2051" s="130">
        <v>3448</v>
      </c>
      <c r="D2051" s="129" t="s">
        <v>1377</v>
      </c>
      <c r="E2051" s="169">
        <f>VLOOKUP($C2051,'2020-21 School Level AAFTE'!$C:$Z,11,FALSE)</f>
        <v>0.55349999999999999</v>
      </c>
      <c r="F2051" s="169" t="str">
        <f>VLOOKUP($C2051,'2020-21 School Level AAFTE'!$C:$Z,8,FALSE)</f>
        <v>Yes</v>
      </c>
      <c r="G2051" s="167">
        <f>VLOOKUP($C2051,'2020-21 School Level AAFTE'!$C:$I,7,FALSE)</f>
        <v>695.4</v>
      </c>
      <c r="H2051" s="145">
        <f>IFERROR(IF(F2051= "yes",VLOOKUP(C2051,Summary!$B:$I,5,0),0),0)</f>
        <v>0</v>
      </c>
      <c r="I2051" s="144">
        <f t="shared" si="442"/>
        <v>695.4</v>
      </c>
      <c r="J2051" s="101">
        <f>VLOOKUP($A2051,'2021-22 Salary &amp; Benefits'!$A:$I,3,FALSE)</f>
        <v>1.1200000000000001</v>
      </c>
      <c r="K2051" s="101">
        <f>VLOOKUP($A2051,'2021-22 Salary &amp; Benefits'!$A:$I,4,FALSE)</f>
        <v>1.1200000000000001</v>
      </c>
      <c r="L2051" s="121">
        <f t="shared" si="443"/>
        <v>695.4</v>
      </c>
      <c r="M2051" s="29">
        <v>15</v>
      </c>
      <c r="N2051" s="31">
        <f t="shared" si="444"/>
        <v>46.36</v>
      </c>
      <c r="O2051" s="29">
        <v>1.1000000000000001</v>
      </c>
      <c r="P2051" s="29">
        <v>36</v>
      </c>
      <c r="Q2051" s="32">
        <f t="shared" si="445"/>
        <v>1835.856</v>
      </c>
      <c r="R2051" s="122">
        <f t="shared" si="446"/>
        <v>2.0398399999999999</v>
      </c>
      <c r="S2051" s="25">
        <f>VLOOKUP($A2051,'2021-22 Salary &amp; Benefits'!$A:$I,5,FALSE)</f>
        <v>67585</v>
      </c>
      <c r="T2051" s="25">
        <f>VLOOKUP($A2051,'2021-22 Salary &amp; Benefits'!$A:$I,6,FALSE)</f>
        <v>68937</v>
      </c>
      <c r="U2051" s="26">
        <f t="shared" si="447"/>
        <v>154406.09676800002</v>
      </c>
      <c r="V2051" s="26">
        <f t="shared" si="448"/>
        <v>3088.8073215999757</v>
      </c>
      <c r="W2051" s="26">
        <f>'2021-22 Salary &amp; Benefits'!G$6</f>
        <v>11848.32</v>
      </c>
      <c r="X2051" s="28">
        <f>'2021-22 Salary &amp; Benefits'!H$6</f>
        <v>0.2271</v>
      </c>
      <c r="Y2051" s="28">
        <f>'2021-22 Salary &amp; Benefits'!I$6</f>
        <v>0.22070000000000001</v>
      </c>
      <c r="Z2051" s="26">
        <f t="shared" si="449"/>
        <v>59916.001420689921</v>
      </c>
      <c r="AA2051" s="27">
        <f t="shared" si="441"/>
        <v>2624.9150681599999</v>
      </c>
      <c r="AB2051" s="27">
        <f t="shared" si="450"/>
        <v>579.31875554291196</v>
      </c>
      <c r="AC2051" s="27">
        <f t="shared" si="451"/>
        <v>3204.2338237029116</v>
      </c>
      <c r="AD2051" s="26">
        <f t="shared" si="452"/>
        <v>220615.13933399282</v>
      </c>
    </row>
    <row r="2052" spans="1:30" s="5" customFormat="1">
      <c r="A2052" s="129" t="s">
        <v>2451</v>
      </c>
      <c r="B2052" s="129" t="s">
        <v>1337</v>
      </c>
      <c r="C2052" s="130">
        <v>3116</v>
      </c>
      <c r="D2052" s="129" t="s">
        <v>1372</v>
      </c>
      <c r="E2052" s="169">
        <f>VLOOKUP($C2052,'2020-21 School Level AAFTE'!$C:$Z,11,FALSE)</f>
        <v>0.52549999999999997</v>
      </c>
      <c r="F2052" s="169" t="str">
        <f>VLOOKUP($C2052,'2020-21 School Level AAFTE'!$C:$Z,8,FALSE)</f>
        <v>Yes</v>
      </c>
      <c r="G2052" s="167">
        <f>VLOOKUP($C2052,'2020-21 School Level AAFTE'!$C:$I,7,FALSE)</f>
        <v>448.04</v>
      </c>
      <c r="H2052" s="145">
        <f>IFERROR(IF(F2052= "yes",VLOOKUP(C2052,Summary!$B:$I,5,0),0),0)</f>
        <v>0</v>
      </c>
      <c r="I2052" s="144">
        <f t="shared" si="442"/>
        <v>448.04</v>
      </c>
      <c r="J2052" s="101">
        <f>VLOOKUP($A2052,'2021-22 Salary &amp; Benefits'!$A:$I,3,FALSE)</f>
        <v>1.1200000000000001</v>
      </c>
      <c r="K2052" s="101">
        <f>VLOOKUP($A2052,'2021-22 Salary &amp; Benefits'!$A:$I,4,FALSE)</f>
        <v>1.1200000000000001</v>
      </c>
      <c r="L2052" s="121">
        <f t="shared" si="443"/>
        <v>448.04</v>
      </c>
      <c r="M2052" s="29">
        <v>15</v>
      </c>
      <c r="N2052" s="31">
        <f t="shared" si="444"/>
        <v>29.869333333333334</v>
      </c>
      <c r="O2052" s="29">
        <v>1.1000000000000001</v>
      </c>
      <c r="P2052" s="29">
        <v>36</v>
      </c>
      <c r="Q2052" s="32">
        <f t="shared" si="445"/>
        <v>1182.8256000000001</v>
      </c>
      <c r="R2052" s="122">
        <f t="shared" si="446"/>
        <v>1.3142506666666669</v>
      </c>
      <c r="S2052" s="25">
        <f>VLOOKUP($A2052,'2021-22 Salary &amp; Benefits'!$A:$I,5,FALSE)</f>
        <v>67585</v>
      </c>
      <c r="T2052" s="25">
        <f>VLOOKUP($A2052,'2021-22 Salary &amp; Benefits'!$A:$I,6,FALSE)</f>
        <v>68937</v>
      </c>
      <c r="U2052" s="26">
        <f t="shared" si="447"/>
        <v>99482.467063466698</v>
      </c>
      <c r="V2052" s="26">
        <f t="shared" si="448"/>
        <v>1990.0909294933226</v>
      </c>
      <c r="W2052" s="26">
        <f>'2021-22 Salary &amp; Benefits'!G$6</f>
        <v>11848.32</v>
      </c>
      <c r="X2052" s="28">
        <f>'2021-22 Salary &amp; Benefits'!H$6</f>
        <v>0.2271</v>
      </c>
      <c r="Y2052" s="28">
        <f>'2021-22 Salary &amp; Benefits'!I$6</f>
        <v>0.22070000000000001</v>
      </c>
      <c r="Z2052" s="26">
        <f t="shared" si="449"/>
        <v>38603.343797132467</v>
      </c>
      <c r="AA2052" s="27">
        <f t="shared" si="441"/>
        <v>1691.209299882667</v>
      </c>
      <c r="AB2052" s="27">
        <f t="shared" si="450"/>
        <v>373.24989248410463</v>
      </c>
      <c r="AC2052" s="27">
        <f t="shared" si="451"/>
        <v>2064.4591923667717</v>
      </c>
      <c r="AD2052" s="26">
        <f t="shared" si="452"/>
        <v>142140.36098245924</v>
      </c>
    </row>
    <row r="2053" spans="1:30" s="5" customFormat="1">
      <c r="A2053" s="129" t="s">
        <v>2451</v>
      </c>
      <c r="B2053" s="129" t="s">
        <v>1337</v>
      </c>
      <c r="C2053" s="130">
        <v>2083</v>
      </c>
      <c r="D2053" s="129" t="s">
        <v>186</v>
      </c>
      <c r="E2053" s="169">
        <f>VLOOKUP($C2053,'2020-21 School Level AAFTE'!$C:$Z,11,FALSE)</f>
        <v>0.19800000000000001</v>
      </c>
      <c r="F2053" s="169" t="str">
        <f>VLOOKUP($C2053,'2020-21 School Level AAFTE'!$C:$Z,8,FALSE)</f>
        <v>No</v>
      </c>
      <c r="G2053" s="167">
        <f>VLOOKUP($C2053,'2020-21 School Level AAFTE'!$C:$I,7,FALSE)</f>
        <v>366.33</v>
      </c>
      <c r="H2053" s="145">
        <f>IFERROR(IF(F2053= "yes",VLOOKUP(C2053,Summary!$B:$I,5,0),0),0)</f>
        <v>0</v>
      </c>
      <c r="I2053" s="144">
        <f t="shared" si="442"/>
        <v>0</v>
      </c>
      <c r="J2053" s="101">
        <f>VLOOKUP($A2053,'2021-22 Salary &amp; Benefits'!$A:$I,3,FALSE)</f>
        <v>1.1200000000000001</v>
      </c>
      <c r="K2053" s="101">
        <f>VLOOKUP($A2053,'2021-22 Salary &amp; Benefits'!$A:$I,4,FALSE)</f>
        <v>1.1200000000000001</v>
      </c>
      <c r="L2053" s="121">
        <f t="shared" si="443"/>
        <v>0</v>
      </c>
      <c r="M2053" s="29">
        <v>15</v>
      </c>
      <c r="N2053" s="31">
        <f t="shared" si="444"/>
        <v>0</v>
      </c>
      <c r="O2053" s="29">
        <v>1.1000000000000001</v>
      </c>
      <c r="P2053" s="29">
        <v>36</v>
      </c>
      <c r="Q2053" s="32">
        <f t="shared" si="445"/>
        <v>0</v>
      </c>
      <c r="R2053" s="122">
        <f t="shared" si="446"/>
        <v>0</v>
      </c>
      <c r="S2053" s="25">
        <f>VLOOKUP($A2053,'2021-22 Salary &amp; Benefits'!$A:$I,5,FALSE)</f>
        <v>67585</v>
      </c>
      <c r="T2053" s="25">
        <f>VLOOKUP($A2053,'2021-22 Salary &amp; Benefits'!$A:$I,6,FALSE)</f>
        <v>68937</v>
      </c>
      <c r="U2053" s="26">
        <f t="shared" si="447"/>
        <v>0</v>
      </c>
      <c r="V2053" s="26">
        <f t="shared" si="448"/>
        <v>0</v>
      </c>
      <c r="W2053" s="26">
        <f>'2021-22 Salary &amp; Benefits'!G$6</f>
        <v>11848.32</v>
      </c>
      <c r="X2053" s="28">
        <f>'2021-22 Salary &amp; Benefits'!H$6</f>
        <v>0.2271</v>
      </c>
      <c r="Y2053" s="28">
        <f>'2021-22 Salary &amp; Benefits'!I$6</f>
        <v>0.22070000000000001</v>
      </c>
      <c r="Z2053" s="26">
        <f t="shared" si="449"/>
        <v>0</v>
      </c>
      <c r="AA2053" s="27">
        <f t="shared" si="441"/>
        <v>0</v>
      </c>
      <c r="AB2053" s="27">
        <f t="shared" si="450"/>
        <v>0</v>
      </c>
      <c r="AC2053" s="27">
        <f t="shared" si="451"/>
        <v>0</v>
      </c>
      <c r="AD2053" s="26">
        <f t="shared" si="452"/>
        <v>0</v>
      </c>
    </row>
    <row r="2054" spans="1:30" s="5" customFormat="1">
      <c r="A2054" s="129" t="s">
        <v>2451</v>
      </c>
      <c r="B2054" s="129" t="s">
        <v>1337</v>
      </c>
      <c r="C2054" s="130">
        <v>2874</v>
      </c>
      <c r="D2054" s="129" t="s">
        <v>1365</v>
      </c>
      <c r="E2054" s="169">
        <f>VLOOKUP($C2054,'2020-21 School Level AAFTE'!$C:$Z,11,FALSE)</f>
        <v>0.7349</v>
      </c>
      <c r="F2054" s="169" t="str">
        <f>VLOOKUP($C2054,'2020-21 School Level AAFTE'!$C:$Z,8,FALSE)</f>
        <v>Yes</v>
      </c>
      <c r="G2054" s="167">
        <f>VLOOKUP($C2054,'2020-21 School Level AAFTE'!$C:$I,7,FALSE)</f>
        <v>298.5</v>
      </c>
      <c r="H2054" s="145">
        <f>IFERROR(IF(F2054= "yes",VLOOKUP(C2054,Summary!$B:$I,5,0),0),0)</f>
        <v>0</v>
      </c>
      <c r="I2054" s="143">
        <f t="shared" si="442"/>
        <v>298.5</v>
      </c>
      <c r="J2054" s="101">
        <f>VLOOKUP($A2054,'2021-22 Salary &amp; Benefits'!$A:$I,3,FALSE)</f>
        <v>1.1200000000000001</v>
      </c>
      <c r="K2054" s="101">
        <f>VLOOKUP($A2054,'2021-22 Salary &amp; Benefits'!$A:$I,4,FALSE)</f>
        <v>1.1200000000000001</v>
      </c>
      <c r="L2054" s="45">
        <f t="shared" si="443"/>
        <v>298.5</v>
      </c>
      <c r="M2054" s="29">
        <v>15</v>
      </c>
      <c r="N2054" s="31">
        <f t="shared" si="444"/>
        <v>19.899999999999999</v>
      </c>
      <c r="O2054" s="29">
        <v>1.1000000000000001</v>
      </c>
      <c r="P2054" s="29">
        <v>36</v>
      </c>
      <c r="Q2054" s="32">
        <f t="shared" si="445"/>
        <v>788.04</v>
      </c>
      <c r="R2054" s="122">
        <f t="shared" si="446"/>
        <v>0.87559999999999993</v>
      </c>
      <c r="S2054" s="25">
        <f>VLOOKUP($A2054,'2021-22 Salary &amp; Benefits'!$A:$I,5,FALSE)</f>
        <v>67585</v>
      </c>
      <c r="T2054" s="25">
        <f>VLOOKUP($A2054,'2021-22 Salary &amp; Benefits'!$A:$I,6,FALSE)</f>
        <v>68937</v>
      </c>
      <c r="U2054" s="26">
        <f t="shared" si="447"/>
        <v>66278.717120000001</v>
      </c>
      <c r="V2054" s="26">
        <f t="shared" si="448"/>
        <v>1325.8685439999972</v>
      </c>
      <c r="W2054" s="26">
        <f>'2021-22 Salary &amp; Benefits'!G$6</f>
        <v>11848.32</v>
      </c>
      <c r="X2054" s="28">
        <f>'2021-22 Salary &amp; Benefits'!H$6</f>
        <v>0.2271</v>
      </c>
      <c r="Y2054" s="28">
        <f>'2021-22 Salary &amp; Benefits'!I$6</f>
        <v>0.22070000000000001</v>
      </c>
      <c r="Z2054" s="26">
        <f t="shared" si="449"/>
        <v>25718.904837612798</v>
      </c>
      <c r="AA2054" s="27">
        <f t="shared" si="441"/>
        <v>1126.7430944</v>
      </c>
      <c r="AB2054" s="27">
        <f t="shared" si="450"/>
        <v>248.67220093408002</v>
      </c>
      <c r="AC2054" s="27">
        <f t="shared" si="451"/>
        <v>1375.4152953340799</v>
      </c>
      <c r="AD2054" s="26">
        <f t="shared" si="452"/>
        <v>94698.905796946885</v>
      </c>
    </row>
    <row r="2055" spans="1:30" s="5" customFormat="1">
      <c r="A2055" s="129" t="s">
        <v>2451</v>
      </c>
      <c r="B2055" s="129" t="s">
        <v>1337</v>
      </c>
      <c r="C2055" s="130">
        <v>3452</v>
      </c>
      <c r="D2055" s="129" t="s">
        <v>1379</v>
      </c>
      <c r="E2055" s="169">
        <f>VLOOKUP($C2055,'2020-21 School Level AAFTE'!$C:$Z,11,FALSE)</f>
        <v>0.49270000000000003</v>
      </c>
      <c r="F2055" s="169" t="str">
        <f>VLOOKUP($C2055,'2020-21 School Level AAFTE'!$C:$Z,8,FALSE)</f>
        <v>No</v>
      </c>
      <c r="G2055" s="167">
        <f>VLOOKUP($C2055,'2020-21 School Level AAFTE'!$C:$I,7,FALSE)</f>
        <v>323.5</v>
      </c>
      <c r="H2055" s="145">
        <f>IFERROR(IF(F2055= "yes",VLOOKUP(C2055,Summary!$B:$I,5,0),0),0)</f>
        <v>0</v>
      </c>
      <c r="I2055" s="144">
        <f t="shared" si="442"/>
        <v>0</v>
      </c>
      <c r="J2055" s="101">
        <f>VLOOKUP($A2055,'2021-22 Salary &amp; Benefits'!$A:$I,3,FALSE)</f>
        <v>1.1200000000000001</v>
      </c>
      <c r="K2055" s="101">
        <f>VLOOKUP($A2055,'2021-22 Salary &amp; Benefits'!$A:$I,4,FALSE)</f>
        <v>1.1200000000000001</v>
      </c>
      <c r="L2055" s="121">
        <f t="shared" si="443"/>
        <v>0</v>
      </c>
      <c r="M2055" s="29">
        <v>15</v>
      </c>
      <c r="N2055" s="31">
        <f t="shared" si="444"/>
        <v>0</v>
      </c>
      <c r="O2055" s="29">
        <v>1.1000000000000001</v>
      </c>
      <c r="P2055" s="29">
        <v>36</v>
      </c>
      <c r="Q2055" s="32">
        <f t="shared" si="445"/>
        <v>0</v>
      </c>
      <c r="R2055" s="122">
        <f t="shared" si="446"/>
        <v>0</v>
      </c>
      <c r="S2055" s="25">
        <f>VLOOKUP($A2055,'2021-22 Salary &amp; Benefits'!$A:$I,5,FALSE)</f>
        <v>67585</v>
      </c>
      <c r="T2055" s="25">
        <f>VLOOKUP($A2055,'2021-22 Salary &amp; Benefits'!$A:$I,6,FALSE)</f>
        <v>68937</v>
      </c>
      <c r="U2055" s="26">
        <f t="shared" si="447"/>
        <v>0</v>
      </c>
      <c r="V2055" s="26">
        <f t="shared" si="448"/>
        <v>0</v>
      </c>
      <c r="W2055" s="26">
        <f>'2021-22 Salary &amp; Benefits'!G$6</f>
        <v>11848.32</v>
      </c>
      <c r="X2055" s="28">
        <f>'2021-22 Salary &amp; Benefits'!H$6</f>
        <v>0.2271</v>
      </c>
      <c r="Y2055" s="28">
        <f>'2021-22 Salary &amp; Benefits'!I$6</f>
        <v>0.22070000000000001</v>
      </c>
      <c r="Z2055" s="26">
        <f t="shared" si="449"/>
        <v>0</v>
      </c>
      <c r="AA2055" s="27">
        <f t="shared" si="441"/>
        <v>0</v>
      </c>
      <c r="AB2055" s="27">
        <f t="shared" si="450"/>
        <v>0</v>
      </c>
      <c r="AC2055" s="27">
        <f t="shared" si="451"/>
        <v>0</v>
      </c>
      <c r="AD2055" s="26">
        <f t="shared" si="452"/>
        <v>0</v>
      </c>
    </row>
    <row r="2056" spans="1:30" s="5" customFormat="1">
      <c r="A2056" s="129" t="s">
        <v>2451</v>
      </c>
      <c r="B2056" s="129" t="s">
        <v>1337</v>
      </c>
      <c r="C2056" s="130">
        <v>3246</v>
      </c>
      <c r="D2056" s="129" t="s">
        <v>1374</v>
      </c>
      <c r="E2056" s="169">
        <f>VLOOKUP($C2056,'2020-21 School Level AAFTE'!$C:$Z,11,FALSE)</f>
        <v>0.40200000000000002</v>
      </c>
      <c r="F2056" s="169" t="str">
        <f>VLOOKUP($C2056,'2020-21 School Level AAFTE'!$C:$Z,8,FALSE)</f>
        <v>No</v>
      </c>
      <c r="G2056" s="167">
        <f>VLOOKUP($C2056,'2020-21 School Level AAFTE'!$C:$I,7,FALSE)</f>
        <v>1200.6799999999998</v>
      </c>
      <c r="H2056" s="145">
        <f>IFERROR(IF(F2056= "yes",VLOOKUP(C2056,Summary!$B:$I,5,0),0),0)</f>
        <v>0</v>
      </c>
      <c r="I2056" s="144">
        <f t="shared" si="442"/>
        <v>0</v>
      </c>
      <c r="J2056" s="101">
        <f>VLOOKUP($A2056,'2021-22 Salary &amp; Benefits'!$A:$I,3,FALSE)</f>
        <v>1.1200000000000001</v>
      </c>
      <c r="K2056" s="101">
        <f>VLOOKUP($A2056,'2021-22 Salary &amp; Benefits'!$A:$I,4,FALSE)</f>
        <v>1.1200000000000001</v>
      </c>
      <c r="L2056" s="121">
        <f t="shared" si="443"/>
        <v>0</v>
      </c>
      <c r="M2056" s="29">
        <v>15</v>
      </c>
      <c r="N2056" s="31">
        <f t="shared" si="444"/>
        <v>0</v>
      </c>
      <c r="O2056" s="29">
        <v>1.1000000000000001</v>
      </c>
      <c r="P2056" s="29">
        <v>36</v>
      </c>
      <c r="Q2056" s="32">
        <f t="shared" si="445"/>
        <v>0</v>
      </c>
      <c r="R2056" s="122">
        <f t="shared" si="446"/>
        <v>0</v>
      </c>
      <c r="S2056" s="25">
        <f>VLOOKUP($A2056,'2021-22 Salary &amp; Benefits'!$A:$I,5,FALSE)</f>
        <v>67585</v>
      </c>
      <c r="T2056" s="25">
        <f>VLOOKUP($A2056,'2021-22 Salary &amp; Benefits'!$A:$I,6,FALSE)</f>
        <v>68937</v>
      </c>
      <c r="U2056" s="26">
        <f t="shared" si="447"/>
        <v>0</v>
      </c>
      <c r="V2056" s="26">
        <f t="shared" si="448"/>
        <v>0</v>
      </c>
      <c r="W2056" s="26">
        <f>'2021-22 Salary &amp; Benefits'!G$6</f>
        <v>11848.32</v>
      </c>
      <c r="X2056" s="28">
        <f>'2021-22 Salary &amp; Benefits'!H$6</f>
        <v>0.2271</v>
      </c>
      <c r="Y2056" s="28">
        <f>'2021-22 Salary &amp; Benefits'!I$6</f>
        <v>0.22070000000000001</v>
      </c>
      <c r="Z2056" s="26">
        <f t="shared" si="449"/>
        <v>0</v>
      </c>
      <c r="AA2056" s="27">
        <f t="shared" si="441"/>
        <v>0</v>
      </c>
      <c r="AB2056" s="27">
        <f t="shared" si="450"/>
        <v>0</v>
      </c>
      <c r="AC2056" s="27">
        <f t="shared" si="451"/>
        <v>0</v>
      </c>
      <c r="AD2056" s="26">
        <f t="shared" si="452"/>
        <v>0</v>
      </c>
    </row>
    <row r="2057" spans="1:30" s="5" customFormat="1">
      <c r="A2057" s="129" t="s">
        <v>2344</v>
      </c>
      <c r="B2057" s="129" t="s">
        <v>500</v>
      </c>
      <c r="C2057" s="130">
        <v>5032</v>
      </c>
      <c r="D2057" s="129" t="s">
        <v>502</v>
      </c>
      <c r="E2057" s="169">
        <f>VLOOKUP($C2057,'2020-21 School Level AAFTE'!$C:$Z,11,FALSE)</f>
        <v>0.71740000000000004</v>
      </c>
      <c r="F2057" s="169" t="str">
        <f>VLOOKUP($C2057,'2020-21 School Level AAFTE'!$C:$Z,8,FALSE)</f>
        <v>Yes</v>
      </c>
      <c r="G2057" s="167">
        <f>VLOOKUP($C2057,'2020-21 School Level AAFTE'!$C:$I,7,FALSE)</f>
        <v>98.5</v>
      </c>
      <c r="H2057" s="145">
        <f>IFERROR(IF(F2057= "yes",VLOOKUP(C2057,Summary!$B:$I,5,0),0),0)</f>
        <v>0</v>
      </c>
      <c r="I2057" s="144">
        <f t="shared" si="442"/>
        <v>98.5</v>
      </c>
      <c r="J2057" s="101">
        <f>VLOOKUP($A2057,'2021-22 Salary &amp; Benefits'!$A:$I,3,FALSE)</f>
        <v>1</v>
      </c>
      <c r="K2057" s="101">
        <f>VLOOKUP($A2057,'2021-22 Salary &amp; Benefits'!$A:$I,4,FALSE)</f>
        <v>1</v>
      </c>
      <c r="L2057" s="121">
        <f t="shared" si="443"/>
        <v>98.5</v>
      </c>
      <c r="M2057" s="29">
        <v>15</v>
      </c>
      <c r="N2057" s="31">
        <f t="shared" si="444"/>
        <v>6.5666666666666664</v>
      </c>
      <c r="O2057" s="29">
        <v>1.1000000000000001</v>
      </c>
      <c r="P2057" s="29">
        <v>36</v>
      </c>
      <c r="Q2057" s="32">
        <f t="shared" si="445"/>
        <v>260.04000000000002</v>
      </c>
      <c r="R2057" s="122">
        <f t="shared" si="446"/>
        <v>0.28893333333333338</v>
      </c>
      <c r="S2057" s="25">
        <f>VLOOKUP($A2057,'2021-22 Salary &amp; Benefits'!$A:$I,5,FALSE)</f>
        <v>67585</v>
      </c>
      <c r="T2057" s="25">
        <f>VLOOKUP($A2057,'2021-22 Salary &amp; Benefits'!$A:$I,6,FALSE)</f>
        <v>68937</v>
      </c>
      <c r="U2057" s="26">
        <f t="shared" si="447"/>
        <v>19527.559333333335</v>
      </c>
      <c r="V2057" s="26">
        <f t="shared" si="448"/>
        <v>390.63786666666783</v>
      </c>
      <c r="W2057" s="26">
        <f>'2021-22 Salary &amp; Benefits'!G$6</f>
        <v>11848.32</v>
      </c>
      <c r="X2057" s="28">
        <f>'2021-22 Salary &amp; Benefits'!H$6</f>
        <v>0.2271</v>
      </c>
      <c r="Y2057" s="28">
        <f>'2021-22 Salary &amp; Benefits'!I$6</f>
        <v>0.22070000000000001</v>
      </c>
      <c r="Z2057" s="26">
        <f t="shared" si="449"/>
        <v>7944.2970937733335</v>
      </c>
      <c r="AA2057" s="27">
        <f t="shared" si="441"/>
        <v>331.96995333333336</v>
      </c>
      <c r="AB2057" s="27">
        <f t="shared" si="450"/>
        <v>73.265768700666669</v>
      </c>
      <c r="AC2057" s="27">
        <f t="shared" si="451"/>
        <v>405.23572203400005</v>
      </c>
      <c r="AD2057" s="26">
        <f t="shared" si="452"/>
        <v>28267.730015807338</v>
      </c>
    </row>
    <row r="2058" spans="1:30" s="5" customFormat="1">
      <c r="A2058" s="129" t="s">
        <v>2344</v>
      </c>
      <c r="B2058" s="129" t="s">
        <v>500</v>
      </c>
      <c r="C2058" s="130">
        <v>3580</v>
      </c>
      <c r="D2058" s="129" t="s">
        <v>501</v>
      </c>
      <c r="E2058" s="169">
        <f>VLOOKUP($C2058,'2020-21 School Level AAFTE'!$C:$Z,11,FALSE)</f>
        <v>0.7117</v>
      </c>
      <c r="F2058" s="169" t="str">
        <f>VLOOKUP($C2058,'2020-21 School Level AAFTE'!$C:$Z,8,FALSE)</f>
        <v>Yes</v>
      </c>
      <c r="G2058" s="167">
        <f>VLOOKUP($C2058,'2020-21 School Level AAFTE'!$C:$I,7,FALSE)</f>
        <v>68.8</v>
      </c>
      <c r="H2058" s="145">
        <f>IFERROR(IF(F2058= "yes",VLOOKUP(C2058,Summary!$B:$I,5,0),0),0)</f>
        <v>0</v>
      </c>
      <c r="I2058" s="144">
        <f t="shared" si="442"/>
        <v>68.8</v>
      </c>
      <c r="J2058" s="101">
        <f>VLOOKUP($A2058,'2021-22 Salary &amp; Benefits'!$A:$I,3,FALSE)</f>
        <v>1</v>
      </c>
      <c r="K2058" s="101">
        <f>VLOOKUP($A2058,'2021-22 Salary &amp; Benefits'!$A:$I,4,FALSE)</f>
        <v>1</v>
      </c>
      <c r="L2058" s="121">
        <f t="shared" si="443"/>
        <v>68.8</v>
      </c>
      <c r="M2058" s="29">
        <v>15</v>
      </c>
      <c r="N2058" s="31">
        <f t="shared" si="444"/>
        <v>4.5866666666666669</v>
      </c>
      <c r="O2058" s="29">
        <v>1.1000000000000001</v>
      </c>
      <c r="P2058" s="29">
        <v>36</v>
      </c>
      <c r="Q2058" s="32">
        <f t="shared" si="445"/>
        <v>181.63200000000001</v>
      </c>
      <c r="R2058" s="122">
        <f t="shared" si="446"/>
        <v>0.20181333333333334</v>
      </c>
      <c r="S2058" s="25">
        <f>VLOOKUP($A2058,'2021-22 Salary &amp; Benefits'!$A:$I,5,FALSE)</f>
        <v>67585</v>
      </c>
      <c r="T2058" s="25">
        <f>VLOOKUP($A2058,'2021-22 Salary &amp; Benefits'!$A:$I,6,FALSE)</f>
        <v>68937</v>
      </c>
      <c r="U2058" s="26">
        <f t="shared" si="447"/>
        <v>13639.554133333335</v>
      </c>
      <c r="V2058" s="26">
        <f t="shared" si="448"/>
        <v>272.85162666666656</v>
      </c>
      <c r="W2058" s="26">
        <f>'2021-22 Salary &amp; Benefits'!G$6</f>
        <v>11848.32</v>
      </c>
      <c r="X2058" s="28">
        <f>'2021-22 Salary &amp; Benefits'!H$6</f>
        <v>0.2271</v>
      </c>
      <c r="Y2058" s="28">
        <f>'2021-22 Salary &amp; Benefits'!I$6</f>
        <v>0.22070000000000001</v>
      </c>
      <c r="Z2058" s="26">
        <f t="shared" si="449"/>
        <v>5548.9100512853338</v>
      </c>
      <c r="AA2058" s="27">
        <f t="shared" si="441"/>
        <v>231.87342933333338</v>
      </c>
      <c r="AB2058" s="27">
        <f t="shared" si="450"/>
        <v>51.174465853866678</v>
      </c>
      <c r="AC2058" s="27">
        <f t="shared" si="451"/>
        <v>283.04789518720008</v>
      </c>
      <c r="AD2058" s="26">
        <f t="shared" si="452"/>
        <v>19744.363706472534</v>
      </c>
    </row>
    <row r="2059" spans="1:30" s="5" customFormat="1">
      <c r="A2059" s="129" t="s">
        <v>2371</v>
      </c>
      <c r="B2059" s="129" t="s">
        <v>829</v>
      </c>
      <c r="C2059" s="130">
        <v>5489</v>
      </c>
      <c r="D2059" s="129" t="s">
        <v>2765</v>
      </c>
      <c r="E2059" s="169">
        <f>VLOOKUP($C2059,'2020-21 School Level AAFTE'!$C:$Z,11,FALSE)</f>
        <v>9.7299999999999998E-2</v>
      </c>
      <c r="F2059" s="169" t="str">
        <f>VLOOKUP($C2059,'2020-21 School Level AAFTE'!$C:$Z,8,FALSE)</f>
        <v>No</v>
      </c>
      <c r="G2059" s="167">
        <f>VLOOKUP($C2059,'2020-21 School Level AAFTE'!$C:$I,7,FALSE)</f>
        <v>592.64</v>
      </c>
      <c r="H2059" s="145">
        <f>IFERROR(IF(F2059= "yes",VLOOKUP(C2059,Summary!$B:$I,5,0),0),0)</f>
        <v>0</v>
      </c>
      <c r="I2059" s="143">
        <f t="shared" si="442"/>
        <v>0</v>
      </c>
      <c r="J2059" s="101">
        <f>VLOOKUP($A2059,'2021-22 Salary &amp; Benefits'!$A:$I,3,FALSE)</f>
        <v>1.18</v>
      </c>
      <c r="K2059" s="101">
        <f>VLOOKUP($A2059,'2021-22 Salary &amp; Benefits'!$A:$I,4,FALSE)</f>
        <v>1.22</v>
      </c>
      <c r="L2059" s="45">
        <f t="shared" si="443"/>
        <v>0</v>
      </c>
      <c r="M2059" s="29">
        <v>15</v>
      </c>
      <c r="N2059" s="31">
        <f t="shared" si="444"/>
        <v>0</v>
      </c>
      <c r="O2059" s="29">
        <v>1.1000000000000001</v>
      </c>
      <c r="P2059" s="29">
        <v>36</v>
      </c>
      <c r="Q2059" s="32">
        <f t="shared" si="445"/>
        <v>0</v>
      </c>
      <c r="R2059" s="122">
        <f t="shared" si="446"/>
        <v>0</v>
      </c>
      <c r="S2059" s="25">
        <f>VLOOKUP($A2059,'2021-22 Salary &amp; Benefits'!$A:$I,5,FALSE)</f>
        <v>67585</v>
      </c>
      <c r="T2059" s="25">
        <f>VLOOKUP($A2059,'2021-22 Salary &amp; Benefits'!$A:$I,6,FALSE)</f>
        <v>68937</v>
      </c>
      <c r="U2059" s="26">
        <f t="shared" si="447"/>
        <v>0</v>
      </c>
      <c r="V2059" s="26">
        <f t="shared" si="448"/>
        <v>0</v>
      </c>
      <c r="W2059" s="26">
        <f>'2021-22 Salary &amp; Benefits'!G$6</f>
        <v>11848.32</v>
      </c>
      <c r="X2059" s="28">
        <f>'2021-22 Salary &amp; Benefits'!H$6</f>
        <v>0.2271</v>
      </c>
      <c r="Y2059" s="28">
        <f>'2021-22 Salary &amp; Benefits'!I$6</f>
        <v>0.22070000000000001</v>
      </c>
      <c r="Z2059" s="26">
        <f t="shared" si="449"/>
        <v>0</v>
      </c>
      <c r="AA2059" s="27">
        <f t="shared" si="441"/>
        <v>0</v>
      </c>
      <c r="AB2059" s="27">
        <f t="shared" si="450"/>
        <v>0</v>
      </c>
      <c r="AC2059" s="27">
        <f t="shared" si="451"/>
        <v>0</v>
      </c>
      <c r="AD2059" s="26">
        <f t="shared" si="452"/>
        <v>0</v>
      </c>
    </row>
    <row r="2060" spans="1:30" s="5" customFormat="1">
      <c r="A2060" s="129" t="s">
        <v>2371</v>
      </c>
      <c r="B2060" s="129" t="s">
        <v>829</v>
      </c>
      <c r="C2060" s="130">
        <v>4453</v>
      </c>
      <c r="D2060" s="129" t="s">
        <v>834</v>
      </c>
      <c r="E2060" s="169">
        <f>VLOOKUP($C2060,'2020-21 School Level AAFTE'!$C:$Z,11,FALSE)</f>
        <v>0.1318</v>
      </c>
      <c r="F2060" s="169" t="str">
        <f>VLOOKUP($C2060,'2020-21 School Level AAFTE'!$C:$Z,8,FALSE)</f>
        <v>No</v>
      </c>
      <c r="G2060" s="167">
        <f>VLOOKUP($C2060,'2020-21 School Level AAFTE'!$C:$I,7,FALSE)</f>
        <v>687.57</v>
      </c>
      <c r="H2060" s="145">
        <f>IFERROR(IF(F2060= "yes",VLOOKUP(C2060,Summary!$B:$I,5,0),0),0)</f>
        <v>0</v>
      </c>
      <c r="I2060" s="144">
        <f t="shared" si="442"/>
        <v>0</v>
      </c>
      <c r="J2060" s="101">
        <f>VLOOKUP($A2060,'2021-22 Salary &amp; Benefits'!$A:$I,3,FALSE)</f>
        <v>1.18</v>
      </c>
      <c r="K2060" s="101">
        <f>VLOOKUP($A2060,'2021-22 Salary &amp; Benefits'!$A:$I,4,FALSE)</f>
        <v>1.22</v>
      </c>
      <c r="L2060" s="121">
        <f t="shared" si="443"/>
        <v>0</v>
      </c>
      <c r="M2060" s="29">
        <v>15</v>
      </c>
      <c r="N2060" s="31">
        <f t="shared" si="444"/>
        <v>0</v>
      </c>
      <c r="O2060" s="29">
        <v>1.1000000000000001</v>
      </c>
      <c r="P2060" s="29">
        <v>36</v>
      </c>
      <c r="Q2060" s="32">
        <f t="shared" si="445"/>
        <v>0</v>
      </c>
      <c r="R2060" s="122">
        <f t="shared" si="446"/>
        <v>0</v>
      </c>
      <c r="S2060" s="25">
        <f>VLOOKUP($A2060,'2021-22 Salary &amp; Benefits'!$A:$I,5,FALSE)</f>
        <v>67585</v>
      </c>
      <c r="T2060" s="25">
        <f>VLOOKUP($A2060,'2021-22 Salary &amp; Benefits'!$A:$I,6,FALSE)</f>
        <v>68937</v>
      </c>
      <c r="U2060" s="26">
        <f t="shared" si="447"/>
        <v>0</v>
      </c>
      <c r="V2060" s="26">
        <f t="shared" si="448"/>
        <v>0</v>
      </c>
      <c r="W2060" s="26">
        <f>'2021-22 Salary &amp; Benefits'!G$6</f>
        <v>11848.32</v>
      </c>
      <c r="X2060" s="28">
        <f>'2021-22 Salary &amp; Benefits'!H$6</f>
        <v>0.2271</v>
      </c>
      <c r="Y2060" s="28">
        <f>'2021-22 Salary &amp; Benefits'!I$6</f>
        <v>0.22070000000000001</v>
      </c>
      <c r="Z2060" s="26">
        <f t="shared" si="449"/>
        <v>0</v>
      </c>
      <c r="AA2060" s="27">
        <f t="shared" si="441"/>
        <v>0</v>
      </c>
      <c r="AB2060" s="27">
        <f t="shared" si="450"/>
        <v>0</v>
      </c>
      <c r="AC2060" s="27">
        <f t="shared" si="451"/>
        <v>0</v>
      </c>
      <c r="AD2060" s="26">
        <f t="shared" si="452"/>
        <v>0</v>
      </c>
    </row>
    <row r="2061" spans="1:30" s="5" customFormat="1">
      <c r="A2061" s="132" t="s">
        <v>2371</v>
      </c>
      <c r="B2061" s="129" t="s">
        <v>829</v>
      </c>
      <c r="C2061" s="130">
        <v>3286</v>
      </c>
      <c r="D2061" s="132" t="s">
        <v>831</v>
      </c>
      <c r="E2061" s="169">
        <f>VLOOKUP($C2061,'2020-21 School Level AAFTE'!$C:$Z,11,FALSE)</f>
        <v>0.12690000000000001</v>
      </c>
      <c r="F2061" s="169" t="str">
        <f>VLOOKUP($C2061,'2020-21 School Level AAFTE'!$C:$Z,8,FALSE)</f>
        <v>No</v>
      </c>
      <c r="G2061" s="167">
        <f>VLOOKUP($C2061,'2020-21 School Level AAFTE'!$C:$I,7,FALSE)</f>
        <v>675.75</v>
      </c>
      <c r="H2061" s="145">
        <f>IFERROR(IF(F2061= "yes",VLOOKUP(C2061,Summary!$B:$I,5,0),0),0)</f>
        <v>0</v>
      </c>
      <c r="I2061" s="143">
        <f t="shared" si="442"/>
        <v>0</v>
      </c>
      <c r="J2061" s="101">
        <f>VLOOKUP($A2061,'2021-22 Salary &amp; Benefits'!$A:$I,3,FALSE)</f>
        <v>1.18</v>
      </c>
      <c r="K2061" s="101">
        <f>VLOOKUP($A2061,'2021-22 Salary &amp; Benefits'!$A:$I,4,FALSE)</f>
        <v>1.22</v>
      </c>
      <c r="L2061" s="45">
        <f t="shared" si="443"/>
        <v>0</v>
      </c>
      <c r="M2061" s="29">
        <v>15</v>
      </c>
      <c r="N2061" s="31">
        <f t="shared" si="444"/>
        <v>0</v>
      </c>
      <c r="O2061" s="29">
        <v>1.1000000000000001</v>
      </c>
      <c r="P2061" s="29">
        <v>36</v>
      </c>
      <c r="Q2061" s="32">
        <f t="shared" si="445"/>
        <v>0</v>
      </c>
      <c r="R2061" s="122">
        <f t="shared" si="446"/>
        <v>0</v>
      </c>
      <c r="S2061" s="25">
        <f>VLOOKUP($A2061,'2021-22 Salary &amp; Benefits'!$A:$I,5,FALSE)</f>
        <v>67585</v>
      </c>
      <c r="T2061" s="25">
        <f>VLOOKUP($A2061,'2021-22 Salary &amp; Benefits'!$A:$I,6,FALSE)</f>
        <v>68937</v>
      </c>
      <c r="U2061" s="26">
        <f t="shared" si="447"/>
        <v>0</v>
      </c>
      <c r="V2061" s="26">
        <f t="shared" si="448"/>
        <v>0</v>
      </c>
      <c r="W2061" s="26">
        <f>'2021-22 Salary &amp; Benefits'!G$6</f>
        <v>11848.32</v>
      </c>
      <c r="X2061" s="28">
        <f>'2021-22 Salary &amp; Benefits'!H$6</f>
        <v>0.2271</v>
      </c>
      <c r="Y2061" s="28">
        <f>'2021-22 Salary &amp; Benefits'!I$6</f>
        <v>0.22070000000000001</v>
      </c>
      <c r="Z2061" s="26">
        <f t="shared" si="449"/>
        <v>0</v>
      </c>
      <c r="AA2061" s="27">
        <f t="shared" ref="AA2061:AA2124" si="453">($T2061*$K2061*$R2061/180*3)</f>
        <v>0</v>
      </c>
      <c r="AB2061" s="27">
        <f t="shared" si="450"/>
        <v>0</v>
      </c>
      <c r="AC2061" s="27">
        <f t="shared" si="451"/>
        <v>0</v>
      </c>
      <c r="AD2061" s="26">
        <f t="shared" si="452"/>
        <v>0</v>
      </c>
    </row>
    <row r="2062" spans="1:30" s="5" customFormat="1">
      <c r="A2062" s="129" t="s">
        <v>2371</v>
      </c>
      <c r="B2062" s="129" t="s">
        <v>829</v>
      </c>
      <c r="C2062" s="130">
        <v>3937</v>
      </c>
      <c r="D2062" s="129" t="s">
        <v>2766</v>
      </c>
      <c r="E2062" s="169">
        <f>VLOOKUP($C2062,'2020-21 School Level AAFTE'!$C:$Z,11,FALSE)</f>
        <v>0.17519999999999999</v>
      </c>
      <c r="F2062" s="169" t="str">
        <f>VLOOKUP($C2062,'2020-21 School Level AAFTE'!$C:$Z,8,FALSE)</f>
        <v>No</v>
      </c>
      <c r="G2062" s="167">
        <f>VLOOKUP($C2062,'2020-21 School Level AAFTE'!$C:$I,7,FALSE)</f>
        <v>1018.73</v>
      </c>
      <c r="H2062" s="145">
        <f>IFERROR(IF(F2062= "yes",VLOOKUP(C2062,Summary!$B:$I,5,0),0),0)</f>
        <v>0</v>
      </c>
      <c r="I2062" s="144">
        <f t="shared" si="442"/>
        <v>0</v>
      </c>
      <c r="J2062" s="101">
        <f>VLOOKUP($A2062,'2021-22 Salary &amp; Benefits'!$A:$I,3,FALSE)</f>
        <v>1.18</v>
      </c>
      <c r="K2062" s="101">
        <f>VLOOKUP($A2062,'2021-22 Salary &amp; Benefits'!$A:$I,4,FALSE)</f>
        <v>1.22</v>
      </c>
      <c r="L2062" s="121">
        <f t="shared" si="443"/>
        <v>0</v>
      </c>
      <c r="M2062" s="29">
        <v>15</v>
      </c>
      <c r="N2062" s="31">
        <f t="shared" si="444"/>
        <v>0</v>
      </c>
      <c r="O2062" s="29">
        <v>1.1000000000000001</v>
      </c>
      <c r="P2062" s="29">
        <v>36</v>
      </c>
      <c r="Q2062" s="32">
        <f t="shared" si="445"/>
        <v>0</v>
      </c>
      <c r="R2062" s="122">
        <f t="shared" si="446"/>
        <v>0</v>
      </c>
      <c r="S2062" s="25">
        <f>VLOOKUP($A2062,'2021-22 Salary &amp; Benefits'!$A:$I,5,FALSE)</f>
        <v>67585</v>
      </c>
      <c r="T2062" s="25">
        <f>VLOOKUP($A2062,'2021-22 Salary &amp; Benefits'!$A:$I,6,FALSE)</f>
        <v>68937</v>
      </c>
      <c r="U2062" s="26">
        <f t="shared" si="447"/>
        <v>0</v>
      </c>
      <c r="V2062" s="26">
        <f t="shared" si="448"/>
        <v>0</v>
      </c>
      <c r="W2062" s="26">
        <f>'2021-22 Salary &amp; Benefits'!G$6</f>
        <v>11848.32</v>
      </c>
      <c r="X2062" s="28">
        <f>'2021-22 Salary &amp; Benefits'!H$6</f>
        <v>0.2271</v>
      </c>
      <c r="Y2062" s="28">
        <f>'2021-22 Salary &amp; Benefits'!I$6</f>
        <v>0.22070000000000001</v>
      </c>
      <c r="Z2062" s="26">
        <f t="shared" si="449"/>
        <v>0</v>
      </c>
      <c r="AA2062" s="27">
        <f t="shared" si="453"/>
        <v>0</v>
      </c>
      <c r="AB2062" s="27">
        <f t="shared" si="450"/>
        <v>0</v>
      </c>
      <c r="AC2062" s="27">
        <f t="shared" si="451"/>
        <v>0</v>
      </c>
      <c r="AD2062" s="26">
        <f t="shared" si="452"/>
        <v>0</v>
      </c>
    </row>
    <row r="2063" spans="1:30" s="5" customFormat="1">
      <c r="A2063" s="129" t="s">
        <v>2371</v>
      </c>
      <c r="B2063" s="129" t="s">
        <v>829</v>
      </c>
      <c r="C2063" s="130">
        <v>4415</v>
      </c>
      <c r="D2063" s="129" t="s">
        <v>833</v>
      </c>
      <c r="E2063" s="169">
        <f>VLOOKUP($C2063,'2020-21 School Level AAFTE'!$C:$Z,11,FALSE)</f>
        <v>9.5100000000000004E-2</v>
      </c>
      <c r="F2063" s="169" t="str">
        <f>VLOOKUP($C2063,'2020-21 School Level AAFTE'!$C:$Z,8,FALSE)</f>
        <v>No</v>
      </c>
      <c r="G2063" s="167">
        <f>VLOOKUP($C2063,'2020-21 School Level AAFTE'!$C:$I,7,FALSE)</f>
        <v>682.95</v>
      </c>
      <c r="H2063" s="145">
        <f>IFERROR(IF(F2063= "yes",VLOOKUP(C2063,Summary!$B:$I,5,0),0),0)</f>
        <v>0</v>
      </c>
      <c r="I2063" s="144">
        <f t="shared" si="442"/>
        <v>0</v>
      </c>
      <c r="J2063" s="101">
        <f>VLOOKUP($A2063,'2021-22 Salary &amp; Benefits'!$A:$I,3,FALSE)</f>
        <v>1.18</v>
      </c>
      <c r="K2063" s="101">
        <f>VLOOKUP($A2063,'2021-22 Salary &amp; Benefits'!$A:$I,4,FALSE)</f>
        <v>1.22</v>
      </c>
      <c r="L2063" s="121">
        <f t="shared" si="443"/>
        <v>0</v>
      </c>
      <c r="M2063" s="29">
        <v>15</v>
      </c>
      <c r="N2063" s="31">
        <f t="shared" si="444"/>
        <v>0</v>
      </c>
      <c r="O2063" s="29">
        <v>1.1000000000000001</v>
      </c>
      <c r="P2063" s="29">
        <v>36</v>
      </c>
      <c r="Q2063" s="32">
        <f t="shared" si="445"/>
        <v>0</v>
      </c>
      <c r="R2063" s="122">
        <f t="shared" si="446"/>
        <v>0</v>
      </c>
      <c r="S2063" s="25">
        <f>VLOOKUP($A2063,'2021-22 Salary &amp; Benefits'!$A:$I,5,FALSE)</f>
        <v>67585</v>
      </c>
      <c r="T2063" s="25">
        <f>VLOOKUP($A2063,'2021-22 Salary &amp; Benefits'!$A:$I,6,FALSE)</f>
        <v>68937</v>
      </c>
      <c r="U2063" s="26">
        <f t="shared" si="447"/>
        <v>0</v>
      </c>
      <c r="V2063" s="26">
        <f t="shared" si="448"/>
        <v>0</v>
      </c>
      <c r="W2063" s="26">
        <f>'2021-22 Salary &amp; Benefits'!G$6</f>
        <v>11848.32</v>
      </c>
      <c r="X2063" s="28">
        <f>'2021-22 Salary &amp; Benefits'!H$6</f>
        <v>0.2271</v>
      </c>
      <c r="Y2063" s="28">
        <f>'2021-22 Salary &amp; Benefits'!I$6</f>
        <v>0.22070000000000001</v>
      </c>
      <c r="Z2063" s="26">
        <f t="shared" si="449"/>
        <v>0</v>
      </c>
      <c r="AA2063" s="27">
        <f t="shared" si="453"/>
        <v>0</v>
      </c>
      <c r="AB2063" s="27">
        <f t="shared" si="450"/>
        <v>0</v>
      </c>
      <c r="AC2063" s="27">
        <f t="shared" si="451"/>
        <v>0</v>
      </c>
      <c r="AD2063" s="26">
        <f t="shared" si="452"/>
        <v>0</v>
      </c>
    </row>
    <row r="2064" spans="1:30" s="5" customFormat="1">
      <c r="A2064" s="129" t="s">
        <v>2371</v>
      </c>
      <c r="B2064" s="129" t="s">
        <v>829</v>
      </c>
      <c r="C2064" s="130">
        <v>3589</v>
      </c>
      <c r="D2064" s="129" t="s">
        <v>832</v>
      </c>
      <c r="E2064" s="169">
        <f>VLOOKUP($C2064,'2020-21 School Level AAFTE'!$C:$Z,11,FALSE)</f>
        <v>0.28270000000000001</v>
      </c>
      <c r="F2064" s="169" t="str">
        <f>VLOOKUP($C2064,'2020-21 School Level AAFTE'!$C:$Z,8,FALSE)</f>
        <v>No</v>
      </c>
      <c r="G2064" s="167">
        <f>VLOOKUP($C2064,'2020-21 School Level AAFTE'!$C:$I,7,FALSE)</f>
        <v>435.52</v>
      </c>
      <c r="H2064" s="145">
        <f>IFERROR(IF(F2064= "yes",VLOOKUP(C2064,Summary!$B:$I,5,0),0),0)</f>
        <v>0</v>
      </c>
      <c r="I2064" s="144">
        <f t="shared" si="442"/>
        <v>0</v>
      </c>
      <c r="J2064" s="101">
        <f>VLOOKUP($A2064,'2021-22 Salary &amp; Benefits'!$A:$I,3,FALSE)</f>
        <v>1.18</v>
      </c>
      <c r="K2064" s="101">
        <f>VLOOKUP($A2064,'2021-22 Salary &amp; Benefits'!$A:$I,4,FALSE)</f>
        <v>1.22</v>
      </c>
      <c r="L2064" s="121">
        <f t="shared" si="443"/>
        <v>0</v>
      </c>
      <c r="M2064" s="29">
        <v>15</v>
      </c>
      <c r="N2064" s="31">
        <f t="shared" si="444"/>
        <v>0</v>
      </c>
      <c r="O2064" s="29">
        <v>1.1000000000000001</v>
      </c>
      <c r="P2064" s="29">
        <v>36</v>
      </c>
      <c r="Q2064" s="32">
        <f t="shared" si="445"/>
        <v>0</v>
      </c>
      <c r="R2064" s="122">
        <f t="shared" si="446"/>
        <v>0</v>
      </c>
      <c r="S2064" s="25">
        <f>VLOOKUP($A2064,'2021-22 Salary &amp; Benefits'!$A:$I,5,FALSE)</f>
        <v>67585</v>
      </c>
      <c r="T2064" s="25">
        <f>VLOOKUP($A2064,'2021-22 Salary &amp; Benefits'!$A:$I,6,FALSE)</f>
        <v>68937</v>
      </c>
      <c r="U2064" s="26">
        <f t="shared" si="447"/>
        <v>0</v>
      </c>
      <c r="V2064" s="26">
        <f t="shared" si="448"/>
        <v>0</v>
      </c>
      <c r="W2064" s="26">
        <f>'2021-22 Salary &amp; Benefits'!G$6</f>
        <v>11848.32</v>
      </c>
      <c r="X2064" s="28">
        <f>'2021-22 Salary &amp; Benefits'!H$6</f>
        <v>0.2271</v>
      </c>
      <c r="Y2064" s="28">
        <f>'2021-22 Salary &amp; Benefits'!I$6</f>
        <v>0.22070000000000001</v>
      </c>
      <c r="Z2064" s="26">
        <f t="shared" si="449"/>
        <v>0</v>
      </c>
      <c r="AA2064" s="27">
        <f t="shared" si="453"/>
        <v>0</v>
      </c>
      <c r="AB2064" s="27">
        <f t="shared" si="450"/>
        <v>0</v>
      </c>
      <c r="AC2064" s="27">
        <f t="shared" si="451"/>
        <v>0</v>
      </c>
      <c r="AD2064" s="26">
        <f t="shared" si="452"/>
        <v>0</v>
      </c>
    </row>
    <row r="2065" spans="1:30" s="5" customFormat="1">
      <c r="A2065" s="129" t="s">
        <v>2371</v>
      </c>
      <c r="B2065" s="129" t="s">
        <v>829</v>
      </c>
      <c r="C2065" s="130">
        <v>3341</v>
      </c>
      <c r="D2065" s="129" t="s">
        <v>2767</v>
      </c>
      <c r="E2065" s="169">
        <f>VLOOKUP($C2065,'2020-21 School Level AAFTE'!$C:$Z,11,FALSE)</f>
        <v>0.1043</v>
      </c>
      <c r="F2065" s="169" t="str">
        <f>VLOOKUP($C2065,'2020-21 School Level AAFTE'!$C:$Z,8,FALSE)</f>
        <v>No</v>
      </c>
      <c r="G2065" s="167">
        <f>VLOOKUP($C2065,'2020-21 School Level AAFTE'!$C:$I,7,FALSE)</f>
        <v>1104.42</v>
      </c>
      <c r="H2065" s="145">
        <f>IFERROR(IF(F2065= "yes",VLOOKUP(C2065,Summary!$B:$I,5,0),0),0)</f>
        <v>0</v>
      </c>
      <c r="I2065" s="144">
        <f t="shared" si="442"/>
        <v>0</v>
      </c>
      <c r="J2065" s="101">
        <f>VLOOKUP($A2065,'2021-22 Salary &amp; Benefits'!$A:$I,3,FALSE)</f>
        <v>1.18</v>
      </c>
      <c r="K2065" s="101">
        <f>VLOOKUP($A2065,'2021-22 Salary &amp; Benefits'!$A:$I,4,FALSE)</f>
        <v>1.22</v>
      </c>
      <c r="L2065" s="121">
        <f t="shared" si="443"/>
        <v>0</v>
      </c>
      <c r="M2065" s="29">
        <v>15</v>
      </c>
      <c r="N2065" s="31">
        <f t="shared" si="444"/>
        <v>0</v>
      </c>
      <c r="O2065" s="29">
        <v>1.1000000000000001</v>
      </c>
      <c r="P2065" s="29">
        <v>36</v>
      </c>
      <c r="Q2065" s="32">
        <f t="shared" si="445"/>
        <v>0</v>
      </c>
      <c r="R2065" s="122">
        <f t="shared" si="446"/>
        <v>0</v>
      </c>
      <c r="S2065" s="25">
        <f>VLOOKUP($A2065,'2021-22 Salary &amp; Benefits'!$A:$I,5,FALSE)</f>
        <v>67585</v>
      </c>
      <c r="T2065" s="25">
        <f>VLOOKUP($A2065,'2021-22 Salary &amp; Benefits'!$A:$I,6,FALSE)</f>
        <v>68937</v>
      </c>
      <c r="U2065" s="26">
        <f t="shared" si="447"/>
        <v>0</v>
      </c>
      <c r="V2065" s="26">
        <f t="shared" si="448"/>
        <v>0</v>
      </c>
      <c r="W2065" s="26">
        <f>'2021-22 Salary &amp; Benefits'!G$6</f>
        <v>11848.32</v>
      </c>
      <c r="X2065" s="28">
        <f>'2021-22 Salary &amp; Benefits'!H$6</f>
        <v>0.2271</v>
      </c>
      <c r="Y2065" s="28">
        <f>'2021-22 Salary &amp; Benefits'!I$6</f>
        <v>0.22070000000000001</v>
      </c>
      <c r="Z2065" s="26">
        <f t="shared" si="449"/>
        <v>0</v>
      </c>
      <c r="AA2065" s="27">
        <f t="shared" si="453"/>
        <v>0</v>
      </c>
      <c r="AB2065" s="27">
        <f t="shared" si="450"/>
        <v>0</v>
      </c>
      <c r="AC2065" s="27">
        <f t="shared" si="451"/>
        <v>0</v>
      </c>
      <c r="AD2065" s="26">
        <f t="shared" si="452"/>
        <v>0</v>
      </c>
    </row>
    <row r="2066" spans="1:30" s="5" customFormat="1">
      <c r="A2066" s="129" t="s">
        <v>2371</v>
      </c>
      <c r="B2066" s="129" t="s">
        <v>829</v>
      </c>
      <c r="C2066" s="130">
        <v>5490</v>
      </c>
      <c r="D2066" s="129" t="s">
        <v>2768</v>
      </c>
      <c r="E2066" s="169">
        <f>VLOOKUP($C2066,'2020-21 School Level AAFTE'!$C:$Z,11,FALSE)</f>
        <v>0.108</v>
      </c>
      <c r="F2066" s="169" t="str">
        <f>VLOOKUP($C2066,'2020-21 School Level AAFTE'!$C:$Z,8,FALSE)</f>
        <v>No</v>
      </c>
      <c r="G2066" s="167">
        <f>VLOOKUP($C2066,'2020-21 School Level AAFTE'!$C:$I,7,FALSE)</f>
        <v>659.29</v>
      </c>
      <c r="H2066" s="145">
        <f>IFERROR(IF(F2066= "yes",VLOOKUP(C2066,Summary!$B:$I,5,0),0),0)</f>
        <v>0</v>
      </c>
      <c r="I2066" s="144">
        <f t="shared" si="442"/>
        <v>0</v>
      </c>
      <c r="J2066" s="101">
        <f>VLOOKUP($A2066,'2021-22 Salary &amp; Benefits'!$A:$I,3,FALSE)</f>
        <v>1.18</v>
      </c>
      <c r="K2066" s="101">
        <f>VLOOKUP($A2066,'2021-22 Salary &amp; Benefits'!$A:$I,4,FALSE)</f>
        <v>1.22</v>
      </c>
      <c r="L2066" s="121">
        <f t="shared" si="443"/>
        <v>0</v>
      </c>
      <c r="M2066" s="29">
        <v>15</v>
      </c>
      <c r="N2066" s="31">
        <f t="shared" si="444"/>
        <v>0</v>
      </c>
      <c r="O2066" s="29">
        <v>1.1000000000000001</v>
      </c>
      <c r="P2066" s="29">
        <v>36</v>
      </c>
      <c r="Q2066" s="32">
        <f t="shared" si="445"/>
        <v>0</v>
      </c>
      <c r="R2066" s="122">
        <f t="shared" si="446"/>
        <v>0</v>
      </c>
      <c r="S2066" s="25">
        <f>VLOOKUP($A2066,'2021-22 Salary &amp; Benefits'!$A:$I,5,FALSE)</f>
        <v>67585</v>
      </c>
      <c r="T2066" s="25">
        <f>VLOOKUP($A2066,'2021-22 Salary &amp; Benefits'!$A:$I,6,FALSE)</f>
        <v>68937</v>
      </c>
      <c r="U2066" s="26">
        <f t="shared" si="447"/>
        <v>0</v>
      </c>
      <c r="V2066" s="26">
        <f t="shared" si="448"/>
        <v>0</v>
      </c>
      <c r="W2066" s="26">
        <f>'2021-22 Salary &amp; Benefits'!G$6</f>
        <v>11848.32</v>
      </c>
      <c r="X2066" s="28">
        <f>'2021-22 Salary &amp; Benefits'!H$6</f>
        <v>0.2271</v>
      </c>
      <c r="Y2066" s="28">
        <f>'2021-22 Salary &amp; Benefits'!I$6</f>
        <v>0.22070000000000001</v>
      </c>
      <c r="Z2066" s="26">
        <f t="shared" si="449"/>
        <v>0</v>
      </c>
      <c r="AA2066" s="27">
        <f t="shared" si="453"/>
        <v>0</v>
      </c>
      <c r="AB2066" s="27">
        <f t="shared" si="450"/>
        <v>0</v>
      </c>
      <c r="AC2066" s="27">
        <f t="shared" si="451"/>
        <v>0</v>
      </c>
      <c r="AD2066" s="26">
        <f t="shared" si="452"/>
        <v>0</v>
      </c>
    </row>
    <row r="2067" spans="1:30" s="5" customFormat="1">
      <c r="A2067" s="129" t="s">
        <v>2371</v>
      </c>
      <c r="B2067" s="129" t="s">
        <v>829</v>
      </c>
      <c r="C2067" s="130">
        <v>5563</v>
      </c>
      <c r="D2067" s="129" t="s">
        <v>3181</v>
      </c>
      <c r="E2067" s="169">
        <f>VLOOKUP($C2067,'2020-21 School Level AAFTE'!$C:$Z,11,FALSE)</f>
        <v>0</v>
      </c>
      <c r="F2067" s="169" t="str">
        <f>VLOOKUP($C2067,'2020-21 School Level AAFTE'!$C:$Z,8,FALSE)</f>
        <v>No</v>
      </c>
      <c r="G2067" s="167">
        <f>VLOOKUP($C2067,'2020-21 School Level AAFTE'!$C:$I,7,FALSE)</f>
        <v>22.349999999999998</v>
      </c>
      <c r="H2067" s="145">
        <f>IFERROR(IF(F2067= "yes",VLOOKUP(C2067,Summary!$B:$I,5,0),0),0)</f>
        <v>0</v>
      </c>
      <c r="I2067" s="144">
        <f t="shared" si="442"/>
        <v>0</v>
      </c>
      <c r="J2067" s="101">
        <f>VLOOKUP($A2067,'2021-22 Salary &amp; Benefits'!$A:$I,3,FALSE)</f>
        <v>1.18</v>
      </c>
      <c r="K2067" s="101">
        <f>VLOOKUP($A2067,'2021-22 Salary &amp; Benefits'!$A:$I,4,FALSE)</f>
        <v>1.22</v>
      </c>
      <c r="L2067" s="121">
        <f t="shared" si="443"/>
        <v>0</v>
      </c>
      <c r="M2067" s="29">
        <v>15</v>
      </c>
      <c r="N2067" s="31">
        <f t="shared" si="444"/>
        <v>0</v>
      </c>
      <c r="O2067" s="29">
        <v>1.1000000000000001</v>
      </c>
      <c r="P2067" s="29">
        <v>36</v>
      </c>
      <c r="Q2067" s="32">
        <f t="shared" si="445"/>
        <v>0</v>
      </c>
      <c r="R2067" s="122">
        <f t="shared" si="446"/>
        <v>0</v>
      </c>
      <c r="S2067" s="25">
        <f>VLOOKUP($A2067,'2021-22 Salary &amp; Benefits'!$A:$I,5,FALSE)</f>
        <v>67585</v>
      </c>
      <c r="T2067" s="25">
        <f>VLOOKUP($A2067,'2021-22 Salary &amp; Benefits'!$A:$I,6,FALSE)</f>
        <v>68937</v>
      </c>
      <c r="U2067" s="26">
        <f t="shared" si="447"/>
        <v>0</v>
      </c>
      <c r="V2067" s="26">
        <f t="shared" si="448"/>
        <v>0</v>
      </c>
      <c r="W2067" s="26">
        <f>'2021-22 Salary &amp; Benefits'!G$6</f>
        <v>11848.32</v>
      </c>
      <c r="X2067" s="28">
        <f>'2021-22 Salary &amp; Benefits'!H$6</f>
        <v>0.2271</v>
      </c>
      <c r="Y2067" s="28">
        <f>'2021-22 Salary &amp; Benefits'!I$6</f>
        <v>0.22070000000000001</v>
      </c>
      <c r="Z2067" s="26">
        <f t="shared" si="449"/>
        <v>0</v>
      </c>
      <c r="AA2067" s="27">
        <f t="shared" si="453"/>
        <v>0</v>
      </c>
      <c r="AB2067" s="27">
        <f t="shared" si="450"/>
        <v>0</v>
      </c>
      <c r="AC2067" s="27">
        <f t="shared" si="451"/>
        <v>0</v>
      </c>
      <c r="AD2067" s="26">
        <f t="shared" si="452"/>
        <v>0</v>
      </c>
    </row>
    <row r="2068" spans="1:30" s="5" customFormat="1">
      <c r="A2068" s="129" t="s">
        <v>2371</v>
      </c>
      <c r="B2068" s="129" t="s">
        <v>829</v>
      </c>
      <c r="C2068" s="130">
        <v>2849</v>
      </c>
      <c r="D2068" s="129" t="s">
        <v>830</v>
      </c>
      <c r="E2068" s="169">
        <f>VLOOKUP($C2068,'2020-21 School Level AAFTE'!$C:$Z,11,FALSE)</f>
        <v>0.1232</v>
      </c>
      <c r="F2068" s="169" t="str">
        <f>VLOOKUP($C2068,'2020-21 School Level AAFTE'!$C:$Z,8,FALSE)</f>
        <v>No</v>
      </c>
      <c r="G2068" s="167">
        <f>VLOOKUP($C2068,'2020-21 School Level AAFTE'!$C:$I,7,FALSE)</f>
        <v>2630.7999999999997</v>
      </c>
      <c r="H2068" s="145">
        <f>IFERROR(IF(F2068= "yes",VLOOKUP(C2068,Summary!$B:$I,5,0),0),0)</f>
        <v>0</v>
      </c>
      <c r="I2068" s="144">
        <f t="shared" si="442"/>
        <v>0</v>
      </c>
      <c r="J2068" s="101">
        <f>VLOOKUP($A2068,'2021-22 Salary &amp; Benefits'!$A:$I,3,FALSE)</f>
        <v>1.18</v>
      </c>
      <c r="K2068" s="101">
        <f>VLOOKUP($A2068,'2021-22 Salary &amp; Benefits'!$A:$I,4,FALSE)</f>
        <v>1.22</v>
      </c>
      <c r="L2068" s="121">
        <f t="shared" si="443"/>
        <v>0</v>
      </c>
      <c r="M2068" s="29">
        <v>15</v>
      </c>
      <c r="N2068" s="31">
        <f t="shared" si="444"/>
        <v>0</v>
      </c>
      <c r="O2068" s="29">
        <v>1.1000000000000001</v>
      </c>
      <c r="P2068" s="29">
        <v>36</v>
      </c>
      <c r="Q2068" s="32">
        <f t="shared" si="445"/>
        <v>0</v>
      </c>
      <c r="R2068" s="122">
        <f t="shared" si="446"/>
        <v>0</v>
      </c>
      <c r="S2068" s="25">
        <f>VLOOKUP($A2068,'2021-22 Salary &amp; Benefits'!$A:$I,5,FALSE)</f>
        <v>67585</v>
      </c>
      <c r="T2068" s="25">
        <f>VLOOKUP($A2068,'2021-22 Salary &amp; Benefits'!$A:$I,6,FALSE)</f>
        <v>68937</v>
      </c>
      <c r="U2068" s="26">
        <f t="shared" si="447"/>
        <v>0</v>
      </c>
      <c r="V2068" s="26">
        <f t="shared" si="448"/>
        <v>0</v>
      </c>
      <c r="W2068" s="26">
        <f>'2021-22 Salary &amp; Benefits'!G$6</f>
        <v>11848.32</v>
      </c>
      <c r="X2068" s="28">
        <f>'2021-22 Salary &amp; Benefits'!H$6</f>
        <v>0.2271</v>
      </c>
      <c r="Y2068" s="28">
        <f>'2021-22 Salary &amp; Benefits'!I$6</f>
        <v>0.22070000000000001</v>
      </c>
      <c r="Z2068" s="26">
        <f t="shared" si="449"/>
        <v>0</v>
      </c>
      <c r="AA2068" s="27">
        <f t="shared" si="453"/>
        <v>0</v>
      </c>
      <c r="AB2068" s="27">
        <f t="shared" si="450"/>
        <v>0</v>
      </c>
      <c r="AC2068" s="27">
        <f t="shared" si="451"/>
        <v>0</v>
      </c>
      <c r="AD2068" s="26">
        <f t="shared" si="452"/>
        <v>0</v>
      </c>
    </row>
    <row r="2069" spans="1:30" s="5" customFormat="1">
      <c r="A2069" s="129" t="s">
        <v>2553</v>
      </c>
      <c r="B2069" s="129" t="s">
        <v>2145</v>
      </c>
      <c r="C2069" s="130">
        <v>2052</v>
      </c>
      <c r="D2069" s="129" t="s">
        <v>2146</v>
      </c>
      <c r="E2069" s="169">
        <f>VLOOKUP($C2069,'2020-21 School Level AAFTE'!$C:$Z,11,FALSE)</f>
        <v>0.62919999999999998</v>
      </c>
      <c r="F2069" s="169" t="str">
        <f>VLOOKUP($C2069,'2020-21 School Level AAFTE'!$C:$Z,8,FALSE)</f>
        <v>Yes</v>
      </c>
      <c r="G2069" s="167">
        <f>VLOOKUP($C2069,'2020-21 School Level AAFTE'!$C:$I,7,FALSE)</f>
        <v>88.2</v>
      </c>
      <c r="H2069" s="145">
        <f>IFERROR(IF(F2069= "yes",VLOOKUP(C2069,Summary!$B:$I,5,0),0),0)</f>
        <v>0</v>
      </c>
      <c r="I2069" s="144">
        <f t="shared" si="442"/>
        <v>88.2</v>
      </c>
      <c r="J2069" s="101">
        <f>VLOOKUP($A2069,'2021-22 Salary &amp; Benefits'!$A:$I,3,FALSE)</f>
        <v>1</v>
      </c>
      <c r="K2069" s="101">
        <f>VLOOKUP($A2069,'2021-22 Salary &amp; Benefits'!$A:$I,4,FALSE)</f>
        <v>1.04</v>
      </c>
      <c r="L2069" s="121">
        <f t="shared" si="443"/>
        <v>88.2</v>
      </c>
      <c r="M2069" s="29">
        <v>15</v>
      </c>
      <c r="N2069" s="31">
        <f t="shared" si="444"/>
        <v>5.88</v>
      </c>
      <c r="O2069" s="29">
        <v>1.1000000000000001</v>
      </c>
      <c r="P2069" s="29">
        <v>36</v>
      </c>
      <c r="Q2069" s="32">
        <f t="shared" si="445"/>
        <v>232.84800000000001</v>
      </c>
      <c r="R2069" s="122">
        <f t="shared" si="446"/>
        <v>0.25872000000000001</v>
      </c>
      <c r="S2069" s="25">
        <f>VLOOKUP($A2069,'2021-22 Salary &amp; Benefits'!$A:$I,5,FALSE)</f>
        <v>67585</v>
      </c>
      <c r="T2069" s="25">
        <f>VLOOKUP($A2069,'2021-22 Salary &amp; Benefits'!$A:$I,6,FALSE)</f>
        <v>68937</v>
      </c>
      <c r="U2069" s="26">
        <f t="shared" si="447"/>
        <v>17485.591199999999</v>
      </c>
      <c r="V2069" s="26">
        <f t="shared" si="448"/>
        <v>1063.204665600002</v>
      </c>
      <c r="W2069" s="26">
        <f>'2021-22 Salary &amp; Benefits'!G$6</f>
        <v>11848.32</v>
      </c>
      <c r="X2069" s="28">
        <f>'2021-22 Salary &amp; Benefits'!H$6</f>
        <v>0.2271</v>
      </c>
      <c r="Y2069" s="28">
        <f>'2021-22 Salary &amp; Benefits'!I$6</f>
        <v>0.22070000000000001</v>
      </c>
      <c r="Z2069" s="26">
        <f t="shared" si="449"/>
        <v>7271.0243816179209</v>
      </c>
      <c r="AA2069" s="27">
        <f t="shared" si="453"/>
        <v>309.14659776000002</v>
      </c>
      <c r="AB2069" s="27">
        <f t="shared" si="450"/>
        <v>68.228654125632005</v>
      </c>
      <c r="AC2069" s="27">
        <f t="shared" si="451"/>
        <v>377.375251885632</v>
      </c>
      <c r="AD2069" s="26">
        <f t="shared" si="452"/>
        <v>26197.195499103553</v>
      </c>
    </row>
    <row r="2070" spans="1:30" s="5" customFormat="1">
      <c r="A2070" s="129" t="s">
        <v>2553</v>
      </c>
      <c r="B2070" s="129" t="s">
        <v>2145</v>
      </c>
      <c r="C2070" s="130">
        <v>3418</v>
      </c>
      <c r="D2070" s="129" t="s">
        <v>2147</v>
      </c>
      <c r="E2070" s="169">
        <f>VLOOKUP($C2070,'2020-21 School Level AAFTE'!$C:$Z,11,FALSE)</f>
        <v>0.61990000000000001</v>
      </c>
      <c r="F2070" s="169" t="str">
        <f>VLOOKUP($C2070,'2020-21 School Level AAFTE'!$C:$Z,8,FALSE)</f>
        <v>Yes</v>
      </c>
      <c r="G2070" s="167">
        <f>VLOOKUP($C2070,'2020-21 School Level AAFTE'!$C:$I,7,FALSE)</f>
        <v>81.72</v>
      </c>
      <c r="H2070" s="145">
        <f>IFERROR(IF(F2070= "yes",VLOOKUP(C2070,Summary!$B:$I,5,0),0),0)</f>
        <v>0</v>
      </c>
      <c r="I2070" s="144">
        <f t="shared" si="442"/>
        <v>81.72</v>
      </c>
      <c r="J2070" s="101">
        <f>VLOOKUP($A2070,'2021-22 Salary &amp; Benefits'!$A:$I,3,FALSE)</f>
        <v>1</v>
      </c>
      <c r="K2070" s="101">
        <f>VLOOKUP($A2070,'2021-22 Salary &amp; Benefits'!$A:$I,4,FALSE)</f>
        <v>1.04</v>
      </c>
      <c r="L2070" s="121">
        <f t="shared" si="443"/>
        <v>81.72</v>
      </c>
      <c r="M2070" s="29">
        <v>15</v>
      </c>
      <c r="N2070" s="31">
        <f t="shared" si="444"/>
        <v>5.4479999999999995</v>
      </c>
      <c r="O2070" s="29">
        <v>1.1000000000000001</v>
      </c>
      <c r="P2070" s="29">
        <v>36</v>
      </c>
      <c r="Q2070" s="32">
        <f t="shared" si="445"/>
        <v>215.74080000000001</v>
      </c>
      <c r="R2070" s="122">
        <f t="shared" si="446"/>
        <v>0.23971200000000001</v>
      </c>
      <c r="S2070" s="25">
        <f>VLOOKUP($A2070,'2021-22 Salary &amp; Benefits'!$A:$I,5,FALSE)</f>
        <v>67585</v>
      </c>
      <c r="T2070" s="25">
        <f>VLOOKUP($A2070,'2021-22 Salary &amp; Benefits'!$A:$I,6,FALSE)</f>
        <v>68937</v>
      </c>
      <c r="U2070" s="26">
        <f t="shared" si="447"/>
        <v>16200.935520000001</v>
      </c>
      <c r="V2070" s="26">
        <f t="shared" si="448"/>
        <v>985.09166975999869</v>
      </c>
      <c r="W2070" s="26">
        <f>'2021-22 Salary &amp; Benefits'!G$6</f>
        <v>11848.32</v>
      </c>
      <c r="X2070" s="28">
        <f>'2021-22 Salary &amp; Benefits'!H$6</f>
        <v>0.2271</v>
      </c>
      <c r="Y2070" s="28">
        <f>'2021-22 Salary &amp; Benefits'!I$6</f>
        <v>0.22070000000000001</v>
      </c>
      <c r="Z2070" s="26">
        <f t="shared" si="449"/>
        <v>6736.8266719480325</v>
      </c>
      <c r="AA2070" s="27">
        <f t="shared" si="453"/>
        <v>286.43378649600004</v>
      </c>
      <c r="AB2070" s="27">
        <f t="shared" si="450"/>
        <v>63.215936679667209</v>
      </c>
      <c r="AC2070" s="27">
        <f t="shared" si="451"/>
        <v>349.64972317566725</v>
      </c>
      <c r="AD2070" s="26">
        <f t="shared" si="452"/>
        <v>24272.5035848837</v>
      </c>
    </row>
    <row r="2071" spans="1:30" s="5" customFormat="1">
      <c r="A2071" s="129" t="s">
        <v>2533</v>
      </c>
      <c r="B2071" s="129" t="s">
        <v>2040</v>
      </c>
      <c r="C2071" s="130">
        <v>2457</v>
      </c>
      <c r="D2071" s="129" t="s">
        <v>726</v>
      </c>
      <c r="E2071" s="169">
        <f>VLOOKUP($C2071,'2020-21 School Level AAFTE'!$C:$Z,11,FALSE)</f>
        <v>0.52010000000000001</v>
      </c>
      <c r="F2071" s="169" t="str">
        <f>VLOOKUP($C2071,'2020-21 School Level AAFTE'!$C:$Z,8,FALSE)</f>
        <v>Yes</v>
      </c>
      <c r="G2071" s="167">
        <f>VLOOKUP($C2071,'2020-21 School Level AAFTE'!$C:$I,7,FALSE)</f>
        <v>269</v>
      </c>
      <c r="H2071" s="145">
        <f>IFERROR(IF(F2071= "yes",VLOOKUP(C2071,Summary!$B:$I,5,0),0),0)</f>
        <v>0</v>
      </c>
      <c r="I2071" s="144">
        <f t="shared" si="442"/>
        <v>269</v>
      </c>
      <c r="J2071" s="101">
        <f>VLOOKUP($A2071,'2021-22 Salary &amp; Benefits'!$A:$I,3,FALSE)</f>
        <v>1</v>
      </c>
      <c r="K2071" s="101">
        <f>VLOOKUP($A2071,'2021-22 Salary &amp; Benefits'!$A:$I,4,FALSE)</f>
        <v>1</v>
      </c>
      <c r="L2071" s="121">
        <f t="shared" si="443"/>
        <v>269</v>
      </c>
      <c r="M2071" s="29">
        <v>15</v>
      </c>
      <c r="N2071" s="31">
        <f t="shared" si="444"/>
        <v>17.933333333333334</v>
      </c>
      <c r="O2071" s="29">
        <v>1.1000000000000001</v>
      </c>
      <c r="P2071" s="29">
        <v>36</v>
      </c>
      <c r="Q2071" s="32">
        <f t="shared" si="445"/>
        <v>710.16000000000008</v>
      </c>
      <c r="R2071" s="122">
        <f t="shared" si="446"/>
        <v>0.7890666666666668</v>
      </c>
      <c r="S2071" s="25">
        <f>VLOOKUP($A2071,'2021-22 Salary &amp; Benefits'!$A:$I,5,FALSE)</f>
        <v>67585</v>
      </c>
      <c r="T2071" s="25">
        <f>VLOOKUP($A2071,'2021-22 Salary &amp; Benefits'!$A:$I,6,FALSE)</f>
        <v>68937</v>
      </c>
      <c r="U2071" s="26">
        <f t="shared" si="447"/>
        <v>53329.070666666674</v>
      </c>
      <c r="V2071" s="26">
        <f t="shared" si="448"/>
        <v>1066.8181333333341</v>
      </c>
      <c r="W2071" s="26">
        <f>'2021-22 Salary &amp; Benefits'!G$6</f>
        <v>11848.32</v>
      </c>
      <c r="X2071" s="28">
        <f>'2021-22 Salary &amp; Benefits'!H$6</f>
        <v>0.2271</v>
      </c>
      <c r="Y2071" s="28">
        <f>'2021-22 Salary &amp; Benefits'!I$6</f>
        <v>0.22070000000000001</v>
      </c>
      <c r="Z2071" s="26">
        <f t="shared" si="449"/>
        <v>21695.593078426667</v>
      </c>
      <c r="AA2071" s="27">
        <f t="shared" si="453"/>
        <v>906.59814666666671</v>
      </c>
      <c r="AB2071" s="27">
        <f t="shared" si="450"/>
        <v>200.08621096933334</v>
      </c>
      <c r="AC2071" s="27">
        <f t="shared" si="451"/>
        <v>1106.684357636</v>
      </c>
      <c r="AD2071" s="26">
        <f t="shared" si="452"/>
        <v>77198.166236062665</v>
      </c>
    </row>
    <row r="2072" spans="1:30" s="5" customFormat="1">
      <c r="A2072" s="129" t="s">
        <v>2533</v>
      </c>
      <c r="B2072" s="129" t="s">
        <v>2040</v>
      </c>
      <c r="C2072" s="130">
        <v>4238</v>
      </c>
      <c r="D2072" s="129" t="s">
        <v>2043</v>
      </c>
      <c r="E2072" s="169">
        <f>VLOOKUP($C2072,'2020-21 School Level AAFTE'!$C:$Z,11,FALSE)</f>
        <v>0.49109999999999998</v>
      </c>
      <c r="F2072" s="169" t="str">
        <f>VLOOKUP($C2072,'2020-21 School Level AAFTE'!$C:$Z,8,FALSE)</f>
        <v>No</v>
      </c>
      <c r="G2072" s="167">
        <f>VLOOKUP($C2072,'2020-21 School Level AAFTE'!$C:$I,7,FALSE)</f>
        <v>298.18</v>
      </c>
      <c r="H2072" s="145">
        <f>IFERROR(IF(F2072= "yes",VLOOKUP(C2072,Summary!$B:$I,5,0),0),0)</f>
        <v>0</v>
      </c>
      <c r="I2072" s="144">
        <f t="shared" si="442"/>
        <v>0</v>
      </c>
      <c r="J2072" s="101">
        <f>VLOOKUP($A2072,'2021-22 Salary &amp; Benefits'!$A:$I,3,FALSE)</f>
        <v>1</v>
      </c>
      <c r="K2072" s="101">
        <f>VLOOKUP($A2072,'2021-22 Salary &amp; Benefits'!$A:$I,4,FALSE)</f>
        <v>1</v>
      </c>
      <c r="L2072" s="121">
        <f t="shared" si="443"/>
        <v>0</v>
      </c>
      <c r="M2072" s="29">
        <v>15</v>
      </c>
      <c r="N2072" s="31">
        <f t="shared" si="444"/>
        <v>0</v>
      </c>
      <c r="O2072" s="29">
        <v>1.1000000000000001</v>
      </c>
      <c r="P2072" s="29">
        <v>36</v>
      </c>
      <c r="Q2072" s="32">
        <f t="shared" si="445"/>
        <v>0</v>
      </c>
      <c r="R2072" s="122">
        <f t="shared" si="446"/>
        <v>0</v>
      </c>
      <c r="S2072" s="25">
        <f>VLOOKUP($A2072,'2021-22 Salary &amp; Benefits'!$A:$I,5,FALSE)</f>
        <v>67585</v>
      </c>
      <c r="T2072" s="25">
        <f>VLOOKUP($A2072,'2021-22 Salary &amp; Benefits'!$A:$I,6,FALSE)</f>
        <v>68937</v>
      </c>
      <c r="U2072" s="26">
        <f t="shared" si="447"/>
        <v>0</v>
      </c>
      <c r="V2072" s="26">
        <f t="shared" si="448"/>
        <v>0</v>
      </c>
      <c r="W2072" s="26">
        <f>'2021-22 Salary &amp; Benefits'!G$6</f>
        <v>11848.32</v>
      </c>
      <c r="X2072" s="28">
        <f>'2021-22 Salary &amp; Benefits'!H$6</f>
        <v>0.2271</v>
      </c>
      <c r="Y2072" s="28">
        <f>'2021-22 Salary &amp; Benefits'!I$6</f>
        <v>0.22070000000000001</v>
      </c>
      <c r="Z2072" s="26">
        <f t="shared" si="449"/>
        <v>0</v>
      </c>
      <c r="AA2072" s="27">
        <f t="shared" si="453"/>
        <v>0</v>
      </c>
      <c r="AB2072" s="27">
        <f t="shared" si="450"/>
        <v>0</v>
      </c>
      <c r="AC2072" s="27">
        <f t="shared" si="451"/>
        <v>0</v>
      </c>
      <c r="AD2072" s="26">
        <f t="shared" si="452"/>
        <v>0</v>
      </c>
    </row>
    <row r="2073" spans="1:30" s="5" customFormat="1">
      <c r="A2073" s="129" t="s">
        <v>2533</v>
      </c>
      <c r="B2073" s="129" t="s">
        <v>2040</v>
      </c>
      <c r="C2073" s="130">
        <v>3509</v>
      </c>
      <c r="D2073" s="129" t="s">
        <v>2041</v>
      </c>
      <c r="E2073" s="169">
        <f>VLOOKUP($C2073,'2020-21 School Level AAFTE'!$C:$Z,11,FALSE)</f>
        <v>0.41339999999999999</v>
      </c>
      <c r="F2073" s="169" t="str">
        <f>VLOOKUP($C2073,'2020-21 School Level AAFTE'!$C:$Z,8,FALSE)</f>
        <v>No</v>
      </c>
      <c r="G2073" s="167">
        <f>VLOOKUP($C2073,'2020-21 School Level AAFTE'!$C:$I,7,FALSE)</f>
        <v>378.45</v>
      </c>
      <c r="H2073" s="145">
        <f>IFERROR(IF(F2073= "yes",VLOOKUP(C2073,Summary!$B:$I,5,0),0),0)</f>
        <v>0</v>
      </c>
      <c r="I2073" s="144">
        <f t="shared" si="442"/>
        <v>0</v>
      </c>
      <c r="J2073" s="101">
        <f>VLOOKUP($A2073,'2021-22 Salary &amp; Benefits'!$A:$I,3,FALSE)</f>
        <v>1</v>
      </c>
      <c r="K2073" s="101">
        <f>VLOOKUP($A2073,'2021-22 Salary &amp; Benefits'!$A:$I,4,FALSE)</f>
        <v>1</v>
      </c>
      <c r="L2073" s="121">
        <f t="shared" si="443"/>
        <v>0</v>
      </c>
      <c r="M2073" s="29">
        <v>15</v>
      </c>
      <c r="N2073" s="31">
        <f t="shared" si="444"/>
        <v>0</v>
      </c>
      <c r="O2073" s="29">
        <v>1.1000000000000001</v>
      </c>
      <c r="P2073" s="29">
        <v>36</v>
      </c>
      <c r="Q2073" s="32">
        <f t="shared" si="445"/>
        <v>0</v>
      </c>
      <c r="R2073" s="122">
        <f t="shared" si="446"/>
        <v>0</v>
      </c>
      <c r="S2073" s="25">
        <f>VLOOKUP($A2073,'2021-22 Salary &amp; Benefits'!$A:$I,5,FALSE)</f>
        <v>67585</v>
      </c>
      <c r="T2073" s="25">
        <f>VLOOKUP($A2073,'2021-22 Salary &amp; Benefits'!$A:$I,6,FALSE)</f>
        <v>68937</v>
      </c>
      <c r="U2073" s="26">
        <f t="shared" si="447"/>
        <v>0</v>
      </c>
      <c r="V2073" s="26">
        <f t="shared" si="448"/>
        <v>0</v>
      </c>
      <c r="W2073" s="26">
        <f>'2021-22 Salary &amp; Benefits'!G$6</f>
        <v>11848.32</v>
      </c>
      <c r="X2073" s="28">
        <f>'2021-22 Salary &amp; Benefits'!H$6</f>
        <v>0.2271</v>
      </c>
      <c r="Y2073" s="28">
        <f>'2021-22 Salary &amp; Benefits'!I$6</f>
        <v>0.22070000000000001</v>
      </c>
      <c r="Z2073" s="26">
        <f t="shared" si="449"/>
        <v>0</v>
      </c>
      <c r="AA2073" s="27">
        <f t="shared" si="453"/>
        <v>0</v>
      </c>
      <c r="AB2073" s="27">
        <f t="shared" si="450"/>
        <v>0</v>
      </c>
      <c r="AC2073" s="27">
        <f t="shared" si="451"/>
        <v>0</v>
      </c>
      <c r="AD2073" s="26">
        <f t="shared" si="452"/>
        <v>0</v>
      </c>
    </row>
    <row r="2074" spans="1:30" s="5" customFormat="1">
      <c r="A2074" s="129" t="s">
        <v>2533</v>
      </c>
      <c r="B2074" s="129" t="s">
        <v>2040</v>
      </c>
      <c r="C2074" s="130">
        <v>3795</v>
      </c>
      <c r="D2074" s="129" t="s">
        <v>2042</v>
      </c>
      <c r="E2074" s="169">
        <f>VLOOKUP($C2074,'2020-21 School Level AAFTE'!$C:$Z,11,FALSE)</f>
        <v>0.51290000000000002</v>
      </c>
      <c r="F2074" s="169" t="str">
        <f>VLOOKUP($C2074,'2020-21 School Level AAFTE'!$C:$Z,8,FALSE)</f>
        <v>Yes</v>
      </c>
      <c r="G2074" s="167">
        <f>VLOOKUP($C2074,'2020-21 School Level AAFTE'!$C:$I,7,FALSE)</f>
        <v>303.08</v>
      </c>
      <c r="H2074" s="145">
        <f>IFERROR(IF(F2074= "yes",VLOOKUP(C2074,Summary!$B:$I,5,0),0),0)</f>
        <v>0</v>
      </c>
      <c r="I2074" s="144">
        <f t="shared" si="442"/>
        <v>303.08</v>
      </c>
      <c r="J2074" s="101">
        <f>VLOOKUP($A2074,'2021-22 Salary &amp; Benefits'!$A:$I,3,FALSE)</f>
        <v>1</v>
      </c>
      <c r="K2074" s="101">
        <f>VLOOKUP($A2074,'2021-22 Salary &amp; Benefits'!$A:$I,4,FALSE)</f>
        <v>1</v>
      </c>
      <c r="L2074" s="121">
        <f t="shared" si="443"/>
        <v>303.08</v>
      </c>
      <c r="M2074" s="29">
        <v>15</v>
      </c>
      <c r="N2074" s="31">
        <f t="shared" si="444"/>
        <v>20.205333333333332</v>
      </c>
      <c r="O2074" s="29">
        <v>1.1000000000000001</v>
      </c>
      <c r="P2074" s="29">
        <v>36</v>
      </c>
      <c r="Q2074" s="32">
        <f t="shared" si="445"/>
        <v>800.13120000000004</v>
      </c>
      <c r="R2074" s="122">
        <f t="shared" si="446"/>
        <v>0.88903466666666675</v>
      </c>
      <c r="S2074" s="25">
        <f>VLOOKUP($A2074,'2021-22 Salary &amp; Benefits'!$A:$I,5,FALSE)</f>
        <v>67585</v>
      </c>
      <c r="T2074" s="25">
        <f>VLOOKUP($A2074,'2021-22 Salary &amp; Benefits'!$A:$I,6,FALSE)</f>
        <v>68937</v>
      </c>
      <c r="U2074" s="26">
        <f t="shared" si="447"/>
        <v>60085.407946666674</v>
      </c>
      <c r="V2074" s="26">
        <f t="shared" si="448"/>
        <v>1201.9748693333313</v>
      </c>
      <c r="W2074" s="26">
        <f>'2021-22 Salary &amp; Benefits'!G$6</f>
        <v>11848.32</v>
      </c>
      <c r="X2074" s="28">
        <f>'2021-22 Salary &amp; Benefits'!H$6</f>
        <v>0.2271</v>
      </c>
      <c r="Y2074" s="28">
        <f>'2021-22 Salary &amp; Benefits'!I$6</f>
        <v>0.22070000000000001</v>
      </c>
      <c r="Z2074" s="26">
        <f t="shared" si="449"/>
        <v>24444.23922010987</v>
      </c>
      <c r="AA2074" s="27">
        <f t="shared" si="453"/>
        <v>1021.4563802666669</v>
      </c>
      <c r="AB2074" s="27">
        <f t="shared" si="450"/>
        <v>225.4354231248534</v>
      </c>
      <c r="AC2074" s="27">
        <f t="shared" si="451"/>
        <v>1246.8918033915202</v>
      </c>
      <c r="AD2074" s="26">
        <f t="shared" si="452"/>
        <v>86978.513839501407</v>
      </c>
    </row>
    <row r="2075" spans="1:30" s="5" customFormat="1">
      <c r="A2075" s="129" t="s">
        <v>2390</v>
      </c>
      <c r="B2075" s="129" t="s">
        <v>1092</v>
      </c>
      <c r="C2075" s="130">
        <v>2514</v>
      </c>
      <c r="D2075" s="129" t="s">
        <v>1093</v>
      </c>
      <c r="E2075" s="169">
        <f>VLOOKUP($C2075,'2020-21 School Level AAFTE'!$C:$Z,11,FALSE)</f>
        <v>0.44319999999999998</v>
      </c>
      <c r="F2075" s="169" t="str">
        <f>VLOOKUP($C2075,'2020-21 School Level AAFTE'!$C:$Z,8,FALSE)</f>
        <v>No</v>
      </c>
      <c r="G2075" s="167">
        <f>VLOOKUP($C2075,'2020-21 School Level AAFTE'!$C:$I,7,FALSE)</f>
        <v>214.13</v>
      </c>
      <c r="H2075" s="145">
        <f>IFERROR(IF(F2075= "yes",VLOOKUP(C2075,Summary!$B:$I,5,0),0),0)</f>
        <v>0</v>
      </c>
      <c r="I2075" s="144">
        <f t="shared" si="442"/>
        <v>0</v>
      </c>
      <c r="J2075" s="101">
        <f>VLOOKUP($A2075,'2021-22 Salary &amp; Benefits'!$A:$I,3,FALSE)</f>
        <v>1</v>
      </c>
      <c r="K2075" s="101">
        <f>VLOOKUP($A2075,'2021-22 Salary &amp; Benefits'!$A:$I,4,FALSE)</f>
        <v>1</v>
      </c>
      <c r="L2075" s="121">
        <f t="shared" si="443"/>
        <v>0</v>
      </c>
      <c r="M2075" s="29">
        <v>15</v>
      </c>
      <c r="N2075" s="31">
        <f t="shared" si="444"/>
        <v>0</v>
      </c>
      <c r="O2075" s="29">
        <v>1.1000000000000001</v>
      </c>
      <c r="P2075" s="29">
        <v>36</v>
      </c>
      <c r="Q2075" s="32">
        <f t="shared" si="445"/>
        <v>0</v>
      </c>
      <c r="R2075" s="122">
        <f t="shared" si="446"/>
        <v>0</v>
      </c>
      <c r="S2075" s="25">
        <f>VLOOKUP($A2075,'2021-22 Salary &amp; Benefits'!$A:$I,5,FALSE)</f>
        <v>67585</v>
      </c>
      <c r="T2075" s="25">
        <f>VLOOKUP($A2075,'2021-22 Salary &amp; Benefits'!$A:$I,6,FALSE)</f>
        <v>68937</v>
      </c>
      <c r="U2075" s="26">
        <f t="shared" si="447"/>
        <v>0</v>
      </c>
      <c r="V2075" s="26">
        <f t="shared" si="448"/>
        <v>0</v>
      </c>
      <c r="W2075" s="26">
        <f>'2021-22 Salary &amp; Benefits'!G$6</f>
        <v>11848.32</v>
      </c>
      <c r="X2075" s="28">
        <f>'2021-22 Salary &amp; Benefits'!H$6</f>
        <v>0.2271</v>
      </c>
      <c r="Y2075" s="28">
        <f>'2021-22 Salary &amp; Benefits'!I$6</f>
        <v>0.22070000000000001</v>
      </c>
      <c r="Z2075" s="26">
        <f t="shared" si="449"/>
        <v>0</v>
      </c>
      <c r="AA2075" s="27">
        <f t="shared" si="453"/>
        <v>0</v>
      </c>
      <c r="AB2075" s="27">
        <f t="shared" si="450"/>
        <v>0</v>
      </c>
      <c r="AC2075" s="27">
        <f t="shared" si="451"/>
        <v>0</v>
      </c>
      <c r="AD2075" s="26">
        <f t="shared" si="452"/>
        <v>0</v>
      </c>
    </row>
    <row r="2076" spans="1:30" s="5" customFormat="1">
      <c r="A2076" s="129" t="s">
        <v>2411</v>
      </c>
      <c r="B2076" s="129" t="s">
        <v>1160</v>
      </c>
      <c r="C2076" s="130">
        <v>5190</v>
      </c>
      <c r="D2076" s="129" t="s">
        <v>1164</v>
      </c>
      <c r="E2076" s="169">
        <f>VLOOKUP($C2076,'2020-21 School Level AAFTE'!$C:$Z,11,FALSE)</f>
        <v>0.64300000000000002</v>
      </c>
      <c r="F2076" s="169" t="str">
        <f>VLOOKUP($C2076,'2020-21 School Level AAFTE'!$C:$Z,8,FALSE)</f>
        <v>Yes</v>
      </c>
      <c r="G2076" s="167">
        <f>VLOOKUP($C2076,'2020-21 School Level AAFTE'!$C:$I,7,FALSE)</f>
        <v>64.3</v>
      </c>
      <c r="H2076" s="145">
        <f>IFERROR(IF(F2076= "yes",VLOOKUP(C2076,Summary!$B:$I,5,0),0),0)</f>
        <v>0</v>
      </c>
      <c r="I2076" s="144">
        <f t="shared" si="442"/>
        <v>64.3</v>
      </c>
      <c r="J2076" s="101">
        <f>VLOOKUP($A2076,'2021-22 Salary &amp; Benefits'!$A:$I,3,FALSE)</f>
        <v>1</v>
      </c>
      <c r="K2076" s="101">
        <f>VLOOKUP($A2076,'2021-22 Salary &amp; Benefits'!$A:$I,4,FALSE)</f>
        <v>1.04</v>
      </c>
      <c r="L2076" s="121">
        <f t="shared" si="443"/>
        <v>64.3</v>
      </c>
      <c r="M2076" s="29">
        <v>15</v>
      </c>
      <c r="N2076" s="31">
        <f t="shared" si="444"/>
        <v>4.2866666666666662</v>
      </c>
      <c r="O2076" s="29">
        <v>1.1000000000000001</v>
      </c>
      <c r="P2076" s="29">
        <v>36</v>
      </c>
      <c r="Q2076" s="32">
        <f t="shared" si="445"/>
        <v>169.75200000000001</v>
      </c>
      <c r="R2076" s="122">
        <f t="shared" si="446"/>
        <v>0.18861333333333336</v>
      </c>
      <c r="S2076" s="25">
        <f>VLOOKUP($A2076,'2021-22 Salary &amp; Benefits'!$A:$I,5,FALSE)</f>
        <v>67585</v>
      </c>
      <c r="T2076" s="25">
        <f>VLOOKUP($A2076,'2021-22 Salary &amp; Benefits'!$A:$I,6,FALSE)</f>
        <v>68937</v>
      </c>
      <c r="U2076" s="26">
        <f t="shared" si="447"/>
        <v>12747.432133333336</v>
      </c>
      <c r="V2076" s="26">
        <f t="shared" si="448"/>
        <v>775.10272106666525</v>
      </c>
      <c r="W2076" s="26">
        <f>'2021-22 Salary &amp; Benefits'!G$6</f>
        <v>11848.32</v>
      </c>
      <c r="X2076" s="28">
        <f>'2021-22 Salary &amp; Benefits'!H$6</f>
        <v>0.2271</v>
      </c>
      <c r="Y2076" s="28">
        <f>'2021-22 Salary &amp; Benefits'!I$6</f>
        <v>0.22070000000000001</v>
      </c>
      <c r="Z2076" s="26">
        <f t="shared" si="449"/>
        <v>5300.7581376194139</v>
      </c>
      <c r="AA2076" s="27">
        <f t="shared" si="453"/>
        <v>225.3755809066667</v>
      </c>
      <c r="AB2076" s="27">
        <f t="shared" si="450"/>
        <v>49.740390706101344</v>
      </c>
      <c r="AC2076" s="27">
        <f t="shared" si="451"/>
        <v>275.11597161276802</v>
      </c>
      <c r="AD2076" s="26">
        <f t="shared" si="452"/>
        <v>19098.408963632184</v>
      </c>
    </row>
    <row r="2077" spans="1:30" s="5" customFormat="1">
      <c r="A2077" s="129" t="s">
        <v>2411</v>
      </c>
      <c r="B2077" s="129" t="s">
        <v>1160</v>
      </c>
      <c r="C2077" s="130">
        <v>2998</v>
      </c>
      <c r="D2077" s="129" t="s">
        <v>1162</v>
      </c>
      <c r="E2077" s="169">
        <f>VLOOKUP($C2077,'2020-21 School Level AAFTE'!$C:$Z,11,FALSE)</f>
        <v>0.50029999999999997</v>
      </c>
      <c r="F2077" s="169" t="str">
        <f>VLOOKUP($C2077,'2020-21 School Level AAFTE'!$C:$Z,8,FALSE)</f>
        <v>Yes</v>
      </c>
      <c r="G2077" s="167">
        <f>VLOOKUP($C2077,'2020-21 School Level AAFTE'!$C:$I,7,FALSE)</f>
        <v>340</v>
      </c>
      <c r="H2077" s="145">
        <f>IFERROR(IF(F2077= "yes",VLOOKUP(C2077,Summary!$B:$I,5,0),0),0)</f>
        <v>0</v>
      </c>
      <c r="I2077" s="144">
        <f t="shared" si="442"/>
        <v>340</v>
      </c>
      <c r="J2077" s="101">
        <f>VLOOKUP($A2077,'2021-22 Salary &amp; Benefits'!$A:$I,3,FALSE)</f>
        <v>1</v>
      </c>
      <c r="K2077" s="101">
        <f>VLOOKUP($A2077,'2021-22 Salary &amp; Benefits'!$A:$I,4,FALSE)</f>
        <v>1.04</v>
      </c>
      <c r="L2077" s="121">
        <f t="shared" si="443"/>
        <v>340</v>
      </c>
      <c r="M2077" s="29">
        <v>15</v>
      </c>
      <c r="N2077" s="31">
        <f t="shared" si="444"/>
        <v>22.666666666666668</v>
      </c>
      <c r="O2077" s="29">
        <v>1.1000000000000001</v>
      </c>
      <c r="P2077" s="29">
        <v>36</v>
      </c>
      <c r="Q2077" s="32">
        <f t="shared" si="445"/>
        <v>897.60000000000014</v>
      </c>
      <c r="R2077" s="122">
        <f t="shared" si="446"/>
        <v>0.99733333333333352</v>
      </c>
      <c r="S2077" s="25">
        <f>VLOOKUP($A2077,'2021-22 Salary &amp; Benefits'!$A:$I,5,FALSE)</f>
        <v>67585</v>
      </c>
      <c r="T2077" s="25">
        <f>VLOOKUP($A2077,'2021-22 Salary &amp; Benefits'!$A:$I,6,FALSE)</f>
        <v>68937</v>
      </c>
      <c r="U2077" s="26">
        <f t="shared" si="447"/>
        <v>67404.773333333345</v>
      </c>
      <c r="V2077" s="26">
        <f t="shared" si="448"/>
        <v>4098.52138666666</v>
      </c>
      <c r="W2077" s="26">
        <f>'2021-22 Salary &amp; Benefits'!G$6</f>
        <v>11848.32</v>
      </c>
      <c r="X2077" s="28">
        <f>'2021-22 Salary &amp; Benefits'!H$6</f>
        <v>0.2271</v>
      </c>
      <c r="Y2077" s="28">
        <f>'2021-22 Salary &amp; Benefits'!I$6</f>
        <v>0.22070000000000001</v>
      </c>
      <c r="Z2077" s="26">
        <f t="shared" si="449"/>
        <v>28028.892174037337</v>
      </c>
      <c r="AA2077" s="27">
        <f t="shared" si="453"/>
        <v>1191.7215786666666</v>
      </c>
      <c r="AB2077" s="27">
        <f t="shared" si="450"/>
        <v>263.01295241173329</v>
      </c>
      <c r="AC2077" s="27">
        <f t="shared" si="451"/>
        <v>1454.7345310783999</v>
      </c>
      <c r="AD2077" s="26">
        <f t="shared" si="452"/>
        <v>100986.92142511574</v>
      </c>
    </row>
    <row r="2078" spans="1:30" s="5" customFormat="1">
      <c r="A2078" s="129" t="s">
        <v>2411</v>
      </c>
      <c r="B2078" s="129" t="s">
        <v>1160</v>
      </c>
      <c r="C2078" s="130">
        <v>2616</v>
      </c>
      <c r="D2078" s="129" t="s">
        <v>1161</v>
      </c>
      <c r="E2078" s="169">
        <f>VLOOKUP($C2078,'2020-21 School Level AAFTE'!$C:$Z,11,FALSE)</f>
        <v>0.46920000000000001</v>
      </c>
      <c r="F2078" s="169" t="str">
        <f>VLOOKUP($C2078,'2020-21 School Level AAFTE'!$C:$Z,8,FALSE)</f>
        <v>No</v>
      </c>
      <c r="G2078" s="167">
        <f>VLOOKUP($C2078,'2020-21 School Level AAFTE'!$C:$I,7,FALSE)</f>
        <v>212.86</v>
      </c>
      <c r="H2078" s="145">
        <f>IFERROR(IF(F2078= "yes",VLOOKUP(C2078,Summary!$B:$I,5,0),0),0)</f>
        <v>0</v>
      </c>
      <c r="I2078" s="143">
        <f t="shared" si="442"/>
        <v>0</v>
      </c>
      <c r="J2078" s="101">
        <f>VLOOKUP($A2078,'2021-22 Salary &amp; Benefits'!$A:$I,3,FALSE)</f>
        <v>1</v>
      </c>
      <c r="K2078" s="101">
        <f>VLOOKUP($A2078,'2021-22 Salary &amp; Benefits'!$A:$I,4,FALSE)</f>
        <v>1.04</v>
      </c>
      <c r="L2078" s="45">
        <f t="shared" si="443"/>
        <v>0</v>
      </c>
      <c r="M2078" s="29">
        <v>15</v>
      </c>
      <c r="N2078" s="31">
        <f t="shared" si="444"/>
        <v>0</v>
      </c>
      <c r="O2078" s="29">
        <v>1.1000000000000001</v>
      </c>
      <c r="P2078" s="29">
        <v>36</v>
      </c>
      <c r="Q2078" s="32">
        <f t="shared" si="445"/>
        <v>0</v>
      </c>
      <c r="R2078" s="122">
        <f t="shared" si="446"/>
        <v>0</v>
      </c>
      <c r="S2078" s="25">
        <f>VLOOKUP($A2078,'2021-22 Salary &amp; Benefits'!$A:$I,5,FALSE)</f>
        <v>67585</v>
      </c>
      <c r="T2078" s="25">
        <f>VLOOKUP($A2078,'2021-22 Salary &amp; Benefits'!$A:$I,6,FALSE)</f>
        <v>68937</v>
      </c>
      <c r="U2078" s="26">
        <f t="shared" si="447"/>
        <v>0</v>
      </c>
      <c r="V2078" s="26">
        <f t="shared" si="448"/>
        <v>0</v>
      </c>
      <c r="W2078" s="26">
        <f>'2021-22 Salary &amp; Benefits'!G$6</f>
        <v>11848.32</v>
      </c>
      <c r="X2078" s="28">
        <f>'2021-22 Salary &amp; Benefits'!H$6</f>
        <v>0.2271</v>
      </c>
      <c r="Y2078" s="28">
        <f>'2021-22 Salary &amp; Benefits'!I$6</f>
        <v>0.22070000000000001</v>
      </c>
      <c r="Z2078" s="26">
        <f t="shared" si="449"/>
        <v>0</v>
      </c>
      <c r="AA2078" s="27">
        <f t="shared" si="453"/>
        <v>0</v>
      </c>
      <c r="AB2078" s="27">
        <f t="shared" si="450"/>
        <v>0</v>
      </c>
      <c r="AC2078" s="27">
        <f t="shared" si="451"/>
        <v>0</v>
      </c>
      <c r="AD2078" s="26">
        <f t="shared" si="452"/>
        <v>0</v>
      </c>
    </row>
    <row r="2079" spans="1:30" s="5" customFormat="1">
      <c r="A2079" s="129" t="s">
        <v>2411</v>
      </c>
      <c r="B2079" s="129" t="s">
        <v>1160</v>
      </c>
      <c r="C2079" s="130">
        <v>3977</v>
      </c>
      <c r="D2079" s="129" t="s">
        <v>1163</v>
      </c>
      <c r="E2079" s="169">
        <f>VLOOKUP($C2079,'2020-21 School Level AAFTE'!$C:$Z,11,FALSE)</f>
        <v>0.56299999999999994</v>
      </c>
      <c r="F2079" s="169" t="str">
        <f>VLOOKUP($C2079,'2020-21 School Level AAFTE'!$C:$Z,8,FALSE)</f>
        <v>Yes</v>
      </c>
      <c r="G2079" s="167">
        <f>VLOOKUP($C2079,'2020-21 School Level AAFTE'!$C:$I,7,FALSE)</f>
        <v>164.06</v>
      </c>
      <c r="H2079" s="145">
        <f>IFERROR(IF(F2079= "yes",VLOOKUP(C2079,Summary!$B:$I,5,0),0),0)</f>
        <v>0</v>
      </c>
      <c r="I2079" s="144">
        <f t="shared" si="442"/>
        <v>164.06</v>
      </c>
      <c r="J2079" s="101">
        <f>VLOOKUP($A2079,'2021-22 Salary &amp; Benefits'!$A:$I,3,FALSE)</f>
        <v>1</v>
      </c>
      <c r="K2079" s="101">
        <f>VLOOKUP($A2079,'2021-22 Salary &amp; Benefits'!$A:$I,4,FALSE)</f>
        <v>1.04</v>
      </c>
      <c r="L2079" s="121">
        <f t="shared" si="443"/>
        <v>164.06</v>
      </c>
      <c r="M2079" s="29">
        <v>15</v>
      </c>
      <c r="N2079" s="31">
        <f t="shared" si="444"/>
        <v>10.937333333333333</v>
      </c>
      <c r="O2079" s="29">
        <v>1.1000000000000001</v>
      </c>
      <c r="P2079" s="29">
        <v>36</v>
      </c>
      <c r="Q2079" s="32">
        <f t="shared" si="445"/>
        <v>433.11840000000007</v>
      </c>
      <c r="R2079" s="122">
        <f t="shared" si="446"/>
        <v>0.48124266666666676</v>
      </c>
      <c r="S2079" s="25">
        <f>VLOOKUP($A2079,'2021-22 Salary &amp; Benefits'!$A:$I,5,FALSE)</f>
        <v>67585</v>
      </c>
      <c r="T2079" s="25">
        <f>VLOOKUP($A2079,'2021-22 Salary &amp; Benefits'!$A:$I,6,FALSE)</f>
        <v>68937</v>
      </c>
      <c r="U2079" s="26">
        <f t="shared" si="447"/>
        <v>32524.785626666675</v>
      </c>
      <c r="V2079" s="26">
        <f t="shared" si="448"/>
        <v>1977.6571138133331</v>
      </c>
      <c r="W2079" s="26">
        <f>'2021-22 Salary &amp; Benefits'!G$6</f>
        <v>11848.32</v>
      </c>
      <c r="X2079" s="28">
        <f>'2021-22 Salary &amp; Benefits'!H$6</f>
        <v>0.2271</v>
      </c>
      <c r="Y2079" s="28">
        <f>'2021-22 Salary &amp; Benefits'!I$6</f>
        <v>0.22070000000000001</v>
      </c>
      <c r="Z2079" s="26">
        <f t="shared" si="449"/>
        <v>13524.764853154606</v>
      </c>
      <c r="AA2079" s="27">
        <f t="shared" si="453"/>
        <v>575.04071234133346</v>
      </c>
      <c r="AB2079" s="27">
        <f t="shared" si="450"/>
        <v>126.91148521373231</v>
      </c>
      <c r="AC2079" s="27">
        <f t="shared" si="451"/>
        <v>701.95219755506582</v>
      </c>
      <c r="AD2079" s="26">
        <f t="shared" si="452"/>
        <v>48729.159791189675</v>
      </c>
    </row>
    <row r="2080" spans="1:30" s="5" customFormat="1">
      <c r="A2080" s="129" t="s">
        <v>2438</v>
      </c>
      <c r="B2080" s="129" t="s">
        <v>1260</v>
      </c>
      <c r="C2080" s="130">
        <v>5586</v>
      </c>
      <c r="D2080" s="129" t="s">
        <v>3170</v>
      </c>
      <c r="E2080" s="169">
        <f>VLOOKUP($C2080,'2020-21 School Level AAFTE'!$C:$Z,11,FALSE)</f>
        <v>0.59030000000000005</v>
      </c>
      <c r="F2080" s="169" t="str">
        <f>VLOOKUP($C2080,'2020-21 School Level AAFTE'!$C:$Z,8,FALSE)</f>
        <v>Yes</v>
      </c>
      <c r="G2080" s="167">
        <f>VLOOKUP($C2080,'2020-21 School Level AAFTE'!$C:$I,7,FALSE)</f>
        <v>12.38</v>
      </c>
      <c r="H2080" s="145">
        <f>IFERROR(IF(F2080= "yes",VLOOKUP(C2080,Summary!$B:$I,5,0),0),0)</f>
        <v>0</v>
      </c>
      <c r="I2080" s="144">
        <f t="shared" si="442"/>
        <v>12.38</v>
      </c>
      <c r="J2080" s="101">
        <f>VLOOKUP($A2080,'2021-22 Salary &amp; Benefits'!$A:$I,3,FALSE)</f>
        <v>1</v>
      </c>
      <c r="K2080" s="101">
        <f>VLOOKUP($A2080,'2021-22 Salary &amp; Benefits'!$A:$I,4,FALSE)</f>
        <v>1</v>
      </c>
      <c r="L2080" s="121">
        <f t="shared" si="443"/>
        <v>12.38</v>
      </c>
      <c r="M2080" s="29">
        <v>15</v>
      </c>
      <c r="N2080" s="31">
        <f t="shared" si="444"/>
        <v>0.82533333333333336</v>
      </c>
      <c r="O2080" s="29">
        <v>1.1000000000000001</v>
      </c>
      <c r="P2080" s="29">
        <v>36</v>
      </c>
      <c r="Q2080" s="32">
        <f t="shared" si="445"/>
        <v>32.683200000000006</v>
      </c>
      <c r="R2080" s="122">
        <f t="shared" si="446"/>
        <v>3.6314666666666676E-2</v>
      </c>
      <c r="S2080" s="25">
        <f>VLOOKUP($A2080,'2021-22 Salary &amp; Benefits'!$A:$I,5,FALSE)</f>
        <v>67585</v>
      </c>
      <c r="T2080" s="25">
        <f>VLOOKUP($A2080,'2021-22 Salary &amp; Benefits'!$A:$I,6,FALSE)</f>
        <v>68937</v>
      </c>
      <c r="U2080" s="26">
        <f t="shared" si="447"/>
        <v>2454.3267466666671</v>
      </c>
      <c r="V2080" s="26">
        <f t="shared" si="448"/>
        <v>49.097429333333366</v>
      </c>
      <c r="W2080" s="26">
        <f>'2021-22 Salary &amp; Benefits'!G$6</f>
        <v>11848.32</v>
      </c>
      <c r="X2080" s="28">
        <f>'2021-22 Salary &amp; Benefits'!H$6</f>
        <v>0.2271</v>
      </c>
      <c r="Y2080" s="28">
        <f>'2021-22 Salary &amp; Benefits'!I$6</f>
        <v>0.22070000000000001</v>
      </c>
      <c r="Z2080" s="26">
        <f t="shared" si="449"/>
        <v>998.48119818186683</v>
      </c>
      <c r="AA2080" s="27">
        <f t="shared" si="453"/>
        <v>41.72373626666667</v>
      </c>
      <c r="AB2080" s="27">
        <f t="shared" si="450"/>
        <v>9.2084285940533341</v>
      </c>
      <c r="AC2080" s="27">
        <f t="shared" si="451"/>
        <v>50.932164860720007</v>
      </c>
      <c r="AD2080" s="26">
        <f t="shared" si="452"/>
        <v>3552.8375390425877</v>
      </c>
    </row>
    <row r="2081" spans="1:30" s="5" customFormat="1">
      <c r="A2081" s="129" t="s">
        <v>2438</v>
      </c>
      <c r="B2081" s="129" t="s">
        <v>1260</v>
      </c>
      <c r="C2081" s="130">
        <v>3176</v>
      </c>
      <c r="D2081" s="129" t="s">
        <v>1262</v>
      </c>
      <c r="E2081" s="169">
        <f>VLOOKUP($C2081,'2020-21 School Level AAFTE'!$C:$Z,11,FALSE)</f>
        <v>0.71799999999999997</v>
      </c>
      <c r="F2081" s="169" t="str">
        <f>VLOOKUP($C2081,'2020-21 School Level AAFTE'!$C:$Z,8,FALSE)</f>
        <v>Yes</v>
      </c>
      <c r="G2081" s="167">
        <f>VLOOKUP($C2081,'2020-21 School Level AAFTE'!$C:$I,7,FALSE)</f>
        <v>414.9</v>
      </c>
      <c r="H2081" s="145">
        <f>IFERROR(IF(F2081= "yes",VLOOKUP(C2081,Summary!$B:$I,5,0),0),0)</f>
        <v>0</v>
      </c>
      <c r="I2081" s="144">
        <f t="shared" si="442"/>
        <v>414.9</v>
      </c>
      <c r="J2081" s="101">
        <f>VLOOKUP($A2081,'2021-22 Salary &amp; Benefits'!$A:$I,3,FALSE)</f>
        <v>1</v>
      </c>
      <c r="K2081" s="101">
        <f>VLOOKUP($A2081,'2021-22 Salary &amp; Benefits'!$A:$I,4,FALSE)</f>
        <v>1</v>
      </c>
      <c r="L2081" s="121">
        <f t="shared" si="443"/>
        <v>414.9</v>
      </c>
      <c r="M2081" s="29">
        <v>15</v>
      </c>
      <c r="N2081" s="31">
        <f t="shared" si="444"/>
        <v>27.66</v>
      </c>
      <c r="O2081" s="29">
        <v>1.1000000000000001</v>
      </c>
      <c r="P2081" s="29">
        <v>36</v>
      </c>
      <c r="Q2081" s="32">
        <f t="shared" si="445"/>
        <v>1095.336</v>
      </c>
      <c r="R2081" s="122">
        <f t="shared" si="446"/>
        <v>1.2170400000000001</v>
      </c>
      <c r="S2081" s="25">
        <f>VLOOKUP($A2081,'2021-22 Salary &amp; Benefits'!$A:$I,5,FALSE)</f>
        <v>67585</v>
      </c>
      <c r="T2081" s="25">
        <f>VLOOKUP($A2081,'2021-22 Salary &amp; Benefits'!$A:$I,6,FALSE)</f>
        <v>68937</v>
      </c>
      <c r="U2081" s="26">
        <f t="shared" si="447"/>
        <v>82253.648400000005</v>
      </c>
      <c r="V2081" s="26">
        <f t="shared" si="448"/>
        <v>1645.4380800000072</v>
      </c>
      <c r="W2081" s="26">
        <f>'2021-22 Salary &amp; Benefits'!G$6</f>
        <v>11848.32</v>
      </c>
      <c r="X2081" s="28">
        <f>'2021-22 Salary &amp; Benefits'!H$6</f>
        <v>0.2271</v>
      </c>
      <c r="Y2081" s="28">
        <f>'2021-22 Salary &amp; Benefits'!I$6</f>
        <v>0.22070000000000001</v>
      </c>
      <c r="Z2081" s="26">
        <f t="shared" si="449"/>
        <v>33462.831108696002</v>
      </c>
      <c r="AA2081" s="27">
        <f t="shared" si="453"/>
        <v>1398.3181080000002</v>
      </c>
      <c r="AB2081" s="27">
        <f t="shared" si="450"/>
        <v>308.60880643560006</v>
      </c>
      <c r="AC2081" s="27">
        <f t="shared" si="451"/>
        <v>1706.9269144356003</v>
      </c>
      <c r="AD2081" s="26">
        <f t="shared" si="452"/>
        <v>119068.84450313161</v>
      </c>
    </row>
    <row r="2082" spans="1:30" s="5" customFormat="1">
      <c r="A2082" s="129" t="s">
        <v>2438</v>
      </c>
      <c r="B2082" s="129" t="s">
        <v>1260</v>
      </c>
      <c r="C2082" s="130">
        <v>2679</v>
      </c>
      <c r="D2082" s="129" t="s">
        <v>1261</v>
      </c>
      <c r="E2082" s="169">
        <f>VLOOKUP($C2082,'2020-21 School Level AAFTE'!$C:$Z,11,FALSE)</f>
        <v>0.6996</v>
      </c>
      <c r="F2082" s="169" t="str">
        <f>VLOOKUP($C2082,'2020-21 School Level AAFTE'!$C:$Z,8,FALSE)</f>
        <v>Yes</v>
      </c>
      <c r="G2082" s="167">
        <f>VLOOKUP($C2082,'2020-21 School Level AAFTE'!$C:$I,7,FALSE)</f>
        <v>335.76</v>
      </c>
      <c r="H2082" s="145">
        <f>IFERROR(IF(F2082= "yes",VLOOKUP(C2082,Summary!$B:$I,5,0),0),0)</f>
        <v>0</v>
      </c>
      <c r="I2082" s="143">
        <f t="shared" si="442"/>
        <v>335.76</v>
      </c>
      <c r="J2082" s="101">
        <f>VLOOKUP($A2082,'2021-22 Salary &amp; Benefits'!$A:$I,3,FALSE)</f>
        <v>1</v>
      </c>
      <c r="K2082" s="101">
        <f>VLOOKUP($A2082,'2021-22 Salary &amp; Benefits'!$A:$I,4,FALSE)</f>
        <v>1</v>
      </c>
      <c r="L2082" s="45">
        <f t="shared" si="443"/>
        <v>335.76</v>
      </c>
      <c r="M2082" s="29">
        <v>15</v>
      </c>
      <c r="N2082" s="31">
        <f t="shared" si="444"/>
        <v>22.384</v>
      </c>
      <c r="O2082" s="29">
        <v>1.1000000000000001</v>
      </c>
      <c r="P2082" s="29">
        <v>36</v>
      </c>
      <c r="Q2082" s="32">
        <f t="shared" si="445"/>
        <v>886.40640000000008</v>
      </c>
      <c r="R2082" s="122">
        <f t="shared" si="446"/>
        <v>0.9848960000000001</v>
      </c>
      <c r="S2082" s="25">
        <f>VLOOKUP($A2082,'2021-22 Salary &amp; Benefits'!$A:$I,5,FALSE)</f>
        <v>67585</v>
      </c>
      <c r="T2082" s="25">
        <f>VLOOKUP($A2082,'2021-22 Salary &amp; Benefits'!$A:$I,6,FALSE)</f>
        <v>68937</v>
      </c>
      <c r="U2082" s="26">
        <f t="shared" si="447"/>
        <v>66564.196160000007</v>
      </c>
      <c r="V2082" s="26">
        <f t="shared" si="448"/>
        <v>1331.5793919999996</v>
      </c>
      <c r="W2082" s="26">
        <f>'2021-22 Salary &amp; Benefits'!G$6</f>
        <v>11848.32</v>
      </c>
      <c r="X2082" s="28">
        <f>'2021-22 Salary &amp; Benefits'!H$6</f>
        <v>0.2271</v>
      </c>
      <c r="Y2082" s="28">
        <f>'2021-22 Salary &amp; Benefits'!I$6</f>
        <v>0.22070000000000001</v>
      </c>
      <c r="Z2082" s="26">
        <f t="shared" si="449"/>
        <v>27079.971494470403</v>
      </c>
      <c r="AA2082" s="27">
        <f t="shared" si="453"/>
        <v>1131.5962592000001</v>
      </c>
      <c r="AB2082" s="27">
        <f t="shared" si="450"/>
        <v>249.74329440544003</v>
      </c>
      <c r="AC2082" s="27">
        <f t="shared" si="451"/>
        <v>1381.3395536054402</v>
      </c>
      <c r="AD2082" s="26">
        <f t="shared" si="452"/>
        <v>96357.086600075854</v>
      </c>
    </row>
    <row r="2083" spans="1:30" s="5" customFormat="1">
      <c r="A2083" s="129" t="s">
        <v>2438</v>
      </c>
      <c r="B2083" s="129" t="s">
        <v>1260</v>
      </c>
      <c r="C2083" s="130">
        <v>4196</v>
      </c>
      <c r="D2083" s="129" t="s">
        <v>1263</v>
      </c>
      <c r="E2083" s="169">
        <f>VLOOKUP($C2083,'2020-21 School Level AAFTE'!$C:$Z,11,FALSE)</f>
        <v>0.74260000000000004</v>
      </c>
      <c r="F2083" s="169" t="str">
        <f>VLOOKUP($C2083,'2020-21 School Level AAFTE'!$C:$Z,8,FALSE)</f>
        <v>Yes</v>
      </c>
      <c r="G2083" s="167">
        <f>VLOOKUP($C2083,'2020-21 School Level AAFTE'!$C:$I,7,FALSE)</f>
        <v>243.52</v>
      </c>
      <c r="H2083" s="145">
        <f>IFERROR(IF(F2083= "yes",VLOOKUP(C2083,Summary!$B:$I,5,0),0),0)</f>
        <v>0</v>
      </c>
      <c r="I2083" s="144">
        <f t="shared" si="442"/>
        <v>243.52</v>
      </c>
      <c r="J2083" s="101">
        <f>VLOOKUP($A2083,'2021-22 Salary &amp; Benefits'!$A:$I,3,FALSE)</f>
        <v>1</v>
      </c>
      <c r="K2083" s="101">
        <f>VLOOKUP($A2083,'2021-22 Salary &amp; Benefits'!$A:$I,4,FALSE)</f>
        <v>1</v>
      </c>
      <c r="L2083" s="121">
        <f t="shared" si="443"/>
        <v>243.52</v>
      </c>
      <c r="M2083" s="29">
        <v>15</v>
      </c>
      <c r="N2083" s="31">
        <f t="shared" si="444"/>
        <v>16.234666666666666</v>
      </c>
      <c r="O2083" s="29">
        <v>1.1000000000000001</v>
      </c>
      <c r="P2083" s="29">
        <v>36</v>
      </c>
      <c r="Q2083" s="32">
        <f t="shared" si="445"/>
        <v>642.89280000000008</v>
      </c>
      <c r="R2083" s="122">
        <f t="shared" si="446"/>
        <v>0.71432533333333337</v>
      </c>
      <c r="S2083" s="25">
        <f>VLOOKUP($A2083,'2021-22 Salary &amp; Benefits'!$A:$I,5,FALSE)</f>
        <v>67585</v>
      </c>
      <c r="T2083" s="25">
        <f>VLOOKUP($A2083,'2021-22 Salary &amp; Benefits'!$A:$I,6,FALSE)</f>
        <v>68937</v>
      </c>
      <c r="U2083" s="26">
        <f t="shared" si="447"/>
        <v>48277.677653333332</v>
      </c>
      <c r="V2083" s="26">
        <f t="shared" si="448"/>
        <v>965.76785066667071</v>
      </c>
      <c r="W2083" s="26">
        <f>'2021-22 Salary &amp; Benefits'!G$6</f>
        <v>11848.32</v>
      </c>
      <c r="X2083" s="28">
        <f>'2021-22 Salary &amp; Benefits'!H$6</f>
        <v>0.2271</v>
      </c>
      <c r="Y2083" s="28">
        <f>'2021-22 Salary &amp; Benefits'!I$6</f>
        <v>0.22070000000000001</v>
      </c>
      <c r="Z2083" s="26">
        <f t="shared" si="449"/>
        <v>19640.560693154133</v>
      </c>
      <c r="AA2083" s="27">
        <f t="shared" si="453"/>
        <v>820.72409173333335</v>
      </c>
      <c r="AB2083" s="27">
        <f t="shared" si="450"/>
        <v>181.13380704554669</v>
      </c>
      <c r="AC2083" s="27">
        <f t="shared" si="451"/>
        <v>1001.8578987788801</v>
      </c>
      <c r="AD2083" s="26">
        <f t="shared" si="452"/>
        <v>69885.864095933008</v>
      </c>
    </row>
    <row r="2084" spans="1:30" s="5" customFormat="1">
      <c r="A2084" s="129" t="s">
        <v>2438</v>
      </c>
      <c r="B2084" s="129" t="s">
        <v>1260</v>
      </c>
      <c r="C2084" s="130">
        <v>5587</v>
      </c>
      <c r="D2084" s="129" t="s">
        <v>3171</v>
      </c>
      <c r="E2084" s="169">
        <f>VLOOKUP($C2084,'2020-21 School Level AAFTE'!$C:$Z,11,FALSE)</f>
        <v>0.63949999999999996</v>
      </c>
      <c r="F2084" s="169" t="str">
        <f>VLOOKUP($C2084,'2020-21 School Level AAFTE'!$C:$Z,8,FALSE)</f>
        <v>Yes</v>
      </c>
      <c r="G2084" s="167">
        <f>VLOOKUP($C2084,'2020-21 School Level AAFTE'!$C:$I,7,FALSE)</f>
        <v>99.22</v>
      </c>
      <c r="H2084" s="145">
        <f>IFERROR(IF(F2084= "yes",VLOOKUP(C2084,Summary!$B:$I,5,0),0),0)</f>
        <v>0</v>
      </c>
      <c r="I2084" s="144">
        <f t="shared" si="442"/>
        <v>99.22</v>
      </c>
      <c r="J2084" s="101">
        <f>VLOOKUP($A2084,'2021-22 Salary &amp; Benefits'!$A:$I,3,FALSE)</f>
        <v>1</v>
      </c>
      <c r="K2084" s="101">
        <f>VLOOKUP($A2084,'2021-22 Salary &amp; Benefits'!$A:$I,4,FALSE)</f>
        <v>1</v>
      </c>
      <c r="L2084" s="121">
        <f t="shared" si="443"/>
        <v>99.22</v>
      </c>
      <c r="M2084" s="29">
        <v>15</v>
      </c>
      <c r="N2084" s="31">
        <f t="shared" si="444"/>
        <v>6.6146666666666665</v>
      </c>
      <c r="O2084" s="29">
        <v>1.1000000000000001</v>
      </c>
      <c r="P2084" s="29">
        <v>36</v>
      </c>
      <c r="Q2084" s="32">
        <f t="shared" si="445"/>
        <v>261.94080000000002</v>
      </c>
      <c r="R2084" s="122">
        <f t="shared" si="446"/>
        <v>0.29104533333333338</v>
      </c>
      <c r="S2084" s="25">
        <f>VLOOKUP($A2084,'2021-22 Salary &amp; Benefits'!$A:$I,5,FALSE)</f>
        <v>67585</v>
      </c>
      <c r="T2084" s="25">
        <f>VLOOKUP($A2084,'2021-22 Salary &amp; Benefits'!$A:$I,6,FALSE)</f>
        <v>68937</v>
      </c>
      <c r="U2084" s="26">
        <f t="shared" si="447"/>
        <v>19670.298853333337</v>
      </c>
      <c r="V2084" s="26">
        <f t="shared" si="448"/>
        <v>393.49329066666542</v>
      </c>
      <c r="W2084" s="26">
        <f>'2021-22 Salary &amp; Benefits'!G$6</f>
        <v>11848.32</v>
      </c>
      <c r="X2084" s="28">
        <f>'2021-22 Salary &amp; Benefits'!H$6</f>
        <v>0.2271</v>
      </c>
      <c r="Y2084" s="28">
        <f>'2021-22 Salary &amp; Benefits'!I$6</f>
        <v>0.22070000000000001</v>
      </c>
      <c r="Z2084" s="26">
        <f t="shared" si="449"/>
        <v>8002.3670826821344</v>
      </c>
      <c r="AA2084" s="27">
        <f t="shared" si="453"/>
        <v>334.39653573333339</v>
      </c>
      <c r="AB2084" s="27">
        <f t="shared" si="450"/>
        <v>73.801315436346684</v>
      </c>
      <c r="AC2084" s="27">
        <f t="shared" si="451"/>
        <v>408.19785116968006</v>
      </c>
      <c r="AD2084" s="26">
        <f t="shared" si="452"/>
        <v>28474.357077851819</v>
      </c>
    </row>
    <row r="2085" spans="1:30" s="5" customFormat="1">
      <c r="A2085" s="129" t="s">
        <v>2572</v>
      </c>
      <c r="B2085" s="129" t="s">
        <v>2230</v>
      </c>
      <c r="C2085" s="130">
        <v>1508</v>
      </c>
      <c r="D2085" s="129" t="s">
        <v>2231</v>
      </c>
      <c r="E2085" s="169">
        <f>VLOOKUP($C2085,'2020-21 School Level AAFTE'!$C:$Z,11,FALSE)</f>
        <v>0.9143</v>
      </c>
      <c r="F2085" s="169" t="str">
        <f>VLOOKUP($C2085,'2020-21 School Level AAFTE'!$C:$Z,8,FALSE)</f>
        <v>Yes</v>
      </c>
      <c r="G2085" s="167">
        <f>VLOOKUP($C2085,'2020-21 School Level AAFTE'!$C:$I,7,FALSE)</f>
        <v>220.12</v>
      </c>
      <c r="H2085" s="145">
        <f>IFERROR(IF(F2085= "yes",VLOOKUP(C2085,Summary!$B:$I,5,0),0),0)</f>
        <v>0</v>
      </c>
      <c r="I2085" s="144">
        <f t="shared" si="442"/>
        <v>220.12</v>
      </c>
      <c r="J2085" s="101">
        <f>VLOOKUP($A2085,'2021-22 Salary &amp; Benefits'!$A:$I,3,FALSE)</f>
        <v>1</v>
      </c>
      <c r="K2085" s="101">
        <f>VLOOKUP($A2085,'2021-22 Salary &amp; Benefits'!$A:$I,4,FALSE)</f>
        <v>1</v>
      </c>
      <c r="L2085" s="121">
        <f t="shared" si="443"/>
        <v>220.12</v>
      </c>
      <c r="M2085" s="29">
        <v>15</v>
      </c>
      <c r="N2085" s="31">
        <f t="shared" si="444"/>
        <v>14.674666666666667</v>
      </c>
      <c r="O2085" s="29">
        <v>1.1000000000000001</v>
      </c>
      <c r="P2085" s="29">
        <v>36</v>
      </c>
      <c r="Q2085" s="32">
        <f t="shared" si="445"/>
        <v>581.11680000000001</v>
      </c>
      <c r="R2085" s="122">
        <f t="shared" si="446"/>
        <v>0.64568533333333333</v>
      </c>
      <c r="S2085" s="25">
        <f>VLOOKUP($A2085,'2021-22 Salary &amp; Benefits'!$A:$I,5,FALSE)</f>
        <v>67585</v>
      </c>
      <c r="T2085" s="25">
        <f>VLOOKUP($A2085,'2021-22 Salary &amp; Benefits'!$A:$I,6,FALSE)</f>
        <v>68937</v>
      </c>
      <c r="U2085" s="26">
        <f t="shared" si="447"/>
        <v>43638.643253333335</v>
      </c>
      <c r="V2085" s="26">
        <f t="shared" si="448"/>
        <v>872.96657066666376</v>
      </c>
      <c r="W2085" s="26">
        <f>'2021-22 Salary &amp; Benefits'!G$6</f>
        <v>11848.32</v>
      </c>
      <c r="X2085" s="28">
        <f>'2021-22 Salary &amp; Benefits'!H$6</f>
        <v>0.2271</v>
      </c>
      <c r="Y2085" s="28">
        <f>'2021-22 Salary &amp; Benefits'!I$6</f>
        <v>0.22070000000000001</v>
      </c>
      <c r="Z2085" s="26">
        <f t="shared" si="449"/>
        <v>17753.286053618132</v>
      </c>
      <c r="AA2085" s="27">
        <f t="shared" si="453"/>
        <v>741.86016373333337</v>
      </c>
      <c r="AB2085" s="27">
        <f t="shared" si="450"/>
        <v>163.72853813594668</v>
      </c>
      <c r="AC2085" s="27">
        <f t="shared" si="451"/>
        <v>905.58870186928004</v>
      </c>
      <c r="AD2085" s="26">
        <f t="shared" si="452"/>
        <v>63170.484579487413</v>
      </c>
    </row>
    <row r="2086" spans="1:30" s="5" customFormat="1">
      <c r="A2086" s="129" t="s">
        <v>2572</v>
      </c>
      <c r="B2086" s="129" t="s">
        <v>2230</v>
      </c>
      <c r="C2086" s="130">
        <v>2608</v>
      </c>
      <c r="D2086" s="129" t="s">
        <v>1605</v>
      </c>
      <c r="E2086" s="169">
        <f>VLOOKUP($C2086,'2020-21 School Level AAFTE'!$C:$Z,11,FALSE)</f>
        <v>0.91390000000000005</v>
      </c>
      <c r="F2086" s="169" t="str">
        <f>VLOOKUP($C2086,'2020-21 School Level AAFTE'!$C:$Z,8,FALSE)</f>
        <v>Yes</v>
      </c>
      <c r="G2086" s="167">
        <f>VLOOKUP($C2086,'2020-21 School Level AAFTE'!$C:$I,7,FALSE)</f>
        <v>341.4</v>
      </c>
      <c r="H2086" s="145">
        <f>IFERROR(IF(F2086= "yes",VLOOKUP(C2086,Summary!$B:$I,5,0),0),0)</f>
        <v>0</v>
      </c>
      <c r="I2086" s="144">
        <f t="shared" si="442"/>
        <v>341.4</v>
      </c>
      <c r="J2086" s="101">
        <f>VLOOKUP($A2086,'2021-22 Salary &amp; Benefits'!$A:$I,3,FALSE)</f>
        <v>1</v>
      </c>
      <c r="K2086" s="101">
        <f>VLOOKUP($A2086,'2021-22 Salary &amp; Benefits'!$A:$I,4,FALSE)</f>
        <v>1</v>
      </c>
      <c r="L2086" s="121">
        <f t="shared" si="443"/>
        <v>341.4</v>
      </c>
      <c r="M2086" s="29">
        <v>15</v>
      </c>
      <c r="N2086" s="31">
        <f t="shared" si="444"/>
        <v>22.759999999999998</v>
      </c>
      <c r="O2086" s="29">
        <v>1.1000000000000001</v>
      </c>
      <c r="P2086" s="29">
        <v>36</v>
      </c>
      <c r="Q2086" s="32">
        <f t="shared" si="445"/>
        <v>901.29600000000005</v>
      </c>
      <c r="R2086" s="122">
        <f t="shared" si="446"/>
        <v>1.0014400000000001</v>
      </c>
      <c r="S2086" s="25">
        <f>VLOOKUP($A2086,'2021-22 Salary &amp; Benefits'!$A:$I,5,FALSE)</f>
        <v>67585</v>
      </c>
      <c r="T2086" s="25">
        <f>VLOOKUP($A2086,'2021-22 Salary &amp; Benefits'!$A:$I,6,FALSE)</f>
        <v>68937</v>
      </c>
      <c r="U2086" s="26">
        <f t="shared" si="447"/>
        <v>67682.322400000005</v>
      </c>
      <c r="V2086" s="26">
        <f t="shared" si="448"/>
        <v>1353.9468800000031</v>
      </c>
      <c r="W2086" s="26">
        <f>'2021-22 Salary &amp; Benefits'!G$6</f>
        <v>11848.32</v>
      </c>
      <c r="X2086" s="28">
        <f>'2021-22 Salary &amp; Benefits'!H$6</f>
        <v>0.2271</v>
      </c>
      <c r="Y2086" s="28">
        <f>'2021-22 Salary &amp; Benefits'!I$6</f>
        <v>0.22070000000000001</v>
      </c>
      <c r="Z2086" s="26">
        <f t="shared" si="449"/>
        <v>27534.853074256003</v>
      </c>
      <c r="AA2086" s="27">
        <f t="shared" si="453"/>
        <v>1150.6044880000002</v>
      </c>
      <c r="AB2086" s="27">
        <f t="shared" si="450"/>
        <v>253.93841050160006</v>
      </c>
      <c r="AC2086" s="27">
        <f t="shared" si="451"/>
        <v>1404.5428985016001</v>
      </c>
      <c r="AD2086" s="26">
        <f t="shared" si="452"/>
        <v>97975.665252757623</v>
      </c>
    </row>
    <row r="2087" spans="1:30" s="5" customFormat="1">
      <c r="A2087" s="126" t="s">
        <v>2572</v>
      </c>
      <c r="B2087" s="129" t="s">
        <v>2230</v>
      </c>
      <c r="C2087" s="128">
        <v>4106</v>
      </c>
      <c r="D2087" s="126" t="s">
        <v>2234</v>
      </c>
      <c r="E2087" s="169">
        <f>VLOOKUP($C2087,'2020-21 School Level AAFTE'!$C:$Z,11,FALSE)</f>
        <v>0.88060000000000005</v>
      </c>
      <c r="F2087" s="169" t="str">
        <f>VLOOKUP($C2087,'2020-21 School Level AAFTE'!$C:$Z,8,FALSE)</f>
        <v>Yes</v>
      </c>
      <c r="G2087" s="167">
        <f>VLOOKUP($C2087,'2020-21 School Level AAFTE'!$C:$I,7,FALSE)</f>
        <v>424.1</v>
      </c>
      <c r="H2087" s="145">
        <f>IFERROR(IF(F2087= "yes",VLOOKUP(C2087,Summary!$B:$I,5,0),0),0)</f>
        <v>0</v>
      </c>
      <c r="I2087" s="144">
        <f t="shared" si="442"/>
        <v>424.1</v>
      </c>
      <c r="J2087" s="101">
        <f>VLOOKUP($A2087,'2021-22 Salary &amp; Benefits'!$A:$I,3,FALSE)</f>
        <v>1</v>
      </c>
      <c r="K2087" s="101">
        <f>VLOOKUP($A2087,'2021-22 Salary &amp; Benefits'!$A:$I,4,FALSE)</f>
        <v>1</v>
      </c>
      <c r="L2087" s="121">
        <f t="shared" si="443"/>
        <v>424.1</v>
      </c>
      <c r="M2087" s="29">
        <v>15</v>
      </c>
      <c r="N2087" s="31">
        <f t="shared" si="444"/>
        <v>28.273333333333333</v>
      </c>
      <c r="O2087" s="29">
        <v>1.1000000000000001</v>
      </c>
      <c r="P2087" s="29">
        <v>36</v>
      </c>
      <c r="Q2087" s="32">
        <f t="shared" si="445"/>
        <v>1119.624</v>
      </c>
      <c r="R2087" s="122">
        <f t="shared" si="446"/>
        <v>1.2440266666666666</v>
      </c>
      <c r="S2087" s="25">
        <f>VLOOKUP($A2087,'2021-22 Salary &amp; Benefits'!$A:$I,5,FALSE)</f>
        <v>67585</v>
      </c>
      <c r="T2087" s="25">
        <f>VLOOKUP($A2087,'2021-22 Salary &amp; Benefits'!$A:$I,6,FALSE)</f>
        <v>68937</v>
      </c>
      <c r="U2087" s="26">
        <f t="shared" si="447"/>
        <v>84077.542266666656</v>
      </c>
      <c r="V2087" s="26">
        <f t="shared" si="448"/>
        <v>1681.9240533333359</v>
      </c>
      <c r="W2087" s="26">
        <f>'2021-22 Salary &amp; Benefits'!G$6</f>
        <v>11848.32</v>
      </c>
      <c r="X2087" s="28">
        <f>'2021-22 Salary &amp; Benefits'!H$6</f>
        <v>0.2271</v>
      </c>
      <c r="Y2087" s="28">
        <f>'2021-22 Salary &amp; Benefits'!I$6</f>
        <v>0.22070000000000001</v>
      </c>
      <c r="Z2087" s="26">
        <f t="shared" si="449"/>
        <v>34204.836522530662</v>
      </c>
      <c r="AA2087" s="27">
        <f t="shared" si="453"/>
        <v>1429.3244386666665</v>
      </c>
      <c r="AB2087" s="27">
        <f t="shared" si="450"/>
        <v>315.45190361373329</v>
      </c>
      <c r="AC2087" s="27">
        <f t="shared" si="451"/>
        <v>1744.7763422803998</v>
      </c>
      <c r="AD2087" s="26">
        <f t="shared" si="452"/>
        <v>121709.07918481105</v>
      </c>
    </row>
    <row r="2088" spans="1:30" s="5" customFormat="1">
      <c r="A2088" s="129" t="s">
        <v>2572</v>
      </c>
      <c r="B2088" s="129" t="s">
        <v>2230</v>
      </c>
      <c r="C2088" s="130">
        <v>2635</v>
      </c>
      <c r="D2088" s="129" t="s">
        <v>50</v>
      </c>
      <c r="E2088" s="169">
        <f>VLOOKUP($C2088,'2020-21 School Level AAFTE'!$C:$Z,11,FALSE)</f>
        <v>0.8982</v>
      </c>
      <c r="F2088" s="169" t="str">
        <f>VLOOKUP($C2088,'2020-21 School Level AAFTE'!$C:$Z,8,FALSE)</f>
        <v>Yes</v>
      </c>
      <c r="G2088" s="167">
        <f>VLOOKUP($C2088,'2020-21 School Level AAFTE'!$C:$I,7,FALSE)</f>
        <v>330.5</v>
      </c>
      <c r="H2088" s="145">
        <f>IFERROR(IF(F2088= "yes",VLOOKUP(C2088,Summary!$B:$I,5,0),0),0)</f>
        <v>0</v>
      </c>
      <c r="I2088" s="144">
        <f t="shared" si="442"/>
        <v>330.5</v>
      </c>
      <c r="J2088" s="101">
        <f>VLOOKUP($A2088,'2021-22 Salary &amp; Benefits'!$A:$I,3,FALSE)</f>
        <v>1</v>
      </c>
      <c r="K2088" s="101">
        <f>VLOOKUP($A2088,'2021-22 Salary &amp; Benefits'!$A:$I,4,FALSE)</f>
        <v>1</v>
      </c>
      <c r="L2088" s="121">
        <f t="shared" si="443"/>
        <v>330.5</v>
      </c>
      <c r="M2088" s="29">
        <v>15</v>
      </c>
      <c r="N2088" s="31">
        <f t="shared" si="444"/>
        <v>22.033333333333335</v>
      </c>
      <c r="O2088" s="29">
        <v>1.1000000000000001</v>
      </c>
      <c r="P2088" s="29">
        <v>36</v>
      </c>
      <c r="Q2088" s="32">
        <f t="shared" si="445"/>
        <v>872.52000000000021</v>
      </c>
      <c r="R2088" s="122">
        <f t="shared" si="446"/>
        <v>0.96946666666666692</v>
      </c>
      <c r="S2088" s="25">
        <f>VLOOKUP($A2088,'2021-22 Salary &amp; Benefits'!$A:$I,5,FALSE)</f>
        <v>67585</v>
      </c>
      <c r="T2088" s="25">
        <f>VLOOKUP($A2088,'2021-22 Salary &amp; Benefits'!$A:$I,6,FALSE)</f>
        <v>68937</v>
      </c>
      <c r="U2088" s="26">
        <f t="shared" si="447"/>
        <v>65521.404666666684</v>
      </c>
      <c r="V2088" s="26">
        <f t="shared" si="448"/>
        <v>1310.7189333333372</v>
      </c>
      <c r="W2088" s="26">
        <f>'2021-22 Salary &amp; Benefits'!G$6</f>
        <v>11848.32</v>
      </c>
      <c r="X2088" s="28">
        <f>'2021-22 Salary &amp; Benefits'!H$6</f>
        <v>0.2271</v>
      </c>
      <c r="Y2088" s="28">
        <f>'2021-22 Salary &amp; Benefits'!I$6</f>
        <v>0.22070000000000001</v>
      </c>
      <c r="Z2088" s="26">
        <f t="shared" si="449"/>
        <v>26655.737964386673</v>
      </c>
      <c r="AA2088" s="27">
        <f t="shared" si="453"/>
        <v>1113.868726666667</v>
      </c>
      <c r="AB2088" s="27">
        <f t="shared" si="450"/>
        <v>245.83082797533342</v>
      </c>
      <c r="AC2088" s="27">
        <f t="shared" si="451"/>
        <v>1359.6995546420005</v>
      </c>
      <c r="AD2088" s="26">
        <f t="shared" si="452"/>
        <v>94847.561119028702</v>
      </c>
    </row>
    <row r="2089" spans="1:30" s="5" customFormat="1">
      <c r="A2089" s="129" t="s">
        <v>2572</v>
      </c>
      <c r="B2089" s="129" t="s">
        <v>2230</v>
      </c>
      <c r="C2089" s="130">
        <v>5262</v>
      </c>
      <c r="D2089" s="129" t="s">
        <v>2236</v>
      </c>
      <c r="E2089" s="169">
        <f>VLOOKUP($C2089,'2020-21 School Level AAFTE'!$C:$Z,11,FALSE)</f>
        <v>0.42399999999999999</v>
      </c>
      <c r="F2089" s="169" t="str">
        <f>VLOOKUP($C2089,'2020-21 School Level AAFTE'!$C:$Z,8,FALSE)</f>
        <v>No</v>
      </c>
      <c r="G2089" s="167">
        <f>VLOOKUP($C2089,'2020-21 School Level AAFTE'!$C:$I,7,FALSE)</f>
        <v>831.97</v>
      </c>
      <c r="H2089" s="145">
        <f>IFERROR(IF(F2089= "yes",VLOOKUP(C2089,Summary!$B:$I,5,0),0),0)</f>
        <v>0</v>
      </c>
      <c r="I2089" s="144">
        <f t="shared" si="442"/>
        <v>0</v>
      </c>
      <c r="J2089" s="101">
        <f>VLOOKUP($A2089,'2021-22 Salary &amp; Benefits'!$A:$I,3,FALSE)</f>
        <v>1</v>
      </c>
      <c r="K2089" s="101">
        <f>VLOOKUP($A2089,'2021-22 Salary &amp; Benefits'!$A:$I,4,FALSE)</f>
        <v>1</v>
      </c>
      <c r="L2089" s="121">
        <f t="shared" si="443"/>
        <v>0</v>
      </c>
      <c r="M2089" s="29">
        <v>15</v>
      </c>
      <c r="N2089" s="31">
        <f t="shared" si="444"/>
        <v>0</v>
      </c>
      <c r="O2089" s="29">
        <v>1.1000000000000001</v>
      </c>
      <c r="P2089" s="29">
        <v>36</v>
      </c>
      <c r="Q2089" s="32">
        <f t="shared" si="445"/>
        <v>0</v>
      </c>
      <c r="R2089" s="122">
        <f t="shared" si="446"/>
        <v>0</v>
      </c>
      <c r="S2089" s="25">
        <f>VLOOKUP($A2089,'2021-22 Salary &amp; Benefits'!$A:$I,5,FALSE)</f>
        <v>67585</v>
      </c>
      <c r="T2089" s="25">
        <f>VLOOKUP($A2089,'2021-22 Salary &amp; Benefits'!$A:$I,6,FALSE)</f>
        <v>68937</v>
      </c>
      <c r="U2089" s="26">
        <f t="shared" si="447"/>
        <v>0</v>
      </c>
      <c r="V2089" s="26">
        <f t="shared" si="448"/>
        <v>0</v>
      </c>
      <c r="W2089" s="26">
        <f>'2021-22 Salary &amp; Benefits'!G$6</f>
        <v>11848.32</v>
      </c>
      <c r="X2089" s="28">
        <f>'2021-22 Salary &amp; Benefits'!H$6</f>
        <v>0.2271</v>
      </c>
      <c r="Y2089" s="28">
        <f>'2021-22 Salary &amp; Benefits'!I$6</f>
        <v>0.22070000000000001</v>
      </c>
      <c r="Z2089" s="26">
        <f t="shared" si="449"/>
        <v>0</v>
      </c>
      <c r="AA2089" s="27">
        <f t="shared" si="453"/>
        <v>0</v>
      </c>
      <c r="AB2089" s="27">
        <f t="shared" si="450"/>
        <v>0</v>
      </c>
      <c r="AC2089" s="27">
        <f t="shared" si="451"/>
        <v>0</v>
      </c>
      <c r="AD2089" s="26">
        <f t="shared" si="452"/>
        <v>0</v>
      </c>
    </row>
    <row r="2090" spans="1:30" s="5" customFormat="1">
      <c r="A2090" s="129" t="s">
        <v>2572</v>
      </c>
      <c r="B2090" s="129" t="s">
        <v>2230</v>
      </c>
      <c r="C2090" s="130">
        <v>2900</v>
      </c>
      <c r="D2090" s="129" t="s">
        <v>2233</v>
      </c>
      <c r="E2090" s="169">
        <f>VLOOKUP($C2090,'2020-21 School Level AAFTE'!$C:$Z,11,FALSE)</f>
        <v>0.84840000000000004</v>
      </c>
      <c r="F2090" s="169" t="str">
        <f>VLOOKUP($C2090,'2020-21 School Level AAFTE'!$C:$Z,8,FALSE)</f>
        <v>Yes</v>
      </c>
      <c r="G2090" s="167">
        <f>VLOOKUP($C2090,'2020-21 School Level AAFTE'!$C:$I,7,FALSE)</f>
        <v>931.89</v>
      </c>
      <c r="H2090" s="145">
        <f>IFERROR(IF(F2090= "yes",VLOOKUP(C2090,Summary!$B:$I,5,0),0),0)</f>
        <v>0</v>
      </c>
      <c r="I2090" s="143">
        <f t="shared" si="442"/>
        <v>931.89</v>
      </c>
      <c r="J2090" s="101">
        <f>VLOOKUP($A2090,'2021-22 Salary &amp; Benefits'!$A:$I,3,FALSE)</f>
        <v>1</v>
      </c>
      <c r="K2090" s="101">
        <f>VLOOKUP($A2090,'2021-22 Salary &amp; Benefits'!$A:$I,4,FALSE)</f>
        <v>1</v>
      </c>
      <c r="L2090" s="45">
        <f t="shared" si="443"/>
        <v>931.89</v>
      </c>
      <c r="M2090" s="29">
        <v>15</v>
      </c>
      <c r="N2090" s="31">
        <f t="shared" si="444"/>
        <v>62.125999999999998</v>
      </c>
      <c r="O2090" s="29">
        <v>1.1000000000000001</v>
      </c>
      <c r="P2090" s="29">
        <v>36</v>
      </c>
      <c r="Q2090" s="32">
        <f t="shared" si="445"/>
        <v>2460.1896000000002</v>
      </c>
      <c r="R2090" s="122">
        <f t="shared" si="446"/>
        <v>2.7335440000000002</v>
      </c>
      <c r="S2090" s="25">
        <f>VLOOKUP($A2090,'2021-22 Salary &amp; Benefits'!$A:$I,5,FALSE)</f>
        <v>67585</v>
      </c>
      <c r="T2090" s="25">
        <f>VLOOKUP($A2090,'2021-22 Salary &amp; Benefits'!$A:$I,6,FALSE)</f>
        <v>68937</v>
      </c>
      <c r="U2090" s="26">
        <f t="shared" si="447"/>
        <v>184746.57124000002</v>
      </c>
      <c r="V2090" s="26">
        <f t="shared" si="448"/>
        <v>3695.7514879999799</v>
      </c>
      <c r="W2090" s="26">
        <f>'2021-22 Salary &amp; Benefits'!G$6</f>
        <v>11848.32</v>
      </c>
      <c r="X2090" s="28">
        <f>'2021-22 Salary &amp; Benefits'!H$6</f>
        <v>0.2271</v>
      </c>
      <c r="Y2090" s="28">
        <f>'2021-22 Salary &amp; Benefits'!I$6</f>
        <v>0.22070000000000001</v>
      </c>
      <c r="Z2090" s="26">
        <f t="shared" si="449"/>
        <v>75159.502728085601</v>
      </c>
      <c r="AA2090" s="27">
        <f t="shared" si="453"/>
        <v>3140.7053788000003</v>
      </c>
      <c r="AB2090" s="27">
        <f t="shared" si="450"/>
        <v>693.15367710116004</v>
      </c>
      <c r="AC2090" s="27">
        <f t="shared" si="451"/>
        <v>3833.8590559011604</v>
      </c>
      <c r="AD2090" s="26">
        <f t="shared" si="452"/>
        <v>267435.68451198679</v>
      </c>
    </row>
    <row r="2091" spans="1:30" s="5" customFormat="1">
      <c r="A2091" s="129" t="s">
        <v>2572</v>
      </c>
      <c r="B2091" s="129" t="s">
        <v>2230</v>
      </c>
      <c r="C2091" s="130">
        <v>2264</v>
      </c>
      <c r="D2091" s="129" t="s">
        <v>2232</v>
      </c>
      <c r="E2091" s="169">
        <f>VLOOKUP($C2091,'2020-21 School Level AAFTE'!$C:$Z,11,FALSE)</f>
        <v>0.90300000000000002</v>
      </c>
      <c r="F2091" s="169" t="str">
        <f>VLOOKUP($C2091,'2020-21 School Level AAFTE'!$C:$Z,8,FALSE)</f>
        <v>Yes</v>
      </c>
      <c r="G2091" s="167">
        <f>VLOOKUP($C2091,'2020-21 School Level AAFTE'!$C:$I,7,FALSE)</f>
        <v>922.34</v>
      </c>
      <c r="H2091" s="145">
        <f>IFERROR(IF(F2091= "yes",VLOOKUP(C2091,Summary!$B:$I,5,0),0),0)</f>
        <v>0</v>
      </c>
      <c r="I2091" s="144">
        <f t="shared" si="442"/>
        <v>922.34</v>
      </c>
      <c r="J2091" s="101">
        <f>VLOOKUP($A2091,'2021-22 Salary &amp; Benefits'!$A:$I,3,FALSE)</f>
        <v>1</v>
      </c>
      <c r="K2091" s="101">
        <f>VLOOKUP($A2091,'2021-22 Salary &amp; Benefits'!$A:$I,4,FALSE)</f>
        <v>1</v>
      </c>
      <c r="L2091" s="121">
        <f t="shared" si="443"/>
        <v>922.34</v>
      </c>
      <c r="M2091" s="29">
        <v>15</v>
      </c>
      <c r="N2091" s="31">
        <f t="shared" si="444"/>
        <v>61.489333333333335</v>
      </c>
      <c r="O2091" s="29">
        <v>1.1000000000000001</v>
      </c>
      <c r="P2091" s="29">
        <v>36</v>
      </c>
      <c r="Q2091" s="32">
        <f t="shared" si="445"/>
        <v>2434.9776000000002</v>
      </c>
      <c r="R2091" s="122">
        <f t="shared" si="446"/>
        <v>2.7055306666666668</v>
      </c>
      <c r="S2091" s="25">
        <f>VLOOKUP($A2091,'2021-22 Salary &amp; Benefits'!$A:$I,5,FALSE)</f>
        <v>67585</v>
      </c>
      <c r="T2091" s="25">
        <f>VLOOKUP($A2091,'2021-22 Salary &amp; Benefits'!$A:$I,6,FALSE)</f>
        <v>68937</v>
      </c>
      <c r="U2091" s="26">
        <f t="shared" si="447"/>
        <v>182853.29010666668</v>
      </c>
      <c r="V2091" s="26">
        <f t="shared" si="448"/>
        <v>3657.8774613333226</v>
      </c>
      <c r="W2091" s="26">
        <f>'2021-22 Salary &amp; Benefits'!G$6</f>
        <v>11848.32</v>
      </c>
      <c r="X2091" s="28">
        <f>'2021-22 Salary &amp; Benefits'!H$6</f>
        <v>0.2271</v>
      </c>
      <c r="Y2091" s="28">
        <f>'2021-22 Salary &amp; Benefits'!I$6</f>
        <v>0.22070000000000001</v>
      </c>
      <c r="Z2091" s="26">
        <f t="shared" si="449"/>
        <v>74389.268847420273</v>
      </c>
      <c r="AA2091" s="27">
        <f t="shared" si="453"/>
        <v>3108.5194594666668</v>
      </c>
      <c r="AB2091" s="27">
        <f t="shared" si="450"/>
        <v>686.05024470429339</v>
      </c>
      <c r="AC2091" s="27">
        <f t="shared" si="451"/>
        <v>3794.56970417096</v>
      </c>
      <c r="AD2091" s="26">
        <f t="shared" si="452"/>
        <v>264695.00611959124</v>
      </c>
    </row>
    <row r="2092" spans="1:30" s="5" customFormat="1">
      <c r="A2092" s="129" t="s">
        <v>2572</v>
      </c>
      <c r="B2092" s="129" t="s">
        <v>2230</v>
      </c>
      <c r="C2092" s="130">
        <v>4588</v>
      </c>
      <c r="D2092" s="129" t="s">
        <v>2235</v>
      </c>
      <c r="E2092" s="169">
        <f>VLOOKUP($C2092,'2020-21 School Level AAFTE'!$C:$Z,11,FALSE)</f>
        <v>0.89190000000000003</v>
      </c>
      <c r="F2092" s="169" t="str">
        <f>VLOOKUP($C2092,'2020-21 School Level AAFTE'!$C:$Z,8,FALSE)</f>
        <v>Yes</v>
      </c>
      <c r="G2092" s="167">
        <f>VLOOKUP($C2092,'2020-21 School Level AAFTE'!$C:$I,7,FALSE)</f>
        <v>518.6</v>
      </c>
      <c r="H2092" s="145">
        <f>IFERROR(IF(F2092= "yes",VLOOKUP(C2092,Summary!$B:$I,5,0),0),0)</f>
        <v>0</v>
      </c>
      <c r="I2092" s="143">
        <f t="shared" si="442"/>
        <v>518.6</v>
      </c>
      <c r="J2092" s="101">
        <f>VLOOKUP($A2092,'2021-22 Salary &amp; Benefits'!$A:$I,3,FALSE)</f>
        <v>1</v>
      </c>
      <c r="K2092" s="101">
        <f>VLOOKUP($A2092,'2021-22 Salary &amp; Benefits'!$A:$I,4,FALSE)</f>
        <v>1</v>
      </c>
      <c r="L2092" s="45">
        <f t="shared" si="443"/>
        <v>518.6</v>
      </c>
      <c r="M2092" s="29">
        <v>15</v>
      </c>
      <c r="N2092" s="31">
        <f t="shared" si="444"/>
        <v>34.573333333333338</v>
      </c>
      <c r="O2092" s="29">
        <v>1.1000000000000001</v>
      </c>
      <c r="P2092" s="29">
        <v>36</v>
      </c>
      <c r="Q2092" s="32">
        <f t="shared" si="445"/>
        <v>1369.1040000000003</v>
      </c>
      <c r="R2092" s="122">
        <f t="shared" si="446"/>
        <v>1.5212266666666669</v>
      </c>
      <c r="S2092" s="25">
        <f>VLOOKUP($A2092,'2021-22 Salary &amp; Benefits'!$A:$I,5,FALSE)</f>
        <v>67585</v>
      </c>
      <c r="T2092" s="25">
        <f>VLOOKUP($A2092,'2021-22 Salary &amp; Benefits'!$A:$I,6,FALSE)</f>
        <v>68937</v>
      </c>
      <c r="U2092" s="26">
        <f t="shared" si="447"/>
        <v>102812.10426666669</v>
      </c>
      <c r="V2092" s="26">
        <f t="shared" si="448"/>
        <v>2056.6984533333307</v>
      </c>
      <c r="W2092" s="26">
        <f>'2021-22 Salary &amp; Benefits'!G$6</f>
        <v>11848.32</v>
      </c>
      <c r="X2092" s="28">
        <f>'2021-22 Salary &amp; Benefits'!H$6</f>
        <v>0.2271</v>
      </c>
      <c r="Y2092" s="28">
        <f>'2021-22 Salary &amp; Benefits'!I$6</f>
        <v>0.22070000000000001</v>
      </c>
      <c r="Z2092" s="26">
        <f t="shared" si="449"/>
        <v>41826.522566810672</v>
      </c>
      <c r="AA2092" s="27">
        <f t="shared" si="453"/>
        <v>1747.8133786666669</v>
      </c>
      <c r="AB2092" s="27">
        <f t="shared" si="450"/>
        <v>385.7424126717334</v>
      </c>
      <c r="AC2092" s="27">
        <f t="shared" si="451"/>
        <v>2133.5557913384005</v>
      </c>
      <c r="AD2092" s="26">
        <f t="shared" si="452"/>
        <v>148828.8810781491</v>
      </c>
    </row>
    <row r="2093" spans="1:30" s="5" customFormat="1">
      <c r="A2093" s="153" t="s">
        <v>2539</v>
      </c>
      <c r="B2093" s="129" t="s">
        <v>2062</v>
      </c>
      <c r="C2093" s="138">
        <v>2160</v>
      </c>
      <c r="D2093" s="132" t="s">
        <v>2063</v>
      </c>
      <c r="E2093" s="169">
        <f>VLOOKUP($C2093,'2020-21 School Level AAFTE'!$C:$Z,11,FALSE)</f>
        <v>0.53849999999999998</v>
      </c>
      <c r="F2093" s="169" t="str">
        <f>VLOOKUP($C2093,'2020-21 School Level AAFTE'!$C:$Z,8,FALSE)</f>
        <v>Yes</v>
      </c>
      <c r="G2093" s="167">
        <f>VLOOKUP($C2093,'2020-21 School Level AAFTE'!$C:$I,7,FALSE)</f>
        <v>212.81</v>
      </c>
      <c r="H2093" s="145">
        <f>IFERROR(IF(F2093= "yes",VLOOKUP(C2093,Summary!$B:$I,5,0),0),0)</f>
        <v>0</v>
      </c>
      <c r="I2093" s="143">
        <f t="shared" si="442"/>
        <v>212.81</v>
      </c>
      <c r="J2093" s="101">
        <f>VLOOKUP($A2093,'2021-22 Salary &amp; Benefits'!$A:$I,3,FALSE)</f>
        <v>1</v>
      </c>
      <c r="K2093" s="101">
        <f>VLOOKUP($A2093,'2021-22 Salary &amp; Benefits'!$A:$I,4,FALSE)</f>
        <v>1</v>
      </c>
      <c r="L2093" s="45">
        <f t="shared" si="443"/>
        <v>212.81</v>
      </c>
      <c r="M2093" s="29">
        <v>15</v>
      </c>
      <c r="N2093" s="31">
        <f t="shared" si="444"/>
        <v>14.187333333333333</v>
      </c>
      <c r="O2093" s="29">
        <v>1.1000000000000001</v>
      </c>
      <c r="P2093" s="29">
        <v>36</v>
      </c>
      <c r="Q2093" s="32">
        <f t="shared" si="445"/>
        <v>561.8184</v>
      </c>
      <c r="R2093" s="122">
        <f t="shared" si="446"/>
        <v>0.62424266666666661</v>
      </c>
      <c r="S2093" s="25">
        <f>VLOOKUP($A2093,'2021-22 Salary &amp; Benefits'!$A:$I,5,FALSE)</f>
        <v>67585</v>
      </c>
      <c r="T2093" s="25">
        <f>VLOOKUP($A2093,'2021-22 Salary &amp; Benefits'!$A:$I,6,FALSE)</f>
        <v>68937</v>
      </c>
      <c r="U2093" s="26">
        <f t="shared" si="447"/>
        <v>42189.440626666663</v>
      </c>
      <c r="V2093" s="26">
        <f t="shared" si="448"/>
        <v>843.9760853333355</v>
      </c>
      <c r="W2093" s="26">
        <f>'2021-22 Salary &amp; Benefits'!G$6</f>
        <v>11848.32</v>
      </c>
      <c r="X2093" s="28">
        <f>'2021-22 Salary &amp; Benefits'!H$6</f>
        <v>0.2271</v>
      </c>
      <c r="Y2093" s="28">
        <f>'2021-22 Salary &amp; Benefits'!I$6</f>
        <v>0.22070000000000001</v>
      </c>
      <c r="Z2093" s="26">
        <f t="shared" si="449"/>
        <v>17163.714360669066</v>
      </c>
      <c r="AA2093" s="27">
        <f t="shared" si="453"/>
        <v>717.2236118666666</v>
      </c>
      <c r="AB2093" s="27">
        <f t="shared" si="450"/>
        <v>158.29125113897334</v>
      </c>
      <c r="AC2093" s="27">
        <f t="shared" si="451"/>
        <v>875.51486300563988</v>
      </c>
      <c r="AD2093" s="26">
        <f t="shared" si="452"/>
        <v>61072.645935674707</v>
      </c>
    </row>
    <row r="2094" spans="1:30" s="5" customFormat="1">
      <c r="A2094" s="129" t="s">
        <v>2307</v>
      </c>
      <c r="B2094" s="129" t="s">
        <v>311</v>
      </c>
      <c r="C2094" s="130">
        <v>4264</v>
      </c>
      <c r="D2094" s="129" t="s">
        <v>313</v>
      </c>
      <c r="E2094" s="169">
        <f>VLOOKUP($C2094,'2020-21 School Level AAFTE'!$C:$Z,11,FALSE)</f>
        <v>0.44409999999999999</v>
      </c>
      <c r="F2094" s="169" t="str">
        <f>VLOOKUP($C2094,'2020-21 School Level AAFTE'!$C:$Z,8,FALSE)</f>
        <v>No</v>
      </c>
      <c r="G2094" s="167">
        <f>VLOOKUP($C2094,'2020-21 School Level AAFTE'!$C:$I,7,FALSE)</f>
        <v>347.4</v>
      </c>
      <c r="H2094" s="145">
        <f>IFERROR(IF(F2094= "yes",VLOOKUP(C2094,Summary!$B:$I,5,0),0),0)</f>
        <v>0</v>
      </c>
      <c r="I2094" s="144">
        <f t="shared" si="442"/>
        <v>0</v>
      </c>
      <c r="J2094" s="101">
        <f>VLOOKUP($A2094,'2021-22 Salary &amp; Benefits'!$A:$I,3,FALSE)</f>
        <v>1</v>
      </c>
      <c r="K2094" s="101">
        <f>VLOOKUP($A2094,'2021-22 Salary &amp; Benefits'!$A:$I,4,FALSE)</f>
        <v>1.04</v>
      </c>
      <c r="L2094" s="121">
        <f t="shared" si="443"/>
        <v>0</v>
      </c>
      <c r="M2094" s="29">
        <v>15</v>
      </c>
      <c r="N2094" s="31">
        <f t="shared" si="444"/>
        <v>0</v>
      </c>
      <c r="O2094" s="29">
        <v>1.1000000000000001</v>
      </c>
      <c r="P2094" s="29">
        <v>36</v>
      </c>
      <c r="Q2094" s="32">
        <f t="shared" si="445"/>
        <v>0</v>
      </c>
      <c r="R2094" s="122">
        <f t="shared" si="446"/>
        <v>0</v>
      </c>
      <c r="S2094" s="25">
        <f>VLOOKUP($A2094,'2021-22 Salary &amp; Benefits'!$A:$I,5,FALSE)</f>
        <v>67585</v>
      </c>
      <c r="T2094" s="25">
        <f>VLOOKUP($A2094,'2021-22 Salary &amp; Benefits'!$A:$I,6,FALSE)</f>
        <v>68937</v>
      </c>
      <c r="U2094" s="26">
        <f t="shared" si="447"/>
        <v>0</v>
      </c>
      <c r="V2094" s="26">
        <f t="shared" si="448"/>
        <v>0</v>
      </c>
      <c r="W2094" s="26">
        <f>'2021-22 Salary &amp; Benefits'!G$6</f>
        <v>11848.32</v>
      </c>
      <c r="X2094" s="28">
        <f>'2021-22 Salary &amp; Benefits'!H$6</f>
        <v>0.2271</v>
      </c>
      <c r="Y2094" s="28">
        <f>'2021-22 Salary &amp; Benefits'!I$6</f>
        <v>0.22070000000000001</v>
      </c>
      <c r="Z2094" s="26">
        <f t="shared" si="449"/>
        <v>0</v>
      </c>
      <c r="AA2094" s="27">
        <f t="shared" si="453"/>
        <v>0</v>
      </c>
      <c r="AB2094" s="27">
        <f t="shared" si="450"/>
        <v>0</v>
      </c>
      <c r="AC2094" s="27">
        <f t="shared" si="451"/>
        <v>0</v>
      </c>
      <c r="AD2094" s="26">
        <f t="shared" si="452"/>
        <v>0</v>
      </c>
    </row>
    <row r="2095" spans="1:30" s="5" customFormat="1">
      <c r="A2095" s="129" t="s">
        <v>2307</v>
      </c>
      <c r="B2095" s="129" t="s">
        <v>311</v>
      </c>
      <c r="C2095" s="130">
        <v>2560</v>
      </c>
      <c r="D2095" s="129" t="s">
        <v>312</v>
      </c>
      <c r="E2095" s="169">
        <f>VLOOKUP($C2095,'2020-21 School Level AAFTE'!$C:$Z,11,FALSE)</f>
        <v>0.35830000000000001</v>
      </c>
      <c r="F2095" s="169" t="str">
        <f>VLOOKUP($C2095,'2020-21 School Level AAFTE'!$C:$Z,8,FALSE)</f>
        <v>No</v>
      </c>
      <c r="G2095" s="167">
        <f>VLOOKUP($C2095,'2020-21 School Level AAFTE'!$C:$I,7,FALSE)</f>
        <v>311.58999999999997</v>
      </c>
      <c r="H2095" s="145">
        <f>IFERROR(IF(F2095= "yes",VLOOKUP(C2095,Summary!$B:$I,5,0),0),0)</f>
        <v>0</v>
      </c>
      <c r="I2095" s="143">
        <f t="shared" si="442"/>
        <v>0</v>
      </c>
      <c r="J2095" s="101">
        <f>VLOOKUP($A2095,'2021-22 Salary &amp; Benefits'!$A:$I,3,FALSE)</f>
        <v>1</v>
      </c>
      <c r="K2095" s="101">
        <f>VLOOKUP($A2095,'2021-22 Salary &amp; Benefits'!$A:$I,4,FALSE)</f>
        <v>1.04</v>
      </c>
      <c r="L2095" s="45">
        <f t="shared" si="443"/>
        <v>0</v>
      </c>
      <c r="M2095" s="29">
        <v>15</v>
      </c>
      <c r="N2095" s="31">
        <f t="shared" si="444"/>
        <v>0</v>
      </c>
      <c r="O2095" s="29">
        <v>1.1000000000000001</v>
      </c>
      <c r="P2095" s="29">
        <v>36</v>
      </c>
      <c r="Q2095" s="32">
        <f t="shared" si="445"/>
        <v>0</v>
      </c>
      <c r="R2095" s="122">
        <f t="shared" si="446"/>
        <v>0</v>
      </c>
      <c r="S2095" s="25">
        <f>VLOOKUP($A2095,'2021-22 Salary &amp; Benefits'!$A:$I,5,FALSE)</f>
        <v>67585</v>
      </c>
      <c r="T2095" s="25">
        <f>VLOOKUP($A2095,'2021-22 Salary &amp; Benefits'!$A:$I,6,FALSE)</f>
        <v>68937</v>
      </c>
      <c r="U2095" s="26">
        <f t="shared" si="447"/>
        <v>0</v>
      </c>
      <c r="V2095" s="26">
        <f t="shared" si="448"/>
        <v>0</v>
      </c>
      <c r="W2095" s="26">
        <f>'2021-22 Salary &amp; Benefits'!G$6</f>
        <v>11848.32</v>
      </c>
      <c r="X2095" s="28">
        <f>'2021-22 Salary &amp; Benefits'!H$6</f>
        <v>0.2271</v>
      </c>
      <c r="Y2095" s="28">
        <f>'2021-22 Salary &amp; Benefits'!I$6</f>
        <v>0.22070000000000001</v>
      </c>
      <c r="Z2095" s="26">
        <f t="shared" si="449"/>
        <v>0</v>
      </c>
      <c r="AA2095" s="27">
        <f t="shared" si="453"/>
        <v>0</v>
      </c>
      <c r="AB2095" s="27">
        <f t="shared" si="450"/>
        <v>0</v>
      </c>
      <c r="AC2095" s="27">
        <f t="shared" si="451"/>
        <v>0</v>
      </c>
      <c r="AD2095" s="26">
        <f t="shared" si="452"/>
        <v>0</v>
      </c>
    </row>
    <row r="2096" spans="1:30" s="5" customFormat="1">
      <c r="A2096" s="151" t="s">
        <v>2397</v>
      </c>
      <c r="B2096" s="129" t="s">
        <v>1115</v>
      </c>
      <c r="C2096" s="133">
        <v>3062</v>
      </c>
      <c r="D2096" s="151" t="s">
        <v>1117</v>
      </c>
      <c r="E2096" s="169">
        <f>VLOOKUP($C2096,'2020-21 School Level AAFTE'!$C:$Z,11,FALSE)</f>
        <v>0</v>
      </c>
      <c r="F2096" s="169" t="str">
        <f>VLOOKUP($C2096,'2020-21 School Level AAFTE'!$C:$Z,8,FALSE)</f>
        <v>No</v>
      </c>
      <c r="G2096" s="167">
        <f>VLOOKUP($C2096,'2020-21 School Level AAFTE'!$C:$I,7,FALSE)</f>
        <v>55.98</v>
      </c>
      <c r="H2096" s="145">
        <f>IFERROR(IF(F2096= "yes",VLOOKUP(C2096,Summary!$B:$I,5,0),0),0)</f>
        <v>0</v>
      </c>
      <c r="I2096" s="143">
        <f t="shared" si="442"/>
        <v>0</v>
      </c>
      <c r="J2096" s="101">
        <f>VLOOKUP($A2096,'2021-22 Salary &amp; Benefits'!$A:$I,3,FALSE)</f>
        <v>1</v>
      </c>
      <c r="K2096" s="101">
        <f>VLOOKUP($A2096,'2021-22 Salary &amp; Benefits'!$A:$I,4,FALSE)</f>
        <v>1</v>
      </c>
      <c r="L2096" s="45">
        <f t="shared" si="443"/>
        <v>0</v>
      </c>
      <c r="M2096" s="29">
        <v>15</v>
      </c>
      <c r="N2096" s="31">
        <f t="shared" si="444"/>
        <v>0</v>
      </c>
      <c r="O2096" s="29">
        <v>1.1000000000000001</v>
      </c>
      <c r="P2096" s="29">
        <v>36</v>
      </c>
      <c r="Q2096" s="32">
        <f t="shared" si="445"/>
        <v>0</v>
      </c>
      <c r="R2096" s="122">
        <f t="shared" si="446"/>
        <v>0</v>
      </c>
      <c r="S2096" s="25">
        <f>VLOOKUP($A2096,'2021-22 Salary &amp; Benefits'!$A:$I,5,FALSE)</f>
        <v>67585</v>
      </c>
      <c r="T2096" s="25">
        <f>VLOOKUP($A2096,'2021-22 Salary &amp; Benefits'!$A:$I,6,FALSE)</f>
        <v>68937</v>
      </c>
      <c r="U2096" s="26">
        <f t="shared" si="447"/>
        <v>0</v>
      </c>
      <c r="V2096" s="26">
        <f t="shared" si="448"/>
        <v>0</v>
      </c>
      <c r="W2096" s="26">
        <f>'2021-22 Salary &amp; Benefits'!G$6</f>
        <v>11848.32</v>
      </c>
      <c r="X2096" s="28">
        <f>'2021-22 Salary &amp; Benefits'!H$6</f>
        <v>0.2271</v>
      </c>
      <c r="Y2096" s="28">
        <f>'2021-22 Salary &amp; Benefits'!I$6</f>
        <v>0.22070000000000001</v>
      </c>
      <c r="Z2096" s="26">
        <f t="shared" si="449"/>
        <v>0</v>
      </c>
      <c r="AA2096" s="27">
        <f t="shared" si="453"/>
        <v>0</v>
      </c>
      <c r="AB2096" s="27">
        <f t="shared" si="450"/>
        <v>0</v>
      </c>
      <c r="AC2096" s="27">
        <f t="shared" si="451"/>
        <v>0</v>
      </c>
      <c r="AD2096" s="26">
        <f t="shared" si="452"/>
        <v>0</v>
      </c>
    </row>
    <row r="2097" spans="1:30" s="5" customFormat="1">
      <c r="A2097" s="129" t="s">
        <v>2397</v>
      </c>
      <c r="B2097" s="129" t="s">
        <v>1115</v>
      </c>
      <c r="C2097" s="130">
        <v>2676</v>
      </c>
      <c r="D2097" s="129" t="s">
        <v>1116</v>
      </c>
      <c r="E2097" s="169">
        <f>VLOOKUP($C2097,'2020-21 School Level AAFTE'!$C:$Z,11,FALSE)</f>
        <v>0</v>
      </c>
      <c r="F2097" s="169" t="str">
        <f>VLOOKUP($C2097,'2020-21 School Level AAFTE'!$C:$Z,8,FALSE)</f>
        <v>No</v>
      </c>
      <c r="G2097" s="167">
        <f>VLOOKUP($C2097,'2020-21 School Level AAFTE'!$C:$I,7,FALSE)</f>
        <v>130.05000000000001</v>
      </c>
      <c r="H2097" s="145">
        <f>IFERROR(IF(F2097= "yes",VLOOKUP(C2097,Summary!$B:$I,5,0),0),0)</f>
        <v>0</v>
      </c>
      <c r="I2097" s="143">
        <f t="shared" si="442"/>
        <v>0</v>
      </c>
      <c r="J2097" s="101">
        <f>VLOOKUP($A2097,'2021-22 Salary &amp; Benefits'!$A:$I,3,FALSE)</f>
        <v>1</v>
      </c>
      <c r="K2097" s="101">
        <f>VLOOKUP($A2097,'2021-22 Salary &amp; Benefits'!$A:$I,4,FALSE)</f>
        <v>1</v>
      </c>
      <c r="L2097" s="45">
        <f t="shared" si="443"/>
        <v>0</v>
      </c>
      <c r="M2097" s="29">
        <v>15</v>
      </c>
      <c r="N2097" s="31">
        <f t="shared" si="444"/>
        <v>0</v>
      </c>
      <c r="O2097" s="29">
        <v>1.1000000000000001</v>
      </c>
      <c r="P2097" s="29">
        <v>36</v>
      </c>
      <c r="Q2097" s="32">
        <f t="shared" si="445"/>
        <v>0</v>
      </c>
      <c r="R2097" s="122">
        <f t="shared" si="446"/>
        <v>0</v>
      </c>
      <c r="S2097" s="25">
        <f>VLOOKUP($A2097,'2021-22 Salary &amp; Benefits'!$A:$I,5,FALSE)</f>
        <v>67585</v>
      </c>
      <c r="T2097" s="25">
        <f>VLOOKUP($A2097,'2021-22 Salary &amp; Benefits'!$A:$I,6,FALSE)</f>
        <v>68937</v>
      </c>
      <c r="U2097" s="26">
        <f t="shared" si="447"/>
        <v>0</v>
      </c>
      <c r="V2097" s="26">
        <f t="shared" si="448"/>
        <v>0</v>
      </c>
      <c r="W2097" s="26">
        <f>'2021-22 Salary &amp; Benefits'!G$6</f>
        <v>11848.32</v>
      </c>
      <c r="X2097" s="28">
        <f>'2021-22 Salary &amp; Benefits'!H$6</f>
        <v>0.2271</v>
      </c>
      <c r="Y2097" s="28">
        <f>'2021-22 Salary &amp; Benefits'!I$6</f>
        <v>0.22070000000000001</v>
      </c>
      <c r="Z2097" s="26">
        <f t="shared" si="449"/>
        <v>0</v>
      </c>
      <c r="AA2097" s="27">
        <f t="shared" si="453"/>
        <v>0</v>
      </c>
      <c r="AB2097" s="27">
        <f t="shared" si="450"/>
        <v>0</v>
      </c>
      <c r="AC2097" s="27">
        <f t="shared" si="451"/>
        <v>0</v>
      </c>
      <c r="AD2097" s="26">
        <f t="shared" si="452"/>
        <v>0</v>
      </c>
    </row>
    <row r="2098" spans="1:30" s="5" customFormat="1">
      <c r="A2098" s="129" t="s">
        <v>2368</v>
      </c>
      <c r="B2098" s="129" t="s">
        <v>795</v>
      </c>
      <c r="C2098" s="130">
        <v>3226</v>
      </c>
      <c r="D2098" s="129" t="s">
        <v>798</v>
      </c>
      <c r="E2098" s="169">
        <f>VLOOKUP($C2098,'2020-21 School Level AAFTE'!$C:$Z,11,FALSE)</f>
        <v>0.82779999999999998</v>
      </c>
      <c r="F2098" s="169" t="str">
        <f>VLOOKUP($C2098,'2020-21 School Level AAFTE'!$C:$Z,8,FALSE)</f>
        <v>Yes</v>
      </c>
      <c r="G2098" s="167">
        <f>VLOOKUP($C2098,'2020-21 School Level AAFTE'!$C:$I,7,FALSE)</f>
        <v>419.7</v>
      </c>
      <c r="H2098" s="145">
        <f>IFERROR(IF(F2098= "yes",VLOOKUP(C2098,Summary!$B:$I,5,0),0),0)</f>
        <v>0</v>
      </c>
      <c r="I2098" s="144">
        <f t="shared" si="442"/>
        <v>419.7</v>
      </c>
      <c r="J2098" s="101">
        <f>VLOOKUP($A2098,'2021-22 Salary &amp; Benefits'!$A:$I,3,FALSE)</f>
        <v>1.18</v>
      </c>
      <c r="K2098" s="101">
        <f>VLOOKUP($A2098,'2021-22 Salary &amp; Benefits'!$A:$I,4,FALSE)</f>
        <v>1.18</v>
      </c>
      <c r="L2098" s="121">
        <f t="shared" si="443"/>
        <v>419.7</v>
      </c>
      <c r="M2098" s="29">
        <v>15</v>
      </c>
      <c r="N2098" s="31">
        <f t="shared" si="444"/>
        <v>27.98</v>
      </c>
      <c r="O2098" s="29">
        <v>1.1000000000000001</v>
      </c>
      <c r="P2098" s="29">
        <v>36</v>
      </c>
      <c r="Q2098" s="32">
        <f t="shared" si="445"/>
        <v>1108.008</v>
      </c>
      <c r="R2098" s="122">
        <f t="shared" si="446"/>
        <v>1.23112</v>
      </c>
      <c r="S2098" s="25">
        <f>VLOOKUP($A2098,'2021-22 Salary &amp; Benefits'!$A:$I,5,FALSE)</f>
        <v>67585</v>
      </c>
      <c r="T2098" s="25">
        <f>VLOOKUP($A2098,'2021-22 Salary &amp; Benefits'!$A:$I,6,FALSE)</f>
        <v>68937</v>
      </c>
      <c r="U2098" s="26">
        <f t="shared" si="447"/>
        <v>98182.189335999996</v>
      </c>
      <c r="V2098" s="26">
        <f t="shared" si="448"/>
        <v>1964.0796031999926</v>
      </c>
      <c r="W2098" s="26">
        <f>'2021-22 Salary &amp; Benefits'!G$6</f>
        <v>11848.32</v>
      </c>
      <c r="X2098" s="28">
        <f>'2021-22 Salary &amp; Benefits'!H$6</f>
        <v>0.2271</v>
      </c>
      <c r="Y2098" s="28">
        <f>'2021-22 Salary &amp; Benefits'!I$6</f>
        <v>0.22070000000000001</v>
      </c>
      <c r="Z2098" s="26">
        <f t="shared" si="449"/>
        <v>37317.351285031837</v>
      </c>
      <c r="AA2098" s="27">
        <f t="shared" si="453"/>
        <v>1669.1044823199995</v>
      </c>
      <c r="AB2098" s="27">
        <f t="shared" si="450"/>
        <v>368.37135924802391</v>
      </c>
      <c r="AC2098" s="27">
        <f t="shared" si="451"/>
        <v>2037.4758415680235</v>
      </c>
      <c r="AD2098" s="26">
        <f t="shared" si="452"/>
        <v>139501.09606579985</v>
      </c>
    </row>
    <row r="2099" spans="1:30" s="5" customFormat="1">
      <c r="A2099" s="129" t="s">
        <v>2368</v>
      </c>
      <c r="B2099" s="129" t="s">
        <v>795</v>
      </c>
      <c r="C2099" s="130">
        <v>2848</v>
      </c>
      <c r="D2099" s="129" t="s">
        <v>797</v>
      </c>
      <c r="E2099" s="169">
        <f>VLOOKUP($C2099,'2020-21 School Level AAFTE'!$C:$Z,11,FALSE)</f>
        <v>0.66510000000000002</v>
      </c>
      <c r="F2099" s="169" t="str">
        <f>VLOOKUP($C2099,'2020-21 School Level AAFTE'!$C:$Z,8,FALSE)</f>
        <v>Yes</v>
      </c>
      <c r="G2099" s="167">
        <f>VLOOKUP($C2099,'2020-21 School Level AAFTE'!$C:$I,7,FALSE)</f>
        <v>830.3</v>
      </c>
      <c r="H2099" s="145">
        <f>IFERROR(IF(F2099= "yes",VLOOKUP(C2099,Summary!$B:$I,5,0),0),0)</f>
        <v>0</v>
      </c>
      <c r="I2099" s="144">
        <f t="shared" si="442"/>
        <v>830.3</v>
      </c>
      <c r="J2099" s="101">
        <f>VLOOKUP($A2099,'2021-22 Salary &amp; Benefits'!$A:$I,3,FALSE)</f>
        <v>1.18</v>
      </c>
      <c r="K2099" s="101">
        <f>VLOOKUP($A2099,'2021-22 Salary &amp; Benefits'!$A:$I,4,FALSE)</f>
        <v>1.18</v>
      </c>
      <c r="L2099" s="121">
        <f t="shared" si="443"/>
        <v>830.3</v>
      </c>
      <c r="M2099" s="29">
        <v>15</v>
      </c>
      <c r="N2099" s="31">
        <f t="shared" si="444"/>
        <v>55.353333333333332</v>
      </c>
      <c r="O2099" s="29">
        <v>1.1000000000000001</v>
      </c>
      <c r="P2099" s="29">
        <v>36</v>
      </c>
      <c r="Q2099" s="32">
        <f t="shared" si="445"/>
        <v>2191.9920000000002</v>
      </c>
      <c r="R2099" s="122">
        <f t="shared" si="446"/>
        <v>2.4355466666666667</v>
      </c>
      <c r="S2099" s="25">
        <f>VLOOKUP($A2099,'2021-22 Salary &amp; Benefits'!$A:$I,5,FALSE)</f>
        <v>67585</v>
      </c>
      <c r="T2099" s="25">
        <f>VLOOKUP($A2099,'2021-22 Salary &amp; Benefits'!$A:$I,6,FALSE)</f>
        <v>68937</v>
      </c>
      <c r="U2099" s="26">
        <f t="shared" si="447"/>
        <v>194235.57733066668</v>
      </c>
      <c r="V2099" s="26">
        <f t="shared" si="448"/>
        <v>3885.5737301332993</v>
      </c>
      <c r="W2099" s="26">
        <f>'2021-22 Salary &amp; Benefits'!G$6</f>
        <v>11848.32</v>
      </c>
      <c r="X2099" s="28">
        <f>'2021-22 Salary &amp; Benefits'!H$6</f>
        <v>0.2271</v>
      </c>
      <c r="Y2099" s="28">
        <f>'2021-22 Salary &amp; Benefits'!I$6</f>
        <v>0.22070000000000001</v>
      </c>
      <c r="Z2099" s="26">
        <f t="shared" si="449"/>
        <v>73825.58201563482</v>
      </c>
      <c r="AA2099" s="27">
        <f t="shared" si="453"/>
        <v>3302.0191843466664</v>
      </c>
      <c r="AB2099" s="27">
        <f t="shared" si="450"/>
        <v>728.75563398530926</v>
      </c>
      <c r="AC2099" s="27">
        <f t="shared" si="451"/>
        <v>4030.7748183319754</v>
      </c>
      <c r="AD2099" s="26">
        <f t="shared" si="452"/>
        <v>275977.50789476681</v>
      </c>
    </row>
    <row r="2100" spans="1:30" s="5" customFormat="1">
      <c r="A2100" s="129" t="s">
        <v>2368</v>
      </c>
      <c r="B2100" s="129" t="s">
        <v>795</v>
      </c>
      <c r="C2100" s="130">
        <v>2564</v>
      </c>
      <c r="D2100" s="129" t="s">
        <v>796</v>
      </c>
      <c r="E2100" s="169">
        <f>VLOOKUP($C2100,'2020-21 School Level AAFTE'!$C:$Z,11,FALSE)</f>
        <v>0.73709999999999998</v>
      </c>
      <c r="F2100" s="169" t="str">
        <f>VLOOKUP($C2100,'2020-21 School Level AAFTE'!$C:$Z,8,FALSE)</f>
        <v>Yes</v>
      </c>
      <c r="G2100" s="167">
        <f>VLOOKUP($C2100,'2020-21 School Level AAFTE'!$C:$I,7,FALSE)</f>
        <v>612.21</v>
      </c>
      <c r="H2100" s="145">
        <f>IFERROR(IF(F2100= "yes",VLOOKUP(C2100,Summary!$B:$I,5,0),0),0)</f>
        <v>0</v>
      </c>
      <c r="I2100" s="143">
        <f t="shared" si="442"/>
        <v>612.21</v>
      </c>
      <c r="J2100" s="101">
        <f>VLOOKUP($A2100,'2021-22 Salary &amp; Benefits'!$A:$I,3,FALSE)</f>
        <v>1.18</v>
      </c>
      <c r="K2100" s="101">
        <f>VLOOKUP($A2100,'2021-22 Salary &amp; Benefits'!$A:$I,4,FALSE)</f>
        <v>1.18</v>
      </c>
      <c r="L2100" s="45">
        <f t="shared" si="443"/>
        <v>612.21</v>
      </c>
      <c r="M2100" s="29">
        <v>15</v>
      </c>
      <c r="N2100" s="31">
        <f t="shared" si="444"/>
        <v>40.814</v>
      </c>
      <c r="O2100" s="29">
        <v>1.1000000000000001</v>
      </c>
      <c r="P2100" s="29">
        <v>36</v>
      </c>
      <c r="Q2100" s="32">
        <f t="shared" si="445"/>
        <v>1616.2344000000001</v>
      </c>
      <c r="R2100" s="122">
        <f t="shared" si="446"/>
        <v>1.7958160000000001</v>
      </c>
      <c r="S2100" s="25">
        <f>VLOOKUP($A2100,'2021-22 Salary &amp; Benefits'!$A:$I,5,FALSE)</f>
        <v>67585</v>
      </c>
      <c r="T2100" s="25">
        <f>VLOOKUP($A2100,'2021-22 Salary &amp; Benefits'!$A:$I,6,FALSE)</f>
        <v>68937</v>
      </c>
      <c r="U2100" s="26">
        <f t="shared" si="447"/>
        <v>143216.8647448</v>
      </c>
      <c r="V2100" s="26">
        <f t="shared" si="448"/>
        <v>2864.9730137599981</v>
      </c>
      <c r="W2100" s="26">
        <f>'2021-22 Salary &amp; Benefits'!G$6</f>
        <v>11848.32</v>
      </c>
      <c r="X2100" s="28">
        <f>'2021-22 Salary &amp; Benefits'!H$6</f>
        <v>0.2271</v>
      </c>
      <c r="Y2100" s="28">
        <f>'2021-22 Salary &amp; Benefits'!I$6</f>
        <v>0.22070000000000001</v>
      </c>
      <c r="Z2100" s="26">
        <f t="shared" si="449"/>
        <v>54434.252156800911</v>
      </c>
      <c r="AA2100" s="27">
        <f t="shared" si="453"/>
        <v>2434.6972959760001</v>
      </c>
      <c r="AB2100" s="27">
        <f t="shared" si="450"/>
        <v>537.33769322190324</v>
      </c>
      <c r="AC2100" s="27">
        <f t="shared" si="451"/>
        <v>2972.0349891979031</v>
      </c>
      <c r="AD2100" s="26">
        <f t="shared" si="452"/>
        <v>203488.12490455882</v>
      </c>
    </row>
    <row r="2101" spans="1:30" s="5" customFormat="1">
      <c r="A2101" s="129" t="s">
        <v>2368</v>
      </c>
      <c r="B2101" s="129" t="s">
        <v>795</v>
      </c>
      <c r="C2101" s="130">
        <v>3635</v>
      </c>
      <c r="D2101" s="129" t="s">
        <v>800</v>
      </c>
      <c r="E2101" s="169">
        <f>VLOOKUP($C2101,'2020-21 School Level AAFTE'!$C:$Z,11,FALSE)</f>
        <v>0.81379999999999997</v>
      </c>
      <c r="F2101" s="169" t="str">
        <f>VLOOKUP($C2101,'2020-21 School Level AAFTE'!$C:$Z,8,FALSE)</f>
        <v>Yes</v>
      </c>
      <c r="G2101" s="167">
        <f>VLOOKUP($C2101,'2020-21 School Level AAFTE'!$C:$I,7,FALSE)</f>
        <v>313.7</v>
      </c>
      <c r="H2101" s="145">
        <f>IFERROR(IF(F2101= "yes",VLOOKUP(C2101,Summary!$B:$I,5,0),0),0)</f>
        <v>0</v>
      </c>
      <c r="I2101" s="144">
        <f t="shared" si="442"/>
        <v>313.7</v>
      </c>
      <c r="J2101" s="101">
        <f>VLOOKUP($A2101,'2021-22 Salary &amp; Benefits'!$A:$I,3,FALSE)</f>
        <v>1.18</v>
      </c>
      <c r="K2101" s="101">
        <f>VLOOKUP($A2101,'2021-22 Salary &amp; Benefits'!$A:$I,4,FALSE)</f>
        <v>1.18</v>
      </c>
      <c r="L2101" s="121">
        <f t="shared" si="443"/>
        <v>313.7</v>
      </c>
      <c r="M2101" s="29">
        <v>15</v>
      </c>
      <c r="N2101" s="31">
        <f t="shared" si="444"/>
        <v>20.913333333333334</v>
      </c>
      <c r="O2101" s="29">
        <v>1.1000000000000001</v>
      </c>
      <c r="P2101" s="29">
        <v>36</v>
      </c>
      <c r="Q2101" s="32">
        <f t="shared" si="445"/>
        <v>828.16800000000012</v>
      </c>
      <c r="R2101" s="122">
        <f t="shared" si="446"/>
        <v>0.92018666666666682</v>
      </c>
      <c r="S2101" s="25">
        <f>VLOOKUP($A2101,'2021-22 Salary &amp; Benefits'!$A:$I,5,FALSE)</f>
        <v>67585</v>
      </c>
      <c r="T2101" s="25">
        <f>VLOOKUP($A2101,'2021-22 Salary &amp; Benefits'!$A:$I,6,FALSE)</f>
        <v>68937</v>
      </c>
      <c r="U2101" s="26">
        <f t="shared" si="447"/>
        <v>73385.162722666675</v>
      </c>
      <c r="V2101" s="26">
        <f t="shared" si="448"/>
        <v>1468.0290005333227</v>
      </c>
      <c r="W2101" s="26">
        <f>'2021-22 Salary &amp; Benefits'!G$6</f>
        <v>11848.32</v>
      </c>
      <c r="X2101" s="28">
        <f>'2021-22 Salary &amp; Benefits'!H$6</f>
        <v>0.2271</v>
      </c>
      <c r="Y2101" s="28">
        <f>'2021-22 Salary &amp; Benefits'!I$6</f>
        <v>0.22070000000000001</v>
      </c>
      <c r="Z2101" s="26">
        <f t="shared" si="449"/>
        <v>27892.430541135305</v>
      </c>
      <c r="AA2101" s="27">
        <f t="shared" si="453"/>
        <v>1247.5531953866666</v>
      </c>
      <c r="AB2101" s="27">
        <f t="shared" si="450"/>
        <v>275.33499022183736</v>
      </c>
      <c r="AC2101" s="27">
        <f t="shared" si="451"/>
        <v>1522.888185608504</v>
      </c>
      <c r="AD2101" s="26">
        <f t="shared" si="452"/>
        <v>104268.5104499438</v>
      </c>
    </row>
    <row r="2102" spans="1:30" s="5" customFormat="1">
      <c r="A2102" s="129" t="s">
        <v>2368</v>
      </c>
      <c r="B2102" s="129" t="s">
        <v>795</v>
      </c>
      <c r="C2102" s="130">
        <v>3488</v>
      </c>
      <c r="D2102" s="129" t="s">
        <v>799</v>
      </c>
      <c r="E2102" s="169">
        <f>VLOOKUP($C2102,'2020-21 School Level AAFTE'!$C:$Z,11,FALSE)</f>
        <v>0.63519999999999999</v>
      </c>
      <c r="F2102" s="169" t="str">
        <f>VLOOKUP($C2102,'2020-21 School Level AAFTE'!$C:$Z,8,FALSE)</f>
        <v>Yes</v>
      </c>
      <c r="G2102" s="167">
        <f>VLOOKUP($C2102,'2020-21 School Level AAFTE'!$C:$I,7,FALSE)</f>
        <v>480.4</v>
      </c>
      <c r="H2102" s="145">
        <f>IFERROR(IF(F2102= "yes",VLOOKUP(C2102,Summary!$B:$I,5,0),0),0)</f>
        <v>0</v>
      </c>
      <c r="I2102" s="144">
        <f t="shared" si="442"/>
        <v>480.4</v>
      </c>
      <c r="J2102" s="101">
        <f>VLOOKUP($A2102,'2021-22 Salary &amp; Benefits'!$A:$I,3,FALSE)</f>
        <v>1.18</v>
      </c>
      <c r="K2102" s="101">
        <f>VLOOKUP($A2102,'2021-22 Salary &amp; Benefits'!$A:$I,4,FALSE)</f>
        <v>1.18</v>
      </c>
      <c r="L2102" s="121">
        <f t="shared" si="443"/>
        <v>480.4</v>
      </c>
      <c r="M2102" s="29">
        <v>15</v>
      </c>
      <c r="N2102" s="31">
        <f t="shared" si="444"/>
        <v>32.026666666666664</v>
      </c>
      <c r="O2102" s="29">
        <v>1.1000000000000001</v>
      </c>
      <c r="P2102" s="29">
        <v>36</v>
      </c>
      <c r="Q2102" s="32">
        <f t="shared" si="445"/>
        <v>1268.2560000000001</v>
      </c>
      <c r="R2102" s="122">
        <f t="shared" si="446"/>
        <v>1.4091733333333334</v>
      </c>
      <c r="S2102" s="25">
        <f>VLOOKUP($A2102,'2021-22 Salary &amp; Benefits'!$A:$I,5,FALSE)</f>
        <v>67585</v>
      </c>
      <c r="T2102" s="25">
        <f>VLOOKUP($A2102,'2021-22 Salary &amp; Benefits'!$A:$I,6,FALSE)</f>
        <v>68937</v>
      </c>
      <c r="U2102" s="26">
        <f t="shared" si="447"/>
        <v>112381.99608533335</v>
      </c>
      <c r="V2102" s="26">
        <f t="shared" si="448"/>
        <v>2248.1387690666452</v>
      </c>
      <c r="W2102" s="26">
        <f>'2021-22 Salary &amp; Benefits'!G$6</f>
        <v>11848.32</v>
      </c>
      <c r="X2102" s="28">
        <f>'2021-22 Salary &amp; Benefits'!H$6</f>
        <v>0.2271</v>
      </c>
      <c r="Y2102" s="28">
        <f>'2021-22 Salary &amp; Benefits'!I$6</f>
        <v>0.22070000000000001</v>
      </c>
      <c r="Z2102" s="26">
        <f t="shared" si="449"/>
        <v>42714.452126112214</v>
      </c>
      <c r="AA2102" s="27">
        <f t="shared" si="453"/>
        <v>1910.5022475733331</v>
      </c>
      <c r="AB2102" s="27">
        <f t="shared" si="450"/>
        <v>421.64784603943463</v>
      </c>
      <c r="AC2102" s="27">
        <f t="shared" si="451"/>
        <v>2332.1500936127677</v>
      </c>
      <c r="AD2102" s="26">
        <f t="shared" si="452"/>
        <v>159676.73707412495</v>
      </c>
    </row>
    <row r="2103" spans="1:30" s="5" customFormat="1">
      <c r="A2103" s="129" t="s">
        <v>2368</v>
      </c>
      <c r="B2103" s="129" t="s">
        <v>795</v>
      </c>
      <c r="C2103" s="130">
        <v>5536</v>
      </c>
      <c r="D2103" s="129" t="s">
        <v>3148</v>
      </c>
      <c r="E2103" s="169">
        <f>VLOOKUP($C2103,'2020-21 School Level AAFTE'!$C:$Z,11,FALSE)</f>
        <v>0.29659999999999997</v>
      </c>
      <c r="F2103" s="169" t="str">
        <f>VLOOKUP($C2103,'2020-21 School Level AAFTE'!$C:$Z,8,FALSE)</f>
        <v>No</v>
      </c>
      <c r="G2103" s="167">
        <f>VLOOKUP($C2103,'2020-21 School Level AAFTE'!$C:$I,7,FALSE)</f>
        <v>0</v>
      </c>
      <c r="H2103" s="145">
        <f>IFERROR(IF(F2103= "yes",VLOOKUP(C2103,Summary!$B:$I,5,0),0),0)</f>
        <v>0</v>
      </c>
      <c r="I2103" s="144">
        <f t="shared" si="442"/>
        <v>0</v>
      </c>
      <c r="J2103" s="101">
        <f>VLOOKUP($A2103,'2021-22 Salary &amp; Benefits'!$A:$I,3,FALSE)</f>
        <v>1.18</v>
      </c>
      <c r="K2103" s="101">
        <f>VLOOKUP($A2103,'2021-22 Salary &amp; Benefits'!$A:$I,4,FALSE)</f>
        <v>1.18</v>
      </c>
      <c r="L2103" s="121">
        <f t="shared" si="443"/>
        <v>0</v>
      </c>
      <c r="M2103" s="29">
        <v>15</v>
      </c>
      <c r="N2103" s="31">
        <f t="shared" si="444"/>
        <v>0</v>
      </c>
      <c r="O2103" s="29">
        <v>1.1000000000000001</v>
      </c>
      <c r="P2103" s="29">
        <v>36</v>
      </c>
      <c r="Q2103" s="32">
        <f t="shared" si="445"/>
        <v>0</v>
      </c>
      <c r="R2103" s="122">
        <f t="shared" si="446"/>
        <v>0</v>
      </c>
      <c r="S2103" s="25">
        <f>VLOOKUP($A2103,'2021-22 Salary &amp; Benefits'!$A:$I,5,FALSE)</f>
        <v>67585</v>
      </c>
      <c r="T2103" s="25">
        <f>VLOOKUP($A2103,'2021-22 Salary &amp; Benefits'!$A:$I,6,FALSE)</f>
        <v>68937</v>
      </c>
      <c r="U2103" s="26">
        <f t="shared" si="447"/>
        <v>0</v>
      </c>
      <c r="V2103" s="26">
        <f t="shared" si="448"/>
        <v>0</v>
      </c>
      <c r="W2103" s="26">
        <f>'2021-22 Salary &amp; Benefits'!G$6</f>
        <v>11848.32</v>
      </c>
      <c r="X2103" s="28">
        <f>'2021-22 Salary &amp; Benefits'!H$6</f>
        <v>0.2271</v>
      </c>
      <c r="Y2103" s="28">
        <f>'2021-22 Salary &amp; Benefits'!I$6</f>
        <v>0.22070000000000001</v>
      </c>
      <c r="Z2103" s="26">
        <f t="shared" si="449"/>
        <v>0</v>
      </c>
      <c r="AA2103" s="27">
        <f t="shared" si="453"/>
        <v>0</v>
      </c>
      <c r="AB2103" s="27">
        <f t="shared" si="450"/>
        <v>0</v>
      </c>
      <c r="AC2103" s="27">
        <f t="shared" si="451"/>
        <v>0</v>
      </c>
      <c r="AD2103" s="26">
        <f t="shared" si="452"/>
        <v>0</v>
      </c>
    </row>
    <row r="2104" spans="1:30" s="5" customFormat="1">
      <c r="A2104" s="129" t="s">
        <v>2368</v>
      </c>
      <c r="B2104" s="129" t="s">
        <v>795</v>
      </c>
      <c r="C2104" s="130">
        <v>5315</v>
      </c>
      <c r="D2104" s="129" t="s">
        <v>3149</v>
      </c>
      <c r="E2104" s="169">
        <f>VLOOKUP($C2104,'2020-21 School Level AAFTE'!$C:$Z,11,FALSE)</f>
        <v>0</v>
      </c>
      <c r="F2104" s="169" t="str">
        <f>VLOOKUP($C2104,'2020-21 School Level AAFTE'!$C:$Z,8,FALSE)</f>
        <v>No</v>
      </c>
      <c r="G2104" s="167">
        <f>VLOOKUP($C2104,'2020-21 School Level AAFTE'!$C:$I,7,FALSE)</f>
        <v>4.3</v>
      </c>
      <c r="H2104" s="145">
        <f>IFERROR(IF(F2104= "yes",VLOOKUP(C2104,Summary!$B:$I,5,0),0),0)</f>
        <v>0</v>
      </c>
      <c r="I2104" s="144">
        <f t="shared" ref="I2104:I2163" si="454">IF(F2104= "yes", G2104,0)</f>
        <v>0</v>
      </c>
      <c r="J2104" s="101">
        <f>VLOOKUP($A2104,'2021-22 Salary &amp; Benefits'!$A:$I,3,FALSE)</f>
        <v>1.18</v>
      </c>
      <c r="K2104" s="101">
        <f>VLOOKUP($A2104,'2021-22 Salary &amp; Benefits'!$A:$I,4,FALSE)</f>
        <v>1.18</v>
      </c>
      <c r="L2104" s="121">
        <f t="shared" ref="L2104:L2163" si="455">IF(H2104&gt;0,H2104,I2104)</f>
        <v>0</v>
      </c>
      <c r="M2104" s="29">
        <v>15</v>
      </c>
      <c r="N2104" s="31">
        <f t="shared" ref="N2104:N2163" si="456">IF(L2104="no",0,L2104/M2104)</f>
        <v>0</v>
      </c>
      <c r="O2104" s="29">
        <v>1.1000000000000001</v>
      </c>
      <c r="P2104" s="29">
        <v>36</v>
      </c>
      <c r="Q2104" s="32">
        <f t="shared" ref="Q2104:Q2163" si="457">IF(L2104="no",0,N2104*O2104*P2104)</f>
        <v>0</v>
      </c>
      <c r="R2104" s="122">
        <f t="shared" ref="R2104:R2163" si="458">IF(L2104="no",0,Q2104/900)</f>
        <v>0</v>
      </c>
      <c r="S2104" s="25">
        <f>VLOOKUP($A2104,'2021-22 Salary &amp; Benefits'!$A:$I,5,FALSE)</f>
        <v>67585</v>
      </c>
      <c r="T2104" s="25">
        <f>VLOOKUP($A2104,'2021-22 Salary &amp; Benefits'!$A:$I,6,FALSE)</f>
        <v>68937</v>
      </c>
      <c r="U2104" s="26">
        <f t="shared" ref="U2104:U2163" si="459">$J2104*$S2104*$R2104</f>
        <v>0</v>
      </c>
      <c r="V2104" s="26">
        <f t="shared" ref="V2104:V2163" si="460">$K2104*$T2104*$R2104-U2104</f>
        <v>0</v>
      </c>
      <c r="W2104" s="26">
        <f>'2021-22 Salary &amp; Benefits'!G$6</f>
        <v>11848.32</v>
      </c>
      <c r="X2104" s="28">
        <f>'2021-22 Salary &amp; Benefits'!H$6</f>
        <v>0.2271</v>
      </c>
      <c r="Y2104" s="28">
        <f>'2021-22 Salary &amp; Benefits'!I$6</f>
        <v>0.22070000000000001</v>
      </c>
      <c r="Z2104" s="26">
        <f t="shared" ref="Z2104:Z2163" si="461">U2104*X2104+V2104*Y2104+R2104*W2104</f>
        <v>0</v>
      </c>
      <c r="AA2104" s="27">
        <f t="shared" si="453"/>
        <v>0</v>
      </c>
      <c r="AB2104" s="27">
        <f t="shared" ref="AB2104:AB2163" si="462">AA2104*Y2104</f>
        <v>0</v>
      </c>
      <c r="AC2104" s="27">
        <f t="shared" ref="AC2104:AC2163" si="463">SUM(AA2104:AB2104)</f>
        <v>0</v>
      </c>
      <c r="AD2104" s="26">
        <f t="shared" ref="AD2104:AD2163" si="464">SUM(Z2104,U2104:V2104,AC2104)</f>
        <v>0</v>
      </c>
    </row>
    <row r="2105" spans="1:30" s="5" customFormat="1">
      <c r="A2105" s="129" t="s">
        <v>2528</v>
      </c>
      <c r="B2105" s="129" t="s">
        <v>2003</v>
      </c>
      <c r="C2105" s="130">
        <v>4500</v>
      </c>
      <c r="D2105" s="129" t="s">
        <v>2013</v>
      </c>
      <c r="E2105" s="169">
        <f>VLOOKUP($C2105,'2020-21 School Level AAFTE'!$C:$Z,11,FALSE)</f>
        <v>0.2601</v>
      </c>
      <c r="F2105" s="169" t="str">
        <f>VLOOKUP($C2105,'2020-21 School Level AAFTE'!$C:$Z,8,FALSE)</f>
        <v>No</v>
      </c>
      <c r="G2105" s="167">
        <f>VLOOKUP($C2105,'2020-21 School Level AAFTE'!$C:$I,7,FALSE)</f>
        <v>796.88</v>
      </c>
      <c r="H2105" s="145">
        <f>IFERROR(IF(F2105= "yes",VLOOKUP(C2105,Summary!$B:$I,5,0),0),0)</f>
        <v>0</v>
      </c>
      <c r="I2105" s="144">
        <f t="shared" si="454"/>
        <v>0</v>
      </c>
      <c r="J2105" s="101">
        <f>VLOOKUP($A2105,'2021-22 Salary &amp; Benefits'!$A:$I,3,FALSE)</f>
        <v>1</v>
      </c>
      <c r="K2105" s="101">
        <f>VLOOKUP($A2105,'2021-22 Salary &amp; Benefits'!$A:$I,4,FALSE)</f>
        <v>1</v>
      </c>
      <c r="L2105" s="121">
        <f t="shared" si="455"/>
        <v>0</v>
      </c>
      <c r="M2105" s="29">
        <v>15</v>
      </c>
      <c r="N2105" s="31">
        <f t="shared" si="456"/>
        <v>0</v>
      </c>
      <c r="O2105" s="29">
        <v>1.1000000000000001</v>
      </c>
      <c r="P2105" s="29">
        <v>36</v>
      </c>
      <c r="Q2105" s="32">
        <f t="shared" si="457"/>
        <v>0</v>
      </c>
      <c r="R2105" s="122">
        <f t="shared" si="458"/>
        <v>0</v>
      </c>
      <c r="S2105" s="25">
        <f>VLOOKUP($A2105,'2021-22 Salary &amp; Benefits'!$A:$I,5,FALSE)</f>
        <v>67585</v>
      </c>
      <c r="T2105" s="25">
        <f>VLOOKUP($A2105,'2021-22 Salary &amp; Benefits'!$A:$I,6,FALSE)</f>
        <v>68937</v>
      </c>
      <c r="U2105" s="26">
        <f t="shared" si="459"/>
        <v>0</v>
      </c>
      <c r="V2105" s="26">
        <f t="shared" si="460"/>
        <v>0</v>
      </c>
      <c r="W2105" s="26">
        <f>'2021-22 Salary &amp; Benefits'!G$6</f>
        <v>11848.32</v>
      </c>
      <c r="X2105" s="28">
        <f>'2021-22 Salary &amp; Benefits'!H$6</f>
        <v>0.2271</v>
      </c>
      <c r="Y2105" s="28">
        <f>'2021-22 Salary &amp; Benefits'!I$6</f>
        <v>0.22070000000000001</v>
      </c>
      <c r="Z2105" s="26">
        <f t="shared" si="461"/>
        <v>0</v>
      </c>
      <c r="AA2105" s="27">
        <f t="shared" si="453"/>
        <v>0</v>
      </c>
      <c r="AB2105" s="27">
        <f t="shared" si="462"/>
        <v>0</v>
      </c>
      <c r="AC2105" s="27">
        <f t="shared" si="463"/>
        <v>0</v>
      </c>
      <c r="AD2105" s="26">
        <f t="shared" si="464"/>
        <v>0</v>
      </c>
    </row>
    <row r="2106" spans="1:30" s="5" customFormat="1">
      <c r="A2106" s="129" t="s">
        <v>2528</v>
      </c>
      <c r="B2106" s="129" t="s">
        <v>2003</v>
      </c>
      <c r="C2106" s="130">
        <v>4205</v>
      </c>
      <c r="D2106" s="129" t="s">
        <v>2009</v>
      </c>
      <c r="E2106" s="169">
        <f>VLOOKUP($C2106,'2020-21 School Level AAFTE'!$C:$Z,11,FALSE)</f>
        <v>0.28799999999999998</v>
      </c>
      <c r="F2106" s="169" t="str">
        <f>VLOOKUP($C2106,'2020-21 School Level AAFTE'!$C:$Z,8,FALSE)</f>
        <v>No</v>
      </c>
      <c r="G2106" s="167">
        <f>VLOOKUP($C2106,'2020-21 School Level AAFTE'!$C:$I,7,FALSE)</f>
        <v>363.6</v>
      </c>
      <c r="H2106" s="145">
        <f>IFERROR(IF(F2106= "yes",VLOOKUP(C2106,Summary!$B:$I,5,0),0),0)</f>
        <v>0</v>
      </c>
      <c r="I2106" s="144">
        <f t="shared" si="454"/>
        <v>0</v>
      </c>
      <c r="J2106" s="101">
        <f>VLOOKUP($A2106,'2021-22 Salary &amp; Benefits'!$A:$I,3,FALSE)</f>
        <v>1</v>
      </c>
      <c r="K2106" s="101">
        <f>VLOOKUP($A2106,'2021-22 Salary &amp; Benefits'!$A:$I,4,FALSE)</f>
        <v>1</v>
      </c>
      <c r="L2106" s="121">
        <f t="shared" si="455"/>
        <v>0</v>
      </c>
      <c r="M2106" s="29">
        <v>15</v>
      </c>
      <c r="N2106" s="31">
        <f t="shared" si="456"/>
        <v>0</v>
      </c>
      <c r="O2106" s="29">
        <v>1.1000000000000001</v>
      </c>
      <c r="P2106" s="29">
        <v>36</v>
      </c>
      <c r="Q2106" s="32">
        <f t="shared" si="457"/>
        <v>0</v>
      </c>
      <c r="R2106" s="122">
        <f t="shared" si="458"/>
        <v>0</v>
      </c>
      <c r="S2106" s="25">
        <f>VLOOKUP($A2106,'2021-22 Salary &amp; Benefits'!$A:$I,5,FALSE)</f>
        <v>67585</v>
      </c>
      <c r="T2106" s="25">
        <f>VLOOKUP($A2106,'2021-22 Salary &amp; Benefits'!$A:$I,6,FALSE)</f>
        <v>68937</v>
      </c>
      <c r="U2106" s="26">
        <f t="shared" si="459"/>
        <v>0</v>
      </c>
      <c r="V2106" s="26">
        <f t="shared" si="460"/>
        <v>0</v>
      </c>
      <c r="W2106" s="26">
        <f>'2021-22 Salary &amp; Benefits'!G$6</f>
        <v>11848.32</v>
      </c>
      <c r="X2106" s="28">
        <f>'2021-22 Salary &amp; Benefits'!H$6</f>
        <v>0.2271</v>
      </c>
      <c r="Y2106" s="28">
        <f>'2021-22 Salary &amp; Benefits'!I$6</f>
        <v>0.22070000000000001</v>
      </c>
      <c r="Z2106" s="26">
        <f t="shared" si="461"/>
        <v>0</v>
      </c>
      <c r="AA2106" s="27">
        <f t="shared" si="453"/>
        <v>0</v>
      </c>
      <c r="AB2106" s="27">
        <f t="shared" si="462"/>
        <v>0</v>
      </c>
      <c r="AC2106" s="27">
        <f t="shared" si="463"/>
        <v>0</v>
      </c>
      <c r="AD2106" s="26">
        <f t="shared" si="464"/>
        <v>0</v>
      </c>
    </row>
    <row r="2107" spans="1:30" s="5" customFormat="1">
      <c r="A2107" s="129" t="s">
        <v>2528</v>
      </c>
      <c r="B2107" s="129" t="s">
        <v>2003</v>
      </c>
      <c r="C2107" s="130">
        <v>1713</v>
      </c>
      <c r="D2107" s="129" t="s">
        <v>3293</v>
      </c>
      <c r="E2107" s="169">
        <f>VLOOKUP($C2107,'2020-21 School Level AAFTE'!$C:$Z,11,FALSE)</f>
        <v>0.45689999999999997</v>
      </c>
      <c r="F2107" s="169" t="str">
        <f>VLOOKUP($C2107,'2020-21 School Level AAFTE'!$C:$Z,8,FALSE)</f>
        <v>No</v>
      </c>
      <c r="G2107" s="167">
        <f>VLOOKUP($C2107,'2020-21 School Level AAFTE'!$C:$I,7,FALSE)</f>
        <v>118.09</v>
      </c>
      <c r="H2107" s="145">
        <f>IFERROR(IF(F2107= "yes",VLOOKUP(C2107,Summary!$B:$I,5,0),0),0)</f>
        <v>0</v>
      </c>
      <c r="I2107" s="144">
        <f t="shared" si="454"/>
        <v>0</v>
      </c>
      <c r="J2107" s="101">
        <f>VLOOKUP($A2107,'2021-22 Salary &amp; Benefits'!$A:$I,3,FALSE)</f>
        <v>1</v>
      </c>
      <c r="K2107" s="101">
        <f>VLOOKUP($A2107,'2021-22 Salary &amp; Benefits'!$A:$I,4,FALSE)</f>
        <v>1</v>
      </c>
      <c r="L2107" s="121">
        <f t="shared" si="455"/>
        <v>0</v>
      </c>
      <c r="M2107" s="29">
        <v>15</v>
      </c>
      <c r="N2107" s="31">
        <f t="shared" si="456"/>
        <v>0</v>
      </c>
      <c r="O2107" s="29">
        <v>1.1000000000000001</v>
      </c>
      <c r="P2107" s="29">
        <v>36</v>
      </c>
      <c r="Q2107" s="32">
        <f t="shared" si="457"/>
        <v>0</v>
      </c>
      <c r="R2107" s="122">
        <f t="shared" si="458"/>
        <v>0</v>
      </c>
      <c r="S2107" s="25">
        <f>VLOOKUP($A2107,'2021-22 Salary &amp; Benefits'!$A:$I,5,FALSE)</f>
        <v>67585</v>
      </c>
      <c r="T2107" s="25">
        <f>VLOOKUP($A2107,'2021-22 Salary &amp; Benefits'!$A:$I,6,FALSE)</f>
        <v>68937</v>
      </c>
      <c r="U2107" s="26">
        <f t="shared" si="459"/>
        <v>0</v>
      </c>
      <c r="V2107" s="26">
        <f t="shared" si="460"/>
        <v>0</v>
      </c>
      <c r="W2107" s="26">
        <f>'2021-22 Salary &amp; Benefits'!G$6</f>
        <v>11848.32</v>
      </c>
      <c r="X2107" s="28">
        <f>'2021-22 Salary &amp; Benefits'!H$6</f>
        <v>0.2271</v>
      </c>
      <c r="Y2107" s="28">
        <f>'2021-22 Salary &amp; Benefits'!I$6</f>
        <v>0.22070000000000001</v>
      </c>
      <c r="Z2107" s="26">
        <f t="shared" si="461"/>
        <v>0</v>
      </c>
      <c r="AA2107" s="27">
        <f t="shared" si="453"/>
        <v>0</v>
      </c>
      <c r="AB2107" s="27">
        <f t="shared" si="462"/>
        <v>0</v>
      </c>
      <c r="AC2107" s="27">
        <f t="shared" si="463"/>
        <v>0</v>
      </c>
      <c r="AD2107" s="26">
        <f t="shared" si="464"/>
        <v>0</v>
      </c>
    </row>
    <row r="2108" spans="1:30" s="5" customFormat="1">
      <c r="A2108" s="129" t="s">
        <v>2528</v>
      </c>
      <c r="B2108" s="129" t="s">
        <v>2003</v>
      </c>
      <c r="C2108" s="130">
        <v>4365</v>
      </c>
      <c r="D2108" s="129" t="s">
        <v>2010</v>
      </c>
      <c r="E2108" s="169">
        <f>VLOOKUP($C2108,'2020-21 School Level AAFTE'!$C:$Z,11,FALSE)</f>
        <v>0.3004</v>
      </c>
      <c r="F2108" s="169" t="str">
        <f>VLOOKUP($C2108,'2020-21 School Level AAFTE'!$C:$Z,8,FALSE)</f>
        <v>No</v>
      </c>
      <c r="G2108" s="167">
        <f>VLOOKUP($C2108,'2020-21 School Level AAFTE'!$C:$I,7,FALSE)</f>
        <v>425.34</v>
      </c>
      <c r="H2108" s="145">
        <f>IFERROR(IF(F2108= "yes",VLOOKUP(C2108,Summary!$B:$I,5,0),0),0)</f>
        <v>0</v>
      </c>
      <c r="I2108" s="144">
        <f t="shared" si="454"/>
        <v>0</v>
      </c>
      <c r="J2108" s="101">
        <f>VLOOKUP($A2108,'2021-22 Salary &amp; Benefits'!$A:$I,3,FALSE)</f>
        <v>1</v>
      </c>
      <c r="K2108" s="101">
        <f>VLOOKUP($A2108,'2021-22 Salary &amp; Benefits'!$A:$I,4,FALSE)</f>
        <v>1</v>
      </c>
      <c r="L2108" s="121">
        <f t="shared" si="455"/>
        <v>0</v>
      </c>
      <c r="M2108" s="29">
        <v>15</v>
      </c>
      <c r="N2108" s="31">
        <f t="shared" si="456"/>
        <v>0</v>
      </c>
      <c r="O2108" s="29">
        <v>1.1000000000000001</v>
      </c>
      <c r="P2108" s="29">
        <v>36</v>
      </c>
      <c r="Q2108" s="32">
        <f t="shared" si="457"/>
        <v>0</v>
      </c>
      <c r="R2108" s="122">
        <f t="shared" si="458"/>
        <v>0</v>
      </c>
      <c r="S2108" s="25">
        <f>VLOOKUP($A2108,'2021-22 Salary &amp; Benefits'!$A:$I,5,FALSE)</f>
        <v>67585</v>
      </c>
      <c r="T2108" s="25">
        <f>VLOOKUP($A2108,'2021-22 Salary &amp; Benefits'!$A:$I,6,FALSE)</f>
        <v>68937</v>
      </c>
      <c r="U2108" s="26">
        <f t="shared" si="459"/>
        <v>0</v>
      </c>
      <c r="V2108" s="26">
        <f t="shared" si="460"/>
        <v>0</v>
      </c>
      <c r="W2108" s="26">
        <f>'2021-22 Salary &amp; Benefits'!G$6</f>
        <v>11848.32</v>
      </c>
      <c r="X2108" s="28">
        <f>'2021-22 Salary &amp; Benefits'!H$6</f>
        <v>0.2271</v>
      </c>
      <c r="Y2108" s="28">
        <f>'2021-22 Salary &amp; Benefits'!I$6</f>
        <v>0.22070000000000001</v>
      </c>
      <c r="Z2108" s="26">
        <f t="shared" si="461"/>
        <v>0</v>
      </c>
      <c r="AA2108" s="27">
        <f t="shared" si="453"/>
        <v>0</v>
      </c>
      <c r="AB2108" s="27">
        <f t="shared" si="462"/>
        <v>0</v>
      </c>
      <c r="AC2108" s="27">
        <f t="shared" si="463"/>
        <v>0</v>
      </c>
      <c r="AD2108" s="26">
        <f t="shared" si="464"/>
        <v>0</v>
      </c>
    </row>
    <row r="2109" spans="1:30" s="5" customFormat="1">
      <c r="A2109" s="129" t="s">
        <v>2528</v>
      </c>
      <c r="B2109" s="129" t="s">
        <v>2003</v>
      </c>
      <c r="C2109" s="130">
        <v>4452</v>
      </c>
      <c r="D2109" s="129" t="s">
        <v>2012</v>
      </c>
      <c r="E2109" s="169">
        <f>VLOOKUP($C2109,'2020-21 School Level AAFTE'!$C:$Z,11,FALSE)</f>
        <v>0.34639999999999999</v>
      </c>
      <c r="F2109" s="169" t="str">
        <f>VLOOKUP($C2109,'2020-21 School Level AAFTE'!$C:$Z,8,FALSE)</f>
        <v>No</v>
      </c>
      <c r="G2109" s="167">
        <f>VLOOKUP($C2109,'2020-21 School Level AAFTE'!$C:$I,7,FALSE)</f>
        <v>686.93</v>
      </c>
      <c r="H2109" s="145">
        <f>IFERROR(IF(F2109= "yes",VLOOKUP(C2109,Summary!$B:$I,5,0),0),0)</f>
        <v>0</v>
      </c>
      <c r="I2109" s="143">
        <f t="shared" si="454"/>
        <v>0</v>
      </c>
      <c r="J2109" s="101">
        <f>VLOOKUP($A2109,'2021-22 Salary &amp; Benefits'!$A:$I,3,FALSE)</f>
        <v>1</v>
      </c>
      <c r="K2109" s="101">
        <f>VLOOKUP($A2109,'2021-22 Salary &amp; Benefits'!$A:$I,4,FALSE)</f>
        <v>1</v>
      </c>
      <c r="L2109" s="45">
        <f t="shared" si="455"/>
        <v>0</v>
      </c>
      <c r="M2109" s="29">
        <v>15</v>
      </c>
      <c r="N2109" s="31">
        <f t="shared" si="456"/>
        <v>0</v>
      </c>
      <c r="O2109" s="29">
        <v>1.1000000000000001</v>
      </c>
      <c r="P2109" s="29">
        <v>36</v>
      </c>
      <c r="Q2109" s="32">
        <f t="shared" si="457"/>
        <v>0</v>
      </c>
      <c r="R2109" s="122">
        <f t="shared" si="458"/>
        <v>0</v>
      </c>
      <c r="S2109" s="25">
        <f>VLOOKUP($A2109,'2021-22 Salary &amp; Benefits'!$A:$I,5,FALSE)</f>
        <v>67585</v>
      </c>
      <c r="T2109" s="25">
        <f>VLOOKUP($A2109,'2021-22 Salary &amp; Benefits'!$A:$I,6,FALSE)</f>
        <v>68937</v>
      </c>
      <c r="U2109" s="26">
        <f t="shared" si="459"/>
        <v>0</v>
      </c>
      <c r="V2109" s="26">
        <f t="shared" si="460"/>
        <v>0</v>
      </c>
      <c r="W2109" s="26">
        <f>'2021-22 Salary &amp; Benefits'!G$6</f>
        <v>11848.32</v>
      </c>
      <c r="X2109" s="28">
        <f>'2021-22 Salary &amp; Benefits'!H$6</f>
        <v>0.2271</v>
      </c>
      <c r="Y2109" s="28">
        <f>'2021-22 Salary &amp; Benefits'!I$6</f>
        <v>0.22070000000000001</v>
      </c>
      <c r="Z2109" s="26">
        <f t="shared" si="461"/>
        <v>0</v>
      </c>
      <c r="AA2109" s="27">
        <f t="shared" si="453"/>
        <v>0</v>
      </c>
      <c r="AB2109" s="27">
        <f t="shared" si="462"/>
        <v>0</v>
      </c>
      <c r="AC2109" s="27">
        <f t="shared" si="463"/>
        <v>0</v>
      </c>
      <c r="AD2109" s="26">
        <f t="shared" si="464"/>
        <v>0</v>
      </c>
    </row>
    <row r="2110" spans="1:30" s="5" customFormat="1">
      <c r="A2110" s="129" t="s">
        <v>2528</v>
      </c>
      <c r="B2110" s="129" t="s">
        <v>2003</v>
      </c>
      <c r="C2110" s="130">
        <v>2816</v>
      </c>
      <c r="D2110" s="129" t="s">
        <v>2005</v>
      </c>
      <c r="E2110" s="169">
        <f>VLOOKUP($C2110,'2020-21 School Level AAFTE'!$C:$Z,11,FALSE)</f>
        <v>0.3402</v>
      </c>
      <c r="F2110" s="169" t="str">
        <f>VLOOKUP($C2110,'2020-21 School Level AAFTE'!$C:$Z,8,FALSE)</f>
        <v>No</v>
      </c>
      <c r="G2110" s="167">
        <f>VLOOKUP($C2110,'2020-21 School Level AAFTE'!$C:$I,7,FALSE)</f>
        <v>287.95</v>
      </c>
      <c r="H2110" s="145">
        <f>IFERROR(IF(F2110= "yes",VLOOKUP(C2110,Summary!$B:$I,5,0),0),0)</f>
        <v>0</v>
      </c>
      <c r="I2110" s="144">
        <f t="shared" si="454"/>
        <v>0</v>
      </c>
      <c r="J2110" s="101">
        <f>VLOOKUP($A2110,'2021-22 Salary &amp; Benefits'!$A:$I,3,FALSE)</f>
        <v>1</v>
      </c>
      <c r="K2110" s="101">
        <f>VLOOKUP($A2110,'2021-22 Salary &amp; Benefits'!$A:$I,4,FALSE)</f>
        <v>1</v>
      </c>
      <c r="L2110" s="121">
        <f t="shared" si="455"/>
        <v>0</v>
      </c>
      <c r="M2110" s="29">
        <v>15</v>
      </c>
      <c r="N2110" s="31">
        <f t="shared" si="456"/>
        <v>0</v>
      </c>
      <c r="O2110" s="29">
        <v>1.1000000000000001</v>
      </c>
      <c r="P2110" s="29">
        <v>36</v>
      </c>
      <c r="Q2110" s="32">
        <f t="shared" si="457"/>
        <v>0</v>
      </c>
      <c r="R2110" s="122">
        <f t="shared" si="458"/>
        <v>0</v>
      </c>
      <c r="S2110" s="25">
        <f>VLOOKUP($A2110,'2021-22 Salary &amp; Benefits'!$A:$I,5,FALSE)</f>
        <v>67585</v>
      </c>
      <c r="T2110" s="25">
        <f>VLOOKUP($A2110,'2021-22 Salary &amp; Benefits'!$A:$I,6,FALSE)</f>
        <v>68937</v>
      </c>
      <c r="U2110" s="26">
        <f t="shared" si="459"/>
        <v>0</v>
      </c>
      <c r="V2110" s="26">
        <f t="shared" si="460"/>
        <v>0</v>
      </c>
      <c r="W2110" s="26">
        <f>'2021-22 Salary &amp; Benefits'!G$6</f>
        <v>11848.32</v>
      </c>
      <c r="X2110" s="28">
        <f>'2021-22 Salary &amp; Benefits'!H$6</f>
        <v>0.2271</v>
      </c>
      <c r="Y2110" s="28">
        <f>'2021-22 Salary &amp; Benefits'!I$6</f>
        <v>0.22070000000000001</v>
      </c>
      <c r="Z2110" s="26">
        <f t="shared" si="461"/>
        <v>0</v>
      </c>
      <c r="AA2110" s="27">
        <f t="shared" si="453"/>
        <v>0</v>
      </c>
      <c r="AB2110" s="27">
        <f t="shared" si="462"/>
        <v>0</v>
      </c>
      <c r="AC2110" s="27">
        <f t="shared" si="463"/>
        <v>0</v>
      </c>
      <c r="AD2110" s="26">
        <f t="shared" si="464"/>
        <v>0</v>
      </c>
    </row>
    <row r="2111" spans="1:30" s="5" customFormat="1">
      <c r="A2111" s="129" t="s">
        <v>2528</v>
      </c>
      <c r="B2111" s="129" t="s">
        <v>2003</v>
      </c>
      <c r="C2111" s="130">
        <v>2552</v>
      </c>
      <c r="D2111" s="129" t="s">
        <v>2004</v>
      </c>
      <c r="E2111" s="169">
        <f>VLOOKUP($C2111,'2020-21 School Level AAFTE'!$C:$Z,11,FALSE)</f>
        <v>0.35439999999999999</v>
      </c>
      <c r="F2111" s="169" t="str">
        <f>VLOOKUP($C2111,'2020-21 School Level AAFTE'!$C:$Z,8,FALSE)</f>
        <v>No</v>
      </c>
      <c r="G2111" s="167">
        <f>VLOOKUP($C2111,'2020-21 School Level AAFTE'!$C:$I,7,FALSE)</f>
        <v>431.41</v>
      </c>
      <c r="H2111" s="145">
        <f>IFERROR(IF(F2111= "yes",VLOOKUP(C2111,Summary!$B:$I,5,0),0),0)</f>
        <v>0</v>
      </c>
      <c r="I2111" s="144">
        <f t="shared" si="454"/>
        <v>0</v>
      </c>
      <c r="J2111" s="101">
        <f>VLOOKUP($A2111,'2021-22 Salary &amp; Benefits'!$A:$I,3,FALSE)</f>
        <v>1</v>
      </c>
      <c r="K2111" s="101">
        <f>VLOOKUP($A2111,'2021-22 Salary &amp; Benefits'!$A:$I,4,FALSE)</f>
        <v>1</v>
      </c>
      <c r="L2111" s="121">
        <f t="shared" si="455"/>
        <v>0</v>
      </c>
      <c r="M2111" s="29">
        <v>15</v>
      </c>
      <c r="N2111" s="31">
        <f t="shared" si="456"/>
        <v>0</v>
      </c>
      <c r="O2111" s="29">
        <v>1.1000000000000001</v>
      </c>
      <c r="P2111" s="29">
        <v>36</v>
      </c>
      <c r="Q2111" s="32">
        <f t="shared" si="457"/>
        <v>0</v>
      </c>
      <c r="R2111" s="122">
        <f t="shared" si="458"/>
        <v>0</v>
      </c>
      <c r="S2111" s="25">
        <f>VLOOKUP($A2111,'2021-22 Salary &amp; Benefits'!$A:$I,5,FALSE)</f>
        <v>67585</v>
      </c>
      <c r="T2111" s="25">
        <f>VLOOKUP($A2111,'2021-22 Salary &amp; Benefits'!$A:$I,6,FALSE)</f>
        <v>68937</v>
      </c>
      <c r="U2111" s="26">
        <f t="shared" si="459"/>
        <v>0</v>
      </c>
      <c r="V2111" s="26">
        <f t="shared" si="460"/>
        <v>0</v>
      </c>
      <c r="W2111" s="26">
        <f>'2021-22 Salary &amp; Benefits'!G$6</f>
        <v>11848.32</v>
      </c>
      <c r="X2111" s="28">
        <f>'2021-22 Salary &amp; Benefits'!H$6</f>
        <v>0.2271</v>
      </c>
      <c r="Y2111" s="28">
        <f>'2021-22 Salary &amp; Benefits'!I$6</f>
        <v>0.22070000000000001</v>
      </c>
      <c r="Z2111" s="26">
        <f t="shared" si="461"/>
        <v>0</v>
      </c>
      <c r="AA2111" s="27">
        <f t="shared" si="453"/>
        <v>0</v>
      </c>
      <c r="AB2111" s="27">
        <f t="shared" si="462"/>
        <v>0</v>
      </c>
      <c r="AC2111" s="27">
        <f t="shared" si="463"/>
        <v>0</v>
      </c>
      <c r="AD2111" s="26">
        <f t="shared" si="464"/>
        <v>0</v>
      </c>
    </row>
    <row r="2112" spans="1:30" s="5" customFormat="1">
      <c r="A2112" s="129" t="s">
        <v>2528</v>
      </c>
      <c r="B2112" s="129" t="s">
        <v>2003</v>
      </c>
      <c r="C2112" s="130">
        <v>5014</v>
      </c>
      <c r="D2112" s="129" t="s">
        <v>2014</v>
      </c>
      <c r="E2112" s="169">
        <f>VLOOKUP($C2112,'2020-21 School Level AAFTE'!$C:$Z,11,FALSE)</f>
        <v>0.31040000000000001</v>
      </c>
      <c r="F2112" s="169" t="str">
        <f>VLOOKUP($C2112,'2020-21 School Level AAFTE'!$C:$Z,8,FALSE)</f>
        <v>No</v>
      </c>
      <c r="G2112" s="167">
        <f>VLOOKUP($C2112,'2020-21 School Level AAFTE'!$C:$I,7,FALSE)</f>
        <v>62.56</v>
      </c>
      <c r="H2112" s="145">
        <f>IFERROR(IF(F2112= "yes",VLOOKUP(C2112,Summary!$B:$I,5,0),0),0)</f>
        <v>0</v>
      </c>
      <c r="I2112" s="143">
        <f t="shared" si="454"/>
        <v>0</v>
      </c>
      <c r="J2112" s="101">
        <f>VLOOKUP($A2112,'2021-22 Salary &amp; Benefits'!$A:$I,3,FALSE)</f>
        <v>1</v>
      </c>
      <c r="K2112" s="101">
        <f>VLOOKUP($A2112,'2021-22 Salary &amp; Benefits'!$A:$I,4,FALSE)</f>
        <v>1</v>
      </c>
      <c r="L2112" s="45">
        <f t="shared" si="455"/>
        <v>0</v>
      </c>
      <c r="M2112" s="29">
        <v>15</v>
      </c>
      <c r="N2112" s="31">
        <f t="shared" si="456"/>
        <v>0</v>
      </c>
      <c r="O2112" s="29">
        <v>1.1000000000000001</v>
      </c>
      <c r="P2112" s="29">
        <v>36</v>
      </c>
      <c r="Q2112" s="32">
        <f t="shared" si="457"/>
        <v>0</v>
      </c>
      <c r="R2112" s="122">
        <f t="shared" si="458"/>
        <v>0</v>
      </c>
      <c r="S2112" s="25">
        <f>VLOOKUP($A2112,'2021-22 Salary &amp; Benefits'!$A:$I,5,FALSE)</f>
        <v>67585</v>
      </c>
      <c r="T2112" s="25">
        <f>VLOOKUP($A2112,'2021-22 Salary &amp; Benefits'!$A:$I,6,FALSE)</f>
        <v>68937</v>
      </c>
      <c r="U2112" s="26">
        <f t="shared" si="459"/>
        <v>0</v>
      </c>
      <c r="V2112" s="26">
        <f t="shared" si="460"/>
        <v>0</v>
      </c>
      <c r="W2112" s="26">
        <f>'2021-22 Salary &amp; Benefits'!G$6</f>
        <v>11848.32</v>
      </c>
      <c r="X2112" s="28">
        <f>'2021-22 Salary &amp; Benefits'!H$6</f>
        <v>0.2271</v>
      </c>
      <c r="Y2112" s="28">
        <f>'2021-22 Salary &amp; Benefits'!I$6</f>
        <v>0.22070000000000001</v>
      </c>
      <c r="Z2112" s="26">
        <f t="shared" si="461"/>
        <v>0</v>
      </c>
      <c r="AA2112" s="27">
        <f t="shared" si="453"/>
        <v>0</v>
      </c>
      <c r="AB2112" s="27">
        <f t="shared" si="462"/>
        <v>0</v>
      </c>
      <c r="AC2112" s="27">
        <f t="shared" si="463"/>
        <v>0</v>
      </c>
      <c r="AD2112" s="26">
        <f t="shared" si="464"/>
        <v>0</v>
      </c>
    </row>
    <row r="2113" spans="1:30" s="5" customFormat="1">
      <c r="A2113" s="129" t="s">
        <v>2528</v>
      </c>
      <c r="B2113" s="129" t="s">
        <v>2003</v>
      </c>
      <c r="C2113" s="130">
        <v>4225</v>
      </c>
      <c r="D2113" s="129" t="s">
        <v>2769</v>
      </c>
      <c r="E2113" s="169">
        <f>VLOOKUP($C2113,'2020-21 School Level AAFTE'!$C:$Z,11,FALSE)</f>
        <v>8.8900000000000007E-2</v>
      </c>
      <c r="F2113" s="169" t="str">
        <f>VLOOKUP($C2113,'2020-21 School Level AAFTE'!$C:$Z,8,FALSE)</f>
        <v>No</v>
      </c>
      <c r="G2113" s="167">
        <f>VLOOKUP($C2113,'2020-21 School Level AAFTE'!$C:$I,7,FALSE)</f>
        <v>337.11</v>
      </c>
      <c r="H2113" s="145">
        <f>IFERROR(IF(F2113= "yes",VLOOKUP(C2113,Summary!$B:$I,5,0),0),0)</f>
        <v>0</v>
      </c>
      <c r="I2113" s="143">
        <f t="shared" si="454"/>
        <v>0</v>
      </c>
      <c r="J2113" s="101">
        <f>VLOOKUP($A2113,'2021-22 Salary &amp; Benefits'!$A:$I,3,FALSE)</f>
        <v>1</v>
      </c>
      <c r="K2113" s="101">
        <f>VLOOKUP($A2113,'2021-22 Salary &amp; Benefits'!$A:$I,4,FALSE)</f>
        <v>1</v>
      </c>
      <c r="L2113" s="45">
        <f t="shared" si="455"/>
        <v>0</v>
      </c>
      <c r="M2113" s="29">
        <v>15</v>
      </c>
      <c r="N2113" s="31">
        <f t="shared" si="456"/>
        <v>0</v>
      </c>
      <c r="O2113" s="29">
        <v>1.1000000000000001</v>
      </c>
      <c r="P2113" s="29">
        <v>36</v>
      </c>
      <c r="Q2113" s="32">
        <f t="shared" si="457"/>
        <v>0</v>
      </c>
      <c r="R2113" s="122">
        <f t="shared" si="458"/>
        <v>0</v>
      </c>
      <c r="S2113" s="25">
        <f>VLOOKUP($A2113,'2021-22 Salary &amp; Benefits'!$A:$I,5,FALSE)</f>
        <v>67585</v>
      </c>
      <c r="T2113" s="25">
        <f>VLOOKUP($A2113,'2021-22 Salary &amp; Benefits'!$A:$I,6,FALSE)</f>
        <v>68937</v>
      </c>
      <c r="U2113" s="26">
        <f t="shared" si="459"/>
        <v>0</v>
      </c>
      <c r="V2113" s="26">
        <f t="shared" si="460"/>
        <v>0</v>
      </c>
      <c r="W2113" s="26">
        <f>'2021-22 Salary &amp; Benefits'!G$6</f>
        <v>11848.32</v>
      </c>
      <c r="X2113" s="28">
        <f>'2021-22 Salary &amp; Benefits'!H$6</f>
        <v>0.2271</v>
      </c>
      <c r="Y2113" s="28">
        <f>'2021-22 Salary &amp; Benefits'!I$6</f>
        <v>0.22070000000000001</v>
      </c>
      <c r="Z2113" s="26">
        <f t="shared" si="461"/>
        <v>0</v>
      </c>
      <c r="AA2113" s="27">
        <f t="shared" si="453"/>
        <v>0</v>
      </c>
      <c r="AB2113" s="27">
        <f t="shared" si="462"/>
        <v>0</v>
      </c>
      <c r="AC2113" s="27">
        <f t="shared" si="463"/>
        <v>0</v>
      </c>
      <c r="AD2113" s="26">
        <f t="shared" si="464"/>
        <v>0</v>
      </c>
    </row>
    <row r="2114" spans="1:30" s="5" customFormat="1">
      <c r="A2114" s="129" t="s">
        <v>2528</v>
      </c>
      <c r="B2114" s="129" t="s">
        <v>2003</v>
      </c>
      <c r="C2114" s="130">
        <v>3199</v>
      </c>
      <c r="D2114" s="129" t="s">
        <v>2006</v>
      </c>
      <c r="E2114" s="169">
        <f>VLOOKUP($C2114,'2020-21 School Level AAFTE'!$C:$Z,11,FALSE)</f>
        <v>0.39479999999999998</v>
      </c>
      <c r="F2114" s="169" t="str">
        <f>VLOOKUP($C2114,'2020-21 School Level AAFTE'!$C:$Z,8,FALSE)</f>
        <v>No</v>
      </c>
      <c r="G2114" s="167">
        <f>VLOOKUP($C2114,'2020-21 School Level AAFTE'!$C:$I,7,FALSE)</f>
        <v>576.44000000000005</v>
      </c>
      <c r="H2114" s="145">
        <f>IFERROR(IF(F2114= "yes",VLOOKUP(C2114,Summary!$B:$I,5,0),0),0)</f>
        <v>0</v>
      </c>
      <c r="I2114" s="143">
        <f t="shared" si="454"/>
        <v>0</v>
      </c>
      <c r="J2114" s="101">
        <f>VLOOKUP($A2114,'2021-22 Salary &amp; Benefits'!$A:$I,3,FALSE)</f>
        <v>1</v>
      </c>
      <c r="K2114" s="101">
        <f>VLOOKUP($A2114,'2021-22 Salary &amp; Benefits'!$A:$I,4,FALSE)</f>
        <v>1</v>
      </c>
      <c r="L2114" s="45">
        <f t="shared" si="455"/>
        <v>0</v>
      </c>
      <c r="M2114" s="29">
        <v>15</v>
      </c>
      <c r="N2114" s="31">
        <f t="shared" si="456"/>
        <v>0</v>
      </c>
      <c r="O2114" s="29">
        <v>1.1000000000000001</v>
      </c>
      <c r="P2114" s="29">
        <v>36</v>
      </c>
      <c r="Q2114" s="32">
        <f t="shared" si="457"/>
        <v>0</v>
      </c>
      <c r="R2114" s="122">
        <f t="shared" si="458"/>
        <v>0</v>
      </c>
      <c r="S2114" s="25">
        <f>VLOOKUP($A2114,'2021-22 Salary &amp; Benefits'!$A:$I,5,FALSE)</f>
        <v>67585</v>
      </c>
      <c r="T2114" s="25">
        <f>VLOOKUP($A2114,'2021-22 Salary &amp; Benefits'!$A:$I,6,FALSE)</f>
        <v>68937</v>
      </c>
      <c r="U2114" s="26">
        <f t="shared" si="459"/>
        <v>0</v>
      </c>
      <c r="V2114" s="26">
        <f t="shared" si="460"/>
        <v>0</v>
      </c>
      <c r="W2114" s="26">
        <f>'2021-22 Salary &amp; Benefits'!G$6</f>
        <v>11848.32</v>
      </c>
      <c r="X2114" s="28">
        <f>'2021-22 Salary &amp; Benefits'!H$6</f>
        <v>0.2271</v>
      </c>
      <c r="Y2114" s="28">
        <f>'2021-22 Salary &amp; Benefits'!I$6</f>
        <v>0.22070000000000001</v>
      </c>
      <c r="Z2114" s="26">
        <f t="shared" si="461"/>
        <v>0</v>
      </c>
      <c r="AA2114" s="27">
        <f t="shared" si="453"/>
        <v>0</v>
      </c>
      <c r="AB2114" s="27">
        <f t="shared" si="462"/>
        <v>0</v>
      </c>
      <c r="AC2114" s="27">
        <f t="shared" si="463"/>
        <v>0</v>
      </c>
      <c r="AD2114" s="26">
        <f t="shared" si="464"/>
        <v>0</v>
      </c>
    </row>
    <row r="2115" spans="1:30" s="5" customFormat="1">
      <c r="A2115" s="129" t="s">
        <v>2528</v>
      </c>
      <c r="B2115" s="129" t="s">
        <v>2003</v>
      </c>
      <c r="C2115" s="130">
        <v>3362</v>
      </c>
      <c r="D2115" s="129" t="s">
        <v>2007</v>
      </c>
      <c r="E2115" s="169">
        <f>VLOOKUP($C2115,'2020-21 School Level AAFTE'!$C:$Z,11,FALSE)</f>
        <v>0.2641</v>
      </c>
      <c r="F2115" s="169" t="str">
        <f>VLOOKUP($C2115,'2020-21 School Level AAFTE'!$C:$Z,8,FALSE)</f>
        <v>No</v>
      </c>
      <c r="G2115" s="167">
        <f>VLOOKUP($C2115,'2020-21 School Level AAFTE'!$C:$I,7,FALSE)</f>
        <v>1093.3</v>
      </c>
      <c r="H2115" s="145">
        <f>IFERROR(IF(F2115= "yes",VLOOKUP(C2115,Summary!$B:$I,5,0),0),0)</f>
        <v>0</v>
      </c>
      <c r="I2115" s="143">
        <f t="shared" si="454"/>
        <v>0</v>
      </c>
      <c r="J2115" s="101">
        <f>VLOOKUP($A2115,'2021-22 Salary &amp; Benefits'!$A:$I,3,FALSE)</f>
        <v>1</v>
      </c>
      <c r="K2115" s="101">
        <f>VLOOKUP($A2115,'2021-22 Salary &amp; Benefits'!$A:$I,4,FALSE)</f>
        <v>1</v>
      </c>
      <c r="L2115" s="45">
        <f t="shared" si="455"/>
        <v>0</v>
      </c>
      <c r="M2115" s="29">
        <v>15</v>
      </c>
      <c r="N2115" s="31">
        <f t="shared" si="456"/>
        <v>0</v>
      </c>
      <c r="O2115" s="29">
        <v>1.1000000000000001</v>
      </c>
      <c r="P2115" s="29">
        <v>36</v>
      </c>
      <c r="Q2115" s="32">
        <f t="shared" si="457"/>
        <v>0</v>
      </c>
      <c r="R2115" s="122">
        <f t="shared" si="458"/>
        <v>0</v>
      </c>
      <c r="S2115" s="25">
        <f>VLOOKUP($A2115,'2021-22 Salary &amp; Benefits'!$A:$I,5,FALSE)</f>
        <v>67585</v>
      </c>
      <c r="T2115" s="25">
        <f>VLOOKUP($A2115,'2021-22 Salary &amp; Benefits'!$A:$I,6,FALSE)</f>
        <v>68937</v>
      </c>
      <c r="U2115" s="26">
        <f t="shared" si="459"/>
        <v>0</v>
      </c>
      <c r="V2115" s="26">
        <f t="shared" si="460"/>
        <v>0</v>
      </c>
      <c r="W2115" s="26">
        <f>'2021-22 Salary &amp; Benefits'!G$6</f>
        <v>11848.32</v>
      </c>
      <c r="X2115" s="28">
        <f>'2021-22 Salary &amp; Benefits'!H$6</f>
        <v>0.2271</v>
      </c>
      <c r="Y2115" s="28">
        <f>'2021-22 Salary &amp; Benefits'!I$6</f>
        <v>0.22070000000000001</v>
      </c>
      <c r="Z2115" s="26">
        <f t="shared" si="461"/>
        <v>0</v>
      </c>
      <c r="AA2115" s="27">
        <f t="shared" si="453"/>
        <v>0</v>
      </c>
      <c r="AB2115" s="27">
        <f t="shared" si="462"/>
        <v>0</v>
      </c>
      <c r="AC2115" s="27">
        <f t="shared" si="463"/>
        <v>0</v>
      </c>
      <c r="AD2115" s="26">
        <f t="shared" si="464"/>
        <v>0</v>
      </c>
    </row>
    <row r="2116" spans="1:30" s="5" customFormat="1">
      <c r="A2116" s="129" t="s">
        <v>2528</v>
      </c>
      <c r="B2116" s="129" t="s">
        <v>2003</v>
      </c>
      <c r="C2116" s="130">
        <v>4373</v>
      </c>
      <c r="D2116" s="129" t="s">
        <v>2011</v>
      </c>
      <c r="E2116" s="169">
        <f>VLOOKUP($C2116,'2020-21 School Level AAFTE'!$C:$Z,11,FALSE)</f>
        <v>0.2903</v>
      </c>
      <c r="F2116" s="169" t="str">
        <f>VLOOKUP($C2116,'2020-21 School Level AAFTE'!$C:$Z,8,FALSE)</f>
        <v>No</v>
      </c>
      <c r="G2116" s="167">
        <f>VLOOKUP($C2116,'2020-21 School Level AAFTE'!$C:$I,7,FALSE)</f>
        <v>358.74</v>
      </c>
      <c r="H2116" s="145">
        <f>IFERROR(IF(F2116= "yes",VLOOKUP(C2116,Summary!$B:$I,5,0),0),0)</f>
        <v>0</v>
      </c>
      <c r="I2116" s="143">
        <f t="shared" si="454"/>
        <v>0</v>
      </c>
      <c r="J2116" s="101">
        <f>VLOOKUP($A2116,'2021-22 Salary &amp; Benefits'!$A:$I,3,FALSE)</f>
        <v>1</v>
      </c>
      <c r="K2116" s="101">
        <f>VLOOKUP($A2116,'2021-22 Salary &amp; Benefits'!$A:$I,4,FALSE)</f>
        <v>1</v>
      </c>
      <c r="L2116" s="45">
        <f t="shared" si="455"/>
        <v>0</v>
      </c>
      <c r="M2116" s="29">
        <v>15</v>
      </c>
      <c r="N2116" s="31">
        <f t="shared" si="456"/>
        <v>0</v>
      </c>
      <c r="O2116" s="29">
        <v>1.1000000000000001</v>
      </c>
      <c r="P2116" s="29">
        <v>36</v>
      </c>
      <c r="Q2116" s="32">
        <f t="shared" si="457"/>
        <v>0</v>
      </c>
      <c r="R2116" s="122">
        <f t="shared" si="458"/>
        <v>0</v>
      </c>
      <c r="S2116" s="25">
        <f>VLOOKUP($A2116,'2021-22 Salary &amp; Benefits'!$A:$I,5,FALSE)</f>
        <v>67585</v>
      </c>
      <c r="T2116" s="25">
        <f>VLOOKUP($A2116,'2021-22 Salary &amp; Benefits'!$A:$I,6,FALSE)</f>
        <v>68937</v>
      </c>
      <c r="U2116" s="26">
        <f t="shared" si="459"/>
        <v>0</v>
      </c>
      <c r="V2116" s="26">
        <f t="shared" si="460"/>
        <v>0</v>
      </c>
      <c r="W2116" s="26">
        <f>'2021-22 Salary &amp; Benefits'!G$6</f>
        <v>11848.32</v>
      </c>
      <c r="X2116" s="28">
        <f>'2021-22 Salary &amp; Benefits'!H$6</f>
        <v>0.2271</v>
      </c>
      <c r="Y2116" s="28">
        <f>'2021-22 Salary &amp; Benefits'!I$6</f>
        <v>0.22070000000000001</v>
      </c>
      <c r="Z2116" s="26">
        <f t="shared" si="461"/>
        <v>0</v>
      </c>
      <c r="AA2116" s="27">
        <f t="shared" si="453"/>
        <v>0</v>
      </c>
      <c r="AB2116" s="27">
        <f t="shared" si="462"/>
        <v>0</v>
      </c>
      <c r="AC2116" s="27">
        <f t="shared" si="463"/>
        <v>0</v>
      </c>
      <c r="AD2116" s="26">
        <f t="shared" si="464"/>
        <v>0</v>
      </c>
    </row>
    <row r="2117" spans="1:30" s="5" customFormat="1">
      <c r="A2117" s="153" t="s">
        <v>2528</v>
      </c>
      <c r="B2117" s="129" t="s">
        <v>2003</v>
      </c>
      <c r="C2117" s="138">
        <v>3612</v>
      </c>
      <c r="D2117" s="132" t="s">
        <v>2008</v>
      </c>
      <c r="E2117" s="169">
        <f>VLOOKUP($C2117,'2020-21 School Level AAFTE'!$C:$Z,11,FALSE)</f>
        <v>0.33139999999999997</v>
      </c>
      <c r="F2117" s="169" t="str">
        <f>VLOOKUP($C2117,'2020-21 School Level AAFTE'!$C:$Z,8,FALSE)</f>
        <v>No</v>
      </c>
      <c r="G2117" s="167">
        <f>VLOOKUP($C2117,'2020-21 School Level AAFTE'!$C:$I,7,FALSE)</f>
        <v>621.51</v>
      </c>
      <c r="H2117" s="145">
        <f>IFERROR(IF(F2117= "yes",VLOOKUP(C2117,Summary!$B:$I,5,0),0),0)</f>
        <v>0</v>
      </c>
      <c r="I2117" s="143">
        <f t="shared" si="454"/>
        <v>0</v>
      </c>
      <c r="J2117" s="101">
        <f>VLOOKUP($A2117,'2021-22 Salary &amp; Benefits'!$A:$I,3,FALSE)</f>
        <v>1</v>
      </c>
      <c r="K2117" s="101">
        <f>VLOOKUP($A2117,'2021-22 Salary &amp; Benefits'!$A:$I,4,FALSE)</f>
        <v>1</v>
      </c>
      <c r="L2117" s="45">
        <f t="shared" si="455"/>
        <v>0</v>
      </c>
      <c r="M2117" s="29">
        <v>15</v>
      </c>
      <c r="N2117" s="31">
        <f t="shared" si="456"/>
        <v>0</v>
      </c>
      <c r="O2117" s="29">
        <v>1.1000000000000001</v>
      </c>
      <c r="P2117" s="29">
        <v>36</v>
      </c>
      <c r="Q2117" s="32">
        <f t="shared" si="457"/>
        <v>0</v>
      </c>
      <c r="R2117" s="122">
        <f t="shared" si="458"/>
        <v>0</v>
      </c>
      <c r="S2117" s="25">
        <f>VLOOKUP($A2117,'2021-22 Salary &amp; Benefits'!$A:$I,5,FALSE)</f>
        <v>67585</v>
      </c>
      <c r="T2117" s="25">
        <f>VLOOKUP($A2117,'2021-22 Salary &amp; Benefits'!$A:$I,6,FALSE)</f>
        <v>68937</v>
      </c>
      <c r="U2117" s="26">
        <f t="shared" si="459"/>
        <v>0</v>
      </c>
      <c r="V2117" s="26">
        <f t="shared" si="460"/>
        <v>0</v>
      </c>
      <c r="W2117" s="26">
        <f>'2021-22 Salary &amp; Benefits'!G$6</f>
        <v>11848.32</v>
      </c>
      <c r="X2117" s="28">
        <f>'2021-22 Salary &amp; Benefits'!H$6</f>
        <v>0.2271</v>
      </c>
      <c r="Y2117" s="28">
        <f>'2021-22 Salary &amp; Benefits'!I$6</f>
        <v>0.22070000000000001</v>
      </c>
      <c r="Z2117" s="26">
        <f t="shared" si="461"/>
        <v>0</v>
      </c>
      <c r="AA2117" s="27">
        <f t="shared" si="453"/>
        <v>0</v>
      </c>
      <c r="AB2117" s="27">
        <f t="shared" si="462"/>
        <v>0</v>
      </c>
      <c r="AC2117" s="27">
        <f t="shared" si="463"/>
        <v>0</v>
      </c>
      <c r="AD2117" s="26">
        <f t="shared" si="464"/>
        <v>0</v>
      </c>
    </row>
    <row r="2118" spans="1:30" s="5" customFormat="1">
      <c r="A2118" s="129" t="s">
        <v>2528</v>
      </c>
      <c r="B2118" s="129" t="s">
        <v>2003</v>
      </c>
      <c r="C2118" s="130">
        <v>5629</v>
      </c>
      <c r="D2118" s="129" t="s">
        <v>3294</v>
      </c>
      <c r="E2118" s="169">
        <f>VLOOKUP($C2118,'2020-21 School Level AAFTE'!$C:$Z,11,FALSE)</f>
        <v>0.2737</v>
      </c>
      <c r="F2118" s="169" t="str">
        <f>VLOOKUP($C2118,'2020-21 School Level AAFTE'!$C:$Z,8,FALSE)</f>
        <v>No</v>
      </c>
      <c r="G2118" s="167">
        <f>VLOOKUP($C2118,'2020-21 School Level AAFTE'!$C:$I,7,FALSE)</f>
        <v>343</v>
      </c>
      <c r="H2118" s="145">
        <f>IFERROR(IF(F2118= "yes",VLOOKUP(C2118,Summary!$B:$I,5,0),0),0)</f>
        <v>0</v>
      </c>
      <c r="I2118" s="143">
        <f t="shared" si="454"/>
        <v>0</v>
      </c>
      <c r="J2118" s="101">
        <f>VLOOKUP($A2118,'2021-22 Salary &amp; Benefits'!$A:$I,3,FALSE)</f>
        <v>1</v>
      </c>
      <c r="K2118" s="101">
        <f>VLOOKUP($A2118,'2021-22 Salary &amp; Benefits'!$A:$I,4,FALSE)</f>
        <v>1</v>
      </c>
      <c r="L2118" s="45">
        <f t="shared" si="455"/>
        <v>0</v>
      </c>
      <c r="M2118" s="29">
        <v>15</v>
      </c>
      <c r="N2118" s="31">
        <f t="shared" si="456"/>
        <v>0</v>
      </c>
      <c r="O2118" s="29">
        <v>1.1000000000000001</v>
      </c>
      <c r="P2118" s="29">
        <v>36</v>
      </c>
      <c r="Q2118" s="32">
        <f t="shared" si="457"/>
        <v>0</v>
      </c>
      <c r="R2118" s="122">
        <f t="shared" si="458"/>
        <v>0</v>
      </c>
      <c r="S2118" s="25">
        <f>VLOOKUP($A2118,'2021-22 Salary &amp; Benefits'!$A:$I,5,FALSE)</f>
        <v>67585</v>
      </c>
      <c r="T2118" s="25">
        <f>VLOOKUP($A2118,'2021-22 Salary &amp; Benefits'!$A:$I,6,FALSE)</f>
        <v>68937</v>
      </c>
      <c r="U2118" s="26">
        <f t="shared" si="459"/>
        <v>0</v>
      </c>
      <c r="V2118" s="26">
        <f t="shared" si="460"/>
        <v>0</v>
      </c>
      <c r="W2118" s="26">
        <f>'2021-22 Salary &amp; Benefits'!G$6</f>
        <v>11848.32</v>
      </c>
      <c r="X2118" s="28">
        <f>'2021-22 Salary &amp; Benefits'!H$6</f>
        <v>0.2271</v>
      </c>
      <c r="Y2118" s="28">
        <f>'2021-22 Salary &amp; Benefits'!I$6</f>
        <v>0.22070000000000001</v>
      </c>
      <c r="Z2118" s="26">
        <f t="shared" si="461"/>
        <v>0</v>
      </c>
      <c r="AA2118" s="27">
        <f t="shared" si="453"/>
        <v>0</v>
      </c>
      <c r="AB2118" s="27">
        <f t="shared" si="462"/>
        <v>0</v>
      </c>
      <c r="AC2118" s="27">
        <f t="shared" si="463"/>
        <v>0</v>
      </c>
      <c r="AD2118" s="26">
        <f t="shared" si="464"/>
        <v>0</v>
      </c>
    </row>
    <row r="2119" spans="1:30" s="5" customFormat="1">
      <c r="A2119" s="129" t="s">
        <v>2564</v>
      </c>
      <c r="B2119" s="129" t="s">
        <v>2174</v>
      </c>
      <c r="C2119" s="130">
        <v>2714</v>
      </c>
      <c r="D2119" s="129" t="s">
        <v>2175</v>
      </c>
      <c r="E2119" s="169">
        <f>VLOOKUP($C2119,'2020-21 School Level AAFTE'!$C:$Z,11,FALSE)</f>
        <v>0.92600000000000005</v>
      </c>
      <c r="F2119" s="169" t="str">
        <f>VLOOKUP($C2119,'2020-21 School Level AAFTE'!$C:$Z,8,FALSE)</f>
        <v>Yes</v>
      </c>
      <c r="G2119" s="167">
        <f>VLOOKUP($C2119,'2020-21 School Level AAFTE'!$C:$I,7,FALSE)</f>
        <v>575.29999999999995</v>
      </c>
      <c r="H2119" s="142">
        <f>IFERROR(IF(F2119= "yes",VLOOKUP(C2119,Summary!$B:$I,5,0),0),0)</f>
        <v>0</v>
      </c>
      <c r="I2119" s="143">
        <f t="shared" si="454"/>
        <v>575.29999999999995</v>
      </c>
      <c r="J2119" s="101">
        <f>VLOOKUP($A2119,'2021-22 Salary &amp; Benefits'!$A:$I,3,FALSE)</f>
        <v>1</v>
      </c>
      <c r="K2119" s="101">
        <f>VLOOKUP($A2119,'2021-22 Salary &amp; Benefits'!$A:$I,4,FALSE)</f>
        <v>1</v>
      </c>
      <c r="L2119" s="45">
        <f t="shared" si="455"/>
        <v>575.29999999999995</v>
      </c>
      <c r="M2119" s="29">
        <v>15</v>
      </c>
      <c r="N2119" s="31">
        <f t="shared" si="456"/>
        <v>38.353333333333332</v>
      </c>
      <c r="O2119" s="29">
        <v>1.1000000000000001</v>
      </c>
      <c r="P2119" s="29">
        <v>36</v>
      </c>
      <c r="Q2119" s="32">
        <f t="shared" si="457"/>
        <v>1518.7920000000001</v>
      </c>
      <c r="R2119" s="122">
        <f t="shared" si="458"/>
        <v>1.6875466666666668</v>
      </c>
      <c r="S2119" s="25">
        <f>VLOOKUP($A2119,'2021-22 Salary &amp; Benefits'!$A:$I,5,FALSE)</f>
        <v>67585</v>
      </c>
      <c r="T2119" s="25">
        <f>VLOOKUP($A2119,'2021-22 Salary &amp; Benefits'!$A:$I,6,FALSE)</f>
        <v>68937</v>
      </c>
      <c r="U2119" s="26">
        <f t="shared" si="459"/>
        <v>114052.84146666668</v>
      </c>
      <c r="V2119" s="27">
        <f t="shared" si="460"/>
        <v>2281.5630933333305</v>
      </c>
      <c r="W2119" s="26">
        <f>'2021-22 Salary &amp; Benefits'!G$6</f>
        <v>11848.32</v>
      </c>
      <c r="X2119" s="28">
        <f>'2021-22 Salary &amp; Benefits'!H$6</f>
        <v>0.2271</v>
      </c>
      <c r="Y2119" s="28">
        <f>'2021-22 Salary &amp; Benefits'!I$6</f>
        <v>0.22070000000000001</v>
      </c>
      <c r="Z2119" s="26">
        <f t="shared" si="461"/>
        <v>46399.534193378669</v>
      </c>
      <c r="AA2119" s="27">
        <f t="shared" si="453"/>
        <v>1938.9067426666668</v>
      </c>
      <c r="AB2119" s="26">
        <f t="shared" si="462"/>
        <v>427.91671810653338</v>
      </c>
      <c r="AC2119" s="26">
        <f t="shared" si="463"/>
        <v>2366.8234607732002</v>
      </c>
      <c r="AD2119" s="26">
        <f t="shared" si="464"/>
        <v>165100.76221415188</v>
      </c>
    </row>
    <row r="2120" spans="1:30" s="5" customFormat="1">
      <c r="A2120" s="129" t="s">
        <v>2453</v>
      </c>
      <c r="B2120" s="129" t="s">
        <v>1394</v>
      </c>
      <c r="C2120" s="130">
        <v>3792</v>
      </c>
      <c r="D2120" s="129" t="s">
        <v>1400</v>
      </c>
      <c r="E2120" s="169">
        <f>VLOOKUP($C2120,'2020-21 School Level AAFTE'!$C:$Z,11,FALSE)</f>
        <v>0.37940000000000002</v>
      </c>
      <c r="F2120" s="169" t="str">
        <f>VLOOKUP($C2120,'2020-21 School Level AAFTE'!$C:$Z,8,FALSE)</f>
        <v>No</v>
      </c>
      <c r="G2120" s="167">
        <f>VLOOKUP($C2120,'2020-21 School Level AAFTE'!$C:$I,7,FALSE)</f>
        <v>519.4</v>
      </c>
      <c r="H2120" s="145">
        <f>IFERROR(IF(F2120= "yes",VLOOKUP(C2120,Summary!$B:$I,5,0),0),0)</f>
        <v>0</v>
      </c>
      <c r="I2120" s="143">
        <f t="shared" si="454"/>
        <v>0</v>
      </c>
      <c r="J2120" s="101">
        <f>VLOOKUP($A2120,'2021-22 Salary &amp; Benefits'!$A:$I,3,FALSE)</f>
        <v>1.06</v>
      </c>
      <c r="K2120" s="101">
        <f>VLOOKUP($A2120,'2021-22 Salary &amp; Benefits'!$A:$I,4,FALSE)</f>
        <v>1.1000000000000001</v>
      </c>
      <c r="L2120" s="45">
        <f t="shared" si="455"/>
        <v>0</v>
      </c>
      <c r="M2120" s="29">
        <v>15</v>
      </c>
      <c r="N2120" s="31">
        <f t="shared" si="456"/>
        <v>0</v>
      </c>
      <c r="O2120" s="29">
        <v>1.1000000000000001</v>
      </c>
      <c r="P2120" s="29">
        <v>36</v>
      </c>
      <c r="Q2120" s="32">
        <f t="shared" si="457"/>
        <v>0</v>
      </c>
      <c r="R2120" s="122">
        <f t="shared" si="458"/>
        <v>0</v>
      </c>
      <c r="S2120" s="25">
        <f>VLOOKUP($A2120,'2021-22 Salary &amp; Benefits'!$A:$I,5,FALSE)</f>
        <v>67585</v>
      </c>
      <c r="T2120" s="25">
        <f>VLOOKUP($A2120,'2021-22 Salary &amp; Benefits'!$A:$I,6,FALSE)</f>
        <v>68937</v>
      </c>
      <c r="U2120" s="26">
        <f t="shared" si="459"/>
        <v>0</v>
      </c>
      <c r="V2120" s="26">
        <f t="shared" si="460"/>
        <v>0</v>
      </c>
      <c r="W2120" s="26">
        <f>'2021-22 Salary &amp; Benefits'!G$6</f>
        <v>11848.32</v>
      </c>
      <c r="X2120" s="28">
        <f>'2021-22 Salary &amp; Benefits'!H$6</f>
        <v>0.2271</v>
      </c>
      <c r="Y2120" s="28">
        <f>'2021-22 Salary &amp; Benefits'!I$6</f>
        <v>0.22070000000000001</v>
      </c>
      <c r="Z2120" s="26">
        <f t="shared" si="461"/>
        <v>0</v>
      </c>
      <c r="AA2120" s="27">
        <f t="shared" si="453"/>
        <v>0</v>
      </c>
      <c r="AB2120" s="27">
        <f t="shared" si="462"/>
        <v>0</v>
      </c>
      <c r="AC2120" s="27">
        <f t="shared" si="463"/>
        <v>0</v>
      </c>
      <c r="AD2120" s="26">
        <f t="shared" si="464"/>
        <v>0</v>
      </c>
    </row>
    <row r="2121" spans="1:30" s="5" customFormat="1">
      <c r="A2121" s="129" t="s">
        <v>2453</v>
      </c>
      <c r="B2121" s="129" t="s">
        <v>1394</v>
      </c>
      <c r="C2121" s="130">
        <v>3179</v>
      </c>
      <c r="D2121" s="129" t="s">
        <v>1396</v>
      </c>
      <c r="E2121" s="169">
        <f>VLOOKUP($C2121,'2020-21 School Level AAFTE'!$C:$Z,11,FALSE)</f>
        <v>0.34910000000000002</v>
      </c>
      <c r="F2121" s="169" t="str">
        <f>VLOOKUP($C2121,'2020-21 School Level AAFTE'!$C:$Z,8,FALSE)</f>
        <v>No</v>
      </c>
      <c r="G2121" s="167">
        <f>VLOOKUP($C2121,'2020-21 School Level AAFTE'!$C:$I,7,FALSE)</f>
        <v>857.87</v>
      </c>
      <c r="H2121" s="145">
        <f>IFERROR(IF(F2121= "yes",VLOOKUP(C2121,Summary!$B:$I,5,0),0),0)</f>
        <v>0</v>
      </c>
      <c r="I2121" s="144">
        <f t="shared" si="454"/>
        <v>0</v>
      </c>
      <c r="J2121" s="101">
        <f>VLOOKUP($A2121,'2021-22 Salary &amp; Benefits'!$A:$I,3,FALSE)</f>
        <v>1.06</v>
      </c>
      <c r="K2121" s="101">
        <f>VLOOKUP($A2121,'2021-22 Salary &amp; Benefits'!$A:$I,4,FALSE)</f>
        <v>1.1000000000000001</v>
      </c>
      <c r="L2121" s="121">
        <f t="shared" si="455"/>
        <v>0</v>
      </c>
      <c r="M2121" s="29">
        <v>15</v>
      </c>
      <c r="N2121" s="31">
        <f t="shared" si="456"/>
        <v>0</v>
      </c>
      <c r="O2121" s="29">
        <v>1.1000000000000001</v>
      </c>
      <c r="P2121" s="29">
        <v>36</v>
      </c>
      <c r="Q2121" s="32">
        <f t="shared" si="457"/>
        <v>0</v>
      </c>
      <c r="R2121" s="122">
        <f t="shared" si="458"/>
        <v>0</v>
      </c>
      <c r="S2121" s="25">
        <f>VLOOKUP($A2121,'2021-22 Salary &amp; Benefits'!$A:$I,5,FALSE)</f>
        <v>67585</v>
      </c>
      <c r="T2121" s="25">
        <f>VLOOKUP($A2121,'2021-22 Salary &amp; Benefits'!$A:$I,6,FALSE)</f>
        <v>68937</v>
      </c>
      <c r="U2121" s="26">
        <f t="shared" si="459"/>
        <v>0</v>
      </c>
      <c r="V2121" s="26">
        <f t="shared" si="460"/>
        <v>0</v>
      </c>
      <c r="W2121" s="26">
        <f>'2021-22 Salary &amp; Benefits'!G$6</f>
        <v>11848.32</v>
      </c>
      <c r="X2121" s="28">
        <f>'2021-22 Salary &amp; Benefits'!H$6</f>
        <v>0.2271</v>
      </c>
      <c r="Y2121" s="28">
        <f>'2021-22 Salary &amp; Benefits'!I$6</f>
        <v>0.22070000000000001</v>
      </c>
      <c r="Z2121" s="26">
        <f t="shared" si="461"/>
        <v>0</v>
      </c>
      <c r="AA2121" s="27">
        <f t="shared" si="453"/>
        <v>0</v>
      </c>
      <c r="AB2121" s="27">
        <f t="shared" si="462"/>
        <v>0</v>
      </c>
      <c r="AC2121" s="27">
        <f t="shared" si="463"/>
        <v>0</v>
      </c>
      <c r="AD2121" s="26">
        <f t="shared" si="464"/>
        <v>0</v>
      </c>
    </row>
    <row r="2122" spans="1:30" s="18" customFormat="1">
      <c r="A2122" s="129" t="s">
        <v>2453</v>
      </c>
      <c r="B2122" s="129" t="s">
        <v>1394</v>
      </c>
      <c r="C2122" s="130">
        <v>3600</v>
      </c>
      <c r="D2122" s="129" t="s">
        <v>1398</v>
      </c>
      <c r="E2122" s="169">
        <f>VLOOKUP($C2122,'2020-21 School Level AAFTE'!$C:$Z,11,FALSE)</f>
        <v>0.2999</v>
      </c>
      <c r="F2122" s="169" t="str">
        <f>VLOOKUP($C2122,'2020-21 School Level AAFTE'!$C:$Z,8,FALSE)</f>
        <v>No</v>
      </c>
      <c r="G2122" s="167">
        <f>VLOOKUP($C2122,'2020-21 School Level AAFTE'!$C:$I,7,FALSE)</f>
        <v>1391.98</v>
      </c>
      <c r="H2122" s="145">
        <f>IFERROR(IF(F2122= "yes",VLOOKUP(C2122,Summary!$B:$I,5,0),0),0)</f>
        <v>0</v>
      </c>
      <c r="I2122" s="144">
        <f t="shared" si="454"/>
        <v>0</v>
      </c>
      <c r="J2122" s="101">
        <f>VLOOKUP($A2122,'2021-22 Salary &amp; Benefits'!$A:$I,3,FALSE)</f>
        <v>1.06</v>
      </c>
      <c r="K2122" s="101">
        <f>VLOOKUP($A2122,'2021-22 Salary &amp; Benefits'!$A:$I,4,FALSE)</f>
        <v>1.1000000000000001</v>
      </c>
      <c r="L2122" s="121">
        <f t="shared" si="455"/>
        <v>0</v>
      </c>
      <c r="M2122" s="29">
        <v>15</v>
      </c>
      <c r="N2122" s="31">
        <f t="shared" si="456"/>
        <v>0</v>
      </c>
      <c r="O2122" s="29">
        <v>1.1000000000000001</v>
      </c>
      <c r="P2122" s="29">
        <v>36</v>
      </c>
      <c r="Q2122" s="32">
        <f t="shared" si="457"/>
        <v>0</v>
      </c>
      <c r="R2122" s="122">
        <f t="shared" si="458"/>
        <v>0</v>
      </c>
      <c r="S2122" s="25">
        <f>VLOOKUP($A2122,'2021-22 Salary &amp; Benefits'!$A:$I,5,FALSE)</f>
        <v>67585</v>
      </c>
      <c r="T2122" s="25">
        <f>VLOOKUP($A2122,'2021-22 Salary &amp; Benefits'!$A:$I,6,FALSE)</f>
        <v>68937</v>
      </c>
      <c r="U2122" s="26">
        <f t="shared" si="459"/>
        <v>0</v>
      </c>
      <c r="V2122" s="26">
        <f t="shared" si="460"/>
        <v>0</v>
      </c>
      <c r="W2122" s="26">
        <f>'2021-22 Salary &amp; Benefits'!G$6</f>
        <v>11848.32</v>
      </c>
      <c r="X2122" s="28">
        <f>'2021-22 Salary &amp; Benefits'!H$6</f>
        <v>0.2271</v>
      </c>
      <c r="Y2122" s="28">
        <f>'2021-22 Salary &amp; Benefits'!I$6</f>
        <v>0.22070000000000001</v>
      </c>
      <c r="Z2122" s="26">
        <f t="shared" si="461"/>
        <v>0</v>
      </c>
      <c r="AA2122" s="27">
        <f t="shared" si="453"/>
        <v>0</v>
      </c>
      <c r="AB2122" s="27">
        <f t="shared" si="462"/>
        <v>0</v>
      </c>
      <c r="AC2122" s="27">
        <f t="shared" si="463"/>
        <v>0</v>
      </c>
      <c r="AD2122" s="26">
        <f t="shared" si="464"/>
        <v>0</v>
      </c>
    </row>
    <row r="2123" spans="1:30" s="5" customFormat="1">
      <c r="A2123" s="129" t="s">
        <v>2453</v>
      </c>
      <c r="B2123" s="129" t="s">
        <v>1394</v>
      </c>
      <c r="C2123" s="130">
        <v>4325</v>
      </c>
      <c r="D2123" s="129" t="s">
        <v>1401</v>
      </c>
      <c r="E2123" s="169">
        <f>VLOOKUP($C2123,'2020-21 School Level AAFTE'!$C:$Z,11,FALSE)</f>
        <v>0.38109999999999999</v>
      </c>
      <c r="F2123" s="169" t="str">
        <f>VLOOKUP($C2123,'2020-21 School Level AAFTE'!$C:$Z,8,FALSE)</f>
        <v>No</v>
      </c>
      <c r="G2123" s="167">
        <f>VLOOKUP($C2123,'2020-21 School Level AAFTE'!$C:$I,7,FALSE)</f>
        <v>613.1</v>
      </c>
      <c r="H2123" s="145">
        <f>IFERROR(IF(F2123= "yes",VLOOKUP(C2123,Summary!$B:$I,5,0),0),0)</f>
        <v>0</v>
      </c>
      <c r="I2123" s="144">
        <f t="shared" si="454"/>
        <v>0</v>
      </c>
      <c r="J2123" s="101">
        <f>VLOOKUP($A2123,'2021-22 Salary &amp; Benefits'!$A:$I,3,FALSE)</f>
        <v>1.06</v>
      </c>
      <c r="K2123" s="101">
        <f>VLOOKUP($A2123,'2021-22 Salary &amp; Benefits'!$A:$I,4,FALSE)</f>
        <v>1.1000000000000001</v>
      </c>
      <c r="L2123" s="121">
        <f t="shared" si="455"/>
        <v>0</v>
      </c>
      <c r="M2123" s="29">
        <v>15</v>
      </c>
      <c r="N2123" s="31">
        <f t="shared" si="456"/>
        <v>0</v>
      </c>
      <c r="O2123" s="29">
        <v>1.1000000000000001</v>
      </c>
      <c r="P2123" s="29">
        <v>36</v>
      </c>
      <c r="Q2123" s="32">
        <f t="shared" si="457"/>
        <v>0</v>
      </c>
      <c r="R2123" s="122">
        <f t="shared" si="458"/>
        <v>0</v>
      </c>
      <c r="S2123" s="25">
        <f>VLOOKUP($A2123,'2021-22 Salary &amp; Benefits'!$A:$I,5,FALSE)</f>
        <v>67585</v>
      </c>
      <c r="T2123" s="25">
        <f>VLOOKUP($A2123,'2021-22 Salary &amp; Benefits'!$A:$I,6,FALSE)</f>
        <v>68937</v>
      </c>
      <c r="U2123" s="26">
        <f t="shared" si="459"/>
        <v>0</v>
      </c>
      <c r="V2123" s="26">
        <f t="shared" si="460"/>
        <v>0</v>
      </c>
      <c r="W2123" s="26">
        <f>'2021-22 Salary &amp; Benefits'!G$6</f>
        <v>11848.32</v>
      </c>
      <c r="X2123" s="28">
        <f>'2021-22 Salary &amp; Benefits'!H$6</f>
        <v>0.2271</v>
      </c>
      <c r="Y2123" s="28">
        <f>'2021-22 Salary &amp; Benefits'!I$6</f>
        <v>0.22070000000000001</v>
      </c>
      <c r="Z2123" s="26">
        <f t="shared" si="461"/>
        <v>0</v>
      </c>
      <c r="AA2123" s="27">
        <f t="shared" si="453"/>
        <v>0</v>
      </c>
      <c r="AB2123" s="27">
        <f t="shared" si="462"/>
        <v>0</v>
      </c>
      <c r="AC2123" s="27">
        <f t="shared" si="463"/>
        <v>0</v>
      </c>
      <c r="AD2123" s="26">
        <f t="shared" si="464"/>
        <v>0</v>
      </c>
    </row>
    <row r="2124" spans="1:30" s="5" customFormat="1">
      <c r="A2124" s="129" t="s">
        <v>2453</v>
      </c>
      <c r="B2124" s="129" t="s">
        <v>1394</v>
      </c>
      <c r="C2124" s="130">
        <v>4447</v>
      </c>
      <c r="D2124" s="129" t="s">
        <v>1402</v>
      </c>
      <c r="E2124" s="169">
        <f>VLOOKUP($C2124,'2020-21 School Level AAFTE'!$C:$Z,11,FALSE)</f>
        <v>0.35470000000000002</v>
      </c>
      <c r="F2124" s="169" t="str">
        <f>VLOOKUP($C2124,'2020-21 School Level AAFTE'!$C:$Z,8,FALSE)</f>
        <v>No</v>
      </c>
      <c r="G2124" s="167">
        <f>VLOOKUP($C2124,'2020-21 School Level AAFTE'!$C:$I,7,FALSE)</f>
        <v>546.91</v>
      </c>
      <c r="H2124" s="145">
        <f>IFERROR(IF(F2124= "yes",VLOOKUP(C2124,Summary!$B:$I,5,0),0),0)</f>
        <v>0</v>
      </c>
      <c r="I2124" s="143">
        <f t="shared" si="454"/>
        <v>0</v>
      </c>
      <c r="J2124" s="101">
        <f>VLOOKUP($A2124,'2021-22 Salary &amp; Benefits'!$A:$I,3,FALSE)</f>
        <v>1.06</v>
      </c>
      <c r="K2124" s="101">
        <f>VLOOKUP($A2124,'2021-22 Salary &amp; Benefits'!$A:$I,4,FALSE)</f>
        <v>1.1000000000000001</v>
      </c>
      <c r="L2124" s="45">
        <f t="shared" si="455"/>
        <v>0</v>
      </c>
      <c r="M2124" s="29">
        <v>15</v>
      </c>
      <c r="N2124" s="31">
        <f t="shared" si="456"/>
        <v>0</v>
      </c>
      <c r="O2124" s="29">
        <v>1.1000000000000001</v>
      </c>
      <c r="P2124" s="29">
        <v>36</v>
      </c>
      <c r="Q2124" s="32">
        <f t="shared" si="457"/>
        <v>0</v>
      </c>
      <c r="R2124" s="122">
        <f t="shared" si="458"/>
        <v>0</v>
      </c>
      <c r="S2124" s="25">
        <f>VLOOKUP($A2124,'2021-22 Salary &amp; Benefits'!$A:$I,5,FALSE)</f>
        <v>67585</v>
      </c>
      <c r="T2124" s="25">
        <f>VLOOKUP($A2124,'2021-22 Salary &amp; Benefits'!$A:$I,6,FALSE)</f>
        <v>68937</v>
      </c>
      <c r="U2124" s="26">
        <f t="shared" si="459"/>
        <v>0</v>
      </c>
      <c r="V2124" s="26">
        <f t="shared" si="460"/>
        <v>0</v>
      </c>
      <c r="W2124" s="26">
        <f>'2021-22 Salary &amp; Benefits'!G$6</f>
        <v>11848.32</v>
      </c>
      <c r="X2124" s="28">
        <f>'2021-22 Salary &amp; Benefits'!H$6</f>
        <v>0.2271</v>
      </c>
      <c r="Y2124" s="28">
        <f>'2021-22 Salary &amp; Benefits'!I$6</f>
        <v>0.22070000000000001</v>
      </c>
      <c r="Z2124" s="26">
        <f t="shared" si="461"/>
        <v>0</v>
      </c>
      <c r="AA2124" s="27">
        <f t="shared" si="453"/>
        <v>0</v>
      </c>
      <c r="AB2124" s="27">
        <f t="shared" si="462"/>
        <v>0</v>
      </c>
      <c r="AC2124" s="27">
        <f t="shared" si="463"/>
        <v>0</v>
      </c>
      <c r="AD2124" s="26">
        <f t="shared" si="464"/>
        <v>0</v>
      </c>
    </row>
    <row r="2125" spans="1:30" s="5" customFormat="1">
      <c r="A2125" s="129" t="s">
        <v>2453</v>
      </c>
      <c r="B2125" s="129" t="s">
        <v>1394</v>
      </c>
      <c r="C2125" s="130">
        <v>3296</v>
      </c>
      <c r="D2125" s="129" t="s">
        <v>1397</v>
      </c>
      <c r="E2125" s="169">
        <f>VLOOKUP($C2125,'2020-21 School Level AAFTE'!$C:$Z,11,FALSE)</f>
        <v>0.3805</v>
      </c>
      <c r="F2125" s="169" t="str">
        <f>VLOOKUP($C2125,'2020-21 School Level AAFTE'!$C:$Z,8,FALSE)</f>
        <v>No</v>
      </c>
      <c r="G2125" s="167">
        <f>VLOOKUP($C2125,'2020-21 School Level AAFTE'!$C:$I,7,FALSE)</f>
        <v>672.3</v>
      </c>
      <c r="H2125" s="145">
        <f>IFERROR(IF(F2125= "yes",VLOOKUP(C2125,Summary!$B:$I,5,0),0),0)</f>
        <v>0</v>
      </c>
      <c r="I2125" s="144">
        <f t="shared" si="454"/>
        <v>0</v>
      </c>
      <c r="J2125" s="101">
        <f>VLOOKUP($A2125,'2021-22 Salary &amp; Benefits'!$A:$I,3,FALSE)</f>
        <v>1.06</v>
      </c>
      <c r="K2125" s="101">
        <f>VLOOKUP($A2125,'2021-22 Salary &amp; Benefits'!$A:$I,4,FALSE)</f>
        <v>1.1000000000000001</v>
      </c>
      <c r="L2125" s="121">
        <f t="shared" si="455"/>
        <v>0</v>
      </c>
      <c r="M2125" s="29">
        <v>15</v>
      </c>
      <c r="N2125" s="31">
        <f t="shared" si="456"/>
        <v>0</v>
      </c>
      <c r="O2125" s="29">
        <v>1.1000000000000001</v>
      </c>
      <c r="P2125" s="29">
        <v>36</v>
      </c>
      <c r="Q2125" s="32">
        <f t="shared" si="457"/>
        <v>0</v>
      </c>
      <c r="R2125" s="122">
        <f t="shared" si="458"/>
        <v>0</v>
      </c>
      <c r="S2125" s="25">
        <f>VLOOKUP($A2125,'2021-22 Salary &amp; Benefits'!$A:$I,5,FALSE)</f>
        <v>67585</v>
      </c>
      <c r="T2125" s="25">
        <f>VLOOKUP($A2125,'2021-22 Salary &amp; Benefits'!$A:$I,6,FALSE)</f>
        <v>68937</v>
      </c>
      <c r="U2125" s="26">
        <f t="shared" si="459"/>
        <v>0</v>
      </c>
      <c r="V2125" s="26">
        <f t="shared" si="460"/>
        <v>0</v>
      </c>
      <c r="W2125" s="26">
        <f>'2021-22 Salary &amp; Benefits'!G$6</f>
        <v>11848.32</v>
      </c>
      <c r="X2125" s="28">
        <f>'2021-22 Salary &amp; Benefits'!H$6</f>
        <v>0.2271</v>
      </c>
      <c r="Y2125" s="28">
        <f>'2021-22 Salary &amp; Benefits'!I$6</f>
        <v>0.22070000000000001</v>
      </c>
      <c r="Z2125" s="26">
        <f t="shared" si="461"/>
        <v>0</v>
      </c>
      <c r="AA2125" s="27">
        <f t="shared" ref="AA2125:AA2188" si="465">($T2125*$K2125*$R2125/180*3)</f>
        <v>0</v>
      </c>
      <c r="AB2125" s="27">
        <f t="shared" si="462"/>
        <v>0</v>
      </c>
      <c r="AC2125" s="27">
        <f t="shared" si="463"/>
        <v>0</v>
      </c>
      <c r="AD2125" s="26">
        <f t="shared" si="464"/>
        <v>0</v>
      </c>
    </row>
    <row r="2126" spans="1:30" s="5" customFormat="1">
      <c r="A2126" s="129" t="s">
        <v>2453</v>
      </c>
      <c r="B2126" s="129" t="s">
        <v>1394</v>
      </c>
      <c r="C2126" s="130">
        <v>3601</v>
      </c>
      <c r="D2126" s="129" t="s">
        <v>1399</v>
      </c>
      <c r="E2126" s="169">
        <f>VLOOKUP($C2126,'2020-21 School Level AAFTE'!$C:$Z,11,FALSE)</f>
        <v>0.32779999999999998</v>
      </c>
      <c r="F2126" s="169" t="str">
        <f>VLOOKUP($C2126,'2020-21 School Level AAFTE'!$C:$Z,8,FALSE)</f>
        <v>No</v>
      </c>
      <c r="G2126" s="167">
        <f>VLOOKUP($C2126,'2020-21 School Level AAFTE'!$C:$I,7,FALSE)</f>
        <v>473.5</v>
      </c>
      <c r="H2126" s="145">
        <f>IFERROR(IF(F2126= "yes",VLOOKUP(C2126,Summary!$B:$I,5,0),0),0)</f>
        <v>0</v>
      </c>
      <c r="I2126" s="143">
        <f t="shared" si="454"/>
        <v>0</v>
      </c>
      <c r="J2126" s="101">
        <f>VLOOKUP($A2126,'2021-22 Salary &amp; Benefits'!$A:$I,3,FALSE)</f>
        <v>1.06</v>
      </c>
      <c r="K2126" s="101">
        <f>VLOOKUP($A2126,'2021-22 Salary &amp; Benefits'!$A:$I,4,FALSE)</f>
        <v>1.1000000000000001</v>
      </c>
      <c r="L2126" s="45">
        <f t="shared" si="455"/>
        <v>0</v>
      </c>
      <c r="M2126" s="29">
        <v>15</v>
      </c>
      <c r="N2126" s="31">
        <f t="shared" si="456"/>
        <v>0</v>
      </c>
      <c r="O2126" s="29">
        <v>1.1000000000000001</v>
      </c>
      <c r="P2126" s="29">
        <v>36</v>
      </c>
      <c r="Q2126" s="32">
        <f t="shared" si="457"/>
        <v>0</v>
      </c>
      <c r="R2126" s="122">
        <f t="shared" si="458"/>
        <v>0</v>
      </c>
      <c r="S2126" s="25">
        <f>VLOOKUP($A2126,'2021-22 Salary &amp; Benefits'!$A:$I,5,FALSE)</f>
        <v>67585</v>
      </c>
      <c r="T2126" s="25">
        <f>VLOOKUP($A2126,'2021-22 Salary &amp; Benefits'!$A:$I,6,FALSE)</f>
        <v>68937</v>
      </c>
      <c r="U2126" s="26">
        <f t="shared" si="459"/>
        <v>0</v>
      </c>
      <c r="V2126" s="26">
        <f t="shared" si="460"/>
        <v>0</v>
      </c>
      <c r="W2126" s="26">
        <f>'2021-22 Salary &amp; Benefits'!G$6</f>
        <v>11848.32</v>
      </c>
      <c r="X2126" s="28">
        <f>'2021-22 Salary &amp; Benefits'!H$6</f>
        <v>0.2271</v>
      </c>
      <c r="Y2126" s="28">
        <f>'2021-22 Salary &amp; Benefits'!I$6</f>
        <v>0.22070000000000001</v>
      </c>
      <c r="Z2126" s="26">
        <f t="shared" si="461"/>
        <v>0</v>
      </c>
      <c r="AA2126" s="27">
        <f t="shared" si="465"/>
        <v>0</v>
      </c>
      <c r="AB2126" s="27">
        <f t="shared" si="462"/>
        <v>0</v>
      </c>
      <c r="AC2126" s="27">
        <f t="shared" si="463"/>
        <v>0</v>
      </c>
      <c r="AD2126" s="26">
        <f t="shared" si="464"/>
        <v>0</v>
      </c>
    </row>
    <row r="2127" spans="1:30" s="5" customFormat="1">
      <c r="A2127" s="129" t="s">
        <v>2453</v>
      </c>
      <c r="B2127" s="129" t="s">
        <v>1394</v>
      </c>
      <c r="C2127" s="130">
        <v>2223</v>
      </c>
      <c r="D2127" s="129" t="s">
        <v>1395</v>
      </c>
      <c r="E2127" s="169">
        <f>VLOOKUP($C2127,'2020-21 School Level AAFTE'!$C:$Z,11,FALSE)</f>
        <v>0.42209999999999998</v>
      </c>
      <c r="F2127" s="169" t="str">
        <f>VLOOKUP($C2127,'2020-21 School Level AAFTE'!$C:$Z,8,FALSE)</f>
        <v>No</v>
      </c>
      <c r="G2127" s="167">
        <f>VLOOKUP($C2127,'2020-21 School Level AAFTE'!$C:$I,7,FALSE)</f>
        <v>517.6</v>
      </c>
      <c r="H2127" s="145">
        <f>IFERROR(IF(F2127= "yes",VLOOKUP(C2127,Summary!$B:$I,5,0),0),0)</f>
        <v>0</v>
      </c>
      <c r="I2127" s="143">
        <f t="shared" si="454"/>
        <v>0</v>
      </c>
      <c r="J2127" s="101">
        <f>VLOOKUP($A2127,'2021-22 Salary &amp; Benefits'!$A:$I,3,FALSE)</f>
        <v>1.06</v>
      </c>
      <c r="K2127" s="101">
        <f>VLOOKUP($A2127,'2021-22 Salary &amp; Benefits'!$A:$I,4,FALSE)</f>
        <v>1.1000000000000001</v>
      </c>
      <c r="L2127" s="45">
        <f t="shared" si="455"/>
        <v>0</v>
      </c>
      <c r="M2127" s="29">
        <v>15</v>
      </c>
      <c r="N2127" s="31">
        <f t="shared" si="456"/>
        <v>0</v>
      </c>
      <c r="O2127" s="29">
        <v>1.1000000000000001</v>
      </c>
      <c r="P2127" s="29">
        <v>36</v>
      </c>
      <c r="Q2127" s="32">
        <f t="shared" si="457"/>
        <v>0</v>
      </c>
      <c r="R2127" s="122">
        <f t="shared" si="458"/>
        <v>0</v>
      </c>
      <c r="S2127" s="25">
        <f>VLOOKUP($A2127,'2021-22 Salary &amp; Benefits'!$A:$I,5,FALSE)</f>
        <v>67585</v>
      </c>
      <c r="T2127" s="25">
        <f>VLOOKUP($A2127,'2021-22 Salary &amp; Benefits'!$A:$I,6,FALSE)</f>
        <v>68937</v>
      </c>
      <c r="U2127" s="26">
        <f t="shared" si="459"/>
        <v>0</v>
      </c>
      <c r="V2127" s="26">
        <f t="shared" si="460"/>
        <v>0</v>
      </c>
      <c r="W2127" s="26">
        <f>'2021-22 Salary &amp; Benefits'!G$6</f>
        <v>11848.32</v>
      </c>
      <c r="X2127" s="28">
        <f>'2021-22 Salary &amp; Benefits'!H$6</f>
        <v>0.2271</v>
      </c>
      <c r="Y2127" s="28">
        <f>'2021-22 Salary &amp; Benefits'!I$6</f>
        <v>0.22070000000000001</v>
      </c>
      <c r="Z2127" s="26">
        <f t="shared" si="461"/>
        <v>0</v>
      </c>
      <c r="AA2127" s="27">
        <f t="shared" si="465"/>
        <v>0</v>
      </c>
      <c r="AB2127" s="27">
        <f t="shared" si="462"/>
        <v>0</v>
      </c>
      <c r="AC2127" s="27">
        <f t="shared" si="463"/>
        <v>0</v>
      </c>
      <c r="AD2127" s="26">
        <f t="shared" si="464"/>
        <v>0</v>
      </c>
    </row>
    <row r="2128" spans="1:30" s="5" customFormat="1">
      <c r="A2128" s="129" t="s">
        <v>2517</v>
      </c>
      <c r="B2128" s="129" t="s">
        <v>1940</v>
      </c>
      <c r="C2128" s="130">
        <v>1932</v>
      </c>
      <c r="D2128" s="129" t="s">
        <v>1941</v>
      </c>
      <c r="E2128" s="169">
        <f>VLOOKUP($C2128,'2020-21 School Level AAFTE'!$C:$Z,11,FALSE)</f>
        <v>3.7400000000000003E-2</v>
      </c>
      <c r="F2128" s="169" t="str">
        <f>VLOOKUP($C2128,'2020-21 School Level AAFTE'!$C:$Z,8,FALSE)</f>
        <v>No</v>
      </c>
      <c r="G2128" s="167">
        <f>VLOOKUP($C2128,'2020-21 School Level AAFTE'!$C:$I,7,FALSE)</f>
        <v>999.61</v>
      </c>
      <c r="H2128" s="145">
        <f>IFERROR(IF(F2128= "yes",VLOOKUP(C2128,Summary!$B:$I,5,0),0),0)</f>
        <v>0</v>
      </c>
      <c r="I2128" s="143">
        <f t="shared" si="454"/>
        <v>0</v>
      </c>
      <c r="J2128" s="101">
        <f>VLOOKUP($A2128,'2021-22 Salary &amp; Benefits'!$A:$I,3,FALSE)</f>
        <v>1</v>
      </c>
      <c r="K2128" s="101">
        <f>VLOOKUP($A2128,'2021-22 Salary &amp; Benefits'!$A:$I,4,FALSE)</f>
        <v>1</v>
      </c>
      <c r="L2128" s="45">
        <f t="shared" si="455"/>
        <v>0</v>
      </c>
      <c r="M2128" s="29">
        <v>15</v>
      </c>
      <c r="N2128" s="31">
        <f t="shared" si="456"/>
        <v>0</v>
      </c>
      <c r="O2128" s="29">
        <v>1.1000000000000001</v>
      </c>
      <c r="P2128" s="29">
        <v>36</v>
      </c>
      <c r="Q2128" s="32">
        <f t="shared" si="457"/>
        <v>0</v>
      </c>
      <c r="R2128" s="122">
        <f t="shared" si="458"/>
        <v>0</v>
      </c>
      <c r="S2128" s="25">
        <f>VLOOKUP($A2128,'2021-22 Salary &amp; Benefits'!$A:$I,5,FALSE)</f>
        <v>67585</v>
      </c>
      <c r="T2128" s="25">
        <f>VLOOKUP($A2128,'2021-22 Salary &amp; Benefits'!$A:$I,6,FALSE)</f>
        <v>68937</v>
      </c>
      <c r="U2128" s="26">
        <f t="shared" si="459"/>
        <v>0</v>
      </c>
      <c r="V2128" s="26">
        <f t="shared" si="460"/>
        <v>0</v>
      </c>
      <c r="W2128" s="26">
        <f>'2021-22 Salary &amp; Benefits'!G$6</f>
        <v>11848.32</v>
      </c>
      <c r="X2128" s="28">
        <f>'2021-22 Salary &amp; Benefits'!H$6</f>
        <v>0.2271</v>
      </c>
      <c r="Y2128" s="28">
        <f>'2021-22 Salary &amp; Benefits'!I$6</f>
        <v>0.22070000000000001</v>
      </c>
      <c r="Z2128" s="26">
        <f t="shared" si="461"/>
        <v>0</v>
      </c>
      <c r="AA2128" s="27">
        <f t="shared" si="465"/>
        <v>0</v>
      </c>
      <c r="AB2128" s="27">
        <f t="shared" si="462"/>
        <v>0</v>
      </c>
      <c r="AC2128" s="27">
        <f t="shared" si="463"/>
        <v>0</v>
      </c>
      <c r="AD2128" s="26">
        <f t="shared" si="464"/>
        <v>0</v>
      </c>
    </row>
    <row r="2129" spans="1:30" s="5" customFormat="1">
      <c r="A2129" s="126" t="s">
        <v>2517</v>
      </c>
      <c r="B2129" s="129" t="s">
        <v>1940</v>
      </c>
      <c r="C2129" s="128">
        <v>5223</v>
      </c>
      <c r="D2129" s="134" t="s">
        <v>1943</v>
      </c>
      <c r="E2129" s="169">
        <f>VLOOKUP($C2129,'2020-21 School Level AAFTE'!$C:$Z,11,FALSE)</f>
        <v>0.60809999999999997</v>
      </c>
      <c r="F2129" s="169" t="str">
        <f>VLOOKUP($C2129,'2020-21 School Level AAFTE'!$C:$Z,8,FALSE)</f>
        <v>Yes</v>
      </c>
      <c r="G2129" s="167">
        <f>VLOOKUP($C2129,'2020-21 School Level AAFTE'!$C:$I,7,FALSE)</f>
        <v>68.98</v>
      </c>
      <c r="H2129" s="145">
        <f>IFERROR(IF(F2129= "yes",VLOOKUP(C2129,Summary!$B:$I,5,0),0),0)</f>
        <v>0</v>
      </c>
      <c r="I2129" s="143">
        <f t="shared" si="454"/>
        <v>68.98</v>
      </c>
      <c r="J2129" s="101">
        <f>VLOOKUP($A2129,'2021-22 Salary &amp; Benefits'!$A:$I,3,FALSE)</f>
        <v>1</v>
      </c>
      <c r="K2129" s="101">
        <f>VLOOKUP($A2129,'2021-22 Salary &amp; Benefits'!$A:$I,4,FALSE)</f>
        <v>1</v>
      </c>
      <c r="L2129" s="45">
        <f t="shared" si="455"/>
        <v>68.98</v>
      </c>
      <c r="M2129" s="29">
        <v>15</v>
      </c>
      <c r="N2129" s="31">
        <f t="shared" si="456"/>
        <v>4.5986666666666673</v>
      </c>
      <c r="O2129" s="29">
        <v>1.1000000000000001</v>
      </c>
      <c r="P2129" s="29">
        <v>36</v>
      </c>
      <c r="Q2129" s="32">
        <f t="shared" si="457"/>
        <v>182.10720000000006</v>
      </c>
      <c r="R2129" s="122">
        <f t="shared" si="458"/>
        <v>0.2023413333333334</v>
      </c>
      <c r="S2129" s="25">
        <f>VLOOKUP($A2129,'2021-22 Salary &amp; Benefits'!$A:$I,5,FALSE)</f>
        <v>67585</v>
      </c>
      <c r="T2129" s="25">
        <f>VLOOKUP($A2129,'2021-22 Salary &amp; Benefits'!$A:$I,6,FALSE)</f>
        <v>68937</v>
      </c>
      <c r="U2129" s="26">
        <f t="shared" si="459"/>
        <v>13675.239013333337</v>
      </c>
      <c r="V2129" s="26">
        <f t="shared" si="460"/>
        <v>273.56548266666687</v>
      </c>
      <c r="W2129" s="26">
        <f>'2021-22 Salary &amp; Benefits'!G$6</f>
        <v>11848.32</v>
      </c>
      <c r="X2129" s="28">
        <f>'2021-22 Salary &amp; Benefits'!H$6</f>
        <v>0.2271</v>
      </c>
      <c r="Y2129" s="28">
        <f>'2021-22 Salary &amp; Benefits'!I$6</f>
        <v>0.22070000000000001</v>
      </c>
      <c r="Z2129" s="26">
        <f t="shared" si="461"/>
        <v>5563.4275485125345</v>
      </c>
      <c r="AA2129" s="27">
        <f t="shared" si="465"/>
        <v>232.48007493333341</v>
      </c>
      <c r="AB2129" s="27">
        <f t="shared" si="462"/>
        <v>51.308352537786689</v>
      </c>
      <c r="AC2129" s="27">
        <f t="shared" si="463"/>
        <v>283.78842747112009</v>
      </c>
      <c r="AD2129" s="26">
        <f t="shared" si="464"/>
        <v>19796.020471983658</v>
      </c>
    </row>
    <row r="2130" spans="1:30" s="5" customFormat="1">
      <c r="A2130" s="129" t="s">
        <v>2517</v>
      </c>
      <c r="B2130" s="129" t="s">
        <v>1940</v>
      </c>
      <c r="C2130" s="130">
        <v>2405</v>
      </c>
      <c r="D2130" s="129" t="s">
        <v>1942</v>
      </c>
      <c r="E2130" s="169">
        <f>VLOOKUP($C2130,'2020-21 School Level AAFTE'!$C:$Z,11,FALSE)</f>
        <v>0.76659999999999995</v>
      </c>
      <c r="F2130" s="169" t="str">
        <f>VLOOKUP($C2130,'2020-21 School Level AAFTE'!$C:$Z,8,FALSE)</f>
        <v>Yes</v>
      </c>
      <c r="G2130" s="167">
        <f>VLOOKUP($C2130,'2020-21 School Level AAFTE'!$C:$I,7,FALSE)</f>
        <v>167.34</v>
      </c>
      <c r="H2130" s="145">
        <f>IFERROR(IF(F2130= "yes",VLOOKUP(C2130,Summary!$B:$I,5,0),0),0)</f>
        <v>0</v>
      </c>
      <c r="I2130" s="143">
        <f t="shared" si="454"/>
        <v>167.34</v>
      </c>
      <c r="J2130" s="101">
        <f>VLOOKUP($A2130,'2021-22 Salary &amp; Benefits'!$A:$I,3,FALSE)</f>
        <v>1</v>
      </c>
      <c r="K2130" s="101">
        <f>VLOOKUP($A2130,'2021-22 Salary &amp; Benefits'!$A:$I,4,FALSE)</f>
        <v>1</v>
      </c>
      <c r="L2130" s="45">
        <f t="shared" si="455"/>
        <v>167.34</v>
      </c>
      <c r="M2130" s="29">
        <v>15</v>
      </c>
      <c r="N2130" s="31">
        <f t="shared" si="456"/>
        <v>11.156000000000001</v>
      </c>
      <c r="O2130" s="29">
        <v>1.1000000000000001</v>
      </c>
      <c r="P2130" s="29">
        <v>36</v>
      </c>
      <c r="Q2130" s="32">
        <f t="shared" si="457"/>
        <v>441.77760000000006</v>
      </c>
      <c r="R2130" s="122">
        <f t="shared" si="458"/>
        <v>0.49086400000000008</v>
      </c>
      <c r="S2130" s="25">
        <f>VLOOKUP($A2130,'2021-22 Salary &amp; Benefits'!$A:$I,5,FALSE)</f>
        <v>67585</v>
      </c>
      <c r="T2130" s="25">
        <f>VLOOKUP($A2130,'2021-22 Salary &amp; Benefits'!$A:$I,6,FALSE)</f>
        <v>68937</v>
      </c>
      <c r="U2130" s="26">
        <f t="shared" si="459"/>
        <v>33175.043440000009</v>
      </c>
      <c r="V2130" s="26">
        <f t="shared" si="460"/>
        <v>663.64812799999345</v>
      </c>
      <c r="W2130" s="26">
        <f>'2021-22 Salary &amp; Benefits'!G$6</f>
        <v>11848.32</v>
      </c>
      <c r="X2130" s="28">
        <f>'2021-22 Salary &amp; Benefits'!H$6</f>
        <v>0.2271</v>
      </c>
      <c r="Y2130" s="28">
        <f>'2021-22 Salary &amp; Benefits'!I$6</f>
        <v>0.22070000000000001</v>
      </c>
      <c r="Z2130" s="26">
        <f t="shared" si="461"/>
        <v>13496.433255553602</v>
      </c>
      <c r="AA2130" s="27">
        <f t="shared" si="465"/>
        <v>563.97819279999999</v>
      </c>
      <c r="AB2130" s="27">
        <f t="shared" si="462"/>
        <v>124.46998715095999</v>
      </c>
      <c r="AC2130" s="27">
        <f t="shared" si="463"/>
        <v>688.44817995096003</v>
      </c>
      <c r="AD2130" s="26">
        <f t="shared" si="464"/>
        <v>48023.573003504564</v>
      </c>
    </row>
    <row r="2131" spans="1:30" s="5" customFormat="1">
      <c r="A2131" s="129" t="s">
        <v>2294</v>
      </c>
      <c r="B2131" s="129" t="s">
        <v>164</v>
      </c>
      <c r="C2131" s="130">
        <v>4406</v>
      </c>
      <c r="D2131" s="129" t="s">
        <v>195</v>
      </c>
      <c r="E2131" s="169">
        <f>VLOOKUP($C2131,'2020-21 School Level AAFTE'!$C:$Z,11,FALSE)</f>
        <v>0.23380000000000001</v>
      </c>
      <c r="F2131" s="169" t="str">
        <f>VLOOKUP($C2131,'2020-21 School Level AAFTE'!$C:$Z,8,FALSE)</f>
        <v>No</v>
      </c>
      <c r="G2131" s="167">
        <f>VLOOKUP($C2131,'2020-21 School Level AAFTE'!$C:$I,7,FALSE)</f>
        <v>692.71</v>
      </c>
      <c r="H2131" s="145">
        <f>IFERROR(IF(F2131= "yes",VLOOKUP(C2131,Summary!$B:$I,5,0),0),0)</f>
        <v>0</v>
      </c>
      <c r="I2131" s="143">
        <f t="shared" si="454"/>
        <v>0</v>
      </c>
      <c r="J2131" s="101">
        <f>VLOOKUP($A2131,'2021-22 Salary &amp; Benefits'!$A:$I,3,FALSE)</f>
        <v>1.06</v>
      </c>
      <c r="K2131" s="101">
        <f>VLOOKUP($A2131,'2021-22 Salary &amp; Benefits'!$A:$I,4,FALSE)</f>
        <v>1.06</v>
      </c>
      <c r="L2131" s="45">
        <f t="shared" si="455"/>
        <v>0</v>
      </c>
      <c r="M2131" s="29">
        <v>15</v>
      </c>
      <c r="N2131" s="31">
        <f t="shared" si="456"/>
        <v>0</v>
      </c>
      <c r="O2131" s="29">
        <v>1.1000000000000001</v>
      </c>
      <c r="P2131" s="29">
        <v>36</v>
      </c>
      <c r="Q2131" s="32">
        <f t="shared" si="457"/>
        <v>0</v>
      </c>
      <c r="R2131" s="122">
        <f t="shared" si="458"/>
        <v>0</v>
      </c>
      <c r="S2131" s="25">
        <f>VLOOKUP($A2131,'2021-22 Salary &amp; Benefits'!$A:$I,5,FALSE)</f>
        <v>67585</v>
      </c>
      <c r="T2131" s="25">
        <f>VLOOKUP($A2131,'2021-22 Salary &amp; Benefits'!$A:$I,6,FALSE)</f>
        <v>68937</v>
      </c>
      <c r="U2131" s="26">
        <f t="shared" si="459"/>
        <v>0</v>
      </c>
      <c r="V2131" s="26">
        <f t="shared" si="460"/>
        <v>0</v>
      </c>
      <c r="W2131" s="26">
        <f>'2021-22 Salary &amp; Benefits'!G$6</f>
        <v>11848.32</v>
      </c>
      <c r="X2131" s="28">
        <f>'2021-22 Salary &amp; Benefits'!H$6</f>
        <v>0.2271</v>
      </c>
      <c r="Y2131" s="28">
        <f>'2021-22 Salary &amp; Benefits'!I$6</f>
        <v>0.22070000000000001</v>
      </c>
      <c r="Z2131" s="26">
        <f t="shared" si="461"/>
        <v>0</v>
      </c>
      <c r="AA2131" s="27">
        <f t="shared" si="465"/>
        <v>0</v>
      </c>
      <c r="AB2131" s="27">
        <f t="shared" si="462"/>
        <v>0</v>
      </c>
      <c r="AC2131" s="27">
        <f t="shared" si="463"/>
        <v>0</v>
      </c>
      <c r="AD2131" s="26">
        <f t="shared" si="464"/>
        <v>0</v>
      </c>
    </row>
    <row r="2132" spans="1:30" s="5" customFormat="1">
      <c r="A2132" s="129" t="s">
        <v>2294</v>
      </c>
      <c r="B2132" s="129" t="s">
        <v>164</v>
      </c>
      <c r="C2132" s="130">
        <v>3080</v>
      </c>
      <c r="D2132" s="129" t="s">
        <v>179</v>
      </c>
      <c r="E2132" s="169">
        <f>VLOOKUP($C2132,'2020-21 School Level AAFTE'!$C:$Z,11,FALSE)</f>
        <v>0.16619999999999999</v>
      </c>
      <c r="F2132" s="169" t="str">
        <f>VLOOKUP($C2132,'2020-21 School Level AAFTE'!$C:$Z,8,FALSE)</f>
        <v>No</v>
      </c>
      <c r="G2132" s="167">
        <f>VLOOKUP($C2132,'2020-21 School Level AAFTE'!$C:$I,7,FALSE)</f>
        <v>342.48</v>
      </c>
      <c r="H2132" s="145">
        <f>IFERROR(IF(F2132= "yes",VLOOKUP(C2132,Summary!$B:$I,5,0),0),0)</f>
        <v>0</v>
      </c>
      <c r="I2132" s="143">
        <f t="shared" si="454"/>
        <v>0</v>
      </c>
      <c r="J2132" s="101">
        <f>VLOOKUP($A2132,'2021-22 Salary &amp; Benefits'!$A:$I,3,FALSE)</f>
        <v>1.06</v>
      </c>
      <c r="K2132" s="101">
        <f>VLOOKUP($A2132,'2021-22 Salary &amp; Benefits'!$A:$I,4,FALSE)</f>
        <v>1.06</v>
      </c>
      <c r="L2132" s="45">
        <f t="shared" si="455"/>
        <v>0</v>
      </c>
      <c r="M2132" s="29">
        <v>15</v>
      </c>
      <c r="N2132" s="31">
        <f t="shared" si="456"/>
        <v>0</v>
      </c>
      <c r="O2132" s="29">
        <v>1.1000000000000001</v>
      </c>
      <c r="P2132" s="29">
        <v>36</v>
      </c>
      <c r="Q2132" s="32">
        <f t="shared" si="457"/>
        <v>0</v>
      </c>
      <c r="R2132" s="122">
        <f t="shared" si="458"/>
        <v>0</v>
      </c>
      <c r="S2132" s="25">
        <f>VLOOKUP($A2132,'2021-22 Salary &amp; Benefits'!$A:$I,5,FALSE)</f>
        <v>67585</v>
      </c>
      <c r="T2132" s="25">
        <f>VLOOKUP($A2132,'2021-22 Salary &amp; Benefits'!$A:$I,6,FALSE)</f>
        <v>68937</v>
      </c>
      <c r="U2132" s="26">
        <f t="shared" si="459"/>
        <v>0</v>
      </c>
      <c r="V2132" s="26">
        <f t="shared" si="460"/>
        <v>0</v>
      </c>
      <c r="W2132" s="26">
        <f>'2021-22 Salary &amp; Benefits'!G$6</f>
        <v>11848.32</v>
      </c>
      <c r="X2132" s="28">
        <f>'2021-22 Salary &amp; Benefits'!H$6</f>
        <v>0.2271</v>
      </c>
      <c r="Y2132" s="28">
        <f>'2021-22 Salary &amp; Benefits'!I$6</f>
        <v>0.22070000000000001</v>
      </c>
      <c r="Z2132" s="26">
        <f t="shared" si="461"/>
        <v>0</v>
      </c>
      <c r="AA2132" s="27">
        <f t="shared" si="465"/>
        <v>0</v>
      </c>
      <c r="AB2132" s="27">
        <f t="shared" si="462"/>
        <v>0</v>
      </c>
      <c r="AC2132" s="27">
        <f t="shared" si="463"/>
        <v>0</v>
      </c>
      <c r="AD2132" s="26">
        <f t="shared" si="464"/>
        <v>0</v>
      </c>
    </row>
    <row r="2133" spans="1:30" s="5" customFormat="1">
      <c r="A2133" s="129" t="s">
        <v>2294</v>
      </c>
      <c r="B2133" s="129" t="s">
        <v>164</v>
      </c>
      <c r="C2133" s="130">
        <v>4405</v>
      </c>
      <c r="D2133" s="129" t="s">
        <v>194</v>
      </c>
      <c r="E2133" s="169">
        <f>VLOOKUP($C2133,'2020-21 School Level AAFTE'!$C:$Z,11,FALSE)</f>
        <v>0.2281</v>
      </c>
      <c r="F2133" s="169" t="str">
        <f>VLOOKUP($C2133,'2020-21 School Level AAFTE'!$C:$Z,8,FALSE)</f>
        <v>No</v>
      </c>
      <c r="G2133" s="167">
        <f>VLOOKUP($C2133,'2020-21 School Level AAFTE'!$C:$I,7,FALSE)</f>
        <v>580.84</v>
      </c>
      <c r="H2133" s="145">
        <f>IFERROR(IF(F2133= "yes",VLOOKUP(C2133,Summary!$B:$I,5,0),0),0)</f>
        <v>0</v>
      </c>
      <c r="I2133" s="143">
        <f t="shared" si="454"/>
        <v>0</v>
      </c>
      <c r="J2133" s="101">
        <f>VLOOKUP($A2133,'2021-22 Salary &amp; Benefits'!$A:$I,3,FALSE)</f>
        <v>1.06</v>
      </c>
      <c r="K2133" s="101">
        <f>VLOOKUP($A2133,'2021-22 Salary &amp; Benefits'!$A:$I,4,FALSE)</f>
        <v>1.06</v>
      </c>
      <c r="L2133" s="45">
        <f t="shared" si="455"/>
        <v>0</v>
      </c>
      <c r="M2133" s="29">
        <v>15</v>
      </c>
      <c r="N2133" s="31">
        <f t="shared" si="456"/>
        <v>0</v>
      </c>
      <c r="O2133" s="29">
        <v>1.1000000000000001</v>
      </c>
      <c r="P2133" s="29">
        <v>36</v>
      </c>
      <c r="Q2133" s="32">
        <f t="shared" si="457"/>
        <v>0</v>
      </c>
      <c r="R2133" s="122">
        <f t="shared" si="458"/>
        <v>0</v>
      </c>
      <c r="S2133" s="25">
        <f>VLOOKUP($A2133,'2021-22 Salary &amp; Benefits'!$A:$I,5,FALSE)</f>
        <v>67585</v>
      </c>
      <c r="T2133" s="25">
        <f>VLOOKUP($A2133,'2021-22 Salary &amp; Benefits'!$A:$I,6,FALSE)</f>
        <v>68937</v>
      </c>
      <c r="U2133" s="26">
        <f t="shared" si="459"/>
        <v>0</v>
      </c>
      <c r="V2133" s="26">
        <f t="shared" si="460"/>
        <v>0</v>
      </c>
      <c r="W2133" s="26">
        <f>'2021-22 Salary &amp; Benefits'!G$6</f>
        <v>11848.32</v>
      </c>
      <c r="X2133" s="28">
        <f>'2021-22 Salary &amp; Benefits'!H$6</f>
        <v>0.2271</v>
      </c>
      <c r="Y2133" s="28">
        <f>'2021-22 Salary &amp; Benefits'!I$6</f>
        <v>0.22070000000000001</v>
      </c>
      <c r="Z2133" s="26">
        <f t="shared" si="461"/>
        <v>0</v>
      </c>
      <c r="AA2133" s="27">
        <f t="shared" si="465"/>
        <v>0</v>
      </c>
      <c r="AB2133" s="27">
        <f t="shared" si="462"/>
        <v>0</v>
      </c>
      <c r="AC2133" s="27">
        <f t="shared" si="463"/>
        <v>0</v>
      </c>
      <c r="AD2133" s="26">
        <f t="shared" si="464"/>
        <v>0</v>
      </c>
    </row>
    <row r="2134" spans="1:30" s="5" customFormat="1">
      <c r="A2134" s="129" t="s">
        <v>2294</v>
      </c>
      <c r="B2134" s="129" t="s">
        <v>164</v>
      </c>
      <c r="C2134" s="130">
        <v>3423</v>
      </c>
      <c r="D2134" s="129" t="s">
        <v>182</v>
      </c>
      <c r="E2134" s="169">
        <f>VLOOKUP($C2134,'2020-21 School Level AAFTE'!$C:$Z,11,FALSE)</f>
        <v>0.23799999999999999</v>
      </c>
      <c r="F2134" s="169" t="str">
        <f>VLOOKUP($C2134,'2020-21 School Level AAFTE'!$C:$Z,8,FALSE)</f>
        <v>No</v>
      </c>
      <c r="G2134" s="167">
        <f>VLOOKUP($C2134,'2020-21 School Level AAFTE'!$C:$I,7,FALSE)</f>
        <v>1142.9100000000001</v>
      </c>
      <c r="H2134" s="145">
        <f>IFERROR(IF(F2134= "yes",VLOOKUP(C2134,Summary!$B:$I,5,0),0),0)</f>
        <v>0</v>
      </c>
      <c r="I2134" s="143">
        <f t="shared" si="454"/>
        <v>0</v>
      </c>
      <c r="J2134" s="101">
        <f>VLOOKUP($A2134,'2021-22 Salary &amp; Benefits'!$A:$I,3,FALSE)</f>
        <v>1.06</v>
      </c>
      <c r="K2134" s="101">
        <f>VLOOKUP($A2134,'2021-22 Salary &amp; Benefits'!$A:$I,4,FALSE)</f>
        <v>1.06</v>
      </c>
      <c r="L2134" s="45">
        <f t="shared" si="455"/>
        <v>0</v>
      </c>
      <c r="M2134" s="29">
        <v>15</v>
      </c>
      <c r="N2134" s="31">
        <f t="shared" si="456"/>
        <v>0</v>
      </c>
      <c r="O2134" s="29">
        <v>1.1000000000000001</v>
      </c>
      <c r="P2134" s="29">
        <v>36</v>
      </c>
      <c r="Q2134" s="32">
        <f t="shared" si="457"/>
        <v>0</v>
      </c>
      <c r="R2134" s="122">
        <f t="shared" si="458"/>
        <v>0</v>
      </c>
      <c r="S2134" s="25">
        <f>VLOOKUP($A2134,'2021-22 Salary &amp; Benefits'!$A:$I,5,FALSE)</f>
        <v>67585</v>
      </c>
      <c r="T2134" s="25">
        <f>VLOOKUP($A2134,'2021-22 Salary &amp; Benefits'!$A:$I,6,FALSE)</f>
        <v>68937</v>
      </c>
      <c r="U2134" s="26">
        <f t="shared" si="459"/>
        <v>0</v>
      </c>
      <c r="V2134" s="26">
        <f t="shared" si="460"/>
        <v>0</v>
      </c>
      <c r="W2134" s="26">
        <f>'2021-22 Salary &amp; Benefits'!G$6</f>
        <v>11848.32</v>
      </c>
      <c r="X2134" s="28">
        <f>'2021-22 Salary &amp; Benefits'!H$6</f>
        <v>0.2271</v>
      </c>
      <c r="Y2134" s="28">
        <f>'2021-22 Salary &amp; Benefits'!I$6</f>
        <v>0.22070000000000001</v>
      </c>
      <c r="Z2134" s="26">
        <f t="shared" si="461"/>
        <v>0</v>
      </c>
      <c r="AA2134" s="27">
        <f t="shared" si="465"/>
        <v>0</v>
      </c>
      <c r="AB2134" s="27">
        <f t="shared" si="462"/>
        <v>0</v>
      </c>
      <c r="AC2134" s="27">
        <f t="shared" si="463"/>
        <v>0</v>
      </c>
      <c r="AD2134" s="26">
        <f t="shared" si="464"/>
        <v>0</v>
      </c>
    </row>
    <row r="2135" spans="1:30" s="5" customFormat="1">
      <c r="A2135" s="129" t="s">
        <v>2294</v>
      </c>
      <c r="B2135" s="129" t="s">
        <v>164</v>
      </c>
      <c r="C2135" s="130">
        <v>4503</v>
      </c>
      <c r="D2135" s="129" t="s">
        <v>196</v>
      </c>
      <c r="E2135" s="169">
        <f>VLOOKUP($C2135,'2020-21 School Level AAFTE'!$C:$Z,11,FALSE)</f>
        <v>0.70620000000000005</v>
      </c>
      <c r="F2135" s="169" t="str">
        <f>VLOOKUP($C2135,'2020-21 School Level AAFTE'!$C:$Z,8,FALSE)</f>
        <v>Yes</v>
      </c>
      <c r="G2135" s="167">
        <f>VLOOKUP($C2135,'2020-21 School Level AAFTE'!$C:$I,7,FALSE)</f>
        <v>628.11</v>
      </c>
      <c r="H2135" s="145">
        <f>IFERROR(IF(F2135= "yes",VLOOKUP(C2135,Summary!$B:$I,5,0),0),0)</f>
        <v>0</v>
      </c>
      <c r="I2135" s="143">
        <f t="shared" si="454"/>
        <v>628.11</v>
      </c>
      <c r="J2135" s="101">
        <f>VLOOKUP($A2135,'2021-22 Salary &amp; Benefits'!$A:$I,3,FALSE)</f>
        <v>1.06</v>
      </c>
      <c r="K2135" s="101">
        <f>VLOOKUP($A2135,'2021-22 Salary &amp; Benefits'!$A:$I,4,FALSE)</f>
        <v>1.06</v>
      </c>
      <c r="L2135" s="45">
        <f t="shared" si="455"/>
        <v>628.11</v>
      </c>
      <c r="M2135" s="29">
        <v>15</v>
      </c>
      <c r="N2135" s="31">
        <f t="shared" si="456"/>
        <v>41.874000000000002</v>
      </c>
      <c r="O2135" s="29">
        <v>1.1000000000000001</v>
      </c>
      <c r="P2135" s="29">
        <v>36</v>
      </c>
      <c r="Q2135" s="32">
        <f t="shared" si="457"/>
        <v>1658.2104000000002</v>
      </c>
      <c r="R2135" s="122">
        <f t="shared" si="458"/>
        <v>1.8424560000000001</v>
      </c>
      <c r="S2135" s="25">
        <f>VLOOKUP($A2135,'2021-22 Salary &amp; Benefits'!$A:$I,5,FALSE)</f>
        <v>67585</v>
      </c>
      <c r="T2135" s="25">
        <f>VLOOKUP($A2135,'2021-22 Salary &amp; Benefits'!$A:$I,6,FALSE)</f>
        <v>68937</v>
      </c>
      <c r="U2135" s="26">
        <f t="shared" si="459"/>
        <v>131993.73208560003</v>
      </c>
      <c r="V2135" s="26">
        <f t="shared" si="460"/>
        <v>2640.4605427199858</v>
      </c>
      <c r="W2135" s="26">
        <f>'2021-22 Salary &amp; Benefits'!G$6</f>
        <v>11848.32</v>
      </c>
      <c r="X2135" s="28">
        <f>'2021-22 Salary &amp; Benefits'!H$6</f>
        <v>0.2271</v>
      </c>
      <c r="Y2135" s="28">
        <f>'2021-22 Salary &amp; Benefits'!I$6</f>
        <v>0.22070000000000001</v>
      </c>
      <c r="Z2135" s="26">
        <f t="shared" si="461"/>
        <v>52388.534472338069</v>
      </c>
      <c r="AA2135" s="27">
        <f t="shared" si="465"/>
        <v>2243.9032104720004</v>
      </c>
      <c r="AB2135" s="27">
        <f t="shared" si="462"/>
        <v>495.22943855117052</v>
      </c>
      <c r="AC2135" s="27">
        <f t="shared" si="463"/>
        <v>2739.1326490231709</v>
      </c>
      <c r="AD2135" s="26">
        <f t="shared" si="464"/>
        <v>189761.85974968126</v>
      </c>
    </row>
    <row r="2136" spans="1:30" s="5" customFormat="1">
      <c r="A2136" s="129" t="s">
        <v>2294</v>
      </c>
      <c r="B2136" s="129" t="s">
        <v>164</v>
      </c>
      <c r="C2136" s="130">
        <v>3733</v>
      </c>
      <c r="D2136" s="129" t="s">
        <v>187</v>
      </c>
      <c r="E2136" s="169">
        <f>VLOOKUP($C2136,'2020-21 School Level AAFTE'!$C:$Z,11,FALSE)</f>
        <v>0.42720000000000002</v>
      </c>
      <c r="F2136" s="169" t="str">
        <f>VLOOKUP($C2136,'2020-21 School Level AAFTE'!$C:$Z,8,FALSE)</f>
        <v>No</v>
      </c>
      <c r="G2136" s="167">
        <f>VLOOKUP($C2136,'2020-21 School Level AAFTE'!$C:$I,7,FALSE)</f>
        <v>455.1</v>
      </c>
      <c r="H2136" s="145">
        <f>IFERROR(IF(F2136= "yes",VLOOKUP(C2136,Summary!$B:$I,5,0),0),0)</f>
        <v>0</v>
      </c>
      <c r="I2136" s="144">
        <f t="shared" si="454"/>
        <v>0</v>
      </c>
      <c r="J2136" s="101">
        <f>VLOOKUP($A2136,'2021-22 Salary &amp; Benefits'!$A:$I,3,FALSE)</f>
        <v>1.06</v>
      </c>
      <c r="K2136" s="101">
        <f>VLOOKUP($A2136,'2021-22 Salary &amp; Benefits'!$A:$I,4,FALSE)</f>
        <v>1.06</v>
      </c>
      <c r="L2136" s="121">
        <f t="shared" si="455"/>
        <v>0</v>
      </c>
      <c r="M2136" s="29">
        <v>15</v>
      </c>
      <c r="N2136" s="31">
        <f t="shared" si="456"/>
        <v>0</v>
      </c>
      <c r="O2136" s="29">
        <v>1.1000000000000001</v>
      </c>
      <c r="P2136" s="29">
        <v>36</v>
      </c>
      <c r="Q2136" s="32">
        <f t="shared" si="457"/>
        <v>0</v>
      </c>
      <c r="R2136" s="122">
        <f t="shared" si="458"/>
        <v>0</v>
      </c>
      <c r="S2136" s="25">
        <f>VLOOKUP($A2136,'2021-22 Salary &amp; Benefits'!$A:$I,5,FALSE)</f>
        <v>67585</v>
      </c>
      <c r="T2136" s="25">
        <f>VLOOKUP($A2136,'2021-22 Salary &amp; Benefits'!$A:$I,6,FALSE)</f>
        <v>68937</v>
      </c>
      <c r="U2136" s="26">
        <f t="shared" si="459"/>
        <v>0</v>
      </c>
      <c r="V2136" s="26">
        <f t="shared" si="460"/>
        <v>0</v>
      </c>
      <c r="W2136" s="26">
        <f>'2021-22 Salary &amp; Benefits'!G$6</f>
        <v>11848.32</v>
      </c>
      <c r="X2136" s="28">
        <f>'2021-22 Salary &amp; Benefits'!H$6</f>
        <v>0.2271</v>
      </c>
      <c r="Y2136" s="28">
        <f>'2021-22 Salary &amp; Benefits'!I$6</f>
        <v>0.22070000000000001</v>
      </c>
      <c r="Z2136" s="26">
        <f t="shared" si="461"/>
        <v>0</v>
      </c>
      <c r="AA2136" s="27">
        <f t="shared" si="465"/>
        <v>0</v>
      </c>
      <c r="AB2136" s="27">
        <f t="shared" si="462"/>
        <v>0</v>
      </c>
      <c r="AC2136" s="27">
        <f t="shared" si="463"/>
        <v>0</v>
      </c>
      <c r="AD2136" s="26">
        <f t="shared" si="464"/>
        <v>0</v>
      </c>
    </row>
    <row r="2137" spans="1:30" s="5" customFormat="1">
      <c r="A2137" s="129" t="s">
        <v>2294</v>
      </c>
      <c r="B2137" s="129" t="s">
        <v>164</v>
      </c>
      <c r="C2137" s="130">
        <v>4075</v>
      </c>
      <c r="D2137" s="129" t="s">
        <v>193</v>
      </c>
      <c r="E2137" s="169">
        <f>VLOOKUP($C2137,'2020-21 School Level AAFTE'!$C:$Z,11,FALSE)</f>
        <v>0.1077</v>
      </c>
      <c r="F2137" s="169" t="str">
        <f>VLOOKUP($C2137,'2020-21 School Level AAFTE'!$C:$Z,8,FALSE)</f>
        <v>No</v>
      </c>
      <c r="G2137" s="167">
        <f>VLOOKUP($C2137,'2020-21 School Level AAFTE'!$C:$I,7,FALSE)</f>
        <v>588.57000000000005</v>
      </c>
      <c r="H2137" s="145">
        <f>IFERROR(IF(F2137= "yes",VLOOKUP(C2137,Summary!$B:$I,5,0),0),0)</f>
        <v>0</v>
      </c>
      <c r="I2137" s="143">
        <f t="shared" si="454"/>
        <v>0</v>
      </c>
      <c r="J2137" s="101">
        <f>VLOOKUP($A2137,'2021-22 Salary &amp; Benefits'!$A:$I,3,FALSE)</f>
        <v>1.06</v>
      </c>
      <c r="K2137" s="101">
        <f>VLOOKUP($A2137,'2021-22 Salary &amp; Benefits'!$A:$I,4,FALSE)</f>
        <v>1.06</v>
      </c>
      <c r="L2137" s="45">
        <f t="shared" si="455"/>
        <v>0</v>
      </c>
      <c r="M2137" s="29">
        <v>15</v>
      </c>
      <c r="N2137" s="31">
        <f t="shared" si="456"/>
        <v>0</v>
      </c>
      <c r="O2137" s="29">
        <v>1.1000000000000001</v>
      </c>
      <c r="P2137" s="29">
        <v>36</v>
      </c>
      <c r="Q2137" s="32">
        <f t="shared" si="457"/>
        <v>0</v>
      </c>
      <c r="R2137" s="122">
        <f t="shared" si="458"/>
        <v>0</v>
      </c>
      <c r="S2137" s="25">
        <f>VLOOKUP($A2137,'2021-22 Salary &amp; Benefits'!$A:$I,5,FALSE)</f>
        <v>67585</v>
      </c>
      <c r="T2137" s="25">
        <f>VLOOKUP($A2137,'2021-22 Salary &amp; Benefits'!$A:$I,6,FALSE)</f>
        <v>68937</v>
      </c>
      <c r="U2137" s="26">
        <f t="shared" si="459"/>
        <v>0</v>
      </c>
      <c r="V2137" s="26">
        <f t="shared" si="460"/>
        <v>0</v>
      </c>
      <c r="W2137" s="26">
        <f>'2021-22 Salary &amp; Benefits'!G$6</f>
        <v>11848.32</v>
      </c>
      <c r="X2137" s="28">
        <f>'2021-22 Salary &amp; Benefits'!H$6</f>
        <v>0.2271</v>
      </c>
      <c r="Y2137" s="28">
        <f>'2021-22 Salary &amp; Benefits'!I$6</f>
        <v>0.22070000000000001</v>
      </c>
      <c r="Z2137" s="26">
        <f t="shared" si="461"/>
        <v>0</v>
      </c>
      <c r="AA2137" s="27">
        <f t="shared" si="465"/>
        <v>0</v>
      </c>
      <c r="AB2137" s="27">
        <f t="shared" si="462"/>
        <v>0</v>
      </c>
      <c r="AC2137" s="27">
        <f t="shared" si="463"/>
        <v>0</v>
      </c>
      <c r="AD2137" s="26">
        <f t="shared" si="464"/>
        <v>0</v>
      </c>
    </row>
    <row r="2138" spans="1:30" s="5" customFormat="1">
      <c r="A2138" s="129" t="s">
        <v>2294</v>
      </c>
      <c r="B2138" s="129" t="s">
        <v>164</v>
      </c>
      <c r="C2138" s="130">
        <v>1574</v>
      </c>
      <c r="D2138" s="129" t="s">
        <v>165</v>
      </c>
      <c r="E2138" s="169">
        <f>VLOOKUP($C2138,'2020-21 School Level AAFTE'!$C:$Z,11,FALSE)</f>
        <v>0.80079999999999996</v>
      </c>
      <c r="F2138" s="169" t="str">
        <f>VLOOKUP($C2138,'2020-21 School Level AAFTE'!$C:$Z,8,FALSE)</f>
        <v>Yes</v>
      </c>
      <c r="G2138" s="167">
        <f>VLOOKUP($C2138,'2020-21 School Level AAFTE'!$C:$I,7,FALSE)</f>
        <v>52.17</v>
      </c>
      <c r="H2138" s="145">
        <f>IFERROR(IF(F2138= "yes",VLOOKUP(C2138,Summary!$B:$I,5,0),0),0)</f>
        <v>0</v>
      </c>
      <c r="I2138" s="143">
        <f t="shared" si="454"/>
        <v>52.17</v>
      </c>
      <c r="J2138" s="101">
        <f>VLOOKUP($A2138,'2021-22 Salary &amp; Benefits'!$A:$I,3,FALSE)</f>
        <v>1.06</v>
      </c>
      <c r="K2138" s="101">
        <f>VLOOKUP($A2138,'2021-22 Salary &amp; Benefits'!$A:$I,4,FALSE)</f>
        <v>1.06</v>
      </c>
      <c r="L2138" s="45">
        <f t="shared" si="455"/>
        <v>52.17</v>
      </c>
      <c r="M2138" s="29">
        <v>15</v>
      </c>
      <c r="N2138" s="31">
        <f t="shared" si="456"/>
        <v>3.4780000000000002</v>
      </c>
      <c r="O2138" s="29">
        <v>1.1000000000000001</v>
      </c>
      <c r="P2138" s="29">
        <v>36</v>
      </c>
      <c r="Q2138" s="32">
        <f t="shared" si="457"/>
        <v>137.72880000000001</v>
      </c>
      <c r="R2138" s="122">
        <f t="shared" si="458"/>
        <v>0.153032</v>
      </c>
      <c r="S2138" s="25">
        <f>VLOOKUP($A2138,'2021-22 Salary &amp; Benefits'!$A:$I,5,FALSE)</f>
        <v>67585</v>
      </c>
      <c r="T2138" s="25">
        <f>VLOOKUP($A2138,'2021-22 Salary &amp; Benefits'!$A:$I,6,FALSE)</f>
        <v>68937</v>
      </c>
      <c r="U2138" s="26">
        <f t="shared" si="459"/>
        <v>10963.227783200002</v>
      </c>
      <c r="V2138" s="26">
        <f t="shared" si="460"/>
        <v>219.31321983999806</v>
      </c>
      <c r="W2138" s="26">
        <f>'2021-22 Salary &amp; Benefits'!G$6</f>
        <v>11848.32</v>
      </c>
      <c r="X2138" s="28">
        <f>'2021-22 Salary &amp; Benefits'!H$6</f>
        <v>0.2271</v>
      </c>
      <c r="Y2138" s="28">
        <f>'2021-22 Salary &amp; Benefits'!I$6</f>
        <v>0.22070000000000001</v>
      </c>
      <c r="Z2138" s="26">
        <f t="shared" si="461"/>
        <v>4351.3235634234079</v>
      </c>
      <c r="AA2138" s="27">
        <f t="shared" si="465"/>
        <v>186.37568338399998</v>
      </c>
      <c r="AB2138" s="27">
        <f t="shared" si="462"/>
        <v>41.1331133228488</v>
      </c>
      <c r="AC2138" s="27">
        <f t="shared" si="463"/>
        <v>227.50879670684878</v>
      </c>
      <c r="AD2138" s="26">
        <f t="shared" si="464"/>
        <v>15761.373363170256</v>
      </c>
    </row>
    <row r="2139" spans="1:30" s="5" customFormat="1">
      <c r="A2139" s="129" t="s">
        <v>2294</v>
      </c>
      <c r="B2139" s="129" t="s">
        <v>164</v>
      </c>
      <c r="C2139" s="130">
        <v>2179</v>
      </c>
      <c r="D2139" s="129" t="s">
        <v>168</v>
      </c>
      <c r="E2139" s="169">
        <f>VLOOKUP($C2139,'2020-21 School Level AAFTE'!$C:$Z,11,FALSE)</f>
        <v>0.68689999999999996</v>
      </c>
      <c r="F2139" s="169" t="str">
        <f>VLOOKUP($C2139,'2020-21 School Level AAFTE'!$C:$Z,8,FALSE)</f>
        <v>Yes</v>
      </c>
      <c r="G2139" s="167">
        <f>VLOOKUP($C2139,'2020-21 School Level AAFTE'!$C:$I,7,FALSE)</f>
        <v>1537.58</v>
      </c>
      <c r="H2139" s="145">
        <f>IFERROR(IF(F2139= "yes",VLOOKUP(C2139,Summary!$B:$I,5,0),0),0)</f>
        <v>0</v>
      </c>
      <c r="I2139" s="143">
        <f t="shared" si="454"/>
        <v>1537.58</v>
      </c>
      <c r="J2139" s="101">
        <f>VLOOKUP($A2139,'2021-22 Salary &amp; Benefits'!$A:$I,3,FALSE)</f>
        <v>1.06</v>
      </c>
      <c r="K2139" s="101">
        <f>VLOOKUP($A2139,'2021-22 Salary &amp; Benefits'!$A:$I,4,FALSE)</f>
        <v>1.06</v>
      </c>
      <c r="L2139" s="45">
        <f t="shared" si="455"/>
        <v>1537.58</v>
      </c>
      <c r="M2139" s="29">
        <v>15</v>
      </c>
      <c r="N2139" s="31">
        <f t="shared" si="456"/>
        <v>102.50533333333333</v>
      </c>
      <c r="O2139" s="29">
        <v>1.1000000000000001</v>
      </c>
      <c r="P2139" s="29">
        <v>36</v>
      </c>
      <c r="Q2139" s="32">
        <f t="shared" si="457"/>
        <v>4059.2111999999997</v>
      </c>
      <c r="R2139" s="122">
        <f t="shared" si="458"/>
        <v>4.5102346666666664</v>
      </c>
      <c r="S2139" s="25">
        <f>VLOOKUP($A2139,'2021-22 Salary &amp; Benefits'!$A:$I,5,FALSE)</f>
        <v>67585</v>
      </c>
      <c r="T2139" s="25">
        <f>VLOOKUP($A2139,'2021-22 Salary &amp; Benefits'!$A:$I,6,FALSE)</f>
        <v>68937</v>
      </c>
      <c r="U2139" s="26">
        <f t="shared" si="459"/>
        <v>323113.66254346666</v>
      </c>
      <c r="V2139" s="26">
        <f t="shared" si="460"/>
        <v>6463.7075054933084</v>
      </c>
      <c r="W2139" s="26">
        <f>'2021-22 Salary &amp; Benefits'!G$6</f>
        <v>11848.32</v>
      </c>
      <c r="X2139" s="28">
        <f>'2021-22 Salary &amp; Benefits'!H$6</f>
        <v>0.2271</v>
      </c>
      <c r="Y2139" s="28">
        <f>'2021-22 Salary &amp; Benefits'!I$6</f>
        <v>0.22070000000000001</v>
      </c>
      <c r="Z2139" s="26">
        <f t="shared" si="461"/>
        <v>128244.35661584366</v>
      </c>
      <c r="AA2139" s="27">
        <f t="shared" si="465"/>
        <v>5492.9561674826655</v>
      </c>
      <c r="AB2139" s="27">
        <f t="shared" si="462"/>
        <v>1212.2954261634243</v>
      </c>
      <c r="AC2139" s="27">
        <f t="shared" si="463"/>
        <v>6705.2515936460895</v>
      </c>
      <c r="AD2139" s="26">
        <f t="shared" si="464"/>
        <v>464526.9782584497</v>
      </c>
    </row>
    <row r="2140" spans="1:30" s="5" customFormat="1">
      <c r="A2140" s="129" t="s">
        <v>2294</v>
      </c>
      <c r="B2140" s="129" t="s">
        <v>164</v>
      </c>
      <c r="C2140" s="130">
        <v>2637</v>
      </c>
      <c r="D2140" s="129" t="s">
        <v>170</v>
      </c>
      <c r="E2140" s="169">
        <f>VLOOKUP($C2140,'2020-21 School Level AAFTE'!$C:$Z,11,FALSE)</f>
        <v>0.80900000000000005</v>
      </c>
      <c r="F2140" s="169" t="str">
        <f>VLOOKUP($C2140,'2020-21 School Level AAFTE'!$C:$Z,8,FALSE)</f>
        <v>Yes</v>
      </c>
      <c r="G2140" s="167">
        <f>VLOOKUP($C2140,'2020-21 School Level AAFTE'!$C:$I,7,FALSE)</f>
        <v>190</v>
      </c>
      <c r="H2140" s="145">
        <f>IFERROR(IF(F2140= "yes",VLOOKUP(C2140,Summary!$B:$I,5,0),0),0)</f>
        <v>0</v>
      </c>
      <c r="I2140" s="143">
        <f t="shared" si="454"/>
        <v>190</v>
      </c>
      <c r="J2140" s="101">
        <f>VLOOKUP($A2140,'2021-22 Salary &amp; Benefits'!$A:$I,3,FALSE)</f>
        <v>1.06</v>
      </c>
      <c r="K2140" s="101">
        <f>VLOOKUP($A2140,'2021-22 Salary &amp; Benefits'!$A:$I,4,FALSE)</f>
        <v>1.06</v>
      </c>
      <c r="L2140" s="45">
        <f t="shared" si="455"/>
        <v>190</v>
      </c>
      <c r="M2140" s="29">
        <v>15</v>
      </c>
      <c r="N2140" s="31">
        <f t="shared" si="456"/>
        <v>12.666666666666666</v>
      </c>
      <c r="O2140" s="29">
        <v>1.1000000000000001</v>
      </c>
      <c r="P2140" s="29">
        <v>36</v>
      </c>
      <c r="Q2140" s="32">
        <f t="shared" si="457"/>
        <v>501.6</v>
      </c>
      <c r="R2140" s="122">
        <f t="shared" si="458"/>
        <v>0.55733333333333335</v>
      </c>
      <c r="S2140" s="25">
        <f>VLOOKUP($A2140,'2021-22 Salary &amp; Benefits'!$A:$I,5,FALSE)</f>
        <v>67585</v>
      </c>
      <c r="T2140" s="25">
        <f>VLOOKUP($A2140,'2021-22 Salary &amp; Benefits'!$A:$I,6,FALSE)</f>
        <v>68937</v>
      </c>
      <c r="U2140" s="26">
        <f t="shared" si="459"/>
        <v>39927.415733333335</v>
      </c>
      <c r="V2140" s="26">
        <f t="shared" si="460"/>
        <v>798.72554666666838</v>
      </c>
      <c r="W2140" s="26">
        <f>'2021-22 Salary &amp; Benefits'!G$6</f>
        <v>11848.32</v>
      </c>
      <c r="X2140" s="28">
        <f>'2021-22 Salary &amp; Benefits'!H$6</f>
        <v>0.2271</v>
      </c>
      <c r="Y2140" s="28">
        <f>'2021-22 Salary &amp; Benefits'!I$6</f>
        <v>0.22070000000000001</v>
      </c>
      <c r="Z2140" s="26">
        <f t="shared" si="461"/>
        <v>15847.258521189335</v>
      </c>
      <c r="AA2140" s="27">
        <f t="shared" si="465"/>
        <v>678.7690213333334</v>
      </c>
      <c r="AB2140" s="27">
        <f t="shared" si="462"/>
        <v>149.80432300826669</v>
      </c>
      <c r="AC2140" s="27">
        <f t="shared" si="463"/>
        <v>828.57334434160009</v>
      </c>
      <c r="AD2140" s="26">
        <f t="shared" si="464"/>
        <v>57401.973145530945</v>
      </c>
    </row>
    <row r="2141" spans="1:30" s="5" customFormat="1">
      <c r="A2141" s="153" t="s">
        <v>2294</v>
      </c>
      <c r="B2141" s="129" t="s">
        <v>164</v>
      </c>
      <c r="C2141" s="139">
        <v>3902</v>
      </c>
      <c r="D2141" s="132" t="s">
        <v>190</v>
      </c>
      <c r="E2141" s="169">
        <f>VLOOKUP($C2141,'2020-21 School Level AAFTE'!$C:$Z,11,FALSE)</f>
        <v>0.59409999999999996</v>
      </c>
      <c r="F2141" s="169" t="str">
        <f>VLOOKUP($C2141,'2020-21 School Level AAFTE'!$C:$Z,8,FALSE)</f>
        <v>Yes</v>
      </c>
      <c r="G2141" s="167">
        <f>VLOOKUP($C2141,'2020-21 School Level AAFTE'!$C:$I,7,FALSE)</f>
        <v>878.09</v>
      </c>
      <c r="H2141" s="145">
        <f>IFERROR(IF(F2141= "yes",VLOOKUP(C2141,Summary!$B:$I,5,0),0),0)</f>
        <v>0</v>
      </c>
      <c r="I2141" s="143">
        <f t="shared" si="454"/>
        <v>878.09</v>
      </c>
      <c r="J2141" s="101">
        <f>VLOOKUP($A2141,'2021-22 Salary &amp; Benefits'!$A:$I,3,FALSE)</f>
        <v>1.06</v>
      </c>
      <c r="K2141" s="101">
        <f>VLOOKUP($A2141,'2021-22 Salary &amp; Benefits'!$A:$I,4,FALSE)</f>
        <v>1.06</v>
      </c>
      <c r="L2141" s="45">
        <f t="shared" si="455"/>
        <v>878.09</v>
      </c>
      <c r="M2141" s="29">
        <v>15</v>
      </c>
      <c r="N2141" s="31">
        <f t="shared" si="456"/>
        <v>58.539333333333339</v>
      </c>
      <c r="O2141" s="29">
        <v>1.1000000000000001</v>
      </c>
      <c r="P2141" s="29">
        <v>36</v>
      </c>
      <c r="Q2141" s="32">
        <f t="shared" si="457"/>
        <v>2318.1576000000005</v>
      </c>
      <c r="R2141" s="122">
        <f t="shared" si="458"/>
        <v>2.5757306666666673</v>
      </c>
      <c r="S2141" s="25">
        <f>VLOOKUP($A2141,'2021-22 Salary &amp; Benefits'!$A:$I,5,FALSE)</f>
        <v>67585</v>
      </c>
      <c r="T2141" s="25">
        <f>VLOOKUP($A2141,'2021-22 Salary &amp; Benefits'!$A:$I,6,FALSE)</f>
        <v>68937</v>
      </c>
      <c r="U2141" s="26">
        <f t="shared" si="459"/>
        <v>184525.60253306673</v>
      </c>
      <c r="V2141" s="26">
        <f t="shared" si="460"/>
        <v>3691.3311330133292</v>
      </c>
      <c r="W2141" s="26">
        <f>'2021-22 Salary &amp; Benefits'!G$6</f>
        <v>11848.32</v>
      </c>
      <c r="X2141" s="28">
        <f>'2021-22 Salary &amp; Benefits'!H$6</f>
        <v>0.2271</v>
      </c>
      <c r="Y2141" s="28">
        <f>'2021-22 Salary &amp; Benefits'!I$6</f>
        <v>0.22070000000000001</v>
      </c>
      <c r="Z2141" s="26">
        <f t="shared" si="461"/>
        <v>73238.522288795502</v>
      </c>
      <c r="AA2141" s="27">
        <f t="shared" si="465"/>
        <v>3136.9488944346676</v>
      </c>
      <c r="AB2141" s="27">
        <f t="shared" si="462"/>
        <v>692.3246210017312</v>
      </c>
      <c r="AC2141" s="27">
        <f t="shared" si="463"/>
        <v>3829.2735154363991</v>
      </c>
      <c r="AD2141" s="26">
        <f t="shared" si="464"/>
        <v>265284.72947031196</v>
      </c>
    </row>
    <row r="2142" spans="1:30" s="5" customFormat="1">
      <c r="A2142" s="129" t="s">
        <v>2294</v>
      </c>
      <c r="B2142" s="129" t="s">
        <v>164</v>
      </c>
      <c r="C2142" s="130">
        <v>1738</v>
      </c>
      <c r="D2142" s="129" t="s">
        <v>167</v>
      </c>
      <c r="E2142" s="169">
        <f>VLOOKUP($C2142,'2020-21 School Level AAFTE'!$C:$Z,11,FALSE)</f>
        <v>0.49680000000000002</v>
      </c>
      <c r="F2142" s="169" t="str">
        <f>VLOOKUP($C2142,'2020-21 School Level AAFTE'!$C:$Z,8,FALSE)</f>
        <v>No</v>
      </c>
      <c r="G2142" s="167">
        <f>VLOOKUP($C2142,'2020-21 School Level AAFTE'!$C:$I,7,FALSE)</f>
        <v>34.700000000000003</v>
      </c>
      <c r="H2142" s="145">
        <f>IFERROR(IF(F2142= "yes",VLOOKUP(C2142,Summary!$B:$I,5,0),0),0)</f>
        <v>0</v>
      </c>
      <c r="I2142" s="144">
        <f t="shared" si="454"/>
        <v>0</v>
      </c>
      <c r="J2142" s="101">
        <f>VLOOKUP($A2142,'2021-22 Salary &amp; Benefits'!$A:$I,3,FALSE)</f>
        <v>1.06</v>
      </c>
      <c r="K2142" s="101">
        <f>VLOOKUP($A2142,'2021-22 Salary &amp; Benefits'!$A:$I,4,FALSE)</f>
        <v>1.06</v>
      </c>
      <c r="L2142" s="121">
        <f t="shared" si="455"/>
        <v>0</v>
      </c>
      <c r="M2142" s="29">
        <v>15</v>
      </c>
      <c r="N2142" s="31">
        <f t="shared" si="456"/>
        <v>0</v>
      </c>
      <c r="O2142" s="29">
        <v>1.1000000000000001</v>
      </c>
      <c r="P2142" s="29">
        <v>36</v>
      </c>
      <c r="Q2142" s="32">
        <f t="shared" si="457"/>
        <v>0</v>
      </c>
      <c r="R2142" s="122">
        <f t="shared" si="458"/>
        <v>0</v>
      </c>
      <c r="S2142" s="25">
        <f>VLOOKUP($A2142,'2021-22 Salary &amp; Benefits'!$A:$I,5,FALSE)</f>
        <v>67585</v>
      </c>
      <c r="T2142" s="25">
        <f>VLOOKUP($A2142,'2021-22 Salary &amp; Benefits'!$A:$I,6,FALSE)</f>
        <v>68937</v>
      </c>
      <c r="U2142" s="26">
        <f t="shared" si="459"/>
        <v>0</v>
      </c>
      <c r="V2142" s="26">
        <f t="shared" si="460"/>
        <v>0</v>
      </c>
      <c r="W2142" s="26">
        <f>'2021-22 Salary &amp; Benefits'!G$6</f>
        <v>11848.32</v>
      </c>
      <c r="X2142" s="28">
        <f>'2021-22 Salary &amp; Benefits'!H$6</f>
        <v>0.2271</v>
      </c>
      <c r="Y2142" s="28">
        <f>'2021-22 Salary &amp; Benefits'!I$6</f>
        <v>0.22070000000000001</v>
      </c>
      <c r="Z2142" s="26">
        <f t="shared" si="461"/>
        <v>0</v>
      </c>
      <c r="AA2142" s="27">
        <f t="shared" si="465"/>
        <v>0</v>
      </c>
      <c r="AB2142" s="27">
        <f t="shared" si="462"/>
        <v>0</v>
      </c>
      <c r="AC2142" s="27">
        <f t="shared" si="463"/>
        <v>0</v>
      </c>
      <c r="AD2142" s="26">
        <f t="shared" si="464"/>
        <v>0</v>
      </c>
    </row>
    <row r="2143" spans="1:30" s="5" customFormat="1">
      <c r="A2143" s="129" t="s">
        <v>2294</v>
      </c>
      <c r="B2143" s="129" t="s">
        <v>164</v>
      </c>
      <c r="C2143" s="130">
        <v>3424</v>
      </c>
      <c r="D2143" s="129" t="s">
        <v>183</v>
      </c>
      <c r="E2143" s="169">
        <f>VLOOKUP($C2143,'2020-21 School Level AAFTE'!$C:$Z,11,FALSE)</f>
        <v>0.68530000000000002</v>
      </c>
      <c r="F2143" s="169" t="str">
        <f>VLOOKUP($C2143,'2020-21 School Level AAFTE'!$C:$Z,8,FALSE)</f>
        <v>Yes</v>
      </c>
      <c r="G2143" s="167">
        <f>VLOOKUP($C2143,'2020-21 School Level AAFTE'!$C:$I,7,FALSE)</f>
        <v>303.08</v>
      </c>
      <c r="H2143" s="145">
        <f>IFERROR(IF(F2143= "yes",VLOOKUP(C2143,Summary!$B:$I,5,0),0),0)</f>
        <v>0</v>
      </c>
      <c r="I2143" s="143">
        <f t="shared" si="454"/>
        <v>303.08</v>
      </c>
      <c r="J2143" s="101">
        <f>VLOOKUP($A2143,'2021-22 Salary &amp; Benefits'!$A:$I,3,FALSE)</f>
        <v>1.06</v>
      </c>
      <c r="K2143" s="101">
        <f>VLOOKUP($A2143,'2021-22 Salary &amp; Benefits'!$A:$I,4,FALSE)</f>
        <v>1.06</v>
      </c>
      <c r="L2143" s="45">
        <f t="shared" si="455"/>
        <v>303.08</v>
      </c>
      <c r="M2143" s="29">
        <v>15</v>
      </c>
      <c r="N2143" s="31">
        <f t="shared" si="456"/>
        <v>20.205333333333332</v>
      </c>
      <c r="O2143" s="29">
        <v>1.1000000000000001</v>
      </c>
      <c r="P2143" s="29">
        <v>36</v>
      </c>
      <c r="Q2143" s="32">
        <f t="shared" si="457"/>
        <v>800.13120000000004</v>
      </c>
      <c r="R2143" s="122">
        <f t="shared" si="458"/>
        <v>0.88903466666666675</v>
      </c>
      <c r="S2143" s="25">
        <f>VLOOKUP($A2143,'2021-22 Salary &amp; Benefits'!$A:$I,5,FALSE)</f>
        <v>67585</v>
      </c>
      <c r="T2143" s="25">
        <f>VLOOKUP($A2143,'2021-22 Salary &amp; Benefits'!$A:$I,6,FALSE)</f>
        <v>68937</v>
      </c>
      <c r="U2143" s="26">
        <f t="shared" si="459"/>
        <v>63690.532423466677</v>
      </c>
      <c r="V2143" s="26">
        <f t="shared" si="460"/>
        <v>1274.093361493331</v>
      </c>
      <c r="W2143" s="26">
        <f>'2021-22 Salary &amp; Benefits'!G$6</f>
        <v>11848.32</v>
      </c>
      <c r="X2143" s="28">
        <f>'2021-22 Salary &amp; Benefits'!H$6</f>
        <v>0.2271</v>
      </c>
      <c r="Y2143" s="28">
        <f>'2021-22 Salary &amp; Benefits'!I$6</f>
        <v>0.22070000000000001</v>
      </c>
      <c r="Z2143" s="26">
        <f t="shared" si="461"/>
        <v>25278.879540010861</v>
      </c>
      <c r="AA2143" s="27">
        <f t="shared" si="465"/>
        <v>1082.7437630826669</v>
      </c>
      <c r="AB2143" s="27">
        <f t="shared" si="462"/>
        <v>238.96154851234459</v>
      </c>
      <c r="AC2143" s="27">
        <f t="shared" si="463"/>
        <v>1321.7053115950114</v>
      </c>
      <c r="AD2143" s="26">
        <f t="shared" si="464"/>
        <v>91565.210636565884</v>
      </c>
    </row>
    <row r="2144" spans="1:30" s="5" customFormat="1">
      <c r="A2144" s="129" t="s">
        <v>2294</v>
      </c>
      <c r="B2144" s="129" t="s">
        <v>164</v>
      </c>
      <c r="C2144" s="130">
        <v>2643</v>
      </c>
      <c r="D2144" s="129" t="s">
        <v>171</v>
      </c>
      <c r="E2144" s="169">
        <f>VLOOKUP($C2144,'2020-21 School Level AAFTE'!$C:$Z,11,FALSE)</f>
        <v>0.55769999999999997</v>
      </c>
      <c r="F2144" s="169" t="str">
        <f>VLOOKUP($C2144,'2020-21 School Level AAFTE'!$C:$Z,8,FALSE)</f>
        <v>Yes</v>
      </c>
      <c r="G2144" s="167">
        <f>VLOOKUP($C2144,'2020-21 School Level AAFTE'!$C:$I,7,FALSE)</f>
        <v>583</v>
      </c>
      <c r="H2144" s="145">
        <f>IFERROR(IF(F2144= "yes",VLOOKUP(C2144,Summary!$B:$I,5,0),0),0)</f>
        <v>0</v>
      </c>
      <c r="I2144" s="143">
        <f t="shared" si="454"/>
        <v>583</v>
      </c>
      <c r="J2144" s="101">
        <f>VLOOKUP($A2144,'2021-22 Salary &amp; Benefits'!$A:$I,3,FALSE)</f>
        <v>1.06</v>
      </c>
      <c r="K2144" s="101">
        <f>VLOOKUP($A2144,'2021-22 Salary &amp; Benefits'!$A:$I,4,FALSE)</f>
        <v>1.06</v>
      </c>
      <c r="L2144" s="45">
        <f t="shared" si="455"/>
        <v>583</v>
      </c>
      <c r="M2144" s="29">
        <v>15</v>
      </c>
      <c r="N2144" s="31">
        <f t="shared" si="456"/>
        <v>38.866666666666667</v>
      </c>
      <c r="O2144" s="29">
        <v>1.1000000000000001</v>
      </c>
      <c r="P2144" s="29">
        <v>36</v>
      </c>
      <c r="Q2144" s="32">
        <f t="shared" si="457"/>
        <v>1539.1200000000001</v>
      </c>
      <c r="R2144" s="122">
        <f t="shared" si="458"/>
        <v>1.7101333333333335</v>
      </c>
      <c r="S2144" s="25">
        <f>VLOOKUP($A2144,'2021-22 Salary &amp; Benefits'!$A:$I,5,FALSE)</f>
        <v>67585</v>
      </c>
      <c r="T2144" s="25">
        <f>VLOOKUP($A2144,'2021-22 Salary &amp; Benefits'!$A:$I,6,FALSE)</f>
        <v>68937</v>
      </c>
      <c r="U2144" s="26">
        <f t="shared" si="459"/>
        <v>122514.12301333336</v>
      </c>
      <c r="V2144" s="26">
        <f t="shared" si="460"/>
        <v>2450.8262826666614</v>
      </c>
      <c r="W2144" s="26">
        <f>'2021-22 Salary &amp; Benefits'!G$6</f>
        <v>11848.32</v>
      </c>
      <c r="X2144" s="28">
        <f>'2021-22 Salary &amp; Benefits'!H$6</f>
        <v>0.2271</v>
      </c>
      <c r="Y2144" s="28">
        <f>'2021-22 Salary &amp; Benefits'!I$6</f>
        <v>0.22070000000000001</v>
      </c>
      <c r="Z2144" s="26">
        <f t="shared" si="461"/>
        <v>48626.06167291254</v>
      </c>
      <c r="AA2144" s="27">
        <f t="shared" si="465"/>
        <v>2082.7491549333336</v>
      </c>
      <c r="AB2144" s="27">
        <f t="shared" si="462"/>
        <v>459.66273849378672</v>
      </c>
      <c r="AC2144" s="27">
        <f t="shared" si="463"/>
        <v>2542.41189342712</v>
      </c>
      <c r="AD2144" s="26">
        <f t="shared" si="464"/>
        <v>176133.42286233968</v>
      </c>
    </row>
    <row r="2145" spans="1:30" s="5" customFormat="1">
      <c r="A2145" s="129" t="s">
        <v>2294</v>
      </c>
      <c r="B2145" s="129" t="s">
        <v>164</v>
      </c>
      <c r="C2145" s="130">
        <v>3735</v>
      </c>
      <c r="D2145" s="129" t="s">
        <v>189</v>
      </c>
      <c r="E2145" s="169">
        <f>VLOOKUP($C2145,'2020-21 School Level AAFTE'!$C:$Z,11,FALSE)</f>
        <v>0.5837</v>
      </c>
      <c r="F2145" s="169" t="str">
        <f>VLOOKUP($C2145,'2020-21 School Level AAFTE'!$C:$Z,8,FALSE)</f>
        <v>Yes</v>
      </c>
      <c r="G2145" s="167">
        <f>VLOOKUP($C2145,'2020-21 School Level AAFTE'!$C:$I,7,FALSE)</f>
        <v>474.55</v>
      </c>
      <c r="H2145" s="145">
        <f>IFERROR(IF(F2145= "yes",VLOOKUP(C2145,Summary!$B:$I,5,0),0),0)</f>
        <v>0</v>
      </c>
      <c r="I2145" s="143">
        <f t="shared" si="454"/>
        <v>474.55</v>
      </c>
      <c r="J2145" s="101">
        <f>VLOOKUP($A2145,'2021-22 Salary &amp; Benefits'!$A:$I,3,FALSE)</f>
        <v>1.06</v>
      </c>
      <c r="K2145" s="101">
        <f>VLOOKUP($A2145,'2021-22 Salary &amp; Benefits'!$A:$I,4,FALSE)</f>
        <v>1.06</v>
      </c>
      <c r="L2145" s="45">
        <f t="shared" si="455"/>
        <v>474.55</v>
      </c>
      <c r="M2145" s="29">
        <v>15</v>
      </c>
      <c r="N2145" s="31">
        <f t="shared" si="456"/>
        <v>31.636666666666667</v>
      </c>
      <c r="O2145" s="29">
        <v>1.1000000000000001</v>
      </c>
      <c r="P2145" s="29">
        <v>36</v>
      </c>
      <c r="Q2145" s="32">
        <f t="shared" si="457"/>
        <v>1252.8120000000001</v>
      </c>
      <c r="R2145" s="122">
        <f t="shared" si="458"/>
        <v>1.3920133333333335</v>
      </c>
      <c r="S2145" s="25">
        <f>VLOOKUP($A2145,'2021-22 Salary &amp; Benefits'!$A:$I,5,FALSE)</f>
        <v>67585</v>
      </c>
      <c r="T2145" s="25">
        <f>VLOOKUP($A2145,'2021-22 Salary &amp; Benefits'!$A:$I,6,FALSE)</f>
        <v>68937</v>
      </c>
      <c r="U2145" s="26">
        <f t="shared" si="459"/>
        <v>99723.974401333355</v>
      </c>
      <c r="V2145" s="26">
        <f t="shared" si="460"/>
        <v>1994.9221482666617</v>
      </c>
      <c r="W2145" s="26">
        <f>'2021-22 Salary &amp; Benefits'!G$6</f>
        <v>11848.32</v>
      </c>
      <c r="X2145" s="28">
        <f>'2021-22 Salary &amp; Benefits'!H$6</f>
        <v>0.2271</v>
      </c>
      <c r="Y2145" s="28">
        <f>'2021-22 Salary &amp; Benefits'!I$6</f>
        <v>0.22070000000000001</v>
      </c>
      <c r="Z2145" s="26">
        <f t="shared" si="461"/>
        <v>39580.613322265257</v>
      </c>
      <c r="AA2145" s="27">
        <f t="shared" si="465"/>
        <v>1695.3149424933335</v>
      </c>
      <c r="AB2145" s="27">
        <f t="shared" si="462"/>
        <v>374.15600780827873</v>
      </c>
      <c r="AC2145" s="27">
        <f t="shared" si="463"/>
        <v>2069.4709503016124</v>
      </c>
      <c r="AD2145" s="26">
        <f t="shared" si="464"/>
        <v>143368.98082216689</v>
      </c>
    </row>
    <row r="2146" spans="1:30" s="5" customFormat="1">
      <c r="A2146" s="129" t="s">
        <v>2294</v>
      </c>
      <c r="B2146" s="129" t="s">
        <v>164</v>
      </c>
      <c r="C2146" s="130">
        <v>2690</v>
      </c>
      <c r="D2146" s="129" t="s">
        <v>173</v>
      </c>
      <c r="E2146" s="169">
        <f>VLOOKUP($C2146,'2020-21 School Level AAFTE'!$C:$Z,11,FALSE)</f>
        <v>0.60270000000000001</v>
      </c>
      <c r="F2146" s="169" t="str">
        <f>VLOOKUP($C2146,'2020-21 School Level AAFTE'!$C:$Z,8,FALSE)</f>
        <v>Yes</v>
      </c>
      <c r="G2146" s="167">
        <f>VLOOKUP($C2146,'2020-21 School Level AAFTE'!$C:$I,7,FALSE)</f>
        <v>343.73</v>
      </c>
      <c r="H2146" s="145">
        <f>IFERROR(IF(F2146= "yes",VLOOKUP(C2146,Summary!$B:$I,5,0),0),0)</f>
        <v>0</v>
      </c>
      <c r="I2146" s="144">
        <f t="shared" si="454"/>
        <v>343.73</v>
      </c>
      <c r="J2146" s="101">
        <f>VLOOKUP($A2146,'2021-22 Salary &amp; Benefits'!$A:$I,3,FALSE)</f>
        <v>1.06</v>
      </c>
      <c r="K2146" s="101">
        <f>VLOOKUP($A2146,'2021-22 Salary &amp; Benefits'!$A:$I,4,FALSE)</f>
        <v>1.06</v>
      </c>
      <c r="L2146" s="121">
        <f t="shared" si="455"/>
        <v>343.73</v>
      </c>
      <c r="M2146" s="29">
        <v>15</v>
      </c>
      <c r="N2146" s="31">
        <f t="shared" si="456"/>
        <v>22.915333333333333</v>
      </c>
      <c r="O2146" s="29">
        <v>1.1000000000000001</v>
      </c>
      <c r="P2146" s="29">
        <v>36</v>
      </c>
      <c r="Q2146" s="32">
        <f t="shared" si="457"/>
        <v>907.44719999999995</v>
      </c>
      <c r="R2146" s="122">
        <f t="shared" si="458"/>
        <v>1.0082746666666667</v>
      </c>
      <c r="S2146" s="25">
        <f>VLOOKUP($A2146,'2021-22 Salary &amp; Benefits'!$A:$I,5,FALSE)</f>
        <v>67585</v>
      </c>
      <c r="T2146" s="25">
        <f>VLOOKUP($A2146,'2021-22 Salary &amp; Benefits'!$A:$I,6,FALSE)</f>
        <v>68937</v>
      </c>
      <c r="U2146" s="26">
        <f t="shared" si="459"/>
        <v>72232.89794746667</v>
      </c>
      <c r="V2146" s="26">
        <f t="shared" si="460"/>
        <v>1444.9785902933363</v>
      </c>
      <c r="W2146" s="26">
        <f>'2021-22 Salary &amp; Benefits'!G$6</f>
        <v>11848.32</v>
      </c>
      <c r="X2146" s="28">
        <f>'2021-22 Salary &amp; Benefits'!H$6</f>
        <v>0.2271</v>
      </c>
      <c r="Y2146" s="28">
        <f>'2021-22 Salary &amp; Benefits'!I$6</f>
        <v>0.22070000000000001</v>
      </c>
      <c r="Z2146" s="26">
        <f t="shared" si="461"/>
        <v>28669.358797307417</v>
      </c>
      <c r="AA2146" s="27">
        <f t="shared" si="465"/>
        <v>1227.9646089626667</v>
      </c>
      <c r="AB2146" s="27">
        <f t="shared" si="462"/>
        <v>271.01178919806057</v>
      </c>
      <c r="AC2146" s="27">
        <f t="shared" si="463"/>
        <v>1498.9763981607273</v>
      </c>
      <c r="AD2146" s="26">
        <f t="shared" si="464"/>
        <v>103846.21173322815</v>
      </c>
    </row>
    <row r="2147" spans="1:30" s="5" customFormat="1">
      <c r="A2147" s="129" t="s">
        <v>2294</v>
      </c>
      <c r="B2147" s="129" t="s">
        <v>164</v>
      </c>
      <c r="C2147" s="130">
        <v>2610</v>
      </c>
      <c r="D2147" s="129" t="s">
        <v>169</v>
      </c>
      <c r="E2147" s="169">
        <f>VLOOKUP($C2147,'2020-21 School Level AAFTE'!$C:$Z,11,FALSE)</f>
        <v>0.4551</v>
      </c>
      <c r="F2147" s="169" t="str">
        <f>VLOOKUP($C2147,'2020-21 School Level AAFTE'!$C:$Z,8,FALSE)</f>
        <v>No</v>
      </c>
      <c r="G2147" s="167">
        <f>VLOOKUP($C2147,'2020-21 School Level AAFTE'!$C:$I,7,FALSE)</f>
        <v>253.77</v>
      </c>
      <c r="H2147" s="145">
        <f>IFERROR(IF(F2147= "yes",VLOOKUP(C2147,Summary!$B:$I,5,0),0),0)</f>
        <v>0</v>
      </c>
      <c r="I2147" s="143">
        <f t="shared" si="454"/>
        <v>0</v>
      </c>
      <c r="J2147" s="101">
        <f>VLOOKUP($A2147,'2021-22 Salary &amp; Benefits'!$A:$I,3,FALSE)</f>
        <v>1.06</v>
      </c>
      <c r="K2147" s="101">
        <f>VLOOKUP($A2147,'2021-22 Salary &amp; Benefits'!$A:$I,4,FALSE)</f>
        <v>1.06</v>
      </c>
      <c r="L2147" s="45">
        <f t="shared" si="455"/>
        <v>0</v>
      </c>
      <c r="M2147" s="29">
        <v>15</v>
      </c>
      <c r="N2147" s="31">
        <f t="shared" si="456"/>
        <v>0</v>
      </c>
      <c r="O2147" s="29">
        <v>1.1000000000000001</v>
      </c>
      <c r="P2147" s="29">
        <v>36</v>
      </c>
      <c r="Q2147" s="32">
        <f t="shared" si="457"/>
        <v>0</v>
      </c>
      <c r="R2147" s="122">
        <f t="shared" si="458"/>
        <v>0</v>
      </c>
      <c r="S2147" s="25">
        <f>VLOOKUP($A2147,'2021-22 Salary &amp; Benefits'!$A:$I,5,FALSE)</f>
        <v>67585</v>
      </c>
      <c r="T2147" s="25">
        <f>VLOOKUP($A2147,'2021-22 Salary &amp; Benefits'!$A:$I,6,FALSE)</f>
        <v>68937</v>
      </c>
      <c r="U2147" s="26">
        <f t="shared" si="459"/>
        <v>0</v>
      </c>
      <c r="V2147" s="26">
        <f t="shared" si="460"/>
        <v>0</v>
      </c>
      <c r="W2147" s="26">
        <f>'2021-22 Salary &amp; Benefits'!G$6</f>
        <v>11848.32</v>
      </c>
      <c r="X2147" s="28">
        <f>'2021-22 Salary &amp; Benefits'!H$6</f>
        <v>0.2271</v>
      </c>
      <c r="Y2147" s="28">
        <f>'2021-22 Salary &amp; Benefits'!I$6</f>
        <v>0.22070000000000001</v>
      </c>
      <c r="Z2147" s="26">
        <f t="shared" si="461"/>
        <v>0</v>
      </c>
      <c r="AA2147" s="27">
        <f t="shared" si="465"/>
        <v>0</v>
      </c>
      <c r="AB2147" s="27">
        <f t="shared" si="462"/>
        <v>0</v>
      </c>
      <c r="AC2147" s="27">
        <f t="shared" si="463"/>
        <v>0</v>
      </c>
      <c r="AD2147" s="26">
        <f t="shared" si="464"/>
        <v>0</v>
      </c>
    </row>
    <row r="2148" spans="1:30" s="5" customFormat="1">
      <c r="A2148" s="129" t="s">
        <v>2294</v>
      </c>
      <c r="B2148" s="129" t="s">
        <v>164</v>
      </c>
      <c r="C2148" s="130">
        <v>3081</v>
      </c>
      <c r="D2148" s="129" t="s">
        <v>180</v>
      </c>
      <c r="E2148" s="169">
        <f>VLOOKUP($C2148,'2020-21 School Level AAFTE'!$C:$Z,11,FALSE)</f>
        <v>0.6119</v>
      </c>
      <c r="F2148" s="169" t="str">
        <f>VLOOKUP($C2148,'2020-21 School Level AAFTE'!$C:$Z,8,FALSE)</f>
        <v>Yes</v>
      </c>
      <c r="G2148" s="167">
        <f>VLOOKUP($C2148,'2020-21 School Level AAFTE'!$C:$I,7,FALSE)</f>
        <v>1135.27</v>
      </c>
      <c r="H2148" s="145">
        <f>IFERROR(IF(F2148= "yes",VLOOKUP(C2148,Summary!$B:$I,5,0),0),0)</f>
        <v>0</v>
      </c>
      <c r="I2148" s="144">
        <f t="shared" si="454"/>
        <v>1135.27</v>
      </c>
      <c r="J2148" s="101">
        <f>VLOOKUP($A2148,'2021-22 Salary &amp; Benefits'!$A:$I,3,FALSE)</f>
        <v>1.06</v>
      </c>
      <c r="K2148" s="101">
        <f>VLOOKUP($A2148,'2021-22 Salary &amp; Benefits'!$A:$I,4,FALSE)</f>
        <v>1.06</v>
      </c>
      <c r="L2148" s="121">
        <f t="shared" si="455"/>
        <v>1135.27</v>
      </c>
      <c r="M2148" s="29">
        <v>15</v>
      </c>
      <c r="N2148" s="31">
        <f t="shared" si="456"/>
        <v>75.684666666666672</v>
      </c>
      <c r="O2148" s="29">
        <v>1.1000000000000001</v>
      </c>
      <c r="P2148" s="29">
        <v>36</v>
      </c>
      <c r="Q2148" s="32">
        <f t="shared" si="457"/>
        <v>2997.1128000000008</v>
      </c>
      <c r="R2148" s="122">
        <f t="shared" si="458"/>
        <v>3.330125333333334</v>
      </c>
      <c r="S2148" s="25">
        <f>VLOOKUP($A2148,'2021-22 Salary &amp; Benefits'!$A:$I,5,FALSE)</f>
        <v>67585</v>
      </c>
      <c r="T2148" s="25">
        <f>VLOOKUP($A2148,'2021-22 Salary &amp; Benefits'!$A:$I,6,FALSE)</f>
        <v>68937</v>
      </c>
      <c r="U2148" s="26">
        <f t="shared" si="459"/>
        <v>238570.5118925334</v>
      </c>
      <c r="V2148" s="26">
        <f t="shared" si="460"/>
        <v>4772.4692177066463</v>
      </c>
      <c r="W2148" s="26">
        <f>'2021-22 Salary &amp; Benefits'!G$6</f>
        <v>11848.32</v>
      </c>
      <c r="X2148" s="28">
        <f>'2021-22 Salary &amp; Benefits'!H$6</f>
        <v>0.2271</v>
      </c>
      <c r="Y2148" s="28">
        <f>'2021-22 Salary &amp; Benefits'!I$6</f>
        <v>0.22070000000000001</v>
      </c>
      <c r="Z2148" s="26">
        <f t="shared" si="461"/>
        <v>94689.037796582197</v>
      </c>
      <c r="AA2148" s="27">
        <f t="shared" si="465"/>
        <v>4055.7163518373336</v>
      </c>
      <c r="AB2148" s="27">
        <f t="shared" si="462"/>
        <v>895.0965988504995</v>
      </c>
      <c r="AC2148" s="27">
        <f t="shared" si="463"/>
        <v>4950.8129506878331</v>
      </c>
      <c r="AD2148" s="26">
        <f t="shared" si="464"/>
        <v>342982.83185751009</v>
      </c>
    </row>
    <row r="2149" spans="1:30" s="5" customFormat="1">
      <c r="A2149" s="129" t="s">
        <v>2294</v>
      </c>
      <c r="B2149" s="129" t="s">
        <v>164</v>
      </c>
      <c r="C2149" s="130">
        <v>3543</v>
      </c>
      <c r="D2149" s="129" t="s">
        <v>184</v>
      </c>
      <c r="E2149" s="169">
        <f>VLOOKUP($C2149,'2020-21 School Level AAFTE'!$C:$Z,11,FALSE)</f>
        <v>0.48</v>
      </c>
      <c r="F2149" s="169" t="str">
        <f>VLOOKUP($C2149,'2020-21 School Level AAFTE'!$C:$Z,8,FALSE)</f>
        <v>No</v>
      </c>
      <c r="G2149" s="167">
        <f>VLOOKUP($C2149,'2020-21 School Level AAFTE'!$C:$I,7,FALSE)</f>
        <v>649.26</v>
      </c>
      <c r="H2149" s="145">
        <f>IFERROR(IF(F2149= "yes",VLOOKUP(C2149,Summary!$B:$I,5,0),0),0)</f>
        <v>0</v>
      </c>
      <c r="I2149" s="143">
        <f t="shared" si="454"/>
        <v>0</v>
      </c>
      <c r="J2149" s="101">
        <f>VLOOKUP($A2149,'2021-22 Salary &amp; Benefits'!$A:$I,3,FALSE)</f>
        <v>1.06</v>
      </c>
      <c r="K2149" s="101">
        <f>VLOOKUP($A2149,'2021-22 Salary &amp; Benefits'!$A:$I,4,FALSE)</f>
        <v>1.06</v>
      </c>
      <c r="L2149" s="45">
        <f t="shared" si="455"/>
        <v>0</v>
      </c>
      <c r="M2149" s="29">
        <v>15</v>
      </c>
      <c r="N2149" s="31">
        <f t="shared" si="456"/>
        <v>0</v>
      </c>
      <c r="O2149" s="29">
        <v>1.1000000000000001</v>
      </c>
      <c r="P2149" s="29">
        <v>36</v>
      </c>
      <c r="Q2149" s="32">
        <f t="shared" si="457"/>
        <v>0</v>
      </c>
      <c r="R2149" s="122">
        <f t="shared" si="458"/>
        <v>0</v>
      </c>
      <c r="S2149" s="25">
        <f>VLOOKUP($A2149,'2021-22 Salary &amp; Benefits'!$A:$I,5,FALSE)</f>
        <v>67585</v>
      </c>
      <c r="T2149" s="25">
        <f>VLOOKUP($A2149,'2021-22 Salary &amp; Benefits'!$A:$I,6,FALSE)</f>
        <v>68937</v>
      </c>
      <c r="U2149" s="26">
        <f t="shared" si="459"/>
        <v>0</v>
      </c>
      <c r="V2149" s="26">
        <f t="shared" si="460"/>
        <v>0</v>
      </c>
      <c r="W2149" s="26">
        <f>'2021-22 Salary &amp; Benefits'!G$6</f>
        <v>11848.32</v>
      </c>
      <c r="X2149" s="28">
        <f>'2021-22 Salary &amp; Benefits'!H$6</f>
        <v>0.2271</v>
      </c>
      <c r="Y2149" s="28">
        <f>'2021-22 Salary &amp; Benefits'!I$6</f>
        <v>0.22070000000000001</v>
      </c>
      <c r="Z2149" s="26">
        <f t="shared" si="461"/>
        <v>0</v>
      </c>
      <c r="AA2149" s="27">
        <f t="shared" si="465"/>
        <v>0</v>
      </c>
      <c r="AB2149" s="27">
        <f t="shared" si="462"/>
        <v>0</v>
      </c>
      <c r="AC2149" s="27">
        <f t="shared" si="463"/>
        <v>0</v>
      </c>
      <c r="AD2149" s="26">
        <f t="shared" si="464"/>
        <v>0</v>
      </c>
    </row>
    <row r="2150" spans="1:30" s="5" customFormat="1">
      <c r="A2150" s="129" t="s">
        <v>2294</v>
      </c>
      <c r="B2150" s="129" t="s">
        <v>164</v>
      </c>
      <c r="C2150" s="130">
        <v>4591</v>
      </c>
      <c r="D2150" s="129" t="s">
        <v>198</v>
      </c>
      <c r="E2150" s="169">
        <f>VLOOKUP($C2150,'2020-21 School Level AAFTE'!$C:$Z,11,FALSE)</f>
        <v>0.27060000000000001</v>
      </c>
      <c r="F2150" s="169" t="str">
        <f>VLOOKUP($C2150,'2020-21 School Level AAFTE'!$C:$Z,8,FALSE)</f>
        <v>No</v>
      </c>
      <c r="G2150" s="167">
        <f>VLOOKUP($C2150,'2020-21 School Level AAFTE'!$C:$I,7,FALSE)</f>
        <v>817.03</v>
      </c>
      <c r="H2150" s="145">
        <f>IFERROR(IF(F2150= "yes",VLOOKUP(C2150,Summary!$B:$I,5,0),0),0)</f>
        <v>0</v>
      </c>
      <c r="I2150" s="143">
        <f t="shared" si="454"/>
        <v>0</v>
      </c>
      <c r="J2150" s="101">
        <f>VLOOKUP($A2150,'2021-22 Salary &amp; Benefits'!$A:$I,3,FALSE)</f>
        <v>1.06</v>
      </c>
      <c r="K2150" s="101">
        <f>VLOOKUP($A2150,'2021-22 Salary &amp; Benefits'!$A:$I,4,FALSE)</f>
        <v>1.06</v>
      </c>
      <c r="L2150" s="45">
        <f t="shared" si="455"/>
        <v>0</v>
      </c>
      <c r="M2150" s="29">
        <v>15</v>
      </c>
      <c r="N2150" s="31">
        <f t="shared" si="456"/>
        <v>0</v>
      </c>
      <c r="O2150" s="29">
        <v>1.1000000000000001</v>
      </c>
      <c r="P2150" s="29">
        <v>36</v>
      </c>
      <c r="Q2150" s="32">
        <f t="shared" si="457"/>
        <v>0</v>
      </c>
      <c r="R2150" s="122">
        <f t="shared" si="458"/>
        <v>0</v>
      </c>
      <c r="S2150" s="25">
        <f>VLOOKUP($A2150,'2021-22 Salary &amp; Benefits'!$A:$I,5,FALSE)</f>
        <v>67585</v>
      </c>
      <c r="T2150" s="25">
        <f>VLOOKUP($A2150,'2021-22 Salary &amp; Benefits'!$A:$I,6,FALSE)</f>
        <v>68937</v>
      </c>
      <c r="U2150" s="26">
        <f t="shared" si="459"/>
        <v>0</v>
      </c>
      <c r="V2150" s="26">
        <f t="shared" si="460"/>
        <v>0</v>
      </c>
      <c r="W2150" s="26">
        <f>'2021-22 Salary &amp; Benefits'!G$6</f>
        <v>11848.32</v>
      </c>
      <c r="X2150" s="28">
        <f>'2021-22 Salary &amp; Benefits'!H$6</f>
        <v>0.2271</v>
      </c>
      <c r="Y2150" s="28">
        <f>'2021-22 Salary &amp; Benefits'!I$6</f>
        <v>0.22070000000000001</v>
      </c>
      <c r="Z2150" s="26">
        <f t="shared" si="461"/>
        <v>0</v>
      </c>
      <c r="AA2150" s="27">
        <f t="shared" si="465"/>
        <v>0</v>
      </c>
      <c r="AB2150" s="27">
        <f t="shared" si="462"/>
        <v>0</v>
      </c>
      <c r="AC2150" s="27">
        <f t="shared" si="463"/>
        <v>0</v>
      </c>
      <c r="AD2150" s="26">
        <f t="shared" si="464"/>
        <v>0</v>
      </c>
    </row>
    <row r="2151" spans="1:30" s="5" customFormat="1">
      <c r="A2151" s="129" t="s">
        <v>2294</v>
      </c>
      <c r="B2151" s="129" t="s">
        <v>164</v>
      </c>
      <c r="C2151" s="130">
        <v>3017</v>
      </c>
      <c r="D2151" s="129" t="s">
        <v>178</v>
      </c>
      <c r="E2151" s="169">
        <f>VLOOKUP($C2151,'2020-21 School Level AAFTE'!$C:$Z,11,FALSE)</f>
        <v>0.27</v>
      </c>
      <c r="F2151" s="169" t="str">
        <f>VLOOKUP($C2151,'2020-21 School Level AAFTE'!$C:$Z,8,FALSE)</f>
        <v>No</v>
      </c>
      <c r="G2151" s="167">
        <f>VLOOKUP($C2151,'2020-21 School Level AAFTE'!$C:$I,7,FALSE)</f>
        <v>395.11</v>
      </c>
      <c r="H2151" s="145">
        <f>IFERROR(IF(F2151= "yes",VLOOKUP(C2151,Summary!$B:$I,5,0),0),0)</f>
        <v>0</v>
      </c>
      <c r="I2151" s="144">
        <f t="shared" si="454"/>
        <v>0</v>
      </c>
      <c r="J2151" s="101">
        <f>VLOOKUP($A2151,'2021-22 Salary &amp; Benefits'!$A:$I,3,FALSE)</f>
        <v>1.06</v>
      </c>
      <c r="K2151" s="101">
        <f>VLOOKUP($A2151,'2021-22 Salary &amp; Benefits'!$A:$I,4,FALSE)</f>
        <v>1.06</v>
      </c>
      <c r="L2151" s="121">
        <f t="shared" si="455"/>
        <v>0</v>
      </c>
      <c r="M2151" s="29">
        <v>15</v>
      </c>
      <c r="N2151" s="31">
        <f t="shared" si="456"/>
        <v>0</v>
      </c>
      <c r="O2151" s="29">
        <v>1.1000000000000001</v>
      </c>
      <c r="P2151" s="29">
        <v>36</v>
      </c>
      <c r="Q2151" s="32">
        <f t="shared" si="457"/>
        <v>0</v>
      </c>
      <c r="R2151" s="122">
        <f t="shared" si="458"/>
        <v>0</v>
      </c>
      <c r="S2151" s="25">
        <f>VLOOKUP($A2151,'2021-22 Salary &amp; Benefits'!$A:$I,5,FALSE)</f>
        <v>67585</v>
      </c>
      <c r="T2151" s="25">
        <f>VLOOKUP($A2151,'2021-22 Salary &amp; Benefits'!$A:$I,6,FALSE)</f>
        <v>68937</v>
      </c>
      <c r="U2151" s="26">
        <f t="shared" si="459"/>
        <v>0</v>
      </c>
      <c r="V2151" s="26">
        <f t="shared" si="460"/>
        <v>0</v>
      </c>
      <c r="W2151" s="26">
        <f>'2021-22 Salary &amp; Benefits'!G$6</f>
        <v>11848.32</v>
      </c>
      <c r="X2151" s="28">
        <f>'2021-22 Salary &amp; Benefits'!H$6</f>
        <v>0.2271</v>
      </c>
      <c r="Y2151" s="28">
        <f>'2021-22 Salary &amp; Benefits'!I$6</f>
        <v>0.22070000000000001</v>
      </c>
      <c r="Z2151" s="26">
        <f t="shared" si="461"/>
        <v>0</v>
      </c>
      <c r="AA2151" s="27">
        <f t="shared" si="465"/>
        <v>0</v>
      </c>
      <c r="AB2151" s="27">
        <f t="shared" si="462"/>
        <v>0</v>
      </c>
      <c r="AC2151" s="27">
        <f t="shared" si="463"/>
        <v>0</v>
      </c>
      <c r="AD2151" s="26">
        <f t="shared" si="464"/>
        <v>0</v>
      </c>
    </row>
    <row r="2152" spans="1:30" s="5" customFormat="1">
      <c r="A2152" s="129" t="s">
        <v>2294</v>
      </c>
      <c r="B2152" s="129" t="s">
        <v>164</v>
      </c>
      <c r="C2152" s="130">
        <v>3932</v>
      </c>
      <c r="D2152" s="129" t="s">
        <v>191</v>
      </c>
      <c r="E2152" s="169">
        <f>VLOOKUP($C2152,'2020-21 School Level AAFTE'!$C:$Z,11,FALSE)</f>
        <v>0.45069999999999999</v>
      </c>
      <c r="F2152" s="169" t="str">
        <f>VLOOKUP($C2152,'2020-21 School Level AAFTE'!$C:$Z,8,FALSE)</f>
        <v>No</v>
      </c>
      <c r="G2152" s="167">
        <f>VLOOKUP($C2152,'2020-21 School Level AAFTE'!$C:$I,7,FALSE)</f>
        <v>78.78</v>
      </c>
      <c r="H2152" s="145">
        <f>IFERROR(IF(F2152= "yes",VLOOKUP(C2152,Summary!$B:$I,5,0),0),0)</f>
        <v>0</v>
      </c>
      <c r="I2152" s="144">
        <f t="shared" si="454"/>
        <v>0</v>
      </c>
      <c r="J2152" s="101">
        <f>VLOOKUP($A2152,'2021-22 Salary &amp; Benefits'!$A:$I,3,FALSE)</f>
        <v>1.06</v>
      </c>
      <c r="K2152" s="101">
        <f>VLOOKUP($A2152,'2021-22 Salary &amp; Benefits'!$A:$I,4,FALSE)</f>
        <v>1.06</v>
      </c>
      <c r="L2152" s="121">
        <f t="shared" si="455"/>
        <v>0</v>
      </c>
      <c r="M2152" s="29">
        <v>15</v>
      </c>
      <c r="N2152" s="31">
        <f t="shared" si="456"/>
        <v>0</v>
      </c>
      <c r="O2152" s="29">
        <v>1.1000000000000001</v>
      </c>
      <c r="P2152" s="29">
        <v>36</v>
      </c>
      <c r="Q2152" s="32">
        <f t="shared" si="457"/>
        <v>0</v>
      </c>
      <c r="R2152" s="122">
        <f t="shared" si="458"/>
        <v>0</v>
      </c>
      <c r="S2152" s="25">
        <f>VLOOKUP($A2152,'2021-22 Salary &amp; Benefits'!$A:$I,5,FALSE)</f>
        <v>67585</v>
      </c>
      <c r="T2152" s="25">
        <f>VLOOKUP($A2152,'2021-22 Salary &amp; Benefits'!$A:$I,6,FALSE)</f>
        <v>68937</v>
      </c>
      <c r="U2152" s="26">
        <f t="shared" si="459"/>
        <v>0</v>
      </c>
      <c r="V2152" s="26">
        <f t="shared" si="460"/>
        <v>0</v>
      </c>
      <c r="W2152" s="26">
        <f>'2021-22 Salary &amp; Benefits'!G$6</f>
        <v>11848.32</v>
      </c>
      <c r="X2152" s="28">
        <f>'2021-22 Salary &amp; Benefits'!H$6</f>
        <v>0.2271</v>
      </c>
      <c r="Y2152" s="28">
        <f>'2021-22 Salary &amp; Benefits'!I$6</f>
        <v>0.22070000000000001</v>
      </c>
      <c r="Z2152" s="26">
        <f t="shared" si="461"/>
        <v>0</v>
      </c>
      <c r="AA2152" s="27">
        <f t="shared" si="465"/>
        <v>0</v>
      </c>
      <c r="AB2152" s="27">
        <f t="shared" si="462"/>
        <v>0</v>
      </c>
      <c r="AC2152" s="27">
        <f t="shared" si="463"/>
        <v>0</v>
      </c>
      <c r="AD2152" s="26">
        <f t="shared" si="464"/>
        <v>0</v>
      </c>
    </row>
    <row r="2153" spans="1:30" s="5" customFormat="1">
      <c r="A2153" s="129" t="s">
        <v>2294</v>
      </c>
      <c r="B2153" s="129" t="s">
        <v>164</v>
      </c>
      <c r="C2153" s="130">
        <v>2318</v>
      </c>
      <c r="D2153" s="129" t="s">
        <v>50</v>
      </c>
      <c r="E2153" s="169">
        <f>VLOOKUP($C2153,'2020-21 School Level AAFTE'!$C:$Z,11,FALSE)</f>
        <v>0.52939999999999998</v>
      </c>
      <c r="F2153" s="169" t="str">
        <f>VLOOKUP($C2153,'2020-21 School Level AAFTE'!$C:$Z,8,FALSE)</f>
        <v>Yes</v>
      </c>
      <c r="G2153" s="167">
        <f>VLOOKUP($C2153,'2020-21 School Level AAFTE'!$C:$I,7,FALSE)</f>
        <v>353.04</v>
      </c>
      <c r="H2153" s="145">
        <f>IFERROR(IF(F2153= "yes",VLOOKUP(C2153,Summary!$B:$I,5,0),0),0)</f>
        <v>0</v>
      </c>
      <c r="I2153" s="143">
        <f t="shared" si="454"/>
        <v>353.04</v>
      </c>
      <c r="J2153" s="101">
        <f>VLOOKUP($A2153,'2021-22 Salary &amp; Benefits'!$A:$I,3,FALSE)</f>
        <v>1.06</v>
      </c>
      <c r="K2153" s="101">
        <f>VLOOKUP($A2153,'2021-22 Salary &amp; Benefits'!$A:$I,4,FALSE)</f>
        <v>1.06</v>
      </c>
      <c r="L2153" s="45">
        <f t="shared" si="455"/>
        <v>353.04</v>
      </c>
      <c r="M2153" s="29">
        <v>15</v>
      </c>
      <c r="N2153" s="31">
        <f t="shared" si="456"/>
        <v>23.536000000000001</v>
      </c>
      <c r="O2153" s="29">
        <v>1.1000000000000001</v>
      </c>
      <c r="P2153" s="29">
        <v>36</v>
      </c>
      <c r="Q2153" s="32">
        <f t="shared" si="457"/>
        <v>932.02560000000017</v>
      </c>
      <c r="R2153" s="122">
        <f t="shared" si="458"/>
        <v>1.0355840000000003</v>
      </c>
      <c r="S2153" s="25">
        <f>VLOOKUP($A2153,'2021-22 Salary &amp; Benefits'!$A:$I,5,FALSE)</f>
        <v>67585</v>
      </c>
      <c r="T2153" s="25">
        <f>VLOOKUP($A2153,'2021-22 Salary &amp; Benefits'!$A:$I,6,FALSE)</f>
        <v>68937</v>
      </c>
      <c r="U2153" s="26">
        <f t="shared" si="459"/>
        <v>74189.341318400024</v>
      </c>
      <c r="V2153" s="26">
        <f t="shared" si="460"/>
        <v>1484.1161420799908</v>
      </c>
      <c r="W2153" s="26">
        <f>'2021-22 Salary &amp; Benefits'!G$6</f>
        <v>11848.32</v>
      </c>
      <c r="X2153" s="28">
        <f>'2021-22 Salary &amp; Benefits'!H$6</f>
        <v>0.2271</v>
      </c>
      <c r="Y2153" s="28">
        <f>'2021-22 Salary &amp; Benefits'!I$6</f>
        <v>0.22070000000000001</v>
      </c>
      <c r="Z2153" s="26">
        <f t="shared" si="461"/>
        <v>29445.874464845703</v>
      </c>
      <c r="AA2153" s="27">
        <f t="shared" si="465"/>
        <v>1261.2242910080004</v>
      </c>
      <c r="AB2153" s="27">
        <f t="shared" si="462"/>
        <v>278.35220102546572</v>
      </c>
      <c r="AC2153" s="27">
        <f t="shared" si="463"/>
        <v>1539.5764920334661</v>
      </c>
      <c r="AD2153" s="26">
        <f t="shared" si="464"/>
        <v>106658.90841735918</v>
      </c>
    </row>
    <row r="2154" spans="1:30" s="5" customFormat="1">
      <c r="A2154" s="129" t="s">
        <v>2294</v>
      </c>
      <c r="B2154" s="129" t="s">
        <v>164</v>
      </c>
      <c r="C2154" s="130">
        <v>3734</v>
      </c>
      <c r="D2154" s="129" t="s">
        <v>188</v>
      </c>
      <c r="E2154" s="169">
        <f>VLOOKUP($C2154,'2020-21 School Level AAFTE'!$C:$Z,11,FALSE)</f>
        <v>0.76700000000000002</v>
      </c>
      <c r="F2154" s="169" t="str">
        <f>VLOOKUP($C2154,'2020-21 School Level AAFTE'!$C:$Z,8,FALSE)</f>
        <v>Yes</v>
      </c>
      <c r="G2154" s="167">
        <f>VLOOKUP($C2154,'2020-21 School Level AAFTE'!$C:$I,7,FALSE)</f>
        <v>390.01</v>
      </c>
      <c r="H2154" s="145">
        <f>IFERROR(IF(F2154= "yes",VLOOKUP(C2154,Summary!$B:$I,5,0),0),0)</f>
        <v>0</v>
      </c>
      <c r="I2154" s="144">
        <f t="shared" si="454"/>
        <v>390.01</v>
      </c>
      <c r="J2154" s="101">
        <f>VLOOKUP($A2154,'2021-22 Salary &amp; Benefits'!$A:$I,3,FALSE)</f>
        <v>1.06</v>
      </c>
      <c r="K2154" s="101">
        <f>VLOOKUP($A2154,'2021-22 Salary &amp; Benefits'!$A:$I,4,FALSE)</f>
        <v>1.06</v>
      </c>
      <c r="L2154" s="121">
        <f t="shared" si="455"/>
        <v>390.01</v>
      </c>
      <c r="M2154" s="29">
        <v>15</v>
      </c>
      <c r="N2154" s="31">
        <f t="shared" si="456"/>
        <v>26.000666666666667</v>
      </c>
      <c r="O2154" s="29">
        <v>1.1000000000000001</v>
      </c>
      <c r="P2154" s="29">
        <v>36</v>
      </c>
      <c r="Q2154" s="32">
        <f t="shared" si="457"/>
        <v>1029.6264000000001</v>
      </c>
      <c r="R2154" s="122">
        <f t="shared" si="458"/>
        <v>1.1440293333333333</v>
      </c>
      <c r="S2154" s="25">
        <f>VLOOKUP($A2154,'2021-22 Salary &amp; Benefits'!$A:$I,5,FALSE)</f>
        <v>67585</v>
      </c>
      <c r="T2154" s="25">
        <f>VLOOKUP($A2154,'2021-22 Salary &amp; Benefits'!$A:$I,6,FALSE)</f>
        <v>68937</v>
      </c>
      <c r="U2154" s="26">
        <f t="shared" si="459"/>
        <v>81958.375842933339</v>
      </c>
      <c r="V2154" s="26">
        <f t="shared" si="460"/>
        <v>1639.5313181866659</v>
      </c>
      <c r="W2154" s="26">
        <f>'2021-22 Salary &amp; Benefits'!G$6</f>
        <v>11848.32</v>
      </c>
      <c r="X2154" s="28">
        <f>'2021-22 Salary &amp; Benefits'!H$6</f>
        <v>0.2271</v>
      </c>
      <c r="Y2154" s="28">
        <f>'2021-22 Salary &amp; Benefits'!I$6</f>
        <v>0.22070000000000001</v>
      </c>
      <c r="Z2154" s="26">
        <f t="shared" si="461"/>
        <v>32529.417346573959</v>
      </c>
      <c r="AA2154" s="27">
        <f t="shared" si="465"/>
        <v>1393.2984526853334</v>
      </c>
      <c r="AB2154" s="27">
        <f t="shared" si="462"/>
        <v>307.50096850765306</v>
      </c>
      <c r="AC2154" s="27">
        <f t="shared" si="463"/>
        <v>1700.7994211929863</v>
      </c>
      <c r="AD2154" s="26">
        <f t="shared" si="464"/>
        <v>117828.12392888695</v>
      </c>
    </row>
    <row r="2155" spans="1:30" s="5" customFormat="1">
      <c r="A2155" s="129" t="s">
        <v>2294</v>
      </c>
      <c r="B2155" s="129" t="s">
        <v>164</v>
      </c>
      <c r="C2155" s="130">
        <v>3146</v>
      </c>
      <c r="D2155" s="129" t="s">
        <v>181</v>
      </c>
      <c r="E2155" s="169">
        <f>VLOOKUP($C2155,'2020-21 School Level AAFTE'!$C:$Z,11,FALSE)</f>
        <v>0.77259999999999995</v>
      </c>
      <c r="F2155" s="169" t="str">
        <f>VLOOKUP($C2155,'2020-21 School Level AAFTE'!$C:$Z,8,FALSE)</f>
        <v>Yes</v>
      </c>
      <c r="G2155" s="167">
        <f>VLOOKUP($C2155,'2020-21 School Level AAFTE'!$C:$I,7,FALSE)</f>
        <v>1028.52</v>
      </c>
      <c r="H2155" s="145">
        <f>IFERROR(IF(F2155= "yes",VLOOKUP(C2155,Summary!$B:$I,5,0),0),0)</f>
        <v>0</v>
      </c>
      <c r="I2155" s="144">
        <f t="shared" si="454"/>
        <v>1028.52</v>
      </c>
      <c r="J2155" s="101">
        <f>VLOOKUP($A2155,'2021-22 Salary &amp; Benefits'!$A:$I,3,FALSE)</f>
        <v>1.06</v>
      </c>
      <c r="K2155" s="101">
        <f>VLOOKUP($A2155,'2021-22 Salary &amp; Benefits'!$A:$I,4,FALSE)</f>
        <v>1.06</v>
      </c>
      <c r="L2155" s="121">
        <f t="shared" si="455"/>
        <v>1028.52</v>
      </c>
      <c r="M2155" s="29">
        <v>15</v>
      </c>
      <c r="N2155" s="31">
        <f t="shared" si="456"/>
        <v>68.567999999999998</v>
      </c>
      <c r="O2155" s="29">
        <v>1.1000000000000001</v>
      </c>
      <c r="P2155" s="29">
        <v>36</v>
      </c>
      <c r="Q2155" s="32">
        <f t="shared" si="457"/>
        <v>2715.2928000000002</v>
      </c>
      <c r="R2155" s="122">
        <f t="shared" si="458"/>
        <v>3.0169920000000001</v>
      </c>
      <c r="S2155" s="25">
        <f>VLOOKUP($A2155,'2021-22 Salary &amp; Benefits'!$A:$I,5,FALSE)</f>
        <v>67585</v>
      </c>
      <c r="T2155" s="25">
        <f>VLOOKUP($A2155,'2021-22 Salary &amp; Benefits'!$A:$I,6,FALSE)</f>
        <v>68937</v>
      </c>
      <c r="U2155" s="26">
        <f t="shared" si="459"/>
        <v>216137.60857920002</v>
      </c>
      <c r="V2155" s="26">
        <f t="shared" si="460"/>
        <v>4323.7115750399826</v>
      </c>
      <c r="W2155" s="26">
        <f>'2021-22 Salary &amp; Benefits'!G$6</f>
        <v>11848.32</v>
      </c>
      <c r="X2155" s="28">
        <f>'2021-22 Salary &amp; Benefits'!H$6</f>
        <v>0.2271</v>
      </c>
      <c r="Y2155" s="28">
        <f>'2021-22 Salary &amp; Benefits'!I$6</f>
        <v>0.22070000000000001</v>
      </c>
      <c r="Z2155" s="26">
        <f t="shared" si="461"/>
        <v>85785.380706387659</v>
      </c>
      <c r="AA2155" s="27">
        <f t="shared" si="465"/>
        <v>3674.3553359040006</v>
      </c>
      <c r="AB2155" s="27">
        <f t="shared" si="462"/>
        <v>810.93022263401292</v>
      </c>
      <c r="AC2155" s="27">
        <f t="shared" si="463"/>
        <v>4485.2855585380139</v>
      </c>
      <c r="AD2155" s="26">
        <f t="shared" si="464"/>
        <v>310731.98641916568</v>
      </c>
    </row>
    <row r="2156" spans="1:30" s="5" customFormat="1">
      <c r="A2156" s="129" t="s">
        <v>2294</v>
      </c>
      <c r="B2156" s="129" t="s">
        <v>164</v>
      </c>
      <c r="C2156" s="130">
        <v>2723</v>
      </c>
      <c r="D2156" s="129" t="s">
        <v>174</v>
      </c>
      <c r="E2156" s="169">
        <f>VLOOKUP($C2156,'2020-21 School Level AAFTE'!$C:$Z,11,FALSE)</f>
        <v>0.52959999999999996</v>
      </c>
      <c r="F2156" s="169" t="str">
        <f>VLOOKUP($C2156,'2020-21 School Level AAFTE'!$C:$Z,8,FALSE)</f>
        <v>Yes</v>
      </c>
      <c r="G2156" s="167">
        <f>VLOOKUP($C2156,'2020-21 School Level AAFTE'!$C:$I,7,FALSE)</f>
        <v>442.42</v>
      </c>
      <c r="H2156" s="145">
        <f>IFERROR(IF(F2156= "yes",VLOOKUP(C2156,Summary!$B:$I,5,0),0),0)</f>
        <v>0</v>
      </c>
      <c r="I2156" s="144">
        <f t="shared" si="454"/>
        <v>442.42</v>
      </c>
      <c r="J2156" s="101">
        <f>VLOOKUP($A2156,'2021-22 Salary &amp; Benefits'!$A:$I,3,FALSE)</f>
        <v>1.06</v>
      </c>
      <c r="K2156" s="101">
        <f>VLOOKUP($A2156,'2021-22 Salary &amp; Benefits'!$A:$I,4,FALSE)</f>
        <v>1.06</v>
      </c>
      <c r="L2156" s="121">
        <f t="shared" si="455"/>
        <v>442.42</v>
      </c>
      <c r="M2156" s="29">
        <v>15</v>
      </c>
      <c r="N2156" s="31">
        <f t="shared" si="456"/>
        <v>29.494666666666667</v>
      </c>
      <c r="O2156" s="29">
        <v>1.1000000000000001</v>
      </c>
      <c r="P2156" s="29">
        <v>36</v>
      </c>
      <c r="Q2156" s="32">
        <f t="shared" si="457"/>
        <v>1167.9888000000001</v>
      </c>
      <c r="R2156" s="122">
        <f t="shared" si="458"/>
        <v>1.2977653333333334</v>
      </c>
      <c r="S2156" s="25">
        <f>VLOOKUP($A2156,'2021-22 Salary &amp; Benefits'!$A:$I,5,FALSE)</f>
        <v>67585</v>
      </c>
      <c r="T2156" s="25">
        <f>VLOOKUP($A2156,'2021-22 Salary &amp; Benefits'!$A:$I,6,FALSE)</f>
        <v>68937</v>
      </c>
      <c r="U2156" s="26">
        <f t="shared" si="459"/>
        <v>92972.038256533342</v>
      </c>
      <c r="V2156" s="26">
        <f t="shared" si="460"/>
        <v>1859.853454506665</v>
      </c>
      <c r="W2156" s="26">
        <f>'2021-22 Salary &amp; Benefits'!G$6</f>
        <v>11848.32</v>
      </c>
      <c r="X2156" s="28">
        <f>'2021-22 Salary &amp; Benefits'!H$6</f>
        <v>0.2271</v>
      </c>
      <c r="Y2156" s="28">
        <f>'2021-22 Salary &amp; Benefits'!I$6</f>
        <v>0.22070000000000001</v>
      </c>
      <c r="Z2156" s="26">
        <f t="shared" si="461"/>
        <v>36900.758499708347</v>
      </c>
      <c r="AA2156" s="27">
        <f t="shared" si="465"/>
        <v>1580.5315285173335</v>
      </c>
      <c r="AB2156" s="27">
        <f t="shared" si="462"/>
        <v>348.82330834377552</v>
      </c>
      <c r="AC2156" s="27">
        <f t="shared" si="463"/>
        <v>1929.3548368611091</v>
      </c>
      <c r="AD2156" s="26">
        <f t="shared" si="464"/>
        <v>133662.00504760948</v>
      </c>
    </row>
    <row r="2157" spans="1:30" s="5" customFormat="1">
      <c r="A2157" s="129" t="s">
        <v>2294</v>
      </c>
      <c r="B2157" s="129" t="s">
        <v>164</v>
      </c>
      <c r="C2157" s="130">
        <v>5342</v>
      </c>
      <c r="D2157" s="129" t="s">
        <v>201</v>
      </c>
      <c r="E2157" s="169">
        <f>VLOOKUP($C2157,'2020-21 School Level AAFTE'!$C:$Z,11,FALSE)</f>
        <v>0.58260000000000001</v>
      </c>
      <c r="F2157" s="169" t="str">
        <f>VLOOKUP($C2157,'2020-21 School Level AAFTE'!$C:$Z,8,FALSE)</f>
        <v>Yes</v>
      </c>
      <c r="G2157" s="167">
        <f>VLOOKUP($C2157,'2020-21 School Level AAFTE'!$C:$I,7,FALSE)</f>
        <v>259.83999999999997</v>
      </c>
      <c r="H2157" s="145">
        <f>IFERROR(IF(F2157= "yes",VLOOKUP(C2157,Summary!$B:$I,5,0),0),0)</f>
        <v>0</v>
      </c>
      <c r="I2157" s="144">
        <f t="shared" si="454"/>
        <v>259.83999999999997</v>
      </c>
      <c r="J2157" s="101">
        <f>VLOOKUP($A2157,'2021-22 Salary &amp; Benefits'!$A:$I,3,FALSE)</f>
        <v>1.06</v>
      </c>
      <c r="K2157" s="101">
        <f>VLOOKUP($A2157,'2021-22 Salary &amp; Benefits'!$A:$I,4,FALSE)</f>
        <v>1.06</v>
      </c>
      <c r="L2157" s="121">
        <f t="shared" si="455"/>
        <v>259.83999999999997</v>
      </c>
      <c r="M2157" s="29">
        <v>15</v>
      </c>
      <c r="N2157" s="31">
        <f t="shared" si="456"/>
        <v>17.322666666666667</v>
      </c>
      <c r="O2157" s="29">
        <v>1.1000000000000001</v>
      </c>
      <c r="P2157" s="29">
        <v>36</v>
      </c>
      <c r="Q2157" s="32">
        <f t="shared" si="457"/>
        <v>685.97760000000005</v>
      </c>
      <c r="R2157" s="122">
        <f t="shared" si="458"/>
        <v>0.76219733333333339</v>
      </c>
      <c r="S2157" s="25">
        <f>VLOOKUP($A2157,'2021-22 Salary &amp; Benefits'!$A:$I,5,FALSE)</f>
        <v>67585</v>
      </c>
      <c r="T2157" s="25">
        <f>VLOOKUP($A2157,'2021-22 Salary &amp; Benefits'!$A:$I,6,FALSE)</f>
        <v>68937</v>
      </c>
      <c r="U2157" s="26">
        <f t="shared" si="459"/>
        <v>54603.893179733343</v>
      </c>
      <c r="V2157" s="26">
        <f t="shared" si="460"/>
        <v>1092.3202423466646</v>
      </c>
      <c r="W2157" s="26">
        <f>'2021-22 Salary &amp; Benefits'!G$6</f>
        <v>11848.32</v>
      </c>
      <c r="X2157" s="28">
        <f>'2021-22 Salary &amp; Benefits'!H$6</f>
        <v>0.2271</v>
      </c>
      <c r="Y2157" s="28">
        <f>'2021-22 Salary &amp; Benefits'!I$6</f>
        <v>0.22070000000000001</v>
      </c>
      <c r="Z2157" s="26">
        <f t="shared" si="461"/>
        <v>21672.377127083353</v>
      </c>
      <c r="AA2157" s="27">
        <f t="shared" si="465"/>
        <v>928.27022370133341</v>
      </c>
      <c r="AB2157" s="27">
        <f t="shared" si="462"/>
        <v>204.86923837088429</v>
      </c>
      <c r="AC2157" s="27">
        <f t="shared" si="463"/>
        <v>1133.1394620722176</v>
      </c>
      <c r="AD2157" s="26">
        <f t="shared" si="464"/>
        <v>78501.730011235588</v>
      </c>
    </row>
    <row r="2158" spans="1:30" s="5" customFormat="1">
      <c r="A2158" s="129" t="s">
        <v>2294</v>
      </c>
      <c r="B2158" s="129" t="s">
        <v>164</v>
      </c>
      <c r="C2158" s="130">
        <v>2644</v>
      </c>
      <c r="D2158" s="129" t="s">
        <v>172</v>
      </c>
      <c r="E2158" s="169">
        <f>VLOOKUP($C2158,'2020-21 School Level AAFTE'!$C:$Z,11,FALSE)</f>
        <v>0.69289999999999996</v>
      </c>
      <c r="F2158" s="169" t="str">
        <f>VLOOKUP($C2158,'2020-21 School Level AAFTE'!$C:$Z,8,FALSE)</f>
        <v>Yes</v>
      </c>
      <c r="G2158" s="167">
        <f>VLOOKUP($C2158,'2020-21 School Level AAFTE'!$C:$I,7,FALSE)</f>
        <v>606.21</v>
      </c>
      <c r="H2158" s="145">
        <f>IFERROR(IF(F2158= "yes",VLOOKUP(C2158,Summary!$B:$I,5,0),0),0)</f>
        <v>0</v>
      </c>
      <c r="I2158" s="144">
        <f t="shared" si="454"/>
        <v>606.21</v>
      </c>
      <c r="J2158" s="101">
        <f>VLOOKUP($A2158,'2021-22 Salary &amp; Benefits'!$A:$I,3,FALSE)</f>
        <v>1.06</v>
      </c>
      <c r="K2158" s="101">
        <f>VLOOKUP($A2158,'2021-22 Salary &amp; Benefits'!$A:$I,4,FALSE)</f>
        <v>1.06</v>
      </c>
      <c r="L2158" s="121">
        <f t="shared" si="455"/>
        <v>606.21</v>
      </c>
      <c r="M2158" s="29">
        <v>15</v>
      </c>
      <c r="N2158" s="31">
        <f t="shared" si="456"/>
        <v>40.414000000000001</v>
      </c>
      <c r="O2158" s="29">
        <v>1.1000000000000001</v>
      </c>
      <c r="P2158" s="29">
        <v>36</v>
      </c>
      <c r="Q2158" s="32">
        <f t="shared" si="457"/>
        <v>1600.3944000000001</v>
      </c>
      <c r="R2158" s="122">
        <f t="shared" si="458"/>
        <v>1.7782160000000002</v>
      </c>
      <c r="S2158" s="25">
        <f>VLOOKUP($A2158,'2021-22 Salary &amp; Benefits'!$A:$I,5,FALSE)</f>
        <v>67585</v>
      </c>
      <c r="T2158" s="25">
        <f>VLOOKUP($A2158,'2021-22 Salary &amp; Benefits'!$A:$I,6,FALSE)</f>
        <v>68937</v>
      </c>
      <c r="U2158" s="26">
        <f t="shared" si="459"/>
        <v>127391.57206160003</v>
      </c>
      <c r="V2158" s="26">
        <f t="shared" si="460"/>
        <v>2548.3969139199908</v>
      </c>
      <c r="W2158" s="26">
        <f>'2021-22 Salary &amp; Benefits'!G$6</f>
        <v>11848.32</v>
      </c>
      <c r="X2158" s="28">
        <f>'2021-22 Salary &amp; Benefits'!H$6</f>
        <v>0.2271</v>
      </c>
      <c r="Y2158" s="28">
        <f>'2021-22 Salary &amp; Benefits'!I$6</f>
        <v>0.22070000000000001</v>
      </c>
      <c r="Z2158" s="26">
        <f t="shared" si="461"/>
        <v>50561.929411211509</v>
      </c>
      <c r="AA2158" s="27">
        <f t="shared" si="465"/>
        <v>2165.6661495920002</v>
      </c>
      <c r="AB2158" s="27">
        <f t="shared" si="462"/>
        <v>477.96251921495445</v>
      </c>
      <c r="AC2158" s="27">
        <f t="shared" si="463"/>
        <v>2643.6286688069549</v>
      </c>
      <c r="AD2158" s="26">
        <f t="shared" si="464"/>
        <v>183145.52705553846</v>
      </c>
    </row>
    <row r="2159" spans="1:30" s="5" customFormat="1">
      <c r="A2159" s="129" t="s">
        <v>2294</v>
      </c>
      <c r="B2159" s="129" t="s">
        <v>164</v>
      </c>
      <c r="C2159" s="130">
        <v>4410</v>
      </c>
      <c r="D2159" s="129" t="s">
        <v>144</v>
      </c>
      <c r="E2159" s="169">
        <f>VLOOKUP($C2159,'2020-21 School Level AAFTE'!$C:$Z,11,FALSE)</f>
        <v>0.80940000000000001</v>
      </c>
      <c r="F2159" s="169" t="str">
        <f>VLOOKUP($C2159,'2020-21 School Level AAFTE'!$C:$Z,8,FALSE)</f>
        <v>Yes</v>
      </c>
      <c r="G2159" s="167">
        <f>VLOOKUP($C2159,'2020-21 School Level AAFTE'!$C:$I,7,FALSE)</f>
        <v>571.4</v>
      </c>
      <c r="H2159" s="145">
        <f>IFERROR(IF(F2159= "yes",VLOOKUP(C2159,Summary!$B:$I,5,0),0),0)</f>
        <v>0</v>
      </c>
      <c r="I2159" s="144">
        <f t="shared" si="454"/>
        <v>571.4</v>
      </c>
      <c r="J2159" s="101">
        <f>VLOOKUP($A2159,'2021-22 Salary &amp; Benefits'!$A:$I,3,FALSE)</f>
        <v>1.06</v>
      </c>
      <c r="K2159" s="101">
        <f>VLOOKUP($A2159,'2021-22 Salary &amp; Benefits'!$A:$I,4,FALSE)</f>
        <v>1.06</v>
      </c>
      <c r="L2159" s="121">
        <f t="shared" si="455"/>
        <v>571.4</v>
      </c>
      <c r="M2159" s="29">
        <v>15</v>
      </c>
      <c r="N2159" s="31">
        <f t="shared" si="456"/>
        <v>38.093333333333334</v>
      </c>
      <c r="O2159" s="29">
        <v>1.1000000000000001</v>
      </c>
      <c r="P2159" s="29">
        <v>36</v>
      </c>
      <c r="Q2159" s="32">
        <f t="shared" si="457"/>
        <v>1508.4960000000001</v>
      </c>
      <c r="R2159" s="122">
        <f t="shared" si="458"/>
        <v>1.6761066666666669</v>
      </c>
      <c r="S2159" s="25">
        <f>VLOOKUP($A2159,'2021-22 Salary &amp; Benefits'!$A:$I,5,FALSE)</f>
        <v>67585</v>
      </c>
      <c r="T2159" s="25">
        <f>VLOOKUP($A2159,'2021-22 Salary &amp; Benefits'!$A:$I,6,FALSE)</f>
        <v>68937</v>
      </c>
      <c r="U2159" s="26">
        <f t="shared" si="459"/>
        <v>120076.44921066669</v>
      </c>
      <c r="V2159" s="26">
        <f t="shared" si="460"/>
        <v>2402.0619861333253</v>
      </c>
      <c r="W2159" s="26">
        <f>'2021-22 Salary &amp; Benefits'!G$6</f>
        <v>11848.32</v>
      </c>
      <c r="X2159" s="28">
        <f>'2021-22 Salary &amp; Benefits'!H$6</f>
        <v>0.2271</v>
      </c>
      <c r="Y2159" s="28">
        <f>'2021-22 Salary &amp; Benefits'!I$6</f>
        <v>0.22070000000000001</v>
      </c>
      <c r="Z2159" s="26">
        <f t="shared" si="461"/>
        <v>47658.544836882029</v>
      </c>
      <c r="AA2159" s="27">
        <f t="shared" si="465"/>
        <v>2041.3085199466668</v>
      </c>
      <c r="AB2159" s="27">
        <f t="shared" si="462"/>
        <v>450.51679035222941</v>
      </c>
      <c r="AC2159" s="27">
        <f t="shared" si="463"/>
        <v>2491.8253102988961</v>
      </c>
      <c r="AD2159" s="26">
        <f t="shared" si="464"/>
        <v>172628.8813439809</v>
      </c>
    </row>
    <row r="2160" spans="1:30" s="5" customFormat="1">
      <c r="A2160" s="151" t="s">
        <v>2294</v>
      </c>
      <c r="B2160" s="129" t="s">
        <v>164</v>
      </c>
      <c r="C2160" s="133">
        <v>4034</v>
      </c>
      <c r="D2160" s="151" t="s">
        <v>192</v>
      </c>
      <c r="E2160" s="169">
        <f>VLOOKUP($C2160,'2020-21 School Level AAFTE'!$C:$Z,11,FALSE)</f>
        <v>0.41360000000000002</v>
      </c>
      <c r="F2160" s="169" t="str">
        <f>VLOOKUP($C2160,'2020-21 School Level AAFTE'!$C:$Z,8,FALSE)</f>
        <v>No</v>
      </c>
      <c r="G2160" s="167">
        <f>VLOOKUP($C2160,'2020-21 School Level AAFTE'!$C:$I,7,FALSE)</f>
        <v>364.31</v>
      </c>
      <c r="H2160" s="145">
        <f>IFERROR(IF(F2160= "yes",VLOOKUP(C2160,Summary!$B:$I,5,0),0),0)</f>
        <v>0</v>
      </c>
      <c r="I2160" s="144">
        <f t="shared" si="454"/>
        <v>0</v>
      </c>
      <c r="J2160" s="101">
        <f>VLOOKUP($A2160,'2021-22 Salary &amp; Benefits'!$A:$I,3,FALSE)</f>
        <v>1.06</v>
      </c>
      <c r="K2160" s="101">
        <f>VLOOKUP($A2160,'2021-22 Salary &amp; Benefits'!$A:$I,4,FALSE)</f>
        <v>1.06</v>
      </c>
      <c r="L2160" s="121">
        <f t="shared" si="455"/>
        <v>0</v>
      </c>
      <c r="M2160" s="29">
        <v>15</v>
      </c>
      <c r="N2160" s="31">
        <f t="shared" si="456"/>
        <v>0</v>
      </c>
      <c r="O2160" s="29">
        <v>1.1000000000000001</v>
      </c>
      <c r="P2160" s="29">
        <v>36</v>
      </c>
      <c r="Q2160" s="32">
        <f t="shared" si="457"/>
        <v>0</v>
      </c>
      <c r="R2160" s="122">
        <f t="shared" si="458"/>
        <v>0</v>
      </c>
      <c r="S2160" s="25">
        <f>VLOOKUP($A2160,'2021-22 Salary &amp; Benefits'!$A:$I,5,FALSE)</f>
        <v>67585</v>
      </c>
      <c r="T2160" s="25">
        <f>VLOOKUP($A2160,'2021-22 Salary &amp; Benefits'!$A:$I,6,FALSE)</f>
        <v>68937</v>
      </c>
      <c r="U2160" s="26">
        <f t="shared" si="459"/>
        <v>0</v>
      </c>
      <c r="V2160" s="26">
        <f t="shared" si="460"/>
        <v>0</v>
      </c>
      <c r="W2160" s="26">
        <f>'2021-22 Salary &amp; Benefits'!G$6</f>
        <v>11848.32</v>
      </c>
      <c r="X2160" s="28">
        <f>'2021-22 Salary &amp; Benefits'!H$6</f>
        <v>0.2271</v>
      </c>
      <c r="Y2160" s="28">
        <f>'2021-22 Salary &amp; Benefits'!I$6</f>
        <v>0.22070000000000001</v>
      </c>
      <c r="Z2160" s="26">
        <f t="shared" si="461"/>
        <v>0</v>
      </c>
      <c r="AA2160" s="27">
        <f t="shared" si="465"/>
        <v>0</v>
      </c>
      <c r="AB2160" s="27">
        <f t="shared" si="462"/>
        <v>0</v>
      </c>
      <c r="AC2160" s="27">
        <f t="shared" si="463"/>
        <v>0</v>
      </c>
      <c r="AD2160" s="26">
        <f t="shared" si="464"/>
        <v>0</v>
      </c>
    </row>
    <row r="2161" spans="1:30" s="5" customFormat="1">
      <c r="A2161" s="129" t="s">
        <v>2294</v>
      </c>
      <c r="B2161" s="129" t="s">
        <v>164</v>
      </c>
      <c r="C2161" s="130">
        <v>2964</v>
      </c>
      <c r="D2161" s="129" t="s">
        <v>176</v>
      </c>
      <c r="E2161" s="169">
        <f>VLOOKUP($C2161,'2020-21 School Level AAFTE'!$C:$Z,11,FALSE)</f>
        <v>0.2923</v>
      </c>
      <c r="F2161" s="169" t="str">
        <f>VLOOKUP($C2161,'2020-21 School Level AAFTE'!$C:$Z,8,FALSE)</f>
        <v>No</v>
      </c>
      <c r="G2161" s="167">
        <f>VLOOKUP($C2161,'2020-21 School Level AAFTE'!$C:$I,7,FALSE)</f>
        <v>400.6</v>
      </c>
      <c r="H2161" s="145">
        <f>IFERROR(IF(F2161= "yes",VLOOKUP(C2161,Summary!$B:$I,5,0),0),0)</f>
        <v>0</v>
      </c>
      <c r="I2161" s="144">
        <f t="shared" si="454"/>
        <v>0</v>
      </c>
      <c r="J2161" s="101">
        <f>VLOOKUP($A2161,'2021-22 Salary &amp; Benefits'!$A:$I,3,FALSE)</f>
        <v>1.06</v>
      </c>
      <c r="K2161" s="101">
        <f>VLOOKUP($A2161,'2021-22 Salary &amp; Benefits'!$A:$I,4,FALSE)</f>
        <v>1.06</v>
      </c>
      <c r="L2161" s="121">
        <f t="shared" si="455"/>
        <v>0</v>
      </c>
      <c r="M2161" s="29">
        <v>15</v>
      </c>
      <c r="N2161" s="31">
        <f t="shared" si="456"/>
        <v>0</v>
      </c>
      <c r="O2161" s="29">
        <v>1.1000000000000001</v>
      </c>
      <c r="P2161" s="29">
        <v>36</v>
      </c>
      <c r="Q2161" s="32">
        <f t="shared" si="457"/>
        <v>0</v>
      </c>
      <c r="R2161" s="122">
        <f t="shared" si="458"/>
        <v>0</v>
      </c>
      <c r="S2161" s="25">
        <f>VLOOKUP($A2161,'2021-22 Salary &amp; Benefits'!$A:$I,5,FALSE)</f>
        <v>67585</v>
      </c>
      <c r="T2161" s="25">
        <f>VLOOKUP($A2161,'2021-22 Salary &amp; Benefits'!$A:$I,6,FALSE)</f>
        <v>68937</v>
      </c>
      <c r="U2161" s="26">
        <f t="shared" si="459"/>
        <v>0</v>
      </c>
      <c r="V2161" s="26">
        <f t="shared" si="460"/>
        <v>0</v>
      </c>
      <c r="W2161" s="26">
        <f>'2021-22 Salary &amp; Benefits'!G$6</f>
        <v>11848.32</v>
      </c>
      <c r="X2161" s="28">
        <f>'2021-22 Salary &amp; Benefits'!H$6</f>
        <v>0.2271</v>
      </c>
      <c r="Y2161" s="28">
        <f>'2021-22 Salary &amp; Benefits'!I$6</f>
        <v>0.22070000000000001</v>
      </c>
      <c r="Z2161" s="26">
        <f t="shared" si="461"/>
        <v>0</v>
      </c>
      <c r="AA2161" s="27">
        <f t="shared" si="465"/>
        <v>0</v>
      </c>
      <c r="AB2161" s="27">
        <f t="shared" si="462"/>
        <v>0</v>
      </c>
      <c r="AC2161" s="27">
        <f t="shared" si="463"/>
        <v>0</v>
      </c>
      <c r="AD2161" s="26">
        <f t="shared" si="464"/>
        <v>0</v>
      </c>
    </row>
    <row r="2162" spans="1:30" s="5" customFormat="1">
      <c r="A2162" s="129" t="s">
        <v>2294</v>
      </c>
      <c r="B2162" s="129" t="s">
        <v>164</v>
      </c>
      <c r="C2162" s="130">
        <v>3016</v>
      </c>
      <c r="D2162" s="129" t="s">
        <v>177</v>
      </c>
      <c r="E2162" s="169">
        <f>VLOOKUP($C2162,'2020-21 School Level AAFTE'!$C:$Z,11,FALSE)</f>
        <v>0.52159999999999995</v>
      </c>
      <c r="F2162" s="169" t="str">
        <f>VLOOKUP($C2162,'2020-21 School Level AAFTE'!$C:$Z,8,FALSE)</f>
        <v>Yes</v>
      </c>
      <c r="G2162" s="167">
        <f>VLOOKUP($C2162,'2020-21 School Level AAFTE'!$C:$I,7,FALSE)</f>
        <v>639.64</v>
      </c>
      <c r="H2162" s="145">
        <f>IFERROR(IF(F2162= "yes",VLOOKUP(C2162,Summary!$B:$I,5,0),0),0)</f>
        <v>0</v>
      </c>
      <c r="I2162" s="144">
        <f t="shared" si="454"/>
        <v>639.64</v>
      </c>
      <c r="J2162" s="101">
        <f>VLOOKUP($A2162,'2021-22 Salary &amp; Benefits'!$A:$I,3,FALSE)</f>
        <v>1.06</v>
      </c>
      <c r="K2162" s="101">
        <f>VLOOKUP($A2162,'2021-22 Salary &amp; Benefits'!$A:$I,4,FALSE)</f>
        <v>1.06</v>
      </c>
      <c r="L2162" s="121">
        <f t="shared" si="455"/>
        <v>639.64</v>
      </c>
      <c r="M2162" s="29">
        <v>15</v>
      </c>
      <c r="N2162" s="31">
        <f t="shared" si="456"/>
        <v>42.642666666666663</v>
      </c>
      <c r="O2162" s="29">
        <v>1.1000000000000001</v>
      </c>
      <c r="P2162" s="29">
        <v>36</v>
      </c>
      <c r="Q2162" s="32">
        <f t="shared" si="457"/>
        <v>1688.6496</v>
      </c>
      <c r="R2162" s="122">
        <f t="shared" si="458"/>
        <v>1.8762773333333334</v>
      </c>
      <c r="S2162" s="25">
        <f>VLOOKUP($A2162,'2021-22 Salary &amp; Benefits'!$A:$I,5,FALSE)</f>
        <v>67585</v>
      </c>
      <c r="T2162" s="25">
        <f>VLOOKUP($A2162,'2021-22 Salary &amp; Benefits'!$A:$I,6,FALSE)</f>
        <v>68937</v>
      </c>
      <c r="U2162" s="26">
        <f t="shared" si="459"/>
        <v>134416.69578773333</v>
      </c>
      <c r="V2162" s="26">
        <f t="shared" si="460"/>
        <v>2688.9305719466647</v>
      </c>
      <c r="W2162" s="26">
        <f>'2021-22 Salary &amp; Benefits'!G$6</f>
        <v>11848.32</v>
      </c>
      <c r="X2162" s="28">
        <f>'2021-22 Salary &amp; Benefits'!H$6</f>
        <v>0.2271</v>
      </c>
      <c r="Y2162" s="28">
        <f>'2021-22 Salary &amp; Benefits'!I$6</f>
        <v>0.22070000000000001</v>
      </c>
      <c r="Z2162" s="26">
        <f t="shared" si="461"/>
        <v>53350.212844702866</v>
      </c>
      <c r="AA2162" s="27">
        <f t="shared" si="465"/>
        <v>2285.0937726613333</v>
      </c>
      <c r="AB2162" s="27">
        <f t="shared" si="462"/>
        <v>504.32019562635628</v>
      </c>
      <c r="AC2162" s="27">
        <f t="shared" si="463"/>
        <v>2789.4139682876894</v>
      </c>
      <c r="AD2162" s="26">
        <f t="shared" si="464"/>
        <v>193245.25317267055</v>
      </c>
    </row>
    <row r="2163" spans="1:30" s="5" customFormat="1">
      <c r="A2163" s="129" t="s">
        <v>2294</v>
      </c>
      <c r="B2163" s="129" t="s">
        <v>164</v>
      </c>
      <c r="C2163" s="130">
        <v>4504</v>
      </c>
      <c r="D2163" s="129" t="s">
        <v>197</v>
      </c>
      <c r="E2163" s="169">
        <f>VLOOKUP($C2163,'2020-21 School Level AAFTE'!$C:$Z,11,FALSE)</f>
        <v>0.2422</v>
      </c>
      <c r="F2163" s="169" t="str">
        <f>VLOOKUP($C2163,'2020-21 School Level AAFTE'!$C:$Z,8,FALSE)</f>
        <v>No</v>
      </c>
      <c r="G2163" s="167">
        <f>VLOOKUP($C2163,'2020-21 School Level AAFTE'!$C:$I,7,FALSE)</f>
        <v>1696.36</v>
      </c>
      <c r="H2163" s="145">
        <f>IFERROR(IF(F2163= "yes",VLOOKUP(C2163,Summary!$B:$I,5,0),0),0)</f>
        <v>0</v>
      </c>
      <c r="I2163" s="144">
        <f t="shared" si="454"/>
        <v>0</v>
      </c>
      <c r="J2163" s="101">
        <f>VLOOKUP($A2163,'2021-22 Salary &amp; Benefits'!$A:$I,3,FALSE)</f>
        <v>1.06</v>
      </c>
      <c r="K2163" s="101">
        <f>VLOOKUP($A2163,'2021-22 Salary &amp; Benefits'!$A:$I,4,FALSE)</f>
        <v>1.06</v>
      </c>
      <c r="L2163" s="121">
        <f t="shared" si="455"/>
        <v>0</v>
      </c>
      <c r="M2163" s="29">
        <v>15</v>
      </c>
      <c r="N2163" s="31">
        <f t="shared" si="456"/>
        <v>0</v>
      </c>
      <c r="O2163" s="29">
        <v>1.1000000000000001</v>
      </c>
      <c r="P2163" s="29">
        <v>36</v>
      </c>
      <c r="Q2163" s="32">
        <f t="shared" si="457"/>
        <v>0</v>
      </c>
      <c r="R2163" s="122">
        <f t="shared" si="458"/>
        <v>0</v>
      </c>
      <c r="S2163" s="25">
        <f>VLOOKUP($A2163,'2021-22 Salary &amp; Benefits'!$A:$I,5,FALSE)</f>
        <v>67585</v>
      </c>
      <c r="T2163" s="25">
        <f>VLOOKUP($A2163,'2021-22 Salary &amp; Benefits'!$A:$I,6,FALSE)</f>
        <v>68937</v>
      </c>
      <c r="U2163" s="26">
        <f t="shared" si="459"/>
        <v>0</v>
      </c>
      <c r="V2163" s="26">
        <f t="shared" si="460"/>
        <v>0</v>
      </c>
      <c r="W2163" s="26">
        <f>'2021-22 Salary &amp; Benefits'!G$6</f>
        <v>11848.32</v>
      </c>
      <c r="X2163" s="28">
        <f>'2021-22 Salary &amp; Benefits'!H$6</f>
        <v>0.2271</v>
      </c>
      <c r="Y2163" s="28">
        <f>'2021-22 Salary &amp; Benefits'!I$6</f>
        <v>0.22070000000000001</v>
      </c>
      <c r="Z2163" s="26">
        <f t="shared" si="461"/>
        <v>0</v>
      </c>
      <c r="AA2163" s="27">
        <f t="shared" si="465"/>
        <v>0</v>
      </c>
      <c r="AB2163" s="27">
        <f t="shared" si="462"/>
        <v>0</v>
      </c>
      <c r="AC2163" s="27">
        <f t="shared" si="463"/>
        <v>0</v>
      </c>
      <c r="AD2163" s="26">
        <f t="shared" si="464"/>
        <v>0</v>
      </c>
    </row>
    <row r="2164" spans="1:30" s="5" customFormat="1">
      <c r="A2164" s="153" t="s">
        <v>2294</v>
      </c>
      <c r="B2164" s="129" t="s">
        <v>164</v>
      </c>
      <c r="C2164" s="139">
        <v>3556</v>
      </c>
      <c r="D2164" s="132" t="s">
        <v>185</v>
      </c>
      <c r="E2164" s="169">
        <f>VLOOKUP($C2164,'2020-21 School Level AAFTE'!$C:$Z,11,FALSE)</f>
        <v>0.4294</v>
      </c>
      <c r="F2164" s="169" t="str">
        <f>VLOOKUP($C2164,'2020-21 School Level AAFTE'!$C:$Z,8,FALSE)</f>
        <v>No</v>
      </c>
      <c r="G2164" s="167">
        <f>VLOOKUP($C2164,'2020-21 School Level AAFTE'!$C:$I,7,FALSE)</f>
        <v>143.29</v>
      </c>
      <c r="H2164" s="145">
        <f>IFERROR(IF(F2164= "yes",VLOOKUP(C2164,Summary!$B:$I,5,0),0),0)</f>
        <v>0</v>
      </c>
      <c r="I2164" s="144">
        <f t="shared" ref="I2164:I2221" si="466">IF(F2164= "yes", G2164,0)</f>
        <v>0</v>
      </c>
      <c r="J2164" s="101">
        <f>VLOOKUP($A2164,'2021-22 Salary &amp; Benefits'!$A:$I,3,FALSE)</f>
        <v>1.06</v>
      </c>
      <c r="K2164" s="101">
        <f>VLOOKUP($A2164,'2021-22 Salary &amp; Benefits'!$A:$I,4,FALSE)</f>
        <v>1.06</v>
      </c>
      <c r="L2164" s="121">
        <f t="shared" ref="L2164:L2221" si="467">IF(H2164&gt;0,H2164,I2164)</f>
        <v>0</v>
      </c>
      <c r="M2164" s="29">
        <v>15</v>
      </c>
      <c r="N2164" s="31">
        <f t="shared" ref="N2164:N2221" si="468">IF(L2164="no",0,L2164/M2164)</f>
        <v>0</v>
      </c>
      <c r="O2164" s="29">
        <v>1.1000000000000001</v>
      </c>
      <c r="P2164" s="29">
        <v>36</v>
      </c>
      <c r="Q2164" s="32">
        <f t="shared" ref="Q2164:Q2221" si="469">IF(L2164="no",0,N2164*O2164*P2164)</f>
        <v>0</v>
      </c>
      <c r="R2164" s="122">
        <f t="shared" ref="R2164:R2221" si="470">IF(L2164="no",0,Q2164/900)</f>
        <v>0</v>
      </c>
      <c r="S2164" s="25">
        <f>VLOOKUP($A2164,'2021-22 Salary &amp; Benefits'!$A:$I,5,FALSE)</f>
        <v>67585</v>
      </c>
      <c r="T2164" s="25">
        <f>VLOOKUP($A2164,'2021-22 Salary &amp; Benefits'!$A:$I,6,FALSE)</f>
        <v>68937</v>
      </c>
      <c r="U2164" s="26">
        <f t="shared" ref="U2164:U2221" si="471">$J2164*$S2164*$R2164</f>
        <v>0</v>
      </c>
      <c r="V2164" s="26">
        <f t="shared" ref="V2164:V2221" si="472">$K2164*$T2164*$R2164-U2164</f>
        <v>0</v>
      </c>
      <c r="W2164" s="26">
        <f>'2021-22 Salary &amp; Benefits'!G$6</f>
        <v>11848.32</v>
      </c>
      <c r="X2164" s="28">
        <f>'2021-22 Salary &amp; Benefits'!H$6</f>
        <v>0.2271</v>
      </c>
      <c r="Y2164" s="28">
        <f>'2021-22 Salary &amp; Benefits'!I$6</f>
        <v>0.22070000000000001</v>
      </c>
      <c r="Z2164" s="26">
        <f t="shared" ref="Z2164:Z2221" si="473">U2164*X2164+V2164*Y2164+R2164*W2164</f>
        <v>0</v>
      </c>
      <c r="AA2164" s="27">
        <f t="shared" si="465"/>
        <v>0</v>
      </c>
      <c r="AB2164" s="27">
        <f t="shared" ref="AB2164:AB2221" si="474">AA2164*Y2164</f>
        <v>0</v>
      </c>
      <c r="AC2164" s="27">
        <f t="shared" ref="AC2164:AC2221" si="475">SUM(AA2164:AB2164)</f>
        <v>0</v>
      </c>
      <c r="AD2164" s="26">
        <f t="shared" ref="AD2164:AD2221" si="476">SUM(Z2164,U2164:V2164,AC2164)</f>
        <v>0</v>
      </c>
    </row>
    <row r="2165" spans="1:30" s="5" customFormat="1">
      <c r="A2165" s="129" t="s">
        <v>2294</v>
      </c>
      <c r="B2165" s="129" t="s">
        <v>164</v>
      </c>
      <c r="C2165" s="130">
        <v>5271</v>
      </c>
      <c r="D2165" s="129" t="s">
        <v>200</v>
      </c>
      <c r="E2165" s="169">
        <f>VLOOKUP($C2165,'2020-21 School Level AAFTE'!$C:$Z,11,FALSE)</f>
        <v>0.26250000000000001</v>
      </c>
      <c r="F2165" s="169" t="str">
        <f>VLOOKUP($C2165,'2020-21 School Level AAFTE'!$C:$Z,8,FALSE)</f>
        <v>No</v>
      </c>
      <c r="G2165" s="167">
        <f>VLOOKUP($C2165,'2020-21 School Level AAFTE'!$C:$I,7,FALSE)</f>
        <v>512.91999999999996</v>
      </c>
      <c r="H2165" s="145">
        <f>IFERROR(IF(F2165= "yes",VLOOKUP(C2165,Summary!$B:$I,5,0),0),0)</f>
        <v>0</v>
      </c>
      <c r="I2165" s="144">
        <f t="shared" si="466"/>
        <v>0</v>
      </c>
      <c r="J2165" s="101">
        <f>VLOOKUP($A2165,'2021-22 Salary &amp; Benefits'!$A:$I,3,FALSE)</f>
        <v>1.06</v>
      </c>
      <c r="K2165" s="101">
        <f>VLOOKUP($A2165,'2021-22 Salary &amp; Benefits'!$A:$I,4,FALSE)</f>
        <v>1.06</v>
      </c>
      <c r="L2165" s="121">
        <f t="shared" si="467"/>
        <v>0</v>
      </c>
      <c r="M2165" s="29">
        <v>15</v>
      </c>
      <c r="N2165" s="31">
        <f t="shared" si="468"/>
        <v>0</v>
      </c>
      <c r="O2165" s="29">
        <v>1.1000000000000001</v>
      </c>
      <c r="P2165" s="29">
        <v>36</v>
      </c>
      <c r="Q2165" s="32">
        <f t="shared" si="469"/>
        <v>0</v>
      </c>
      <c r="R2165" s="122">
        <f t="shared" si="470"/>
        <v>0</v>
      </c>
      <c r="S2165" s="25">
        <f>VLOOKUP($A2165,'2021-22 Salary &amp; Benefits'!$A:$I,5,FALSE)</f>
        <v>67585</v>
      </c>
      <c r="T2165" s="25">
        <f>VLOOKUP($A2165,'2021-22 Salary &amp; Benefits'!$A:$I,6,FALSE)</f>
        <v>68937</v>
      </c>
      <c r="U2165" s="26">
        <f t="shared" si="471"/>
        <v>0</v>
      </c>
      <c r="V2165" s="26">
        <f t="shared" si="472"/>
        <v>0</v>
      </c>
      <c r="W2165" s="26">
        <f>'2021-22 Salary &amp; Benefits'!G$6</f>
        <v>11848.32</v>
      </c>
      <c r="X2165" s="28">
        <f>'2021-22 Salary &amp; Benefits'!H$6</f>
        <v>0.2271</v>
      </c>
      <c r="Y2165" s="28">
        <f>'2021-22 Salary &amp; Benefits'!I$6</f>
        <v>0.22070000000000001</v>
      </c>
      <c r="Z2165" s="26">
        <f t="shared" si="473"/>
        <v>0</v>
      </c>
      <c r="AA2165" s="27">
        <f t="shared" si="465"/>
        <v>0</v>
      </c>
      <c r="AB2165" s="27">
        <f t="shared" si="474"/>
        <v>0</v>
      </c>
      <c r="AC2165" s="27">
        <f t="shared" si="475"/>
        <v>0</v>
      </c>
      <c r="AD2165" s="26">
        <f t="shared" si="476"/>
        <v>0</v>
      </c>
    </row>
    <row r="2166" spans="1:30" s="5" customFormat="1">
      <c r="A2166" s="129" t="s">
        <v>2294</v>
      </c>
      <c r="B2166" s="129" t="s">
        <v>164</v>
      </c>
      <c r="C2166" s="130">
        <v>1689</v>
      </c>
      <c r="D2166" s="129" t="s">
        <v>166</v>
      </c>
      <c r="E2166" s="169">
        <f>VLOOKUP($C2166,'2020-21 School Level AAFTE'!$C:$Z,11,FALSE)</f>
        <v>0.21879999999999999</v>
      </c>
      <c r="F2166" s="169" t="str">
        <f>VLOOKUP($C2166,'2020-21 School Level AAFTE'!$C:$Z,8,FALSE)</f>
        <v>No</v>
      </c>
      <c r="G2166" s="167">
        <f>VLOOKUP($C2166,'2020-21 School Level AAFTE'!$C:$I,7,FALSE)</f>
        <v>596.82999999999993</v>
      </c>
      <c r="H2166" s="145">
        <f>IFERROR(IF(F2166= "yes",VLOOKUP(C2166,Summary!$B:$I,5,0),0),0)</f>
        <v>0</v>
      </c>
      <c r="I2166" s="143">
        <f t="shared" si="466"/>
        <v>0</v>
      </c>
      <c r="J2166" s="101">
        <f>VLOOKUP($A2166,'2021-22 Salary &amp; Benefits'!$A:$I,3,FALSE)</f>
        <v>1.06</v>
      </c>
      <c r="K2166" s="101">
        <f>VLOOKUP($A2166,'2021-22 Salary &amp; Benefits'!$A:$I,4,FALSE)</f>
        <v>1.06</v>
      </c>
      <c r="L2166" s="45">
        <f t="shared" si="467"/>
        <v>0</v>
      </c>
      <c r="M2166" s="29">
        <v>15</v>
      </c>
      <c r="N2166" s="31">
        <f t="shared" si="468"/>
        <v>0</v>
      </c>
      <c r="O2166" s="29">
        <v>1.1000000000000001</v>
      </c>
      <c r="P2166" s="29">
        <v>36</v>
      </c>
      <c r="Q2166" s="32">
        <f t="shared" si="469"/>
        <v>0</v>
      </c>
      <c r="R2166" s="122">
        <f t="shared" si="470"/>
        <v>0</v>
      </c>
      <c r="S2166" s="25">
        <f>VLOOKUP($A2166,'2021-22 Salary &amp; Benefits'!$A:$I,5,FALSE)</f>
        <v>67585</v>
      </c>
      <c r="T2166" s="25">
        <f>VLOOKUP($A2166,'2021-22 Salary &amp; Benefits'!$A:$I,6,FALSE)</f>
        <v>68937</v>
      </c>
      <c r="U2166" s="26">
        <f t="shared" si="471"/>
        <v>0</v>
      </c>
      <c r="V2166" s="26">
        <f t="shared" si="472"/>
        <v>0</v>
      </c>
      <c r="W2166" s="26">
        <f>'2021-22 Salary &amp; Benefits'!G$6</f>
        <v>11848.32</v>
      </c>
      <c r="X2166" s="28">
        <f>'2021-22 Salary &amp; Benefits'!H$6</f>
        <v>0.2271</v>
      </c>
      <c r="Y2166" s="28">
        <f>'2021-22 Salary &amp; Benefits'!I$6</f>
        <v>0.22070000000000001</v>
      </c>
      <c r="Z2166" s="26">
        <f t="shared" si="473"/>
        <v>0</v>
      </c>
      <c r="AA2166" s="27">
        <f t="shared" si="465"/>
        <v>0</v>
      </c>
      <c r="AB2166" s="27">
        <f t="shared" si="474"/>
        <v>0</v>
      </c>
      <c r="AC2166" s="27">
        <f t="shared" si="475"/>
        <v>0</v>
      </c>
      <c r="AD2166" s="26">
        <f t="shared" si="476"/>
        <v>0</v>
      </c>
    </row>
    <row r="2167" spans="1:30" s="5" customFormat="1">
      <c r="A2167" s="129" t="s">
        <v>2294</v>
      </c>
      <c r="B2167" s="129" t="s">
        <v>164</v>
      </c>
      <c r="C2167" s="130">
        <v>5149</v>
      </c>
      <c r="D2167" s="129" t="s">
        <v>199</v>
      </c>
      <c r="E2167" s="169">
        <f>VLOOKUP($C2167,'2020-21 School Level AAFTE'!$C:$Z,11,FALSE)</f>
        <v>0.5726</v>
      </c>
      <c r="F2167" s="169" t="str">
        <f>VLOOKUP($C2167,'2020-21 School Level AAFTE'!$C:$Z,8,FALSE)</f>
        <v>Yes</v>
      </c>
      <c r="G2167" s="167">
        <f>VLOOKUP($C2167,'2020-21 School Level AAFTE'!$C:$I,7,FALSE)</f>
        <v>336.16</v>
      </c>
      <c r="H2167" s="145">
        <f>IFERROR(IF(F2167= "yes",VLOOKUP(C2167,Summary!$B:$I,5,0),0),0)</f>
        <v>0</v>
      </c>
      <c r="I2167" s="143">
        <f t="shared" si="466"/>
        <v>336.16</v>
      </c>
      <c r="J2167" s="101">
        <f>VLOOKUP($A2167,'2021-22 Salary &amp; Benefits'!$A:$I,3,FALSE)</f>
        <v>1.06</v>
      </c>
      <c r="K2167" s="101">
        <f>VLOOKUP($A2167,'2021-22 Salary &amp; Benefits'!$A:$I,4,FALSE)</f>
        <v>1.06</v>
      </c>
      <c r="L2167" s="45">
        <f t="shared" si="467"/>
        <v>336.16</v>
      </c>
      <c r="M2167" s="29">
        <v>15</v>
      </c>
      <c r="N2167" s="31">
        <f t="shared" si="468"/>
        <v>22.410666666666668</v>
      </c>
      <c r="O2167" s="29">
        <v>1.1000000000000001</v>
      </c>
      <c r="P2167" s="29">
        <v>36</v>
      </c>
      <c r="Q2167" s="32">
        <f t="shared" si="469"/>
        <v>887.46240000000012</v>
      </c>
      <c r="R2167" s="122">
        <f t="shared" si="470"/>
        <v>0.98606933333333346</v>
      </c>
      <c r="S2167" s="25">
        <f>VLOOKUP($A2167,'2021-22 Salary &amp; Benefits'!$A:$I,5,FALSE)</f>
        <v>67585</v>
      </c>
      <c r="T2167" s="25">
        <f>VLOOKUP($A2167,'2021-22 Salary &amp; Benefits'!$A:$I,6,FALSE)</f>
        <v>68937</v>
      </c>
      <c r="U2167" s="26">
        <f t="shared" si="471"/>
        <v>70642.105646933342</v>
      </c>
      <c r="V2167" s="26">
        <f t="shared" si="472"/>
        <v>1413.1556829866749</v>
      </c>
      <c r="W2167" s="26">
        <f>'2021-22 Salary &amp; Benefits'!G$6</f>
        <v>11848.32</v>
      </c>
      <c r="X2167" s="28">
        <f>'2021-22 Salary &amp; Benefits'!H$6</f>
        <v>0.2271</v>
      </c>
      <c r="Y2167" s="28">
        <f>'2021-22 Salary &amp; Benefits'!I$6</f>
        <v>0.22070000000000001</v>
      </c>
      <c r="Z2167" s="26">
        <f t="shared" si="473"/>
        <v>28037.970655173722</v>
      </c>
      <c r="AA2167" s="27">
        <f t="shared" si="465"/>
        <v>1200.9210221653336</v>
      </c>
      <c r="AB2167" s="27">
        <f t="shared" si="474"/>
        <v>265.04326959188916</v>
      </c>
      <c r="AC2167" s="27">
        <f t="shared" si="475"/>
        <v>1465.9642917572228</v>
      </c>
      <c r="AD2167" s="26">
        <f t="shared" si="476"/>
        <v>101559.19627685095</v>
      </c>
    </row>
    <row r="2168" spans="1:30" s="5" customFormat="1">
      <c r="A2168" s="129" t="s">
        <v>2294</v>
      </c>
      <c r="B2168" s="129" t="s">
        <v>164</v>
      </c>
      <c r="C2168" s="130">
        <v>2828</v>
      </c>
      <c r="D2168" s="129" t="s">
        <v>175</v>
      </c>
      <c r="E2168" s="169">
        <f>VLOOKUP($C2168,'2020-21 School Level AAFTE'!$C:$Z,11,FALSE)</f>
        <v>0.57740000000000002</v>
      </c>
      <c r="F2168" s="169" t="str">
        <f>VLOOKUP($C2168,'2020-21 School Level AAFTE'!$C:$Z,8,FALSE)</f>
        <v>Yes</v>
      </c>
      <c r="G2168" s="167">
        <f>VLOOKUP($C2168,'2020-21 School Level AAFTE'!$C:$I,7,FALSE)</f>
        <v>631.5</v>
      </c>
      <c r="H2168" s="145">
        <f>IFERROR(IF(F2168= "yes",VLOOKUP(C2168,Summary!$B:$I,5,0),0),0)</f>
        <v>0</v>
      </c>
      <c r="I2168" s="143">
        <f t="shared" si="466"/>
        <v>631.5</v>
      </c>
      <c r="J2168" s="101">
        <f>VLOOKUP($A2168,'2021-22 Salary &amp; Benefits'!$A:$I,3,FALSE)</f>
        <v>1.06</v>
      </c>
      <c r="K2168" s="101">
        <f>VLOOKUP($A2168,'2021-22 Salary &amp; Benefits'!$A:$I,4,FALSE)</f>
        <v>1.06</v>
      </c>
      <c r="L2168" s="45">
        <f t="shared" si="467"/>
        <v>631.5</v>
      </c>
      <c r="M2168" s="29">
        <v>15</v>
      </c>
      <c r="N2168" s="31">
        <f t="shared" si="468"/>
        <v>42.1</v>
      </c>
      <c r="O2168" s="29">
        <v>1.1000000000000001</v>
      </c>
      <c r="P2168" s="29">
        <v>36</v>
      </c>
      <c r="Q2168" s="32">
        <f t="shared" si="469"/>
        <v>1667.16</v>
      </c>
      <c r="R2168" s="122">
        <f t="shared" si="470"/>
        <v>1.8524</v>
      </c>
      <c r="S2168" s="25">
        <f>VLOOKUP($A2168,'2021-22 Salary &amp; Benefits'!$A:$I,5,FALSE)</f>
        <v>67585</v>
      </c>
      <c r="T2168" s="25">
        <f>VLOOKUP($A2168,'2021-22 Salary &amp; Benefits'!$A:$I,6,FALSE)</f>
        <v>68937</v>
      </c>
      <c r="U2168" s="26">
        <f t="shared" si="471"/>
        <v>132706.12124000001</v>
      </c>
      <c r="V2168" s="26">
        <f t="shared" si="472"/>
        <v>2654.7114880000008</v>
      </c>
      <c r="W2168" s="26">
        <f>'2021-22 Salary &amp; Benefits'!G$6</f>
        <v>11848.32</v>
      </c>
      <c r="X2168" s="28">
        <f>'2021-22 Salary &amp; Benefits'!H$6</f>
        <v>0.2271</v>
      </c>
      <c r="Y2168" s="28">
        <f>'2021-22 Salary &amp; Benefits'!I$6</f>
        <v>0.22070000000000001</v>
      </c>
      <c r="Z2168" s="26">
        <f t="shared" si="473"/>
        <v>52671.282927005603</v>
      </c>
      <c r="AA2168" s="27">
        <f t="shared" si="465"/>
        <v>2256.0138788000004</v>
      </c>
      <c r="AB2168" s="27">
        <f t="shared" si="474"/>
        <v>497.90226305116011</v>
      </c>
      <c r="AC2168" s="27">
        <f t="shared" si="475"/>
        <v>2753.9161418511603</v>
      </c>
      <c r="AD2168" s="26">
        <f t="shared" si="476"/>
        <v>190786.03179685678</v>
      </c>
    </row>
    <row r="2169" spans="1:30" s="5" customFormat="1">
      <c r="A2169" s="129" t="s">
        <v>2294</v>
      </c>
      <c r="B2169" s="129" t="s">
        <v>164</v>
      </c>
      <c r="C2169" s="130">
        <v>3565</v>
      </c>
      <c r="D2169" s="129" t="s">
        <v>186</v>
      </c>
      <c r="E2169" s="169">
        <f>VLOOKUP($C2169,'2020-21 School Level AAFTE'!$C:$Z,11,FALSE)</f>
        <v>0.75180000000000002</v>
      </c>
      <c r="F2169" s="169" t="str">
        <f>VLOOKUP($C2169,'2020-21 School Level AAFTE'!$C:$Z,8,FALSE)</f>
        <v>Yes</v>
      </c>
      <c r="G2169" s="167">
        <f>VLOOKUP($C2169,'2020-21 School Level AAFTE'!$C:$I,7,FALSE)</f>
        <v>281.54000000000002</v>
      </c>
      <c r="H2169" s="145">
        <f>IFERROR(IF(F2169= "yes",VLOOKUP(C2169,Summary!$B:$I,5,0),0),0)</f>
        <v>0</v>
      </c>
      <c r="I2169" s="143">
        <f t="shared" si="466"/>
        <v>281.54000000000002</v>
      </c>
      <c r="J2169" s="101">
        <f>VLOOKUP($A2169,'2021-22 Salary &amp; Benefits'!$A:$I,3,FALSE)</f>
        <v>1.06</v>
      </c>
      <c r="K2169" s="101">
        <f>VLOOKUP($A2169,'2021-22 Salary &amp; Benefits'!$A:$I,4,FALSE)</f>
        <v>1.06</v>
      </c>
      <c r="L2169" s="45">
        <f t="shared" si="467"/>
        <v>281.54000000000002</v>
      </c>
      <c r="M2169" s="29">
        <v>15</v>
      </c>
      <c r="N2169" s="31">
        <f t="shared" si="468"/>
        <v>18.769333333333336</v>
      </c>
      <c r="O2169" s="29">
        <v>1.1000000000000001</v>
      </c>
      <c r="P2169" s="29">
        <v>36</v>
      </c>
      <c r="Q2169" s="32">
        <f t="shared" si="469"/>
        <v>743.26560000000006</v>
      </c>
      <c r="R2169" s="122">
        <f t="shared" si="470"/>
        <v>0.82585066666666673</v>
      </c>
      <c r="S2169" s="25">
        <f>VLOOKUP($A2169,'2021-22 Salary &amp; Benefits'!$A:$I,5,FALSE)</f>
        <v>67585</v>
      </c>
      <c r="T2169" s="25">
        <f>VLOOKUP($A2169,'2021-22 Salary &amp; Benefits'!$A:$I,6,FALSE)</f>
        <v>68937</v>
      </c>
      <c r="U2169" s="26">
        <f t="shared" si="471"/>
        <v>59164.024345066675</v>
      </c>
      <c r="V2169" s="26">
        <f t="shared" si="472"/>
        <v>1183.5431074133303</v>
      </c>
      <c r="W2169" s="26">
        <f>'2021-22 Salary &amp; Benefits'!G$6</f>
        <v>11848.32</v>
      </c>
      <c r="X2169" s="28">
        <f>'2021-22 Salary &amp; Benefits'!H$6</f>
        <v>0.2271</v>
      </c>
      <c r="Y2169" s="28">
        <f>'2021-22 Salary &amp; Benefits'!I$6</f>
        <v>0.22070000000000001</v>
      </c>
      <c r="Z2169" s="26">
        <f t="shared" si="473"/>
        <v>23482.300863450764</v>
      </c>
      <c r="AA2169" s="27">
        <f t="shared" si="465"/>
        <v>1005.7927908746668</v>
      </c>
      <c r="AB2169" s="27">
        <f t="shared" si="474"/>
        <v>221.97846894603899</v>
      </c>
      <c r="AC2169" s="27">
        <f t="shared" si="475"/>
        <v>1227.7712598207058</v>
      </c>
      <c r="AD2169" s="26">
        <f t="shared" si="476"/>
        <v>85057.639575751469</v>
      </c>
    </row>
    <row r="2170" spans="1:30">
      <c r="A2170" s="129" t="s">
        <v>2364</v>
      </c>
      <c r="B2170" s="129" t="s">
        <v>733</v>
      </c>
      <c r="C2170" s="130">
        <v>4468</v>
      </c>
      <c r="D2170" s="129" t="s">
        <v>738</v>
      </c>
      <c r="E2170" s="169">
        <f>VLOOKUP($C2170,'2020-21 School Level AAFTE'!$C:$Z,11,FALSE)</f>
        <v>0.2364</v>
      </c>
      <c r="F2170" s="169" t="str">
        <f>VLOOKUP($C2170,'2020-21 School Level AAFTE'!$C:$Z,8,FALSE)</f>
        <v>No</v>
      </c>
      <c r="G2170" s="167">
        <f>VLOOKUP($C2170,'2020-21 School Level AAFTE'!$C:$I,7,FALSE)</f>
        <v>470.72</v>
      </c>
      <c r="H2170" s="145">
        <f>IFERROR(IF(F2170= "yes",VLOOKUP(C2170,Summary!$B:$I,5,0),0),0)</f>
        <v>0</v>
      </c>
      <c r="I2170" s="144">
        <f t="shared" si="466"/>
        <v>0</v>
      </c>
      <c r="J2170" s="101">
        <f>VLOOKUP($A2170,'2021-22 Salary &amp; Benefits'!$A:$I,3,FALSE)</f>
        <v>1.1200000000000001</v>
      </c>
      <c r="K2170" s="101">
        <f>VLOOKUP($A2170,'2021-22 Salary &amp; Benefits'!$A:$I,4,FALSE)</f>
        <v>1.1200000000000001</v>
      </c>
      <c r="L2170" s="121">
        <f t="shared" si="467"/>
        <v>0</v>
      </c>
      <c r="M2170" s="29">
        <v>15</v>
      </c>
      <c r="N2170" s="31">
        <f t="shared" si="468"/>
        <v>0</v>
      </c>
      <c r="O2170" s="29">
        <v>1.1000000000000001</v>
      </c>
      <c r="P2170" s="29">
        <v>36</v>
      </c>
      <c r="Q2170" s="32">
        <f t="shared" si="469"/>
        <v>0</v>
      </c>
      <c r="R2170" s="122">
        <f t="shared" si="470"/>
        <v>0</v>
      </c>
      <c r="S2170" s="25">
        <f>VLOOKUP($A2170,'2021-22 Salary &amp; Benefits'!$A:$I,5,FALSE)</f>
        <v>67585</v>
      </c>
      <c r="T2170" s="25">
        <f>VLOOKUP($A2170,'2021-22 Salary &amp; Benefits'!$A:$I,6,FALSE)</f>
        <v>68937</v>
      </c>
      <c r="U2170" s="26">
        <f t="shared" si="471"/>
        <v>0</v>
      </c>
      <c r="V2170" s="26">
        <f t="shared" si="472"/>
        <v>0</v>
      </c>
      <c r="W2170" s="26">
        <f>'2021-22 Salary &amp; Benefits'!G$6</f>
        <v>11848.32</v>
      </c>
      <c r="X2170" s="28">
        <f>'2021-22 Salary &amp; Benefits'!H$6</f>
        <v>0.2271</v>
      </c>
      <c r="Y2170" s="28">
        <f>'2021-22 Salary &amp; Benefits'!I$6</f>
        <v>0.22070000000000001</v>
      </c>
      <c r="Z2170" s="26">
        <f t="shared" si="473"/>
        <v>0</v>
      </c>
      <c r="AA2170" s="27">
        <f t="shared" si="465"/>
        <v>0</v>
      </c>
      <c r="AB2170" s="27">
        <f t="shared" si="474"/>
        <v>0</v>
      </c>
      <c r="AC2170" s="27">
        <f t="shared" si="475"/>
        <v>0</v>
      </c>
      <c r="AD2170" s="26">
        <f t="shared" si="476"/>
        <v>0</v>
      </c>
    </row>
    <row r="2171" spans="1:30">
      <c r="A2171" s="129" t="s">
        <v>2364</v>
      </c>
      <c r="B2171" s="129" t="s">
        <v>733</v>
      </c>
      <c r="C2171" s="130">
        <v>1822</v>
      </c>
      <c r="D2171" s="129" t="s">
        <v>734</v>
      </c>
      <c r="E2171" s="169">
        <f>VLOOKUP($C2171,'2020-21 School Level AAFTE'!$C:$Z,11,FALSE)</f>
        <v>0.19389999999999999</v>
      </c>
      <c r="F2171" s="169" t="str">
        <f>VLOOKUP($C2171,'2020-21 School Level AAFTE'!$C:$Z,8,FALSE)</f>
        <v>No</v>
      </c>
      <c r="G2171" s="167">
        <f>VLOOKUP($C2171,'2020-21 School Level AAFTE'!$C:$I,7,FALSE)</f>
        <v>94.36</v>
      </c>
      <c r="H2171" s="145">
        <f>IFERROR(IF(F2171= "yes",VLOOKUP(C2171,Summary!$B:$I,5,0),0),0)</f>
        <v>0</v>
      </c>
      <c r="I2171" s="143">
        <f t="shared" si="466"/>
        <v>0</v>
      </c>
      <c r="J2171" s="101">
        <f>VLOOKUP($A2171,'2021-22 Salary &amp; Benefits'!$A:$I,3,FALSE)</f>
        <v>1.1200000000000001</v>
      </c>
      <c r="K2171" s="101">
        <f>VLOOKUP($A2171,'2021-22 Salary &amp; Benefits'!$A:$I,4,FALSE)</f>
        <v>1.1200000000000001</v>
      </c>
      <c r="L2171" s="45">
        <f t="shared" si="467"/>
        <v>0</v>
      </c>
      <c r="M2171" s="29">
        <v>15</v>
      </c>
      <c r="N2171" s="31">
        <f t="shared" si="468"/>
        <v>0</v>
      </c>
      <c r="O2171" s="29">
        <v>1.1000000000000001</v>
      </c>
      <c r="P2171" s="29">
        <v>36</v>
      </c>
      <c r="Q2171" s="32">
        <f t="shared" si="469"/>
        <v>0</v>
      </c>
      <c r="R2171" s="122">
        <f t="shared" si="470"/>
        <v>0</v>
      </c>
      <c r="S2171" s="25">
        <f>VLOOKUP($A2171,'2021-22 Salary &amp; Benefits'!$A:$I,5,FALSE)</f>
        <v>67585</v>
      </c>
      <c r="T2171" s="25">
        <f>VLOOKUP($A2171,'2021-22 Salary &amp; Benefits'!$A:$I,6,FALSE)</f>
        <v>68937</v>
      </c>
      <c r="U2171" s="26">
        <f t="shared" si="471"/>
        <v>0</v>
      </c>
      <c r="V2171" s="26">
        <f t="shared" si="472"/>
        <v>0</v>
      </c>
      <c r="W2171" s="26">
        <f>'2021-22 Salary &amp; Benefits'!G$6</f>
        <v>11848.32</v>
      </c>
      <c r="X2171" s="28">
        <f>'2021-22 Salary &amp; Benefits'!H$6</f>
        <v>0.2271</v>
      </c>
      <c r="Y2171" s="28">
        <f>'2021-22 Salary &amp; Benefits'!I$6</f>
        <v>0.22070000000000001</v>
      </c>
      <c r="Z2171" s="26">
        <f t="shared" si="473"/>
        <v>0</v>
      </c>
      <c r="AA2171" s="27">
        <f t="shared" si="465"/>
        <v>0</v>
      </c>
      <c r="AB2171" s="27">
        <f t="shared" si="474"/>
        <v>0</v>
      </c>
      <c r="AC2171" s="27">
        <f t="shared" si="475"/>
        <v>0</v>
      </c>
      <c r="AD2171" s="26">
        <f t="shared" si="476"/>
        <v>0</v>
      </c>
    </row>
    <row r="2172" spans="1:30">
      <c r="A2172" s="129" t="s">
        <v>2364</v>
      </c>
      <c r="B2172" s="129" t="s">
        <v>733</v>
      </c>
      <c r="C2172" s="130">
        <v>3667</v>
      </c>
      <c r="D2172" s="129" t="s">
        <v>737</v>
      </c>
      <c r="E2172" s="169">
        <f>VLOOKUP($C2172,'2020-21 School Level AAFTE'!$C:$Z,11,FALSE)</f>
        <v>0.22320000000000001</v>
      </c>
      <c r="F2172" s="169" t="str">
        <f>VLOOKUP($C2172,'2020-21 School Level AAFTE'!$C:$Z,8,FALSE)</f>
        <v>No</v>
      </c>
      <c r="G2172" s="167">
        <f>VLOOKUP($C2172,'2020-21 School Level AAFTE'!$C:$I,7,FALSE)</f>
        <v>346.22</v>
      </c>
      <c r="H2172" s="145">
        <f>IFERROR(IF(F2172= "yes",VLOOKUP(C2172,Summary!$B:$I,5,0),0),0)</f>
        <v>0</v>
      </c>
      <c r="I2172" s="144">
        <f t="shared" si="466"/>
        <v>0</v>
      </c>
      <c r="J2172" s="101">
        <f>VLOOKUP($A2172,'2021-22 Salary &amp; Benefits'!$A:$I,3,FALSE)</f>
        <v>1.1200000000000001</v>
      </c>
      <c r="K2172" s="101">
        <f>VLOOKUP($A2172,'2021-22 Salary &amp; Benefits'!$A:$I,4,FALSE)</f>
        <v>1.1200000000000001</v>
      </c>
      <c r="L2172" s="121">
        <f t="shared" si="467"/>
        <v>0</v>
      </c>
      <c r="M2172" s="29">
        <v>15</v>
      </c>
      <c r="N2172" s="31">
        <f t="shared" si="468"/>
        <v>0</v>
      </c>
      <c r="O2172" s="29">
        <v>1.1000000000000001</v>
      </c>
      <c r="P2172" s="29">
        <v>36</v>
      </c>
      <c r="Q2172" s="32">
        <f t="shared" si="469"/>
        <v>0</v>
      </c>
      <c r="R2172" s="122">
        <f t="shared" si="470"/>
        <v>0</v>
      </c>
      <c r="S2172" s="25">
        <f>VLOOKUP($A2172,'2021-22 Salary &amp; Benefits'!$A:$I,5,FALSE)</f>
        <v>67585</v>
      </c>
      <c r="T2172" s="25">
        <f>VLOOKUP($A2172,'2021-22 Salary &amp; Benefits'!$A:$I,6,FALSE)</f>
        <v>68937</v>
      </c>
      <c r="U2172" s="26">
        <f t="shared" si="471"/>
        <v>0</v>
      </c>
      <c r="V2172" s="26">
        <f t="shared" si="472"/>
        <v>0</v>
      </c>
      <c r="W2172" s="26">
        <f>'2021-22 Salary &amp; Benefits'!G$6</f>
        <v>11848.32</v>
      </c>
      <c r="X2172" s="28">
        <f>'2021-22 Salary &amp; Benefits'!H$6</f>
        <v>0.2271</v>
      </c>
      <c r="Y2172" s="28">
        <f>'2021-22 Salary &amp; Benefits'!I$6</f>
        <v>0.22070000000000001</v>
      </c>
      <c r="Z2172" s="26">
        <f t="shared" si="473"/>
        <v>0</v>
      </c>
      <c r="AA2172" s="27">
        <f t="shared" si="465"/>
        <v>0</v>
      </c>
      <c r="AB2172" s="27">
        <f t="shared" si="474"/>
        <v>0</v>
      </c>
      <c r="AC2172" s="27">
        <f t="shared" si="475"/>
        <v>0</v>
      </c>
      <c r="AD2172" s="26">
        <f t="shared" si="476"/>
        <v>0</v>
      </c>
    </row>
    <row r="2173" spans="1:30">
      <c r="A2173" s="129" t="s">
        <v>2364</v>
      </c>
      <c r="B2173" s="129" t="s">
        <v>733</v>
      </c>
      <c r="C2173" s="130">
        <v>1938</v>
      </c>
      <c r="D2173" s="129" t="s">
        <v>735</v>
      </c>
      <c r="E2173" s="169">
        <f>VLOOKUP($C2173,'2020-21 School Level AAFTE'!$C:$Z,11,FALSE)</f>
        <v>0.55600000000000005</v>
      </c>
      <c r="F2173" s="169" t="str">
        <f>VLOOKUP($C2173,'2020-21 School Level AAFTE'!$C:$Z,8,FALSE)</f>
        <v>Yes</v>
      </c>
      <c r="G2173" s="167">
        <f>VLOOKUP($C2173,'2020-21 School Level AAFTE'!$C:$I,7,FALSE)</f>
        <v>42.38</v>
      </c>
      <c r="H2173" s="145">
        <f>IFERROR(IF(F2173= "yes",VLOOKUP(C2173,Summary!$B:$I,5,0),0),0)</f>
        <v>0</v>
      </c>
      <c r="I2173" s="144">
        <f t="shared" si="466"/>
        <v>42.38</v>
      </c>
      <c r="J2173" s="101">
        <f>VLOOKUP($A2173,'2021-22 Salary &amp; Benefits'!$A:$I,3,FALSE)</f>
        <v>1.1200000000000001</v>
      </c>
      <c r="K2173" s="101">
        <f>VLOOKUP($A2173,'2021-22 Salary &amp; Benefits'!$A:$I,4,FALSE)</f>
        <v>1.1200000000000001</v>
      </c>
      <c r="L2173" s="121">
        <f t="shared" si="467"/>
        <v>42.38</v>
      </c>
      <c r="M2173" s="29">
        <v>15</v>
      </c>
      <c r="N2173" s="31">
        <f t="shared" si="468"/>
        <v>2.8253333333333335</v>
      </c>
      <c r="O2173" s="29">
        <v>1.1000000000000001</v>
      </c>
      <c r="P2173" s="29">
        <v>36</v>
      </c>
      <c r="Q2173" s="32">
        <f t="shared" si="469"/>
        <v>111.88320000000002</v>
      </c>
      <c r="R2173" s="122">
        <f t="shared" si="470"/>
        <v>0.12431466666666668</v>
      </c>
      <c r="S2173" s="25">
        <f>VLOOKUP($A2173,'2021-22 Salary &amp; Benefits'!$A:$I,5,FALSE)</f>
        <v>67585</v>
      </c>
      <c r="T2173" s="25">
        <f>VLOOKUP($A2173,'2021-22 Salary &amp; Benefits'!$A:$I,6,FALSE)</f>
        <v>68937</v>
      </c>
      <c r="U2173" s="26">
        <f t="shared" si="471"/>
        <v>9410.0235562666694</v>
      </c>
      <c r="V2173" s="26">
        <f t="shared" si="472"/>
        <v>188.24224085333299</v>
      </c>
      <c r="W2173" s="26">
        <f>'2021-22 Salary &amp; Benefits'!G$6</f>
        <v>11848.32</v>
      </c>
      <c r="X2173" s="28">
        <f>'2021-22 Salary &amp; Benefits'!H$6</f>
        <v>0.2271</v>
      </c>
      <c r="Y2173" s="28">
        <f>'2021-22 Salary &amp; Benefits'!I$6</f>
        <v>0.22070000000000001</v>
      </c>
      <c r="Z2173" s="26">
        <f t="shared" si="473"/>
        <v>3651.4813635444916</v>
      </c>
      <c r="AA2173" s="27">
        <f t="shared" si="465"/>
        <v>159.97109661866671</v>
      </c>
      <c r="AB2173" s="27">
        <f t="shared" si="474"/>
        <v>35.305621023739747</v>
      </c>
      <c r="AC2173" s="27">
        <f t="shared" si="475"/>
        <v>195.27671764240645</v>
      </c>
      <c r="AD2173" s="26">
        <f t="shared" si="476"/>
        <v>13445.0238783069</v>
      </c>
    </row>
    <row r="2174" spans="1:30">
      <c r="A2174" s="129" t="s">
        <v>2364</v>
      </c>
      <c r="B2174" s="129" t="s">
        <v>733</v>
      </c>
      <c r="C2174" s="130">
        <v>2419</v>
      </c>
      <c r="D2174" s="129" t="s">
        <v>736</v>
      </c>
      <c r="E2174" s="169">
        <f>VLOOKUP($C2174,'2020-21 School Level AAFTE'!$C:$Z,11,FALSE)</f>
        <v>0.17469999999999999</v>
      </c>
      <c r="F2174" s="169" t="str">
        <f>VLOOKUP($C2174,'2020-21 School Level AAFTE'!$C:$Z,8,FALSE)</f>
        <v>No</v>
      </c>
      <c r="G2174" s="167">
        <f>VLOOKUP($C2174,'2020-21 School Level AAFTE'!$C:$I,7,FALSE)</f>
        <v>509.90000000000003</v>
      </c>
      <c r="H2174" s="145">
        <f>IFERROR(IF(F2174= "yes",VLOOKUP(C2174,Summary!$B:$I,5,0),0),0)</f>
        <v>0</v>
      </c>
      <c r="I2174" s="144">
        <f t="shared" si="466"/>
        <v>0</v>
      </c>
      <c r="J2174" s="101">
        <f>VLOOKUP($A2174,'2021-22 Salary &amp; Benefits'!$A:$I,3,FALSE)</f>
        <v>1.1200000000000001</v>
      </c>
      <c r="K2174" s="101">
        <f>VLOOKUP($A2174,'2021-22 Salary &amp; Benefits'!$A:$I,4,FALSE)</f>
        <v>1.1200000000000001</v>
      </c>
      <c r="L2174" s="121">
        <f t="shared" si="467"/>
        <v>0</v>
      </c>
      <c r="M2174" s="29">
        <v>15</v>
      </c>
      <c r="N2174" s="31">
        <f t="shared" si="468"/>
        <v>0</v>
      </c>
      <c r="O2174" s="29">
        <v>1.1000000000000001</v>
      </c>
      <c r="P2174" s="29">
        <v>36</v>
      </c>
      <c r="Q2174" s="32">
        <f t="shared" si="469"/>
        <v>0</v>
      </c>
      <c r="R2174" s="122">
        <f t="shared" si="470"/>
        <v>0</v>
      </c>
      <c r="S2174" s="25">
        <f>VLOOKUP($A2174,'2021-22 Salary &amp; Benefits'!$A:$I,5,FALSE)</f>
        <v>67585</v>
      </c>
      <c r="T2174" s="25">
        <f>VLOOKUP($A2174,'2021-22 Salary &amp; Benefits'!$A:$I,6,FALSE)</f>
        <v>68937</v>
      </c>
      <c r="U2174" s="26">
        <f t="shared" si="471"/>
        <v>0</v>
      </c>
      <c r="V2174" s="26">
        <f t="shared" si="472"/>
        <v>0</v>
      </c>
      <c r="W2174" s="26">
        <f>'2021-22 Salary &amp; Benefits'!G$6</f>
        <v>11848.32</v>
      </c>
      <c r="X2174" s="28">
        <f>'2021-22 Salary &amp; Benefits'!H$6</f>
        <v>0.2271</v>
      </c>
      <c r="Y2174" s="28">
        <f>'2021-22 Salary &amp; Benefits'!I$6</f>
        <v>0.22070000000000001</v>
      </c>
      <c r="Z2174" s="26">
        <f t="shared" si="473"/>
        <v>0</v>
      </c>
      <c r="AA2174" s="27">
        <f t="shared" si="465"/>
        <v>0</v>
      </c>
      <c r="AB2174" s="27">
        <f t="shared" si="474"/>
        <v>0</v>
      </c>
      <c r="AC2174" s="27">
        <f t="shared" si="475"/>
        <v>0</v>
      </c>
      <c r="AD2174" s="26">
        <f t="shared" si="476"/>
        <v>0</v>
      </c>
    </row>
    <row r="2175" spans="1:30">
      <c r="A2175" s="151" t="s">
        <v>2735</v>
      </c>
      <c r="B2175" s="129" t="s">
        <v>2736</v>
      </c>
      <c r="C2175" s="133">
        <v>5496</v>
      </c>
      <c r="D2175" s="151" t="s">
        <v>2002</v>
      </c>
      <c r="E2175" s="169">
        <f>VLOOKUP($C2175,'2020-21 School Level AAFTE'!$C:$Z,11,FALSE)</f>
        <v>0.83130000000000004</v>
      </c>
      <c r="F2175" s="169" t="str">
        <f>VLOOKUP($C2175,'2020-21 School Level AAFTE'!$C:$Z,8,FALSE)</f>
        <v>Yes</v>
      </c>
      <c r="G2175" s="167">
        <f>VLOOKUP($C2175,'2020-21 School Level AAFTE'!$C:$I,7,FALSE)</f>
        <v>139.6</v>
      </c>
      <c r="H2175" s="145">
        <f>IFERROR(IF(F2175= "yes",VLOOKUP(C2175,Summary!$B:$I,5,0),0),0)</f>
        <v>0</v>
      </c>
      <c r="I2175" s="143">
        <f t="shared" si="466"/>
        <v>139.6</v>
      </c>
      <c r="J2175" s="101">
        <f>VLOOKUP($A2175,'2021-22 Salary &amp; Benefits'!$A:$I,3,FALSE)</f>
        <v>1.04</v>
      </c>
      <c r="K2175" s="101">
        <f>VLOOKUP($A2175,'2021-22 Salary &amp; Benefits'!$A:$I,4,FALSE)</f>
        <v>1.04</v>
      </c>
      <c r="L2175" s="45">
        <f t="shared" si="467"/>
        <v>139.6</v>
      </c>
      <c r="M2175" s="29">
        <v>15</v>
      </c>
      <c r="N2175" s="31">
        <f t="shared" si="468"/>
        <v>9.3066666666666666</v>
      </c>
      <c r="O2175" s="29">
        <v>1.1000000000000001</v>
      </c>
      <c r="P2175" s="29">
        <v>36</v>
      </c>
      <c r="Q2175" s="32">
        <f t="shared" si="469"/>
        <v>368.54400000000004</v>
      </c>
      <c r="R2175" s="122">
        <f t="shared" si="470"/>
        <v>0.40949333333333338</v>
      </c>
      <c r="S2175" s="25">
        <f>VLOOKUP($A2175,'2021-22 Salary &amp; Benefits'!$A:$I,5,FALSE)</f>
        <v>67585</v>
      </c>
      <c r="T2175" s="25">
        <f>VLOOKUP($A2175,'2021-22 Salary &amp; Benefits'!$A:$I,6,FALSE)</f>
        <v>68937</v>
      </c>
      <c r="U2175" s="26">
        <f t="shared" si="471"/>
        <v>28782.631210666674</v>
      </c>
      <c r="V2175" s="26">
        <f t="shared" si="472"/>
        <v>575.78038613332683</v>
      </c>
      <c r="W2175" s="26">
        <f>'2021-22 Salary &amp; Benefits'!G$6</f>
        <v>11848.32</v>
      </c>
      <c r="X2175" s="28">
        <f>'2021-22 Salary &amp; Benefits'!H$6</f>
        <v>0.2271</v>
      </c>
      <c r="Y2175" s="28">
        <f>'2021-22 Salary &amp; Benefits'!I$6</f>
        <v>0.22070000000000001</v>
      </c>
      <c r="Z2175" s="26">
        <f t="shared" si="473"/>
        <v>11515.418330362027</v>
      </c>
      <c r="AA2175" s="27">
        <f t="shared" si="465"/>
        <v>489.30685994666663</v>
      </c>
      <c r="AB2175" s="27">
        <f t="shared" si="474"/>
        <v>107.99002399022933</v>
      </c>
      <c r="AC2175" s="27">
        <f t="shared" si="475"/>
        <v>597.29688393689594</v>
      </c>
      <c r="AD2175" s="26">
        <f t="shared" si="476"/>
        <v>41471.126811098919</v>
      </c>
    </row>
    <row r="2176" spans="1:30">
      <c r="A2176" s="129" t="s">
        <v>2535</v>
      </c>
      <c r="B2176" s="129" t="s">
        <v>2045</v>
      </c>
      <c r="C2176" s="130">
        <v>2893</v>
      </c>
      <c r="D2176" s="129" t="s">
        <v>2046</v>
      </c>
      <c r="E2176" s="169">
        <f>VLOOKUP($C2176,'2020-21 School Level AAFTE'!$C:$Z,11,FALSE)</f>
        <v>0.61460000000000004</v>
      </c>
      <c r="F2176" s="169" t="str">
        <f>VLOOKUP($C2176,'2020-21 School Level AAFTE'!$C:$Z,8,FALSE)</f>
        <v>Yes</v>
      </c>
      <c r="G2176" s="167">
        <f>VLOOKUP($C2176,'2020-21 School Level AAFTE'!$C:$I,7,FALSE)</f>
        <v>277.99</v>
      </c>
      <c r="H2176" s="145">
        <f>IFERROR(IF(F2176= "yes",VLOOKUP(C2176,Summary!$B:$I,5,0),0),0)</f>
        <v>0</v>
      </c>
      <c r="I2176" s="144">
        <f t="shared" si="466"/>
        <v>277.99</v>
      </c>
      <c r="J2176" s="101">
        <f>VLOOKUP($A2176,'2021-22 Salary &amp; Benefits'!$A:$I,3,FALSE)</f>
        <v>1</v>
      </c>
      <c r="K2176" s="101">
        <f>VLOOKUP($A2176,'2021-22 Salary &amp; Benefits'!$A:$I,4,FALSE)</f>
        <v>1.04</v>
      </c>
      <c r="L2176" s="121">
        <f t="shared" si="467"/>
        <v>277.99</v>
      </c>
      <c r="M2176" s="29">
        <v>15</v>
      </c>
      <c r="N2176" s="31">
        <f t="shared" si="468"/>
        <v>18.532666666666668</v>
      </c>
      <c r="O2176" s="29">
        <v>1.1000000000000001</v>
      </c>
      <c r="P2176" s="29">
        <v>36</v>
      </c>
      <c r="Q2176" s="32">
        <f t="shared" si="469"/>
        <v>733.89360000000011</v>
      </c>
      <c r="R2176" s="122">
        <f t="shared" si="470"/>
        <v>0.81543733333333346</v>
      </c>
      <c r="S2176" s="25">
        <f>VLOOKUP($A2176,'2021-22 Salary &amp; Benefits'!$A:$I,5,FALSE)</f>
        <v>67585</v>
      </c>
      <c r="T2176" s="25">
        <f>VLOOKUP($A2176,'2021-22 Salary &amp; Benefits'!$A:$I,6,FALSE)</f>
        <v>68937</v>
      </c>
      <c r="U2176" s="26">
        <f t="shared" si="471"/>
        <v>55111.332173333343</v>
      </c>
      <c r="V2176" s="26">
        <f t="shared" si="472"/>
        <v>3351.0234125866627</v>
      </c>
      <c r="W2176" s="26">
        <f>'2021-22 Salary &amp; Benefits'!G$6</f>
        <v>11848.32</v>
      </c>
      <c r="X2176" s="28">
        <f>'2021-22 Salary &amp; Benefits'!H$6</f>
        <v>0.2271</v>
      </c>
      <c r="Y2176" s="28">
        <f>'2021-22 Salary &amp; Benefits'!I$6</f>
        <v>0.22070000000000001</v>
      </c>
      <c r="Z2176" s="26">
        <f t="shared" si="473"/>
        <v>22916.916869001878</v>
      </c>
      <c r="AA2176" s="27">
        <f t="shared" si="465"/>
        <v>974.37259309866681</v>
      </c>
      <c r="AB2176" s="27">
        <f t="shared" si="474"/>
        <v>215.04403129687577</v>
      </c>
      <c r="AC2176" s="27">
        <f t="shared" si="475"/>
        <v>1189.4166243955426</v>
      </c>
      <c r="AD2176" s="26">
        <f t="shared" si="476"/>
        <v>82568.689079317424</v>
      </c>
    </row>
    <row r="2177" spans="1:30">
      <c r="A2177" s="129" t="s">
        <v>2535</v>
      </c>
      <c r="B2177" s="129" t="s">
        <v>2045</v>
      </c>
      <c r="C2177" s="130">
        <v>3467</v>
      </c>
      <c r="D2177" s="129" t="s">
        <v>2047</v>
      </c>
      <c r="E2177" s="169">
        <f>VLOOKUP($C2177,'2020-21 School Level AAFTE'!$C:$Z,11,FALSE)</f>
        <v>0.58579999999999999</v>
      </c>
      <c r="F2177" s="169" t="str">
        <f>VLOOKUP($C2177,'2020-21 School Level AAFTE'!$C:$Z,8,FALSE)</f>
        <v>Yes</v>
      </c>
      <c r="G2177" s="167">
        <f>VLOOKUP($C2177,'2020-21 School Level AAFTE'!$C:$I,7,FALSE)</f>
        <v>199.29</v>
      </c>
      <c r="H2177" s="145">
        <f>IFERROR(IF(F2177= "yes",VLOOKUP(C2177,Summary!$B:$I,5,0),0),0)</f>
        <v>0</v>
      </c>
      <c r="I2177" s="144">
        <f t="shared" si="466"/>
        <v>199.29</v>
      </c>
      <c r="J2177" s="101">
        <f>VLOOKUP($A2177,'2021-22 Salary &amp; Benefits'!$A:$I,3,FALSE)</f>
        <v>1</v>
      </c>
      <c r="K2177" s="101">
        <f>VLOOKUP($A2177,'2021-22 Salary &amp; Benefits'!$A:$I,4,FALSE)</f>
        <v>1.04</v>
      </c>
      <c r="L2177" s="121">
        <f t="shared" si="467"/>
        <v>199.29</v>
      </c>
      <c r="M2177" s="29">
        <v>15</v>
      </c>
      <c r="N2177" s="31">
        <f t="shared" si="468"/>
        <v>13.286</v>
      </c>
      <c r="O2177" s="29">
        <v>1.1000000000000001</v>
      </c>
      <c r="P2177" s="29">
        <v>36</v>
      </c>
      <c r="Q2177" s="32">
        <f t="shared" si="469"/>
        <v>526.12560000000008</v>
      </c>
      <c r="R2177" s="122">
        <f t="shared" si="470"/>
        <v>0.5845840000000001</v>
      </c>
      <c r="S2177" s="25">
        <f>VLOOKUP($A2177,'2021-22 Salary &amp; Benefits'!$A:$I,5,FALSE)</f>
        <v>67585</v>
      </c>
      <c r="T2177" s="25">
        <f>VLOOKUP($A2177,'2021-22 Salary &amp; Benefits'!$A:$I,6,FALSE)</f>
        <v>68937</v>
      </c>
      <c r="U2177" s="26">
        <f t="shared" si="471"/>
        <v>39509.10964000001</v>
      </c>
      <c r="V2177" s="26">
        <f t="shared" si="472"/>
        <v>2402.3362563199989</v>
      </c>
      <c r="W2177" s="26">
        <f>'2021-22 Salary &amp; Benefits'!G$6</f>
        <v>11848.32</v>
      </c>
      <c r="X2177" s="28">
        <f>'2021-22 Salary &amp; Benefits'!H$6</f>
        <v>0.2271</v>
      </c>
      <c r="Y2177" s="28">
        <f>'2021-22 Salary &amp; Benefits'!I$6</f>
        <v>0.22070000000000001</v>
      </c>
      <c r="Z2177" s="26">
        <f t="shared" si="473"/>
        <v>16429.052709893829</v>
      </c>
      <c r="AA2177" s="27">
        <f t="shared" si="465"/>
        <v>698.52409827200017</v>
      </c>
      <c r="AB2177" s="27">
        <f t="shared" si="474"/>
        <v>154.16426848863046</v>
      </c>
      <c r="AC2177" s="27">
        <f t="shared" si="475"/>
        <v>852.68836676063063</v>
      </c>
      <c r="AD2177" s="26">
        <f t="shared" si="476"/>
        <v>59193.186972974472</v>
      </c>
    </row>
    <row r="2178" spans="1:30">
      <c r="A2178" s="129" t="s">
        <v>2328</v>
      </c>
      <c r="B2178" s="129" t="s">
        <v>411</v>
      </c>
      <c r="C2178" s="130">
        <v>3152</v>
      </c>
      <c r="D2178" s="129" t="s">
        <v>413</v>
      </c>
      <c r="E2178" s="169">
        <f>VLOOKUP($C2178,'2020-21 School Level AAFTE'!$C:$Z,11,FALSE)</f>
        <v>0.92659999999999998</v>
      </c>
      <c r="F2178" s="169" t="str">
        <f>VLOOKUP($C2178,'2020-21 School Level AAFTE'!$C:$Z,8,FALSE)</f>
        <v>Yes</v>
      </c>
      <c r="G2178" s="167">
        <f>VLOOKUP($C2178,'2020-21 School Level AAFTE'!$C:$I,7,FALSE)</f>
        <v>384.8</v>
      </c>
      <c r="H2178" s="145">
        <f>IFERROR(IF(F2178= "yes",VLOOKUP(C2178,Summary!$B:$I,5,0),0),0)</f>
        <v>0</v>
      </c>
      <c r="I2178" s="144">
        <f t="shared" si="466"/>
        <v>384.8</v>
      </c>
      <c r="J2178" s="101">
        <f>VLOOKUP($A2178,'2021-22 Salary &amp; Benefits'!$A:$I,3,FALSE)</f>
        <v>1</v>
      </c>
      <c r="K2178" s="101">
        <f>VLOOKUP($A2178,'2021-22 Salary &amp; Benefits'!$A:$I,4,FALSE)</f>
        <v>1</v>
      </c>
      <c r="L2178" s="121">
        <f t="shared" si="467"/>
        <v>384.8</v>
      </c>
      <c r="M2178" s="29">
        <v>15</v>
      </c>
      <c r="N2178" s="31">
        <f t="shared" si="468"/>
        <v>25.653333333333332</v>
      </c>
      <c r="O2178" s="29">
        <v>1.1000000000000001</v>
      </c>
      <c r="P2178" s="29">
        <v>36</v>
      </c>
      <c r="Q2178" s="32">
        <f t="shared" si="469"/>
        <v>1015.8720000000001</v>
      </c>
      <c r="R2178" s="122">
        <f t="shared" si="470"/>
        <v>1.1287466666666668</v>
      </c>
      <c r="S2178" s="25">
        <f>VLOOKUP($A2178,'2021-22 Salary &amp; Benefits'!$A:$I,5,FALSE)</f>
        <v>67585</v>
      </c>
      <c r="T2178" s="25">
        <f>VLOOKUP($A2178,'2021-22 Salary &amp; Benefits'!$A:$I,6,FALSE)</f>
        <v>68937</v>
      </c>
      <c r="U2178" s="26">
        <f t="shared" si="471"/>
        <v>76286.343466666673</v>
      </c>
      <c r="V2178" s="26">
        <f t="shared" si="472"/>
        <v>1526.0654933333426</v>
      </c>
      <c r="W2178" s="26">
        <f>'2021-22 Salary &amp; Benefits'!G$6</f>
        <v>11848.32</v>
      </c>
      <c r="X2178" s="28">
        <f>'2021-22 Salary &amp; Benefits'!H$6</f>
        <v>0.2271</v>
      </c>
      <c r="Y2178" s="28">
        <f>'2021-22 Salary &amp; Benefits'!I$6</f>
        <v>0.22070000000000001</v>
      </c>
      <c r="Z2178" s="26">
        <f t="shared" si="473"/>
        <v>31035.182961258673</v>
      </c>
      <c r="AA2178" s="27">
        <f t="shared" si="465"/>
        <v>1296.8734826666669</v>
      </c>
      <c r="AB2178" s="27">
        <f t="shared" si="474"/>
        <v>286.21997762453339</v>
      </c>
      <c r="AC2178" s="27">
        <f t="shared" si="475"/>
        <v>1583.0934602912002</v>
      </c>
      <c r="AD2178" s="26">
        <f t="shared" si="476"/>
        <v>110430.68538154989</v>
      </c>
    </row>
    <row r="2179" spans="1:30">
      <c r="A2179" s="129" t="s">
        <v>2328</v>
      </c>
      <c r="B2179" s="129" t="s">
        <v>411</v>
      </c>
      <c r="C2179" s="130">
        <v>4222</v>
      </c>
      <c r="D2179" s="129" t="s">
        <v>414</v>
      </c>
      <c r="E2179" s="169">
        <f>VLOOKUP($C2179,'2020-21 School Level AAFTE'!$C:$Z,11,FALSE)</f>
        <v>0.97260000000000002</v>
      </c>
      <c r="F2179" s="169" t="str">
        <f>VLOOKUP($C2179,'2020-21 School Level AAFTE'!$C:$Z,8,FALSE)</f>
        <v>Yes</v>
      </c>
      <c r="G2179" s="167">
        <f>VLOOKUP($C2179,'2020-21 School Level AAFTE'!$C:$I,7,FALSE)</f>
        <v>232.4</v>
      </c>
      <c r="H2179" s="145">
        <f>IFERROR(IF(F2179= "yes",VLOOKUP(C2179,Summary!$B:$I,5,0),0),0)</f>
        <v>0</v>
      </c>
      <c r="I2179" s="143">
        <f t="shared" si="466"/>
        <v>232.4</v>
      </c>
      <c r="J2179" s="101">
        <f>VLOOKUP($A2179,'2021-22 Salary &amp; Benefits'!$A:$I,3,FALSE)</f>
        <v>1</v>
      </c>
      <c r="K2179" s="101">
        <f>VLOOKUP($A2179,'2021-22 Salary &amp; Benefits'!$A:$I,4,FALSE)</f>
        <v>1</v>
      </c>
      <c r="L2179" s="45">
        <f t="shared" si="467"/>
        <v>232.4</v>
      </c>
      <c r="M2179" s="29">
        <v>15</v>
      </c>
      <c r="N2179" s="31">
        <f t="shared" si="468"/>
        <v>15.493333333333334</v>
      </c>
      <c r="O2179" s="29">
        <v>1.1000000000000001</v>
      </c>
      <c r="P2179" s="29">
        <v>36</v>
      </c>
      <c r="Q2179" s="32">
        <f t="shared" si="469"/>
        <v>613.53600000000006</v>
      </c>
      <c r="R2179" s="122">
        <f t="shared" si="470"/>
        <v>0.68170666666666668</v>
      </c>
      <c r="S2179" s="25">
        <f>VLOOKUP($A2179,'2021-22 Salary &amp; Benefits'!$A:$I,5,FALSE)</f>
        <v>67585</v>
      </c>
      <c r="T2179" s="25">
        <f>VLOOKUP($A2179,'2021-22 Salary &amp; Benefits'!$A:$I,6,FALSE)</f>
        <v>68937</v>
      </c>
      <c r="U2179" s="26">
        <f t="shared" si="471"/>
        <v>46073.145066666664</v>
      </c>
      <c r="V2179" s="26">
        <f t="shared" si="472"/>
        <v>921.6674133333363</v>
      </c>
      <c r="W2179" s="26">
        <f>'2021-22 Salary &amp; Benefits'!G$6</f>
        <v>11848.32</v>
      </c>
      <c r="X2179" s="28">
        <f>'2021-22 Salary &amp; Benefits'!H$6</f>
        <v>0.2271</v>
      </c>
      <c r="Y2179" s="28">
        <f>'2021-22 Salary &amp; Benefits'!I$6</f>
        <v>0.22070000000000001</v>
      </c>
      <c r="Z2179" s="26">
        <f t="shared" si="473"/>
        <v>18743.701975562664</v>
      </c>
      <c r="AA2179" s="27">
        <f t="shared" si="465"/>
        <v>783.24687466666671</v>
      </c>
      <c r="AB2179" s="27">
        <f t="shared" si="474"/>
        <v>172.86258523893335</v>
      </c>
      <c r="AC2179" s="27">
        <f t="shared" si="475"/>
        <v>956.10945990560003</v>
      </c>
      <c r="AD2179" s="26">
        <f t="shared" si="476"/>
        <v>66694.623915468255</v>
      </c>
    </row>
    <row r="2180" spans="1:30">
      <c r="A2180" s="129" t="s">
        <v>2328</v>
      </c>
      <c r="B2180" s="129" t="s">
        <v>411</v>
      </c>
      <c r="C2180" s="130">
        <v>4490</v>
      </c>
      <c r="D2180" s="129" t="s">
        <v>416</v>
      </c>
      <c r="E2180" s="169">
        <f>VLOOKUP($C2180,'2020-21 School Level AAFTE'!$C:$Z,11,FALSE)</f>
        <v>0.94540000000000002</v>
      </c>
      <c r="F2180" s="169" t="str">
        <f>VLOOKUP($C2180,'2020-21 School Level AAFTE'!$C:$Z,8,FALSE)</f>
        <v>Yes</v>
      </c>
      <c r="G2180" s="167">
        <f>VLOOKUP($C2180,'2020-21 School Level AAFTE'!$C:$I,7,FALSE)</f>
        <v>478.2</v>
      </c>
      <c r="H2180" s="145">
        <f>IFERROR(IF(F2180= "yes",VLOOKUP(C2180,Summary!$B:$I,5,0),0),0)</f>
        <v>0</v>
      </c>
      <c r="I2180" s="143">
        <f t="shared" si="466"/>
        <v>478.2</v>
      </c>
      <c r="J2180" s="101">
        <f>VLOOKUP($A2180,'2021-22 Salary &amp; Benefits'!$A:$I,3,FALSE)</f>
        <v>1</v>
      </c>
      <c r="K2180" s="101">
        <f>VLOOKUP($A2180,'2021-22 Salary &amp; Benefits'!$A:$I,4,FALSE)</f>
        <v>1</v>
      </c>
      <c r="L2180" s="45">
        <f t="shared" si="467"/>
        <v>478.2</v>
      </c>
      <c r="M2180" s="29">
        <v>15</v>
      </c>
      <c r="N2180" s="31">
        <f t="shared" si="468"/>
        <v>31.88</v>
      </c>
      <c r="O2180" s="29">
        <v>1.1000000000000001</v>
      </c>
      <c r="P2180" s="29">
        <v>36</v>
      </c>
      <c r="Q2180" s="32">
        <f t="shared" si="469"/>
        <v>1262.4480000000001</v>
      </c>
      <c r="R2180" s="122">
        <f t="shared" si="470"/>
        <v>1.4027200000000002</v>
      </c>
      <c r="S2180" s="25">
        <f>VLOOKUP($A2180,'2021-22 Salary &amp; Benefits'!$A:$I,5,FALSE)</f>
        <v>67585</v>
      </c>
      <c r="T2180" s="25">
        <f>VLOOKUP($A2180,'2021-22 Salary &amp; Benefits'!$A:$I,6,FALSE)</f>
        <v>68937</v>
      </c>
      <c r="U2180" s="26">
        <f t="shared" si="471"/>
        <v>94802.831200000015</v>
      </c>
      <c r="V2180" s="26">
        <f t="shared" si="472"/>
        <v>1896.4774400000024</v>
      </c>
      <c r="W2180" s="26">
        <f>'2021-22 Salary &amp; Benefits'!G$6</f>
        <v>11848.32</v>
      </c>
      <c r="X2180" s="28">
        <f>'2021-22 Salary &amp; Benefits'!H$6</f>
        <v>0.2271</v>
      </c>
      <c r="Y2180" s="28">
        <f>'2021-22 Salary &amp; Benefits'!I$6</f>
        <v>0.22070000000000001</v>
      </c>
      <c r="Z2180" s="26">
        <f t="shared" si="473"/>
        <v>38568.150966928006</v>
      </c>
      <c r="AA2180" s="27">
        <f t="shared" si="465"/>
        <v>1611.6551440000003</v>
      </c>
      <c r="AB2180" s="27">
        <f t="shared" si="474"/>
        <v>355.69229028080008</v>
      </c>
      <c r="AC2180" s="27">
        <f t="shared" si="475"/>
        <v>1967.3474342808004</v>
      </c>
      <c r="AD2180" s="26">
        <f t="shared" si="476"/>
        <v>137234.80704120878</v>
      </c>
    </row>
    <row r="2181" spans="1:30">
      <c r="A2181" s="129" t="s">
        <v>2328</v>
      </c>
      <c r="B2181" s="129" t="s">
        <v>411</v>
      </c>
      <c r="C2181" s="130">
        <v>1835</v>
      </c>
      <c r="D2181" s="129" t="s">
        <v>412</v>
      </c>
      <c r="E2181" s="169">
        <f>VLOOKUP($C2181,'2020-21 School Level AAFTE'!$C:$Z,11,FALSE)</f>
        <v>0.94599999999999995</v>
      </c>
      <c r="F2181" s="169" t="str">
        <f>VLOOKUP($C2181,'2020-21 School Level AAFTE'!$C:$Z,8,FALSE)</f>
        <v>Yes</v>
      </c>
      <c r="G2181" s="167">
        <f>VLOOKUP($C2181,'2020-21 School Level AAFTE'!$C:$I,7,FALSE)</f>
        <v>31.34</v>
      </c>
      <c r="H2181" s="145">
        <f>IFERROR(IF(F2181= "yes",VLOOKUP(C2181,Summary!$B:$I,5,0),0),0)</f>
        <v>0</v>
      </c>
      <c r="I2181" s="143">
        <f t="shared" si="466"/>
        <v>31.34</v>
      </c>
      <c r="J2181" s="101">
        <f>VLOOKUP($A2181,'2021-22 Salary &amp; Benefits'!$A:$I,3,FALSE)</f>
        <v>1</v>
      </c>
      <c r="K2181" s="101">
        <f>VLOOKUP($A2181,'2021-22 Salary &amp; Benefits'!$A:$I,4,FALSE)</f>
        <v>1</v>
      </c>
      <c r="L2181" s="45">
        <f t="shared" si="467"/>
        <v>31.34</v>
      </c>
      <c r="M2181" s="29">
        <v>15</v>
      </c>
      <c r="N2181" s="31">
        <f t="shared" si="468"/>
        <v>2.0893333333333333</v>
      </c>
      <c r="O2181" s="29">
        <v>1.1000000000000001</v>
      </c>
      <c r="P2181" s="29">
        <v>36</v>
      </c>
      <c r="Q2181" s="32">
        <f t="shared" si="469"/>
        <v>82.7376</v>
      </c>
      <c r="R2181" s="122">
        <f t="shared" si="470"/>
        <v>9.1930666666666661E-2</v>
      </c>
      <c r="S2181" s="25">
        <f>VLOOKUP($A2181,'2021-22 Salary &amp; Benefits'!$A:$I,5,FALSE)</f>
        <v>67585</v>
      </c>
      <c r="T2181" s="25">
        <f>VLOOKUP($A2181,'2021-22 Salary &amp; Benefits'!$A:$I,6,FALSE)</f>
        <v>68937</v>
      </c>
      <c r="U2181" s="26">
        <f t="shared" si="471"/>
        <v>6213.1341066666664</v>
      </c>
      <c r="V2181" s="26">
        <f t="shared" si="472"/>
        <v>124.29026133333355</v>
      </c>
      <c r="W2181" s="26">
        <f>'2021-22 Salary &amp; Benefits'!G$6</f>
        <v>11848.32</v>
      </c>
      <c r="X2181" s="28">
        <f>'2021-22 Salary &amp; Benefits'!H$6</f>
        <v>0.2271</v>
      </c>
      <c r="Y2181" s="28">
        <f>'2021-22 Salary &amp; Benefits'!I$6</f>
        <v>0.22070000000000001</v>
      </c>
      <c r="Z2181" s="26">
        <f t="shared" si="473"/>
        <v>2527.6575727802665</v>
      </c>
      <c r="AA2181" s="27">
        <f t="shared" si="465"/>
        <v>105.62373946666665</v>
      </c>
      <c r="AB2181" s="27">
        <f t="shared" si="474"/>
        <v>23.31115930029333</v>
      </c>
      <c r="AC2181" s="27">
        <f t="shared" si="475"/>
        <v>128.93489876695998</v>
      </c>
      <c r="AD2181" s="26">
        <f t="shared" si="476"/>
        <v>8994.0168395472265</v>
      </c>
    </row>
    <row r="2182" spans="1:30">
      <c r="A2182" s="129" t="s">
        <v>2328</v>
      </c>
      <c r="B2182" s="129" t="s">
        <v>411</v>
      </c>
      <c r="C2182" s="130">
        <v>4254</v>
      </c>
      <c r="D2182" s="129" t="s">
        <v>415</v>
      </c>
      <c r="E2182" s="169">
        <f>VLOOKUP($C2182,'2020-21 School Level AAFTE'!$C:$Z,11,FALSE)</f>
        <v>0.92100000000000004</v>
      </c>
      <c r="F2182" s="169" t="str">
        <f>VLOOKUP($C2182,'2020-21 School Level AAFTE'!$C:$Z,8,FALSE)</f>
        <v>Yes</v>
      </c>
      <c r="G2182" s="167">
        <f>VLOOKUP($C2182,'2020-21 School Level AAFTE'!$C:$I,7,FALSE)</f>
        <v>702.44999999999993</v>
      </c>
      <c r="H2182" s="145">
        <f>IFERROR(IF(F2182= "yes",VLOOKUP(C2182,Summary!$B:$I,5,0),0),0)</f>
        <v>0</v>
      </c>
      <c r="I2182" s="143">
        <f t="shared" si="466"/>
        <v>702.44999999999993</v>
      </c>
      <c r="J2182" s="101">
        <f>VLOOKUP($A2182,'2021-22 Salary &amp; Benefits'!$A:$I,3,FALSE)</f>
        <v>1</v>
      </c>
      <c r="K2182" s="101">
        <f>VLOOKUP($A2182,'2021-22 Salary &amp; Benefits'!$A:$I,4,FALSE)</f>
        <v>1</v>
      </c>
      <c r="L2182" s="45">
        <f t="shared" si="467"/>
        <v>702.44999999999993</v>
      </c>
      <c r="M2182" s="29">
        <v>15</v>
      </c>
      <c r="N2182" s="31">
        <f t="shared" si="468"/>
        <v>46.83</v>
      </c>
      <c r="O2182" s="29">
        <v>1.1000000000000001</v>
      </c>
      <c r="P2182" s="29">
        <v>36</v>
      </c>
      <c r="Q2182" s="32">
        <f t="shared" si="469"/>
        <v>1854.4680000000003</v>
      </c>
      <c r="R2182" s="122">
        <f t="shared" si="470"/>
        <v>2.0605200000000004</v>
      </c>
      <c r="S2182" s="25">
        <f>VLOOKUP($A2182,'2021-22 Salary &amp; Benefits'!$A:$I,5,FALSE)</f>
        <v>67585</v>
      </c>
      <c r="T2182" s="25">
        <f>VLOOKUP($A2182,'2021-22 Salary &amp; Benefits'!$A:$I,6,FALSE)</f>
        <v>68937</v>
      </c>
      <c r="U2182" s="26">
        <f t="shared" si="471"/>
        <v>139260.24420000002</v>
      </c>
      <c r="V2182" s="26">
        <f t="shared" si="472"/>
        <v>2785.8230400000175</v>
      </c>
      <c r="W2182" s="26">
        <f>'2021-22 Salary &amp; Benefits'!G$6</f>
        <v>11848.32</v>
      </c>
      <c r="X2182" s="28">
        <f>'2021-22 Salary &amp; Benefits'!H$6</f>
        <v>0.2271</v>
      </c>
      <c r="Y2182" s="28">
        <f>'2021-22 Salary &amp; Benefits'!I$6</f>
        <v>0.22070000000000001</v>
      </c>
      <c r="Z2182" s="26">
        <f t="shared" si="473"/>
        <v>56654.532929148016</v>
      </c>
      <c r="AA2182" s="27">
        <f t="shared" si="465"/>
        <v>2367.4344540000006</v>
      </c>
      <c r="AB2182" s="27">
        <f t="shared" si="474"/>
        <v>522.49278399780019</v>
      </c>
      <c r="AC2182" s="27">
        <f t="shared" si="475"/>
        <v>2889.9272379978011</v>
      </c>
      <c r="AD2182" s="26">
        <f t="shared" si="476"/>
        <v>201590.52740714583</v>
      </c>
    </row>
    <row r="2183" spans="1:30">
      <c r="A2183" s="129" t="s">
        <v>2328</v>
      </c>
      <c r="B2183" s="129" t="s">
        <v>411</v>
      </c>
      <c r="C2183" s="130">
        <v>5144</v>
      </c>
      <c r="D2183" s="129" t="s">
        <v>417</v>
      </c>
      <c r="E2183" s="169">
        <f>VLOOKUP($C2183,'2020-21 School Level AAFTE'!$C:$Z,11,FALSE)</f>
        <v>0.9476</v>
      </c>
      <c r="F2183" s="169" t="str">
        <f>VLOOKUP($C2183,'2020-21 School Level AAFTE'!$C:$Z,8,FALSE)</f>
        <v>Yes</v>
      </c>
      <c r="G2183" s="167">
        <f>VLOOKUP($C2183,'2020-21 School Level AAFTE'!$C:$I,7,FALSE)</f>
        <v>594.9</v>
      </c>
      <c r="H2183" s="145">
        <f>IFERROR(IF(F2183= "yes",VLOOKUP(C2183,Summary!$B:$I,5,0),0),0)</f>
        <v>0</v>
      </c>
      <c r="I2183" s="143">
        <f t="shared" si="466"/>
        <v>594.9</v>
      </c>
      <c r="J2183" s="101">
        <f>VLOOKUP($A2183,'2021-22 Salary &amp; Benefits'!$A:$I,3,FALSE)</f>
        <v>1</v>
      </c>
      <c r="K2183" s="101">
        <f>VLOOKUP($A2183,'2021-22 Salary &amp; Benefits'!$A:$I,4,FALSE)</f>
        <v>1</v>
      </c>
      <c r="L2183" s="45">
        <f t="shared" si="467"/>
        <v>594.9</v>
      </c>
      <c r="M2183" s="29">
        <v>15</v>
      </c>
      <c r="N2183" s="31">
        <f t="shared" si="468"/>
        <v>39.659999999999997</v>
      </c>
      <c r="O2183" s="29">
        <v>1.1000000000000001</v>
      </c>
      <c r="P2183" s="29">
        <v>36</v>
      </c>
      <c r="Q2183" s="32">
        <f t="shared" si="469"/>
        <v>1570.5359999999998</v>
      </c>
      <c r="R2183" s="122">
        <f t="shared" si="470"/>
        <v>1.7450399999999997</v>
      </c>
      <c r="S2183" s="25">
        <f>VLOOKUP($A2183,'2021-22 Salary &amp; Benefits'!$A:$I,5,FALSE)</f>
        <v>67585</v>
      </c>
      <c r="T2183" s="25">
        <f>VLOOKUP($A2183,'2021-22 Salary &amp; Benefits'!$A:$I,6,FALSE)</f>
        <v>68937</v>
      </c>
      <c r="U2183" s="26">
        <f t="shared" si="471"/>
        <v>117938.52839999998</v>
      </c>
      <c r="V2183" s="26">
        <f t="shared" si="472"/>
        <v>2359.2940799999924</v>
      </c>
      <c r="W2183" s="26">
        <f>'2021-22 Salary &amp; Benefits'!G$6</f>
        <v>11848.32</v>
      </c>
      <c r="X2183" s="28">
        <f>'2021-22 Salary &amp; Benefits'!H$6</f>
        <v>0.2271</v>
      </c>
      <c r="Y2183" s="28">
        <f>'2021-22 Salary &amp; Benefits'!I$6</f>
        <v>0.22070000000000001</v>
      </c>
      <c r="Z2183" s="26">
        <f t="shared" si="473"/>
        <v>47980.328335895989</v>
      </c>
      <c r="AA2183" s="27">
        <f t="shared" si="465"/>
        <v>2004.9637079999998</v>
      </c>
      <c r="AB2183" s="27">
        <f t="shared" si="474"/>
        <v>442.49549035559994</v>
      </c>
      <c r="AC2183" s="27">
        <f t="shared" si="475"/>
        <v>2447.4591983555997</v>
      </c>
      <c r="AD2183" s="26">
        <f t="shared" si="476"/>
        <v>170725.61001425155</v>
      </c>
    </row>
    <row r="2184" spans="1:30">
      <c r="A2184" s="129" t="s">
        <v>2541</v>
      </c>
      <c r="B2184" s="129" t="s">
        <v>2066</v>
      </c>
      <c r="C2184" s="130">
        <v>2174</v>
      </c>
      <c r="D2184" s="129" t="s">
        <v>2067</v>
      </c>
      <c r="E2184" s="169">
        <f>VLOOKUP($C2184,'2020-21 School Level AAFTE'!$C:$Z,11,FALSE)</f>
        <v>0.57620000000000005</v>
      </c>
      <c r="F2184" s="169" t="str">
        <f>VLOOKUP($C2184,'2020-21 School Level AAFTE'!$C:$Z,8,FALSE)</f>
        <v>Yes</v>
      </c>
      <c r="G2184" s="167">
        <f>VLOOKUP($C2184,'2020-21 School Level AAFTE'!$C:$I,7,FALSE)</f>
        <v>61.2</v>
      </c>
      <c r="H2184" s="145">
        <f>IFERROR(IF(F2184= "yes",VLOOKUP(C2184,Summary!$B:$I,5,0),0),0)</f>
        <v>0</v>
      </c>
      <c r="I2184" s="143">
        <f t="shared" si="466"/>
        <v>61.2</v>
      </c>
      <c r="J2184" s="101">
        <f>VLOOKUP($A2184,'2021-22 Salary &amp; Benefits'!$A:$I,3,FALSE)</f>
        <v>1</v>
      </c>
      <c r="K2184" s="101">
        <f>VLOOKUP($A2184,'2021-22 Salary &amp; Benefits'!$A:$I,4,FALSE)</f>
        <v>1</v>
      </c>
      <c r="L2184" s="45">
        <f t="shared" si="467"/>
        <v>61.2</v>
      </c>
      <c r="M2184" s="29">
        <v>15</v>
      </c>
      <c r="N2184" s="31">
        <f t="shared" si="468"/>
        <v>4.08</v>
      </c>
      <c r="O2184" s="29">
        <v>1.1000000000000001</v>
      </c>
      <c r="P2184" s="29">
        <v>36</v>
      </c>
      <c r="Q2184" s="32">
        <f t="shared" si="469"/>
        <v>161.56800000000001</v>
      </c>
      <c r="R2184" s="122">
        <f t="shared" si="470"/>
        <v>0.17952000000000001</v>
      </c>
      <c r="S2184" s="25">
        <f>VLOOKUP($A2184,'2021-22 Salary &amp; Benefits'!$A:$I,5,FALSE)</f>
        <v>67585</v>
      </c>
      <c r="T2184" s="25">
        <f>VLOOKUP($A2184,'2021-22 Salary &amp; Benefits'!$A:$I,6,FALSE)</f>
        <v>68937</v>
      </c>
      <c r="U2184" s="26">
        <f t="shared" si="471"/>
        <v>12132.859200000001</v>
      </c>
      <c r="V2184" s="26">
        <f t="shared" si="472"/>
        <v>242.71104000000014</v>
      </c>
      <c r="W2184" s="26">
        <f>'2021-22 Salary &amp; Benefits'!G$6</f>
        <v>11848.32</v>
      </c>
      <c r="X2184" s="28">
        <f>'2021-22 Salary &amp; Benefits'!H$6</f>
        <v>0.2271</v>
      </c>
      <c r="Y2184" s="28">
        <f>'2021-22 Salary &amp; Benefits'!I$6</f>
        <v>0.22070000000000001</v>
      </c>
      <c r="Z2184" s="26">
        <f t="shared" si="473"/>
        <v>4935.9490572480008</v>
      </c>
      <c r="AA2184" s="27">
        <f t="shared" si="465"/>
        <v>206.25950399999999</v>
      </c>
      <c r="AB2184" s="27">
        <f t="shared" si="474"/>
        <v>45.521472532799997</v>
      </c>
      <c r="AC2184" s="27">
        <f t="shared" si="475"/>
        <v>251.7809765328</v>
      </c>
      <c r="AD2184" s="26">
        <f t="shared" si="476"/>
        <v>17563.300273780798</v>
      </c>
    </row>
    <row r="2185" spans="1:30">
      <c r="A2185" s="129" t="s">
        <v>2541</v>
      </c>
      <c r="B2185" s="129" t="s">
        <v>2066</v>
      </c>
      <c r="C2185" s="130">
        <v>2712</v>
      </c>
      <c r="D2185" s="129" t="s">
        <v>2069</v>
      </c>
      <c r="E2185" s="169">
        <f>VLOOKUP($C2185,'2020-21 School Level AAFTE'!$C:$Z,11,FALSE)</f>
        <v>0.50349999999999995</v>
      </c>
      <c r="F2185" s="169" t="str">
        <f>VLOOKUP($C2185,'2020-21 School Level AAFTE'!$C:$Z,8,FALSE)</f>
        <v>Yes</v>
      </c>
      <c r="G2185" s="167">
        <f>VLOOKUP($C2185,'2020-21 School Level AAFTE'!$C:$I,7,FALSE)</f>
        <v>103.32</v>
      </c>
      <c r="H2185" s="145">
        <f>IFERROR(IF(F2185= "yes",VLOOKUP(C2185,Summary!$B:$I,5,0),0),0)</f>
        <v>0</v>
      </c>
      <c r="I2185" s="143">
        <f t="shared" si="466"/>
        <v>103.32</v>
      </c>
      <c r="J2185" s="101">
        <f>VLOOKUP($A2185,'2021-22 Salary &amp; Benefits'!$A:$I,3,FALSE)</f>
        <v>1</v>
      </c>
      <c r="K2185" s="101">
        <f>VLOOKUP($A2185,'2021-22 Salary &amp; Benefits'!$A:$I,4,FALSE)</f>
        <v>1</v>
      </c>
      <c r="L2185" s="45">
        <f t="shared" si="467"/>
        <v>103.32</v>
      </c>
      <c r="M2185" s="29">
        <v>15</v>
      </c>
      <c r="N2185" s="31">
        <f t="shared" si="468"/>
        <v>6.8879999999999999</v>
      </c>
      <c r="O2185" s="29">
        <v>1.1000000000000001</v>
      </c>
      <c r="P2185" s="29">
        <v>36</v>
      </c>
      <c r="Q2185" s="32">
        <f t="shared" si="469"/>
        <v>272.76480000000004</v>
      </c>
      <c r="R2185" s="122">
        <f t="shared" si="470"/>
        <v>0.30307200000000006</v>
      </c>
      <c r="S2185" s="25">
        <f>VLOOKUP($A2185,'2021-22 Salary &amp; Benefits'!$A:$I,5,FALSE)</f>
        <v>67585</v>
      </c>
      <c r="T2185" s="25">
        <f>VLOOKUP($A2185,'2021-22 Salary &amp; Benefits'!$A:$I,6,FALSE)</f>
        <v>68937</v>
      </c>
      <c r="U2185" s="26">
        <f t="shared" si="471"/>
        <v>20483.121120000003</v>
      </c>
      <c r="V2185" s="26">
        <f t="shared" si="472"/>
        <v>409.75334400000065</v>
      </c>
      <c r="W2185" s="26">
        <f>'2021-22 Salary &amp; Benefits'!G$6</f>
        <v>11848.32</v>
      </c>
      <c r="X2185" s="28">
        <f>'2021-22 Salary &amp; Benefits'!H$6</f>
        <v>0.2271</v>
      </c>
      <c r="Y2185" s="28">
        <f>'2021-22 Salary &amp; Benefits'!I$6</f>
        <v>0.22070000000000001</v>
      </c>
      <c r="Z2185" s="26">
        <f t="shared" si="473"/>
        <v>8333.043408412801</v>
      </c>
      <c r="AA2185" s="27">
        <f t="shared" si="465"/>
        <v>348.21457440000006</v>
      </c>
      <c r="AB2185" s="27">
        <f t="shared" si="474"/>
        <v>76.850956570080015</v>
      </c>
      <c r="AC2185" s="27">
        <f t="shared" si="475"/>
        <v>425.06553097008009</v>
      </c>
      <c r="AD2185" s="26">
        <f t="shared" si="476"/>
        <v>29650.983403382885</v>
      </c>
    </row>
    <row r="2186" spans="1:30">
      <c r="A2186" s="129" t="s">
        <v>2541</v>
      </c>
      <c r="B2186" s="129" t="s">
        <v>2066</v>
      </c>
      <c r="C2186" s="130">
        <v>2386</v>
      </c>
      <c r="D2186" s="129" t="s">
        <v>2068</v>
      </c>
      <c r="E2186" s="169">
        <f>VLOOKUP($C2186,'2020-21 School Level AAFTE'!$C:$Z,11,FALSE)</f>
        <v>0.50109999999999999</v>
      </c>
      <c r="F2186" s="169" t="str">
        <f>VLOOKUP($C2186,'2020-21 School Level AAFTE'!$C:$Z,8,FALSE)</f>
        <v>Yes</v>
      </c>
      <c r="G2186" s="167">
        <f>VLOOKUP($C2186,'2020-21 School Level AAFTE'!$C:$I,7,FALSE)</f>
        <v>76.31</v>
      </c>
      <c r="H2186" s="145">
        <f>IFERROR(IF(F2186= "yes",VLOOKUP(C2186,Summary!$B:$I,5,0),0),0)</f>
        <v>0</v>
      </c>
      <c r="I2186" s="143">
        <f t="shared" si="466"/>
        <v>76.31</v>
      </c>
      <c r="J2186" s="101">
        <f>VLOOKUP($A2186,'2021-22 Salary &amp; Benefits'!$A:$I,3,FALSE)</f>
        <v>1</v>
      </c>
      <c r="K2186" s="101">
        <f>VLOOKUP($A2186,'2021-22 Salary &amp; Benefits'!$A:$I,4,FALSE)</f>
        <v>1</v>
      </c>
      <c r="L2186" s="45">
        <f t="shared" si="467"/>
        <v>76.31</v>
      </c>
      <c r="M2186" s="29">
        <v>15</v>
      </c>
      <c r="N2186" s="31">
        <f t="shared" si="468"/>
        <v>5.0873333333333335</v>
      </c>
      <c r="O2186" s="29">
        <v>1.1000000000000001</v>
      </c>
      <c r="P2186" s="29">
        <v>36</v>
      </c>
      <c r="Q2186" s="32">
        <f t="shared" si="469"/>
        <v>201.45840000000001</v>
      </c>
      <c r="R2186" s="122">
        <f t="shared" si="470"/>
        <v>0.22384266666666669</v>
      </c>
      <c r="S2186" s="25">
        <f>VLOOKUP($A2186,'2021-22 Salary &amp; Benefits'!$A:$I,5,FALSE)</f>
        <v>67585</v>
      </c>
      <c r="T2186" s="25">
        <f>VLOOKUP($A2186,'2021-22 Salary &amp; Benefits'!$A:$I,6,FALSE)</f>
        <v>68937</v>
      </c>
      <c r="U2186" s="26">
        <f t="shared" si="471"/>
        <v>15128.406626666669</v>
      </c>
      <c r="V2186" s="26">
        <f t="shared" si="472"/>
        <v>302.63528533333374</v>
      </c>
      <c r="W2186" s="26">
        <f>'2021-22 Salary &amp; Benefits'!G$6</f>
        <v>11848.32</v>
      </c>
      <c r="X2186" s="28">
        <f>'2021-22 Salary &amp; Benefits'!H$6</f>
        <v>0.2271</v>
      </c>
      <c r="Y2186" s="28">
        <f>'2021-22 Salary &amp; Benefits'!I$6</f>
        <v>0.22070000000000001</v>
      </c>
      <c r="Z2186" s="26">
        <f t="shared" si="473"/>
        <v>6154.6122967090678</v>
      </c>
      <c r="AA2186" s="27">
        <f t="shared" si="465"/>
        <v>257.18403186666671</v>
      </c>
      <c r="AB2186" s="27">
        <f t="shared" si="474"/>
        <v>56.760515832973347</v>
      </c>
      <c r="AC2186" s="27">
        <f t="shared" si="475"/>
        <v>313.94454769964005</v>
      </c>
      <c r="AD2186" s="26">
        <f t="shared" si="476"/>
        <v>21899.598756408712</v>
      </c>
    </row>
    <row r="2187" spans="1:30">
      <c r="A2187" s="129" t="s">
        <v>2537</v>
      </c>
      <c r="B2187" s="129" t="s">
        <v>2050</v>
      </c>
      <c r="C2187" s="130">
        <v>2074</v>
      </c>
      <c r="D2187" s="129" t="s">
        <v>2051</v>
      </c>
      <c r="E2187" s="169">
        <f>VLOOKUP($C2187,'2020-21 School Level AAFTE'!$C:$Z,11,FALSE)</f>
        <v>0.42699999999999999</v>
      </c>
      <c r="F2187" s="169" t="str">
        <f>VLOOKUP($C2187,'2020-21 School Level AAFTE'!$C:$Z,8,FALSE)</f>
        <v>No</v>
      </c>
      <c r="G2187" s="167">
        <f>VLOOKUP($C2187,'2020-21 School Level AAFTE'!$C:$I,7,FALSE)</f>
        <v>379.41</v>
      </c>
      <c r="H2187" s="145">
        <f>IFERROR(IF(F2187= "yes",VLOOKUP(C2187,Summary!$B:$I,5,0),0),0)</f>
        <v>0</v>
      </c>
      <c r="I2187" s="144">
        <f t="shared" si="466"/>
        <v>0</v>
      </c>
      <c r="J2187" s="101">
        <f>VLOOKUP($A2187,'2021-22 Salary &amp; Benefits'!$A:$I,3,FALSE)</f>
        <v>1</v>
      </c>
      <c r="K2187" s="101">
        <f>VLOOKUP($A2187,'2021-22 Salary &amp; Benefits'!$A:$I,4,FALSE)</f>
        <v>1.04</v>
      </c>
      <c r="L2187" s="121">
        <f t="shared" si="467"/>
        <v>0</v>
      </c>
      <c r="M2187" s="29">
        <v>15</v>
      </c>
      <c r="N2187" s="31">
        <f t="shared" si="468"/>
        <v>0</v>
      </c>
      <c r="O2187" s="29">
        <v>1.1000000000000001</v>
      </c>
      <c r="P2187" s="29">
        <v>36</v>
      </c>
      <c r="Q2187" s="32">
        <f t="shared" si="469"/>
        <v>0</v>
      </c>
      <c r="R2187" s="122">
        <f t="shared" si="470"/>
        <v>0</v>
      </c>
      <c r="S2187" s="25">
        <f>VLOOKUP($A2187,'2021-22 Salary &amp; Benefits'!$A:$I,5,FALSE)</f>
        <v>67585</v>
      </c>
      <c r="T2187" s="25">
        <f>VLOOKUP($A2187,'2021-22 Salary &amp; Benefits'!$A:$I,6,FALSE)</f>
        <v>68937</v>
      </c>
      <c r="U2187" s="26">
        <f t="shared" si="471"/>
        <v>0</v>
      </c>
      <c r="V2187" s="26">
        <f t="shared" si="472"/>
        <v>0</v>
      </c>
      <c r="W2187" s="26">
        <f>'2021-22 Salary &amp; Benefits'!G$6</f>
        <v>11848.32</v>
      </c>
      <c r="X2187" s="28">
        <f>'2021-22 Salary &amp; Benefits'!H$6</f>
        <v>0.2271</v>
      </c>
      <c r="Y2187" s="28">
        <f>'2021-22 Salary &amp; Benefits'!I$6</f>
        <v>0.22070000000000001</v>
      </c>
      <c r="Z2187" s="26">
        <f t="shared" si="473"/>
        <v>0</v>
      </c>
      <c r="AA2187" s="27">
        <f t="shared" si="465"/>
        <v>0</v>
      </c>
      <c r="AB2187" s="27">
        <f t="shared" si="474"/>
        <v>0</v>
      </c>
      <c r="AC2187" s="27">
        <f t="shared" si="475"/>
        <v>0</v>
      </c>
      <c r="AD2187" s="26">
        <f t="shared" si="476"/>
        <v>0</v>
      </c>
    </row>
    <row r="2188" spans="1:30">
      <c r="A2188" s="129" t="s">
        <v>2537</v>
      </c>
      <c r="B2188" s="129" t="s">
        <v>2050</v>
      </c>
      <c r="C2188" s="130">
        <v>2528</v>
      </c>
      <c r="D2188" s="129" t="s">
        <v>2054</v>
      </c>
      <c r="E2188" s="169">
        <f>VLOOKUP($C2188,'2020-21 School Level AAFTE'!$C:$Z,11,FALSE)</f>
        <v>0.70320000000000005</v>
      </c>
      <c r="F2188" s="169" t="str">
        <f>VLOOKUP($C2188,'2020-21 School Level AAFTE'!$C:$Z,8,FALSE)</f>
        <v>Yes</v>
      </c>
      <c r="G2188" s="167">
        <f>VLOOKUP($C2188,'2020-21 School Level AAFTE'!$C:$I,7,FALSE)</f>
        <v>423.8</v>
      </c>
      <c r="H2188" s="145">
        <f>IFERROR(IF(F2188= "yes",VLOOKUP(C2188,Summary!$B:$I,5,0),0),0)</f>
        <v>0</v>
      </c>
      <c r="I2188" s="143">
        <f t="shared" si="466"/>
        <v>423.8</v>
      </c>
      <c r="J2188" s="101">
        <f>VLOOKUP($A2188,'2021-22 Salary &amp; Benefits'!$A:$I,3,FALSE)</f>
        <v>1</v>
      </c>
      <c r="K2188" s="101">
        <f>VLOOKUP($A2188,'2021-22 Salary &amp; Benefits'!$A:$I,4,FALSE)</f>
        <v>1.04</v>
      </c>
      <c r="L2188" s="45">
        <f t="shared" si="467"/>
        <v>423.8</v>
      </c>
      <c r="M2188" s="29">
        <v>15</v>
      </c>
      <c r="N2188" s="31">
        <f t="shared" si="468"/>
        <v>28.253333333333334</v>
      </c>
      <c r="O2188" s="29">
        <v>1.1000000000000001</v>
      </c>
      <c r="P2188" s="29">
        <v>36</v>
      </c>
      <c r="Q2188" s="32">
        <f t="shared" si="469"/>
        <v>1118.8320000000001</v>
      </c>
      <c r="R2188" s="122">
        <f t="shared" si="470"/>
        <v>1.2431466666666668</v>
      </c>
      <c r="S2188" s="25">
        <f>VLOOKUP($A2188,'2021-22 Salary &amp; Benefits'!$A:$I,5,FALSE)</f>
        <v>67585</v>
      </c>
      <c r="T2188" s="25">
        <f>VLOOKUP($A2188,'2021-22 Salary &amp; Benefits'!$A:$I,6,FALSE)</f>
        <v>68937</v>
      </c>
      <c r="U2188" s="26">
        <f t="shared" si="471"/>
        <v>84018.067466666675</v>
      </c>
      <c r="V2188" s="26">
        <f t="shared" si="472"/>
        <v>5108.6863637333299</v>
      </c>
      <c r="W2188" s="26">
        <f>'2021-22 Salary &amp; Benefits'!G$6</f>
        <v>11848.32</v>
      </c>
      <c r="X2188" s="28">
        <f>'2021-22 Salary &amp; Benefits'!H$6</f>
        <v>0.2271</v>
      </c>
      <c r="Y2188" s="28">
        <f>'2021-22 Salary &amp; Benefits'!I$6</f>
        <v>0.22070000000000001</v>
      </c>
      <c r="Z2188" s="26">
        <f t="shared" si="473"/>
        <v>34937.189715755951</v>
      </c>
      <c r="AA2188" s="27">
        <f t="shared" si="465"/>
        <v>1485.4458971733334</v>
      </c>
      <c r="AB2188" s="27">
        <f t="shared" si="474"/>
        <v>327.83790950615469</v>
      </c>
      <c r="AC2188" s="27">
        <f t="shared" si="475"/>
        <v>1813.283806679488</v>
      </c>
      <c r="AD2188" s="26">
        <f t="shared" si="476"/>
        <v>125877.22735283544</v>
      </c>
    </row>
    <row r="2189" spans="1:30">
      <c r="A2189" s="129" t="s">
        <v>2537</v>
      </c>
      <c r="B2189" s="129" t="s">
        <v>2050</v>
      </c>
      <c r="C2189" s="130">
        <v>3510</v>
      </c>
      <c r="D2189" s="129" t="s">
        <v>2056</v>
      </c>
      <c r="E2189" s="169">
        <f>VLOOKUP($C2189,'2020-21 School Level AAFTE'!$C:$Z,11,FALSE)</f>
        <v>0.51639999999999997</v>
      </c>
      <c r="F2189" s="169" t="str">
        <f>VLOOKUP($C2189,'2020-21 School Level AAFTE'!$C:$Z,8,FALSE)</f>
        <v>Yes</v>
      </c>
      <c r="G2189" s="167">
        <f>VLOOKUP($C2189,'2020-21 School Level AAFTE'!$C:$I,7,FALSE)</f>
        <v>582.49</v>
      </c>
      <c r="H2189" s="145">
        <f>IFERROR(IF(F2189= "yes",VLOOKUP(C2189,Summary!$B:$I,5,0),0),0)</f>
        <v>0</v>
      </c>
      <c r="I2189" s="144">
        <f t="shared" si="466"/>
        <v>582.49</v>
      </c>
      <c r="J2189" s="101">
        <f>VLOOKUP($A2189,'2021-22 Salary &amp; Benefits'!$A:$I,3,FALSE)</f>
        <v>1</v>
      </c>
      <c r="K2189" s="101">
        <f>VLOOKUP($A2189,'2021-22 Salary &amp; Benefits'!$A:$I,4,FALSE)</f>
        <v>1.04</v>
      </c>
      <c r="L2189" s="121">
        <f t="shared" si="467"/>
        <v>582.49</v>
      </c>
      <c r="M2189" s="29">
        <v>15</v>
      </c>
      <c r="N2189" s="31">
        <f t="shared" si="468"/>
        <v>38.832666666666668</v>
      </c>
      <c r="O2189" s="29">
        <v>1.1000000000000001</v>
      </c>
      <c r="P2189" s="29">
        <v>36</v>
      </c>
      <c r="Q2189" s="32">
        <f t="shared" si="469"/>
        <v>1537.7736000000002</v>
      </c>
      <c r="R2189" s="122">
        <f t="shared" si="470"/>
        <v>1.7086373333333336</v>
      </c>
      <c r="S2189" s="25">
        <f>VLOOKUP($A2189,'2021-22 Salary &amp; Benefits'!$A:$I,5,FALSE)</f>
        <v>67585</v>
      </c>
      <c r="T2189" s="25">
        <f>VLOOKUP($A2189,'2021-22 Salary &amp; Benefits'!$A:$I,6,FALSE)</f>
        <v>68937</v>
      </c>
      <c r="U2189" s="26">
        <f t="shared" si="471"/>
        <v>115478.25417333335</v>
      </c>
      <c r="V2189" s="26">
        <f t="shared" si="472"/>
        <v>7021.6109485866618</v>
      </c>
      <c r="W2189" s="26">
        <f>'2021-22 Salary &amp; Benefits'!G$6</f>
        <v>11848.32</v>
      </c>
      <c r="X2189" s="28">
        <f>'2021-22 Salary &amp; Benefits'!H$6</f>
        <v>0.2271</v>
      </c>
      <c r="Y2189" s="28">
        <f>'2021-22 Salary &amp; Benefits'!I$6</f>
        <v>0.22070000000000001</v>
      </c>
      <c r="Z2189" s="26">
        <f t="shared" si="473"/>
        <v>48019.262948397081</v>
      </c>
      <c r="AA2189" s="27">
        <f t="shared" ref="AA2189:AA2252" si="477">($T2189*$K2189*$R2189/180*3)</f>
        <v>2041.6644186986669</v>
      </c>
      <c r="AB2189" s="27">
        <f t="shared" si="474"/>
        <v>450.59533720679576</v>
      </c>
      <c r="AC2189" s="27">
        <f t="shared" si="475"/>
        <v>2492.2597559054625</v>
      </c>
      <c r="AD2189" s="26">
        <f t="shared" si="476"/>
        <v>173011.38782622255</v>
      </c>
    </row>
    <row r="2190" spans="1:30">
      <c r="A2190" s="129" t="s">
        <v>2537</v>
      </c>
      <c r="B2190" s="129" t="s">
        <v>2050</v>
      </c>
      <c r="C2190" s="130">
        <v>2078</v>
      </c>
      <c r="D2190" s="129" t="s">
        <v>2052</v>
      </c>
      <c r="E2190" s="169">
        <f>VLOOKUP($C2190,'2020-21 School Level AAFTE'!$C:$Z,11,FALSE)</f>
        <v>0.70440000000000003</v>
      </c>
      <c r="F2190" s="169" t="str">
        <f>VLOOKUP($C2190,'2020-21 School Level AAFTE'!$C:$Z,8,FALSE)</f>
        <v>Yes</v>
      </c>
      <c r="G2190" s="167">
        <f>VLOOKUP($C2190,'2020-21 School Level AAFTE'!$C:$I,7,FALSE)</f>
        <v>456.04</v>
      </c>
      <c r="H2190" s="145">
        <f>IFERROR(IF(F2190= "yes",VLOOKUP(C2190,Summary!$B:$I,5,0),0),0)</f>
        <v>0</v>
      </c>
      <c r="I2190" s="144">
        <f t="shared" si="466"/>
        <v>456.04</v>
      </c>
      <c r="J2190" s="101">
        <f>VLOOKUP($A2190,'2021-22 Salary &amp; Benefits'!$A:$I,3,FALSE)</f>
        <v>1</v>
      </c>
      <c r="K2190" s="101">
        <f>VLOOKUP($A2190,'2021-22 Salary &amp; Benefits'!$A:$I,4,FALSE)</f>
        <v>1.04</v>
      </c>
      <c r="L2190" s="121">
        <f t="shared" si="467"/>
        <v>456.04</v>
      </c>
      <c r="M2190" s="29">
        <v>15</v>
      </c>
      <c r="N2190" s="31">
        <f t="shared" si="468"/>
        <v>30.402666666666669</v>
      </c>
      <c r="O2190" s="29">
        <v>1.1000000000000001</v>
      </c>
      <c r="P2190" s="29">
        <v>36</v>
      </c>
      <c r="Q2190" s="32">
        <f t="shared" si="469"/>
        <v>1203.9456</v>
      </c>
      <c r="R2190" s="122">
        <f t="shared" si="470"/>
        <v>1.3377173333333334</v>
      </c>
      <c r="S2190" s="25">
        <f>VLOOKUP($A2190,'2021-22 Salary &amp; Benefits'!$A:$I,5,FALSE)</f>
        <v>67585</v>
      </c>
      <c r="T2190" s="25">
        <f>VLOOKUP($A2190,'2021-22 Salary &amp; Benefits'!$A:$I,6,FALSE)</f>
        <v>68937</v>
      </c>
      <c r="U2190" s="26">
        <f t="shared" si="471"/>
        <v>90409.625973333343</v>
      </c>
      <c r="V2190" s="26">
        <f t="shared" si="472"/>
        <v>5497.3226269866573</v>
      </c>
      <c r="W2190" s="26">
        <f>'2021-22 Salary &amp; Benefits'!G$6</f>
        <v>11848.32</v>
      </c>
      <c r="X2190" s="28">
        <f>'2021-22 Salary &amp; Benefits'!H$6</f>
        <v>0.2271</v>
      </c>
      <c r="Y2190" s="28">
        <f>'2021-22 Salary &amp; Benefits'!I$6</f>
        <v>0.22070000000000001</v>
      </c>
      <c r="Z2190" s="26">
        <f t="shared" si="473"/>
        <v>37594.988197199957</v>
      </c>
      <c r="AA2190" s="27">
        <f t="shared" si="477"/>
        <v>1598.4491433386665</v>
      </c>
      <c r="AB2190" s="27">
        <f t="shared" si="474"/>
        <v>352.77772593484372</v>
      </c>
      <c r="AC2190" s="27">
        <f t="shared" si="475"/>
        <v>1951.2268692735101</v>
      </c>
      <c r="AD2190" s="26">
        <f t="shared" si="476"/>
        <v>135453.16366679349</v>
      </c>
    </row>
    <row r="2191" spans="1:30">
      <c r="A2191" s="153" t="s">
        <v>2537</v>
      </c>
      <c r="B2191" s="129" t="s">
        <v>2050</v>
      </c>
      <c r="C2191" s="139">
        <v>4071</v>
      </c>
      <c r="D2191" s="132" t="s">
        <v>142</v>
      </c>
      <c r="E2191" s="169">
        <f>VLOOKUP($C2191,'2020-21 School Level AAFTE'!$C:$Z,11,FALSE)</f>
        <v>0.83440000000000003</v>
      </c>
      <c r="F2191" s="169" t="str">
        <f>VLOOKUP($C2191,'2020-21 School Level AAFTE'!$C:$Z,8,FALSE)</f>
        <v>Yes</v>
      </c>
      <c r="G2191" s="167">
        <f>VLOOKUP($C2191,'2020-21 School Level AAFTE'!$C:$I,7,FALSE)</f>
        <v>121.42</v>
      </c>
      <c r="H2191" s="145">
        <f>IFERROR(IF(F2191= "yes",VLOOKUP(C2191,Summary!$B:$I,5,0),0),0)</f>
        <v>0</v>
      </c>
      <c r="I2191" s="143">
        <f t="shared" si="466"/>
        <v>121.42</v>
      </c>
      <c r="J2191" s="101">
        <f>VLOOKUP($A2191,'2021-22 Salary &amp; Benefits'!$A:$I,3,FALSE)</f>
        <v>1</v>
      </c>
      <c r="K2191" s="101">
        <f>VLOOKUP($A2191,'2021-22 Salary &amp; Benefits'!$A:$I,4,FALSE)</f>
        <v>1.04</v>
      </c>
      <c r="L2191" s="45">
        <f t="shared" si="467"/>
        <v>121.42</v>
      </c>
      <c r="M2191" s="29">
        <v>15</v>
      </c>
      <c r="N2191" s="31">
        <f t="shared" si="468"/>
        <v>8.0946666666666669</v>
      </c>
      <c r="O2191" s="29">
        <v>1.1000000000000001</v>
      </c>
      <c r="P2191" s="29">
        <v>36</v>
      </c>
      <c r="Q2191" s="32">
        <f t="shared" si="469"/>
        <v>320.54880000000003</v>
      </c>
      <c r="R2191" s="122">
        <f t="shared" si="470"/>
        <v>0.35616533333333339</v>
      </c>
      <c r="S2191" s="25">
        <f>VLOOKUP($A2191,'2021-22 Salary &amp; Benefits'!$A:$I,5,FALSE)</f>
        <v>67585</v>
      </c>
      <c r="T2191" s="25">
        <f>VLOOKUP($A2191,'2021-22 Salary &amp; Benefits'!$A:$I,6,FALSE)</f>
        <v>68937</v>
      </c>
      <c r="U2191" s="26">
        <f t="shared" si="471"/>
        <v>24071.434053333338</v>
      </c>
      <c r="V2191" s="26">
        <f t="shared" si="472"/>
        <v>1463.6543140266658</v>
      </c>
      <c r="W2191" s="26">
        <f>'2021-22 Salary &amp; Benefits'!G$6</f>
        <v>11848.32</v>
      </c>
      <c r="X2191" s="28">
        <f>'2021-22 Salary &amp; Benefits'!H$6</f>
        <v>0.2271</v>
      </c>
      <c r="Y2191" s="28">
        <f>'2021-22 Salary &amp; Benefits'!I$6</f>
        <v>0.22070000000000001</v>
      </c>
      <c r="Z2191" s="26">
        <f t="shared" si="473"/>
        <v>10009.612022857687</v>
      </c>
      <c r="AA2191" s="27">
        <f t="shared" si="477"/>
        <v>425.58480612266669</v>
      </c>
      <c r="AB2191" s="27">
        <f t="shared" si="474"/>
        <v>93.926566711272542</v>
      </c>
      <c r="AC2191" s="27">
        <f t="shared" si="475"/>
        <v>519.51137283393928</v>
      </c>
      <c r="AD2191" s="26">
        <f t="shared" si="476"/>
        <v>36064.21176305163</v>
      </c>
    </row>
    <row r="2192" spans="1:30">
      <c r="A2192" s="129" t="s">
        <v>2537</v>
      </c>
      <c r="B2192" s="129" t="s">
        <v>2050</v>
      </c>
      <c r="C2192" s="130">
        <v>2780</v>
      </c>
      <c r="D2192" s="129" t="s">
        <v>130</v>
      </c>
      <c r="E2192" s="169">
        <f>VLOOKUP($C2192,'2020-21 School Level AAFTE'!$C:$Z,11,FALSE)</f>
        <v>0.59309999999999996</v>
      </c>
      <c r="F2192" s="169" t="str">
        <f>VLOOKUP($C2192,'2020-21 School Level AAFTE'!$C:$Z,8,FALSE)</f>
        <v>Yes</v>
      </c>
      <c r="G2192" s="167">
        <f>VLOOKUP($C2192,'2020-21 School Level AAFTE'!$C:$I,7,FALSE)</f>
        <v>555.08000000000004</v>
      </c>
      <c r="H2192" s="145">
        <f>IFERROR(IF(F2192= "yes",VLOOKUP(C2192,Summary!$B:$I,5,0),0),0)</f>
        <v>0</v>
      </c>
      <c r="I2192" s="144">
        <f t="shared" si="466"/>
        <v>555.08000000000004</v>
      </c>
      <c r="J2192" s="101">
        <f>VLOOKUP($A2192,'2021-22 Salary &amp; Benefits'!$A:$I,3,FALSE)</f>
        <v>1</v>
      </c>
      <c r="K2192" s="101">
        <f>VLOOKUP($A2192,'2021-22 Salary &amp; Benefits'!$A:$I,4,FALSE)</f>
        <v>1.04</v>
      </c>
      <c r="L2192" s="121">
        <f t="shared" si="467"/>
        <v>555.08000000000004</v>
      </c>
      <c r="M2192" s="29">
        <v>15</v>
      </c>
      <c r="N2192" s="31">
        <f t="shared" si="468"/>
        <v>37.005333333333333</v>
      </c>
      <c r="O2192" s="29">
        <v>1.1000000000000001</v>
      </c>
      <c r="P2192" s="29">
        <v>36</v>
      </c>
      <c r="Q2192" s="32">
        <f t="shared" si="469"/>
        <v>1465.4112000000002</v>
      </c>
      <c r="R2192" s="122">
        <f t="shared" si="470"/>
        <v>1.6282346666666669</v>
      </c>
      <c r="S2192" s="25">
        <f>VLOOKUP($A2192,'2021-22 Salary &amp; Benefits'!$A:$I,5,FALSE)</f>
        <v>67585</v>
      </c>
      <c r="T2192" s="25">
        <f>VLOOKUP($A2192,'2021-22 Salary &amp; Benefits'!$A:$I,6,FALSE)</f>
        <v>68937</v>
      </c>
      <c r="U2192" s="26">
        <f t="shared" si="471"/>
        <v>110044.23994666668</v>
      </c>
      <c r="V2192" s="26">
        <f t="shared" si="472"/>
        <v>6691.1977979733347</v>
      </c>
      <c r="W2192" s="26">
        <f>'2021-22 Salary &amp; Benefits'!G$6</f>
        <v>11848.32</v>
      </c>
      <c r="X2192" s="28">
        <f>'2021-22 Salary &amp; Benefits'!H$6</f>
        <v>0.2271</v>
      </c>
      <c r="Y2192" s="28">
        <f>'2021-22 Salary &amp; Benefits'!I$6</f>
        <v>0.22070000000000001</v>
      </c>
      <c r="Z2192" s="26">
        <f t="shared" si="473"/>
        <v>45759.639611660721</v>
      </c>
      <c r="AA2192" s="27">
        <f t="shared" si="477"/>
        <v>1945.5906290773335</v>
      </c>
      <c r="AB2192" s="27">
        <f t="shared" si="474"/>
        <v>429.39185183736748</v>
      </c>
      <c r="AC2192" s="27">
        <f t="shared" si="475"/>
        <v>2374.9824809147008</v>
      </c>
      <c r="AD2192" s="26">
        <f t="shared" si="476"/>
        <v>164870.05983721543</v>
      </c>
    </row>
    <row r="2193" spans="1:30">
      <c r="A2193" s="129" t="s">
        <v>2537</v>
      </c>
      <c r="B2193" s="129" t="s">
        <v>2050</v>
      </c>
      <c r="C2193" s="130">
        <v>2159</v>
      </c>
      <c r="D2193" s="129" t="s">
        <v>2053</v>
      </c>
      <c r="E2193" s="169">
        <f>VLOOKUP($C2193,'2020-21 School Level AAFTE'!$C:$Z,11,FALSE)</f>
        <v>0.35799999999999998</v>
      </c>
      <c r="F2193" s="169" t="str">
        <f>VLOOKUP($C2193,'2020-21 School Level AAFTE'!$C:$Z,8,FALSE)</f>
        <v>No</v>
      </c>
      <c r="G2193" s="167">
        <f>VLOOKUP($C2193,'2020-21 School Level AAFTE'!$C:$I,7,FALSE)</f>
        <v>466.4</v>
      </c>
      <c r="H2193" s="145">
        <f>IFERROR(IF(F2193= "yes",VLOOKUP(C2193,Summary!$B:$I,5,0),0),0)</f>
        <v>0</v>
      </c>
      <c r="I2193" s="143">
        <f t="shared" si="466"/>
        <v>0</v>
      </c>
      <c r="J2193" s="101">
        <f>VLOOKUP($A2193,'2021-22 Salary &amp; Benefits'!$A:$I,3,FALSE)</f>
        <v>1</v>
      </c>
      <c r="K2193" s="101">
        <f>VLOOKUP($A2193,'2021-22 Salary &amp; Benefits'!$A:$I,4,FALSE)</f>
        <v>1.04</v>
      </c>
      <c r="L2193" s="45">
        <f t="shared" si="467"/>
        <v>0</v>
      </c>
      <c r="M2193" s="29">
        <v>15</v>
      </c>
      <c r="N2193" s="31">
        <f t="shared" si="468"/>
        <v>0</v>
      </c>
      <c r="O2193" s="29">
        <v>1.1000000000000001</v>
      </c>
      <c r="P2193" s="29">
        <v>36</v>
      </c>
      <c r="Q2193" s="32">
        <f t="shared" si="469"/>
        <v>0</v>
      </c>
      <c r="R2193" s="122">
        <f t="shared" si="470"/>
        <v>0</v>
      </c>
      <c r="S2193" s="25">
        <f>VLOOKUP($A2193,'2021-22 Salary &amp; Benefits'!$A:$I,5,FALSE)</f>
        <v>67585</v>
      </c>
      <c r="T2193" s="25">
        <f>VLOOKUP($A2193,'2021-22 Salary &amp; Benefits'!$A:$I,6,FALSE)</f>
        <v>68937</v>
      </c>
      <c r="U2193" s="26">
        <f t="shared" si="471"/>
        <v>0</v>
      </c>
      <c r="V2193" s="26">
        <f t="shared" si="472"/>
        <v>0</v>
      </c>
      <c r="W2193" s="26">
        <f>'2021-22 Salary &amp; Benefits'!G$6</f>
        <v>11848.32</v>
      </c>
      <c r="X2193" s="28">
        <f>'2021-22 Salary &amp; Benefits'!H$6</f>
        <v>0.2271</v>
      </c>
      <c r="Y2193" s="28">
        <f>'2021-22 Salary &amp; Benefits'!I$6</f>
        <v>0.22070000000000001</v>
      </c>
      <c r="Z2193" s="26">
        <f t="shared" si="473"/>
        <v>0</v>
      </c>
      <c r="AA2193" s="27">
        <f t="shared" si="477"/>
        <v>0</v>
      </c>
      <c r="AB2193" s="27">
        <f t="shared" si="474"/>
        <v>0</v>
      </c>
      <c r="AC2193" s="27">
        <f t="shared" si="475"/>
        <v>0</v>
      </c>
      <c r="AD2193" s="26">
        <f t="shared" si="476"/>
        <v>0</v>
      </c>
    </row>
    <row r="2194" spans="1:30">
      <c r="A2194" s="129" t="s">
        <v>2537</v>
      </c>
      <c r="B2194" s="129" t="s">
        <v>2050</v>
      </c>
      <c r="C2194" s="130">
        <v>5337</v>
      </c>
      <c r="D2194" s="129" t="s">
        <v>2770</v>
      </c>
      <c r="E2194" s="169">
        <f>VLOOKUP($C2194,'2020-21 School Level AAFTE'!$C:$Z,11,FALSE)</f>
        <v>0</v>
      </c>
      <c r="F2194" s="169" t="str">
        <f>VLOOKUP($C2194,'2020-21 School Level AAFTE'!$C:$Z,8,FALSE)</f>
        <v>No</v>
      </c>
      <c r="G2194" s="167">
        <f>VLOOKUP($C2194,'2020-21 School Level AAFTE'!$C:$I,7,FALSE)</f>
        <v>113.35000000000001</v>
      </c>
      <c r="H2194" s="145">
        <f>IFERROR(IF(F2194= "yes",VLOOKUP(C2194,Summary!$B:$I,5,0),0),0)</f>
        <v>0</v>
      </c>
      <c r="I2194" s="143">
        <f t="shared" si="466"/>
        <v>0</v>
      </c>
      <c r="J2194" s="101">
        <f>VLOOKUP($A2194,'2021-22 Salary &amp; Benefits'!$A:$I,3,FALSE)</f>
        <v>1</v>
      </c>
      <c r="K2194" s="101">
        <f>VLOOKUP($A2194,'2021-22 Salary &amp; Benefits'!$A:$I,4,FALSE)</f>
        <v>1.04</v>
      </c>
      <c r="L2194" s="45">
        <f t="shared" si="467"/>
        <v>0</v>
      </c>
      <c r="M2194" s="29">
        <v>15</v>
      </c>
      <c r="N2194" s="31">
        <f t="shared" si="468"/>
        <v>0</v>
      </c>
      <c r="O2194" s="29">
        <v>1.1000000000000001</v>
      </c>
      <c r="P2194" s="29">
        <v>36</v>
      </c>
      <c r="Q2194" s="32">
        <f t="shared" si="469"/>
        <v>0</v>
      </c>
      <c r="R2194" s="122">
        <f t="shared" si="470"/>
        <v>0</v>
      </c>
      <c r="S2194" s="25">
        <f>VLOOKUP($A2194,'2021-22 Salary &amp; Benefits'!$A:$I,5,FALSE)</f>
        <v>67585</v>
      </c>
      <c r="T2194" s="25">
        <f>VLOOKUP($A2194,'2021-22 Salary &amp; Benefits'!$A:$I,6,FALSE)</f>
        <v>68937</v>
      </c>
      <c r="U2194" s="26">
        <f t="shared" si="471"/>
        <v>0</v>
      </c>
      <c r="V2194" s="26">
        <f t="shared" si="472"/>
        <v>0</v>
      </c>
      <c r="W2194" s="26">
        <f>'2021-22 Salary &amp; Benefits'!G$6</f>
        <v>11848.32</v>
      </c>
      <c r="X2194" s="28">
        <f>'2021-22 Salary &amp; Benefits'!H$6</f>
        <v>0.2271</v>
      </c>
      <c r="Y2194" s="28">
        <f>'2021-22 Salary &amp; Benefits'!I$6</f>
        <v>0.22070000000000001</v>
      </c>
      <c r="Z2194" s="26">
        <f t="shared" si="473"/>
        <v>0</v>
      </c>
      <c r="AA2194" s="27">
        <f t="shared" si="477"/>
        <v>0</v>
      </c>
      <c r="AB2194" s="27">
        <f t="shared" si="474"/>
        <v>0</v>
      </c>
      <c r="AC2194" s="27">
        <f t="shared" si="475"/>
        <v>0</v>
      </c>
      <c r="AD2194" s="26">
        <f t="shared" si="476"/>
        <v>0</v>
      </c>
    </row>
    <row r="2195" spans="1:30">
      <c r="A2195" s="129" t="s">
        <v>2537</v>
      </c>
      <c r="B2195" s="129" t="s">
        <v>2050</v>
      </c>
      <c r="C2195" s="130">
        <v>3728</v>
      </c>
      <c r="D2195" s="129" t="s">
        <v>2057</v>
      </c>
      <c r="E2195" s="169">
        <f>VLOOKUP($C2195,'2020-21 School Level AAFTE'!$C:$Z,11,FALSE)</f>
        <v>0.70189999999999997</v>
      </c>
      <c r="F2195" s="169" t="str">
        <f>VLOOKUP($C2195,'2020-21 School Level AAFTE'!$C:$Z,8,FALSE)</f>
        <v>Yes</v>
      </c>
      <c r="G2195" s="167">
        <f>VLOOKUP($C2195,'2020-21 School Level AAFTE'!$C:$I,7,FALSE)</f>
        <v>333.5</v>
      </c>
      <c r="H2195" s="145">
        <f>IFERROR(IF(F2195= "yes",VLOOKUP(C2195,Summary!$B:$I,5,0),0),0)</f>
        <v>0</v>
      </c>
      <c r="I2195" s="143">
        <f t="shared" si="466"/>
        <v>333.5</v>
      </c>
      <c r="J2195" s="101">
        <f>VLOOKUP($A2195,'2021-22 Salary &amp; Benefits'!$A:$I,3,FALSE)</f>
        <v>1</v>
      </c>
      <c r="K2195" s="101">
        <f>VLOOKUP($A2195,'2021-22 Salary &amp; Benefits'!$A:$I,4,FALSE)</f>
        <v>1.04</v>
      </c>
      <c r="L2195" s="45">
        <f t="shared" si="467"/>
        <v>333.5</v>
      </c>
      <c r="M2195" s="29">
        <v>15</v>
      </c>
      <c r="N2195" s="31">
        <f t="shared" si="468"/>
        <v>22.233333333333334</v>
      </c>
      <c r="O2195" s="29">
        <v>1.1000000000000001</v>
      </c>
      <c r="P2195" s="29">
        <v>36</v>
      </c>
      <c r="Q2195" s="32">
        <f t="shared" si="469"/>
        <v>880.44000000000017</v>
      </c>
      <c r="R2195" s="122">
        <f t="shared" si="470"/>
        <v>0.97826666666666684</v>
      </c>
      <c r="S2195" s="25">
        <f>VLOOKUP($A2195,'2021-22 Salary &amp; Benefits'!$A:$I,5,FALSE)</f>
        <v>67585</v>
      </c>
      <c r="T2195" s="25">
        <f>VLOOKUP($A2195,'2021-22 Salary &amp; Benefits'!$A:$I,6,FALSE)</f>
        <v>68937</v>
      </c>
      <c r="U2195" s="26">
        <f t="shared" si="471"/>
        <v>66116.152666666676</v>
      </c>
      <c r="V2195" s="26">
        <f t="shared" si="472"/>
        <v>4020.1673013333348</v>
      </c>
      <c r="W2195" s="26">
        <f>'2021-22 Salary &amp; Benefits'!G$6</f>
        <v>11848.32</v>
      </c>
      <c r="X2195" s="28">
        <f>'2021-22 Salary &amp; Benefits'!H$6</f>
        <v>0.2271</v>
      </c>
      <c r="Y2195" s="28">
        <f>'2021-22 Salary &amp; Benefits'!I$6</f>
        <v>0.22070000000000001</v>
      </c>
      <c r="Z2195" s="26">
        <f t="shared" si="473"/>
        <v>27493.045706004268</v>
      </c>
      <c r="AA2195" s="27">
        <f t="shared" si="477"/>
        <v>1168.9386661333335</v>
      </c>
      <c r="AB2195" s="27">
        <f t="shared" si="474"/>
        <v>257.98476361562672</v>
      </c>
      <c r="AC2195" s="27">
        <f t="shared" si="475"/>
        <v>1426.9234297489602</v>
      </c>
      <c r="AD2195" s="26">
        <f t="shared" si="476"/>
        <v>99056.289103753239</v>
      </c>
    </row>
    <row r="2196" spans="1:30">
      <c r="A2196" s="129" t="s">
        <v>2537</v>
      </c>
      <c r="B2196" s="129" t="s">
        <v>2050</v>
      </c>
      <c r="C2196" s="130">
        <v>5616</v>
      </c>
      <c r="D2196" s="129" t="s">
        <v>3295</v>
      </c>
      <c r="E2196" s="169">
        <f>VLOOKUP($C2196,'2020-21 School Level AAFTE'!$C:$Z,11,FALSE)</f>
        <v>0.26</v>
      </c>
      <c r="F2196" s="169" t="str">
        <f>VLOOKUP($C2196,'2020-21 School Level AAFTE'!$C:$Z,8,FALSE)</f>
        <v>No</v>
      </c>
      <c r="G2196" s="167">
        <f>VLOOKUP($C2196,'2020-21 School Level AAFTE'!$C:$I,7,FALSE)</f>
        <v>51.17</v>
      </c>
      <c r="H2196" s="145">
        <f>IFERROR(IF(F2196= "yes",VLOOKUP(C2196,Summary!$B:$I,5,0),0),0)</f>
        <v>0</v>
      </c>
      <c r="I2196" s="144">
        <f t="shared" si="466"/>
        <v>0</v>
      </c>
      <c r="J2196" s="101">
        <f>VLOOKUP($A2196,'2021-22 Salary &amp; Benefits'!$A:$I,3,FALSE)</f>
        <v>1</v>
      </c>
      <c r="K2196" s="101">
        <f>VLOOKUP($A2196,'2021-22 Salary &amp; Benefits'!$A:$I,4,FALSE)</f>
        <v>1.04</v>
      </c>
      <c r="L2196" s="121">
        <f t="shared" si="467"/>
        <v>0</v>
      </c>
      <c r="M2196" s="29">
        <v>15</v>
      </c>
      <c r="N2196" s="31">
        <f t="shared" si="468"/>
        <v>0</v>
      </c>
      <c r="O2196" s="29">
        <v>1.1000000000000001</v>
      </c>
      <c r="P2196" s="29">
        <v>36</v>
      </c>
      <c r="Q2196" s="32">
        <f t="shared" si="469"/>
        <v>0</v>
      </c>
      <c r="R2196" s="122">
        <f t="shared" si="470"/>
        <v>0</v>
      </c>
      <c r="S2196" s="25">
        <f>VLOOKUP($A2196,'2021-22 Salary &amp; Benefits'!$A:$I,5,FALSE)</f>
        <v>67585</v>
      </c>
      <c r="T2196" s="25">
        <f>VLOOKUP($A2196,'2021-22 Salary &amp; Benefits'!$A:$I,6,FALSE)</f>
        <v>68937</v>
      </c>
      <c r="U2196" s="26">
        <f t="shared" si="471"/>
        <v>0</v>
      </c>
      <c r="V2196" s="26">
        <f t="shared" si="472"/>
        <v>0</v>
      </c>
      <c r="W2196" s="26">
        <f>'2021-22 Salary &amp; Benefits'!G$6</f>
        <v>11848.32</v>
      </c>
      <c r="X2196" s="28">
        <f>'2021-22 Salary &amp; Benefits'!H$6</f>
        <v>0.2271</v>
      </c>
      <c r="Y2196" s="28">
        <f>'2021-22 Salary &amp; Benefits'!I$6</f>
        <v>0.22070000000000001</v>
      </c>
      <c r="Z2196" s="26">
        <f t="shared" si="473"/>
        <v>0</v>
      </c>
      <c r="AA2196" s="27">
        <f t="shared" si="477"/>
        <v>0</v>
      </c>
      <c r="AB2196" s="27">
        <f t="shared" si="474"/>
        <v>0</v>
      </c>
      <c r="AC2196" s="27">
        <f t="shared" si="475"/>
        <v>0</v>
      </c>
      <c r="AD2196" s="26">
        <f t="shared" si="476"/>
        <v>0</v>
      </c>
    </row>
    <row r="2197" spans="1:30">
      <c r="A2197" s="129" t="s">
        <v>2537</v>
      </c>
      <c r="B2197" s="129" t="s">
        <v>2050</v>
      </c>
      <c r="C2197" s="130">
        <v>3468</v>
      </c>
      <c r="D2197" s="129" t="s">
        <v>2055</v>
      </c>
      <c r="E2197" s="169">
        <f>VLOOKUP($C2197,'2020-21 School Level AAFTE'!$C:$Z,11,FALSE)</f>
        <v>0.48170000000000002</v>
      </c>
      <c r="F2197" s="169" t="str">
        <f>VLOOKUP($C2197,'2020-21 School Level AAFTE'!$C:$Z,8,FALSE)</f>
        <v>No</v>
      </c>
      <c r="G2197" s="167">
        <f>VLOOKUP($C2197,'2020-21 School Level AAFTE'!$C:$I,7,FALSE)</f>
        <v>1474</v>
      </c>
      <c r="H2197" s="145">
        <f>IFERROR(IF(F2197= "yes",VLOOKUP(C2197,Summary!$B:$I,5,0),0),0)</f>
        <v>0</v>
      </c>
      <c r="I2197" s="144">
        <f t="shared" si="466"/>
        <v>0</v>
      </c>
      <c r="J2197" s="101">
        <f>VLOOKUP($A2197,'2021-22 Salary &amp; Benefits'!$A:$I,3,FALSE)</f>
        <v>1</v>
      </c>
      <c r="K2197" s="101">
        <f>VLOOKUP($A2197,'2021-22 Salary &amp; Benefits'!$A:$I,4,FALSE)</f>
        <v>1.04</v>
      </c>
      <c r="L2197" s="121">
        <f t="shared" si="467"/>
        <v>0</v>
      </c>
      <c r="M2197" s="29">
        <v>15</v>
      </c>
      <c r="N2197" s="31">
        <f t="shared" si="468"/>
        <v>0</v>
      </c>
      <c r="O2197" s="29">
        <v>1.1000000000000001</v>
      </c>
      <c r="P2197" s="29">
        <v>36</v>
      </c>
      <c r="Q2197" s="32">
        <f t="shared" si="469"/>
        <v>0</v>
      </c>
      <c r="R2197" s="122">
        <f t="shared" si="470"/>
        <v>0</v>
      </c>
      <c r="S2197" s="25">
        <f>VLOOKUP($A2197,'2021-22 Salary &amp; Benefits'!$A:$I,5,FALSE)</f>
        <v>67585</v>
      </c>
      <c r="T2197" s="25">
        <f>VLOOKUP($A2197,'2021-22 Salary &amp; Benefits'!$A:$I,6,FALSE)</f>
        <v>68937</v>
      </c>
      <c r="U2197" s="26">
        <f t="shared" si="471"/>
        <v>0</v>
      </c>
      <c r="V2197" s="26">
        <f t="shared" si="472"/>
        <v>0</v>
      </c>
      <c r="W2197" s="26">
        <f>'2021-22 Salary &amp; Benefits'!G$6</f>
        <v>11848.32</v>
      </c>
      <c r="X2197" s="28">
        <f>'2021-22 Salary &amp; Benefits'!H$6</f>
        <v>0.2271</v>
      </c>
      <c r="Y2197" s="28">
        <f>'2021-22 Salary &amp; Benefits'!I$6</f>
        <v>0.22070000000000001</v>
      </c>
      <c r="Z2197" s="26">
        <f t="shared" si="473"/>
        <v>0</v>
      </c>
      <c r="AA2197" s="27">
        <f t="shared" si="477"/>
        <v>0</v>
      </c>
      <c r="AB2197" s="27">
        <f t="shared" si="474"/>
        <v>0</v>
      </c>
      <c r="AC2197" s="27">
        <f t="shared" si="475"/>
        <v>0</v>
      </c>
      <c r="AD2197" s="26">
        <f t="shared" si="476"/>
        <v>0</v>
      </c>
    </row>
    <row r="2198" spans="1:30">
      <c r="A2198" s="129" t="s">
        <v>2537</v>
      </c>
      <c r="B2198" s="129" t="s">
        <v>2050</v>
      </c>
      <c r="C2198" s="130">
        <v>5636</v>
      </c>
      <c r="D2198" s="129" t="s">
        <v>3296</v>
      </c>
      <c r="E2198" s="169">
        <f>VLOOKUP($C2198,'2020-21 School Level AAFTE'!$C:$Z,11,FALSE)</f>
        <v>0.41880000000000001</v>
      </c>
      <c r="F2198" s="169" t="str">
        <f>VLOOKUP($C2198,'2020-21 School Level AAFTE'!$C:$Z,8,FALSE)</f>
        <v>No</v>
      </c>
      <c r="G2198" s="167">
        <f>VLOOKUP($C2198,'2020-21 School Level AAFTE'!$C:$I,7,FALSE)</f>
        <v>391.33</v>
      </c>
      <c r="H2198" s="145">
        <f>IFERROR(IF(F2198= "yes",VLOOKUP(C2198,Summary!$B:$I,5,0),0),0)</f>
        <v>0</v>
      </c>
      <c r="I2198" s="144">
        <f t="shared" si="466"/>
        <v>0</v>
      </c>
      <c r="J2198" s="101">
        <f>VLOOKUP($A2198,'2021-22 Salary &amp; Benefits'!$A:$I,3,FALSE)</f>
        <v>1</v>
      </c>
      <c r="K2198" s="101">
        <f>VLOOKUP($A2198,'2021-22 Salary &amp; Benefits'!$A:$I,4,FALSE)</f>
        <v>1.04</v>
      </c>
      <c r="L2198" s="121">
        <f t="shared" si="467"/>
        <v>0</v>
      </c>
      <c r="M2198" s="29">
        <v>15</v>
      </c>
      <c r="N2198" s="31">
        <f t="shared" si="468"/>
        <v>0</v>
      </c>
      <c r="O2198" s="29">
        <v>1.1000000000000001</v>
      </c>
      <c r="P2198" s="29">
        <v>36</v>
      </c>
      <c r="Q2198" s="32">
        <f t="shared" si="469"/>
        <v>0</v>
      </c>
      <c r="R2198" s="122">
        <f t="shared" si="470"/>
        <v>0</v>
      </c>
      <c r="S2198" s="25">
        <f>VLOOKUP($A2198,'2021-22 Salary &amp; Benefits'!$A:$I,5,FALSE)</f>
        <v>67585</v>
      </c>
      <c r="T2198" s="25">
        <f>VLOOKUP($A2198,'2021-22 Salary &amp; Benefits'!$A:$I,6,FALSE)</f>
        <v>68937</v>
      </c>
      <c r="U2198" s="26">
        <f t="shared" si="471"/>
        <v>0</v>
      </c>
      <c r="V2198" s="26">
        <f t="shared" si="472"/>
        <v>0</v>
      </c>
      <c r="W2198" s="26">
        <f>'2021-22 Salary &amp; Benefits'!G$6</f>
        <v>11848.32</v>
      </c>
      <c r="X2198" s="28">
        <f>'2021-22 Salary &amp; Benefits'!H$6</f>
        <v>0.2271</v>
      </c>
      <c r="Y2198" s="28">
        <f>'2021-22 Salary &amp; Benefits'!I$6</f>
        <v>0.22070000000000001</v>
      </c>
      <c r="Z2198" s="26">
        <f t="shared" si="473"/>
        <v>0</v>
      </c>
      <c r="AA2198" s="27">
        <f t="shared" si="477"/>
        <v>0</v>
      </c>
      <c r="AB2198" s="27">
        <f t="shared" si="474"/>
        <v>0</v>
      </c>
      <c r="AC2198" s="27">
        <f t="shared" si="475"/>
        <v>0</v>
      </c>
      <c r="AD2198" s="26">
        <f t="shared" si="476"/>
        <v>0</v>
      </c>
    </row>
    <row r="2199" spans="1:30">
      <c r="A2199" s="129" t="s">
        <v>2537</v>
      </c>
      <c r="B2199" s="129" t="s">
        <v>2050</v>
      </c>
      <c r="C2199" s="130">
        <v>5460</v>
      </c>
      <c r="D2199" s="129" t="s">
        <v>3297</v>
      </c>
      <c r="E2199" s="169">
        <f>VLOOKUP($C2199,'2020-21 School Level AAFTE'!$C:$Z,11,FALSE)</f>
        <v>0.63170000000000004</v>
      </c>
      <c r="F2199" s="169" t="str">
        <f>VLOOKUP($C2199,'2020-21 School Level AAFTE'!$C:$Z,8,FALSE)</f>
        <v>Yes</v>
      </c>
      <c r="G2199" s="167">
        <f>VLOOKUP($C2199,'2020-21 School Level AAFTE'!$C:$I,7,FALSE)</f>
        <v>150.4</v>
      </c>
      <c r="H2199" s="145">
        <f>IFERROR(IF(F2199= "yes",VLOOKUP(C2199,Summary!$B:$I,5,0),0),0)</f>
        <v>0</v>
      </c>
      <c r="I2199" s="144">
        <f t="shared" si="466"/>
        <v>150.4</v>
      </c>
      <c r="J2199" s="101">
        <f>VLOOKUP($A2199,'2021-22 Salary &amp; Benefits'!$A:$I,3,FALSE)</f>
        <v>1</v>
      </c>
      <c r="K2199" s="101">
        <f>VLOOKUP($A2199,'2021-22 Salary &amp; Benefits'!$A:$I,4,FALSE)</f>
        <v>1.04</v>
      </c>
      <c r="L2199" s="121">
        <f t="shared" si="467"/>
        <v>150.4</v>
      </c>
      <c r="M2199" s="29">
        <v>15</v>
      </c>
      <c r="N2199" s="31">
        <f t="shared" si="468"/>
        <v>10.026666666666667</v>
      </c>
      <c r="O2199" s="29">
        <v>1.1000000000000001</v>
      </c>
      <c r="P2199" s="29">
        <v>36</v>
      </c>
      <c r="Q2199" s="32">
        <f t="shared" si="469"/>
        <v>397.0560000000001</v>
      </c>
      <c r="R2199" s="122">
        <f t="shared" si="470"/>
        <v>0.44117333333333342</v>
      </c>
      <c r="S2199" s="25">
        <f>VLOOKUP($A2199,'2021-22 Salary &amp; Benefits'!$A:$I,5,FALSE)</f>
        <v>67585</v>
      </c>
      <c r="T2199" s="25">
        <f>VLOOKUP($A2199,'2021-22 Salary &amp; Benefits'!$A:$I,6,FALSE)</f>
        <v>68937</v>
      </c>
      <c r="U2199" s="26">
        <f t="shared" si="471"/>
        <v>29816.699733333338</v>
      </c>
      <c r="V2199" s="26">
        <f t="shared" si="472"/>
        <v>1812.9929898666669</v>
      </c>
      <c r="W2199" s="26">
        <f>'2021-22 Salary &amp; Benefits'!G$6</f>
        <v>11848.32</v>
      </c>
      <c r="X2199" s="28">
        <f>'2021-22 Salary &amp; Benefits'!H$6</f>
        <v>0.2271</v>
      </c>
      <c r="Y2199" s="28">
        <f>'2021-22 Salary &amp; Benefits'!I$6</f>
        <v>0.22070000000000001</v>
      </c>
      <c r="Z2199" s="26">
        <f t="shared" si="473"/>
        <v>12398.662891103575</v>
      </c>
      <c r="AA2199" s="27">
        <f t="shared" si="477"/>
        <v>527.16154538666672</v>
      </c>
      <c r="AB2199" s="27">
        <f t="shared" si="474"/>
        <v>116.34455306683735</v>
      </c>
      <c r="AC2199" s="27">
        <f t="shared" si="475"/>
        <v>643.50609845350402</v>
      </c>
      <c r="AD2199" s="26">
        <f t="shared" si="476"/>
        <v>44671.861712757083</v>
      </c>
    </row>
    <row r="2200" spans="1:30">
      <c r="A2200" s="129" t="s">
        <v>2576</v>
      </c>
      <c r="B2200" s="129" t="s">
        <v>2250</v>
      </c>
      <c r="C2200" s="130">
        <v>4518</v>
      </c>
      <c r="D2200" s="129" t="s">
        <v>1796</v>
      </c>
      <c r="E2200" s="169">
        <f>VLOOKUP($C2200,'2020-21 School Level AAFTE'!$C:$Z,11,FALSE)</f>
        <v>0.92559999999999998</v>
      </c>
      <c r="F2200" s="169" t="str">
        <f>VLOOKUP($C2200,'2020-21 School Level AAFTE'!$C:$Z,8,FALSE)</f>
        <v>Yes</v>
      </c>
      <c r="G2200" s="167">
        <f>VLOOKUP($C2200,'2020-21 School Level AAFTE'!$C:$I,7,FALSE)</f>
        <v>389.65</v>
      </c>
      <c r="H2200" s="145">
        <f>IFERROR(IF(F2200= "yes",VLOOKUP(C2200,Summary!$B:$I,5,0),0),0)</f>
        <v>0</v>
      </c>
      <c r="I2200" s="144">
        <f t="shared" si="466"/>
        <v>389.65</v>
      </c>
      <c r="J2200" s="101">
        <f>VLOOKUP($A2200,'2021-22 Salary &amp; Benefits'!$A:$I,3,FALSE)</f>
        <v>1</v>
      </c>
      <c r="K2200" s="101">
        <f>VLOOKUP($A2200,'2021-22 Salary &amp; Benefits'!$A:$I,4,FALSE)</f>
        <v>1</v>
      </c>
      <c r="L2200" s="121">
        <f t="shared" si="467"/>
        <v>389.65</v>
      </c>
      <c r="M2200" s="29">
        <v>15</v>
      </c>
      <c r="N2200" s="31">
        <f t="shared" si="468"/>
        <v>25.976666666666667</v>
      </c>
      <c r="O2200" s="29">
        <v>1.1000000000000001</v>
      </c>
      <c r="P2200" s="29">
        <v>36</v>
      </c>
      <c r="Q2200" s="32">
        <f t="shared" si="469"/>
        <v>1028.6760000000002</v>
      </c>
      <c r="R2200" s="122">
        <f t="shared" si="470"/>
        <v>1.1429733333333336</v>
      </c>
      <c r="S2200" s="25">
        <f>VLOOKUP($A2200,'2021-22 Salary &amp; Benefits'!$A:$I,5,FALSE)</f>
        <v>67585</v>
      </c>
      <c r="T2200" s="25">
        <f>VLOOKUP($A2200,'2021-22 Salary &amp; Benefits'!$A:$I,6,FALSE)</f>
        <v>68937</v>
      </c>
      <c r="U2200" s="26">
        <f t="shared" si="471"/>
        <v>77247.852733333348</v>
      </c>
      <c r="V2200" s="26">
        <f t="shared" si="472"/>
        <v>1545.2999466666661</v>
      </c>
      <c r="W2200" s="26">
        <f>'2021-22 Salary &amp; Benefits'!G$6</f>
        <v>11848.32</v>
      </c>
      <c r="X2200" s="28">
        <f>'2021-22 Salary &amp; Benefits'!H$6</f>
        <v>0.2271</v>
      </c>
      <c r="Y2200" s="28">
        <f>'2021-22 Salary &amp; Benefits'!I$6</f>
        <v>0.22070000000000001</v>
      </c>
      <c r="Z2200" s="26">
        <f t="shared" si="473"/>
        <v>31426.348858769339</v>
      </c>
      <c r="AA2200" s="27">
        <f t="shared" si="477"/>
        <v>1313.2192113333335</v>
      </c>
      <c r="AB2200" s="27">
        <f t="shared" si="474"/>
        <v>289.82747994126674</v>
      </c>
      <c r="AC2200" s="27">
        <f t="shared" si="475"/>
        <v>1603.0466912746003</v>
      </c>
      <c r="AD2200" s="26">
        <f t="shared" si="476"/>
        <v>111822.54823004396</v>
      </c>
    </row>
    <row r="2201" spans="1:30">
      <c r="A2201" s="129" t="s">
        <v>2576</v>
      </c>
      <c r="B2201" s="129" t="s">
        <v>2250</v>
      </c>
      <c r="C2201" s="130">
        <v>5544</v>
      </c>
      <c r="D2201" s="129" t="s">
        <v>2253</v>
      </c>
      <c r="E2201" s="169">
        <f>VLOOKUP($C2201,'2020-21 School Level AAFTE'!$C:$Z,11,FALSE)</f>
        <v>0.85189999999999999</v>
      </c>
      <c r="F2201" s="169" t="str">
        <f>VLOOKUP($C2201,'2020-21 School Level AAFTE'!$C:$Z,8,FALSE)</f>
        <v>Yes</v>
      </c>
      <c r="G2201" s="167">
        <f>VLOOKUP($C2201,'2020-21 School Level AAFTE'!$C:$I,7,FALSE)</f>
        <v>303</v>
      </c>
      <c r="H2201" s="145">
        <f>IFERROR(IF(F2201= "yes",VLOOKUP(C2201,Summary!$B:$I,5,0),0),0)</f>
        <v>0</v>
      </c>
      <c r="I2201" s="144">
        <f t="shared" si="466"/>
        <v>303</v>
      </c>
      <c r="J2201" s="101">
        <f>VLOOKUP($A2201,'2021-22 Salary &amp; Benefits'!$A:$I,3,FALSE)</f>
        <v>1</v>
      </c>
      <c r="K2201" s="101">
        <f>VLOOKUP($A2201,'2021-22 Salary &amp; Benefits'!$A:$I,4,FALSE)</f>
        <v>1</v>
      </c>
      <c r="L2201" s="121">
        <f t="shared" si="467"/>
        <v>303</v>
      </c>
      <c r="M2201" s="29">
        <v>15</v>
      </c>
      <c r="N2201" s="31">
        <f t="shared" si="468"/>
        <v>20.2</v>
      </c>
      <c r="O2201" s="29">
        <v>1.1000000000000001</v>
      </c>
      <c r="P2201" s="29">
        <v>36</v>
      </c>
      <c r="Q2201" s="32">
        <f t="shared" si="469"/>
        <v>799.92000000000007</v>
      </c>
      <c r="R2201" s="122">
        <f t="shared" si="470"/>
        <v>0.88880000000000003</v>
      </c>
      <c r="S2201" s="25">
        <f>VLOOKUP($A2201,'2021-22 Salary &amp; Benefits'!$A:$I,5,FALSE)</f>
        <v>67585</v>
      </c>
      <c r="T2201" s="25">
        <f>VLOOKUP($A2201,'2021-22 Salary &amp; Benefits'!$A:$I,6,FALSE)</f>
        <v>68937</v>
      </c>
      <c r="U2201" s="26">
        <f t="shared" si="471"/>
        <v>60069.548000000003</v>
      </c>
      <c r="V2201" s="26">
        <f t="shared" si="472"/>
        <v>1201.6575999999986</v>
      </c>
      <c r="W2201" s="26">
        <f>'2021-22 Salary &amp; Benefits'!G$6</f>
        <v>11848.32</v>
      </c>
      <c r="X2201" s="28">
        <f>'2021-22 Salary &amp; Benefits'!H$6</f>
        <v>0.2271</v>
      </c>
      <c r="Y2201" s="28">
        <f>'2021-22 Salary &amp; Benefits'!I$6</f>
        <v>0.22070000000000001</v>
      </c>
      <c r="Z2201" s="26">
        <f t="shared" si="473"/>
        <v>24437.786999119999</v>
      </c>
      <c r="AA2201" s="27">
        <f t="shared" si="477"/>
        <v>1021.1867599999999</v>
      </c>
      <c r="AB2201" s="27">
        <f t="shared" si="474"/>
        <v>225.37591793199999</v>
      </c>
      <c r="AC2201" s="27">
        <f t="shared" si="475"/>
        <v>1246.562677932</v>
      </c>
      <c r="AD2201" s="26">
        <f t="shared" si="476"/>
        <v>86955.555277052015</v>
      </c>
    </row>
    <row r="2202" spans="1:30">
      <c r="A2202" s="129" t="s">
        <v>2576</v>
      </c>
      <c r="B2202" s="129" t="s">
        <v>2250</v>
      </c>
      <c r="C2202" s="130">
        <v>4022</v>
      </c>
      <c r="D2202" s="129" t="s">
        <v>2255</v>
      </c>
      <c r="E2202" s="169">
        <f>VLOOKUP($C2202,'2020-21 School Level AAFTE'!$C:$Z,11,FALSE)</f>
        <v>0.87960000000000005</v>
      </c>
      <c r="F2202" s="169" t="str">
        <f>VLOOKUP($C2202,'2020-21 School Level AAFTE'!$C:$Z,8,FALSE)</f>
        <v>Yes</v>
      </c>
      <c r="G2202" s="167">
        <f>VLOOKUP($C2202,'2020-21 School Level AAFTE'!$C:$I,7,FALSE)</f>
        <v>68.91</v>
      </c>
      <c r="H2202" s="145">
        <f>IFERROR(IF(F2202= "yes",VLOOKUP(C2202,Summary!$B:$I,5,0),0),0)</f>
        <v>0</v>
      </c>
      <c r="I2202" s="144">
        <f t="shared" si="466"/>
        <v>68.91</v>
      </c>
      <c r="J2202" s="101">
        <f>VLOOKUP($A2202,'2021-22 Salary &amp; Benefits'!$A:$I,3,FALSE)</f>
        <v>1</v>
      </c>
      <c r="K2202" s="101">
        <f>VLOOKUP($A2202,'2021-22 Salary &amp; Benefits'!$A:$I,4,FALSE)</f>
        <v>1</v>
      </c>
      <c r="L2202" s="121">
        <f t="shared" si="467"/>
        <v>68.91</v>
      </c>
      <c r="M2202" s="29">
        <v>15</v>
      </c>
      <c r="N2202" s="31">
        <f t="shared" si="468"/>
        <v>4.5939999999999994</v>
      </c>
      <c r="O2202" s="29">
        <v>1.1000000000000001</v>
      </c>
      <c r="P2202" s="29">
        <v>36</v>
      </c>
      <c r="Q2202" s="32">
        <f t="shared" si="469"/>
        <v>181.92239999999998</v>
      </c>
      <c r="R2202" s="122">
        <f t="shared" si="470"/>
        <v>0.20213599999999998</v>
      </c>
      <c r="S2202" s="25">
        <f>VLOOKUP($A2202,'2021-22 Salary &amp; Benefits'!$A:$I,5,FALSE)</f>
        <v>67585</v>
      </c>
      <c r="T2202" s="25">
        <f>VLOOKUP($A2202,'2021-22 Salary &amp; Benefits'!$A:$I,6,FALSE)</f>
        <v>68937</v>
      </c>
      <c r="U2202" s="26">
        <f t="shared" si="471"/>
        <v>13661.361559999999</v>
      </c>
      <c r="V2202" s="26">
        <f t="shared" si="472"/>
        <v>273.28787199999897</v>
      </c>
      <c r="W2202" s="26">
        <f>'2021-22 Salary &amp; Benefits'!G$6</f>
        <v>11848.32</v>
      </c>
      <c r="X2202" s="28">
        <f>'2021-22 Salary &amp; Benefits'!H$6</f>
        <v>0.2271</v>
      </c>
      <c r="Y2202" s="28">
        <f>'2021-22 Salary &amp; Benefits'!I$6</f>
        <v>0.22070000000000001</v>
      </c>
      <c r="Z2202" s="26">
        <f t="shared" si="473"/>
        <v>5557.7818551463988</v>
      </c>
      <c r="AA2202" s="27">
        <f t="shared" si="477"/>
        <v>232.24415719999999</v>
      </c>
      <c r="AB2202" s="27">
        <f t="shared" si="474"/>
        <v>51.25628549404</v>
      </c>
      <c r="AC2202" s="27">
        <f t="shared" si="475"/>
        <v>283.50044269403998</v>
      </c>
      <c r="AD2202" s="26">
        <f t="shared" si="476"/>
        <v>19775.931729840438</v>
      </c>
    </row>
    <row r="2203" spans="1:30">
      <c r="A2203" s="129" t="s">
        <v>2576</v>
      </c>
      <c r="B2203" s="129" t="s">
        <v>2250</v>
      </c>
      <c r="C2203" s="130">
        <v>2757</v>
      </c>
      <c r="D2203" s="129" t="s">
        <v>2252</v>
      </c>
      <c r="E2203" s="169">
        <f>VLOOKUP($C2203,'2020-21 School Level AAFTE'!$C:$Z,11,FALSE)</f>
        <v>0.9012</v>
      </c>
      <c r="F2203" s="169" t="str">
        <f>VLOOKUP($C2203,'2020-21 School Level AAFTE'!$C:$Z,8,FALSE)</f>
        <v>Yes</v>
      </c>
      <c r="G2203" s="167">
        <f>VLOOKUP($C2203,'2020-21 School Level AAFTE'!$C:$I,7,FALSE)</f>
        <v>355.1</v>
      </c>
      <c r="H2203" s="145">
        <f>IFERROR(IF(F2203= "yes",VLOOKUP(C2203,Summary!$B:$I,5,0),0),0)</f>
        <v>0</v>
      </c>
      <c r="I2203" s="144">
        <f t="shared" si="466"/>
        <v>355.1</v>
      </c>
      <c r="J2203" s="101">
        <f>VLOOKUP($A2203,'2021-22 Salary &amp; Benefits'!$A:$I,3,FALSE)</f>
        <v>1</v>
      </c>
      <c r="K2203" s="101">
        <f>VLOOKUP($A2203,'2021-22 Salary &amp; Benefits'!$A:$I,4,FALSE)</f>
        <v>1</v>
      </c>
      <c r="L2203" s="121">
        <f t="shared" si="467"/>
        <v>355.1</v>
      </c>
      <c r="M2203" s="29">
        <v>15</v>
      </c>
      <c r="N2203" s="31">
        <f t="shared" si="468"/>
        <v>23.673333333333336</v>
      </c>
      <c r="O2203" s="29">
        <v>1.1000000000000001</v>
      </c>
      <c r="P2203" s="29">
        <v>36</v>
      </c>
      <c r="Q2203" s="32">
        <f t="shared" si="469"/>
        <v>937.46400000000017</v>
      </c>
      <c r="R2203" s="122">
        <f t="shared" si="470"/>
        <v>1.0416266666666669</v>
      </c>
      <c r="S2203" s="25">
        <f>VLOOKUP($A2203,'2021-22 Salary &amp; Benefits'!$A:$I,5,FALSE)</f>
        <v>67585</v>
      </c>
      <c r="T2203" s="25">
        <f>VLOOKUP($A2203,'2021-22 Salary &amp; Benefits'!$A:$I,6,FALSE)</f>
        <v>68937</v>
      </c>
      <c r="U2203" s="26">
        <f t="shared" si="471"/>
        <v>70398.338266666688</v>
      </c>
      <c r="V2203" s="26">
        <f t="shared" si="472"/>
        <v>1408.2792533333268</v>
      </c>
      <c r="W2203" s="26">
        <f>'2021-22 Salary &amp; Benefits'!G$6</f>
        <v>11848.32</v>
      </c>
      <c r="X2203" s="28">
        <f>'2021-22 Salary &amp; Benefits'!H$6</f>
        <v>0.2271</v>
      </c>
      <c r="Y2203" s="28">
        <f>'2021-22 Salary &amp; Benefits'!I$6</f>
        <v>0.22070000000000001</v>
      </c>
      <c r="Z2203" s="26">
        <f t="shared" si="473"/>
        <v>28639.795918770673</v>
      </c>
      <c r="AA2203" s="27">
        <f t="shared" si="477"/>
        <v>1196.7769586666668</v>
      </c>
      <c r="AB2203" s="27">
        <f t="shared" si="474"/>
        <v>264.12867477773335</v>
      </c>
      <c r="AC2203" s="27">
        <f t="shared" si="475"/>
        <v>1460.9056334444001</v>
      </c>
      <c r="AD2203" s="26">
        <f t="shared" si="476"/>
        <v>101907.31907221509</v>
      </c>
    </row>
    <row r="2204" spans="1:30">
      <c r="A2204" s="129" t="s">
        <v>2576</v>
      </c>
      <c r="B2204" s="129" t="s">
        <v>2250</v>
      </c>
      <c r="C2204" s="130">
        <v>5543</v>
      </c>
      <c r="D2204" s="129" t="s">
        <v>3298</v>
      </c>
      <c r="E2204" s="169">
        <f>VLOOKUP($C2204,'2020-21 School Level AAFTE'!$C:$Z,11,FALSE)</f>
        <v>0.84970000000000001</v>
      </c>
      <c r="F2204" s="169" t="str">
        <f>VLOOKUP($C2204,'2020-21 School Level AAFTE'!$C:$Z,8,FALSE)</f>
        <v>Yes</v>
      </c>
      <c r="G2204" s="167">
        <f>VLOOKUP($C2204,'2020-21 School Level AAFTE'!$C:$I,7,FALSE)</f>
        <v>375.1</v>
      </c>
      <c r="H2204" s="145">
        <f>IFERROR(IF(F2204= "yes",VLOOKUP(C2204,Summary!$B:$I,5,0),0),0)</f>
        <v>0</v>
      </c>
      <c r="I2204" s="144">
        <f t="shared" si="466"/>
        <v>375.1</v>
      </c>
      <c r="J2204" s="101">
        <f>VLOOKUP($A2204,'2021-22 Salary &amp; Benefits'!$A:$I,3,FALSE)</f>
        <v>1</v>
      </c>
      <c r="K2204" s="101">
        <f>VLOOKUP($A2204,'2021-22 Salary &amp; Benefits'!$A:$I,4,FALSE)</f>
        <v>1</v>
      </c>
      <c r="L2204" s="121">
        <f t="shared" si="467"/>
        <v>375.1</v>
      </c>
      <c r="M2204" s="29">
        <v>15</v>
      </c>
      <c r="N2204" s="31">
        <f t="shared" si="468"/>
        <v>25.006666666666668</v>
      </c>
      <c r="O2204" s="29">
        <v>1.1000000000000001</v>
      </c>
      <c r="P2204" s="29">
        <v>36</v>
      </c>
      <c r="Q2204" s="32">
        <f t="shared" si="469"/>
        <v>990.26400000000012</v>
      </c>
      <c r="R2204" s="122">
        <f t="shared" si="470"/>
        <v>1.1002933333333336</v>
      </c>
      <c r="S2204" s="25">
        <f>VLOOKUP($A2204,'2021-22 Salary &amp; Benefits'!$A:$I,5,FALSE)</f>
        <v>67585</v>
      </c>
      <c r="T2204" s="25">
        <f>VLOOKUP($A2204,'2021-22 Salary &amp; Benefits'!$A:$I,6,FALSE)</f>
        <v>68937</v>
      </c>
      <c r="U2204" s="26">
        <f t="shared" si="471"/>
        <v>74363.324933333352</v>
      </c>
      <c r="V2204" s="26">
        <f t="shared" si="472"/>
        <v>1487.5965866666666</v>
      </c>
      <c r="W2204" s="26">
        <f>'2021-22 Salary &amp; Benefits'!G$6</f>
        <v>11848.32</v>
      </c>
      <c r="X2204" s="28">
        <f>'2021-22 Salary &amp; Benefits'!H$6</f>
        <v>0.2271</v>
      </c>
      <c r="Y2204" s="28">
        <f>'2021-22 Salary &amp; Benefits'!I$6</f>
        <v>0.22070000000000001</v>
      </c>
      <c r="Z2204" s="26">
        <f t="shared" si="473"/>
        <v>30252.851166237342</v>
      </c>
      <c r="AA2204" s="27">
        <f t="shared" si="477"/>
        <v>1264.1820253333335</v>
      </c>
      <c r="AB2204" s="27">
        <f t="shared" si="474"/>
        <v>279.00497299106672</v>
      </c>
      <c r="AC2204" s="27">
        <f t="shared" si="475"/>
        <v>1543.1869983244003</v>
      </c>
      <c r="AD2204" s="26">
        <f t="shared" si="476"/>
        <v>107646.95968456176</v>
      </c>
    </row>
    <row r="2205" spans="1:30">
      <c r="A2205" s="129" t="s">
        <v>2576</v>
      </c>
      <c r="B2205" s="129" t="s">
        <v>2250</v>
      </c>
      <c r="C2205" s="130">
        <v>5595</v>
      </c>
      <c r="D2205" s="129" t="s">
        <v>3186</v>
      </c>
      <c r="E2205" s="169">
        <f>VLOOKUP($C2205,'2020-21 School Level AAFTE'!$C:$Z,11,FALSE)</f>
        <v>0</v>
      </c>
      <c r="F2205" s="169" t="str">
        <f>VLOOKUP($C2205,'2020-21 School Level AAFTE'!$C:$Z,8,FALSE)</f>
        <v>No</v>
      </c>
      <c r="G2205" s="167">
        <f>VLOOKUP($C2205,'2020-21 School Level AAFTE'!$C:$I,7,FALSE)</f>
        <v>8.4</v>
      </c>
      <c r="H2205" s="145">
        <f>IFERROR(IF(F2205= "yes",VLOOKUP(C2205,Summary!$B:$I,5,0),0),0)</f>
        <v>0</v>
      </c>
      <c r="I2205" s="144">
        <f t="shared" si="466"/>
        <v>0</v>
      </c>
      <c r="J2205" s="101">
        <f>VLOOKUP($A2205,'2021-22 Salary &amp; Benefits'!$A:$I,3,FALSE)</f>
        <v>1</v>
      </c>
      <c r="K2205" s="101">
        <f>VLOOKUP($A2205,'2021-22 Salary &amp; Benefits'!$A:$I,4,FALSE)</f>
        <v>1</v>
      </c>
      <c r="L2205" s="121">
        <f t="shared" si="467"/>
        <v>0</v>
      </c>
      <c r="M2205" s="29">
        <v>15</v>
      </c>
      <c r="N2205" s="31">
        <f t="shared" si="468"/>
        <v>0</v>
      </c>
      <c r="O2205" s="29">
        <v>1.1000000000000001</v>
      </c>
      <c r="P2205" s="29">
        <v>36</v>
      </c>
      <c r="Q2205" s="32">
        <f t="shared" si="469"/>
        <v>0</v>
      </c>
      <c r="R2205" s="122">
        <f t="shared" si="470"/>
        <v>0</v>
      </c>
      <c r="S2205" s="25">
        <f>VLOOKUP($A2205,'2021-22 Salary &amp; Benefits'!$A:$I,5,FALSE)</f>
        <v>67585</v>
      </c>
      <c r="T2205" s="25">
        <f>VLOOKUP($A2205,'2021-22 Salary &amp; Benefits'!$A:$I,6,FALSE)</f>
        <v>68937</v>
      </c>
      <c r="U2205" s="26">
        <f t="shared" si="471"/>
        <v>0</v>
      </c>
      <c r="V2205" s="26">
        <f t="shared" si="472"/>
        <v>0</v>
      </c>
      <c r="W2205" s="26">
        <f>'2021-22 Salary &amp; Benefits'!G$6</f>
        <v>11848.32</v>
      </c>
      <c r="X2205" s="28">
        <f>'2021-22 Salary &amp; Benefits'!H$6</f>
        <v>0.2271</v>
      </c>
      <c r="Y2205" s="28">
        <f>'2021-22 Salary &amp; Benefits'!I$6</f>
        <v>0.22070000000000001</v>
      </c>
      <c r="Z2205" s="26">
        <f t="shared" si="473"/>
        <v>0</v>
      </c>
      <c r="AA2205" s="27">
        <f t="shared" si="477"/>
        <v>0</v>
      </c>
      <c r="AB2205" s="27">
        <f t="shared" si="474"/>
        <v>0</v>
      </c>
      <c r="AC2205" s="27">
        <f t="shared" si="475"/>
        <v>0</v>
      </c>
      <c r="AD2205" s="26">
        <f t="shared" si="476"/>
        <v>0</v>
      </c>
    </row>
    <row r="2206" spans="1:30">
      <c r="A2206" s="129" t="s">
        <v>2576</v>
      </c>
      <c r="B2206" s="129" t="s">
        <v>2250</v>
      </c>
      <c r="C2206" s="130">
        <v>3141</v>
      </c>
      <c r="D2206" s="129" t="s">
        <v>2254</v>
      </c>
      <c r="E2206" s="169">
        <f>VLOOKUP($C2206,'2020-21 School Level AAFTE'!$C:$Z,11,FALSE)</f>
        <v>0.85350000000000004</v>
      </c>
      <c r="F2206" s="169" t="str">
        <f>VLOOKUP($C2206,'2020-21 School Level AAFTE'!$C:$Z,8,FALSE)</f>
        <v>Yes</v>
      </c>
      <c r="G2206" s="167">
        <f>VLOOKUP($C2206,'2020-21 School Level AAFTE'!$C:$I,7,FALSE)</f>
        <v>863.38</v>
      </c>
      <c r="H2206" s="145">
        <f>IFERROR(IF(F2206= "yes",VLOOKUP(C2206,Summary!$B:$I,5,0),0),0)</f>
        <v>0</v>
      </c>
      <c r="I2206" s="144">
        <f t="shared" si="466"/>
        <v>863.38</v>
      </c>
      <c r="J2206" s="101">
        <f>VLOOKUP($A2206,'2021-22 Salary &amp; Benefits'!$A:$I,3,FALSE)</f>
        <v>1</v>
      </c>
      <c r="K2206" s="101">
        <f>VLOOKUP($A2206,'2021-22 Salary &amp; Benefits'!$A:$I,4,FALSE)</f>
        <v>1</v>
      </c>
      <c r="L2206" s="121">
        <f t="shared" si="467"/>
        <v>863.38</v>
      </c>
      <c r="M2206" s="29">
        <v>15</v>
      </c>
      <c r="N2206" s="31">
        <f t="shared" si="468"/>
        <v>57.558666666666667</v>
      </c>
      <c r="O2206" s="29">
        <v>1.1000000000000001</v>
      </c>
      <c r="P2206" s="29">
        <v>36</v>
      </c>
      <c r="Q2206" s="32">
        <f t="shared" si="469"/>
        <v>2279.3232000000003</v>
      </c>
      <c r="R2206" s="122">
        <f t="shared" si="470"/>
        <v>2.5325813333333338</v>
      </c>
      <c r="S2206" s="25">
        <f>VLOOKUP($A2206,'2021-22 Salary &amp; Benefits'!$A:$I,5,FALSE)</f>
        <v>67585</v>
      </c>
      <c r="T2206" s="25">
        <f>VLOOKUP($A2206,'2021-22 Salary &amp; Benefits'!$A:$I,6,FALSE)</f>
        <v>68937</v>
      </c>
      <c r="U2206" s="26">
        <f t="shared" si="471"/>
        <v>171164.50941333338</v>
      </c>
      <c r="V2206" s="26">
        <f t="shared" si="472"/>
        <v>3424.0499626666424</v>
      </c>
      <c r="W2206" s="26">
        <f>'2021-22 Salary &amp; Benefits'!G$6</f>
        <v>11848.32</v>
      </c>
      <c r="X2206" s="28">
        <f>'2021-22 Salary &amp; Benefits'!H$6</f>
        <v>0.2271</v>
      </c>
      <c r="Y2206" s="28">
        <f>'2021-22 Salary &amp; Benefits'!I$6</f>
        <v>0.22070000000000001</v>
      </c>
      <c r="Z2206" s="26">
        <f t="shared" si="473"/>
        <v>69633.981977888543</v>
      </c>
      <c r="AA2206" s="27">
        <f t="shared" si="477"/>
        <v>2909.8093229333335</v>
      </c>
      <c r="AB2206" s="27">
        <f t="shared" si="474"/>
        <v>642.19491757138678</v>
      </c>
      <c r="AC2206" s="27">
        <f t="shared" si="475"/>
        <v>3552.0042405047202</v>
      </c>
      <c r="AD2206" s="26">
        <f t="shared" si="476"/>
        <v>247774.5455943933</v>
      </c>
    </row>
    <row r="2207" spans="1:30">
      <c r="A2207" s="129" t="s">
        <v>2576</v>
      </c>
      <c r="B2207" s="129" t="s">
        <v>2250</v>
      </c>
      <c r="C2207" s="130">
        <v>2131</v>
      </c>
      <c r="D2207" s="129" t="s">
        <v>2251</v>
      </c>
      <c r="E2207" s="169">
        <f>VLOOKUP($C2207,'2020-21 School Level AAFTE'!$C:$Z,11,FALSE)</f>
        <v>0.89639999999999997</v>
      </c>
      <c r="F2207" s="169" t="str">
        <f>VLOOKUP($C2207,'2020-21 School Level AAFTE'!$C:$Z,8,FALSE)</f>
        <v>Yes</v>
      </c>
      <c r="G2207" s="167">
        <f>VLOOKUP($C2207,'2020-21 School Level AAFTE'!$C:$I,7,FALSE)</f>
        <v>789.78</v>
      </c>
      <c r="H2207" s="145">
        <f>IFERROR(IF(F2207= "yes",VLOOKUP(C2207,Summary!$B:$I,5,0),0),0)</f>
        <v>0</v>
      </c>
      <c r="I2207" s="144">
        <f t="shared" si="466"/>
        <v>789.78</v>
      </c>
      <c r="J2207" s="101">
        <f>VLOOKUP($A2207,'2021-22 Salary &amp; Benefits'!$A:$I,3,FALSE)</f>
        <v>1</v>
      </c>
      <c r="K2207" s="101">
        <f>VLOOKUP($A2207,'2021-22 Salary &amp; Benefits'!$A:$I,4,FALSE)</f>
        <v>1</v>
      </c>
      <c r="L2207" s="121">
        <f t="shared" si="467"/>
        <v>789.78</v>
      </c>
      <c r="M2207" s="29">
        <v>15</v>
      </c>
      <c r="N2207" s="31">
        <f t="shared" si="468"/>
        <v>52.652000000000001</v>
      </c>
      <c r="O2207" s="29">
        <v>1.1000000000000001</v>
      </c>
      <c r="P2207" s="29">
        <v>36</v>
      </c>
      <c r="Q2207" s="32">
        <f t="shared" si="469"/>
        <v>2085.0192000000002</v>
      </c>
      <c r="R2207" s="122">
        <f t="shared" si="470"/>
        <v>2.3166880000000001</v>
      </c>
      <c r="S2207" s="25">
        <f>VLOOKUP($A2207,'2021-22 Salary &amp; Benefits'!$A:$I,5,FALSE)</f>
        <v>67585</v>
      </c>
      <c r="T2207" s="25">
        <f>VLOOKUP($A2207,'2021-22 Salary &amp; Benefits'!$A:$I,6,FALSE)</f>
        <v>68937</v>
      </c>
      <c r="U2207" s="26">
        <f t="shared" si="471"/>
        <v>156573.35848</v>
      </c>
      <c r="V2207" s="26">
        <f t="shared" si="472"/>
        <v>3132.1621760000126</v>
      </c>
      <c r="W2207" s="26">
        <f>'2021-22 Salary &amp; Benefits'!G$6</f>
        <v>11848.32</v>
      </c>
      <c r="X2207" s="28">
        <f>'2021-22 Salary &amp; Benefits'!H$6</f>
        <v>0.2271</v>
      </c>
      <c r="Y2207" s="28">
        <f>'2021-22 Salary &amp; Benefits'!I$6</f>
        <v>0.22070000000000001</v>
      </c>
      <c r="Z2207" s="26">
        <f t="shared" si="473"/>
        <v>63697.938667211201</v>
      </c>
      <c r="AA2207" s="27">
        <f t="shared" si="477"/>
        <v>2661.7586775999998</v>
      </c>
      <c r="AB2207" s="27">
        <f t="shared" si="474"/>
        <v>587.45014014632</v>
      </c>
      <c r="AC2207" s="27">
        <f t="shared" si="475"/>
        <v>3249.2088177463197</v>
      </c>
      <c r="AD2207" s="26">
        <f t="shared" si="476"/>
        <v>226652.66814095754</v>
      </c>
    </row>
    <row r="2208" spans="1:30">
      <c r="A2208" s="129" t="s">
        <v>2330</v>
      </c>
      <c r="B2208" s="129" t="s">
        <v>424</v>
      </c>
      <c r="C2208" s="130">
        <v>2792</v>
      </c>
      <c r="D2208" s="129" t="s">
        <v>425</v>
      </c>
      <c r="E2208" s="169">
        <f>VLOOKUP($C2208,'2020-21 School Level AAFTE'!$C:$Z,11,FALSE)</f>
        <v>0.86919999999999997</v>
      </c>
      <c r="F2208" s="169" t="str">
        <f>VLOOKUP($C2208,'2020-21 School Level AAFTE'!$C:$Z,8,FALSE)</f>
        <v>Yes</v>
      </c>
      <c r="G2208" s="167">
        <f>VLOOKUP($C2208,'2020-21 School Level AAFTE'!$C:$I,7,FALSE)</f>
        <v>380.6</v>
      </c>
      <c r="H2208" s="145">
        <f>IFERROR(IF(F2208= "yes",VLOOKUP(C2208,Summary!$B:$I,5,0),0),0)</f>
        <v>0</v>
      </c>
      <c r="I2208" s="144">
        <f t="shared" si="466"/>
        <v>380.6</v>
      </c>
      <c r="J2208" s="101">
        <f>VLOOKUP($A2208,'2021-22 Salary &amp; Benefits'!$A:$I,3,FALSE)</f>
        <v>1</v>
      </c>
      <c r="K2208" s="101">
        <f>VLOOKUP($A2208,'2021-22 Salary &amp; Benefits'!$A:$I,4,FALSE)</f>
        <v>1</v>
      </c>
      <c r="L2208" s="121">
        <f t="shared" si="467"/>
        <v>380.6</v>
      </c>
      <c r="M2208" s="29">
        <v>15</v>
      </c>
      <c r="N2208" s="31">
        <f t="shared" si="468"/>
        <v>25.373333333333335</v>
      </c>
      <c r="O2208" s="29">
        <v>1.1000000000000001</v>
      </c>
      <c r="P2208" s="29">
        <v>36</v>
      </c>
      <c r="Q2208" s="32">
        <f t="shared" si="469"/>
        <v>1004.7840000000001</v>
      </c>
      <c r="R2208" s="122">
        <f t="shared" si="470"/>
        <v>1.1164266666666667</v>
      </c>
      <c r="S2208" s="25">
        <f>VLOOKUP($A2208,'2021-22 Salary &amp; Benefits'!$A:$I,5,FALSE)</f>
        <v>67585</v>
      </c>
      <c r="T2208" s="25">
        <f>VLOOKUP($A2208,'2021-22 Salary &amp; Benefits'!$A:$I,6,FALSE)</f>
        <v>68937</v>
      </c>
      <c r="U2208" s="26">
        <f t="shared" si="471"/>
        <v>75453.696266666666</v>
      </c>
      <c r="V2208" s="26">
        <f t="shared" si="472"/>
        <v>1509.4088533333415</v>
      </c>
      <c r="W2208" s="26">
        <f>'2021-22 Salary &amp; Benefits'!G$6</f>
        <v>11848.32</v>
      </c>
      <c r="X2208" s="28">
        <f>'2021-22 Salary &amp; Benefits'!H$6</f>
        <v>0.2271</v>
      </c>
      <c r="Y2208" s="28">
        <f>'2021-22 Salary &amp; Benefits'!I$6</f>
        <v>0.22070000000000001</v>
      </c>
      <c r="Z2208" s="26">
        <f t="shared" si="473"/>
        <v>30696.441359290671</v>
      </c>
      <c r="AA2208" s="27">
        <f t="shared" si="477"/>
        <v>1282.7184186666668</v>
      </c>
      <c r="AB2208" s="27">
        <f t="shared" si="474"/>
        <v>283.09595499973335</v>
      </c>
      <c r="AC2208" s="27">
        <f t="shared" si="475"/>
        <v>1565.8143736664001</v>
      </c>
      <c r="AD2208" s="26">
        <f t="shared" si="476"/>
        <v>109225.36085295709</v>
      </c>
    </row>
    <row r="2209" spans="1:30">
      <c r="A2209" s="129" t="s">
        <v>2330</v>
      </c>
      <c r="B2209" s="129" t="s">
        <v>424</v>
      </c>
      <c r="C2209" s="130">
        <v>3273</v>
      </c>
      <c r="D2209" s="129" t="s">
        <v>426</v>
      </c>
      <c r="E2209" s="169">
        <f>VLOOKUP($C2209,'2020-21 School Level AAFTE'!$C:$Z,11,FALSE)</f>
        <v>0.7903</v>
      </c>
      <c r="F2209" s="169" t="str">
        <f>VLOOKUP($C2209,'2020-21 School Level AAFTE'!$C:$Z,8,FALSE)</f>
        <v>Yes</v>
      </c>
      <c r="G2209" s="167">
        <f>VLOOKUP($C2209,'2020-21 School Level AAFTE'!$C:$I,7,FALSE)</f>
        <v>269.58000000000004</v>
      </c>
      <c r="H2209" s="145">
        <f>IFERROR(IF(F2209= "yes",VLOOKUP(C2209,Summary!$B:$I,5,0),0),0)</f>
        <v>0</v>
      </c>
      <c r="I2209" s="144">
        <f t="shared" si="466"/>
        <v>269.58000000000004</v>
      </c>
      <c r="J2209" s="101">
        <f>VLOOKUP($A2209,'2021-22 Salary &amp; Benefits'!$A:$I,3,FALSE)</f>
        <v>1</v>
      </c>
      <c r="K2209" s="101">
        <f>VLOOKUP($A2209,'2021-22 Salary &amp; Benefits'!$A:$I,4,FALSE)</f>
        <v>1</v>
      </c>
      <c r="L2209" s="121">
        <f t="shared" si="467"/>
        <v>269.58000000000004</v>
      </c>
      <c r="M2209" s="29">
        <v>15</v>
      </c>
      <c r="N2209" s="31">
        <f t="shared" si="468"/>
        <v>17.972000000000001</v>
      </c>
      <c r="O2209" s="29">
        <v>1.1000000000000001</v>
      </c>
      <c r="P2209" s="29">
        <v>36</v>
      </c>
      <c r="Q2209" s="32">
        <f t="shared" si="469"/>
        <v>711.69120000000009</v>
      </c>
      <c r="R2209" s="122">
        <f t="shared" si="470"/>
        <v>0.79076800000000014</v>
      </c>
      <c r="S2209" s="25">
        <f>VLOOKUP($A2209,'2021-22 Salary &amp; Benefits'!$A:$I,5,FALSE)</f>
        <v>67585</v>
      </c>
      <c r="T2209" s="25">
        <f>VLOOKUP($A2209,'2021-22 Salary &amp; Benefits'!$A:$I,6,FALSE)</f>
        <v>68937</v>
      </c>
      <c r="U2209" s="26">
        <f t="shared" si="471"/>
        <v>53444.055280000008</v>
      </c>
      <c r="V2209" s="26">
        <f t="shared" si="472"/>
        <v>1069.1183359999995</v>
      </c>
      <c r="W2209" s="26">
        <f>'2021-22 Salary &amp; Benefits'!G$6</f>
        <v>11848.32</v>
      </c>
      <c r="X2209" s="28">
        <f>'2021-22 Salary &amp; Benefits'!H$6</f>
        <v>0.2271</v>
      </c>
      <c r="Y2209" s="28">
        <f>'2021-22 Salary &amp; Benefits'!I$6</f>
        <v>0.22070000000000001</v>
      </c>
      <c r="Z2209" s="26">
        <f t="shared" si="473"/>
        <v>21742.371680603203</v>
      </c>
      <c r="AA2209" s="27">
        <f t="shared" si="477"/>
        <v>908.55289360000006</v>
      </c>
      <c r="AB2209" s="27">
        <f t="shared" si="474"/>
        <v>200.51762361752003</v>
      </c>
      <c r="AC2209" s="27">
        <f t="shared" si="475"/>
        <v>1109.0705172175201</v>
      </c>
      <c r="AD2209" s="26">
        <f t="shared" si="476"/>
        <v>77364.615813820739</v>
      </c>
    </row>
    <row r="2210" spans="1:30">
      <c r="A2210" s="129" t="s">
        <v>2330</v>
      </c>
      <c r="B2210" s="129" t="s">
        <v>424</v>
      </c>
      <c r="C2210" s="130">
        <v>3909</v>
      </c>
      <c r="D2210" s="129" t="s">
        <v>427</v>
      </c>
      <c r="E2210" s="169">
        <f>VLOOKUP($C2210,'2020-21 School Level AAFTE'!$C:$Z,11,FALSE)</f>
        <v>0.91210000000000002</v>
      </c>
      <c r="F2210" s="169" t="str">
        <f>VLOOKUP($C2210,'2020-21 School Level AAFTE'!$C:$Z,8,FALSE)</f>
        <v>Yes</v>
      </c>
      <c r="G2210" s="167">
        <f>VLOOKUP($C2210,'2020-21 School Level AAFTE'!$C:$I,7,FALSE)</f>
        <v>222.11</v>
      </c>
      <c r="H2210" s="145">
        <f>IFERROR(IF(F2210= "yes",VLOOKUP(C2210,Summary!$B:$I,5,0),0),0)</f>
        <v>0</v>
      </c>
      <c r="I2210" s="144">
        <f t="shared" si="466"/>
        <v>222.11</v>
      </c>
      <c r="J2210" s="101">
        <f>VLOOKUP($A2210,'2021-22 Salary &amp; Benefits'!$A:$I,3,FALSE)</f>
        <v>1</v>
      </c>
      <c r="K2210" s="101">
        <f>VLOOKUP($A2210,'2021-22 Salary &amp; Benefits'!$A:$I,4,FALSE)</f>
        <v>1</v>
      </c>
      <c r="L2210" s="121">
        <f t="shared" si="467"/>
        <v>222.11</v>
      </c>
      <c r="M2210" s="29">
        <v>15</v>
      </c>
      <c r="N2210" s="31">
        <f t="shared" si="468"/>
        <v>14.807333333333334</v>
      </c>
      <c r="O2210" s="29">
        <v>1.1000000000000001</v>
      </c>
      <c r="P2210" s="29">
        <v>36</v>
      </c>
      <c r="Q2210" s="32">
        <f t="shared" si="469"/>
        <v>586.37040000000013</v>
      </c>
      <c r="R2210" s="122">
        <f t="shared" si="470"/>
        <v>0.65152266666666681</v>
      </c>
      <c r="S2210" s="25">
        <f>VLOOKUP($A2210,'2021-22 Salary &amp; Benefits'!$A:$I,5,FALSE)</f>
        <v>67585</v>
      </c>
      <c r="T2210" s="25">
        <f>VLOOKUP($A2210,'2021-22 Salary &amp; Benefits'!$A:$I,6,FALSE)</f>
        <v>68937</v>
      </c>
      <c r="U2210" s="26">
        <f t="shared" si="471"/>
        <v>44033.159426666673</v>
      </c>
      <c r="V2210" s="26">
        <f t="shared" si="472"/>
        <v>880.8586453333337</v>
      </c>
      <c r="W2210" s="26">
        <f>'2021-22 Salary &amp; Benefits'!G$6</f>
        <v>11848.32</v>
      </c>
      <c r="X2210" s="28">
        <f>'2021-22 Salary &amp; Benefits'!H$6</f>
        <v>0.2271</v>
      </c>
      <c r="Y2210" s="28">
        <f>'2021-22 Salary &amp; Benefits'!I$6</f>
        <v>0.22070000000000001</v>
      </c>
      <c r="Z2210" s="26">
        <f t="shared" si="473"/>
        <v>17913.785050741069</v>
      </c>
      <c r="AA2210" s="27">
        <f t="shared" si="477"/>
        <v>748.5669678666668</v>
      </c>
      <c r="AB2210" s="27">
        <f t="shared" si="474"/>
        <v>165.20872980817336</v>
      </c>
      <c r="AC2210" s="27">
        <f t="shared" si="475"/>
        <v>913.7756976748401</v>
      </c>
      <c r="AD2210" s="26">
        <f t="shared" si="476"/>
        <v>63741.578820415918</v>
      </c>
    </row>
    <row r="2211" spans="1:30">
      <c r="A2211" s="129" t="s">
        <v>2298</v>
      </c>
      <c r="B2211" s="129" t="s">
        <v>213</v>
      </c>
      <c r="C2211" s="130">
        <v>4549</v>
      </c>
      <c r="D2211" s="129" t="s">
        <v>219</v>
      </c>
      <c r="E2211" s="169">
        <f>VLOOKUP($C2211,'2020-21 School Level AAFTE'!$C:$Z,11,FALSE)</f>
        <v>0.2296</v>
      </c>
      <c r="F2211" s="169" t="str">
        <f>VLOOKUP($C2211,'2020-21 School Level AAFTE'!$C:$Z,8,FALSE)</f>
        <v>No</v>
      </c>
      <c r="G2211" s="167">
        <f>VLOOKUP($C2211,'2020-21 School Level AAFTE'!$C:$I,7,FALSE)</f>
        <v>221.5</v>
      </c>
      <c r="H2211" s="145">
        <f>IFERROR(IF(F2211= "yes",VLOOKUP(C2211,Summary!$B:$I,5,0),0),0)</f>
        <v>0</v>
      </c>
      <c r="I2211" s="144">
        <f t="shared" si="466"/>
        <v>0</v>
      </c>
      <c r="J2211" s="101">
        <f>VLOOKUP($A2211,'2021-22 Salary &amp; Benefits'!$A:$I,3,FALSE)</f>
        <v>1.06</v>
      </c>
      <c r="K2211" s="101">
        <f>VLOOKUP($A2211,'2021-22 Salary &amp; Benefits'!$A:$I,4,FALSE)</f>
        <v>1.06</v>
      </c>
      <c r="L2211" s="121">
        <f t="shared" si="467"/>
        <v>0</v>
      </c>
      <c r="M2211" s="29">
        <v>15</v>
      </c>
      <c r="N2211" s="31">
        <f t="shared" si="468"/>
        <v>0</v>
      </c>
      <c r="O2211" s="29">
        <v>1.1000000000000001</v>
      </c>
      <c r="P2211" s="29">
        <v>36</v>
      </c>
      <c r="Q2211" s="32">
        <f t="shared" si="469"/>
        <v>0</v>
      </c>
      <c r="R2211" s="122">
        <f t="shared" si="470"/>
        <v>0</v>
      </c>
      <c r="S2211" s="25">
        <f>VLOOKUP($A2211,'2021-22 Salary &amp; Benefits'!$A:$I,5,FALSE)</f>
        <v>67585</v>
      </c>
      <c r="T2211" s="25">
        <f>VLOOKUP($A2211,'2021-22 Salary &amp; Benefits'!$A:$I,6,FALSE)</f>
        <v>68937</v>
      </c>
      <c r="U2211" s="26">
        <f t="shared" si="471"/>
        <v>0</v>
      </c>
      <c r="V2211" s="26">
        <f t="shared" si="472"/>
        <v>0</v>
      </c>
      <c r="W2211" s="26">
        <f>'2021-22 Salary &amp; Benefits'!G$6</f>
        <v>11848.32</v>
      </c>
      <c r="X2211" s="28">
        <f>'2021-22 Salary &amp; Benefits'!H$6</f>
        <v>0.2271</v>
      </c>
      <c r="Y2211" s="28">
        <f>'2021-22 Salary &amp; Benefits'!I$6</f>
        <v>0.22070000000000001</v>
      </c>
      <c r="Z2211" s="26">
        <f t="shared" si="473"/>
        <v>0</v>
      </c>
      <c r="AA2211" s="27">
        <f t="shared" si="477"/>
        <v>0</v>
      </c>
      <c r="AB2211" s="27">
        <f t="shared" si="474"/>
        <v>0</v>
      </c>
      <c r="AC2211" s="27">
        <f t="shared" si="475"/>
        <v>0</v>
      </c>
      <c r="AD2211" s="26">
        <f t="shared" si="476"/>
        <v>0</v>
      </c>
    </row>
    <row r="2212" spans="1:30">
      <c r="A2212" s="129" t="s">
        <v>2298</v>
      </c>
      <c r="B2212" s="129" t="s">
        <v>213</v>
      </c>
      <c r="C2212" s="130">
        <v>3270</v>
      </c>
      <c r="D2212" s="129" t="s">
        <v>217</v>
      </c>
      <c r="E2212" s="169">
        <f>VLOOKUP($C2212,'2020-21 School Level AAFTE'!$C:$Z,11,FALSE)</f>
        <v>0.28599999999999998</v>
      </c>
      <c r="F2212" s="169" t="str">
        <f>VLOOKUP($C2212,'2020-21 School Level AAFTE'!$C:$Z,8,FALSE)</f>
        <v>No</v>
      </c>
      <c r="G2212" s="167">
        <f>VLOOKUP($C2212,'2020-21 School Level AAFTE'!$C:$I,7,FALSE)</f>
        <v>272.27</v>
      </c>
      <c r="H2212" s="145">
        <f>IFERROR(IF(F2212= "yes",VLOOKUP(C2212,Summary!$B:$I,5,0),0),0)</f>
        <v>0</v>
      </c>
      <c r="I2212" s="144">
        <f t="shared" si="466"/>
        <v>0</v>
      </c>
      <c r="J2212" s="101">
        <f>VLOOKUP($A2212,'2021-22 Salary &amp; Benefits'!$A:$I,3,FALSE)</f>
        <v>1.06</v>
      </c>
      <c r="K2212" s="101">
        <f>VLOOKUP($A2212,'2021-22 Salary &amp; Benefits'!$A:$I,4,FALSE)</f>
        <v>1.06</v>
      </c>
      <c r="L2212" s="121">
        <f t="shared" si="467"/>
        <v>0</v>
      </c>
      <c r="M2212" s="29">
        <v>15</v>
      </c>
      <c r="N2212" s="31">
        <f t="shared" si="468"/>
        <v>0</v>
      </c>
      <c r="O2212" s="29">
        <v>1.1000000000000001</v>
      </c>
      <c r="P2212" s="29">
        <v>36</v>
      </c>
      <c r="Q2212" s="32">
        <f t="shared" si="469"/>
        <v>0</v>
      </c>
      <c r="R2212" s="122">
        <f t="shared" si="470"/>
        <v>0</v>
      </c>
      <c r="S2212" s="25">
        <f>VLOOKUP($A2212,'2021-22 Salary &amp; Benefits'!$A:$I,5,FALSE)</f>
        <v>67585</v>
      </c>
      <c r="T2212" s="25">
        <f>VLOOKUP($A2212,'2021-22 Salary &amp; Benefits'!$A:$I,6,FALSE)</f>
        <v>68937</v>
      </c>
      <c r="U2212" s="26">
        <f t="shared" si="471"/>
        <v>0</v>
      </c>
      <c r="V2212" s="26">
        <f t="shared" si="472"/>
        <v>0</v>
      </c>
      <c r="W2212" s="26">
        <f>'2021-22 Salary &amp; Benefits'!G$6</f>
        <v>11848.32</v>
      </c>
      <c r="X2212" s="28">
        <f>'2021-22 Salary &amp; Benefits'!H$6</f>
        <v>0.2271</v>
      </c>
      <c r="Y2212" s="28">
        <f>'2021-22 Salary &amp; Benefits'!I$6</f>
        <v>0.22070000000000001</v>
      </c>
      <c r="Z2212" s="26">
        <f t="shared" si="473"/>
        <v>0</v>
      </c>
      <c r="AA2212" s="27">
        <f t="shared" si="477"/>
        <v>0</v>
      </c>
      <c r="AB2212" s="27">
        <f t="shared" si="474"/>
        <v>0</v>
      </c>
      <c r="AC2212" s="27">
        <f t="shared" si="475"/>
        <v>0</v>
      </c>
      <c r="AD2212" s="26">
        <f t="shared" si="476"/>
        <v>0</v>
      </c>
    </row>
    <row r="2213" spans="1:30">
      <c r="A2213" s="129" t="s">
        <v>2298</v>
      </c>
      <c r="B2213" s="129" t="s">
        <v>213</v>
      </c>
      <c r="C2213" s="130">
        <v>5494</v>
      </c>
      <c r="D2213" s="129" t="s">
        <v>2771</v>
      </c>
      <c r="E2213" s="169">
        <f>VLOOKUP($C2213,'2020-21 School Level AAFTE'!$C:$Z,11,FALSE)</f>
        <v>0.37890000000000001</v>
      </c>
      <c r="F2213" s="169" t="str">
        <f>VLOOKUP($C2213,'2020-21 School Level AAFTE'!$C:$Z,8,FALSE)</f>
        <v>No</v>
      </c>
      <c r="G2213" s="167">
        <f>VLOOKUP($C2213,'2020-21 School Level AAFTE'!$C:$I,7,FALSE)</f>
        <v>353.12</v>
      </c>
      <c r="H2213" s="145">
        <f>IFERROR(IF(F2213= "yes",VLOOKUP(C2213,Summary!$B:$I,5,0),0),0)</f>
        <v>0</v>
      </c>
      <c r="I2213" s="144">
        <f t="shared" si="466"/>
        <v>0</v>
      </c>
      <c r="J2213" s="101">
        <f>VLOOKUP($A2213,'2021-22 Salary &amp; Benefits'!$A:$I,3,FALSE)</f>
        <v>1.06</v>
      </c>
      <c r="K2213" s="101">
        <f>VLOOKUP($A2213,'2021-22 Salary &amp; Benefits'!$A:$I,4,FALSE)</f>
        <v>1.06</v>
      </c>
      <c r="L2213" s="121">
        <f t="shared" si="467"/>
        <v>0</v>
      </c>
      <c r="M2213" s="29">
        <v>15</v>
      </c>
      <c r="N2213" s="31">
        <f t="shared" si="468"/>
        <v>0</v>
      </c>
      <c r="O2213" s="29">
        <v>1.1000000000000001</v>
      </c>
      <c r="P2213" s="29">
        <v>36</v>
      </c>
      <c r="Q2213" s="32">
        <f t="shared" si="469"/>
        <v>0</v>
      </c>
      <c r="R2213" s="122">
        <f t="shared" si="470"/>
        <v>0</v>
      </c>
      <c r="S2213" s="25">
        <f>VLOOKUP($A2213,'2021-22 Salary &amp; Benefits'!$A:$I,5,FALSE)</f>
        <v>67585</v>
      </c>
      <c r="T2213" s="25">
        <f>VLOOKUP($A2213,'2021-22 Salary &amp; Benefits'!$A:$I,6,FALSE)</f>
        <v>68937</v>
      </c>
      <c r="U2213" s="26">
        <f t="shared" si="471"/>
        <v>0</v>
      </c>
      <c r="V2213" s="26">
        <f t="shared" si="472"/>
        <v>0</v>
      </c>
      <c r="W2213" s="26">
        <f>'2021-22 Salary &amp; Benefits'!G$6</f>
        <v>11848.32</v>
      </c>
      <c r="X2213" s="28">
        <f>'2021-22 Salary &amp; Benefits'!H$6</f>
        <v>0.2271</v>
      </c>
      <c r="Y2213" s="28">
        <f>'2021-22 Salary &amp; Benefits'!I$6</f>
        <v>0.22070000000000001</v>
      </c>
      <c r="Z2213" s="26">
        <f t="shared" si="473"/>
        <v>0</v>
      </c>
      <c r="AA2213" s="27">
        <f t="shared" si="477"/>
        <v>0</v>
      </c>
      <c r="AB2213" s="27">
        <f t="shared" si="474"/>
        <v>0</v>
      </c>
      <c r="AC2213" s="27">
        <f t="shared" si="475"/>
        <v>0</v>
      </c>
      <c r="AD2213" s="26">
        <f t="shared" si="476"/>
        <v>0</v>
      </c>
    </row>
    <row r="2214" spans="1:30">
      <c r="A2214" s="129" t="s">
        <v>2298</v>
      </c>
      <c r="B2214" s="129" t="s">
        <v>213</v>
      </c>
      <c r="C2214" s="130">
        <v>2911</v>
      </c>
      <c r="D2214" s="129" t="s">
        <v>215</v>
      </c>
      <c r="E2214" s="169">
        <f>VLOOKUP($C2214,'2020-21 School Level AAFTE'!$C:$Z,11,FALSE)</f>
        <v>0.35699999999999998</v>
      </c>
      <c r="F2214" s="169" t="str">
        <f>VLOOKUP($C2214,'2020-21 School Level AAFTE'!$C:$Z,8,FALSE)</f>
        <v>No</v>
      </c>
      <c r="G2214" s="167">
        <f>VLOOKUP($C2214,'2020-21 School Level AAFTE'!$C:$I,7,FALSE)</f>
        <v>276.74</v>
      </c>
      <c r="H2214" s="145">
        <f>IFERROR(IF(F2214= "yes",VLOOKUP(C2214,Summary!$B:$I,5,0),0),0)</f>
        <v>0</v>
      </c>
      <c r="I2214" s="144">
        <f t="shared" si="466"/>
        <v>0</v>
      </c>
      <c r="J2214" s="101">
        <f>VLOOKUP($A2214,'2021-22 Salary &amp; Benefits'!$A:$I,3,FALSE)</f>
        <v>1.06</v>
      </c>
      <c r="K2214" s="101">
        <f>VLOOKUP($A2214,'2021-22 Salary &amp; Benefits'!$A:$I,4,FALSE)</f>
        <v>1.06</v>
      </c>
      <c r="L2214" s="121">
        <f t="shared" si="467"/>
        <v>0</v>
      </c>
      <c r="M2214" s="29">
        <v>15</v>
      </c>
      <c r="N2214" s="31">
        <f t="shared" si="468"/>
        <v>0</v>
      </c>
      <c r="O2214" s="29">
        <v>1.1000000000000001</v>
      </c>
      <c r="P2214" s="29">
        <v>36</v>
      </c>
      <c r="Q2214" s="32">
        <f t="shared" si="469"/>
        <v>0</v>
      </c>
      <c r="R2214" s="122">
        <f t="shared" si="470"/>
        <v>0</v>
      </c>
      <c r="S2214" s="25">
        <f>VLOOKUP($A2214,'2021-22 Salary &amp; Benefits'!$A:$I,5,FALSE)</f>
        <v>67585</v>
      </c>
      <c r="T2214" s="25">
        <f>VLOOKUP($A2214,'2021-22 Salary &amp; Benefits'!$A:$I,6,FALSE)</f>
        <v>68937</v>
      </c>
      <c r="U2214" s="26">
        <f t="shared" si="471"/>
        <v>0</v>
      </c>
      <c r="V2214" s="26">
        <f t="shared" si="472"/>
        <v>0</v>
      </c>
      <c r="W2214" s="26">
        <f>'2021-22 Salary &amp; Benefits'!G$6</f>
        <v>11848.32</v>
      </c>
      <c r="X2214" s="28">
        <f>'2021-22 Salary &amp; Benefits'!H$6</f>
        <v>0.2271</v>
      </c>
      <c r="Y2214" s="28">
        <f>'2021-22 Salary &amp; Benefits'!I$6</f>
        <v>0.22070000000000001</v>
      </c>
      <c r="Z2214" s="26">
        <f t="shared" si="473"/>
        <v>0</v>
      </c>
      <c r="AA2214" s="27">
        <f t="shared" si="477"/>
        <v>0</v>
      </c>
      <c r="AB2214" s="27">
        <f t="shared" si="474"/>
        <v>0</v>
      </c>
      <c r="AC2214" s="27">
        <f t="shared" si="475"/>
        <v>0</v>
      </c>
      <c r="AD2214" s="26">
        <f t="shared" si="476"/>
        <v>0</v>
      </c>
    </row>
    <row r="2215" spans="1:30">
      <c r="A2215" s="129" t="s">
        <v>2298</v>
      </c>
      <c r="B2215" s="129" t="s">
        <v>213</v>
      </c>
      <c r="C2215" s="130">
        <v>2509</v>
      </c>
      <c r="D2215" s="129" t="s">
        <v>214</v>
      </c>
      <c r="E2215" s="169">
        <f>VLOOKUP($C2215,'2020-21 School Level AAFTE'!$C:$Z,11,FALSE)</f>
        <v>0.45329999999999998</v>
      </c>
      <c r="F2215" s="169" t="str">
        <f>VLOOKUP($C2215,'2020-21 School Level AAFTE'!$C:$Z,8,FALSE)</f>
        <v>No</v>
      </c>
      <c r="G2215" s="167">
        <f>VLOOKUP($C2215,'2020-21 School Level AAFTE'!$C:$I,7,FALSE)</f>
        <v>233.48</v>
      </c>
      <c r="H2215" s="145">
        <f>IFERROR(IF(F2215= "yes",VLOOKUP(C2215,Summary!$B:$I,5,0),0),0)</f>
        <v>0</v>
      </c>
      <c r="I2215" s="144">
        <f t="shared" si="466"/>
        <v>0</v>
      </c>
      <c r="J2215" s="101">
        <f>VLOOKUP($A2215,'2021-22 Salary &amp; Benefits'!$A:$I,3,FALSE)</f>
        <v>1.06</v>
      </c>
      <c r="K2215" s="101">
        <f>VLOOKUP($A2215,'2021-22 Salary &amp; Benefits'!$A:$I,4,FALSE)</f>
        <v>1.06</v>
      </c>
      <c r="L2215" s="121">
        <f t="shared" si="467"/>
        <v>0</v>
      </c>
      <c r="M2215" s="29">
        <v>15</v>
      </c>
      <c r="N2215" s="31">
        <f t="shared" si="468"/>
        <v>0</v>
      </c>
      <c r="O2215" s="29">
        <v>1.1000000000000001</v>
      </c>
      <c r="P2215" s="29">
        <v>36</v>
      </c>
      <c r="Q2215" s="32">
        <f t="shared" si="469"/>
        <v>0</v>
      </c>
      <c r="R2215" s="122">
        <f t="shared" si="470"/>
        <v>0</v>
      </c>
      <c r="S2215" s="25">
        <f>VLOOKUP($A2215,'2021-22 Salary &amp; Benefits'!$A:$I,5,FALSE)</f>
        <v>67585</v>
      </c>
      <c r="T2215" s="25">
        <f>VLOOKUP($A2215,'2021-22 Salary &amp; Benefits'!$A:$I,6,FALSE)</f>
        <v>68937</v>
      </c>
      <c r="U2215" s="26">
        <f t="shared" si="471"/>
        <v>0</v>
      </c>
      <c r="V2215" s="26">
        <f t="shared" si="472"/>
        <v>0</v>
      </c>
      <c r="W2215" s="26">
        <f>'2021-22 Salary &amp; Benefits'!G$6</f>
        <v>11848.32</v>
      </c>
      <c r="X2215" s="28">
        <f>'2021-22 Salary &amp; Benefits'!H$6</f>
        <v>0.2271</v>
      </c>
      <c r="Y2215" s="28">
        <f>'2021-22 Salary &amp; Benefits'!I$6</f>
        <v>0.22070000000000001</v>
      </c>
      <c r="Z2215" s="26">
        <f t="shared" si="473"/>
        <v>0</v>
      </c>
      <c r="AA2215" s="27">
        <f t="shared" si="477"/>
        <v>0</v>
      </c>
      <c r="AB2215" s="27">
        <f t="shared" si="474"/>
        <v>0</v>
      </c>
      <c r="AC2215" s="27">
        <f t="shared" si="475"/>
        <v>0</v>
      </c>
      <c r="AD2215" s="26">
        <f t="shared" si="476"/>
        <v>0</v>
      </c>
    </row>
    <row r="2216" spans="1:30">
      <c r="A2216" s="129" t="s">
        <v>2298</v>
      </c>
      <c r="B2216" s="129" t="s">
        <v>213</v>
      </c>
      <c r="C2216" s="130">
        <v>4207</v>
      </c>
      <c r="D2216" s="129" t="s">
        <v>218</v>
      </c>
      <c r="E2216" s="169">
        <f>VLOOKUP($C2216,'2020-21 School Level AAFTE'!$C:$Z,11,FALSE)</f>
        <v>0.439</v>
      </c>
      <c r="F2216" s="169" t="str">
        <f>VLOOKUP($C2216,'2020-21 School Level AAFTE'!$C:$Z,8,FALSE)</f>
        <v>No</v>
      </c>
      <c r="G2216" s="167">
        <f>VLOOKUP($C2216,'2020-21 School Level AAFTE'!$C:$I,7,FALSE)</f>
        <v>456.54</v>
      </c>
      <c r="H2216" s="145">
        <f>IFERROR(IF(F2216= "yes",VLOOKUP(C2216,Summary!$B:$I,5,0),0),0)</f>
        <v>0</v>
      </c>
      <c r="I2216" s="144">
        <f t="shared" si="466"/>
        <v>0</v>
      </c>
      <c r="J2216" s="101">
        <f>VLOOKUP($A2216,'2021-22 Salary &amp; Benefits'!$A:$I,3,FALSE)</f>
        <v>1.06</v>
      </c>
      <c r="K2216" s="101">
        <f>VLOOKUP($A2216,'2021-22 Salary &amp; Benefits'!$A:$I,4,FALSE)</f>
        <v>1.06</v>
      </c>
      <c r="L2216" s="121">
        <f t="shared" si="467"/>
        <v>0</v>
      </c>
      <c r="M2216" s="29">
        <v>15</v>
      </c>
      <c r="N2216" s="31">
        <f t="shared" si="468"/>
        <v>0</v>
      </c>
      <c r="O2216" s="29">
        <v>1.1000000000000001</v>
      </c>
      <c r="P2216" s="29">
        <v>36</v>
      </c>
      <c r="Q2216" s="32">
        <f t="shared" si="469"/>
        <v>0</v>
      </c>
      <c r="R2216" s="122">
        <f t="shared" si="470"/>
        <v>0</v>
      </c>
      <c r="S2216" s="25">
        <f>VLOOKUP($A2216,'2021-22 Salary &amp; Benefits'!$A:$I,5,FALSE)</f>
        <v>67585</v>
      </c>
      <c r="T2216" s="25">
        <f>VLOOKUP($A2216,'2021-22 Salary &amp; Benefits'!$A:$I,6,FALSE)</f>
        <v>68937</v>
      </c>
      <c r="U2216" s="26">
        <f t="shared" si="471"/>
        <v>0</v>
      </c>
      <c r="V2216" s="26">
        <f t="shared" si="472"/>
        <v>0</v>
      </c>
      <c r="W2216" s="26">
        <f>'2021-22 Salary &amp; Benefits'!G$6</f>
        <v>11848.32</v>
      </c>
      <c r="X2216" s="28">
        <f>'2021-22 Salary &amp; Benefits'!H$6</f>
        <v>0.2271</v>
      </c>
      <c r="Y2216" s="28">
        <f>'2021-22 Salary &amp; Benefits'!I$6</f>
        <v>0.22070000000000001</v>
      </c>
      <c r="Z2216" s="26">
        <f t="shared" si="473"/>
        <v>0</v>
      </c>
      <c r="AA2216" s="27">
        <f t="shared" si="477"/>
        <v>0</v>
      </c>
      <c r="AB2216" s="27">
        <f t="shared" si="474"/>
        <v>0</v>
      </c>
      <c r="AC2216" s="27">
        <f t="shared" si="475"/>
        <v>0</v>
      </c>
      <c r="AD2216" s="26">
        <f t="shared" si="476"/>
        <v>0</v>
      </c>
    </row>
    <row r="2217" spans="1:30">
      <c r="A2217" s="129" t="s">
        <v>2298</v>
      </c>
      <c r="B2217" s="129" t="s">
        <v>213</v>
      </c>
      <c r="C2217" s="130">
        <v>3147</v>
      </c>
      <c r="D2217" s="129" t="s">
        <v>216</v>
      </c>
      <c r="E2217" s="169">
        <f>VLOOKUP($C2217,'2020-21 School Level AAFTE'!$C:$Z,11,FALSE)</f>
        <v>0.3201</v>
      </c>
      <c r="F2217" s="169" t="str">
        <f>VLOOKUP($C2217,'2020-21 School Level AAFTE'!$C:$Z,8,FALSE)</f>
        <v>No</v>
      </c>
      <c r="G2217" s="167">
        <f>VLOOKUP($C2217,'2020-21 School Level AAFTE'!$C:$I,7,FALSE)</f>
        <v>935.12</v>
      </c>
      <c r="H2217" s="145">
        <f>IFERROR(IF(F2217= "yes",VLOOKUP(C2217,Summary!$B:$I,5,0),0),0)</f>
        <v>0</v>
      </c>
      <c r="I2217" s="144">
        <f t="shared" si="466"/>
        <v>0</v>
      </c>
      <c r="J2217" s="101">
        <f>VLOOKUP($A2217,'2021-22 Salary &amp; Benefits'!$A:$I,3,FALSE)</f>
        <v>1.06</v>
      </c>
      <c r="K2217" s="101">
        <f>VLOOKUP($A2217,'2021-22 Salary &amp; Benefits'!$A:$I,4,FALSE)</f>
        <v>1.06</v>
      </c>
      <c r="L2217" s="121">
        <f t="shared" si="467"/>
        <v>0</v>
      </c>
      <c r="M2217" s="29">
        <v>15</v>
      </c>
      <c r="N2217" s="31">
        <f t="shared" si="468"/>
        <v>0</v>
      </c>
      <c r="O2217" s="29">
        <v>1.1000000000000001</v>
      </c>
      <c r="P2217" s="29">
        <v>36</v>
      </c>
      <c r="Q2217" s="32">
        <f t="shared" si="469"/>
        <v>0</v>
      </c>
      <c r="R2217" s="122">
        <f t="shared" si="470"/>
        <v>0</v>
      </c>
      <c r="S2217" s="25">
        <f>VLOOKUP($A2217,'2021-22 Salary &amp; Benefits'!$A:$I,5,FALSE)</f>
        <v>67585</v>
      </c>
      <c r="T2217" s="25">
        <f>VLOOKUP($A2217,'2021-22 Salary &amp; Benefits'!$A:$I,6,FALSE)</f>
        <v>68937</v>
      </c>
      <c r="U2217" s="26">
        <f t="shared" si="471"/>
        <v>0</v>
      </c>
      <c r="V2217" s="26">
        <f t="shared" si="472"/>
        <v>0</v>
      </c>
      <c r="W2217" s="26">
        <f>'2021-22 Salary &amp; Benefits'!G$6</f>
        <v>11848.32</v>
      </c>
      <c r="X2217" s="28">
        <f>'2021-22 Salary &amp; Benefits'!H$6</f>
        <v>0.2271</v>
      </c>
      <c r="Y2217" s="28">
        <f>'2021-22 Salary &amp; Benefits'!I$6</f>
        <v>0.22070000000000001</v>
      </c>
      <c r="Z2217" s="26">
        <f t="shared" si="473"/>
        <v>0</v>
      </c>
      <c r="AA2217" s="27">
        <f t="shared" si="477"/>
        <v>0</v>
      </c>
      <c r="AB2217" s="27">
        <f t="shared" si="474"/>
        <v>0</v>
      </c>
      <c r="AC2217" s="27">
        <f t="shared" si="475"/>
        <v>0</v>
      </c>
      <c r="AD2217" s="26">
        <f t="shared" si="476"/>
        <v>0</v>
      </c>
    </row>
    <row r="2218" spans="1:30">
      <c r="A2218" s="129" t="s">
        <v>2298</v>
      </c>
      <c r="B2218" s="129" t="s">
        <v>213</v>
      </c>
      <c r="C2218" s="130">
        <v>5615</v>
      </c>
      <c r="D2218" s="129" t="s">
        <v>3299</v>
      </c>
      <c r="E2218" s="169">
        <f>VLOOKUP($C2218,'2020-21 School Level AAFTE'!$C:$Z,11,FALSE)</f>
        <v>0.33329999999999999</v>
      </c>
      <c r="F2218" s="169" t="str">
        <f>VLOOKUP($C2218,'2020-21 School Level AAFTE'!$C:$Z,8,FALSE)</f>
        <v>No</v>
      </c>
      <c r="G2218" s="167">
        <f>VLOOKUP($C2218,'2020-21 School Level AAFTE'!$C:$I,7,FALSE)</f>
        <v>128.19</v>
      </c>
      <c r="H2218" s="145">
        <f>IFERROR(IF(F2218= "yes",VLOOKUP(C2218,Summary!$B:$I,5,0),0),0)</f>
        <v>0</v>
      </c>
      <c r="I2218" s="144">
        <f t="shared" si="466"/>
        <v>0</v>
      </c>
      <c r="J2218" s="101">
        <f>VLOOKUP($A2218,'2021-22 Salary &amp; Benefits'!$A:$I,3,FALSE)</f>
        <v>1.06</v>
      </c>
      <c r="K2218" s="101">
        <f>VLOOKUP($A2218,'2021-22 Salary &amp; Benefits'!$A:$I,4,FALSE)</f>
        <v>1.06</v>
      </c>
      <c r="L2218" s="121">
        <f t="shared" si="467"/>
        <v>0</v>
      </c>
      <c r="M2218" s="29">
        <v>15</v>
      </c>
      <c r="N2218" s="31">
        <f t="shared" si="468"/>
        <v>0</v>
      </c>
      <c r="O2218" s="29">
        <v>1.1000000000000001</v>
      </c>
      <c r="P2218" s="29">
        <v>36</v>
      </c>
      <c r="Q2218" s="32">
        <f t="shared" si="469"/>
        <v>0</v>
      </c>
      <c r="R2218" s="122">
        <f t="shared" si="470"/>
        <v>0</v>
      </c>
      <c r="S2218" s="25">
        <f>VLOOKUP($A2218,'2021-22 Salary &amp; Benefits'!$A:$I,5,FALSE)</f>
        <v>67585</v>
      </c>
      <c r="T2218" s="25">
        <f>VLOOKUP($A2218,'2021-22 Salary &amp; Benefits'!$A:$I,6,FALSE)</f>
        <v>68937</v>
      </c>
      <c r="U2218" s="26">
        <f t="shared" si="471"/>
        <v>0</v>
      </c>
      <c r="V2218" s="26">
        <f t="shared" si="472"/>
        <v>0</v>
      </c>
      <c r="W2218" s="26">
        <f>'2021-22 Salary &amp; Benefits'!G$6</f>
        <v>11848.32</v>
      </c>
      <c r="X2218" s="28">
        <f>'2021-22 Salary &amp; Benefits'!H$6</f>
        <v>0.2271</v>
      </c>
      <c r="Y2218" s="28">
        <f>'2021-22 Salary &amp; Benefits'!I$6</f>
        <v>0.22070000000000001</v>
      </c>
      <c r="Z2218" s="26">
        <f t="shared" si="473"/>
        <v>0</v>
      </c>
      <c r="AA2218" s="27">
        <f t="shared" si="477"/>
        <v>0</v>
      </c>
      <c r="AB2218" s="27">
        <f t="shared" si="474"/>
        <v>0</v>
      </c>
      <c r="AC2218" s="27">
        <f t="shared" si="475"/>
        <v>0</v>
      </c>
      <c r="AD2218" s="26">
        <f t="shared" si="476"/>
        <v>0</v>
      </c>
    </row>
    <row r="2219" spans="1:30">
      <c r="A2219" s="129" t="s">
        <v>2268</v>
      </c>
      <c r="B2219" s="129" t="s">
        <v>0</v>
      </c>
      <c r="C2219" s="130">
        <v>3075</v>
      </c>
      <c r="D2219" s="129" t="s">
        <v>1</v>
      </c>
      <c r="E2219" s="169">
        <f>VLOOKUP($C2219,'2020-21 School Level AAFTE'!$C:$Z,11,FALSE)</f>
        <v>0.71199999999999997</v>
      </c>
      <c r="F2219" s="169" t="str">
        <f>VLOOKUP($C2219,'2020-21 School Level AAFTE'!$C:$Z,8,FALSE)</f>
        <v>Yes</v>
      </c>
      <c r="G2219" s="167">
        <f>VLOOKUP($C2219,'2020-21 School Level AAFTE'!$C:$I,7,FALSE)</f>
        <v>60.9</v>
      </c>
      <c r="H2219" s="145">
        <f>IFERROR(IF(F2219= "yes",VLOOKUP(C2219,Summary!$B:$I,5,0),0),0)</f>
        <v>0</v>
      </c>
      <c r="I2219" s="144">
        <f t="shared" si="466"/>
        <v>60.9</v>
      </c>
      <c r="J2219" s="101">
        <f>VLOOKUP($A2219,'2021-22 Salary &amp; Benefits'!$A:$I,3,FALSE)</f>
        <v>1</v>
      </c>
      <c r="K2219" s="101">
        <f>VLOOKUP($A2219,'2021-22 Salary &amp; Benefits'!$A:$I,4,FALSE)</f>
        <v>1</v>
      </c>
      <c r="L2219" s="121">
        <f t="shared" si="467"/>
        <v>60.9</v>
      </c>
      <c r="M2219" s="29">
        <v>15</v>
      </c>
      <c r="N2219" s="31">
        <f t="shared" si="468"/>
        <v>4.0599999999999996</v>
      </c>
      <c r="O2219" s="29">
        <v>1.1000000000000001</v>
      </c>
      <c r="P2219" s="29">
        <v>36</v>
      </c>
      <c r="Q2219" s="32">
        <f t="shared" si="469"/>
        <v>160.77600000000001</v>
      </c>
      <c r="R2219" s="122">
        <f t="shared" si="470"/>
        <v>0.17864000000000002</v>
      </c>
      <c r="S2219" s="25">
        <f>VLOOKUP($A2219,'2021-22 Salary &amp; Benefits'!$A:$I,5,FALSE)</f>
        <v>67585</v>
      </c>
      <c r="T2219" s="25">
        <f>VLOOKUP($A2219,'2021-22 Salary &amp; Benefits'!$A:$I,6,FALSE)</f>
        <v>68937</v>
      </c>
      <c r="U2219" s="26">
        <f t="shared" si="471"/>
        <v>12073.384400000001</v>
      </c>
      <c r="V2219" s="26">
        <f t="shared" si="472"/>
        <v>241.52128000000084</v>
      </c>
      <c r="W2219" s="26">
        <f>'2021-22 Salary &amp; Benefits'!G$6</f>
        <v>11848.32</v>
      </c>
      <c r="X2219" s="28">
        <f>'2021-22 Salary &amp; Benefits'!H$6</f>
        <v>0.2271</v>
      </c>
      <c r="Y2219" s="28">
        <f>'2021-22 Salary &amp; Benefits'!I$6</f>
        <v>0.22070000000000001</v>
      </c>
      <c r="Z2219" s="26">
        <f t="shared" si="473"/>
        <v>4911.7532285360012</v>
      </c>
      <c r="AA2219" s="27">
        <f t="shared" si="477"/>
        <v>205.24842800000002</v>
      </c>
      <c r="AB2219" s="27">
        <f t="shared" si="474"/>
        <v>45.298328059600003</v>
      </c>
      <c r="AC2219" s="27">
        <f t="shared" si="475"/>
        <v>250.54675605960003</v>
      </c>
      <c r="AD2219" s="26">
        <f t="shared" si="476"/>
        <v>17477.205664595604</v>
      </c>
    </row>
    <row r="2220" spans="1:30">
      <c r="A2220" s="129" t="s">
        <v>2317</v>
      </c>
      <c r="B2220" s="129" t="s">
        <v>358</v>
      </c>
      <c r="C2220" s="130">
        <v>2161</v>
      </c>
      <c r="D2220" s="129" t="s">
        <v>359</v>
      </c>
      <c r="E2220" s="169">
        <f>VLOOKUP($C2220,'2020-21 School Level AAFTE'!$C:$Z,11,FALSE)</f>
        <v>0.50560000000000005</v>
      </c>
      <c r="F2220" s="169" t="str">
        <f>VLOOKUP($C2220,'2020-21 School Level AAFTE'!$C:$Z,8,FALSE)</f>
        <v>Yes</v>
      </c>
      <c r="G2220" s="167">
        <f>VLOOKUP($C2220,'2020-21 School Level AAFTE'!$C:$I,7,FALSE)</f>
        <v>136.6</v>
      </c>
      <c r="H2220" s="145">
        <f>IFERROR(IF(F2220= "yes",VLOOKUP(C2220,Summary!$B:$I,5,0),0),0)</f>
        <v>0</v>
      </c>
      <c r="I2220" s="144">
        <f t="shared" si="466"/>
        <v>136.6</v>
      </c>
      <c r="J2220" s="101">
        <f>VLOOKUP($A2220,'2021-22 Salary &amp; Benefits'!$A:$I,3,FALSE)</f>
        <v>1</v>
      </c>
      <c r="K2220" s="101">
        <f>VLOOKUP($A2220,'2021-22 Salary &amp; Benefits'!$A:$I,4,FALSE)</f>
        <v>1</v>
      </c>
      <c r="L2220" s="121">
        <f t="shared" si="467"/>
        <v>136.6</v>
      </c>
      <c r="M2220" s="29">
        <v>15</v>
      </c>
      <c r="N2220" s="31">
        <f t="shared" si="468"/>
        <v>9.1066666666666656</v>
      </c>
      <c r="O2220" s="29">
        <v>1.1000000000000001</v>
      </c>
      <c r="P2220" s="29">
        <v>36</v>
      </c>
      <c r="Q2220" s="32">
        <f t="shared" si="469"/>
        <v>360.62400000000002</v>
      </c>
      <c r="R2220" s="122">
        <f t="shared" si="470"/>
        <v>0.40069333333333335</v>
      </c>
      <c r="S2220" s="25">
        <f>VLOOKUP($A2220,'2021-22 Salary &amp; Benefits'!$A:$I,5,FALSE)</f>
        <v>67585</v>
      </c>
      <c r="T2220" s="25">
        <f>VLOOKUP($A2220,'2021-22 Salary &amp; Benefits'!$A:$I,6,FALSE)</f>
        <v>68937</v>
      </c>
      <c r="U2220" s="26">
        <f t="shared" si="471"/>
        <v>27080.858933333333</v>
      </c>
      <c r="V2220" s="26">
        <f t="shared" si="472"/>
        <v>541.73738666666759</v>
      </c>
      <c r="W2220" s="26">
        <f>'2021-22 Salary &amp; Benefits'!G$6</f>
        <v>11848.32</v>
      </c>
      <c r="X2220" s="28">
        <f>'2021-22 Salary &amp; Benefits'!H$6</f>
        <v>0.2271</v>
      </c>
      <c r="Y2220" s="28">
        <f>'2021-22 Salary &amp; Benefits'!I$6</f>
        <v>0.22070000000000001</v>
      </c>
      <c r="Z2220" s="26">
        <f t="shared" si="473"/>
        <v>11017.167340197333</v>
      </c>
      <c r="AA2220" s="27">
        <f t="shared" si="477"/>
        <v>460.37660533333337</v>
      </c>
      <c r="AB2220" s="27">
        <f t="shared" si="474"/>
        <v>101.60511679706669</v>
      </c>
      <c r="AC2220" s="27">
        <f t="shared" si="475"/>
        <v>561.98172213040004</v>
      </c>
      <c r="AD2220" s="26">
        <f t="shared" si="476"/>
        <v>39201.745382327732</v>
      </c>
    </row>
    <row r="2221" spans="1:30">
      <c r="A2221" s="129" t="s">
        <v>2317</v>
      </c>
      <c r="B2221" s="129" t="s">
        <v>358</v>
      </c>
      <c r="C2221" s="130">
        <v>2162</v>
      </c>
      <c r="D2221" s="129" t="s">
        <v>360</v>
      </c>
      <c r="E2221" s="169">
        <f>VLOOKUP($C2221,'2020-21 School Level AAFTE'!$C:$Z,11,FALSE)</f>
        <v>0.53300000000000003</v>
      </c>
      <c r="F2221" s="169" t="str">
        <f>VLOOKUP($C2221,'2020-21 School Level AAFTE'!$C:$Z,8,FALSE)</f>
        <v>Yes</v>
      </c>
      <c r="G2221" s="167">
        <f>VLOOKUP($C2221,'2020-21 School Level AAFTE'!$C:$I,7,FALSE)</f>
        <v>129.6</v>
      </c>
      <c r="H2221" s="145">
        <f>IFERROR(IF(F2221= "yes",VLOOKUP(C2221,Summary!$B:$I,5,0),0),0)</f>
        <v>0</v>
      </c>
      <c r="I2221" s="144">
        <f t="shared" si="466"/>
        <v>129.6</v>
      </c>
      <c r="J2221" s="101">
        <f>VLOOKUP($A2221,'2021-22 Salary &amp; Benefits'!$A:$I,3,FALSE)</f>
        <v>1</v>
      </c>
      <c r="K2221" s="101">
        <f>VLOOKUP($A2221,'2021-22 Salary &amp; Benefits'!$A:$I,4,FALSE)</f>
        <v>1</v>
      </c>
      <c r="L2221" s="121">
        <f t="shared" si="467"/>
        <v>129.6</v>
      </c>
      <c r="M2221" s="29">
        <v>15</v>
      </c>
      <c r="N2221" s="31">
        <f t="shared" si="468"/>
        <v>8.6399999999999988</v>
      </c>
      <c r="O2221" s="29">
        <v>1.1000000000000001</v>
      </c>
      <c r="P2221" s="29">
        <v>36</v>
      </c>
      <c r="Q2221" s="32">
        <f t="shared" si="469"/>
        <v>342.14400000000001</v>
      </c>
      <c r="R2221" s="122">
        <f t="shared" si="470"/>
        <v>0.38016</v>
      </c>
      <c r="S2221" s="25">
        <f>VLOOKUP($A2221,'2021-22 Salary &amp; Benefits'!$A:$I,5,FALSE)</f>
        <v>67585</v>
      </c>
      <c r="T2221" s="25">
        <f>VLOOKUP($A2221,'2021-22 Salary &amp; Benefits'!$A:$I,6,FALSE)</f>
        <v>68937</v>
      </c>
      <c r="U2221" s="26">
        <f t="shared" si="471"/>
        <v>25693.113600000001</v>
      </c>
      <c r="V2221" s="26">
        <f t="shared" si="472"/>
        <v>513.97631999999794</v>
      </c>
      <c r="W2221" s="26">
        <f>'2021-22 Salary &amp; Benefits'!G$6</f>
        <v>11848.32</v>
      </c>
      <c r="X2221" s="28">
        <f>'2021-22 Salary &amp; Benefits'!H$6</f>
        <v>0.2271</v>
      </c>
      <c r="Y2221" s="28">
        <f>'2021-22 Salary &amp; Benefits'!I$6</f>
        <v>0.22070000000000001</v>
      </c>
      <c r="Z2221" s="26">
        <f t="shared" si="473"/>
        <v>10452.598003584</v>
      </c>
      <c r="AA2221" s="27">
        <f t="shared" si="477"/>
        <v>436.78483199999999</v>
      </c>
      <c r="AB2221" s="27">
        <f t="shared" si="474"/>
        <v>96.3984124224</v>
      </c>
      <c r="AC2221" s="27">
        <f t="shared" si="475"/>
        <v>533.18324442239998</v>
      </c>
      <c r="AD2221" s="26">
        <f t="shared" si="476"/>
        <v>37192.871168006401</v>
      </c>
    </row>
    <row r="2222" spans="1:30">
      <c r="A2222" s="129" t="s">
        <v>2516</v>
      </c>
      <c r="B2222" s="129" t="s">
        <v>1936</v>
      </c>
      <c r="C2222" s="130">
        <v>2549</v>
      </c>
      <c r="D2222" s="129" t="s">
        <v>1937</v>
      </c>
      <c r="E2222" s="169">
        <f>VLOOKUP($C2222,'2020-21 School Level AAFTE'!$C:$Z,11,FALSE)</f>
        <v>0.87460000000000004</v>
      </c>
      <c r="F2222" s="169" t="str">
        <f>VLOOKUP($C2222,'2020-21 School Level AAFTE'!$C:$Z,8,FALSE)</f>
        <v>Yes</v>
      </c>
      <c r="G2222" s="167">
        <f>VLOOKUP($C2222,'2020-21 School Level AAFTE'!$C:$I,7,FALSE)</f>
        <v>187.3</v>
      </c>
      <c r="H2222" s="145">
        <f>IFERROR(IF(F2222= "yes",VLOOKUP(C2222,Summary!$B:$I,5,0),0),0)</f>
        <v>0</v>
      </c>
      <c r="I2222" s="143">
        <f t="shared" ref="I2222:I2235" si="478">IF(F2222= "yes", G2222,0)</f>
        <v>187.3</v>
      </c>
      <c r="J2222" s="101">
        <f>VLOOKUP($A2222,'2021-22 Salary &amp; Benefits'!$A:$I,3,FALSE)</f>
        <v>1</v>
      </c>
      <c r="K2222" s="101">
        <f>VLOOKUP($A2222,'2021-22 Salary &amp; Benefits'!$A:$I,4,FALSE)</f>
        <v>1</v>
      </c>
      <c r="L2222" s="45">
        <f t="shared" ref="L2222:L2235" si="479">IF(H2222&gt;0,H2222,I2222)</f>
        <v>187.3</v>
      </c>
      <c r="M2222" s="29">
        <v>15</v>
      </c>
      <c r="N2222" s="31">
        <f t="shared" ref="N2222:N2235" si="480">IF(L2222="no",0,L2222/M2222)</f>
        <v>12.486666666666668</v>
      </c>
      <c r="O2222" s="29">
        <v>1.1000000000000001</v>
      </c>
      <c r="P2222" s="29">
        <v>36</v>
      </c>
      <c r="Q2222" s="32">
        <f t="shared" ref="Q2222:Q2235" si="481">IF(L2222="no",0,N2222*O2222*P2222)</f>
        <v>494.47200000000009</v>
      </c>
      <c r="R2222" s="122">
        <f t="shared" ref="R2222:R2235" si="482">IF(L2222="no",0,Q2222/900)</f>
        <v>0.54941333333333342</v>
      </c>
      <c r="S2222" s="25">
        <f>VLOOKUP($A2222,'2021-22 Salary &amp; Benefits'!$A:$I,5,FALSE)</f>
        <v>67585</v>
      </c>
      <c r="T2222" s="25">
        <f>VLOOKUP($A2222,'2021-22 Salary &amp; Benefits'!$A:$I,6,FALSE)</f>
        <v>68937</v>
      </c>
      <c r="U2222" s="26">
        <f t="shared" ref="U2222:U2241" si="483">$J2222*$S2222*$R2222</f>
        <v>37132.100133333341</v>
      </c>
      <c r="V2222" s="26">
        <f t="shared" ref="V2222:V2235" si="484">$K2222*$T2222*$R2222-U2222</f>
        <v>742.80682666666689</v>
      </c>
      <c r="W2222" s="26">
        <f>'2021-22 Salary &amp; Benefits'!G$6</f>
        <v>11848.32</v>
      </c>
      <c r="X2222" s="28">
        <f>'2021-22 Salary &amp; Benefits'!H$6</f>
        <v>0.2271</v>
      </c>
      <c r="Y2222" s="28">
        <f>'2021-22 Salary &amp; Benefits'!I$6</f>
        <v>0.22070000000000001</v>
      </c>
      <c r="Z2222" s="26">
        <f t="shared" ref="Z2222:Z2235" si="485">U2222*X2222+V2222*Y2222+R2222*W2222</f>
        <v>15106.262392525336</v>
      </c>
      <c r="AA2222" s="27">
        <f t="shared" si="477"/>
        <v>631.2484493333335</v>
      </c>
      <c r="AB2222" s="27">
        <f t="shared" ref="AB2222:AB2235" si="486">AA2222*Y2222</f>
        <v>139.3165327678667</v>
      </c>
      <c r="AC2222" s="27">
        <f t="shared" ref="AC2222:AC2235" si="487">SUM(AA2222:AB2222)</f>
        <v>770.56498210120026</v>
      </c>
      <c r="AD2222" s="26">
        <f t="shared" ref="AD2222:AD2235" si="488">SUM(Z2222,U2222:V2222,AC2222)</f>
        <v>53751.734334626541</v>
      </c>
    </row>
    <row r="2223" spans="1:30">
      <c r="A2223" s="151" t="s">
        <v>2516</v>
      </c>
      <c r="B2223" s="129" t="s">
        <v>1936</v>
      </c>
      <c r="C2223" s="133">
        <v>5461</v>
      </c>
      <c r="D2223" s="151" t="s">
        <v>2772</v>
      </c>
      <c r="E2223" s="169">
        <f>VLOOKUP($C2223,'2020-21 School Level AAFTE'!$C:$Z,11,FALSE)</f>
        <v>0.43730000000000002</v>
      </c>
      <c r="F2223" s="169" t="str">
        <f>VLOOKUP($C2223,'2020-21 School Level AAFTE'!$C:$Z,8,FALSE)</f>
        <v>No</v>
      </c>
      <c r="G2223" s="167">
        <f>VLOOKUP($C2223,'2020-21 School Level AAFTE'!$C:$I,7,FALSE)</f>
        <v>36.9</v>
      </c>
      <c r="H2223" s="145">
        <f>IFERROR(IF(F2223= "yes",VLOOKUP(C2223,Summary!$B:$I,5,0),0),0)</f>
        <v>0</v>
      </c>
      <c r="I2223" s="143">
        <f t="shared" si="478"/>
        <v>0</v>
      </c>
      <c r="J2223" s="101">
        <f>VLOOKUP($A2223,'2021-22 Salary &amp; Benefits'!$A:$I,3,FALSE)</f>
        <v>1</v>
      </c>
      <c r="K2223" s="101">
        <f>VLOOKUP($A2223,'2021-22 Salary &amp; Benefits'!$A:$I,4,FALSE)</f>
        <v>1</v>
      </c>
      <c r="L2223" s="45">
        <f t="shared" si="479"/>
        <v>0</v>
      </c>
      <c r="M2223" s="29">
        <v>15</v>
      </c>
      <c r="N2223" s="31">
        <f t="shared" si="480"/>
        <v>0</v>
      </c>
      <c r="O2223" s="29">
        <v>1.1000000000000001</v>
      </c>
      <c r="P2223" s="29">
        <v>36</v>
      </c>
      <c r="Q2223" s="32">
        <f t="shared" si="481"/>
        <v>0</v>
      </c>
      <c r="R2223" s="122">
        <f t="shared" si="482"/>
        <v>0</v>
      </c>
      <c r="S2223" s="25">
        <f>VLOOKUP($A2223,'2021-22 Salary &amp; Benefits'!$A:$I,5,FALSE)</f>
        <v>67585</v>
      </c>
      <c r="T2223" s="25">
        <f>VLOOKUP($A2223,'2021-22 Salary &amp; Benefits'!$A:$I,6,FALSE)</f>
        <v>68937</v>
      </c>
      <c r="U2223" s="26">
        <f t="shared" si="483"/>
        <v>0</v>
      </c>
      <c r="V2223" s="26">
        <f t="shared" si="484"/>
        <v>0</v>
      </c>
      <c r="W2223" s="26">
        <f>'2021-22 Salary &amp; Benefits'!G$6</f>
        <v>11848.32</v>
      </c>
      <c r="X2223" s="28">
        <f>'2021-22 Salary &amp; Benefits'!H$6</f>
        <v>0.2271</v>
      </c>
      <c r="Y2223" s="28">
        <f>'2021-22 Salary &amp; Benefits'!I$6</f>
        <v>0.22070000000000001</v>
      </c>
      <c r="Z2223" s="26">
        <f t="shared" si="485"/>
        <v>0</v>
      </c>
      <c r="AA2223" s="27">
        <f t="shared" si="477"/>
        <v>0</v>
      </c>
      <c r="AB2223" s="27">
        <f t="shared" si="486"/>
        <v>0</v>
      </c>
      <c r="AC2223" s="27">
        <f t="shared" si="487"/>
        <v>0</v>
      </c>
      <c r="AD2223" s="26">
        <f t="shared" si="488"/>
        <v>0</v>
      </c>
    </row>
    <row r="2224" spans="1:30">
      <c r="A2224" s="129" t="s">
        <v>2516</v>
      </c>
      <c r="B2224" s="129" t="s">
        <v>1936</v>
      </c>
      <c r="C2224" s="130">
        <v>2550</v>
      </c>
      <c r="D2224" s="129" t="s">
        <v>1938</v>
      </c>
      <c r="E2224" s="169">
        <f>VLOOKUP($C2224,'2020-21 School Level AAFTE'!$C:$Z,11,FALSE)</f>
        <v>0.82040000000000002</v>
      </c>
      <c r="F2224" s="169" t="str">
        <f>VLOOKUP($C2224,'2020-21 School Level AAFTE'!$C:$Z,8,FALSE)</f>
        <v>Yes</v>
      </c>
      <c r="G2224" s="167">
        <f>VLOOKUP($C2224,'2020-21 School Level AAFTE'!$C:$I,7,FALSE)</f>
        <v>97.33</v>
      </c>
      <c r="H2224" s="145">
        <f>IFERROR(IF(F2224= "yes",VLOOKUP(C2224,Summary!$B:$I,5,0),0),0)</f>
        <v>0</v>
      </c>
      <c r="I2224" s="143">
        <f t="shared" si="478"/>
        <v>97.33</v>
      </c>
      <c r="J2224" s="101">
        <f>VLOOKUP($A2224,'2021-22 Salary &amp; Benefits'!$A:$I,3,FALSE)</f>
        <v>1</v>
      </c>
      <c r="K2224" s="101">
        <f>VLOOKUP($A2224,'2021-22 Salary &amp; Benefits'!$A:$I,4,FALSE)</f>
        <v>1</v>
      </c>
      <c r="L2224" s="45">
        <f t="shared" si="479"/>
        <v>97.33</v>
      </c>
      <c r="M2224" s="29">
        <v>15</v>
      </c>
      <c r="N2224" s="31">
        <f t="shared" si="480"/>
        <v>6.4886666666666661</v>
      </c>
      <c r="O2224" s="29">
        <v>1.1000000000000001</v>
      </c>
      <c r="P2224" s="29">
        <v>36</v>
      </c>
      <c r="Q2224" s="32">
        <f t="shared" si="481"/>
        <v>256.95120000000003</v>
      </c>
      <c r="R2224" s="122">
        <f t="shared" si="482"/>
        <v>0.28550133333333338</v>
      </c>
      <c r="S2224" s="25">
        <f>VLOOKUP($A2224,'2021-22 Salary &amp; Benefits'!$A:$I,5,FALSE)</f>
        <v>67585</v>
      </c>
      <c r="T2224" s="25">
        <f>VLOOKUP($A2224,'2021-22 Salary &amp; Benefits'!$A:$I,6,FALSE)</f>
        <v>68937</v>
      </c>
      <c r="U2224" s="26">
        <f t="shared" si="483"/>
        <v>19295.607613333337</v>
      </c>
      <c r="V2224" s="26">
        <f t="shared" si="484"/>
        <v>385.99780266666494</v>
      </c>
      <c r="W2224" s="26">
        <f>'2021-22 Salary &amp; Benefits'!G$6</f>
        <v>11848.32</v>
      </c>
      <c r="X2224" s="28">
        <f>'2021-22 Salary &amp; Benefits'!H$6</f>
        <v>0.2271</v>
      </c>
      <c r="Y2224" s="28">
        <f>'2021-22 Salary &amp; Benefits'!I$6</f>
        <v>0.22070000000000001</v>
      </c>
      <c r="Z2224" s="26">
        <f t="shared" si="485"/>
        <v>7849.9333617965349</v>
      </c>
      <c r="AA2224" s="27">
        <f t="shared" si="477"/>
        <v>328.02675693333339</v>
      </c>
      <c r="AB2224" s="27">
        <f t="shared" si="486"/>
        <v>72.395505255186677</v>
      </c>
      <c r="AC2224" s="27">
        <f t="shared" si="487"/>
        <v>400.42226218852005</v>
      </c>
      <c r="AD2224" s="26">
        <f t="shared" si="488"/>
        <v>27931.961039985057</v>
      </c>
    </row>
    <row r="2225" spans="1:38">
      <c r="A2225" s="129" t="s">
        <v>2516</v>
      </c>
      <c r="B2225" s="129" t="s">
        <v>1936</v>
      </c>
      <c r="C2225" s="130">
        <v>4232</v>
      </c>
      <c r="D2225" s="129" t="s">
        <v>1939</v>
      </c>
      <c r="E2225" s="169">
        <f>VLOOKUP($C2225,'2020-21 School Level AAFTE'!$C:$Z,11,FALSE)</f>
        <v>0.89800000000000002</v>
      </c>
      <c r="F2225" s="169" t="str">
        <f>VLOOKUP($C2225,'2020-21 School Level AAFTE'!$C:$Z,8,FALSE)</f>
        <v>Yes</v>
      </c>
      <c r="G2225" s="167">
        <f>VLOOKUP($C2225,'2020-21 School Level AAFTE'!$C:$I,7,FALSE)</f>
        <v>108.9</v>
      </c>
      <c r="H2225" s="145">
        <f>IFERROR(IF(F2225= "yes",VLOOKUP(C2225,Summary!$B:$I,5,0),0),0)</f>
        <v>0</v>
      </c>
      <c r="I2225" s="143">
        <f t="shared" si="478"/>
        <v>108.9</v>
      </c>
      <c r="J2225" s="101">
        <f>VLOOKUP($A2225,'2021-22 Salary &amp; Benefits'!$A:$I,3,FALSE)</f>
        <v>1</v>
      </c>
      <c r="K2225" s="101">
        <f>VLOOKUP($A2225,'2021-22 Salary &amp; Benefits'!$A:$I,4,FALSE)</f>
        <v>1</v>
      </c>
      <c r="L2225" s="45">
        <f t="shared" si="479"/>
        <v>108.9</v>
      </c>
      <c r="M2225" s="29">
        <v>15</v>
      </c>
      <c r="N2225" s="31">
        <f t="shared" si="480"/>
        <v>7.2600000000000007</v>
      </c>
      <c r="O2225" s="29">
        <v>1.1000000000000001</v>
      </c>
      <c r="P2225" s="29">
        <v>36</v>
      </c>
      <c r="Q2225" s="32">
        <f t="shared" si="481"/>
        <v>287.49600000000004</v>
      </c>
      <c r="R2225" s="122">
        <f t="shared" si="482"/>
        <v>0.31944000000000006</v>
      </c>
      <c r="S2225" s="25">
        <f>VLOOKUP($A2225,'2021-22 Salary &amp; Benefits'!$A:$I,5,FALSE)</f>
        <v>67585</v>
      </c>
      <c r="T2225" s="25">
        <f>VLOOKUP($A2225,'2021-22 Salary &amp; Benefits'!$A:$I,6,FALSE)</f>
        <v>68937</v>
      </c>
      <c r="U2225" s="26">
        <f t="shared" si="483"/>
        <v>21589.352400000003</v>
      </c>
      <c r="V2225" s="26">
        <f t="shared" si="484"/>
        <v>431.88288000000102</v>
      </c>
      <c r="W2225" s="26">
        <f>'2021-22 Salary &amp; Benefits'!G$6</f>
        <v>11848.32</v>
      </c>
      <c r="X2225" s="28">
        <f>'2021-22 Salary &amp; Benefits'!H$6</f>
        <v>0.2271</v>
      </c>
      <c r="Y2225" s="28">
        <f>'2021-22 Salary &amp; Benefits'!I$6</f>
        <v>0.22070000000000001</v>
      </c>
      <c r="Z2225" s="26">
        <f t="shared" si="485"/>
        <v>8783.0858224560016</v>
      </c>
      <c r="AA2225" s="27">
        <f t="shared" si="477"/>
        <v>367.02058800000009</v>
      </c>
      <c r="AB2225" s="27">
        <f t="shared" si="486"/>
        <v>81.001443771600023</v>
      </c>
      <c r="AC2225" s="27">
        <f t="shared" si="487"/>
        <v>448.0220317716001</v>
      </c>
      <c r="AD2225" s="26">
        <f t="shared" si="488"/>
        <v>31252.343134227605</v>
      </c>
    </row>
    <row r="2226" spans="1:38">
      <c r="A2226" s="129" t="s">
        <v>2287</v>
      </c>
      <c r="B2226" s="129" t="s">
        <v>121</v>
      </c>
      <c r="C2226" s="130">
        <v>3209</v>
      </c>
      <c r="D2226" s="129" t="s">
        <v>129</v>
      </c>
      <c r="E2226" s="169">
        <f>VLOOKUP($C2226,'2020-21 School Level AAFTE'!$C:$Z,11,FALSE)</f>
        <v>0.67910000000000004</v>
      </c>
      <c r="F2226" s="169" t="str">
        <f>VLOOKUP($C2226,'2020-21 School Level AAFTE'!$C:$Z,8,FALSE)</f>
        <v>Yes</v>
      </c>
      <c r="G2226" s="167">
        <f>VLOOKUP($C2226,'2020-21 School Level AAFTE'!$C:$I,7,FALSE)</f>
        <v>482.54</v>
      </c>
      <c r="H2226" s="145">
        <f>IFERROR(IF(F2226= "yes",VLOOKUP(C2226,Summary!$B:$I,5,0),0),0)</f>
        <v>0</v>
      </c>
      <c r="I2226" s="143">
        <f t="shared" si="478"/>
        <v>482.54</v>
      </c>
      <c r="J2226" s="101">
        <f>VLOOKUP($A2226,'2021-22 Salary &amp; Benefits'!$A:$I,3,FALSE)</f>
        <v>1.04</v>
      </c>
      <c r="K2226" s="101">
        <f>VLOOKUP($A2226,'2021-22 Salary &amp; Benefits'!$A:$I,4,FALSE)</f>
        <v>1.04</v>
      </c>
      <c r="L2226" s="45">
        <f t="shared" si="479"/>
        <v>482.54</v>
      </c>
      <c r="M2226" s="29">
        <v>15</v>
      </c>
      <c r="N2226" s="31">
        <f t="shared" si="480"/>
        <v>32.169333333333334</v>
      </c>
      <c r="O2226" s="29">
        <v>1.1000000000000001</v>
      </c>
      <c r="P2226" s="29">
        <v>36</v>
      </c>
      <c r="Q2226" s="32">
        <f t="shared" si="481"/>
        <v>1273.9056</v>
      </c>
      <c r="R2226" s="122">
        <f t="shared" si="482"/>
        <v>1.4154506666666666</v>
      </c>
      <c r="S2226" s="25">
        <f>VLOOKUP($A2226,'2021-22 Salary &amp; Benefits'!$A:$I,5,FALSE)</f>
        <v>67585</v>
      </c>
      <c r="T2226" s="25">
        <f>VLOOKUP($A2226,'2021-22 Salary &amp; Benefits'!$A:$I,6,FALSE)</f>
        <v>68937</v>
      </c>
      <c r="U2226" s="26">
        <f t="shared" si="483"/>
        <v>99489.762638933345</v>
      </c>
      <c r="V2226" s="26">
        <f t="shared" si="484"/>
        <v>1990.236873386646</v>
      </c>
      <c r="W2226" s="26">
        <f>'2021-22 Salary &amp; Benefits'!G$6</f>
        <v>11848.32</v>
      </c>
      <c r="X2226" s="28">
        <f>'2021-22 Salary &amp; Benefits'!H$6</f>
        <v>0.2271</v>
      </c>
      <c r="Y2226" s="28">
        <f>'2021-22 Salary &amp; Benefits'!I$6</f>
        <v>0.22070000000000001</v>
      </c>
      <c r="Z2226" s="26">
        <f t="shared" si="485"/>
        <v>39804.082816138194</v>
      </c>
      <c r="AA2226" s="27">
        <f t="shared" si="477"/>
        <v>1691.333325205333</v>
      </c>
      <c r="AB2226" s="27">
        <f t="shared" si="486"/>
        <v>373.277264872817</v>
      </c>
      <c r="AC2226" s="27">
        <f t="shared" si="487"/>
        <v>2064.6105900781499</v>
      </c>
      <c r="AD2226" s="26">
        <f t="shared" si="488"/>
        <v>143348.69291853634</v>
      </c>
    </row>
    <row r="2227" spans="1:38">
      <c r="A2227" s="129" t="s">
        <v>2287</v>
      </c>
      <c r="B2227" s="129" t="s">
        <v>121</v>
      </c>
      <c r="C2227" s="130">
        <v>3269</v>
      </c>
      <c r="D2227" s="129" t="s">
        <v>3300</v>
      </c>
      <c r="E2227" s="169">
        <f>VLOOKUP($C2227,'2020-21 School Level AAFTE'!$C:$Z,11,FALSE)</f>
        <v>0.27729999999999999</v>
      </c>
      <c r="F2227" s="169" t="str">
        <f>VLOOKUP($C2227,'2020-21 School Level AAFTE'!$C:$Z,8,FALSE)</f>
        <v>No</v>
      </c>
      <c r="G2227" s="167">
        <f>VLOOKUP($C2227,'2020-21 School Level AAFTE'!$C:$I,7,FALSE)</f>
        <v>0.96</v>
      </c>
      <c r="H2227" s="145">
        <f>IFERROR(IF(F2227= "yes",VLOOKUP(C2227,Summary!$B:$I,5,0),0),0)</f>
        <v>0</v>
      </c>
      <c r="I2227" s="143">
        <f t="shared" si="478"/>
        <v>0</v>
      </c>
      <c r="J2227" s="101">
        <f>VLOOKUP($A2227,'2021-22 Salary &amp; Benefits'!$A:$I,3,FALSE)</f>
        <v>1.04</v>
      </c>
      <c r="K2227" s="101">
        <f>VLOOKUP($A2227,'2021-22 Salary &amp; Benefits'!$A:$I,4,FALSE)</f>
        <v>1.04</v>
      </c>
      <c r="L2227" s="45">
        <f t="shared" si="479"/>
        <v>0</v>
      </c>
      <c r="M2227" s="29">
        <v>15</v>
      </c>
      <c r="N2227" s="31">
        <f t="shared" si="480"/>
        <v>0</v>
      </c>
      <c r="O2227" s="29">
        <v>1.1000000000000001</v>
      </c>
      <c r="P2227" s="29">
        <v>36</v>
      </c>
      <c r="Q2227" s="32">
        <f t="shared" si="481"/>
        <v>0</v>
      </c>
      <c r="R2227" s="122">
        <f t="shared" si="482"/>
        <v>0</v>
      </c>
      <c r="S2227" s="25">
        <f>VLOOKUP($A2227,'2021-22 Salary &amp; Benefits'!$A:$I,5,FALSE)</f>
        <v>67585</v>
      </c>
      <c r="T2227" s="25">
        <f>VLOOKUP($A2227,'2021-22 Salary &amp; Benefits'!$A:$I,6,FALSE)</f>
        <v>68937</v>
      </c>
      <c r="U2227" s="26">
        <f t="shared" si="483"/>
        <v>0</v>
      </c>
      <c r="V2227" s="26">
        <f t="shared" si="484"/>
        <v>0</v>
      </c>
      <c r="W2227" s="26">
        <f>'2021-22 Salary &amp; Benefits'!G$6</f>
        <v>11848.32</v>
      </c>
      <c r="X2227" s="28">
        <f>'2021-22 Salary &amp; Benefits'!H$6</f>
        <v>0.2271</v>
      </c>
      <c r="Y2227" s="28">
        <f>'2021-22 Salary &amp; Benefits'!I$6</f>
        <v>0.22070000000000001</v>
      </c>
      <c r="Z2227" s="26">
        <f t="shared" si="485"/>
        <v>0</v>
      </c>
      <c r="AA2227" s="27">
        <f t="shared" si="477"/>
        <v>0</v>
      </c>
      <c r="AB2227" s="27">
        <f t="shared" si="486"/>
        <v>0</v>
      </c>
      <c r="AC2227" s="27">
        <f t="shared" si="487"/>
        <v>0</v>
      </c>
      <c r="AD2227" s="26">
        <f t="shared" si="488"/>
        <v>0</v>
      </c>
    </row>
    <row r="2228" spans="1:38">
      <c r="A2228" s="129" t="s">
        <v>2287</v>
      </c>
      <c r="B2228" s="129" t="s">
        <v>121</v>
      </c>
      <c r="C2228" s="130">
        <v>2301</v>
      </c>
      <c r="D2228" s="129" t="s">
        <v>126</v>
      </c>
      <c r="E2228" s="169">
        <f>VLOOKUP($C2228,'2020-21 School Level AAFTE'!$C:$Z,11,FALSE)</f>
        <v>0.72409999999999997</v>
      </c>
      <c r="F2228" s="169" t="str">
        <f>VLOOKUP($C2228,'2020-21 School Level AAFTE'!$C:$Z,8,FALSE)</f>
        <v>Yes</v>
      </c>
      <c r="G2228" s="167">
        <f>VLOOKUP($C2228,'2020-21 School Level AAFTE'!$C:$I,7,FALSE)</f>
        <v>317.37</v>
      </c>
      <c r="H2228" s="145">
        <f>IFERROR(IF(F2228= "yes",VLOOKUP(C2228,Summary!$B:$I,5,0),0),0)</f>
        <v>0</v>
      </c>
      <c r="I2228" s="143">
        <f t="shared" si="478"/>
        <v>317.37</v>
      </c>
      <c r="J2228" s="101">
        <f>VLOOKUP($A2228,'2021-22 Salary &amp; Benefits'!$A:$I,3,FALSE)</f>
        <v>1.04</v>
      </c>
      <c r="K2228" s="101">
        <f>VLOOKUP($A2228,'2021-22 Salary &amp; Benefits'!$A:$I,4,FALSE)</f>
        <v>1.04</v>
      </c>
      <c r="L2228" s="45">
        <f t="shared" si="479"/>
        <v>317.37</v>
      </c>
      <c r="M2228" s="29">
        <v>15</v>
      </c>
      <c r="N2228" s="31">
        <f t="shared" si="480"/>
        <v>21.158000000000001</v>
      </c>
      <c r="O2228" s="29">
        <v>1.1000000000000001</v>
      </c>
      <c r="P2228" s="29">
        <v>36</v>
      </c>
      <c r="Q2228" s="32">
        <f t="shared" si="481"/>
        <v>837.85680000000013</v>
      </c>
      <c r="R2228" s="122">
        <f t="shared" si="482"/>
        <v>0.93095200000000011</v>
      </c>
      <c r="S2228" s="25">
        <f>VLOOKUP($A2228,'2021-22 Salary &amp; Benefits'!$A:$I,5,FALSE)</f>
        <v>67585</v>
      </c>
      <c r="T2228" s="25">
        <f>VLOOKUP($A2228,'2021-22 Salary &amp; Benefits'!$A:$I,6,FALSE)</f>
        <v>68937</v>
      </c>
      <c r="U2228" s="26">
        <f t="shared" si="483"/>
        <v>65435.126556800016</v>
      </c>
      <c r="V2228" s="26">
        <f t="shared" si="484"/>
        <v>1308.9929881599892</v>
      </c>
      <c r="W2228" s="26">
        <f>'2021-22 Salary &amp; Benefits'!G$6</f>
        <v>11848.32</v>
      </c>
      <c r="X2228" s="28">
        <f>'2021-22 Salary &amp; Benefits'!H$6</f>
        <v>0.2271</v>
      </c>
      <c r="Y2228" s="28">
        <f>'2021-22 Salary &amp; Benefits'!I$6</f>
        <v>0.22070000000000001</v>
      </c>
      <c r="Z2228" s="26">
        <f t="shared" si="485"/>
        <v>26179.429194176195</v>
      </c>
      <c r="AA2228" s="27">
        <f t="shared" si="477"/>
        <v>1112.4019924160002</v>
      </c>
      <c r="AB2228" s="27">
        <f t="shared" si="486"/>
        <v>245.50711972621124</v>
      </c>
      <c r="AC2228" s="27">
        <f t="shared" si="487"/>
        <v>1357.9091121422114</v>
      </c>
      <c r="AD2228" s="26">
        <f t="shared" si="488"/>
        <v>94281.457851278406</v>
      </c>
    </row>
    <row r="2229" spans="1:38">
      <c r="A2229" s="129" t="s">
        <v>2287</v>
      </c>
      <c r="B2229" s="129" t="s">
        <v>121</v>
      </c>
      <c r="C2229" s="130">
        <v>4432</v>
      </c>
      <c r="D2229" s="129" t="s">
        <v>134</v>
      </c>
      <c r="E2229" s="169">
        <f>VLOOKUP($C2229,'2020-21 School Level AAFTE'!$C:$Z,11,FALSE)</f>
        <v>0.50239999999999996</v>
      </c>
      <c r="F2229" s="169" t="str">
        <f>VLOOKUP($C2229,'2020-21 School Level AAFTE'!$C:$Z,8,FALSE)</f>
        <v>Yes</v>
      </c>
      <c r="G2229" s="167">
        <f>VLOOKUP($C2229,'2020-21 School Level AAFTE'!$C:$I,7,FALSE)</f>
        <v>541.9</v>
      </c>
      <c r="H2229" s="145">
        <f>IFERROR(IF(F2229= "yes",VLOOKUP(C2229,Summary!$B:$I,5,0),0),0)</f>
        <v>0</v>
      </c>
      <c r="I2229" s="144">
        <f t="shared" si="478"/>
        <v>541.9</v>
      </c>
      <c r="J2229" s="101">
        <f>VLOOKUP($A2229,'2021-22 Salary &amp; Benefits'!$A:$I,3,FALSE)</f>
        <v>1.04</v>
      </c>
      <c r="K2229" s="101">
        <f>VLOOKUP($A2229,'2021-22 Salary &amp; Benefits'!$A:$I,4,FALSE)</f>
        <v>1.04</v>
      </c>
      <c r="L2229" s="121">
        <f t="shared" si="479"/>
        <v>541.9</v>
      </c>
      <c r="M2229" s="29">
        <v>15</v>
      </c>
      <c r="N2229" s="31">
        <f t="shared" si="480"/>
        <v>36.126666666666665</v>
      </c>
      <c r="O2229" s="29">
        <v>1.1000000000000001</v>
      </c>
      <c r="P2229" s="29">
        <v>36</v>
      </c>
      <c r="Q2229" s="32">
        <f t="shared" si="481"/>
        <v>1430.616</v>
      </c>
      <c r="R2229" s="122">
        <f t="shared" si="482"/>
        <v>1.5895733333333333</v>
      </c>
      <c r="S2229" s="25">
        <f>VLOOKUP($A2229,'2021-22 Salary &amp; Benefits'!$A:$I,5,FALSE)</f>
        <v>67585</v>
      </c>
      <c r="T2229" s="25">
        <f>VLOOKUP($A2229,'2021-22 Salary &amp; Benefits'!$A:$I,6,FALSE)</f>
        <v>68937</v>
      </c>
      <c r="U2229" s="26">
        <f t="shared" si="483"/>
        <v>111728.56628266668</v>
      </c>
      <c r="V2229" s="26">
        <f t="shared" si="484"/>
        <v>2235.0672725333134</v>
      </c>
      <c r="W2229" s="26">
        <f>'2021-22 Salary &amp; Benefits'!G$6</f>
        <v>11848.32</v>
      </c>
      <c r="X2229" s="28">
        <f>'2021-22 Salary &amp; Benefits'!H$6</f>
        <v>0.2271</v>
      </c>
      <c r="Y2229" s="28">
        <f>'2021-22 Salary &amp; Benefits'!I$6</f>
        <v>0.22070000000000001</v>
      </c>
      <c r="Z2229" s="26">
        <f t="shared" si="485"/>
        <v>44700.610266641699</v>
      </c>
      <c r="AA2229" s="27">
        <f t="shared" si="477"/>
        <v>1899.3938925866664</v>
      </c>
      <c r="AB2229" s="27">
        <f t="shared" si="486"/>
        <v>419.19623209387731</v>
      </c>
      <c r="AC2229" s="27">
        <f t="shared" si="487"/>
        <v>2318.5901246805438</v>
      </c>
      <c r="AD2229" s="26">
        <f t="shared" si="488"/>
        <v>160982.83394652224</v>
      </c>
    </row>
    <row r="2230" spans="1:38">
      <c r="A2230" s="129" t="s">
        <v>2287</v>
      </c>
      <c r="B2230" s="129" t="s">
        <v>121</v>
      </c>
      <c r="C2230" s="130">
        <v>4423</v>
      </c>
      <c r="D2230" s="129" t="s">
        <v>133</v>
      </c>
      <c r="E2230" s="169">
        <f>VLOOKUP($C2230,'2020-21 School Level AAFTE'!$C:$Z,11,FALSE)</f>
        <v>0.56130000000000002</v>
      </c>
      <c r="F2230" s="169" t="str">
        <f>VLOOKUP($C2230,'2020-21 School Level AAFTE'!$C:$Z,8,FALSE)</f>
        <v>Yes</v>
      </c>
      <c r="G2230" s="167">
        <f>VLOOKUP($C2230,'2020-21 School Level AAFTE'!$C:$I,7,FALSE)</f>
        <v>380.3</v>
      </c>
      <c r="H2230" s="145">
        <f>IFERROR(IF(F2230= "yes",VLOOKUP(C2230,Summary!$B:$I,5,0),0),0)</f>
        <v>0</v>
      </c>
      <c r="I2230" s="143">
        <f t="shared" si="478"/>
        <v>380.3</v>
      </c>
      <c r="J2230" s="101">
        <f>VLOOKUP($A2230,'2021-22 Salary &amp; Benefits'!$A:$I,3,FALSE)</f>
        <v>1.04</v>
      </c>
      <c r="K2230" s="101">
        <f>VLOOKUP($A2230,'2021-22 Salary &amp; Benefits'!$A:$I,4,FALSE)</f>
        <v>1.04</v>
      </c>
      <c r="L2230" s="45">
        <f t="shared" si="479"/>
        <v>380.3</v>
      </c>
      <c r="M2230" s="29">
        <v>15</v>
      </c>
      <c r="N2230" s="31">
        <f t="shared" si="480"/>
        <v>25.353333333333335</v>
      </c>
      <c r="O2230" s="29">
        <v>1.1000000000000001</v>
      </c>
      <c r="P2230" s="29">
        <v>36</v>
      </c>
      <c r="Q2230" s="32">
        <f t="shared" si="481"/>
        <v>1003.9920000000002</v>
      </c>
      <c r="R2230" s="122">
        <f t="shared" si="482"/>
        <v>1.1155466666666669</v>
      </c>
      <c r="S2230" s="25">
        <f>VLOOKUP($A2230,'2021-22 Salary &amp; Benefits'!$A:$I,5,FALSE)</f>
        <v>67585</v>
      </c>
      <c r="T2230" s="25">
        <f>VLOOKUP($A2230,'2021-22 Salary &amp; Benefits'!$A:$I,6,FALSE)</f>
        <v>68937</v>
      </c>
      <c r="U2230" s="26">
        <f t="shared" si="483"/>
        <v>78409.990325333361</v>
      </c>
      <c r="V2230" s="26">
        <f t="shared" si="484"/>
        <v>1568.5478570666455</v>
      </c>
      <c r="W2230" s="26">
        <f>'2021-22 Salary &amp; Benefits'!G$6</f>
        <v>11848.32</v>
      </c>
      <c r="X2230" s="28">
        <f>'2021-22 Salary &amp; Benefits'!H$6</f>
        <v>0.2271</v>
      </c>
      <c r="Y2230" s="28">
        <f>'2021-22 Salary &amp; Benefits'!I$6</f>
        <v>0.22070000000000001</v>
      </c>
      <c r="Z2230" s="26">
        <f t="shared" si="485"/>
        <v>31370.441196537817</v>
      </c>
      <c r="AA2230" s="27">
        <f t="shared" si="477"/>
        <v>1332.9756363733334</v>
      </c>
      <c r="AB2230" s="27">
        <f t="shared" si="486"/>
        <v>294.18772294759469</v>
      </c>
      <c r="AC2230" s="27">
        <f t="shared" si="487"/>
        <v>1627.1633593209281</v>
      </c>
      <c r="AD2230" s="26">
        <f t="shared" si="488"/>
        <v>112976.14273825876</v>
      </c>
    </row>
    <row r="2231" spans="1:38">
      <c r="A2231" s="129" t="s">
        <v>2287</v>
      </c>
      <c r="B2231" s="129" t="s">
        <v>121</v>
      </c>
      <c r="C2231" s="130">
        <v>2279</v>
      </c>
      <c r="D2231" s="129" t="s">
        <v>125</v>
      </c>
      <c r="E2231" s="169">
        <f>VLOOKUP($C2231,'2020-21 School Level AAFTE'!$C:$Z,11,FALSE)</f>
        <v>0.64480000000000004</v>
      </c>
      <c r="F2231" s="169" t="str">
        <f>VLOOKUP($C2231,'2020-21 School Level AAFTE'!$C:$Z,8,FALSE)</f>
        <v>Yes</v>
      </c>
      <c r="G2231" s="167">
        <f>VLOOKUP($C2231,'2020-21 School Level AAFTE'!$C:$I,7,FALSE)</f>
        <v>392.53</v>
      </c>
      <c r="H2231" s="145">
        <f>IFERROR(IF(F2231= "yes",VLOOKUP(C2231,Summary!$B:$I,5,0),0),0)</f>
        <v>0</v>
      </c>
      <c r="I2231" s="144">
        <f t="shared" si="478"/>
        <v>392.53</v>
      </c>
      <c r="J2231" s="101">
        <f>VLOOKUP($A2231,'2021-22 Salary &amp; Benefits'!$A:$I,3,FALSE)</f>
        <v>1.04</v>
      </c>
      <c r="K2231" s="101">
        <f>VLOOKUP($A2231,'2021-22 Salary &amp; Benefits'!$A:$I,4,FALSE)</f>
        <v>1.04</v>
      </c>
      <c r="L2231" s="121">
        <f t="shared" si="479"/>
        <v>392.53</v>
      </c>
      <c r="M2231" s="29">
        <v>15</v>
      </c>
      <c r="N2231" s="31">
        <f t="shared" si="480"/>
        <v>26.168666666666663</v>
      </c>
      <c r="O2231" s="29">
        <v>1.1000000000000001</v>
      </c>
      <c r="P2231" s="29">
        <v>36</v>
      </c>
      <c r="Q2231" s="32">
        <f t="shared" si="481"/>
        <v>1036.2791999999999</v>
      </c>
      <c r="R2231" s="122">
        <f t="shared" si="482"/>
        <v>1.1514213333333332</v>
      </c>
      <c r="S2231" s="25">
        <f>VLOOKUP($A2231,'2021-22 Salary &amp; Benefits'!$A:$I,5,FALSE)</f>
        <v>67585</v>
      </c>
      <c r="T2231" s="25">
        <f>VLOOKUP($A2231,'2021-22 Salary &amp; Benefits'!$A:$I,6,FALSE)</f>
        <v>68937</v>
      </c>
      <c r="U2231" s="26">
        <f t="shared" si="483"/>
        <v>80931.563245866666</v>
      </c>
      <c r="V2231" s="26">
        <f t="shared" si="484"/>
        <v>1618.9905083733174</v>
      </c>
      <c r="W2231" s="26">
        <f>'2021-22 Salary &amp; Benefits'!G$6</f>
        <v>11848.32</v>
      </c>
      <c r="X2231" s="28">
        <f>'2021-22 Salary &amp; Benefits'!H$6</f>
        <v>0.2271</v>
      </c>
      <c r="Y2231" s="28">
        <f>'2021-22 Salary &amp; Benefits'!I$6</f>
        <v>0.22070000000000001</v>
      </c>
      <c r="Z2231" s="26">
        <f t="shared" si="485"/>
        <v>32379.277630494311</v>
      </c>
      <c r="AA2231" s="27">
        <f t="shared" si="477"/>
        <v>1375.8425625706664</v>
      </c>
      <c r="AB2231" s="27">
        <f t="shared" si="486"/>
        <v>303.64845355934608</v>
      </c>
      <c r="AC2231" s="27">
        <f t="shared" si="487"/>
        <v>1679.4910161300124</v>
      </c>
      <c r="AD2231" s="26">
        <f t="shared" si="488"/>
        <v>116609.3224008643</v>
      </c>
    </row>
    <row r="2232" spans="1:38">
      <c r="A2232" s="129" t="s">
        <v>2287</v>
      </c>
      <c r="B2232" s="129" t="s">
        <v>121</v>
      </c>
      <c r="C2232" s="130">
        <v>2347</v>
      </c>
      <c r="D2232" s="129" t="s">
        <v>127</v>
      </c>
      <c r="E2232" s="169">
        <f>VLOOKUP($C2232,'2020-21 School Level AAFTE'!$C:$Z,11,FALSE)</f>
        <v>0.66290000000000004</v>
      </c>
      <c r="F2232" s="169" t="str">
        <f>VLOOKUP($C2232,'2020-21 School Level AAFTE'!$C:$Z,8,FALSE)</f>
        <v>Yes</v>
      </c>
      <c r="G2232" s="167">
        <f>VLOOKUP($C2232,'2020-21 School Level AAFTE'!$C:$I,7,FALSE)</f>
        <v>447.71</v>
      </c>
      <c r="H2232" s="145">
        <f>IFERROR(IF(F2232= "yes",VLOOKUP(C2232,Summary!$B:$I,5,0),0),0)</f>
        <v>0</v>
      </c>
      <c r="I2232" s="144">
        <f t="shared" si="478"/>
        <v>447.71</v>
      </c>
      <c r="J2232" s="101">
        <f>VLOOKUP($A2232,'2021-22 Salary &amp; Benefits'!$A:$I,3,FALSE)</f>
        <v>1.04</v>
      </c>
      <c r="K2232" s="101">
        <f>VLOOKUP($A2232,'2021-22 Salary &amp; Benefits'!$A:$I,4,FALSE)</f>
        <v>1.04</v>
      </c>
      <c r="L2232" s="121">
        <f t="shared" si="479"/>
        <v>447.71</v>
      </c>
      <c r="M2232" s="29">
        <v>15</v>
      </c>
      <c r="N2232" s="31">
        <f t="shared" si="480"/>
        <v>29.847333333333331</v>
      </c>
      <c r="O2232" s="29">
        <v>1.1000000000000001</v>
      </c>
      <c r="P2232" s="29">
        <v>36</v>
      </c>
      <c r="Q2232" s="32">
        <f t="shared" si="481"/>
        <v>1181.9544000000001</v>
      </c>
      <c r="R2232" s="122">
        <f t="shared" si="482"/>
        <v>1.3132826666666668</v>
      </c>
      <c r="S2232" s="25">
        <f>VLOOKUP($A2232,'2021-22 Salary &amp; Benefits'!$A:$I,5,FALSE)</f>
        <v>67585</v>
      </c>
      <c r="T2232" s="25">
        <f>VLOOKUP($A2232,'2021-22 Salary &amp; Benefits'!$A:$I,6,FALSE)</f>
        <v>68937</v>
      </c>
      <c r="U2232" s="26">
        <f t="shared" si="483"/>
        <v>92308.537387733362</v>
      </c>
      <c r="V2232" s="26">
        <f t="shared" si="484"/>
        <v>1846.5804919466464</v>
      </c>
      <c r="W2232" s="26">
        <f>'2021-22 Salary &amp; Benefits'!G$6</f>
        <v>11848.32</v>
      </c>
      <c r="X2232" s="28">
        <f>'2021-22 Salary &amp; Benefits'!H$6</f>
        <v>0.2271</v>
      </c>
      <c r="Y2232" s="28">
        <f>'2021-22 Salary &amp; Benefits'!I$6</f>
        <v>0.22070000000000001</v>
      </c>
      <c r="Z2232" s="26">
        <f t="shared" si="485"/>
        <v>36931.002440446871</v>
      </c>
      <c r="AA2232" s="27">
        <f t="shared" si="477"/>
        <v>1569.2519646613332</v>
      </c>
      <c r="AB2232" s="27">
        <f t="shared" si="486"/>
        <v>346.33390860075627</v>
      </c>
      <c r="AC2232" s="27">
        <f t="shared" si="487"/>
        <v>1915.5858732620895</v>
      </c>
      <c r="AD2232" s="26">
        <f t="shared" si="488"/>
        <v>133001.70619338896</v>
      </c>
    </row>
    <row r="2233" spans="1:38">
      <c r="A2233" s="129" t="s">
        <v>2287</v>
      </c>
      <c r="B2233" s="129" t="s">
        <v>121</v>
      </c>
      <c r="C2233" s="130">
        <v>5316</v>
      </c>
      <c r="D2233" s="129" t="s">
        <v>135</v>
      </c>
      <c r="E2233" s="169">
        <f>VLOOKUP($C2233,'2020-21 School Level AAFTE'!$C:$Z,11,FALSE)</f>
        <v>0.68210000000000004</v>
      </c>
      <c r="F2233" s="169" t="str">
        <f>VLOOKUP($C2233,'2020-21 School Level AAFTE'!$C:$Z,8,FALSE)</f>
        <v>Yes</v>
      </c>
      <c r="G2233" s="167">
        <f>VLOOKUP($C2233,'2020-21 School Level AAFTE'!$C:$I,7,FALSE)</f>
        <v>81.05</v>
      </c>
      <c r="H2233" s="145">
        <f>IFERROR(IF(F2233= "yes",VLOOKUP(C2233,Summary!$B:$I,5,0),0),0)</f>
        <v>0</v>
      </c>
      <c r="I2233" s="144">
        <f t="shared" si="478"/>
        <v>81.05</v>
      </c>
      <c r="J2233" s="101">
        <f>VLOOKUP($A2233,'2021-22 Salary &amp; Benefits'!$A:$I,3,FALSE)</f>
        <v>1.04</v>
      </c>
      <c r="K2233" s="101">
        <f>VLOOKUP($A2233,'2021-22 Salary &amp; Benefits'!$A:$I,4,FALSE)</f>
        <v>1.04</v>
      </c>
      <c r="L2233" s="121">
        <f t="shared" si="479"/>
        <v>81.05</v>
      </c>
      <c r="M2233" s="29">
        <v>15</v>
      </c>
      <c r="N2233" s="31">
        <f t="shared" si="480"/>
        <v>5.4033333333333333</v>
      </c>
      <c r="O2233" s="29">
        <v>1.1000000000000001</v>
      </c>
      <c r="P2233" s="29">
        <v>36</v>
      </c>
      <c r="Q2233" s="32">
        <f t="shared" si="481"/>
        <v>213.97200000000001</v>
      </c>
      <c r="R2233" s="122">
        <f t="shared" si="482"/>
        <v>0.23774666666666669</v>
      </c>
      <c r="S2233" s="25">
        <f>VLOOKUP($A2233,'2021-22 Salary &amp; Benefits'!$A:$I,5,FALSE)</f>
        <v>67585</v>
      </c>
      <c r="T2233" s="25">
        <f>VLOOKUP($A2233,'2021-22 Salary &amp; Benefits'!$A:$I,6,FALSE)</f>
        <v>68937</v>
      </c>
      <c r="U2233" s="26">
        <f t="shared" si="483"/>
        <v>16710.832805333335</v>
      </c>
      <c r="V2233" s="26">
        <f t="shared" si="484"/>
        <v>334.29083306666507</v>
      </c>
      <c r="W2233" s="26">
        <f>'2021-22 Salary &amp; Benefits'!G$6</f>
        <v>11848.32</v>
      </c>
      <c r="X2233" s="28">
        <f>'2021-22 Salary &amp; Benefits'!H$6</f>
        <v>0.2271</v>
      </c>
      <c r="Y2233" s="28">
        <f>'2021-22 Salary &amp; Benefits'!I$6</f>
        <v>0.22070000000000001</v>
      </c>
      <c r="Z2233" s="26">
        <f t="shared" si="485"/>
        <v>6685.7067025490142</v>
      </c>
      <c r="AA2233" s="27">
        <f t="shared" si="477"/>
        <v>284.08539397333334</v>
      </c>
      <c r="AB2233" s="27">
        <f t="shared" si="486"/>
        <v>62.697646449914672</v>
      </c>
      <c r="AC2233" s="27">
        <f t="shared" si="487"/>
        <v>346.783040423248</v>
      </c>
      <c r="AD2233" s="26">
        <f t="shared" si="488"/>
        <v>24077.613381372263</v>
      </c>
    </row>
    <row r="2234" spans="1:38">
      <c r="A2234" s="129" t="s">
        <v>2287</v>
      </c>
      <c r="B2234" s="129" t="s">
        <v>121</v>
      </c>
      <c r="C2234" s="130">
        <v>3370</v>
      </c>
      <c r="D2234" s="129" t="s">
        <v>131</v>
      </c>
      <c r="E2234" s="169">
        <f>VLOOKUP($C2234,'2020-21 School Level AAFTE'!$C:$Z,11,FALSE)</f>
        <v>0.67020000000000002</v>
      </c>
      <c r="F2234" s="169" t="str">
        <f>VLOOKUP($C2234,'2020-21 School Level AAFTE'!$C:$Z,8,FALSE)</f>
        <v>Yes</v>
      </c>
      <c r="G2234" s="167">
        <f>VLOOKUP($C2234,'2020-21 School Level AAFTE'!$C:$I,7,FALSE)</f>
        <v>412.21</v>
      </c>
      <c r="H2234" s="145">
        <f>IFERROR(IF(F2234= "yes",VLOOKUP(C2234,Summary!$B:$I,5,0),0),0)</f>
        <v>0</v>
      </c>
      <c r="I2234" s="144">
        <f t="shared" si="478"/>
        <v>412.21</v>
      </c>
      <c r="J2234" s="101">
        <f>VLOOKUP($A2234,'2021-22 Salary &amp; Benefits'!$A:$I,3,FALSE)</f>
        <v>1.04</v>
      </c>
      <c r="K2234" s="101">
        <f>VLOOKUP($A2234,'2021-22 Salary &amp; Benefits'!$A:$I,4,FALSE)</f>
        <v>1.04</v>
      </c>
      <c r="L2234" s="121">
        <f t="shared" si="479"/>
        <v>412.21</v>
      </c>
      <c r="M2234" s="29">
        <v>15</v>
      </c>
      <c r="N2234" s="31">
        <f t="shared" si="480"/>
        <v>27.480666666666664</v>
      </c>
      <c r="O2234" s="29">
        <v>1.1000000000000001</v>
      </c>
      <c r="P2234" s="29">
        <v>36</v>
      </c>
      <c r="Q2234" s="32">
        <f t="shared" si="481"/>
        <v>1088.2344000000001</v>
      </c>
      <c r="R2234" s="122">
        <f t="shared" si="482"/>
        <v>1.2091493333333334</v>
      </c>
      <c r="S2234" s="25">
        <f>VLOOKUP($A2234,'2021-22 Salary &amp; Benefits'!$A:$I,5,FALSE)</f>
        <v>67585</v>
      </c>
      <c r="T2234" s="25">
        <f>VLOOKUP($A2234,'2021-22 Salary &amp; Benefits'!$A:$I,6,FALSE)</f>
        <v>68937</v>
      </c>
      <c r="U2234" s="26">
        <f t="shared" si="483"/>
        <v>84989.172001066676</v>
      </c>
      <c r="V2234" s="26">
        <f t="shared" si="484"/>
        <v>1700.1606946133252</v>
      </c>
      <c r="W2234" s="26">
        <f>'2021-22 Salary &amp; Benefits'!G$6</f>
        <v>11848.32</v>
      </c>
      <c r="X2234" s="28">
        <f>'2021-22 Salary &amp; Benefits'!H$6</f>
        <v>0.2271</v>
      </c>
      <c r="Y2234" s="28">
        <f>'2021-22 Salary &amp; Benefits'!I$6</f>
        <v>0.22070000000000001</v>
      </c>
      <c r="Z2234" s="26">
        <f t="shared" si="485"/>
        <v>34002.654655863407</v>
      </c>
      <c r="AA2234" s="27">
        <f t="shared" si="477"/>
        <v>1444.8222115946667</v>
      </c>
      <c r="AB2234" s="27">
        <f t="shared" si="486"/>
        <v>318.87226209894294</v>
      </c>
      <c r="AC2234" s="27">
        <f t="shared" si="487"/>
        <v>1763.6944736936096</v>
      </c>
      <c r="AD2234" s="26">
        <f t="shared" si="488"/>
        <v>122455.68182523703</v>
      </c>
    </row>
    <row r="2235" spans="1:38">
      <c r="A2235" s="129" t="s">
        <v>2287</v>
      </c>
      <c r="B2235" s="129" t="s">
        <v>121</v>
      </c>
      <c r="C2235" s="130">
        <v>3210</v>
      </c>
      <c r="D2235" s="129" t="s">
        <v>130</v>
      </c>
      <c r="E2235" s="169">
        <f>VLOOKUP($C2235,'2020-21 School Level AAFTE'!$C:$Z,11,FALSE)</f>
        <v>0.58420000000000005</v>
      </c>
      <c r="F2235" s="169" t="str">
        <f>VLOOKUP($C2235,'2020-21 School Level AAFTE'!$C:$Z,8,FALSE)</f>
        <v>Yes</v>
      </c>
      <c r="G2235" s="167">
        <f>VLOOKUP($C2235,'2020-21 School Level AAFTE'!$C:$I,7,FALSE)</f>
        <v>599.53</v>
      </c>
      <c r="H2235" s="145">
        <f>IFERROR(IF(F2235= "yes",VLOOKUP(C2235,Summary!$B:$I,5,0),0),0)</f>
        <v>0</v>
      </c>
      <c r="I2235" s="144">
        <f t="shared" si="478"/>
        <v>599.53</v>
      </c>
      <c r="J2235" s="101">
        <f>VLOOKUP($A2235,'2021-22 Salary &amp; Benefits'!$A:$I,3,FALSE)</f>
        <v>1.04</v>
      </c>
      <c r="K2235" s="101">
        <f>VLOOKUP($A2235,'2021-22 Salary &amp; Benefits'!$A:$I,4,FALSE)</f>
        <v>1.04</v>
      </c>
      <c r="L2235" s="121">
        <f t="shared" si="479"/>
        <v>599.53</v>
      </c>
      <c r="M2235" s="29">
        <v>15</v>
      </c>
      <c r="N2235" s="31">
        <f t="shared" si="480"/>
        <v>39.968666666666664</v>
      </c>
      <c r="O2235" s="29">
        <v>1.1000000000000001</v>
      </c>
      <c r="P2235" s="29">
        <v>36</v>
      </c>
      <c r="Q2235" s="32">
        <f t="shared" si="481"/>
        <v>1582.7592</v>
      </c>
      <c r="R2235" s="122">
        <f t="shared" si="482"/>
        <v>1.7586213333333334</v>
      </c>
      <c r="S2235" s="25">
        <f>VLOOKUP($A2235,'2021-22 Salary &amp; Benefits'!$A:$I,5,FALSE)</f>
        <v>67585</v>
      </c>
      <c r="T2235" s="25">
        <f>VLOOKUP($A2235,'2021-22 Salary &amp; Benefits'!$A:$I,6,FALSE)</f>
        <v>68937</v>
      </c>
      <c r="U2235" s="26">
        <f t="shared" si="483"/>
        <v>123610.67972586668</v>
      </c>
      <c r="V2235" s="26">
        <f t="shared" si="484"/>
        <v>2472.7622843733116</v>
      </c>
      <c r="W2235" s="26">
        <f>'2021-22 Salary &amp; Benefits'!G$6</f>
        <v>11848.32</v>
      </c>
      <c r="X2235" s="28">
        <f>'2021-22 Salary &amp; Benefits'!H$6</f>
        <v>0.2271</v>
      </c>
      <c r="Y2235" s="28">
        <f>'2021-22 Salary &amp; Benefits'!I$6</f>
        <v>0.22070000000000001</v>
      </c>
      <c r="Z2235" s="26">
        <f t="shared" si="485"/>
        <v>49454.432318065512</v>
      </c>
      <c r="AA2235" s="27">
        <f t="shared" si="477"/>
        <v>2101.3907001706666</v>
      </c>
      <c r="AB2235" s="27">
        <f t="shared" si="486"/>
        <v>463.77692752766615</v>
      </c>
      <c r="AC2235" s="27">
        <f t="shared" si="487"/>
        <v>2565.1676276983326</v>
      </c>
      <c r="AD2235" s="26">
        <f t="shared" si="488"/>
        <v>178103.04195600384</v>
      </c>
    </row>
    <row r="2236" spans="1:38">
      <c r="A2236" s="129" t="s">
        <v>2287</v>
      </c>
      <c r="B2236" s="129" t="s">
        <v>121</v>
      </c>
      <c r="C2236" s="130">
        <v>1612</v>
      </c>
      <c r="D2236" s="129" t="s">
        <v>122</v>
      </c>
      <c r="E2236" s="169">
        <f>VLOOKUP($C2236,'2020-21 School Level AAFTE'!$C:$Z,11,FALSE)</f>
        <v>0</v>
      </c>
      <c r="F2236" s="169" t="str">
        <f>VLOOKUP($C2236,'2020-21 School Level AAFTE'!$C:$Z,8,FALSE)</f>
        <v>No</v>
      </c>
      <c r="G2236" s="167">
        <f>VLOOKUP($C2236,'2020-21 School Level AAFTE'!$C:$I,7,FALSE)</f>
        <v>1.58</v>
      </c>
      <c r="H2236" s="145">
        <f>IFERROR(IF(F2236= "yes",VLOOKUP(C2236,Summary!$B:$I,5,0),0),0)</f>
        <v>0</v>
      </c>
      <c r="I2236" s="144">
        <f t="shared" ref="I2236:I2296" si="489">IF(F2236= "yes", G2236,0)</f>
        <v>0</v>
      </c>
      <c r="J2236" s="101">
        <f>VLOOKUP($A2236,'2021-22 Salary &amp; Benefits'!$A:$I,3,FALSE)</f>
        <v>1.04</v>
      </c>
      <c r="K2236" s="101">
        <f>VLOOKUP($A2236,'2021-22 Salary &amp; Benefits'!$A:$I,4,FALSE)</f>
        <v>1.04</v>
      </c>
      <c r="L2236" s="121">
        <f t="shared" ref="L2236:L2296" si="490">IF(H2236&gt;0,H2236,I2236)</f>
        <v>0</v>
      </c>
      <c r="M2236" s="29">
        <v>15</v>
      </c>
      <c r="N2236" s="31">
        <f t="shared" ref="N2236:N2296" si="491">IF(L2236="no",0,L2236/M2236)</f>
        <v>0</v>
      </c>
      <c r="O2236" s="29">
        <v>1.1000000000000001</v>
      </c>
      <c r="P2236" s="29">
        <v>36</v>
      </c>
      <c r="Q2236" s="32">
        <f t="shared" ref="Q2236:Q2296" si="492">IF(L2236="no",0,N2236*O2236*P2236)</f>
        <v>0</v>
      </c>
      <c r="R2236" s="122">
        <f t="shared" ref="R2236:R2296" si="493">IF(L2236="no",0,Q2236/900)</f>
        <v>0</v>
      </c>
      <c r="S2236" s="25">
        <f>VLOOKUP($A2236,'2021-22 Salary &amp; Benefits'!$A:$I,5,FALSE)</f>
        <v>67585</v>
      </c>
      <c r="T2236" s="25">
        <f>VLOOKUP($A2236,'2021-22 Salary &amp; Benefits'!$A:$I,6,FALSE)</f>
        <v>68937</v>
      </c>
      <c r="U2236" s="26">
        <f t="shared" si="483"/>
        <v>0</v>
      </c>
      <c r="V2236" s="26">
        <f t="shared" ref="V2236:V2296" si="494">$K2236*$T2236*$R2236-U2236</f>
        <v>0</v>
      </c>
      <c r="W2236" s="26">
        <f>'2021-22 Salary &amp; Benefits'!G$6</f>
        <v>11848.32</v>
      </c>
      <c r="X2236" s="28">
        <f>'2021-22 Salary &amp; Benefits'!H$6</f>
        <v>0.2271</v>
      </c>
      <c r="Y2236" s="28">
        <f>'2021-22 Salary &amp; Benefits'!I$6</f>
        <v>0.22070000000000001</v>
      </c>
      <c r="Z2236" s="26">
        <f t="shared" ref="Z2236:Z2296" si="495">U2236*X2236+V2236*Y2236+R2236*W2236</f>
        <v>0</v>
      </c>
      <c r="AA2236" s="27">
        <f t="shared" si="477"/>
        <v>0</v>
      </c>
      <c r="AB2236" s="27">
        <f t="shared" ref="AB2236:AB2296" si="496">AA2236*Y2236</f>
        <v>0</v>
      </c>
      <c r="AC2236" s="27">
        <f t="shared" ref="AC2236:AC2296" si="497">SUM(AA2236:AB2236)</f>
        <v>0</v>
      </c>
      <c r="AD2236" s="26">
        <f t="shared" ref="AD2236:AD2296" si="498">SUM(Z2236,U2236:V2236,AC2236)</f>
        <v>0</v>
      </c>
      <c r="AE2236" s="63"/>
      <c r="AF2236" s="63"/>
      <c r="AG2236" s="63"/>
      <c r="AH2236" s="63"/>
      <c r="AI2236" s="63"/>
      <c r="AJ2236" s="63"/>
      <c r="AK2236" s="63"/>
      <c r="AL2236" s="63"/>
    </row>
    <row r="2237" spans="1:38">
      <c r="A2237" s="129" t="s">
        <v>2287</v>
      </c>
      <c r="B2237" s="129" t="s">
        <v>121</v>
      </c>
      <c r="C2237" s="130">
        <v>3208</v>
      </c>
      <c r="D2237" s="129" t="s">
        <v>128</v>
      </c>
      <c r="E2237" s="169">
        <f>VLOOKUP($C2237,'2020-21 School Level AAFTE'!$C:$Z,11,FALSE)</f>
        <v>0.23449999999999999</v>
      </c>
      <c r="F2237" s="169" t="str">
        <f>VLOOKUP($C2237,'2020-21 School Level AAFTE'!$C:$Z,8,FALSE)</f>
        <v>No</v>
      </c>
      <c r="G2237" s="167">
        <f>VLOOKUP($C2237,'2020-21 School Level AAFTE'!$C:$I,7,FALSE)</f>
        <v>288.73</v>
      </c>
      <c r="H2237" s="145">
        <f>IFERROR(IF(F2237= "yes",VLOOKUP(C2237,Summary!$B:$I,5,0),0),0)</f>
        <v>0</v>
      </c>
      <c r="I2237" s="144">
        <f t="shared" si="489"/>
        <v>0</v>
      </c>
      <c r="J2237" s="101">
        <f>VLOOKUP($A2237,'2021-22 Salary &amp; Benefits'!$A:$I,3,FALSE)</f>
        <v>1.04</v>
      </c>
      <c r="K2237" s="101">
        <f>VLOOKUP($A2237,'2021-22 Salary &amp; Benefits'!$A:$I,4,FALSE)</f>
        <v>1.04</v>
      </c>
      <c r="L2237" s="121">
        <f t="shared" si="490"/>
        <v>0</v>
      </c>
      <c r="M2237" s="29">
        <v>15</v>
      </c>
      <c r="N2237" s="31">
        <f t="shared" si="491"/>
        <v>0</v>
      </c>
      <c r="O2237" s="29">
        <v>1.1000000000000001</v>
      </c>
      <c r="P2237" s="29">
        <v>36</v>
      </c>
      <c r="Q2237" s="32">
        <f t="shared" si="492"/>
        <v>0</v>
      </c>
      <c r="R2237" s="122">
        <f t="shared" si="493"/>
        <v>0</v>
      </c>
      <c r="S2237" s="25">
        <f>VLOOKUP($A2237,'2021-22 Salary &amp; Benefits'!$A:$I,5,FALSE)</f>
        <v>67585</v>
      </c>
      <c r="T2237" s="25">
        <f>VLOOKUP($A2237,'2021-22 Salary &amp; Benefits'!$A:$I,6,FALSE)</f>
        <v>68937</v>
      </c>
      <c r="U2237" s="26">
        <f t="shared" si="483"/>
        <v>0</v>
      </c>
      <c r="V2237" s="26">
        <f t="shared" si="494"/>
        <v>0</v>
      </c>
      <c r="W2237" s="26">
        <f>'2021-22 Salary &amp; Benefits'!G$6</f>
        <v>11848.32</v>
      </c>
      <c r="X2237" s="28">
        <f>'2021-22 Salary &amp; Benefits'!H$6</f>
        <v>0.2271</v>
      </c>
      <c r="Y2237" s="28">
        <f>'2021-22 Salary &amp; Benefits'!I$6</f>
        <v>0.22070000000000001</v>
      </c>
      <c r="Z2237" s="26">
        <f t="shared" si="495"/>
        <v>0</v>
      </c>
      <c r="AA2237" s="27">
        <f t="shared" si="477"/>
        <v>0</v>
      </c>
      <c r="AB2237" s="27">
        <f t="shared" si="496"/>
        <v>0</v>
      </c>
      <c r="AC2237" s="27">
        <f t="shared" si="497"/>
        <v>0</v>
      </c>
      <c r="AD2237" s="26">
        <f t="shared" si="498"/>
        <v>0</v>
      </c>
      <c r="AE2237" s="63"/>
      <c r="AF2237" s="63"/>
      <c r="AG2237" s="63"/>
      <c r="AH2237" s="63"/>
      <c r="AI2237" s="63"/>
      <c r="AJ2237" s="63"/>
      <c r="AK2237" s="63"/>
      <c r="AL2237" s="63"/>
    </row>
    <row r="2238" spans="1:38">
      <c r="A2238" s="129" t="s">
        <v>2287</v>
      </c>
      <c r="B2238" s="129" t="s">
        <v>121</v>
      </c>
      <c r="C2238" s="130">
        <v>5569</v>
      </c>
      <c r="D2238" s="129" t="s">
        <v>3159</v>
      </c>
      <c r="E2238" s="169">
        <f>VLOOKUP($C2238,'2020-21 School Level AAFTE'!$C:$Z,11,FALSE)</f>
        <v>0.104</v>
      </c>
      <c r="F2238" s="169" t="str">
        <f>VLOOKUP($C2238,'2020-21 School Level AAFTE'!$C:$Z,8,FALSE)</f>
        <v>No</v>
      </c>
      <c r="G2238" s="167">
        <f>VLOOKUP($C2238,'2020-21 School Level AAFTE'!$C:$I,7,FALSE)</f>
        <v>152.83000000000001</v>
      </c>
      <c r="H2238" s="145">
        <f>IFERROR(IF(F2238= "yes",VLOOKUP(C2238,Summary!$B:$I,5,0),0),0)</f>
        <v>0</v>
      </c>
      <c r="I2238" s="144">
        <f t="shared" si="489"/>
        <v>0</v>
      </c>
      <c r="J2238" s="101">
        <f>VLOOKUP($A2238,'2021-22 Salary &amp; Benefits'!$A:$I,3,FALSE)</f>
        <v>1.04</v>
      </c>
      <c r="K2238" s="101">
        <f>VLOOKUP($A2238,'2021-22 Salary &amp; Benefits'!$A:$I,4,FALSE)</f>
        <v>1.04</v>
      </c>
      <c r="L2238" s="121">
        <f t="shared" si="490"/>
        <v>0</v>
      </c>
      <c r="M2238" s="29">
        <v>15</v>
      </c>
      <c r="N2238" s="31">
        <f t="shared" si="491"/>
        <v>0</v>
      </c>
      <c r="O2238" s="29">
        <v>1.1000000000000001</v>
      </c>
      <c r="P2238" s="29">
        <v>36</v>
      </c>
      <c r="Q2238" s="32">
        <f t="shared" si="492"/>
        <v>0</v>
      </c>
      <c r="R2238" s="122">
        <f t="shared" si="493"/>
        <v>0</v>
      </c>
      <c r="S2238" s="25">
        <f>VLOOKUP($A2238,'2021-22 Salary &amp; Benefits'!$A:$I,5,FALSE)</f>
        <v>67585</v>
      </c>
      <c r="T2238" s="25">
        <f>VLOOKUP($A2238,'2021-22 Salary &amp; Benefits'!$A:$I,6,FALSE)</f>
        <v>68937</v>
      </c>
      <c r="U2238" s="26">
        <f t="shared" si="483"/>
        <v>0</v>
      </c>
      <c r="V2238" s="26">
        <f t="shared" si="494"/>
        <v>0</v>
      </c>
      <c r="W2238" s="26">
        <f>'2021-22 Salary &amp; Benefits'!G$6</f>
        <v>11848.32</v>
      </c>
      <c r="X2238" s="28">
        <f>'2021-22 Salary &amp; Benefits'!H$6</f>
        <v>0.2271</v>
      </c>
      <c r="Y2238" s="28">
        <f>'2021-22 Salary &amp; Benefits'!I$6</f>
        <v>0.22070000000000001</v>
      </c>
      <c r="Z2238" s="26">
        <f t="shared" si="495"/>
        <v>0</v>
      </c>
      <c r="AA2238" s="27">
        <f t="shared" si="477"/>
        <v>0</v>
      </c>
      <c r="AB2238" s="27">
        <f t="shared" si="496"/>
        <v>0</v>
      </c>
      <c r="AC2238" s="27">
        <f t="shared" si="497"/>
        <v>0</v>
      </c>
      <c r="AD2238" s="26">
        <f t="shared" si="498"/>
        <v>0</v>
      </c>
      <c r="AE2238" s="63"/>
      <c r="AF2238" s="63"/>
      <c r="AG2238" s="63"/>
      <c r="AH2238" s="63"/>
      <c r="AI2238" s="63"/>
      <c r="AJ2238" s="63"/>
      <c r="AK2238" s="63"/>
      <c r="AL2238" s="63"/>
    </row>
    <row r="2239" spans="1:38">
      <c r="A2239" s="129" t="s">
        <v>2287</v>
      </c>
      <c r="B2239" s="129" t="s">
        <v>121</v>
      </c>
      <c r="C2239" s="130">
        <v>2907</v>
      </c>
      <c r="D2239" s="129" t="s">
        <v>40</v>
      </c>
      <c r="E2239" s="169">
        <f>VLOOKUP($C2239,'2020-21 School Level AAFTE'!$C:$Z,11,FALSE)</f>
        <v>0.41049999999999998</v>
      </c>
      <c r="F2239" s="169" t="str">
        <f>VLOOKUP($C2239,'2020-21 School Level AAFTE'!$C:$Z,8,FALSE)</f>
        <v>No</v>
      </c>
      <c r="G2239" s="167">
        <f>VLOOKUP($C2239,'2020-21 School Level AAFTE'!$C:$I,7,FALSE)</f>
        <v>471.61</v>
      </c>
      <c r="H2239" s="145">
        <f>IFERROR(IF(F2239= "yes",VLOOKUP(C2239,Summary!$B:$I,5,0),0),0)</f>
        <v>0</v>
      </c>
      <c r="I2239" s="144">
        <f t="shared" si="489"/>
        <v>0</v>
      </c>
      <c r="J2239" s="101">
        <f>VLOOKUP($A2239,'2021-22 Salary &amp; Benefits'!$A:$I,3,FALSE)</f>
        <v>1.04</v>
      </c>
      <c r="K2239" s="101">
        <f>VLOOKUP($A2239,'2021-22 Salary &amp; Benefits'!$A:$I,4,FALSE)</f>
        <v>1.04</v>
      </c>
      <c r="L2239" s="121">
        <f t="shared" si="490"/>
        <v>0</v>
      </c>
      <c r="M2239" s="29">
        <v>15</v>
      </c>
      <c r="N2239" s="31">
        <f t="shared" si="491"/>
        <v>0</v>
      </c>
      <c r="O2239" s="29">
        <v>1.1000000000000001</v>
      </c>
      <c r="P2239" s="29">
        <v>36</v>
      </c>
      <c r="Q2239" s="32">
        <f t="shared" si="492"/>
        <v>0</v>
      </c>
      <c r="R2239" s="122">
        <f t="shared" si="493"/>
        <v>0</v>
      </c>
      <c r="S2239" s="25">
        <f>VLOOKUP($A2239,'2021-22 Salary &amp; Benefits'!$A:$I,5,FALSE)</f>
        <v>67585</v>
      </c>
      <c r="T2239" s="25">
        <f>VLOOKUP($A2239,'2021-22 Salary &amp; Benefits'!$A:$I,6,FALSE)</f>
        <v>68937</v>
      </c>
      <c r="U2239" s="26">
        <f t="shared" si="483"/>
        <v>0</v>
      </c>
      <c r="V2239" s="26">
        <f t="shared" si="494"/>
        <v>0</v>
      </c>
      <c r="W2239" s="26">
        <f>'2021-22 Salary &amp; Benefits'!G$6</f>
        <v>11848.32</v>
      </c>
      <c r="X2239" s="28">
        <f>'2021-22 Salary &amp; Benefits'!H$6</f>
        <v>0.2271</v>
      </c>
      <c r="Y2239" s="28">
        <f>'2021-22 Salary &amp; Benefits'!I$6</f>
        <v>0.22070000000000001</v>
      </c>
      <c r="Z2239" s="26">
        <f t="shared" si="495"/>
        <v>0</v>
      </c>
      <c r="AA2239" s="27">
        <f t="shared" si="477"/>
        <v>0</v>
      </c>
      <c r="AB2239" s="27">
        <f t="shared" si="496"/>
        <v>0</v>
      </c>
      <c r="AC2239" s="27">
        <f t="shared" si="497"/>
        <v>0</v>
      </c>
      <c r="AD2239" s="26">
        <f t="shared" si="498"/>
        <v>0</v>
      </c>
      <c r="AE2239" s="63"/>
      <c r="AF2239" s="63"/>
      <c r="AG2239" s="63"/>
      <c r="AH2239" s="63"/>
      <c r="AI2239" s="63"/>
      <c r="AJ2239" s="63"/>
      <c r="AK2239" s="63"/>
      <c r="AL2239" s="63"/>
    </row>
    <row r="2240" spans="1:38">
      <c r="A2240" s="129" t="s">
        <v>2287</v>
      </c>
      <c r="B2240" s="129" t="s">
        <v>121</v>
      </c>
      <c r="C2240" s="130">
        <v>2134</v>
      </c>
      <c r="D2240" s="129" t="s">
        <v>124</v>
      </c>
      <c r="E2240" s="169">
        <f>VLOOKUP($C2240,'2020-21 School Level AAFTE'!$C:$Z,11,FALSE)</f>
        <v>0.53890000000000005</v>
      </c>
      <c r="F2240" s="169" t="str">
        <f>VLOOKUP($C2240,'2020-21 School Level AAFTE'!$C:$Z,8,FALSE)</f>
        <v>Yes</v>
      </c>
      <c r="G2240" s="167">
        <f>VLOOKUP($C2240,'2020-21 School Level AAFTE'!$C:$I,7,FALSE)</f>
        <v>1897.07</v>
      </c>
      <c r="H2240" s="145">
        <f>IFERROR(IF(F2240= "yes",VLOOKUP(C2240,Summary!$B:$I,5,0),0),0)</f>
        <v>0</v>
      </c>
      <c r="I2240" s="144">
        <f t="shared" si="489"/>
        <v>1897.07</v>
      </c>
      <c r="J2240" s="101">
        <f>VLOOKUP($A2240,'2021-22 Salary &amp; Benefits'!$A:$I,3,FALSE)</f>
        <v>1.04</v>
      </c>
      <c r="K2240" s="101">
        <f>VLOOKUP($A2240,'2021-22 Salary &amp; Benefits'!$A:$I,4,FALSE)</f>
        <v>1.04</v>
      </c>
      <c r="L2240" s="121">
        <f t="shared" si="490"/>
        <v>1897.07</v>
      </c>
      <c r="M2240" s="29">
        <v>15</v>
      </c>
      <c r="N2240" s="31">
        <f t="shared" si="491"/>
        <v>126.47133333333333</v>
      </c>
      <c r="O2240" s="29">
        <v>1.1000000000000001</v>
      </c>
      <c r="P2240" s="29">
        <v>36</v>
      </c>
      <c r="Q2240" s="32">
        <f t="shared" si="492"/>
        <v>5008.2648000000008</v>
      </c>
      <c r="R2240" s="122">
        <f t="shared" si="493"/>
        <v>5.5647386666666678</v>
      </c>
      <c r="S2240" s="25">
        <f>VLOOKUP($A2240,'2021-22 Salary &amp; Benefits'!$A:$I,5,FALSE)</f>
        <v>67585</v>
      </c>
      <c r="T2240" s="25">
        <f>VLOOKUP($A2240,'2021-22 Salary &amp; Benefits'!$A:$I,6,FALSE)</f>
        <v>68937</v>
      </c>
      <c r="U2240" s="26">
        <f t="shared" si="483"/>
        <v>391136.57729813346</v>
      </c>
      <c r="V2240" s="26">
        <f t="shared" si="494"/>
        <v>7824.4677444266272</v>
      </c>
      <c r="W2240" s="26">
        <f>'2021-22 Salary &amp; Benefits'!G$6</f>
        <v>11848.32</v>
      </c>
      <c r="X2240" s="28">
        <f>'2021-22 Salary &amp; Benefits'!H$6</f>
        <v>0.2271</v>
      </c>
      <c r="Y2240" s="28">
        <f>'2021-22 Salary &amp; Benefits'!I$6</f>
        <v>0.22070000000000001</v>
      </c>
      <c r="Z2240" s="26">
        <f t="shared" si="495"/>
        <v>156486.78117464107</v>
      </c>
      <c r="AA2240" s="27">
        <f t="shared" si="477"/>
        <v>6649.3507507093345</v>
      </c>
      <c r="AB2240" s="27">
        <f t="shared" si="496"/>
        <v>1467.5117106815501</v>
      </c>
      <c r="AC2240" s="27">
        <f t="shared" si="497"/>
        <v>8116.8624613908851</v>
      </c>
      <c r="AD2240" s="26">
        <f t="shared" si="498"/>
        <v>563564.68867859198</v>
      </c>
      <c r="AE2240" s="63"/>
      <c r="AF2240" s="63"/>
      <c r="AG2240" s="63"/>
      <c r="AH2240" s="63"/>
      <c r="AI2240" s="63"/>
      <c r="AJ2240" s="63"/>
      <c r="AK2240" s="63"/>
      <c r="AL2240" s="63"/>
    </row>
    <row r="2241" spans="1:38">
      <c r="A2241" s="129" t="s">
        <v>2287</v>
      </c>
      <c r="B2241" s="129" t="s">
        <v>121</v>
      </c>
      <c r="C2241" s="130">
        <v>5637</v>
      </c>
      <c r="D2241" s="129" t="s">
        <v>3301</v>
      </c>
      <c r="E2241" s="169">
        <f>VLOOKUP($C2241,'2020-21 School Level AAFTE'!$C:$Z,11,FALSE)</f>
        <v>0.4652</v>
      </c>
      <c r="F2241" s="169" t="str">
        <f>VLOOKUP($C2241,'2020-21 School Level AAFTE'!$C:$Z,8,FALSE)</f>
        <v>No</v>
      </c>
      <c r="G2241" s="167">
        <f>VLOOKUP($C2241,'2020-21 School Level AAFTE'!$C:$I,7,FALSE)</f>
        <v>433.41</v>
      </c>
      <c r="H2241" s="145">
        <f>IFERROR(IF(F2241= "yes",VLOOKUP(C2241,Summary!$B:$I,5,0),0),0)</f>
        <v>0</v>
      </c>
      <c r="I2241" s="144">
        <f t="shared" si="489"/>
        <v>0</v>
      </c>
      <c r="J2241" s="101">
        <f>VLOOKUP($A2241,'2021-22 Salary &amp; Benefits'!$A:$I,3,FALSE)</f>
        <v>1.04</v>
      </c>
      <c r="K2241" s="101">
        <f>VLOOKUP($A2241,'2021-22 Salary &amp; Benefits'!$A:$I,4,FALSE)</f>
        <v>1.04</v>
      </c>
      <c r="L2241" s="121">
        <f t="shared" si="490"/>
        <v>0</v>
      </c>
      <c r="M2241" s="29">
        <v>15</v>
      </c>
      <c r="N2241" s="31">
        <f t="shared" si="491"/>
        <v>0</v>
      </c>
      <c r="O2241" s="29">
        <v>1.1000000000000001</v>
      </c>
      <c r="P2241" s="29">
        <v>36</v>
      </c>
      <c r="Q2241" s="32">
        <f t="shared" si="492"/>
        <v>0</v>
      </c>
      <c r="R2241" s="122">
        <f t="shared" si="493"/>
        <v>0</v>
      </c>
      <c r="S2241" s="25">
        <f>VLOOKUP($A2241,'2021-22 Salary &amp; Benefits'!$A:$I,5,FALSE)</f>
        <v>67585</v>
      </c>
      <c r="T2241" s="25">
        <f>VLOOKUP($A2241,'2021-22 Salary &amp; Benefits'!$A:$I,6,FALSE)</f>
        <v>68937</v>
      </c>
      <c r="U2241" s="26">
        <f t="shared" si="483"/>
        <v>0</v>
      </c>
      <c r="V2241" s="26">
        <f t="shared" si="494"/>
        <v>0</v>
      </c>
      <c r="W2241" s="26">
        <f>'2021-22 Salary &amp; Benefits'!G$6</f>
        <v>11848.32</v>
      </c>
      <c r="X2241" s="28">
        <f>'2021-22 Salary &amp; Benefits'!H$6</f>
        <v>0.2271</v>
      </c>
      <c r="Y2241" s="28">
        <f>'2021-22 Salary &amp; Benefits'!I$6</f>
        <v>0.22070000000000001</v>
      </c>
      <c r="Z2241" s="26">
        <f t="shared" si="495"/>
        <v>0</v>
      </c>
      <c r="AA2241" s="27">
        <f t="shared" si="477"/>
        <v>0</v>
      </c>
      <c r="AB2241" s="27">
        <f t="shared" si="496"/>
        <v>0</v>
      </c>
      <c r="AC2241" s="27">
        <f t="shared" si="497"/>
        <v>0</v>
      </c>
      <c r="AD2241" s="26">
        <f t="shared" si="498"/>
        <v>0</v>
      </c>
      <c r="AE2241" s="63"/>
      <c r="AF2241" s="63"/>
      <c r="AG2241" s="63"/>
      <c r="AH2241" s="63"/>
      <c r="AI2241" s="63"/>
      <c r="AJ2241" s="63"/>
      <c r="AK2241" s="63"/>
      <c r="AL2241" s="63"/>
    </row>
    <row r="2242" spans="1:38">
      <c r="A2242" s="129" t="s">
        <v>2287</v>
      </c>
      <c r="B2242" s="129" t="s">
        <v>121</v>
      </c>
      <c r="C2242" s="130">
        <v>4105</v>
      </c>
      <c r="D2242" s="129" t="s">
        <v>132</v>
      </c>
      <c r="E2242" s="169">
        <f>VLOOKUP($C2242,'2020-21 School Level AAFTE'!$C:$Z,11,FALSE)</f>
        <v>0.24829999999999999</v>
      </c>
      <c r="F2242" s="169" t="str">
        <f>VLOOKUP($C2242,'2020-21 School Level AAFTE'!$C:$Z,8,FALSE)</f>
        <v>No</v>
      </c>
      <c r="G2242" s="167">
        <f>VLOOKUP($C2242,'2020-21 School Level AAFTE'!$C:$I,7,FALSE)</f>
        <v>177.22</v>
      </c>
      <c r="H2242" s="145">
        <f>IFERROR(IF(F2242= "yes",VLOOKUP(C2242,Summary!$B:$I,5,0),0),0)</f>
        <v>0</v>
      </c>
      <c r="I2242" s="144">
        <f t="shared" si="489"/>
        <v>0</v>
      </c>
      <c r="J2242" s="101">
        <f>VLOOKUP($A2242,'2021-22 Salary &amp; Benefits'!$A:$I,3,FALSE)</f>
        <v>1.04</v>
      </c>
      <c r="K2242" s="101">
        <f>VLOOKUP($A2242,'2021-22 Salary &amp; Benefits'!$A:$I,4,FALSE)</f>
        <v>1.04</v>
      </c>
      <c r="L2242" s="121">
        <f t="shared" si="490"/>
        <v>0</v>
      </c>
      <c r="M2242" s="29">
        <v>15</v>
      </c>
      <c r="N2242" s="31">
        <f t="shared" si="491"/>
        <v>0</v>
      </c>
      <c r="O2242" s="29">
        <v>1.1000000000000001</v>
      </c>
      <c r="P2242" s="29">
        <v>36</v>
      </c>
      <c r="Q2242" s="32">
        <f t="shared" si="492"/>
        <v>0</v>
      </c>
      <c r="R2242" s="122">
        <f t="shared" si="493"/>
        <v>0</v>
      </c>
      <c r="S2242" s="25">
        <f>VLOOKUP($A2242,'2021-22 Salary &amp; Benefits'!$A:$I,5,FALSE)</f>
        <v>67585</v>
      </c>
      <c r="T2242" s="25">
        <f>VLOOKUP($A2242,'2021-22 Salary &amp; Benefits'!$A:$I,6,FALSE)</f>
        <v>68937</v>
      </c>
      <c r="U2242" s="26">
        <f t="shared" ref="U2242:U2305" si="499">$J2242*$S2242*$R2242</f>
        <v>0</v>
      </c>
      <c r="V2242" s="26">
        <f t="shared" si="494"/>
        <v>0</v>
      </c>
      <c r="W2242" s="26">
        <f>'2021-22 Salary &amp; Benefits'!G$6</f>
        <v>11848.32</v>
      </c>
      <c r="X2242" s="28">
        <f>'2021-22 Salary &amp; Benefits'!H$6</f>
        <v>0.2271</v>
      </c>
      <c r="Y2242" s="28">
        <f>'2021-22 Salary &amp; Benefits'!I$6</f>
        <v>0.22070000000000001</v>
      </c>
      <c r="Z2242" s="26">
        <f t="shared" si="495"/>
        <v>0</v>
      </c>
      <c r="AA2242" s="27">
        <f t="shared" si="477"/>
        <v>0</v>
      </c>
      <c r="AB2242" s="27">
        <f t="shared" si="496"/>
        <v>0</v>
      </c>
      <c r="AC2242" s="27">
        <f t="shared" si="497"/>
        <v>0</v>
      </c>
      <c r="AD2242" s="26">
        <f t="shared" si="498"/>
        <v>0</v>
      </c>
      <c r="AE2242" s="63"/>
      <c r="AF2242" s="63"/>
      <c r="AG2242" s="63"/>
      <c r="AH2242" s="63"/>
      <c r="AI2242" s="63"/>
      <c r="AJ2242" s="63"/>
      <c r="AK2242" s="63"/>
      <c r="AL2242" s="63"/>
    </row>
    <row r="2243" spans="1:38">
      <c r="A2243" s="129" t="s">
        <v>2287</v>
      </c>
      <c r="B2243" s="129" t="s">
        <v>121</v>
      </c>
      <c r="C2243" s="130">
        <v>1613</v>
      </c>
      <c r="D2243" s="129" t="s">
        <v>123</v>
      </c>
      <c r="E2243" s="169">
        <f>VLOOKUP($C2243,'2020-21 School Level AAFTE'!$C:$Z,11,FALSE)</f>
        <v>0.58099999999999996</v>
      </c>
      <c r="F2243" s="169" t="str">
        <f>VLOOKUP($C2243,'2020-21 School Level AAFTE'!$C:$Z,8,FALSE)</f>
        <v>Yes</v>
      </c>
      <c r="G2243" s="167">
        <f>VLOOKUP($C2243,'2020-21 School Level AAFTE'!$C:$I,7,FALSE)</f>
        <v>248.57</v>
      </c>
      <c r="H2243" s="145">
        <f>IFERROR(IF(F2243= "yes",VLOOKUP(C2243,Summary!$B:$I,5,0),0),0)</f>
        <v>0</v>
      </c>
      <c r="I2243" s="144">
        <f t="shared" si="489"/>
        <v>248.57</v>
      </c>
      <c r="J2243" s="101">
        <f>VLOOKUP($A2243,'2021-22 Salary &amp; Benefits'!$A:$I,3,FALSE)</f>
        <v>1.04</v>
      </c>
      <c r="K2243" s="101">
        <f>VLOOKUP($A2243,'2021-22 Salary &amp; Benefits'!$A:$I,4,FALSE)</f>
        <v>1.04</v>
      </c>
      <c r="L2243" s="121">
        <f t="shared" si="490"/>
        <v>248.57</v>
      </c>
      <c r="M2243" s="29">
        <v>15</v>
      </c>
      <c r="N2243" s="31">
        <f t="shared" si="491"/>
        <v>16.571333333333332</v>
      </c>
      <c r="O2243" s="29">
        <v>1.1000000000000001</v>
      </c>
      <c r="P2243" s="29">
        <v>36</v>
      </c>
      <c r="Q2243" s="32">
        <f t="shared" si="492"/>
        <v>656.22479999999996</v>
      </c>
      <c r="R2243" s="122">
        <f t="shared" si="493"/>
        <v>0.7291386666666666</v>
      </c>
      <c r="S2243" s="25">
        <f>VLOOKUP($A2243,'2021-22 Salary &amp; Benefits'!$A:$I,5,FALSE)</f>
        <v>67585</v>
      </c>
      <c r="T2243" s="25">
        <f>VLOOKUP($A2243,'2021-22 Salary &amp; Benefits'!$A:$I,6,FALSE)</f>
        <v>68937</v>
      </c>
      <c r="U2243" s="26">
        <f t="shared" si="499"/>
        <v>51249.990258133337</v>
      </c>
      <c r="V2243" s="26">
        <f t="shared" si="494"/>
        <v>1025.2272964266522</v>
      </c>
      <c r="W2243" s="26">
        <f>'2021-22 Salary &amp; Benefits'!G$6</f>
        <v>11848.32</v>
      </c>
      <c r="X2243" s="28">
        <f>'2021-22 Salary &amp; Benefits'!H$6</f>
        <v>0.2271</v>
      </c>
      <c r="Y2243" s="28">
        <f>'2021-22 Salary &amp; Benefits'!I$6</f>
        <v>0.22070000000000001</v>
      </c>
      <c r="Z2243" s="26">
        <f t="shared" si="495"/>
        <v>20504.208698983442</v>
      </c>
      <c r="AA2243" s="27">
        <f t="shared" si="477"/>
        <v>871.2536259093331</v>
      </c>
      <c r="AB2243" s="27">
        <f t="shared" si="496"/>
        <v>192.28567523818981</v>
      </c>
      <c r="AC2243" s="27">
        <f t="shared" si="497"/>
        <v>1063.539301147523</v>
      </c>
      <c r="AD2243" s="26">
        <f t="shared" si="498"/>
        <v>73842.965554690963</v>
      </c>
      <c r="AE2243" s="63"/>
      <c r="AF2243" s="63"/>
      <c r="AG2243" s="63"/>
      <c r="AH2243" s="63"/>
      <c r="AI2243" s="63"/>
      <c r="AJ2243" s="63"/>
      <c r="AK2243" s="63"/>
      <c r="AL2243" s="63"/>
    </row>
    <row r="2244" spans="1:38">
      <c r="A2244" s="129" t="s">
        <v>2508</v>
      </c>
      <c r="B2244" s="129" t="s">
        <v>1906</v>
      </c>
      <c r="C2244" s="130">
        <v>3538</v>
      </c>
      <c r="D2244" s="129" t="s">
        <v>1745</v>
      </c>
      <c r="E2244" s="169">
        <f>VLOOKUP($C2244,'2020-21 School Level AAFTE'!$C:$Z,11,FALSE)</f>
        <v>0.53590000000000004</v>
      </c>
      <c r="F2244" s="169" t="str">
        <f>VLOOKUP($C2244,'2020-21 School Level AAFTE'!$C:$Z,8,FALSE)</f>
        <v>Yes</v>
      </c>
      <c r="G2244" s="167">
        <f>VLOOKUP($C2244,'2020-21 School Level AAFTE'!$C:$I,7,FALSE)</f>
        <v>605.76</v>
      </c>
      <c r="H2244" s="145">
        <f>IFERROR(IF(F2244= "yes",VLOOKUP(C2244,Summary!$B:$I,5,0),0),0)</f>
        <v>0</v>
      </c>
      <c r="I2244" s="144">
        <f t="shared" si="489"/>
        <v>605.76</v>
      </c>
      <c r="J2244" s="101">
        <f>VLOOKUP($A2244,'2021-22 Salary &amp; Benefits'!$A:$I,3,FALSE)</f>
        <v>1</v>
      </c>
      <c r="K2244" s="101">
        <f>VLOOKUP($A2244,'2021-22 Salary &amp; Benefits'!$A:$I,4,FALSE)</f>
        <v>1</v>
      </c>
      <c r="L2244" s="121">
        <f t="shared" si="490"/>
        <v>605.76</v>
      </c>
      <c r="M2244" s="29">
        <v>15</v>
      </c>
      <c r="N2244" s="31">
        <f t="shared" si="491"/>
        <v>40.384</v>
      </c>
      <c r="O2244" s="29">
        <v>1.1000000000000001</v>
      </c>
      <c r="P2244" s="29">
        <v>36</v>
      </c>
      <c r="Q2244" s="32">
        <f t="shared" si="492"/>
        <v>1599.2064</v>
      </c>
      <c r="R2244" s="122">
        <f t="shared" si="493"/>
        <v>1.776896</v>
      </c>
      <c r="S2244" s="25">
        <f>VLOOKUP($A2244,'2021-22 Salary &amp; Benefits'!$A:$I,5,FALSE)</f>
        <v>67585</v>
      </c>
      <c r="T2244" s="25">
        <f>VLOOKUP($A2244,'2021-22 Salary &amp; Benefits'!$A:$I,6,FALSE)</f>
        <v>68937</v>
      </c>
      <c r="U2244" s="26">
        <f t="shared" si="499"/>
        <v>120091.51616</v>
      </c>
      <c r="V2244" s="26">
        <f t="shared" si="494"/>
        <v>2402.3633919999993</v>
      </c>
      <c r="W2244" s="26">
        <f>'2021-22 Salary &amp; Benefits'!G$6</f>
        <v>11848.32</v>
      </c>
      <c r="X2244" s="28">
        <f>'2021-22 Salary &amp; Benefits'!H$6</f>
        <v>0.2271</v>
      </c>
      <c r="Y2244" s="28">
        <f>'2021-22 Salary &amp; Benefits'!I$6</f>
        <v>0.22070000000000001</v>
      </c>
      <c r="Z2244" s="26">
        <f t="shared" si="495"/>
        <v>48856.217335270398</v>
      </c>
      <c r="AA2244" s="27">
        <f t="shared" si="477"/>
        <v>2041.5646592000001</v>
      </c>
      <c r="AB2244" s="27">
        <f t="shared" si="496"/>
        <v>450.57332028544005</v>
      </c>
      <c r="AC2244" s="27">
        <f t="shared" si="497"/>
        <v>2492.1379794854402</v>
      </c>
      <c r="AD2244" s="26">
        <f t="shared" si="498"/>
        <v>173842.23486675584</v>
      </c>
      <c r="AE2244" s="63"/>
      <c r="AF2244" s="63"/>
      <c r="AG2244" s="63"/>
      <c r="AH2244" s="63"/>
      <c r="AI2244" s="63"/>
      <c r="AJ2244" s="63"/>
      <c r="AK2244" s="63"/>
      <c r="AL2244" s="63"/>
    </row>
    <row r="2245" spans="1:38">
      <c r="A2245" s="129" t="s">
        <v>2508</v>
      </c>
      <c r="B2245" s="129" t="s">
        <v>1906</v>
      </c>
      <c r="C2245" s="130">
        <v>1628</v>
      </c>
      <c r="D2245" s="129" t="s">
        <v>1907</v>
      </c>
      <c r="E2245" s="169">
        <f>VLOOKUP($C2245,'2020-21 School Level AAFTE'!$C:$Z,11,FALSE)</f>
        <v>0.87929999999999997</v>
      </c>
      <c r="F2245" s="169" t="str">
        <f>VLOOKUP($C2245,'2020-21 School Level AAFTE'!$C:$Z,8,FALSE)</f>
        <v>Yes</v>
      </c>
      <c r="G2245" s="167">
        <f>VLOOKUP($C2245,'2020-21 School Level AAFTE'!$C:$I,7,FALSE)</f>
        <v>254.39</v>
      </c>
      <c r="H2245" s="145">
        <f>IFERROR(IF(F2245= "yes",VLOOKUP(C2245,Summary!$B:$I,5,0),0),0)</f>
        <v>0</v>
      </c>
      <c r="I2245" s="144">
        <f t="shared" si="489"/>
        <v>254.39</v>
      </c>
      <c r="J2245" s="101">
        <f>VLOOKUP($A2245,'2021-22 Salary &amp; Benefits'!$A:$I,3,FALSE)</f>
        <v>1</v>
      </c>
      <c r="K2245" s="101">
        <f>VLOOKUP($A2245,'2021-22 Salary &amp; Benefits'!$A:$I,4,FALSE)</f>
        <v>1</v>
      </c>
      <c r="L2245" s="121">
        <f t="shared" si="490"/>
        <v>254.39</v>
      </c>
      <c r="M2245" s="29">
        <v>15</v>
      </c>
      <c r="N2245" s="31">
        <f t="shared" si="491"/>
        <v>16.959333333333333</v>
      </c>
      <c r="O2245" s="29">
        <v>1.1000000000000001</v>
      </c>
      <c r="P2245" s="29">
        <v>36</v>
      </c>
      <c r="Q2245" s="32">
        <f t="shared" si="492"/>
        <v>671.58960000000013</v>
      </c>
      <c r="R2245" s="122">
        <f t="shared" si="493"/>
        <v>0.7462106666666668</v>
      </c>
      <c r="S2245" s="25">
        <f>VLOOKUP($A2245,'2021-22 Salary &amp; Benefits'!$A:$I,5,FALSE)</f>
        <v>67585</v>
      </c>
      <c r="T2245" s="25">
        <f>VLOOKUP($A2245,'2021-22 Salary &amp; Benefits'!$A:$I,6,FALSE)</f>
        <v>68937</v>
      </c>
      <c r="U2245" s="26">
        <f t="shared" si="499"/>
        <v>50432.647906666672</v>
      </c>
      <c r="V2245" s="26">
        <f t="shared" si="494"/>
        <v>1008.8768213333387</v>
      </c>
      <c r="W2245" s="26">
        <f>'2021-22 Salary &amp; Benefits'!G$6</f>
        <v>11848.32</v>
      </c>
      <c r="X2245" s="28">
        <f>'2021-22 Salary &amp; Benefits'!H$6</f>
        <v>0.2271</v>
      </c>
      <c r="Y2245" s="28">
        <f>'2021-22 Salary &amp; Benefits'!I$6</f>
        <v>0.22070000000000001</v>
      </c>
      <c r="Z2245" s="26">
        <f t="shared" si="495"/>
        <v>20517.256220152271</v>
      </c>
      <c r="AA2245" s="27">
        <f t="shared" si="477"/>
        <v>857.35874546666673</v>
      </c>
      <c r="AB2245" s="27">
        <f t="shared" si="496"/>
        <v>189.21907512449334</v>
      </c>
      <c r="AC2245" s="27">
        <f t="shared" si="497"/>
        <v>1046.5778205911602</v>
      </c>
      <c r="AD2245" s="26">
        <f t="shared" si="498"/>
        <v>73005.358768743448</v>
      </c>
      <c r="AE2245" s="63"/>
      <c r="AF2245" s="63"/>
      <c r="AG2245" s="63"/>
      <c r="AH2245" s="63"/>
      <c r="AI2245" s="63"/>
      <c r="AJ2245" s="63"/>
      <c r="AK2245" s="63"/>
      <c r="AL2245" s="63"/>
    </row>
    <row r="2246" spans="1:38">
      <c r="A2246" s="129" t="s">
        <v>2508</v>
      </c>
      <c r="B2246" s="129" t="s">
        <v>1906</v>
      </c>
      <c r="C2246" s="130">
        <v>2711</v>
      </c>
      <c r="D2246" s="129" t="s">
        <v>1910</v>
      </c>
      <c r="E2246" s="169">
        <f>VLOOKUP($C2246,'2020-21 School Level AAFTE'!$C:$Z,11,FALSE)</f>
        <v>0.44590000000000002</v>
      </c>
      <c r="F2246" s="169" t="str">
        <f>VLOOKUP($C2246,'2020-21 School Level AAFTE'!$C:$Z,8,FALSE)</f>
        <v>No</v>
      </c>
      <c r="G2246" s="167">
        <f>VLOOKUP($C2246,'2020-21 School Level AAFTE'!$C:$I,7,FALSE)</f>
        <v>164.3</v>
      </c>
      <c r="H2246" s="145">
        <f>IFERROR(IF(F2246= "yes",VLOOKUP(C2246,Summary!$B:$I,5,0),0),0)</f>
        <v>0</v>
      </c>
      <c r="I2246" s="144">
        <f t="shared" si="489"/>
        <v>0</v>
      </c>
      <c r="J2246" s="101">
        <f>VLOOKUP($A2246,'2021-22 Salary &amp; Benefits'!$A:$I,3,FALSE)</f>
        <v>1</v>
      </c>
      <c r="K2246" s="101">
        <f>VLOOKUP($A2246,'2021-22 Salary &amp; Benefits'!$A:$I,4,FALSE)</f>
        <v>1</v>
      </c>
      <c r="L2246" s="121">
        <f t="shared" si="490"/>
        <v>0</v>
      </c>
      <c r="M2246" s="29">
        <v>15</v>
      </c>
      <c r="N2246" s="31">
        <f t="shared" si="491"/>
        <v>0</v>
      </c>
      <c r="O2246" s="29">
        <v>1.1000000000000001</v>
      </c>
      <c r="P2246" s="29">
        <v>36</v>
      </c>
      <c r="Q2246" s="32">
        <f t="shared" si="492"/>
        <v>0</v>
      </c>
      <c r="R2246" s="122">
        <f t="shared" si="493"/>
        <v>0</v>
      </c>
      <c r="S2246" s="25">
        <f>VLOOKUP($A2246,'2021-22 Salary &amp; Benefits'!$A:$I,5,FALSE)</f>
        <v>67585</v>
      </c>
      <c r="T2246" s="25">
        <f>VLOOKUP($A2246,'2021-22 Salary &amp; Benefits'!$A:$I,6,FALSE)</f>
        <v>68937</v>
      </c>
      <c r="U2246" s="26">
        <f t="shared" si="499"/>
        <v>0</v>
      </c>
      <c r="V2246" s="26">
        <f t="shared" si="494"/>
        <v>0</v>
      </c>
      <c r="W2246" s="26">
        <f>'2021-22 Salary &amp; Benefits'!G$6</f>
        <v>11848.32</v>
      </c>
      <c r="X2246" s="28">
        <f>'2021-22 Salary &amp; Benefits'!H$6</f>
        <v>0.2271</v>
      </c>
      <c r="Y2246" s="28">
        <f>'2021-22 Salary &amp; Benefits'!I$6</f>
        <v>0.22070000000000001</v>
      </c>
      <c r="Z2246" s="26">
        <f t="shared" si="495"/>
        <v>0</v>
      </c>
      <c r="AA2246" s="27">
        <f t="shared" si="477"/>
        <v>0</v>
      </c>
      <c r="AB2246" s="27">
        <f t="shared" si="496"/>
        <v>0</v>
      </c>
      <c r="AC2246" s="27">
        <f t="shared" si="497"/>
        <v>0</v>
      </c>
      <c r="AD2246" s="26">
        <f t="shared" si="498"/>
        <v>0</v>
      </c>
      <c r="AE2246" s="63"/>
      <c r="AF2246" s="63"/>
      <c r="AG2246" s="63"/>
      <c r="AH2246" s="63"/>
      <c r="AI2246" s="63"/>
      <c r="AJ2246" s="63"/>
      <c r="AK2246" s="63"/>
      <c r="AL2246" s="63"/>
    </row>
    <row r="2247" spans="1:38">
      <c r="A2247" s="129" t="s">
        <v>2508</v>
      </c>
      <c r="B2247" s="129" t="s">
        <v>1906</v>
      </c>
      <c r="C2247" s="130">
        <v>3196</v>
      </c>
      <c r="D2247" s="129" t="s">
        <v>1915</v>
      </c>
      <c r="E2247" s="169">
        <f>VLOOKUP($C2247,'2020-21 School Level AAFTE'!$C:$Z,11,FALSE)</f>
        <v>0.66010000000000002</v>
      </c>
      <c r="F2247" s="169" t="str">
        <f>VLOOKUP($C2247,'2020-21 School Level AAFTE'!$C:$Z,8,FALSE)</f>
        <v>Yes</v>
      </c>
      <c r="G2247" s="167">
        <f>VLOOKUP($C2247,'2020-21 School Level AAFTE'!$C:$I,7,FALSE)</f>
        <v>259.7</v>
      </c>
      <c r="H2247" s="145">
        <f>IFERROR(IF(F2247= "yes",VLOOKUP(C2247,Summary!$B:$I,5,0),0),0)</f>
        <v>0</v>
      </c>
      <c r="I2247" s="144">
        <f t="shared" si="489"/>
        <v>259.7</v>
      </c>
      <c r="J2247" s="101">
        <f>VLOOKUP($A2247,'2021-22 Salary &amp; Benefits'!$A:$I,3,FALSE)</f>
        <v>1</v>
      </c>
      <c r="K2247" s="101">
        <f>VLOOKUP($A2247,'2021-22 Salary &amp; Benefits'!$A:$I,4,FALSE)</f>
        <v>1</v>
      </c>
      <c r="L2247" s="121">
        <f t="shared" si="490"/>
        <v>259.7</v>
      </c>
      <c r="M2247" s="29">
        <v>15</v>
      </c>
      <c r="N2247" s="31">
        <f t="shared" si="491"/>
        <v>17.313333333333333</v>
      </c>
      <c r="O2247" s="29">
        <v>1.1000000000000001</v>
      </c>
      <c r="P2247" s="29">
        <v>36</v>
      </c>
      <c r="Q2247" s="32">
        <f t="shared" si="492"/>
        <v>685.60800000000006</v>
      </c>
      <c r="R2247" s="122">
        <f t="shared" si="493"/>
        <v>0.76178666666666672</v>
      </c>
      <c r="S2247" s="25">
        <f>VLOOKUP($A2247,'2021-22 Salary &amp; Benefits'!$A:$I,5,FALSE)</f>
        <v>67585</v>
      </c>
      <c r="T2247" s="25">
        <f>VLOOKUP($A2247,'2021-22 Salary &amp; Benefits'!$A:$I,6,FALSE)</f>
        <v>68937</v>
      </c>
      <c r="U2247" s="26">
        <f t="shared" si="499"/>
        <v>51485.351866666671</v>
      </c>
      <c r="V2247" s="26">
        <f t="shared" si="494"/>
        <v>1029.9355733333359</v>
      </c>
      <c r="W2247" s="26">
        <f>'2021-22 Salary &amp; Benefits'!G$6</f>
        <v>11848.32</v>
      </c>
      <c r="X2247" s="28">
        <f>'2021-22 Salary &amp; Benefits'!H$6</f>
        <v>0.2271</v>
      </c>
      <c r="Y2247" s="28">
        <f>'2021-22 Salary &amp; Benefits'!I$6</f>
        <v>0.22070000000000001</v>
      </c>
      <c r="Z2247" s="26">
        <f t="shared" si="495"/>
        <v>20945.522388354671</v>
      </c>
      <c r="AA2247" s="27">
        <f t="shared" si="477"/>
        <v>875.25479066666674</v>
      </c>
      <c r="AB2247" s="27">
        <f t="shared" si="496"/>
        <v>193.16873230013334</v>
      </c>
      <c r="AC2247" s="27">
        <f t="shared" si="497"/>
        <v>1068.4235229668002</v>
      </c>
      <c r="AD2247" s="26">
        <f t="shared" si="498"/>
        <v>74529.233351321469</v>
      </c>
      <c r="AE2247" s="63"/>
      <c r="AF2247" s="63"/>
      <c r="AG2247" s="63"/>
      <c r="AH2247" s="63"/>
      <c r="AI2247" s="63"/>
      <c r="AJ2247" s="63"/>
      <c r="AK2247" s="63"/>
      <c r="AL2247" s="63"/>
    </row>
    <row r="2248" spans="1:38">
      <c r="A2248" s="129" t="s">
        <v>2508</v>
      </c>
      <c r="B2248" s="129" t="s">
        <v>1906</v>
      </c>
      <c r="C2248" s="130">
        <v>3129</v>
      </c>
      <c r="D2248" s="129" t="s">
        <v>1912</v>
      </c>
      <c r="E2248" s="169">
        <f>VLOOKUP($C2248,'2020-21 School Level AAFTE'!$C:$Z,11,FALSE)</f>
        <v>0.59089999999999998</v>
      </c>
      <c r="F2248" s="169" t="str">
        <f>VLOOKUP($C2248,'2020-21 School Level AAFTE'!$C:$Z,8,FALSE)</f>
        <v>Yes</v>
      </c>
      <c r="G2248" s="167">
        <f>VLOOKUP($C2248,'2020-21 School Level AAFTE'!$C:$I,7,FALSE)</f>
        <v>224.05</v>
      </c>
      <c r="H2248" s="145">
        <f>IFERROR(IF(F2248= "yes",VLOOKUP(C2248,Summary!$B:$I,5,0),0),0)</f>
        <v>0</v>
      </c>
      <c r="I2248" s="144">
        <f t="shared" si="489"/>
        <v>224.05</v>
      </c>
      <c r="J2248" s="101">
        <f>VLOOKUP($A2248,'2021-22 Salary &amp; Benefits'!$A:$I,3,FALSE)</f>
        <v>1</v>
      </c>
      <c r="K2248" s="101">
        <f>VLOOKUP($A2248,'2021-22 Salary &amp; Benefits'!$A:$I,4,FALSE)</f>
        <v>1</v>
      </c>
      <c r="L2248" s="121">
        <f t="shared" si="490"/>
        <v>224.05</v>
      </c>
      <c r="M2248" s="29">
        <v>15</v>
      </c>
      <c r="N2248" s="31">
        <f t="shared" si="491"/>
        <v>14.936666666666667</v>
      </c>
      <c r="O2248" s="29">
        <v>1.1000000000000001</v>
      </c>
      <c r="P2248" s="29">
        <v>36</v>
      </c>
      <c r="Q2248" s="32">
        <f t="shared" si="492"/>
        <v>591.49200000000019</v>
      </c>
      <c r="R2248" s="122">
        <f t="shared" si="493"/>
        <v>0.65721333333333354</v>
      </c>
      <c r="S2248" s="25">
        <f>VLOOKUP($A2248,'2021-22 Salary &amp; Benefits'!$A:$I,5,FALSE)</f>
        <v>67585</v>
      </c>
      <c r="T2248" s="25">
        <f>VLOOKUP($A2248,'2021-22 Salary &amp; Benefits'!$A:$I,6,FALSE)</f>
        <v>68937</v>
      </c>
      <c r="U2248" s="26">
        <f t="shared" si="499"/>
        <v>44417.763133333348</v>
      </c>
      <c r="V2248" s="26">
        <f t="shared" si="494"/>
        <v>888.55242666666891</v>
      </c>
      <c r="W2248" s="26">
        <f>'2021-22 Salary &amp; Benefits'!G$6</f>
        <v>11848.32</v>
      </c>
      <c r="X2248" s="28">
        <f>'2021-22 Salary &amp; Benefits'!H$6</f>
        <v>0.2271</v>
      </c>
      <c r="Y2248" s="28">
        <f>'2021-22 Salary &amp; Benefits'!I$6</f>
        <v>0.22070000000000001</v>
      </c>
      <c r="Z2248" s="26">
        <f t="shared" si="495"/>
        <v>18070.251409745339</v>
      </c>
      <c r="AA2248" s="27">
        <f t="shared" si="477"/>
        <v>755.10525933333361</v>
      </c>
      <c r="AB2248" s="27">
        <f t="shared" si="496"/>
        <v>166.65173073486673</v>
      </c>
      <c r="AC2248" s="27">
        <f t="shared" si="497"/>
        <v>921.75699006820037</v>
      </c>
      <c r="AD2248" s="26">
        <f t="shared" si="498"/>
        <v>64298.323959813555</v>
      </c>
      <c r="AE2248" s="63"/>
      <c r="AF2248" s="63"/>
      <c r="AG2248" s="63"/>
      <c r="AH2248" s="63"/>
      <c r="AI2248" s="63"/>
      <c r="AJ2248" s="63"/>
      <c r="AK2248" s="63"/>
      <c r="AL2248" s="63"/>
    </row>
    <row r="2249" spans="1:38">
      <c r="A2249" s="129" t="s">
        <v>2508</v>
      </c>
      <c r="B2249" s="129" t="s">
        <v>1906</v>
      </c>
      <c r="C2249" s="130">
        <v>3194</v>
      </c>
      <c r="D2249" s="129" t="s">
        <v>1913</v>
      </c>
      <c r="E2249" s="169">
        <f>VLOOKUP($C2249,'2020-21 School Level AAFTE'!$C:$Z,11,FALSE)</f>
        <v>0.3246</v>
      </c>
      <c r="F2249" s="169" t="str">
        <f>VLOOKUP($C2249,'2020-21 School Level AAFTE'!$C:$Z,8,FALSE)</f>
        <v>No</v>
      </c>
      <c r="G2249" s="167">
        <f>VLOOKUP($C2249,'2020-21 School Level AAFTE'!$C:$I,7,FALSE)</f>
        <v>331.4</v>
      </c>
      <c r="H2249" s="145">
        <f>IFERROR(IF(F2249= "yes",VLOOKUP(C2249,Summary!$B:$I,5,0),0),0)</f>
        <v>0</v>
      </c>
      <c r="I2249" s="144">
        <f t="shared" si="489"/>
        <v>0</v>
      </c>
      <c r="J2249" s="101">
        <f>VLOOKUP($A2249,'2021-22 Salary &amp; Benefits'!$A:$I,3,FALSE)</f>
        <v>1</v>
      </c>
      <c r="K2249" s="101">
        <f>VLOOKUP($A2249,'2021-22 Salary &amp; Benefits'!$A:$I,4,FALSE)</f>
        <v>1</v>
      </c>
      <c r="L2249" s="121">
        <f t="shared" si="490"/>
        <v>0</v>
      </c>
      <c r="M2249" s="29">
        <v>15</v>
      </c>
      <c r="N2249" s="31">
        <f t="shared" si="491"/>
        <v>0</v>
      </c>
      <c r="O2249" s="29">
        <v>1.1000000000000001</v>
      </c>
      <c r="P2249" s="29">
        <v>36</v>
      </c>
      <c r="Q2249" s="32">
        <f t="shared" si="492"/>
        <v>0</v>
      </c>
      <c r="R2249" s="122">
        <f t="shared" si="493"/>
        <v>0</v>
      </c>
      <c r="S2249" s="25">
        <f>VLOOKUP($A2249,'2021-22 Salary &amp; Benefits'!$A:$I,5,FALSE)</f>
        <v>67585</v>
      </c>
      <c r="T2249" s="25">
        <f>VLOOKUP($A2249,'2021-22 Salary &amp; Benefits'!$A:$I,6,FALSE)</f>
        <v>68937</v>
      </c>
      <c r="U2249" s="26">
        <f t="shared" si="499"/>
        <v>0</v>
      </c>
      <c r="V2249" s="26">
        <f t="shared" si="494"/>
        <v>0</v>
      </c>
      <c r="W2249" s="26">
        <f>'2021-22 Salary &amp; Benefits'!G$6</f>
        <v>11848.32</v>
      </c>
      <c r="X2249" s="28">
        <f>'2021-22 Salary &amp; Benefits'!H$6</f>
        <v>0.2271</v>
      </c>
      <c r="Y2249" s="28">
        <f>'2021-22 Salary &amp; Benefits'!I$6</f>
        <v>0.22070000000000001</v>
      </c>
      <c r="Z2249" s="26">
        <f t="shared" si="495"/>
        <v>0</v>
      </c>
      <c r="AA2249" s="27">
        <f t="shared" si="477"/>
        <v>0</v>
      </c>
      <c r="AB2249" s="27">
        <f t="shared" si="496"/>
        <v>0</v>
      </c>
      <c r="AC2249" s="27">
        <f t="shared" si="497"/>
        <v>0</v>
      </c>
      <c r="AD2249" s="26">
        <f t="shared" si="498"/>
        <v>0</v>
      </c>
      <c r="AE2249" s="63"/>
      <c r="AF2249" s="63"/>
      <c r="AG2249" s="63"/>
      <c r="AH2249" s="63"/>
      <c r="AI2249" s="63"/>
      <c r="AJ2249" s="63"/>
      <c r="AK2249" s="63"/>
      <c r="AL2249" s="63"/>
    </row>
    <row r="2250" spans="1:38">
      <c r="A2250" s="129" t="s">
        <v>2508</v>
      </c>
      <c r="B2250" s="129" t="s">
        <v>1906</v>
      </c>
      <c r="C2250" s="130">
        <v>5356</v>
      </c>
      <c r="D2250" s="129" t="s">
        <v>2773</v>
      </c>
      <c r="E2250" s="169">
        <f>VLOOKUP($C2250,'2020-21 School Level AAFTE'!$C:$Z,11,FALSE)</f>
        <v>0</v>
      </c>
      <c r="F2250" s="169" t="str">
        <f>VLOOKUP($C2250,'2020-21 School Level AAFTE'!$C:$Z,8,FALSE)</f>
        <v>No</v>
      </c>
      <c r="G2250" s="167">
        <f>VLOOKUP($C2250,'2020-21 School Level AAFTE'!$C:$I,7,FALSE)</f>
        <v>2.2000000000000002</v>
      </c>
      <c r="H2250" s="145">
        <f>IFERROR(IF(F2250= "yes",VLOOKUP(C2250,Summary!$B:$I,5,0),0),0)</f>
        <v>0</v>
      </c>
      <c r="I2250" s="144">
        <f t="shared" si="489"/>
        <v>0</v>
      </c>
      <c r="J2250" s="101">
        <f>VLOOKUP($A2250,'2021-22 Salary &amp; Benefits'!$A:$I,3,FALSE)</f>
        <v>1</v>
      </c>
      <c r="K2250" s="101">
        <f>VLOOKUP($A2250,'2021-22 Salary &amp; Benefits'!$A:$I,4,FALSE)</f>
        <v>1</v>
      </c>
      <c r="L2250" s="121">
        <f t="shared" si="490"/>
        <v>0</v>
      </c>
      <c r="M2250" s="29">
        <v>15</v>
      </c>
      <c r="N2250" s="31">
        <f t="shared" si="491"/>
        <v>0</v>
      </c>
      <c r="O2250" s="29">
        <v>1.1000000000000001</v>
      </c>
      <c r="P2250" s="29">
        <v>36</v>
      </c>
      <c r="Q2250" s="32">
        <f t="shared" si="492"/>
        <v>0</v>
      </c>
      <c r="R2250" s="122">
        <f t="shared" si="493"/>
        <v>0</v>
      </c>
      <c r="S2250" s="25">
        <f>VLOOKUP($A2250,'2021-22 Salary &amp; Benefits'!$A:$I,5,FALSE)</f>
        <v>67585</v>
      </c>
      <c r="T2250" s="25">
        <f>VLOOKUP($A2250,'2021-22 Salary &amp; Benefits'!$A:$I,6,FALSE)</f>
        <v>68937</v>
      </c>
      <c r="U2250" s="26">
        <f t="shared" si="499"/>
        <v>0</v>
      </c>
      <c r="V2250" s="26">
        <f t="shared" si="494"/>
        <v>0</v>
      </c>
      <c r="W2250" s="26">
        <f>'2021-22 Salary &amp; Benefits'!G$6</f>
        <v>11848.32</v>
      </c>
      <c r="X2250" s="28">
        <f>'2021-22 Salary &amp; Benefits'!H$6</f>
        <v>0.2271</v>
      </c>
      <c r="Y2250" s="28">
        <f>'2021-22 Salary &amp; Benefits'!I$6</f>
        <v>0.22070000000000001</v>
      </c>
      <c r="Z2250" s="26">
        <f t="shared" si="495"/>
        <v>0</v>
      </c>
      <c r="AA2250" s="27">
        <f t="shared" si="477"/>
        <v>0</v>
      </c>
      <c r="AB2250" s="27">
        <f t="shared" si="496"/>
        <v>0</v>
      </c>
      <c r="AC2250" s="27">
        <f t="shared" si="497"/>
        <v>0</v>
      </c>
      <c r="AD2250" s="26">
        <f t="shared" si="498"/>
        <v>0</v>
      </c>
      <c r="AE2250" s="63"/>
      <c r="AF2250" s="63"/>
      <c r="AG2250" s="63"/>
      <c r="AH2250" s="63"/>
      <c r="AI2250" s="63"/>
      <c r="AJ2250" s="63"/>
      <c r="AK2250" s="63"/>
      <c r="AL2250" s="63"/>
    </row>
    <row r="2251" spans="1:38">
      <c r="A2251" s="129" t="s">
        <v>2508</v>
      </c>
      <c r="B2251" s="129" t="s">
        <v>1906</v>
      </c>
      <c r="C2251" s="130">
        <v>2956</v>
      </c>
      <c r="D2251" s="129" t="s">
        <v>1911</v>
      </c>
      <c r="E2251" s="169">
        <f>VLOOKUP($C2251,'2020-21 School Level AAFTE'!$C:$Z,11,FALSE)</f>
        <v>0.56289999999999996</v>
      </c>
      <c r="F2251" s="169" t="str">
        <f>VLOOKUP($C2251,'2020-21 School Level AAFTE'!$C:$Z,8,FALSE)</f>
        <v>Yes</v>
      </c>
      <c r="G2251" s="167">
        <f>VLOOKUP($C2251,'2020-21 School Level AAFTE'!$C:$I,7,FALSE)</f>
        <v>228.5</v>
      </c>
      <c r="H2251" s="145">
        <f>IFERROR(IF(F2251= "yes",VLOOKUP(C2251,Summary!$B:$I,5,0),0),0)</f>
        <v>0</v>
      </c>
      <c r="I2251" s="144">
        <f t="shared" si="489"/>
        <v>228.5</v>
      </c>
      <c r="J2251" s="101">
        <f>VLOOKUP($A2251,'2021-22 Salary &amp; Benefits'!$A:$I,3,FALSE)</f>
        <v>1</v>
      </c>
      <c r="K2251" s="101">
        <f>VLOOKUP($A2251,'2021-22 Salary &amp; Benefits'!$A:$I,4,FALSE)</f>
        <v>1</v>
      </c>
      <c r="L2251" s="121">
        <f t="shared" si="490"/>
        <v>228.5</v>
      </c>
      <c r="M2251" s="29">
        <v>15</v>
      </c>
      <c r="N2251" s="31">
        <f t="shared" si="491"/>
        <v>15.233333333333333</v>
      </c>
      <c r="O2251" s="29">
        <v>1.1000000000000001</v>
      </c>
      <c r="P2251" s="29">
        <v>36</v>
      </c>
      <c r="Q2251" s="32">
        <f t="shared" si="492"/>
        <v>603.24</v>
      </c>
      <c r="R2251" s="122">
        <f t="shared" si="493"/>
        <v>0.67026666666666668</v>
      </c>
      <c r="S2251" s="25">
        <f>VLOOKUP($A2251,'2021-22 Salary &amp; Benefits'!$A:$I,5,FALSE)</f>
        <v>67585</v>
      </c>
      <c r="T2251" s="25">
        <f>VLOOKUP($A2251,'2021-22 Salary &amp; Benefits'!$A:$I,6,FALSE)</f>
        <v>68937</v>
      </c>
      <c r="U2251" s="26">
        <f t="shared" si="499"/>
        <v>45299.972666666668</v>
      </c>
      <c r="V2251" s="26">
        <f t="shared" si="494"/>
        <v>906.20053333332908</v>
      </c>
      <c r="W2251" s="26">
        <f>'2021-22 Salary &amp; Benefits'!G$6</f>
        <v>11848.32</v>
      </c>
      <c r="X2251" s="28">
        <f>'2021-22 Salary &amp; Benefits'!H$6</f>
        <v>0.2271</v>
      </c>
      <c r="Y2251" s="28">
        <f>'2021-22 Salary &amp; Benefits'!I$6</f>
        <v>0.22070000000000001</v>
      </c>
      <c r="Z2251" s="26">
        <f t="shared" si="495"/>
        <v>18429.156202306665</v>
      </c>
      <c r="AA2251" s="27">
        <f t="shared" si="477"/>
        <v>770.10288666666656</v>
      </c>
      <c r="AB2251" s="27">
        <f t="shared" si="496"/>
        <v>169.96170708733331</v>
      </c>
      <c r="AC2251" s="27">
        <f t="shared" si="497"/>
        <v>940.06459375399982</v>
      </c>
      <c r="AD2251" s="26">
        <f t="shared" si="498"/>
        <v>65575.393996060666</v>
      </c>
      <c r="AE2251" s="63"/>
      <c r="AF2251" s="63"/>
      <c r="AG2251" s="63"/>
      <c r="AH2251" s="63"/>
      <c r="AI2251" s="63"/>
      <c r="AJ2251" s="63"/>
      <c r="AK2251" s="63"/>
      <c r="AL2251" s="63"/>
    </row>
    <row r="2252" spans="1:38">
      <c r="A2252" s="129" t="s">
        <v>2508</v>
      </c>
      <c r="B2252" s="129" t="s">
        <v>1906</v>
      </c>
      <c r="C2252" s="130">
        <v>5645</v>
      </c>
      <c r="D2252" s="129" t="s">
        <v>1909</v>
      </c>
      <c r="E2252" s="169">
        <f>VLOOKUP($C2252,'2020-21 School Level AAFTE'!$C:$Z,11,FALSE)</f>
        <v>0.57450000000000001</v>
      </c>
      <c r="F2252" s="169" t="str">
        <f>VLOOKUP($C2252,'2020-21 School Level AAFTE'!$C:$Z,8,FALSE)</f>
        <v>Yes</v>
      </c>
      <c r="G2252" s="167">
        <f>VLOOKUP($C2252,'2020-21 School Level AAFTE'!$C:$I,7,FALSE)</f>
        <v>244.9</v>
      </c>
      <c r="H2252" s="145">
        <f>IFERROR(IF(F2252= "yes",VLOOKUP(C2252,Summary!$B:$I,5,0),0),0)</f>
        <v>0</v>
      </c>
      <c r="I2252" s="144">
        <f t="shared" si="489"/>
        <v>244.9</v>
      </c>
      <c r="J2252" s="101">
        <f>VLOOKUP($A2252,'2021-22 Salary &amp; Benefits'!$A:$I,3,FALSE)</f>
        <v>1</v>
      </c>
      <c r="K2252" s="101">
        <f>VLOOKUP($A2252,'2021-22 Salary &amp; Benefits'!$A:$I,4,FALSE)</f>
        <v>1</v>
      </c>
      <c r="L2252" s="121">
        <f t="shared" si="490"/>
        <v>244.9</v>
      </c>
      <c r="M2252" s="29">
        <v>15</v>
      </c>
      <c r="N2252" s="31">
        <f t="shared" si="491"/>
        <v>16.326666666666668</v>
      </c>
      <c r="O2252" s="29">
        <v>1.1000000000000001</v>
      </c>
      <c r="P2252" s="29">
        <v>36</v>
      </c>
      <c r="Q2252" s="32">
        <f t="shared" si="492"/>
        <v>646.53600000000017</v>
      </c>
      <c r="R2252" s="122">
        <f t="shared" si="493"/>
        <v>0.71837333333333353</v>
      </c>
      <c r="S2252" s="25">
        <f>VLOOKUP($A2252,'2021-22 Salary &amp; Benefits'!$A:$I,5,FALSE)</f>
        <v>67585</v>
      </c>
      <c r="T2252" s="25">
        <f>VLOOKUP($A2252,'2021-22 Salary &amp; Benefits'!$A:$I,6,FALSE)</f>
        <v>68937</v>
      </c>
      <c r="U2252" s="26">
        <f t="shared" si="499"/>
        <v>48551.261733333347</v>
      </c>
      <c r="V2252" s="26">
        <f t="shared" si="494"/>
        <v>971.24074666666274</v>
      </c>
      <c r="W2252" s="26">
        <f>'2021-22 Salary &amp; Benefits'!G$6</f>
        <v>11848.32</v>
      </c>
      <c r="X2252" s="28">
        <f>'2021-22 Salary &amp; Benefits'!H$6</f>
        <v>0.2271</v>
      </c>
      <c r="Y2252" s="28">
        <f>'2021-22 Salary &amp; Benefits'!I$6</f>
        <v>0.22070000000000001</v>
      </c>
      <c r="Z2252" s="26">
        <f t="shared" si="495"/>
        <v>19751.861505229339</v>
      </c>
      <c r="AA2252" s="27">
        <f t="shared" si="477"/>
        <v>825.37504133333346</v>
      </c>
      <c r="AB2252" s="27">
        <f t="shared" si="496"/>
        <v>182.16027162226669</v>
      </c>
      <c r="AC2252" s="27">
        <f t="shared" si="497"/>
        <v>1007.5353129556001</v>
      </c>
      <c r="AD2252" s="26">
        <f t="shared" si="498"/>
        <v>70281.899298184959</v>
      </c>
      <c r="AE2252" s="63"/>
      <c r="AF2252" s="63"/>
      <c r="AG2252" s="63"/>
      <c r="AH2252" s="63"/>
      <c r="AI2252" s="63"/>
      <c r="AJ2252" s="63"/>
      <c r="AK2252" s="63"/>
      <c r="AL2252" s="63"/>
    </row>
    <row r="2253" spans="1:38">
      <c r="A2253" s="129" t="s">
        <v>2508</v>
      </c>
      <c r="B2253" s="129" t="s">
        <v>1906</v>
      </c>
      <c r="C2253" s="130">
        <v>1755</v>
      </c>
      <c r="D2253" s="129" t="s">
        <v>1908</v>
      </c>
      <c r="E2253" s="169">
        <f>VLOOKUP($C2253,'2020-21 School Level AAFTE'!$C:$Z,11,FALSE)</f>
        <v>0.45250000000000001</v>
      </c>
      <c r="F2253" s="169" t="str">
        <f>VLOOKUP($C2253,'2020-21 School Level AAFTE'!$C:$Z,8,FALSE)</f>
        <v>No</v>
      </c>
      <c r="G2253" s="167">
        <f>VLOOKUP($C2253,'2020-21 School Level AAFTE'!$C:$I,7,FALSE)</f>
        <v>161.99</v>
      </c>
      <c r="H2253" s="145">
        <f>IFERROR(IF(F2253= "yes",VLOOKUP(C2253,Summary!$B:$I,5,0),0),0)</f>
        <v>0</v>
      </c>
      <c r="I2253" s="144">
        <f t="shared" si="489"/>
        <v>0</v>
      </c>
      <c r="J2253" s="101">
        <f>VLOOKUP($A2253,'2021-22 Salary &amp; Benefits'!$A:$I,3,FALSE)</f>
        <v>1</v>
      </c>
      <c r="K2253" s="101">
        <f>VLOOKUP($A2253,'2021-22 Salary &amp; Benefits'!$A:$I,4,FALSE)</f>
        <v>1</v>
      </c>
      <c r="L2253" s="121">
        <f t="shared" si="490"/>
        <v>0</v>
      </c>
      <c r="M2253" s="29">
        <v>15</v>
      </c>
      <c r="N2253" s="31">
        <f t="shared" si="491"/>
        <v>0</v>
      </c>
      <c r="O2253" s="29">
        <v>1.1000000000000001</v>
      </c>
      <c r="P2253" s="29">
        <v>36</v>
      </c>
      <c r="Q2253" s="32">
        <f t="shared" si="492"/>
        <v>0</v>
      </c>
      <c r="R2253" s="122">
        <f t="shared" si="493"/>
        <v>0</v>
      </c>
      <c r="S2253" s="25">
        <f>VLOOKUP($A2253,'2021-22 Salary &amp; Benefits'!$A:$I,5,FALSE)</f>
        <v>67585</v>
      </c>
      <c r="T2253" s="25">
        <f>VLOOKUP($A2253,'2021-22 Salary &amp; Benefits'!$A:$I,6,FALSE)</f>
        <v>68937</v>
      </c>
      <c r="U2253" s="26">
        <f t="shared" si="499"/>
        <v>0</v>
      </c>
      <c r="V2253" s="26">
        <f t="shared" si="494"/>
        <v>0</v>
      </c>
      <c r="W2253" s="26">
        <f>'2021-22 Salary &amp; Benefits'!G$6</f>
        <v>11848.32</v>
      </c>
      <c r="X2253" s="28">
        <f>'2021-22 Salary &amp; Benefits'!H$6</f>
        <v>0.2271</v>
      </c>
      <c r="Y2253" s="28">
        <f>'2021-22 Salary &amp; Benefits'!I$6</f>
        <v>0.22070000000000001</v>
      </c>
      <c r="Z2253" s="26">
        <f t="shared" si="495"/>
        <v>0</v>
      </c>
      <c r="AA2253" s="27">
        <f t="shared" ref="AA2253:AA2316" si="500">($T2253*$K2253*$R2253/180*3)</f>
        <v>0</v>
      </c>
      <c r="AB2253" s="27">
        <f t="shared" si="496"/>
        <v>0</v>
      </c>
      <c r="AC2253" s="27">
        <f t="shared" si="497"/>
        <v>0</v>
      </c>
      <c r="AD2253" s="26">
        <f t="shared" si="498"/>
        <v>0</v>
      </c>
      <c r="AE2253" s="63"/>
      <c r="AF2253" s="63"/>
      <c r="AG2253" s="63"/>
      <c r="AH2253" s="63"/>
      <c r="AI2253" s="63"/>
      <c r="AJ2253" s="63"/>
      <c r="AK2253" s="63"/>
      <c r="AL2253" s="63"/>
    </row>
    <row r="2254" spans="1:38">
      <c r="A2254" s="129" t="s">
        <v>2508</v>
      </c>
      <c r="B2254" s="129" t="s">
        <v>1906</v>
      </c>
      <c r="C2254" s="130">
        <v>3195</v>
      </c>
      <c r="D2254" s="129" t="s">
        <v>1914</v>
      </c>
      <c r="E2254" s="169">
        <f>VLOOKUP($C2254,'2020-21 School Level AAFTE'!$C:$Z,11,FALSE)</f>
        <v>0.41720000000000002</v>
      </c>
      <c r="F2254" s="169" t="str">
        <f>VLOOKUP($C2254,'2020-21 School Level AAFTE'!$C:$Z,8,FALSE)</f>
        <v>No</v>
      </c>
      <c r="G2254" s="167">
        <f>VLOOKUP($C2254,'2020-21 School Level AAFTE'!$C:$I,7,FALSE)</f>
        <v>871.61</v>
      </c>
      <c r="H2254" s="145">
        <f>IFERROR(IF(F2254= "yes",VLOOKUP(C2254,Summary!$B:$I,5,0),0),0)</f>
        <v>0</v>
      </c>
      <c r="I2254" s="144">
        <f t="shared" si="489"/>
        <v>0</v>
      </c>
      <c r="J2254" s="101">
        <f>VLOOKUP($A2254,'2021-22 Salary &amp; Benefits'!$A:$I,3,FALSE)</f>
        <v>1</v>
      </c>
      <c r="K2254" s="101">
        <f>VLOOKUP($A2254,'2021-22 Salary &amp; Benefits'!$A:$I,4,FALSE)</f>
        <v>1</v>
      </c>
      <c r="L2254" s="121">
        <f t="shared" si="490"/>
        <v>0</v>
      </c>
      <c r="M2254" s="29">
        <v>15</v>
      </c>
      <c r="N2254" s="31">
        <f t="shared" si="491"/>
        <v>0</v>
      </c>
      <c r="O2254" s="29">
        <v>1.1000000000000001</v>
      </c>
      <c r="P2254" s="29">
        <v>36</v>
      </c>
      <c r="Q2254" s="32">
        <f t="shared" si="492"/>
        <v>0</v>
      </c>
      <c r="R2254" s="122">
        <f t="shared" si="493"/>
        <v>0</v>
      </c>
      <c r="S2254" s="25">
        <f>VLOOKUP($A2254,'2021-22 Salary &amp; Benefits'!$A:$I,5,FALSE)</f>
        <v>67585</v>
      </c>
      <c r="T2254" s="25">
        <f>VLOOKUP($A2254,'2021-22 Salary &amp; Benefits'!$A:$I,6,FALSE)</f>
        <v>68937</v>
      </c>
      <c r="U2254" s="26">
        <f t="shared" si="499"/>
        <v>0</v>
      </c>
      <c r="V2254" s="26">
        <f t="shared" si="494"/>
        <v>0</v>
      </c>
      <c r="W2254" s="26">
        <f>'2021-22 Salary &amp; Benefits'!G$6</f>
        <v>11848.32</v>
      </c>
      <c r="X2254" s="28">
        <f>'2021-22 Salary &amp; Benefits'!H$6</f>
        <v>0.2271</v>
      </c>
      <c r="Y2254" s="28">
        <f>'2021-22 Salary &amp; Benefits'!I$6</f>
        <v>0.22070000000000001</v>
      </c>
      <c r="Z2254" s="26">
        <f t="shared" si="495"/>
        <v>0</v>
      </c>
      <c r="AA2254" s="27">
        <f t="shared" si="500"/>
        <v>0</v>
      </c>
      <c r="AB2254" s="27">
        <f t="shared" si="496"/>
        <v>0</v>
      </c>
      <c r="AC2254" s="27">
        <f t="shared" si="497"/>
        <v>0</v>
      </c>
      <c r="AD2254" s="26">
        <f t="shared" si="498"/>
        <v>0</v>
      </c>
      <c r="AE2254" s="63"/>
      <c r="AF2254" s="63"/>
      <c r="AG2254" s="63"/>
      <c r="AH2254" s="63"/>
      <c r="AI2254" s="63"/>
      <c r="AJ2254" s="63"/>
      <c r="AK2254" s="63"/>
      <c r="AL2254" s="63"/>
    </row>
    <row r="2255" spans="1:38">
      <c r="A2255" s="129" t="s">
        <v>2577</v>
      </c>
      <c r="B2255" s="129" t="s">
        <v>2256</v>
      </c>
      <c r="C2255" s="130">
        <v>2822</v>
      </c>
      <c r="D2255" s="129" t="s">
        <v>2259</v>
      </c>
      <c r="E2255" s="169">
        <f>VLOOKUP($C2255,'2020-21 School Level AAFTE'!$C:$Z,11,FALSE)</f>
        <v>0.62409999999999999</v>
      </c>
      <c r="F2255" s="169" t="str">
        <f>VLOOKUP($C2255,'2020-21 School Level AAFTE'!$C:$Z,8,FALSE)</f>
        <v>Yes</v>
      </c>
      <c r="G2255" s="167">
        <f>VLOOKUP($C2255,'2020-21 School Level AAFTE'!$C:$I,7,FALSE)</f>
        <v>289.95</v>
      </c>
      <c r="H2255" s="145">
        <f>IFERROR(IF(F2255= "yes",VLOOKUP(C2255,Summary!$B:$I,5,0),0),0)</f>
        <v>0</v>
      </c>
      <c r="I2255" s="144">
        <f t="shared" si="489"/>
        <v>289.95</v>
      </c>
      <c r="J2255" s="101">
        <f>VLOOKUP($A2255,'2021-22 Salary &amp; Benefits'!$A:$I,3,FALSE)</f>
        <v>1.04</v>
      </c>
      <c r="K2255" s="101">
        <f>VLOOKUP($A2255,'2021-22 Salary &amp; Benefits'!$A:$I,4,FALSE)</f>
        <v>1.04</v>
      </c>
      <c r="L2255" s="121">
        <f t="shared" si="490"/>
        <v>289.95</v>
      </c>
      <c r="M2255" s="29">
        <v>15</v>
      </c>
      <c r="N2255" s="31">
        <f t="shared" si="491"/>
        <v>19.329999999999998</v>
      </c>
      <c r="O2255" s="29">
        <v>1.1000000000000001</v>
      </c>
      <c r="P2255" s="29">
        <v>36</v>
      </c>
      <c r="Q2255" s="32">
        <f t="shared" si="492"/>
        <v>765.46799999999996</v>
      </c>
      <c r="R2255" s="122">
        <f t="shared" si="493"/>
        <v>0.85051999999999994</v>
      </c>
      <c r="S2255" s="25">
        <f>VLOOKUP($A2255,'2021-22 Salary &amp; Benefits'!$A:$I,5,FALSE)</f>
        <v>67585</v>
      </c>
      <c r="T2255" s="25">
        <f>VLOOKUP($A2255,'2021-22 Salary &amp; Benefits'!$A:$I,6,FALSE)</f>
        <v>68937</v>
      </c>
      <c r="U2255" s="26">
        <f t="shared" si="499"/>
        <v>59781.689968000006</v>
      </c>
      <c r="V2255" s="26">
        <f t="shared" si="494"/>
        <v>1195.8991615999839</v>
      </c>
      <c r="W2255" s="26">
        <f>'2021-22 Salary &amp; Benefits'!G$6</f>
        <v>11848.32</v>
      </c>
      <c r="X2255" s="28">
        <f>'2021-22 Salary &amp; Benefits'!H$6</f>
        <v>0.2271</v>
      </c>
      <c r="Y2255" s="28">
        <f>'2021-22 Salary &amp; Benefits'!I$6</f>
        <v>0.22070000000000001</v>
      </c>
      <c r="Z2255" s="26">
        <f t="shared" si="495"/>
        <v>23917.589863097914</v>
      </c>
      <c r="AA2255" s="27">
        <f t="shared" si="500"/>
        <v>1016.2931521599999</v>
      </c>
      <c r="AB2255" s="27">
        <f t="shared" si="496"/>
        <v>224.29589868171198</v>
      </c>
      <c r="AC2255" s="27">
        <f t="shared" si="497"/>
        <v>1240.5890508417119</v>
      </c>
      <c r="AD2255" s="26">
        <f t="shared" si="498"/>
        <v>86135.768043539618</v>
      </c>
      <c r="AE2255" s="63"/>
      <c r="AF2255" s="63"/>
      <c r="AG2255" s="63"/>
      <c r="AH2255" s="63"/>
      <c r="AI2255" s="63"/>
      <c r="AJ2255" s="63"/>
      <c r="AK2255" s="63"/>
      <c r="AL2255" s="63"/>
    </row>
    <row r="2256" spans="1:38">
      <c r="A2256" s="129" t="s">
        <v>2577</v>
      </c>
      <c r="B2256" s="129" t="s">
        <v>2256</v>
      </c>
      <c r="C2256" s="130">
        <v>3699</v>
      </c>
      <c r="D2256" s="129" t="s">
        <v>2261</v>
      </c>
      <c r="E2256" s="169">
        <f>VLOOKUP($C2256,'2020-21 School Level AAFTE'!$C:$Z,11,FALSE)</f>
        <v>0.35060000000000002</v>
      </c>
      <c r="F2256" s="169" t="str">
        <f>VLOOKUP($C2256,'2020-21 School Level AAFTE'!$C:$Z,8,FALSE)</f>
        <v>No</v>
      </c>
      <c r="G2256" s="167">
        <f>VLOOKUP($C2256,'2020-21 School Level AAFTE'!$C:$I,7,FALSE)</f>
        <v>314.22000000000003</v>
      </c>
      <c r="H2256" s="145">
        <f>IFERROR(IF(F2256= "yes",VLOOKUP(C2256,Summary!$B:$I,5,0),0),0)</f>
        <v>0</v>
      </c>
      <c r="I2256" s="144">
        <f t="shared" si="489"/>
        <v>0</v>
      </c>
      <c r="J2256" s="101">
        <f>VLOOKUP($A2256,'2021-22 Salary &amp; Benefits'!$A:$I,3,FALSE)</f>
        <v>1.04</v>
      </c>
      <c r="K2256" s="101">
        <f>VLOOKUP($A2256,'2021-22 Salary &amp; Benefits'!$A:$I,4,FALSE)</f>
        <v>1.04</v>
      </c>
      <c r="L2256" s="121">
        <f t="shared" si="490"/>
        <v>0</v>
      </c>
      <c r="M2256" s="29">
        <v>15</v>
      </c>
      <c r="N2256" s="31">
        <f t="shared" si="491"/>
        <v>0</v>
      </c>
      <c r="O2256" s="29">
        <v>1.1000000000000001</v>
      </c>
      <c r="P2256" s="29">
        <v>36</v>
      </c>
      <c r="Q2256" s="32">
        <f t="shared" si="492"/>
        <v>0</v>
      </c>
      <c r="R2256" s="122">
        <f t="shared" si="493"/>
        <v>0</v>
      </c>
      <c r="S2256" s="25">
        <f>VLOOKUP($A2256,'2021-22 Salary &amp; Benefits'!$A:$I,5,FALSE)</f>
        <v>67585</v>
      </c>
      <c r="T2256" s="25">
        <f>VLOOKUP($A2256,'2021-22 Salary &amp; Benefits'!$A:$I,6,FALSE)</f>
        <v>68937</v>
      </c>
      <c r="U2256" s="26">
        <f t="shared" si="499"/>
        <v>0</v>
      </c>
      <c r="V2256" s="26">
        <f t="shared" si="494"/>
        <v>0</v>
      </c>
      <c r="W2256" s="26">
        <f>'2021-22 Salary &amp; Benefits'!G$6</f>
        <v>11848.32</v>
      </c>
      <c r="X2256" s="28">
        <f>'2021-22 Salary &amp; Benefits'!H$6</f>
        <v>0.2271</v>
      </c>
      <c r="Y2256" s="28">
        <f>'2021-22 Salary &amp; Benefits'!I$6</f>
        <v>0.22070000000000001</v>
      </c>
      <c r="Z2256" s="26">
        <f t="shared" si="495"/>
        <v>0</v>
      </c>
      <c r="AA2256" s="27">
        <f t="shared" si="500"/>
        <v>0</v>
      </c>
      <c r="AB2256" s="27">
        <f t="shared" si="496"/>
        <v>0</v>
      </c>
      <c r="AC2256" s="27">
        <f t="shared" si="497"/>
        <v>0</v>
      </c>
      <c r="AD2256" s="26">
        <f t="shared" si="498"/>
        <v>0</v>
      </c>
      <c r="AE2256" s="63"/>
      <c r="AF2256" s="63"/>
      <c r="AG2256" s="63"/>
      <c r="AH2256" s="63"/>
      <c r="AI2256" s="63"/>
      <c r="AJ2256" s="63"/>
      <c r="AK2256" s="63"/>
      <c r="AL2256" s="63"/>
    </row>
    <row r="2257" spans="1:38">
      <c r="A2257" s="129" t="s">
        <v>2577</v>
      </c>
      <c r="B2257" s="129" t="s">
        <v>2256</v>
      </c>
      <c r="C2257" s="130">
        <v>4448</v>
      </c>
      <c r="D2257" s="129" t="s">
        <v>1060</v>
      </c>
      <c r="E2257" s="169">
        <f>VLOOKUP($C2257,'2020-21 School Level AAFTE'!$C:$Z,11,FALSE)</f>
        <v>0.30790000000000001</v>
      </c>
      <c r="F2257" s="169" t="str">
        <f>VLOOKUP($C2257,'2020-21 School Level AAFTE'!$C:$Z,8,FALSE)</f>
        <v>No</v>
      </c>
      <c r="G2257" s="167">
        <f>VLOOKUP($C2257,'2020-21 School Level AAFTE'!$C:$I,7,FALSE)</f>
        <v>423.88</v>
      </c>
      <c r="H2257" s="145">
        <f>IFERROR(IF(F2257= "yes",VLOOKUP(C2257,Summary!$B:$I,5,0),0),0)</f>
        <v>0</v>
      </c>
      <c r="I2257" s="144">
        <f t="shared" si="489"/>
        <v>0</v>
      </c>
      <c r="J2257" s="101">
        <f>VLOOKUP($A2257,'2021-22 Salary &amp; Benefits'!$A:$I,3,FALSE)</f>
        <v>1.04</v>
      </c>
      <c r="K2257" s="101">
        <f>VLOOKUP($A2257,'2021-22 Salary &amp; Benefits'!$A:$I,4,FALSE)</f>
        <v>1.04</v>
      </c>
      <c r="L2257" s="121">
        <f t="shared" si="490"/>
        <v>0</v>
      </c>
      <c r="M2257" s="29">
        <v>15</v>
      </c>
      <c r="N2257" s="31">
        <f t="shared" si="491"/>
        <v>0</v>
      </c>
      <c r="O2257" s="29">
        <v>1.1000000000000001</v>
      </c>
      <c r="P2257" s="29">
        <v>36</v>
      </c>
      <c r="Q2257" s="32">
        <f t="shared" si="492"/>
        <v>0</v>
      </c>
      <c r="R2257" s="122">
        <f t="shared" si="493"/>
        <v>0</v>
      </c>
      <c r="S2257" s="25">
        <f>VLOOKUP($A2257,'2021-22 Salary &amp; Benefits'!$A:$I,5,FALSE)</f>
        <v>67585</v>
      </c>
      <c r="T2257" s="25">
        <f>VLOOKUP($A2257,'2021-22 Salary &amp; Benefits'!$A:$I,6,FALSE)</f>
        <v>68937</v>
      </c>
      <c r="U2257" s="26">
        <f t="shared" si="499"/>
        <v>0</v>
      </c>
      <c r="V2257" s="26">
        <f t="shared" si="494"/>
        <v>0</v>
      </c>
      <c r="W2257" s="26">
        <f>'2021-22 Salary &amp; Benefits'!G$6</f>
        <v>11848.32</v>
      </c>
      <c r="X2257" s="28">
        <f>'2021-22 Salary &amp; Benefits'!H$6</f>
        <v>0.2271</v>
      </c>
      <c r="Y2257" s="28">
        <f>'2021-22 Salary &amp; Benefits'!I$6</f>
        <v>0.22070000000000001</v>
      </c>
      <c r="Z2257" s="26">
        <f t="shared" si="495"/>
        <v>0</v>
      </c>
      <c r="AA2257" s="27">
        <f t="shared" si="500"/>
        <v>0</v>
      </c>
      <c r="AB2257" s="27">
        <f t="shared" si="496"/>
        <v>0</v>
      </c>
      <c r="AC2257" s="27">
        <f t="shared" si="497"/>
        <v>0</v>
      </c>
      <c r="AD2257" s="26">
        <f t="shared" si="498"/>
        <v>0</v>
      </c>
      <c r="AE2257" s="63"/>
      <c r="AF2257" s="63"/>
      <c r="AG2257" s="63"/>
      <c r="AH2257" s="63"/>
      <c r="AI2257" s="63"/>
      <c r="AJ2257" s="63"/>
      <c r="AK2257" s="63"/>
      <c r="AL2257" s="63"/>
    </row>
    <row r="2258" spans="1:38">
      <c r="A2258" s="129" t="s">
        <v>2577</v>
      </c>
      <c r="B2258" s="129" t="s">
        <v>2256</v>
      </c>
      <c r="C2258" s="130">
        <v>2758</v>
      </c>
      <c r="D2258" s="129" t="s">
        <v>2258</v>
      </c>
      <c r="E2258" s="169">
        <f>VLOOKUP($C2258,'2020-21 School Level AAFTE'!$C:$Z,11,FALSE)</f>
        <v>0.52680000000000005</v>
      </c>
      <c r="F2258" s="169" t="str">
        <f>VLOOKUP($C2258,'2020-21 School Level AAFTE'!$C:$Z,8,FALSE)</f>
        <v>Yes</v>
      </c>
      <c r="G2258" s="167">
        <f>VLOOKUP($C2258,'2020-21 School Level AAFTE'!$C:$I,7,FALSE)</f>
        <v>189.7</v>
      </c>
      <c r="H2258" s="145">
        <f>IFERROR(IF(F2258= "yes",VLOOKUP(C2258,Summary!$B:$I,5,0),0),0)</f>
        <v>0</v>
      </c>
      <c r="I2258" s="144">
        <f t="shared" si="489"/>
        <v>189.7</v>
      </c>
      <c r="J2258" s="101">
        <f>VLOOKUP($A2258,'2021-22 Salary &amp; Benefits'!$A:$I,3,FALSE)</f>
        <v>1.04</v>
      </c>
      <c r="K2258" s="101">
        <f>VLOOKUP($A2258,'2021-22 Salary &amp; Benefits'!$A:$I,4,FALSE)</f>
        <v>1.04</v>
      </c>
      <c r="L2258" s="121">
        <f t="shared" si="490"/>
        <v>189.7</v>
      </c>
      <c r="M2258" s="29">
        <v>15</v>
      </c>
      <c r="N2258" s="31">
        <f t="shared" si="491"/>
        <v>12.646666666666667</v>
      </c>
      <c r="O2258" s="29">
        <v>1.1000000000000001</v>
      </c>
      <c r="P2258" s="29">
        <v>36</v>
      </c>
      <c r="Q2258" s="32">
        <f t="shared" si="492"/>
        <v>500.80800000000005</v>
      </c>
      <c r="R2258" s="122">
        <f t="shared" si="493"/>
        <v>0.55645333333333336</v>
      </c>
      <c r="S2258" s="25">
        <f>VLOOKUP($A2258,'2021-22 Salary &amp; Benefits'!$A:$I,5,FALSE)</f>
        <v>67585</v>
      </c>
      <c r="T2258" s="25">
        <f>VLOOKUP($A2258,'2021-22 Salary &amp; Benefits'!$A:$I,6,FALSE)</f>
        <v>68937</v>
      </c>
      <c r="U2258" s="26">
        <f t="shared" si="499"/>
        <v>39112.214474666675</v>
      </c>
      <c r="V2258" s="26">
        <f t="shared" si="494"/>
        <v>782.41790293332451</v>
      </c>
      <c r="W2258" s="26">
        <f>'2021-22 Salary &amp; Benefits'!G$6</f>
        <v>11848.32</v>
      </c>
      <c r="X2258" s="28">
        <f>'2021-22 Salary &amp; Benefits'!H$6</f>
        <v>0.2271</v>
      </c>
      <c r="Y2258" s="28">
        <f>'2021-22 Salary &amp; Benefits'!I$6</f>
        <v>0.22070000000000001</v>
      </c>
      <c r="Z2258" s="26">
        <f t="shared" si="495"/>
        <v>15648.100696774187</v>
      </c>
      <c r="AA2258" s="27">
        <f t="shared" si="500"/>
        <v>664.91053962666672</v>
      </c>
      <c r="AB2258" s="27">
        <f t="shared" si="496"/>
        <v>146.74575609560534</v>
      </c>
      <c r="AC2258" s="27">
        <f t="shared" si="497"/>
        <v>811.65629572227203</v>
      </c>
      <c r="AD2258" s="26">
        <f t="shared" si="498"/>
        <v>56354.389370096455</v>
      </c>
      <c r="AE2258" s="63"/>
      <c r="AF2258" s="63"/>
      <c r="AG2258" s="63"/>
      <c r="AH2258" s="63"/>
      <c r="AI2258" s="63"/>
      <c r="AJ2258" s="63"/>
      <c r="AK2258" s="63"/>
      <c r="AL2258" s="63"/>
    </row>
    <row r="2259" spans="1:38">
      <c r="A2259" s="129" t="s">
        <v>2577</v>
      </c>
      <c r="B2259" s="129" t="s">
        <v>2256</v>
      </c>
      <c r="C2259" s="130">
        <v>3207</v>
      </c>
      <c r="D2259" s="129" t="s">
        <v>2260</v>
      </c>
      <c r="E2259" s="169">
        <f>VLOOKUP($C2259,'2020-21 School Level AAFTE'!$C:$Z,11,FALSE)</f>
        <v>0.52080000000000004</v>
      </c>
      <c r="F2259" s="169" t="str">
        <f>VLOOKUP($C2259,'2020-21 School Level AAFTE'!$C:$Z,8,FALSE)</f>
        <v>Yes</v>
      </c>
      <c r="G2259" s="167">
        <f>VLOOKUP($C2259,'2020-21 School Level AAFTE'!$C:$I,7,FALSE)</f>
        <v>298.3</v>
      </c>
      <c r="H2259" s="145">
        <f>IFERROR(IF(F2259= "yes",VLOOKUP(C2259,Summary!$B:$I,5,0),0),0)</f>
        <v>0</v>
      </c>
      <c r="I2259" s="144">
        <f t="shared" si="489"/>
        <v>298.3</v>
      </c>
      <c r="J2259" s="101">
        <f>VLOOKUP($A2259,'2021-22 Salary &amp; Benefits'!$A:$I,3,FALSE)</f>
        <v>1.04</v>
      </c>
      <c r="K2259" s="101">
        <f>VLOOKUP($A2259,'2021-22 Salary &amp; Benefits'!$A:$I,4,FALSE)</f>
        <v>1.04</v>
      </c>
      <c r="L2259" s="121">
        <f t="shared" si="490"/>
        <v>298.3</v>
      </c>
      <c r="M2259" s="29">
        <v>15</v>
      </c>
      <c r="N2259" s="31">
        <f t="shared" si="491"/>
        <v>19.886666666666667</v>
      </c>
      <c r="O2259" s="29">
        <v>1.1000000000000001</v>
      </c>
      <c r="P2259" s="29">
        <v>36</v>
      </c>
      <c r="Q2259" s="32">
        <f t="shared" si="492"/>
        <v>787.51200000000006</v>
      </c>
      <c r="R2259" s="122">
        <f t="shared" si="493"/>
        <v>0.87501333333333342</v>
      </c>
      <c r="S2259" s="25">
        <f>VLOOKUP($A2259,'2021-22 Salary &amp; Benefits'!$A:$I,5,FALSE)</f>
        <v>67585</v>
      </c>
      <c r="T2259" s="25">
        <f>VLOOKUP($A2259,'2021-22 Salary &amp; Benefits'!$A:$I,6,FALSE)</f>
        <v>68937</v>
      </c>
      <c r="U2259" s="26">
        <f t="shared" si="499"/>
        <v>61503.28717866668</v>
      </c>
      <c r="V2259" s="26">
        <f t="shared" si="494"/>
        <v>1230.3387477333235</v>
      </c>
      <c r="W2259" s="26">
        <f>'2021-22 Salary &amp; Benefits'!G$6</f>
        <v>11848.32</v>
      </c>
      <c r="X2259" s="28">
        <f>'2021-22 Salary &amp; Benefits'!H$6</f>
        <v>0.2271</v>
      </c>
      <c r="Y2259" s="28">
        <f>'2021-22 Salary &amp; Benefits'!I$6</f>
        <v>0.22070000000000001</v>
      </c>
      <c r="Z2259" s="26">
        <f t="shared" si="495"/>
        <v>24606.370257499948</v>
      </c>
      <c r="AA2259" s="27">
        <f t="shared" si="500"/>
        <v>1045.5604321066667</v>
      </c>
      <c r="AB2259" s="27">
        <f t="shared" si="496"/>
        <v>230.75518736594134</v>
      </c>
      <c r="AC2259" s="27">
        <f t="shared" si="497"/>
        <v>1276.315619472608</v>
      </c>
      <c r="AD2259" s="26">
        <f t="shared" si="498"/>
        <v>88616.311803372562</v>
      </c>
      <c r="AE2259" s="63"/>
      <c r="AF2259" s="63"/>
      <c r="AG2259" s="63"/>
      <c r="AH2259" s="63"/>
      <c r="AI2259" s="63"/>
      <c r="AJ2259" s="63"/>
      <c r="AK2259" s="63"/>
      <c r="AL2259" s="63"/>
    </row>
    <row r="2260" spans="1:38">
      <c r="A2260" s="129" t="s">
        <v>2577</v>
      </c>
      <c r="B2260" s="129" t="s">
        <v>2256</v>
      </c>
      <c r="C2260" s="130">
        <v>3074</v>
      </c>
      <c r="D2260" s="129" t="s">
        <v>1914</v>
      </c>
      <c r="E2260" s="169">
        <f>VLOOKUP($C2260,'2020-21 School Level AAFTE'!$C:$Z,11,FALSE)</f>
        <v>0.40250000000000002</v>
      </c>
      <c r="F2260" s="169" t="str">
        <f>VLOOKUP($C2260,'2020-21 School Level AAFTE'!$C:$Z,8,FALSE)</f>
        <v>No</v>
      </c>
      <c r="G2260" s="167">
        <f>VLOOKUP($C2260,'2020-21 School Level AAFTE'!$C:$I,7,FALSE)</f>
        <v>1418.21</v>
      </c>
      <c r="H2260" s="145">
        <f>IFERROR(IF(F2260= "yes",VLOOKUP(C2260,Summary!$B:$I,5,0),0),0)</f>
        <v>0</v>
      </c>
      <c r="I2260" s="144">
        <f t="shared" si="489"/>
        <v>0</v>
      </c>
      <c r="J2260" s="101">
        <f>VLOOKUP($A2260,'2021-22 Salary &amp; Benefits'!$A:$I,3,FALSE)</f>
        <v>1.04</v>
      </c>
      <c r="K2260" s="101">
        <f>VLOOKUP($A2260,'2021-22 Salary &amp; Benefits'!$A:$I,4,FALSE)</f>
        <v>1.04</v>
      </c>
      <c r="L2260" s="121">
        <f t="shared" si="490"/>
        <v>0</v>
      </c>
      <c r="M2260" s="29">
        <v>15</v>
      </c>
      <c r="N2260" s="31">
        <f t="shared" si="491"/>
        <v>0</v>
      </c>
      <c r="O2260" s="29">
        <v>1.1000000000000001</v>
      </c>
      <c r="P2260" s="29">
        <v>36</v>
      </c>
      <c r="Q2260" s="32">
        <f t="shared" si="492"/>
        <v>0</v>
      </c>
      <c r="R2260" s="122">
        <f t="shared" si="493"/>
        <v>0</v>
      </c>
      <c r="S2260" s="25">
        <f>VLOOKUP($A2260,'2021-22 Salary &amp; Benefits'!$A:$I,5,FALSE)</f>
        <v>67585</v>
      </c>
      <c r="T2260" s="25">
        <f>VLOOKUP($A2260,'2021-22 Salary &amp; Benefits'!$A:$I,6,FALSE)</f>
        <v>68937</v>
      </c>
      <c r="U2260" s="26">
        <f t="shared" si="499"/>
        <v>0</v>
      </c>
      <c r="V2260" s="26">
        <f t="shared" si="494"/>
        <v>0</v>
      </c>
      <c r="W2260" s="26">
        <f>'2021-22 Salary &amp; Benefits'!G$6</f>
        <v>11848.32</v>
      </c>
      <c r="X2260" s="28">
        <f>'2021-22 Salary &amp; Benefits'!H$6</f>
        <v>0.2271</v>
      </c>
      <c r="Y2260" s="28">
        <f>'2021-22 Salary &amp; Benefits'!I$6</f>
        <v>0.22070000000000001</v>
      </c>
      <c r="Z2260" s="26">
        <f t="shared" si="495"/>
        <v>0</v>
      </c>
      <c r="AA2260" s="27">
        <f t="shared" si="500"/>
        <v>0</v>
      </c>
      <c r="AB2260" s="27">
        <f t="shared" si="496"/>
        <v>0</v>
      </c>
      <c r="AC2260" s="27">
        <f t="shared" si="497"/>
        <v>0</v>
      </c>
      <c r="AD2260" s="26">
        <f t="shared" si="498"/>
        <v>0</v>
      </c>
      <c r="AE2260" s="63"/>
      <c r="AF2260" s="63"/>
      <c r="AG2260" s="63"/>
      <c r="AH2260" s="63"/>
      <c r="AI2260" s="63"/>
      <c r="AJ2260" s="63"/>
      <c r="AK2260" s="63"/>
      <c r="AL2260" s="63"/>
    </row>
    <row r="2261" spans="1:38">
      <c r="A2261" s="129" t="s">
        <v>2577</v>
      </c>
      <c r="B2261" s="129" t="s">
        <v>2256</v>
      </c>
      <c r="C2261" s="130">
        <v>4040</v>
      </c>
      <c r="D2261" s="129" t="s">
        <v>2262</v>
      </c>
      <c r="E2261" s="169">
        <f>VLOOKUP($C2261,'2020-21 School Level AAFTE'!$C:$Z,11,FALSE)</f>
        <v>0.47360000000000002</v>
      </c>
      <c r="F2261" s="169" t="str">
        <f>VLOOKUP($C2261,'2020-21 School Level AAFTE'!$C:$Z,8,FALSE)</f>
        <v>No</v>
      </c>
      <c r="G2261" s="167">
        <f>VLOOKUP($C2261,'2020-21 School Level AAFTE'!$C:$I,7,FALSE)</f>
        <v>839.28</v>
      </c>
      <c r="H2261" s="145">
        <f>IFERROR(IF(F2261= "yes",VLOOKUP(C2261,Summary!$B:$I,5,0),0),0)</f>
        <v>0</v>
      </c>
      <c r="I2261" s="144">
        <f t="shared" si="489"/>
        <v>0</v>
      </c>
      <c r="J2261" s="101">
        <f>VLOOKUP($A2261,'2021-22 Salary &amp; Benefits'!$A:$I,3,FALSE)</f>
        <v>1.04</v>
      </c>
      <c r="K2261" s="101">
        <f>VLOOKUP($A2261,'2021-22 Salary &amp; Benefits'!$A:$I,4,FALSE)</f>
        <v>1.04</v>
      </c>
      <c r="L2261" s="121">
        <f t="shared" si="490"/>
        <v>0</v>
      </c>
      <c r="M2261" s="29">
        <v>15</v>
      </c>
      <c r="N2261" s="31">
        <f t="shared" si="491"/>
        <v>0</v>
      </c>
      <c r="O2261" s="29">
        <v>1.1000000000000001</v>
      </c>
      <c r="P2261" s="29">
        <v>36</v>
      </c>
      <c r="Q2261" s="32">
        <f t="shared" si="492"/>
        <v>0</v>
      </c>
      <c r="R2261" s="122">
        <f t="shared" si="493"/>
        <v>0</v>
      </c>
      <c r="S2261" s="25">
        <f>VLOOKUP($A2261,'2021-22 Salary &amp; Benefits'!$A:$I,5,FALSE)</f>
        <v>67585</v>
      </c>
      <c r="T2261" s="25">
        <f>VLOOKUP($A2261,'2021-22 Salary &amp; Benefits'!$A:$I,6,FALSE)</f>
        <v>68937</v>
      </c>
      <c r="U2261" s="26">
        <f t="shared" si="499"/>
        <v>0</v>
      </c>
      <c r="V2261" s="26">
        <f t="shared" si="494"/>
        <v>0</v>
      </c>
      <c r="W2261" s="26">
        <f>'2021-22 Salary &amp; Benefits'!G$6</f>
        <v>11848.32</v>
      </c>
      <c r="X2261" s="28">
        <f>'2021-22 Salary &amp; Benefits'!H$6</f>
        <v>0.2271</v>
      </c>
      <c r="Y2261" s="28">
        <f>'2021-22 Salary &amp; Benefits'!I$6</f>
        <v>0.22070000000000001</v>
      </c>
      <c r="Z2261" s="26">
        <f t="shared" si="495"/>
        <v>0</v>
      </c>
      <c r="AA2261" s="27">
        <f t="shared" si="500"/>
        <v>0</v>
      </c>
      <c r="AB2261" s="27">
        <f t="shared" si="496"/>
        <v>0</v>
      </c>
      <c r="AC2261" s="27">
        <f t="shared" si="497"/>
        <v>0</v>
      </c>
      <c r="AD2261" s="26">
        <f t="shared" si="498"/>
        <v>0</v>
      </c>
      <c r="AE2261" s="63"/>
      <c r="AF2261" s="63"/>
      <c r="AG2261" s="63"/>
      <c r="AH2261" s="63"/>
      <c r="AI2261" s="63"/>
      <c r="AJ2261" s="63"/>
      <c r="AK2261" s="63"/>
      <c r="AL2261" s="63"/>
    </row>
    <row r="2262" spans="1:38">
      <c r="A2262" s="129" t="s">
        <v>2577</v>
      </c>
      <c r="B2262" s="129" t="s">
        <v>2256</v>
      </c>
      <c r="C2262" s="130">
        <v>4506</v>
      </c>
      <c r="D2262" s="129" t="s">
        <v>2263</v>
      </c>
      <c r="E2262" s="169">
        <f>VLOOKUP($C2262,'2020-21 School Level AAFTE'!$C:$Z,11,FALSE)</f>
        <v>0.49909999999999999</v>
      </c>
      <c r="F2262" s="169" t="str">
        <f>VLOOKUP($C2262,'2020-21 School Level AAFTE'!$C:$Z,8,FALSE)</f>
        <v>No</v>
      </c>
      <c r="G2262" s="167">
        <f>VLOOKUP($C2262,'2020-21 School Level AAFTE'!$C:$I,7,FALSE)</f>
        <v>764.04</v>
      </c>
      <c r="H2262" s="145">
        <f>IFERROR(IF(F2262= "yes",VLOOKUP(C2262,Summary!$B:$I,5,0),0),0)</f>
        <v>0</v>
      </c>
      <c r="I2262" s="144">
        <f t="shared" si="489"/>
        <v>0</v>
      </c>
      <c r="J2262" s="101">
        <f>VLOOKUP($A2262,'2021-22 Salary &amp; Benefits'!$A:$I,3,FALSE)</f>
        <v>1.04</v>
      </c>
      <c r="K2262" s="101">
        <f>VLOOKUP($A2262,'2021-22 Salary &amp; Benefits'!$A:$I,4,FALSE)</f>
        <v>1.04</v>
      </c>
      <c r="L2262" s="121">
        <f t="shared" si="490"/>
        <v>0</v>
      </c>
      <c r="M2262" s="29">
        <v>15</v>
      </c>
      <c r="N2262" s="31">
        <f t="shared" si="491"/>
        <v>0</v>
      </c>
      <c r="O2262" s="29">
        <v>1.1000000000000001</v>
      </c>
      <c r="P2262" s="29">
        <v>36</v>
      </c>
      <c r="Q2262" s="32">
        <f t="shared" si="492"/>
        <v>0</v>
      </c>
      <c r="R2262" s="122">
        <f t="shared" si="493"/>
        <v>0</v>
      </c>
      <c r="S2262" s="25">
        <f>VLOOKUP($A2262,'2021-22 Salary &amp; Benefits'!$A:$I,5,FALSE)</f>
        <v>67585</v>
      </c>
      <c r="T2262" s="25">
        <f>VLOOKUP($A2262,'2021-22 Salary &amp; Benefits'!$A:$I,6,FALSE)</f>
        <v>68937</v>
      </c>
      <c r="U2262" s="26">
        <f t="shared" si="499"/>
        <v>0</v>
      </c>
      <c r="V2262" s="26">
        <f t="shared" si="494"/>
        <v>0</v>
      </c>
      <c r="W2262" s="26">
        <f>'2021-22 Salary &amp; Benefits'!G$6</f>
        <v>11848.32</v>
      </c>
      <c r="X2262" s="28">
        <f>'2021-22 Salary &amp; Benefits'!H$6</f>
        <v>0.2271</v>
      </c>
      <c r="Y2262" s="28">
        <f>'2021-22 Salary &amp; Benefits'!I$6</f>
        <v>0.22070000000000001</v>
      </c>
      <c r="Z2262" s="26">
        <f t="shared" si="495"/>
        <v>0</v>
      </c>
      <c r="AA2262" s="27">
        <f t="shared" si="500"/>
        <v>0</v>
      </c>
      <c r="AB2262" s="27">
        <f t="shared" si="496"/>
        <v>0</v>
      </c>
      <c r="AC2262" s="27">
        <f t="shared" si="497"/>
        <v>0</v>
      </c>
      <c r="AD2262" s="26">
        <f t="shared" si="498"/>
        <v>0</v>
      </c>
      <c r="AE2262" s="63"/>
      <c r="AF2262" s="63"/>
      <c r="AG2262" s="63"/>
      <c r="AH2262" s="63"/>
      <c r="AI2262" s="63"/>
      <c r="AJ2262" s="63"/>
      <c r="AK2262" s="63"/>
      <c r="AL2262" s="63"/>
    </row>
    <row r="2263" spans="1:38">
      <c r="A2263" s="129" t="s">
        <v>2577</v>
      </c>
      <c r="B2263" s="129" t="s">
        <v>2256</v>
      </c>
      <c r="C2263" s="130">
        <v>5540</v>
      </c>
      <c r="D2263" s="129" t="s">
        <v>3187</v>
      </c>
      <c r="E2263" s="169">
        <f>VLOOKUP($C2263,'2020-21 School Level AAFTE'!$C:$Z,11,FALSE)</f>
        <v>0.5</v>
      </c>
      <c r="F2263" s="169" t="str">
        <f>VLOOKUP($C2263,'2020-21 School Level AAFTE'!$C:$Z,8,FALSE)</f>
        <v>Yes</v>
      </c>
      <c r="G2263" s="167">
        <f>VLOOKUP($C2263,'2020-21 School Level AAFTE'!$C:$I,7,FALSE)</f>
        <v>28.950000000000003</v>
      </c>
      <c r="H2263" s="145">
        <f>IFERROR(IF(F2263= "yes",VLOOKUP(C2263,Summary!$B:$I,5,0),0),0)</f>
        <v>0</v>
      </c>
      <c r="I2263" s="144">
        <f t="shared" si="489"/>
        <v>28.950000000000003</v>
      </c>
      <c r="J2263" s="101">
        <f>VLOOKUP($A2263,'2021-22 Salary &amp; Benefits'!$A:$I,3,FALSE)</f>
        <v>1.04</v>
      </c>
      <c r="K2263" s="101">
        <f>VLOOKUP($A2263,'2021-22 Salary &amp; Benefits'!$A:$I,4,FALSE)</f>
        <v>1.04</v>
      </c>
      <c r="L2263" s="121">
        <f t="shared" si="490"/>
        <v>28.950000000000003</v>
      </c>
      <c r="M2263" s="29">
        <v>15</v>
      </c>
      <c r="N2263" s="31">
        <f t="shared" si="491"/>
        <v>1.9300000000000002</v>
      </c>
      <c r="O2263" s="29">
        <v>1.1000000000000001</v>
      </c>
      <c r="P2263" s="29">
        <v>36</v>
      </c>
      <c r="Q2263" s="32">
        <f t="shared" si="492"/>
        <v>76.428000000000011</v>
      </c>
      <c r="R2263" s="122">
        <f t="shared" si="493"/>
        <v>8.4920000000000009E-2</v>
      </c>
      <c r="S2263" s="25">
        <f>VLOOKUP($A2263,'2021-22 Salary &amp; Benefits'!$A:$I,5,FALSE)</f>
        <v>67585</v>
      </c>
      <c r="T2263" s="25">
        <f>VLOOKUP($A2263,'2021-22 Salary &amp; Benefits'!$A:$I,6,FALSE)</f>
        <v>68937</v>
      </c>
      <c r="U2263" s="26">
        <f t="shared" si="499"/>
        <v>5968.8909280000016</v>
      </c>
      <c r="V2263" s="26">
        <f t="shared" si="494"/>
        <v>119.40431359999911</v>
      </c>
      <c r="W2263" s="26">
        <f>'2021-22 Salary &amp; Benefits'!G$6</f>
        <v>11848.32</v>
      </c>
      <c r="X2263" s="28">
        <f>'2021-22 Salary &amp; Benefits'!H$6</f>
        <v>0.2271</v>
      </c>
      <c r="Y2263" s="28">
        <f>'2021-22 Salary &amp; Benefits'!I$6</f>
        <v>0.22070000000000001</v>
      </c>
      <c r="Z2263" s="26">
        <f t="shared" si="495"/>
        <v>2388.0469961603203</v>
      </c>
      <c r="AA2263" s="27">
        <f t="shared" si="500"/>
        <v>101.47158736000003</v>
      </c>
      <c r="AB2263" s="27">
        <f t="shared" si="496"/>
        <v>22.394779330352009</v>
      </c>
      <c r="AC2263" s="27">
        <f t="shared" si="497"/>
        <v>123.86636669035204</v>
      </c>
      <c r="AD2263" s="26">
        <f t="shared" si="498"/>
        <v>8600.2086044506723</v>
      </c>
      <c r="AE2263" s="63"/>
      <c r="AF2263" s="63"/>
      <c r="AG2263" s="63"/>
      <c r="AH2263" s="63"/>
      <c r="AI2263" s="63"/>
      <c r="AJ2263" s="63"/>
      <c r="AK2263" s="63"/>
      <c r="AL2263" s="63"/>
    </row>
    <row r="2264" spans="1:38">
      <c r="A2264" s="129" t="s">
        <v>2577</v>
      </c>
      <c r="B2264" s="129" t="s">
        <v>2256</v>
      </c>
      <c r="C2264" s="130">
        <v>5008</v>
      </c>
      <c r="D2264" s="129" t="s">
        <v>3302</v>
      </c>
      <c r="E2264" s="169">
        <f>VLOOKUP($C2264,'2020-21 School Level AAFTE'!$C:$Z,11,FALSE)</f>
        <v>0</v>
      </c>
      <c r="F2264" s="169" t="str">
        <f>VLOOKUP($C2264,'2020-21 School Level AAFTE'!$C:$Z,8,FALSE)</f>
        <v>No</v>
      </c>
      <c r="G2264" s="167">
        <f>VLOOKUP($C2264,'2020-21 School Level AAFTE'!$C:$I,7,FALSE)</f>
        <v>0</v>
      </c>
      <c r="H2264" s="145">
        <f>IFERROR(IF(F2264= "yes",VLOOKUP(C2264,Summary!$B:$I,5,0),0),0)</f>
        <v>0</v>
      </c>
      <c r="I2264" s="144">
        <f t="shared" si="489"/>
        <v>0</v>
      </c>
      <c r="J2264" s="101">
        <f>VLOOKUP($A2264,'2021-22 Salary &amp; Benefits'!$A:$I,3,FALSE)</f>
        <v>1.04</v>
      </c>
      <c r="K2264" s="101">
        <f>VLOOKUP($A2264,'2021-22 Salary &amp; Benefits'!$A:$I,4,FALSE)</f>
        <v>1.04</v>
      </c>
      <c r="L2264" s="121">
        <f t="shared" si="490"/>
        <v>0</v>
      </c>
      <c r="M2264" s="29">
        <v>15</v>
      </c>
      <c r="N2264" s="31">
        <f t="shared" si="491"/>
        <v>0</v>
      </c>
      <c r="O2264" s="29">
        <v>1.1000000000000001</v>
      </c>
      <c r="P2264" s="29">
        <v>36</v>
      </c>
      <c r="Q2264" s="32">
        <f t="shared" si="492"/>
        <v>0</v>
      </c>
      <c r="R2264" s="122">
        <f t="shared" si="493"/>
        <v>0</v>
      </c>
      <c r="S2264" s="25">
        <f>VLOOKUP($A2264,'2021-22 Salary &amp; Benefits'!$A:$I,5,FALSE)</f>
        <v>67585</v>
      </c>
      <c r="T2264" s="25">
        <f>VLOOKUP($A2264,'2021-22 Salary &amp; Benefits'!$A:$I,6,FALSE)</f>
        <v>68937</v>
      </c>
      <c r="U2264" s="26">
        <f t="shared" si="499"/>
        <v>0</v>
      </c>
      <c r="V2264" s="26">
        <f t="shared" si="494"/>
        <v>0</v>
      </c>
      <c r="W2264" s="26">
        <f>'2021-22 Salary &amp; Benefits'!G$6</f>
        <v>11848.32</v>
      </c>
      <c r="X2264" s="28">
        <f>'2021-22 Salary &amp; Benefits'!H$6</f>
        <v>0.2271</v>
      </c>
      <c r="Y2264" s="28">
        <f>'2021-22 Salary &amp; Benefits'!I$6</f>
        <v>0.22070000000000001</v>
      </c>
      <c r="Z2264" s="26">
        <f t="shared" si="495"/>
        <v>0</v>
      </c>
      <c r="AA2264" s="27">
        <f t="shared" si="500"/>
        <v>0</v>
      </c>
      <c r="AB2264" s="27">
        <f t="shared" si="496"/>
        <v>0</v>
      </c>
      <c r="AC2264" s="27">
        <f t="shared" si="497"/>
        <v>0</v>
      </c>
      <c r="AD2264" s="26">
        <f t="shared" si="498"/>
        <v>0</v>
      </c>
      <c r="AE2264" s="63"/>
      <c r="AF2264" s="63"/>
      <c r="AG2264" s="63"/>
      <c r="AH2264" s="63"/>
      <c r="AI2264" s="63"/>
      <c r="AJ2264" s="63"/>
      <c r="AK2264" s="63"/>
      <c r="AL2264" s="63"/>
    </row>
    <row r="2265" spans="1:38">
      <c r="A2265" s="129" t="s">
        <v>2577</v>
      </c>
      <c r="B2265" s="129" t="s">
        <v>2256</v>
      </c>
      <c r="C2265" s="130">
        <v>5505</v>
      </c>
      <c r="D2265" s="129" t="s">
        <v>2774</v>
      </c>
      <c r="E2265" s="169">
        <f>VLOOKUP($C2265,'2020-21 School Level AAFTE'!$C:$Z,11,FALSE)</f>
        <v>0.27829999999999999</v>
      </c>
      <c r="F2265" s="169" t="str">
        <f>VLOOKUP($C2265,'2020-21 School Level AAFTE'!$C:$Z,8,FALSE)</f>
        <v>No</v>
      </c>
      <c r="G2265" s="167">
        <f>VLOOKUP($C2265,'2020-21 School Level AAFTE'!$C:$I,7,FALSE)</f>
        <v>35.520000000000003</v>
      </c>
      <c r="H2265" s="145">
        <f>IFERROR(IF(F2265= "yes",VLOOKUP(C2265,Summary!$B:$I,5,0),0),0)</f>
        <v>0</v>
      </c>
      <c r="I2265" s="144">
        <f t="shared" si="489"/>
        <v>0</v>
      </c>
      <c r="J2265" s="101">
        <f>VLOOKUP($A2265,'2021-22 Salary &amp; Benefits'!$A:$I,3,FALSE)</f>
        <v>1.04</v>
      </c>
      <c r="K2265" s="101">
        <f>VLOOKUP($A2265,'2021-22 Salary &amp; Benefits'!$A:$I,4,FALSE)</f>
        <v>1.04</v>
      </c>
      <c r="L2265" s="121">
        <f t="shared" si="490"/>
        <v>0</v>
      </c>
      <c r="M2265" s="29">
        <v>15</v>
      </c>
      <c r="N2265" s="31">
        <f t="shared" si="491"/>
        <v>0</v>
      </c>
      <c r="O2265" s="29">
        <v>1.1000000000000001</v>
      </c>
      <c r="P2265" s="29">
        <v>36</v>
      </c>
      <c r="Q2265" s="32">
        <f t="shared" si="492"/>
        <v>0</v>
      </c>
      <c r="R2265" s="122">
        <f t="shared" si="493"/>
        <v>0</v>
      </c>
      <c r="S2265" s="25">
        <f>VLOOKUP($A2265,'2021-22 Salary &amp; Benefits'!$A:$I,5,FALSE)</f>
        <v>67585</v>
      </c>
      <c r="T2265" s="25">
        <f>VLOOKUP($A2265,'2021-22 Salary &amp; Benefits'!$A:$I,6,FALSE)</f>
        <v>68937</v>
      </c>
      <c r="U2265" s="26">
        <f t="shared" si="499"/>
        <v>0</v>
      </c>
      <c r="V2265" s="26">
        <f t="shared" si="494"/>
        <v>0</v>
      </c>
      <c r="W2265" s="26">
        <f>'2021-22 Salary &amp; Benefits'!G$6</f>
        <v>11848.32</v>
      </c>
      <c r="X2265" s="28">
        <f>'2021-22 Salary &amp; Benefits'!H$6</f>
        <v>0.2271</v>
      </c>
      <c r="Y2265" s="28">
        <f>'2021-22 Salary &amp; Benefits'!I$6</f>
        <v>0.22070000000000001</v>
      </c>
      <c r="Z2265" s="26">
        <f t="shared" si="495"/>
        <v>0</v>
      </c>
      <c r="AA2265" s="27">
        <f t="shared" si="500"/>
        <v>0</v>
      </c>
      <c r="AB2265" s="27">
        <f t="shared" si="496"/>
        <v>0</v>
      </c>
      <c r="AC2265" s="27">
        <f t="shared" si="497"/>
        <v>0</v>
      </c>
      <c r="AD2265" s="26">
        <f t="shared" si="498"/>
        <v>0</v>
      </c>
      <c r="AE2265" s="63"/>
      <c r="AF2265" s="63"/>
      <c r="AG2265" s="63"/>
      <c r="AH2265" s="63"/>
      <c r="AI2265" s="63"/>
      <c r="AJ2265" s="63"/>
      <c r="AK2265" s="63"/>
      <c r="AL2265" s="63"/>
    </row>
    <row r="2266" spans="1:38">
      <c r="A2266" s="129" t="s">
        <v>2577</v>
      </c>
      <c r="B2266" s="129" t="s">
        <v>2256</v>
      </c>
      <c r="C2266" s="130">
        <v>5506</v>
      </c>
      <c r="D2266" s="129" t="s">
        <v>2775</v>
      </c>
      <c r="E2266" s="169">
        <f>VLOOKUP($C2266,'2020-21 School Level AAFTE'!$C:$Z,11,FALSE)</f>
        <v>0.17699999999999999</v>
      </c>
      <c r="F2266" s="169" t="str">
        <f>VLOOKUP($C2266,'2020-21 School Level AAFTE'!$C:$Z,8,FALSE)</f>
        <v>No</v>
      </c>
      <c r="G2266" s="167">
        <f>VLOOKUP($C2266,'2020-21 School Level AAFTE'!$C:$I,7,FALSE)</f>
        <v>137.6</v>
      </c>
      <c r="H2266" s="145">
        <f>IFERROR(IF(F2266= "yes",VLOOKUP(C2266,Summary!$B:$I,5,0),0),0)</f>
        <v>0</v>
      </c>
      <c r="I2266" s="144">
        <f t="shared" si="489"/>
        <v>0</v>
      </c>
      <c r="J2266" s="101">
        <f>VLOOKUP($A2266,'2021-22 Salary &amp; Benefits'!$A:$I,3,FALSE)</f>
        <v>1.04</v>
      </c>
      <c r="K2266" s="101">
        <f>VLOOKUP($A2266,'2021-22 Salary &amp; Benefits'!$A:$I,4,FALSE)</f>
        <v>1.04</v>
      </c>
      <c r="L2266" s="121">
        <f t="shared" si="490"/>
        <v>0</v>
      </c>
      <c r="M2266" s="29">
        <v>15</v>
      </c>
      <c r="N2266" s="31">
        <f t="shared" si="491"/>
        <v>0</v>
      </c>
      <c r="O2266" s="29">
        <v>1.1000000000000001</v>
      </c>
      <c r="P2266" s="29">
        <v>36</v>
      </c>
      <c r="Q2266" s="32">
        <f t="shared" si="492"/>
        <v>0</v>
      </c>
      <c r="R2266" s="122">
        <f t="shared" si="493"/>
        <v>0</v>
      </c>
      <c r="S2266" s="25">
        <f>VLOOKUP($A2266,'2021-22 Salary &amp; Benefits'!$A:$I,5,FALSE)</f>
        <v>67585</v>
      </c>
      <c r="T2266" s="25">
        <f>VLOOKUP($A2266,'2021-22 Salary &amp; Benefits'!$A:$I,6,FALSE)</f>
        <v>68937</v>
      </c>
      <c r="U2266" s="26">
        <f t="shared" si="499"/>
        <v>0</v>
      </c>
      <c r="V2266" s="26">
        <f t="shared" si="494"/>
        <v>0</v>
      </c>
      <c r="W2266" s="26">
        <f>'2021-22 Salary &amp; Benefits'!G$6</f>
        <v>11848.32</v>
      </c>
      <c r="X2266" s="28">
        <f>'2021-22 Salary &amp; Benefits'!H$6</f>
        <v>0.2271</v>
      </c>
      <c r="Y2266" s="28">
        <f>'2021-22 Salary &amp; Benefits'!I$6</f>
        <v>0.22070000000000001</v>
      </c>
      <c r="Z2266" s="26">
        <f t="shared" si="495"/>
        <v>0</v>
      </c>
      <c r="AA2266" s="27">
        <f t="shared" si="500"/>
        <v>0</v>
      </c>
      <c r="AB2266" s="27">
        <f t="shared" si="496"/>
        <v>0</v>
      </c>
      <c r="AC2266" s="27">
        <f t="shared" si="497"/>
        <v>0</v>
      </c>
      <c r="AD2266" s="26">
        <f t="shared" si="498"/>
        <v>0</v>
      </c>
      <c r="AE2266" s="63"/>
      <c r="AF2266" s="63"/>
      <c r="AG2266" s="63"/>
      <c r="AH2266" s="63"/>
      <c r="AI2266" s="63"/>
      <c r="AJ2266" s="63"/>
      <c r="AK2266" s="63"/>
      <c r="AL2266" s="63"/>
    </row>
    <row r="2267" spans="1:38">
      <c r="A2267" s="126" t="s">
        <v>2577</v>
      </c>
      <c r="B2267" s="129" t="s">
        <v>2256</v>
      </c>
      <c r="C2267" s="128">
        <v>5504</v>
      </c>
      <c r="D2267" s="126" t="s">
        <v>2776</v>
      </c>
      <c r="E2267" s="169">
        <f>VLOOKUP($C2267,'2020-21 School Level AAFTE'!$C:$Z,11,FALSE)</f>
        <v>0.35809999999999997</v>
      </c>
      <c r="F2267" s="169" t="str">
        <f>VLOOKUP($C2267,'2020-21 School Level AAFTE'!$C:$Z,8,FALSE)</f>
        <v>No</v>
      </c>
      <c r="G2267" s="167">
        <f>VLOOKUP($C2267,'2020-21 School Level AAFTE'!$C:$I,7,FALSE)</f>
        <v>45.8</v>
      </c>
      <c r="H2267" s="145">
        <f>IFERROR(IF(F2267= "yes",VLOOKUP(C2267,Summary!$B:$I,5,0),0),0)</f>
        <v>0</v>
      </c>
      <c r="I2267" s="144">
        <f t="shared" si="489"/>
        <v>0</v>
      </c>
      <c r="J2267" s="101">
        <f>VLOOKUP($A2267,'2021-22 Salary &amp; Benefits'!$A:$I,3,FALSE)</f>
        <v>1.04</v>
      </c>
      <c r="K2267" s="101">
        <f>VLOOKUP($A2267,'2021-22 Salary &amp; Benefits'!$A:$I,4,FALSE)</f>
        <v>1.04</v>
      </c>
      <c r="L2267" s="121">
        <f t="shared" si="490"/>
        <v>0</v>
      </c>
      <c r="M2267" s="29">
        <v>15</v>
      </c>
      <c r="N2267" s="31">
        <f t="shared" si="491"/>
        <v>0</v>
      </c>
      <c r="O2267" s="29">
        <v>1.1000000000000001</v>
      </c>
      <c r="P2267" s="29">
        <v>36</v>
      </c>
      <c r="Q2267" s="32">
        <f t="shared" si="492"/>
        <v>0</v>
      </c>
      <c r="R2267" s="122">
        <f t="shared" si="493"/>
        <v>0</v>
      </c>
      <c r="S2267" s="25">
        <f>VLOOKUP($A2267,'2021-22 Salary &amp; Benefits'!$A:$I,5,FALSE)</f>
        <v>67585</v>
      </c>
      <c r="T2267" s="25">
        <f>VLOOKUP($A2267,'2021-22 Salary &amp; Benefits'!$A:$I,6,FALSE)</f>
        <v>68937</v>
      </c>
      <c r="U2267" s="26">
        <f t="shared" si="499"/>
        <v>0</v>
      </c>
      <c r="V2267" s="26">
        <f t="shared" si="494"/>
        <v>0</v>
      </c>
      <c r="W2267" s="26">
        <f>'2021-22 Salary &amp; Benefits'!G$6</f>
        <v>11848.32</v>
      </c>
      <c r="X2267" s="28">
        <f>'2021-22 Salary &amp; Benefits'!H$6</f>
        <v>0.2271</v>
      </c>
      <c r="Y2267" s="28">
        <f>'2021-22 Salary &amp; Benefits'!I$6</f>
        <v>0.22070000000000001</v>
      </c>
      <c r="Z2267" s="26">
        <f t="shared" si="495"/>
        <v>0</v>
      </c>
      <c r="AA2267" s="27">
        <f t="shared" si="500"/>
        <v>0</v>
      </c>
      <c r="AB2267" s="27">
        <f t="shared" si="496"/>
        <v>0</v>
      </c>
      <c r="AC2267" s="27">
        <f t="shared" si="497"/>
        <v>0</v>
      </c>
      <c r="AD2267" s="26">
        <f t="shared" si="498"/>
        <v>0</v>
      </c>
      <c r="AE2267" s="63"/>
      <c r="AF2267" s="63"/>
      <c r="AG2267" s="63"/>
      <c r="AH2267" s="63"/>
      <c r="AI2267" s="63"/>
      <c r="AJ2267" s="63"/>
      <c r="AK2267" s="63"/>
      <c r="AL2267" s="63"/>
    </row>
    <row r="2268" spans="1:38">
      <c r="A2268" s="129" t="s">
        <v>2577</v>
      </c>
      <c r="B2268" s="129" t="s">
        <v>2256</v>
      </c>
      <c r="C2268" s="130">
        <v>5620</v>
      </c>
      <c r="D2268" s="129" t="s">
        <v>3344</v>
      </c>
      <c r="E2268" s="169">
        <f>VLOOKUP($C2268,'2020-21 School Level AAFTE'!$C:$Z,11,FALSE)</f>
        <v>0</v>
      </c>
      <c r="F2268" s="169" t="str">
        <f>VLOOKUP($C2268,'2020-21 School Level AAFTE'!$C:$Z,8,FALSE)</f>
        <v>No</v>
      </c>
      <c r="G2268" s="167">
        <f>VLOOKUP($C2268,'2020-21 School Level AAFTE'!$C:$I,7,FALSE)</f>
        <v>19.72</v>
      </c>
      <c r="H2268" s="145">
        <f>IFERROR(IF(F2268= "yes",VLOOKUP(C2268,Summary!$B:$I,5,0),0),0)</f>
        <v>0</v>
      </c>
      <c r="I2268" s="144">
        <f t="shared" si="489"/>
        <v>0</v>
      </c>
      <c r="J2268" s="101">
        <f>VLOOKUP($A2268,'2021-22 Salary &amp; Benefits'!$A:$I,3,FALSE)</f>
        <v>1.04</v>
      </c>
      <c r="K2268" s="101">
        <f>VLOOKUP($A2268,'2021-22 Salary &amp; Benefits'!$A:$I,4,FALSE)</f>
        <v>1.04</v>
      </c>
      <c r="L2268" s="121">
        <f t="shared" si="490"/>
        <v>0</v>
      </c>
      <c r="M2268" s="29">
        <v>15</v>
      </c>
      <c r="N2268" s="31">
        <f t="shared" si="491"/>
        <v>0</v>
      </c>
      <c r="O2268" s="29">
        <v>1.1000000000000001</v>
      </c>
      <c r="P2268" s="29">
        <v>36</v>
      </c>
      <c r="Q2268" s="32">
        <f t="shared" si="492"/>
        <v>0</v>
      </c>
      <c r="R2268" s="122">
        <f t="shared" si="493"/>
        <v>0</v>
      </c>
      <c r="S2268" s="25">
        <f>VLOOKUP($A2268,'2021-22 Salary &amp; Benefits'!$A:$I,5,FALSE)</f>
        <v>67585</v>
      </c>
      <c r="T2268" s="25">
        <f>VLOOKUP($A2268,'2021-22 Salary &amp; Benefits'!$A:$I,6,FALSE)</f>
        <v>68937</v>
      </c>
      <c r="U2268" s="26">
        <f t="shared" si="499"/>
        <v>0</v>
      </c>
      <c r="V2268" s="26">
        <f t="shared" si="494"/>
        <v>0</v>
      </c>
      <c r="W2268" s="26">
        <f>'2021-22 Salary &amp; Benefits'!G$6</f>
        <v>11848.32</v>
      </c>
      <c r="X2268" s="28">
        <f>'2021-22 Salary &amp; Benefits'!H$6</f>
        <v>0.2271</v>
      </c>
      <c r="Y2268" s="28">
        <f>'2021-22 Salary &amp; Benefits'!I$6</f>
        <v>0.22070000000000001</v>
      </c>
      <c r="Z2268" s="26">
        <f t="shared" si="495"/>
        <v>0</v>
      </c>
      <c r="AA2268" s="27">
        <f t="shared" si="500"/>
        <v>0</v>
      </c>
      <c r="AB2268" s="27">
        <f t="shared" si="496"/>
        <v>0</v>
      </c>
      <c r="AC2268" s="27">
        <f t="shared" si="497"/>
        <v>0</v>
      </c>
      <c r="AD2268" s="26">
        <f t="shared" si="498"/>
        <v>0</v>
      </c>
      <c r="AE2268" s="63"/>
      <c r="AF2268" s="63"/>
      <c r="AG2268" s="63"/>
      <c r="AH2268" s="63"/>
      <c r="AI2268" s="63"/>
      <c r="AJ2268" s="63"/>
      <c r="AK2268" s="63"/>
      <c r="AL2268" s="63"/>
    </row>
    <row r="2269" spans="1:38">
      <c r="A2269" s="129" t="s">
        <v>2577</v>
      </c>
      <c r="B2269" s="129" t="s">
        <v>2256</v>
      </c>
      <c r="C2269" s="130">
        <v>2505</v>
      </c>
      <c r="D2269" s="129" t="s">
        <v>2257</v>
      </c>
      <c r="E2269" s="169">
        <f>VLOOKUP($C2269,'2020-21 School Level AAFTE'!$C:$Z,11,FALSE)</f>
        <v>0.59109999999999996</v>
      </c>
      <c r="F2269" s="169" t="str">
        <f>VLOOKUP($C2269,'2020-21 School Level AAFTE'!$C:$Z,8,FALSE)</f>
        <v>Yes</v>
      </c>
      <c r="G2269" s="167">
        <f>VLOOKUP($C2269,'2020-21 School Level AAFTE'!$C:$I,7,FALSE)</f>
        <v>319.42</v>
      </c>
      <c r="H2269" s="145">
        <f>IFERROR(IF(F2269= "yes",VLOOKUP(C2269,Summary!$B:$I,5,0),0),0)</f>
        <v>0</v>
      </c>
      <c r="I2269" s="144">
        <f t="shared" si="489"/>
        <v>319.42</v>
      </c>
      <c r="J2269" s="101">
        <f>VLOOKUP($A2269,'2021-22 Salary &amp; Benefits'!$A:$I,3,FALSE)</f>
        <v>1.04</v>
      </c>
      <c r="K2269" s="101">
        <f>VLOOKUP($A2269,'2021-22 Salary &amp; Benefits'!$A:$I,4,FALSE)</f>
        <v>1.04</v>
      </c>
      <c r="L2269" s="121">
        <f t="shared" si="490"/>
        <v>319.42</v>
      </c>
      <c r="M2269" s="29">
        <v>15</v>
      </c>
      <c r="N2269" s="31">
        <f t="shared" si="491"/>
        <v>21.294666666666668</v>
      </c>
      <c r="O2269" s="29">
        <v>1.1000000000000001</v>
      </c>
      <c r="P2269" s="29">
        <v>36</v>
      </c>
      <c r="Q2269" s="32">
        <f t="shared" si="492"/>
        <v>843.26880000000017</v>
      </c>
      <c r="R2269" s="122">
        <f t="shared" si="493"/>
        <v>0.93696533333333354</v>
      </c>
      <c r="S2269" s="25">
        <f>VLOOKUP($A2269,'2021-22 Salary &amp; Benefits'!$A:$I,5,FALSE)</f>
        <v>67585</v>
      </c>
      <c r="T2269" s="25">
        <f>VLOOKUP($A2269,'2021-22 Salary &amp; Benefits'!$A:$I,6,FALSE)</f>
        <v>68937</v>
      </c>
      <c r="U2269" s="26">
        <f t="shared" si="499"/>
        <v>65857.794135466684</v>
      </c>
      <c r="V2269" s="26">
        <f t="shared" si="494"/>
        <v>1317.4482158933242</v>
      </c>
      <c r="W2269" s="26">
        <f>'2021-22 Salary &amp; Benefits'!G$6</f>
        <v>11848.32</v>
      </c>
      <c r="X2269" s="28">
        <f>'2021-22 Salary &amp; Benefits'!H$6</f>
        <v>0.2271</v>
      </c>
      <c r="Y2269" s="28">
        <f>'2021-22 Salary &amp; Benefits'!I$6</f>
        <v>0.22070000000000001</v>
      </c>
      <c r="Z2269" s="26">
        <f t="shared" si="495"/>
        <v>26348.530967652143</v>
      </c>
      <c r="AA2269" s="27">
        <f t="shared" si="500"/>
        <v>1119.5873725226668</v>
      </c>
      <c r="AB2269" s="27">
        <f t="shared" si="496"/>
        <v>247.09293311575257</v>
      </c>
      <c r="AC2269" s="27">
        <f t="shared" si="497"/>
        <v>1366.6803056384194</v>
      </c>
      <c r="AD2269" s="26">
        <f t="shared" si="498"/>
        <v>94890.453624650574</v>
      </c>
      <c r="AE2269" s="63"/>
      <c r="AF2269" s="63"/>
      <c r="AG2269" s="63"/>
      <c r="AH2269" s="63"/>
      <c r="AI2269" s="63"/>
      <c r="AJ2269" s="63"/>
      <c r="AK2269" s="63"/>
      <c r="AL2269" s="63"/>
    </row>
    <row r="2270" spans="1:38">
      <c r="A2270" s="129" t="s">
        <v>2415</v>
      </c>
      <c r="B2270" s="129" t="s">
        <v>1175</v>
      </c>
      <c r="C2270" s="130">
        <v>3555</v>
      </c>
      <c r="D2270" s="129" t="s">
        <v>1177</v>
      </c>
      <c r="E2270" s="169">
        <f>VLOOKUP($C2270,'2020-21 School Level AAFTE'!$C:$Z,11,FALSE)</f>
        <v>0.80640000000000001</v>
      </c>
      <c r="F2270" s="169" t="str">
        <f>VLOOKUP($C2270,'2020-21 School Level AAFTE'!$C:$Z,8,FALSE)</f>
        <v>Yes</v>
      </c>
      <c r="G2270" s="167">
        <f>VLOOKUP($C2270,'2020-21 School Level AAFTE'!$C:$I,7,FALSE)</f>
        <v>168.27</v>
      </c>
      <c r="H2270" s="145">
        <f>IFERROR(IF(F2270= "yes",VLOOKUP(C2270,Summary!$B:$I,5,0),0),0)</f>
        <v>0</v>
      </c>
      <c r="I2270" s="144">
        <f t="shared" si="489"/>
        <v>168.27</v>
      </c>
      <c r="J2270" s="101">
        <f>VLOOKUP($A2270,'2021-22 Salary &amp; Benefits'!$A:$I,3,FALSE)</f>
        <v>1</v>
      </c>
      <c r="K2270" s="101">
        <f>VLOOKUP($A2270,'2021-22 Salary &amp; Benefits'!$A:$I,4,FALSE)</f>
        <v>1</v>
      </c>
      <c r="L2270" s="121">
        <f t="shared" si="490"/>
        <v>168.27</v>
      </c>
      <c r="M2270" s="29">
        <v>15</v>
      </c>
      <c r="N2270" s="31">
        <f t="shared" si="491"/>
        <v>11.218</v>
      </c>
      <c r="O2270" s="29">
        <v>1.1000000000000001</v>
      </c>
      <c r="P2270" s="29">
        <v>36</v>
      </c>
      <c r="Q2270" s="32">
        <f t="shared" si="492"/>
        <v>444.2328</v>
      </c>
      <c r="R2270" s="122">
        <f t="shared" si="493"/>
        <v>0.49359199999999998</v>
      </c>
      <c r="S2270" s="25">
        <f>VLOOKUP($A2270,'2021-22 Salary &amp; Benefits'!$A:$I,5,FALSE)</f>
        <v>67585</v>
      </c>
      <c r="T2270" s="25">
        <f>VLOOKUP($A2270,'2021-22 Salary &amp; Benefits'!$A:$I,6,FALSE)</f>
        <v>68937</v>
      </c>
      <c r="U2270" s="26">
        <f t="shared" si="499"/>
        <v>33359.41532</v>
      </c>
      <c r="V2270" s="26">
        <f t="shared" si="494"/>
        <v>667.33638399999472</v>
      </c>
      <c r="W2270" s="26">
        <f>'2021-22 Salary &amp; Benefits'!G$6</f>
        <v>11848.32</v>
      </c>
      <c r="X2270" s="28">
        <f>'2021-22 Salary &amp; Benefits'!H$6</f>
        <v>0.2271</v>
      </c>
      <c r="Y2270" s="28">
        <f>'2021-22 Salary &amp; Benefits'!I$6</f>
        <v>0.22070000000000001</v>
      </c>
      <c r="Z2270" s="26">
        <f t="shared" si="495"/>
        <v>13571.440324560799</v>
      </c>
      <c r="AA2270" s="27">
        <f t="shared" si="500"/>
        <v>567.11252839999997</v>
      </c>
      <c r="AB2270" s="27">
        <f t="shared" si="496"/>
        <v>125.16173501788001</v>
      </c>
      <c r="AC2270" s="27">
        <f t="shared" si="497"/>
        <v>692.27426341787998</v>
      </c>
      <c r="AD2270" s="26">
        <f t="shared" si="498"/>
        <v>48290.466291978672</v>
      </c>
      <c r="AE2270" s="63"/>
      <c r="AF2270" s="63"/>
      <c r="AG2270" s="63"/>
      <c r="AH2270" s="63"/>
      <c r="AI2270" s="63"/>
      <c r="AJ2270" s="63"/>
      <c r="AK2270" s="63"/>
      <c r="AL2270" s="63"/>
    </row>
    <row r="2271" spans="1:38">
      <c r="A2271" s="129" t="s">
        <v>2415</v>
      </c>
      <c r="B2271" s="129" t="s">
        <v>1175</v>
      </c>
      <c r="C2271" s="130">
        <v>2859</v>
      </c>
      <c r="D2271" s="129" t="s">
        <v>1176</v>
      </c>
      <c r="E2271" s="169">
        <f>VLOOKUP($C2271,'2020-21 School Level AAFTE'!$C:$Z,11,FALSE)</f>
        <v>0.62580000000000002</v>
      </c>
      <c r="F2271" s="169" t="str">
        <f>VLOOKUP($C2271,'2020-21 School Level AAFTE'!$C:$Z,8,FALSE)</f>
        <v>Yes</v>
      </c>
      <c r="G2271" s="167">
        <f>VLOOKUP($C2271,'2020-21 School Level AAFTE'!$C:$I,7,FALSE)</f>
        <v>169.20000000000002</v>
      </c>
      <c r="H2271" s="145">
        <f>IFERROR(IF(F2271= "yes",VLOOKUP(C2271,Summary!$B:$I,5,0),0),0)</f>
        <v>0</v>
      </c>
      <c r="I2271" s="144">
        <f t="shared" si="489"/>
        <v>169.20000000000002</v>
      </c>
      <c r="J2271" s="101">
        <f>VLOOKUP($A2271,'2021-22 Salary &amp; Benefits'!$A:$I,3,FALSE)</f>
        <v>1</v>
      </c>
      <c r="K2271" s="101">
        <f>VLOOKUP($A2271,'2021-22 Salary &amp; Benefits'!$A:$I,4,FALSE)</f>
        <v>1</v>
      </c>
      <c r="L2271" s="121">
        <f t="shared" si="490"/>
        <v>169.20000000000002</v>
      </c>
      <c r="M2271" s="29">
        <v>15</v>
      </c>
      <c r="N2271" s="31">
        <f t="shared" si="491"/>
        <v>11.280000000000001</v>
      </c>
      <c r="O2271" s="29">
        <v>1.1000000000000001</v>
      </c>
      <c r="P2271" s="29">
        <v>36</v>
      </c>
      <c r="Q2271" s="32">
        <f t="shared" si="492"/>
        <v>446.6880000000001</v>
      </c>
      <c r="R2271" s="122">
        <f t="shared" si="493"/>
        <v>0.49632000000000009</v>
      </c>
      <c r="S2271" s="25">
        <f>VLOOKUP($A2271,'2021-22 Salary &amp; Benefits'!$A:$I,5,FALSE)</f>
        <v>67585</v>
      </c>
      <c r="T2271" s="25">
        <f>VLOOKUP($A2271,'2021-22 Salary &amp; Benefits'!$A:$I,6,FALSE)</f>
        <v>68937</v>
      </c>
      <c r="U2271" s="26">
        <f t="shared" si="499"/>
        <v>33543.787200000006</v>
      </c>
      <c r="V2271" s="26">
        <f t="shared" si="494"/>
        <v>671.02464000000327</v>
      </c>
      <c r="W2271" s="26">
        <f>'2021-22 Salary &amp; Benefits'!G$6</f>
        <v>11848.32</v>
      </c>
      <c r="X2271" s="28">
        <f>'2021-22 Salary &amp; Benefits'!H$6</f>
        <v>0.2271</v>
      </c>
      <c r="Y2271" s="28">
        <f>'2021-22 Salary &amp; Benefits'!I$6</f>
        <v>0.22070000000000001</v>
      </c>
      <c r="Z2271" s="26">
        <f t="shared" si="495"/>
        <v>13646.447393568003</v>
      </c>
      <c r="AA2271" s="27">
        <f t="shared" si="500"/>
        <v>570.24686400000019</v>
      </c>
      <c r="AB2271" s="27">
        <f t="shared" si="496"/>
        <v>125.85348288480004</v>
      </c>
      <c r="AC2271" s="27">
        <f t="shared" si="497"/>
        <v>696.10034688480027</v>
      </c>
      <c r="AD2271" s="26">
        <f t="shared" si="498"/>
        <v>48557.359580452809</v>
      </c>
      <c r="AE2271" s="63"/>
      <c r="AF2271" s="63"/>
      <c r="AG2271" s="63"/>
      <c r="AH2271" s="63"/>
      <c r="AI2271" s="63"/>
      <c r="AJ2271" s="63"/>
      <c r="AK2271" s="63"/>
      <c r="AL2271" s="63"/>
    </row>
    <row r="2272" spans="1:38">
      <c r="A2272" s="129" t="s">
        <v>2462</v>
      </c>
      <c r="B2272" s="129" t="s">
        <v>1515</v>
      </c>
      <c r="C2272" s="130">
        <v>2190</v>
      </c>
      <c r="D2272" s="129" t="s">
        <v>1516</v>
      </c>
      <c r="E2272" s="169">
        <f>VLOOKUP($C2272,'2020-21 School Level AAFTE'!$C:$Z,11,FALSE)</f>
        <v>0.27500000000000002</v>
      </c>
      <c r="F2272" s="169" t="str">
        <f>VLOOKUP($C2272,'2020-21 School Level AAFTE'!$C:$Z,8,FALSE)</f>
        <v>No</v>
      </c>
      <c r="G2272" s="167">
        <f>VLOOKUP($C2272,'2020-21 School Level AAFTE'!$C:$I,7,FALSE)</f>
        <v>477.22</v>
      </c>
      <c r="H2272" s="145">
        <f>IFERROR(IF(F2272= "yes",VLOOKUP(C2272,Summary!$B:$I,5,0),0),0)</f>
        <v>0</v>
      </c>
      <c r="I2272" s="144">
        <f t="shared" si="489"/>
        <v>0</v>
      </c>
      <c r="J2272" s="101">
        <f>VLOOKUP($A2272,'2021-22 Salary &amp; Benefits'!$A:$I,3,FALSE)</f>
        <v>1.06</v>
      </c>
      <c r="K2272" s="101">
        <f>VLOOKUP($A2272,'2021-22 Salary &amp; Benefits'!$A:$I,4,FALSE)</f>
        <v>1.06</v>
      </c>
      <c r="L2272" s="121">
        <f t="shared" si="490"/>
        <v>0</v>
      </c>
      <c r="M2272" s="29">
        <v>15</v>
      </c>
      <c r="N2272" s="31">
        <f t="shared" si="491"/>
        <v>0</v>
      </c>
      <c r="O2272" s="29">
        <v>1.1000000000000001</v>
      </c>
      <c r="P2272" s="29">
        <v>36</v>
      </c>
      <c r="Q2272" s="32">
        <f t="shared" si="492"/>
        <v>0</v>
      </c>
      <c r="R2272" s="122">
        <f t="shared" si="493"/>
        <v>0</v>
      </c>
      <c r="S2272" s="25">
        <f>VLOOKUP($A2272,'2021-22 Salary &amp; Benefits'!$A:$I,5,FALSE)</f>
        <v>67585</v>
      </c>
      <c r="T2272" s="25">
        <f>VLOOKUP($A2272,'2021-22 Salary &amp; Benefits'!$A:$I,6,FALSE)</f>
        <v>68937</v>
      </c>
      <c r="U2272" s="26">
        <f t="shared" si="499"/>
        <v>0</v>
      </c>
      <c r="V2272" s="26">
        <f t="shared" si="494"/>
        <v>0</v>
      </c>
      <c r="W2272" s="26">
        <f>'2021-22 Salary &amp; Benefits'!G$6</f>
        <v>11848.32</v>
      </c>
      <c r="X2272" s="28">
        <f>'2021-22 Salary &amp; Benefits'!H$6</f>
        <v>0.2271</v>
      </c>
      <c r="Y2272" s="28">
        <f>'2021-22 Salary &amp; Benefits'!I$6</f>
        <v>0.22070000000000001</v>
      </c>
      <c r="Z2272" s="26">
        <f t="shared" si="495"/>
        <v>0</v>
      </c>
      <c r="AA2272" s="27">
        <f t="shared" si="500"/>
        <v>0</v>
      </c>
      <c r="AB2272" s="27">
        <f t="shared" si="496"/>
        <v>0</v>
      </c>
      <c r="AC2272" s="27">
        <f t="shared" si="497"/>
        <v>0</v>
      </c>
      <c r="AD2272" s="26">
        <f t="shared" si="498"/>
        <v>0</v>
      </c>
      <c r="AE2272" s="63"/>
      <c r="AF2272" s="63"/>
      <c r="AG2272" s="63"/>
      <c r="AH2272" s="63"/>
      <c r="AI2272" s="63"/>
      <c r="AJ2272" s="63"/>
      <c r="AK2272" s="63"/>
      <c r="AL2272" s="63"/>
    </row>
    <row r="2273" spans="1:38">
      <c r="A2273" s="129" t="s">
        <v>2462</v>
      </c>
      <c r="B2273" s="129" t="s">
        <v>1515</v>
      </c>
      <c r="C2273" s="130">
        <v>4309</v>
      </c>
      <c r="D2273" s="129" t="s">
        <v>1519</v>
      </c>
      <c r="E2273" s="169">
        <f>VLOOKUP($C2273,'2020-21 School Level AAFTE'!$C:$Z,11,FALSE)</f>
        <v>0.3755</v>
      </c>
      <c r="F2273" s="169" t="str">
        <f>VLOOKUP($C2273,'2020-21 School Level AAFTE'!$C:$Z,8,FALSE)</f>
        <v>No</v>
      </c>
      <c r="G2273" s="167">
        <f>VLOOKUP($C2273,'2020-21 School Level AAFTE'!$C:$I,7,FALSE)</f>
        <v>472.72</v>
      </c>
      <c r="H2273" s="145">
        <f>IFERROR(IF(F2273= "yes",VLOOKUP(C2273,Summary!$B:$I,5,0),0),0)</f>
        <v>0</v>
      </c>
      <c r="I2273" s="144">
        <f t="shared" si="489"/>
        <v>0</v>
      </c>
      <c r="J2273" s="101">
        <f>VLOOKUP($A2273,'2021-22 Salary &amp; Benefits'!$A:$I,3,FALSE)</f>
        <v>1.06</v>
      </c>
      <c r="K2273" s="101">
        <f>VLOOKUP($A2273,'2021-22 Salary &amp; Benefits'!$A:$I,4,FALSE)</f>
        <v>1.06</v>
      </c>
      <c r="L2273" s="121">
        <f t="shared" si="490"/>
        <v>0</v>
      </c>
      <c r="M2273" s="29">
        <v>15</v>
      </c>
      <c r="N2273" s="31">
        <f t="shared" si="491"/>
        <v>0</v>
      </c>
      <c r="O2273" s="29">
        <v>1.1000000000000001</v>
      </c>
      <c r="P2273" s="29">
        <v>36</v>
      </c>
      <c r="Q2273" s="32">
        <f t="shared" si="492"/>
        <v>0</v>
      </c>
      <c r="R2273" s="122">
        <f t="shared" si="493"/>
        <v>0</v>
      </c>
      <c r="S2273" s="25">
        <f>VLOOKUP($A2273,'2021-22 Salary &amp; Benefits'!$A:$I,5,FALSE)</f>
        <v>67585</v>
      </c>
      <c r="T2273" s="25">
        <f>VLOOKUP($A2273,'2021-22 Salary &amp; Benefits'!$A:$I,6,FALSE)</f>
        <v>68937</v>
      </c>
      <c r="U2273" s="26">
        <f t="shared" si="499"/>
        <v>0</v>
      </c>
      <c r="V2273" s="26">
        <f t="shared" si="494"/>
        <v>0</v>
      </c>
      <c r="W2273" s="26">
        <f>'2021-22 Salary &amp; Benefits'!G$6</f>
        <v>11848.32</v>
      </c>
      <c r="X2273" s="28">
        <f>'2021-22 Salary &amp; Benefits'!H$6</f>
        <v>0.2271</v>
      </c>
      <c r="Y2273" s="28">
        <f>'2021-22 Salary &amp; Benefits'!I$6</f>
        <v>0.22070000000000001</v>
      </c>
      <c r="Z2273" s="26">
        <f t="shared" si="495"/>
        <v>0</v>
      </c>
      <c r="AA2273" s="27">
        <f t="shared" si="500"/>
        <v>0</v>
      </c>
      <c r="AB2273" s="27">
        <f t="shared" si="496"/>
        <v>0</v>
      </c>
      <c r="AC2273" s="27">
        <f t="shared" si="497"/>
        <v>0</v>
      </c>
      <c r="AD2273" s="26">
        <f t="shared" si="498"/>
        <v>0</v>
      </c>
      <c r="AE2273" s="63"/>
      <c r="AF2273" s="63"/>
      <c r="AG2273" s="63"/>
      <c r="AH2273" s="63"/>
      <c r="AI2273" s="63"/>
      <c r="AJ2273" s="63"/>
      <c r="AK2273" s="63"/>
      <c r="AL2273" s="63"/>
    </row>
    <row r="2274" spans="1:38">
      <c r="A2274" s="129" t="s">
        <v>2462</v>
      </c>
      <c r="B2274" s="129" t="s">
        <v>1515</v>
      </c>
      <c r="C2274" s="130">
        <v>3458</v>
      </c>
      <c r="D2274" s="129" t="s">
        <v>1517</v>
      </c>
      <c r="E2274" s="169">
        <f>VLOOKUP($C2274,'2020-21 School Level AAFTE'!$C:$Z,11,FALSE)</f>
        <v>0.30719999999999997</v>
      </c>
      <c r="F2274" s="169" t="str">
        <f>VLOOKUP($C2274,'2020-21 School Level AAFTE'!$C:$Z,8,FALSE)</f>
        <v>No</v>
      </c>
      <c r="G2274" s="167">
        <f>VLOOKUP($C2274,'2020-21 School Level AAFTE'!$C:$I,7,FALSE)</f>
        <v>926.55</v>
      </c>
      <c r="H2274" s="145">
        <f>IFERROR(IF(F2274= "yes",VLOOKUP(C2274,Summary!$B:$I,5,0),0),0)</f>
        <v>0</v>
      </c>
      <c r="I2274" s="144">
        <f t="shared" si="489"/>
        <v>0</v>
      </c>
      <c r="J2274" s="101">
        <f>VLOOKUP($A2274,'2021-22 Salary &amp; Benefits'!$A:$I,3,FALSE)</f>
        <v>1.06</v>
      </c>
      <c r="K2274" s="101">
        <f>VLOOKUP($A2274,'2021-22 Salary &amp; Benefits'!$A:$I,4,FALSE)</f>
        <v>1.06</v>
      </c>
      <c r="L2274" s="121">
        <f t="shared" si="490"/>
        <v>0</v>
      </c>
      <c r="M2274" s="29">
        <v>15</v>
      </c>
      <c r="N2274" s="31">
        <f t="shared" si="491"/>
        <v>0</v>
      </c>
      <c r="O2274" s="29">
        <v>1.1000000000000001</v>
      </c>
      <c r="P2274" s="29">
        <v>36</v>
      </c>
      <c r="Q2274" s="32">
        <f t="shared" si="492"/>
        <v>0</v>
      </c>
      <c r="R2274" s="122">
        <f t="shared" si="493"/>
        <v>0</v>
      </c>
      <c r="S2274" s="25">
        <f>VLOOKUP($A2274,'2021-22 Salary &amp; Benefits'!$A:$I,5,FALSE)</f>
        <v>67585</v>
      </c>
      <c r="T2274" s="25">
        <f>VLOOKUP($A2274,'2021-22 Salary &amp; Benefits'!$A:$I,6,FALSE)</f>
        <v>68937</v>
      </c>
      <c r="U2274" s="26">
        <f t="shared" si="499"/>
        <v>0</v>
      </c>
      <c r="V2274" s="26">
        <f t="shared" si="494"/>
        <v>0</v>
      </c>
      <c r="W2274" s="26">
        <f>'2021-22 Salary &amp; Benefits'!G$6</f>
        <v>11848.32</v>
      </c>
      <c r="X2274" s="28">
        <f>'2021-22 Salary &amp; Benefits'!H$6</f>
        <v>0.2271</v>
      </c>
      <c r="Y2274" s="28">
        <f>'2021-22 Salary &amp; Benefits'!I$6</f>
        <v>0.22070000000000001</v>
      </c>
      <c r="Z2274" s="26">
        <f t="shared" si="495"/>
        <v>0</v>
      </c>
      <c r="AA2274" s="27">
        <f t="shared" si="500"/>
        <v>0</v>
      </c>
      <c r="AB2274" s="27">
        <f t="shared" si="496"/>
        <v>0</v>
      </c>
      <c r="AC2274" s="27">
        <f t="shared" si="497"/>
        <v>0</v>
      </c>
      <c r="AD2274" s="26">
        <f t="shared" si="498"/>
        <v>0</v>
      </c>
      <c r="AE2274" s="63"/>
      <c r="AF2274" s="63"/>
      <c r="AG2274" s="63"/>
      <c r="AH2274" s="63"/>
      <c r="AI2274" s="63"/>
      <c r="AJ2274" s="63"/>
      <c r="AK2274" s="63"/>
      <c r="AL2274" s="63"/>
    </row>
    <row r="2275" spans="1:38">
      <c r="A2275" s="129" t="s">
        <v>2462</v>
      </c>
      <c r="B2275" s="129" t="s">
        <v>1515</v>
      </c>
      <c r="C2275" s="130">
        <v>4471</v>
      </c>
      <c r="D2275" s="129" t="s">
        <v>1520</v>
      </c>
      <c r="E2275" s="169">
        <f>VLOOKUP($C2275,'2020-21 School Level AAFTE'!$C:$Z,11,FALSE)</f>
        <v>0.21659999999999999</v>
      </c>
      <c r="F2275" s="169" t="str">
        <f>VLOOKUP($C2275,'2020-21 School Level AAFTE'!$C:$Z,8,FALSE)</f>
        <v>No</v>
      </c>
      <c r="G2275" s="167">
        <f>VLOOKUP($C2275,'2020-21 School Level AAFTE'!$C:$I,7,FALSE)</f>
        <v>356.9</v>
      </c>
      <c r="H2275" s="145">
        <f>IFERROR(IF(F2275= "yes",VLOOKUP(C2275,Summary!$B:$I,5,0),0),0)</f>
        <v>0</v>
      </c>
      <c r="I2275" s="144">
        <f t="shared" si="489"/>
        <v>0</v>
      </c>
      <c r="J2275" s="101">
        <f>VLOOKUP($A2275,'2021-22 Salary &amp; Benefits'!$A:$I,3,FALSE)</f>
        <v>1.06</v>
      </c>
      <c r="K2275" s="101">
        <f>VLOOKUP($A2275,'2021-22 Salary &amp; Benefits'!$A:$I,4,FALSE)</f>
        <v>1.06</v>
      </c>
      <c r="L2275" s="121">
        <f t="shared" si="490"/>
        <v>0</v>
      </c>
      <c r="M2275" s="29">
        <v>15</v>
      </c>
      <c r="N2275" s="31">
        <f t="shared" si="491"/>
        <v>0</v>
      </c>
      <c r="O2275" s="29">
        <v>1.1000000000000001</v>
      </c>
      <c r="P2275" s="29">
        <v>36</v>
      </c>
      <c r="Q2275" s="32">
        <f t="shared" si="492"/>
        <v>0</v>
      </c>
      <c r="R2275" s="122">
        <f t="shared" si="493"/>
        <v>0</v>
      </c>
      <c r="S2275" s="25">
        <f>VLOOKUP($A2275,'2021-22 Salary &amp; Benefits'!$A:$I,5,FALSE)</f>
        <v>67585</v>
      </c>
      <c r="T2275" s="25">
        <f>VLOOKUP($A2275,'2021-22 Salary &amp; Benefits'!$A:$I,6,FALSE)</f>
        <v>68937</v>
      </c>
      <c r="U2275" s="26">
        <f t="shared" si="499"/>
        <v>0</v>
      </c>
      <c r="V2275" s="26">
        <f t="shared" si="494"/>
        <v>0</v>
      </c>
      <c r="W2275" s="26">
        <f>'2021-22 Salary &amp; Benefits'!G$6</f>
        <v>11848.32</v>
      </c>
      <c r="X2275" s="28">
        <f>'2021-22 Salary &amp; Benefits'!H$6</f>
        <v>0.2271</v>
      </c>
      <c r="Y2275" s="28">
        <f>'2021-22 Salary &amp; Benefits'!I$6</f>
        <v>0.22070000000000001</v>
      </c>
      <c r="Z2275" s="26">
        <f t="shared" si="495"/>
        <v>0</v>
      </c>
      <c r="AA2275" s="27">
        <f t="shared" si="500"/>
        <v>0</v>
      </c>
      <c r="AB2275" s="27">
        <f t="shared" si="496"/>
        <v>0</v>
      </c>
      <c r="AC2275" s="27">
        <f t="shared" si="497"/>
        <v>0</v>
      </c>
      <c r="AD2275" s="26">
        <f t="shared" si="498"/>
        <v>0</v>
      </c>
      <c r="AE2275" s="63"/>
      <c r="AF2275" s="63"/>
      <c r="AG2275" s="63"/>
      <c r="AH2275" s="63"/>
      <c r="AI2275" s="63"/>
      <c r="AJ2275" s="63"/>
      <c r="AK2275" s="63"/>
      <c r="AL2275" s="63"/>
    </row>
    <row r="2276" spans="1:38">
      <c r="A2276" s="129" t="s">
        <v>2462</v>
      </c>
      <c r="B2276" s="129" t="s">
        <v>1515</v>
      </c>
      <c r="C2276" s="130">
        <v>5564</v>
      </c>
      <c r="D2276" s="129" t="s">
        <v>3172</v>
      </c>
      <c r="E2276" s="169">
        <f>VLOOKUP($C2276,'2020-21 School Level AAFTE'!$C:$Z,11,FALSE)</f>
        <v>0.1658</v>
      </c>
      <c r="F2276" s="169" t="str">
        <f>VLOOKUP($C2276,'2020-21 School Level AAFTE'!$C:$Z,8,FALSE)</f>
        <v>No</v>
      </c>
      <c r="G2276" s="167">
        <f>VLOOKUP($C2276,'2020-21 School Level AAFTE'!$C:$I,7,FALSE)</f>
        <v>238.8</v>
      </c>
      <c r="H2276" s="145">
        <f>IFERROR(IF(F2276= "yes",VLOOKUP(C2276,Summary!$B:$I,5,0),0),0)</f>
        <v>0</v>
      </c>
      <c r="I2276" s="144">
        <f t="shared" si="489"/>
        <v>0</v>
      </c>
      <c r="J2276" s="101">
        <f>VLOOKUP($A2276,'2021-22 Salary &amp; Benefits'!$A:$I,3,FALSE)</f>
        <v>1.06</v>
      </c>
      <c r="K2276" s="101">
        <f>VLOOKUP($A2276,'2021-22 Salary &amp; Benefits'!$A:$I,4,FALSE)</f>
        <v>1.06</v>
      </c>
      <c r="L2276" s="121">
        <f t="shared" si="490"/>
        <v>0</v>
      </c>
      <c r="M2276" s="29">
        <v>15</v>
      </c>
      <c r="N2276" s="31">
        <f t="shared" si="491"/>
        <v>0</v>
      </c>
      <c r="O2276" s="29">
        <v>1.1000000000000001</v>
      </c>
      <c r="P2276" s="29">
        <v>36</v>
      </c>
      <c r="Q2276" s="32">
        <f t="shared" si="492"/>
        <v>0</v>
      </c>
      <c r="R2276" s="122">
        <f t="shared" si="493"/>
        <v>0</v>
      </c>
      <c r="S2276" s="25">
        <f>VLOOKUP($A2276,'2021-22 Salary &amp; Benefits'!$A:$I,5,FALSE)</f>
        <v>67585</v>
      </c>
      <c r="T2276" s="25">
        <f>VLOOKUP($A2276,'2021-22 Salary &amp; Benefits'!$A:$I,6,FALSE)</f>
        <v>68937</v>
      </c>
      <c r="U2276" s="26">
        <f t="shared" si="499"/>
        <v>0</v>
      </c>
      <c r="V2276" s="26">
        <f t="shared" si="494"/>
        <v>0</v>
      </c>
      <c r="W2276" s="26">
        <f>'2021-22 Salary &amp; Benefits'!G$6</f>
        <v>11848.32</v>
      </c>
      <c r="X2276" s="28">
        <f>'2021-22 Salary &amp; Benefits'!H$6</f>
        <v>0.2271</v>
      </c>
      <c r="Y2276" s="28">
        <f>'2021-22 Salary &amp; Benefits'!I$6</f>
        <v>0.22070000000000001</v>
      </c>
      <c r="Z2276" s="26">
        <f t="shared" si="495"/>
        <v>0</v>
      </c>
      <c r="AA2276" s="27">
        <f t="shared" si="500"/>
        <v>0</v>
      </c>
      <c r="AB2276" s="27">
        <f t="shared" si="496"/>
        <v>0</v>
      </c>
      <c r="AC2276" s="27">
        <f t="shared" si="497"/>
        <v>0</v>
      </c>
      <c r="AD2276" s="26">
        <f t="shared" si="498"/>
        <v>0</v>
      </c>
      <c r="AE2276" s="63"/>
      <c r="AF2276" s="63"/>
      <c r="AG2276" s="63"/>
      <c r="AH2276" s="63"/>
      <c r="AI2276" s="63"/>
      <c r="AJ2276" s="63"/>
      <c r="AK2276" s="63"/>
      <c r="AL2276" s="63"/>
    </row>
    <row r="2277" spans="1:38">
      <c r="A2277" s="129" t="s">
        <v>2462</v>
      </c>
      <c r="B2277" s="129" t="s">
        <v>1515</v>
      </c>
      <c r="C2277" s="130">
        <v>4569</v>
      </c>
      <c r="D2277" s="129" t="s">
        <v>1521</v>
      </c>
      <c r="E2277" s="169">
        <f>VLOOKUP($C2277,'2020-21 School Level AAFTE'!$C:$Z,11,FALSE)</f>
        <v>0.25269999999999998</v>
      </c>
      <c r="F2277" s="169" t="str">
        <f>VLOOKUP($C2277,'2020-21 School Level AAFTE'!$C:$Z,8,FALSE)</f>
        <v>No</v>
      </c>
      <c r="G2277" s="167">
        <f>VLOOKUP($C2277,'2020-21 School Level AAFTE'!$C:$I,7,FALSE)</f>
        <v>1205.48</v>
      </c>
      <c r="H2277" s="145">
        <f>IFERROR(IF(F2277= "yes",VLOOKUP(C2277,Summary!$B:$I,5,0),0),0)</f>
        <v>0</v>
      </c>
      <c r="I2277" s="144">
        <f t="shared" si="489"/>
        <v>0</v>
      </c>
      <c r="J2277" s="101">
        <f>VLOOKUP($A2277,'2021-22 Salary &amp; Benefits'!$A:$I,3,FALSE)</f>
        <v>1.06</v>
      </c>
      <c r="K2277" s="101">
        <f>VLOOKUP($A2277,'2021-22 Salary &amp; Benefits'!$A:$I,4,FALSE)</f>
        <v>1.06</v>
      </c>
      <c r="L2277" s="121">
        <f t="shared" si="490"/>
        <v>0</v>
      </c>
      <c r="M2277" s="29">
        <v>15</v>
      </c>
      <c r="N2277" s="31">
        <f t="shared" si="491"/>
        <v>0</v>
      </c>
      <c r="O2277" s="29">
        <v>1.1000000000000001</v>
      </c>
      <c r="P2277" s="29">
        <v>36</v>
      </c>
      <c r="Q2277" s="32">
        <f t="shared" si="492"/>
        <v>0</v>
      </c>
      <c r="R2277" s="122">
        <f t="shared" si="493"/>
        <v>0</v>
      </c>
      <c r="S2277" s="25">
        <f>VLOOKUP($A2277,'2021-22 Salary &amp; Benefits'!$A:$I,5,FALSE)</f>
        <v>67585</v>
      </c>
      <c r="T2277" s="25">
        <f>VLOOKUP($A2277,'2021-22 Salary &amp; Benefits'!$A:$I,6,FALSE)</f>
        <v>68937</v>
      </c>
      <c r="U2277" s="26">
        <f t="shared" si="499"/>
        <v>0</v>
      </c>
      <c r="V2277" s="26">
        <f t="shared" si="494"/>
        <v>0</v>
      </c>
      <c r="W2277" s="26">
        <f>'2021-22 Salary &amp; Benefits'!G$6</f>
        <v>11848.32</v>
      </c>
      <c r="X2277" s="28">
        <f>'2021-22 Salary &amp; Benefits'!H$6</f>
        <v>0.2271</v>
      </c>
      <c r="Y2277" s="28">
        <f>'2021-22 Salary &amp; Benefits'!I$6</f>
        <v>0.22070000000000001</v>
      </c>
      <c r="Z2277" s="26">
        <f t="shared" si="495"/>
        <v>0</v>
      </c>
      <c r="AA2277" s="27">
        <f t="shared" si="500"/>
        <v>0</v>
      </c>
      <c r="AB2277" s="27">
        <f t="shared" si="496"/>
        <v>0</v>
      </c>
      <c r="AC2277" s="27">
        <f t="shared" si="497"/>
        <v>0</v>
      </c>
      <c r="AD2277" s="26">
        <f t="shared" si="498"/>
        <v>0</v>
      </c>
      <c r="AE2277" s="63"/>
      <c r="AF2277" s="63"/>
      <c r="AG2277" s="63"/>
      <c r="AH2277" s="63"/>
      <c r="AI2277" s="63"/>
      <c r="AJ2277" s="63"/>
      <c r="AK2277" s="63"/>
      <c r="AL2277" s="63"/>
    </row>
    <row r="2278" spans="1:38">
      <c r="A2278" s="129" t="s">
        <v>2462</v>
      </c>
      <c r="B2278" s="129" t="s">
        <v>1515</v>
      </c>
      <c r="C2278" s="130">
        <v>5338</v>
      </c>
      <c r="D2278" s="129" t="s">
        <v>1522</v>
      </c>
      <c r="E2278" s="169">
        <f>VLOOKUP($C2278,'2020-21 School Level AAFTE'!$C:$Z,11,FALSE)</f>
        <v>0.59509999999999996</v>
      </c>
      <c r="F2278" s="169" t="str">
        <f>VLOOKUP($C2278,'2020-21 School Level AAFTE'!$C:$Z,8,FALSE)</f>
        <v>Yes</v>
      </c>
      <c r="G2278" s="167">
        <f>VLOOKUP($C2278,'2020-21 School Level AAFTE'!$C:$I,7,FALSE)</f>
        <v>0</v>
      </c>
      <c r="H2278" s="145">
        <f>IFERROR(IF(F2278= "yes",VLOOKUP(C2278,Summary!$B:$I,5,0),0),0)</f>
        <v>0</v>
      </c>
      <c r="I2278" s="144">
        <f t="shared" si="489"/>
        <v>0</v>
      </c>
      <c r="J2278" s="101">
        <f>VLOOKUP($A2278,'2021-22 Salary &amp; Benefits'!$A:$I,3,FALSE)</f>
        <v>1.06</v>
      </c>
      <c r="K2278" s="101">
        <f>VLOOKUP($A2278,'2021-22 Salary &amp; Benefits'!$A:$I,4,FALSE)</f>
        <v>1.06</v>
      </c>
      <c r="L2278" s="121">
        <f t="shared" si="490"/>
        <v>0</v>
      </c>
      <c r="M2278" s="29">
        <v>15</v>
      </c>
      <c r="N2278" s="31">
        <f t="shared" si="491"/>
        <v>0</v>
      </c>
      <c r="O2278" s="29">
        <v>1.1000000000000001</v>
      </c>
      <c r="P2278" s="29">
        <v>36</v>
      </c>
      <c r="Q2278" s="32">
        <f t="shared" si="492"/>
        <v>0</v>
      </c>
      <c r="R2278" s="122">
        <f t="shared" si="493"/>
        <v>0</v>
      </c>
      <c r="S2278" s="25">
        <f>VLOOKUP($A2278,'2021-22 Salary &amp; Benefits'!$A:$I,5,FALSE)</f>
        <v>67585</v>
      </c>
      <c r="T2278" s="25">
        <f>VLOOKUP($A2278,'2021-22 Salary &amp; Benefits'!$A:$I,6,FALSE)</f>
        <v>68937</v>
      </c>
      <c r="U2278" s="26">
        <f t="shared" si="499"/>
        <v>0</v>
      </c>
      <c r="V2278" s="26">
        <f t="shared" si="494"/>
        <v>0</v>
      </c>
      <c r="W2278" s="26">
        <f>'2021-22 Salary &amp; Benefits'!G$6</f>
        <v>11848.32</v>
      </c>
      <c r="X2278" s="28">
        <f>'2021-22 Salary &amp; Benefits'!H$6</f>
        <v>0.2271</v>
      </c>
      <c r="Y2278" s="28">
        <f>'2021-22 Salary &amp; Benefits'!I$6</f>
        <v>0.22070000000000001</v>
      </c>
      <c r="Z2278" s="26">
        <f t="shared" si="495"/>
        <v>0</v>
      </c>
      <c r="AA2278" s="27">
        <f t="shared" si="500"/>
        <v>0</v>
      </c>
      <c r="AB2278" s="27">
        <f t="shared" si="496"/>
        <v>0</v>
      </c>
      <c r="AC2278" s="27">
        <f t="shared" si="497"/>
        <v>0</v>
      </c>
      <c r="AD2278" s="26">
        <f t="shared" si="498"/>
        <v>0</v>
      </c>
      <c r="AE2278" s="63"/>
      <c r="AF2278" s="63"/>
      <c r="AG2278" s="63"/>
      <c r="AH2278" s="63"/>
      <c r="AI2278" s="63"/>
      <c r="AJ2278" s="63"/>
      <c r="AK2278" s="63"/>
      <c r="AL2278" s="63"/>
    </row>
    <row r="2279" spans="1:38">
      <c r="A2279" s="129" t="s">
        <v>2462</v>
      </c>
      <c r="B2279" s="129" t="s">
        <v>1515</v>
      </c>
      <c r="C2279" s="130">
        <v>4170</v>
      </c>
      <c r="D2279" s="129" t="s">
        <v>1518</v>
      </c>
      <c r="E2279" s="169">
        <f>VLOOKUP($C2279,'2020-21 School Level AAFTE'!$C:$Z,11,FALSE)</f>
        <v>0.26119999999999999</v>
      </c>
      <c r="F2279" s="169" t="str">
        <f>VLOOKUP($C2279,'2020-21 School Level AAFTE'!$C:$Z,8,FALSE)</f>
        <v>No</v>
      </c>
      <c r="G2279" s="167">
        <f>VLOOKUP($C2279,'2020-21 School Level AAFTE'!$C:$I,7,FALSE)</f>
        <v>231.11</v>
      </c>
      <c r="H2279" s="145">
        <f>IFERROR(IF(F2279= "yes",VLOOKUP(C2279,Summary!$B:$I,5,0),0),0)</f>
        <v>0</v>
      </c>
      <c r="I2279" s="144">
        <f t="shared" si="489"/>
        <v>0</v>
      </c>
      <c r="J2279" s="101">
        <f>VLOOKUP($A2279,'2021-22 Salary &amp; Benefits'!$A:$I,3,FALSE)</f>
        <v>1.06</v>
      </c>
      <c r="K2279" s="101">
        <f>VLOOKUP($A2279,'2021-22 Salary &amp; Benefits'!$A:$I,4,FALSE)</f>
        <v>1.06</v>
      </c>
      <c r="L2279" s="121">
        <f t="shared" si="490"/>
        <v>0</v>
      </c>
      <c r="M2279" s="29">
        <v>15</v>
      </c>
      <c r="N2279" s="31">
        <f t="shared" si="491"/>
        <v>0</v>
      </c>
      <c r="O2279" s="29">
        <v>1.1000000000000001</v>
      </c>
      <c r="P2279" s="29">
        <v>36</v>
      </c>
      <c r="Q2279" s="32">
        <f t="shared" si="492"/>
        <v>0</v>
      </c>
      <c r="R2279" s="122">
        <f t="shared" si="493"/>
        <v>0</v>
      </c>
      <c r="S2279" s="25">
        <f>VLOOKUP($A2279,'2021-22 Salary &amp; Benefits'!$A:$I,5,FALSE)</f>
        <v>67585</v>
      </c>
      <c r="T2279" s="25">
        <f>VLOOKUP($A2279,'2021-22 Salary &amp; Benefits'!$A:$I,6,FALSE)</f>
        <v>68937</v>
      </c>
      <c r="U2279" s="26">
        <f t="shared" si="499"/>
        <v>0</v>
      </c>
      <c r="V2279" s="26">
        <f t="shared" si="494"/>
        <v>0</v>
      </c>
      <c r="W2279" s="26">
        <f>'2021-22 Salary &amp; Benefits'!G$6</f>
        <v>11848.32</v>
      </c>
      <c r="X2279" s="28">
        <f>'2021-22 Salary &amp; Benefits'!H$6</f>
        <v>0.2271</v>
      </c>
      <c r="Y2279" s="28">
        <f>'2021-22 Salary &amp; Benefits'!I$6</f>
        <v>0.22070000000000001</v>
      </c>
      <c r="Z2279" s="26">
        <f t="shared" si="495"/>
        <v>0</v>
      </c>
      <c r="AA2279" s="27">
        <f t="shared" si="500"/>
        <v>0</v>
      </c>
      <c r="AB2279" s="27">
        <f t="shared" si="496"/>
        <v>0</v>
      </c>
      <c r="AC2279" s="27">
        <f t="shared" si="497"/>
        <v>0</v>
      </c>
      <c r="AD2279" s="26">
        <f t="shared" si="498"/>
        <v>0</v>
      </c>
      <c r="AE2279" s="63"/>
      <c r="AF2279" s="63"/>
      <c r="AG2279" s="63"/>
      <c r="AH2279" s="63"/>
      <c r="AI2279" s="63"/>
      <c r="AJ2279" s="63"/>
      <c r="AK2279" s="63"/>
      <c r="AL2279" s="63"/>
    </row>
    <row r="2280" spans="1:38">
      <c r="A2280" s="129" t="s">
        <v>2402</v>
      </c>
      <c r="B2280" s="129" t="s">
        <v>1128</v>
      </c>
      <c r="C2280" s="130">
        <v>2330</v>
      </c>
      <c r="D2280" s="129" t="s">
        <v>1129</v>
      </c>
      <c r="E2280" s="169">
        <f>VLOOKUP($C2280,'2020-21 School Level AAFTE'!$C:$Z,11,FALSE)</f>
        <v>0.40010000000000001</v>
      </c>
      <c r="F2280" s="169" t="str">
        <f>VLOOKUP($C2280,'2020-21 School Level AAFTE'!$C:$Z,8,FALSE)</f>
        <v>No</v>
      </c>
      <c r="G2280" s="167">
        <f>VLOOKUP($C2280,'2020-21 School Level AAFTE'!$C:$I,7,FALSE)</f>
        <v>321.57</v>
      </c>
      <c r="H2280" s="145">
        <f>IFERROR(IF(F2280= "yes",VLOOKUP(C2280,Summary!$B:$I,5,0),0),0)</f>
        <v>0</v>
      </c>
      <c r="I2280" s="144">
        <f t="shared" si="489"/>
        <v>0</v>
      </c>
      <c r="J2280" s="101">
        <f>VLOOKUP($A2280,'2021-22 Salary &amp; Benefits'!$A:$I,3,FALSE)</f>
        <v>1</v>
      </c>
      <c r="K2280" s="101">
        <f>VLOOKUP($A2280,'2021-22 Salary &amp; Benefits'!$A:$I,4,FALSE)</f>
        <v>1</v>
      </c>
      <c r="L2280" s="121">
        <f t="shared" si="490"/>
        <v>0</v>
      </c>
      <c r="M2280" s="29">
        <v>15</v>
      </c>
      <c r="N2280" s="31">
        <f t="shared" si="491"/>
        <v>0</v>
      </c>
      <c r="O2280" s="29">
        <v>1.1000000000000001</v>
      </c>
      <c r="P2280" s="29">
        <v>36</v>
      </c>
      <c r="Q2280" s="32">
        <f t="shared" si="492"/>
        <v>0</v>
      </c>
      <c r="R2280" s="122">
        <f t="shared" si="493"/>
        <v>0</v>
      </c>
      <c r="S2280" s="25">
        <f>VLOOKUP($A2280,'2021-22 Salary &amp; Benefits'!$A:$I,5,FALSE)</f>
        <v>67585</v>
      </c>
      <c r="T2280" s="25">
        <f>VLOOKUP($A2280,'2021-22 Salary &amp; Benefits'!$A:$I,6,FALSE)</f>
        <v>68937</v>
      </c>
      <c r="U2280" s="26">
        <f t="shared" si="499"/>
        <v>0</v>
      </c>
      <c r="V2280" s="26">
        <f t="shared" si="494"/>
        <v>0</v>
      </c>
      <c r="W2280" s="26">
        <f>'2021-22 Salary &amp; Benefits'!G$6</f>
        <v>11848.32</v>
      </c>
      <c r="X2280" s="28">
        <f>'2021-22 Salary &amp; Benefits'!H$6</f>
        <v>0.2271</v>
      </c>
      <c r="Y2280" s="28">
        <f>'2021-22 Salary &amp; Benefits'!I$6</f>
        <v>0.22070000000000001</v>
      </c>
      <c r="Z2280" s="26">
        <f t="shared" si="495"/>
        <v>0</v>
      </c>
      <c r="AA2280" s="27">
        <f t="shared" si="500"/>
        <v>0</v>
      </c>
      <c r="AB2280" s="27">
        <f t="shared" si="496"/>
        <v>0</v>
      </c>
      <c r="AC2280" s="27">
        <f t="shared" si="497"/>
        <v>0</v>
      </c>
      <c r="AD2280" s="26">
        <f t="shared" si="498"/>
        <v>0</v>
      </c>
      <c r="AE2280" s="63"/>
      <c r="AF2280" s="63"/>
      <c r="AG2280" s="63"/>
      <c r="AH2280" s="63"/>
      <c r="AI2280" s="63"/>
      <c r="AJ2280" s="63"/>
      <c r="AK2280" s="63"/>
      <c r="AL2280" s="63"/>
    </row>
    <row r="2281" spans="1:38">
      <c r="A2281" s="129" t="s">
        <v>2402</v>
      </c>
      <c r="B2281" s="129" t="s">
        <v>1128</v>
      </c>
      <c r="C2281" s="130">
        <v>2997</v>
      </c>
      <c r="D2281" s="129" t="s">
        <v>1130</v>
      </c>
      <c r="E2281" s="169">
        <f>VLOOKUP($C2281,'2020-21 School Level AAFTE'!$C:$Z,11,FALSE)</f>
        <v>0.41310000000000002</v>
      </c>
      <c r="F2281" s="169" t="str">
        <f>VLOOKUP($C2281,'2020-21 School Level AAFTE'!$C:$Z,8,FALSE)</f>
        <v>No</v>
      </c>
      <c r="G2281" s="167">
        <f>VLOOKUP($C2281,'2020-21 School Level AAFTE'!$C:$I,7,FALSE)</f>
        <v>320.8</v>
      </c>
      <c r="H2281" s="145">
        <f>IFERROR(IF(F2281= "yes",VLOOKUP(C2281,Summary!$B:$I,5,0),0),0)</f>
        <v>0</v>
      </c>
      <c r="I2281" s="144">
        <f t="shared" si="489"/>
        <v>0</v>
      </c>
      <c r="J2281" s="101">
        <f>VLOOKUP($A2281,'2021-22 Salary &amp; Benefits'!$A:$I,3,FALSE)</f>
        <v>1</v>
      </c>
      <c r="K2281" s="101">
        <f>VLOOKUP($A2281,'2021-22 Salary &amp; Benefits'!$A:$I,4,FALSE)</f>
        <v>1</v>
      </c>
      <c r="L2281" s="121">
        <f t="shared" si="490"/>
        <v>0</v>
      </c>
      <c r="M2281" s="29">
        <v>15</v>
      </c>
      <c r="N2281" s="31">
        <f t="shared" si="491"/>
        <v>0</v>
      </c>
      <c r="O2281" s="29">
        <v>1.1000000000000001</v>
      </c>
      <c r="P2281" s="29">
        <v>36</v>
      </c>
      <c r="Q2281" s="32">
        <f t="shared" si="492"/>
        <v>0</v>
      </c>
      <c r="R2281" s="122">
        <f t="shared" si="493"/>
        <v>0</v>
      </c>
      <c r="S2281" s="25">
        <f>VLOOKUP($A2281,'2021-22 Salary &amp; Benefits'!$A:$I,5,FALSE)</f>
        <v>67585</v>
      </c>
      <c r="T2281" s="25">
        <f>VLOOKUP($A2281,'2021-22 Salary &amp; Benefits'!$A:$I,6,FALSE)</f>
        <v>68937</v>
      </c>
      <c r="U2281" s="26">
        <f t="shared" si="499"/>
        <v>0</v>
      </c>
      <c r="V2281" s="26">
        <f t="shared" si="494"/>
        <v>0</v>
      </c>
      <c r="W2281" s="26">
        <f>'2021-22 Salary &amp; Benefits'!G$6</f>
        <v>11848.32</v>
      </c>
      <c r="X2281" s="28">
        <f>'2021-22 Salary &amp; Benefits'!H$6</f>
        <v>0.2271</v>
      </c>
      <c r="Y2281" s="28">
        <f>'2021-22 Salary &amp; Benefits'!I$6</f>
        <v>0.22070000000000001</v>
      </c>
      <c r="Z2281" s="26">
        <f t="shared" si="495"/>
        <v>0</v>
      </c>
      <c r="AA2281" s="27">
        <f t="shared" si="500"/>
        <v>0</v>
      </c>
      <c r="AB2281" s="27">
        <f t="shared" si="496"/>
        <v>0</v>
      </c>
      <c r="AC2281" s="27">
        <f t="shared" si="497"/>
        <v>0</v>
      </c>
      <c r="AD2281" s="26">
        <f t="shared" si="498"/>
        <v>0</v>
      </c>
      <c r="AE2281" s="63"/>
      <c r="AF2281" s="63"/>
      <c r="AG2281" s="63"/>
      <c r="AH2281" s="63"/>
      <c r="AI2281" s="63"/>
      <c r="AJ2281" s="63"/>
      <c r="AK2281" s="63"/>
      <c r="AL2281" s="63"/>
    </row>
    <row r="2282" spans="1:38">
      <c r="A2282" s="129" t="s">
        <v>2402</v>
      </c>
      <c r="B2282" s="129" t="s">
        <v>1128</v>
      </c>
      <c r="C2282" s="130">
        <v>5368</v>
      </c>
      <c r="D2282" s="129" t="s">
        <v>1133</v>
      </c>
      <c r="E2282" s="169">
        <f>VLOOKUP($C2282,'2020-21 School Level AAFTE'!$C:$Z,11,FALSE)</f>
        <v>0.43359999999999999</v>
      </c>
      <c r="F2282" s="169" t="str">
        <f>VLOOKUP($C2282,'2020-21 School Level AAFTE'!$C:$Z,8,FALSE)</f>
        <v>No</v>
      </c>
      <c r="G2282" s="167">
        <f>VLOOKUP($C2282,'2020-21 School Level AAFTE'!$C:$I,7,FALSE)</f>
        <v>257.79000000000002</v>
      </c>
      <c r="H2282" s="145">
        <f>IFERROR(IF(F2282= "yes",VLOOKUP(C2282,Summary!$B:$I,5,0),0),0)</f>
        <v>0</v>
      </c>
      <c r="I2282" s="144">
        <f t="shared" si="489"/>
        <v>0</v>
      </c>
      <c r="J2282" s="101">
        <f>VLOOKUP($A2282,'2021-22 Salary &amp; Benefits'!$A:$I,3,FALSE)</f>
        <v>1</v>
      </c>
      <c r="K2282" s="101">
        <f>VLOOKUP($A2282,'2021-22 Salary &amp; Benefits'!$A:$I,4,FALSE)</f>
        <v>1</v>
      </c>
      <c r="L2282" s="121">
        <f t="shared" si="490"/>
        <v>0</v>
      </c>
      <c r="M2282" s="29">
        <v>15</v>
      </c>
      <c r="N2282" s="31">
        <f t="shared" si="491"/>
        <v>0</v>
      </c>
      <c r="O2282" s="29">
        <v>1.1000000000000001</v>
      </c>
      <c r="P2282" s="29">
        <v>36</v>
      </c>
      <c r="Q2282" s="32">
        <f t="shared" si="492"/>
        <v>0</v>
      </c>
      <c r="R2282" s="122">
        <f t="shared" si="493"/>
        <v>0</v>
      </c>
      <c r="S2282" s="25">
        <f>VLOOKUP($A2282,'2021-22 Salary &amp; Benefits'!$A:$I,5,FALSE)</f>
        <v>67585</v>
      </c>
      <c r="T2282" s="25">
        <f>VLOOKUP($A2282,'2021-22 Salary &amp; Benefits'!$A:$I,6,FALSE)</f>
        <v>68937</v>
      </c>
      <c r="U2282" s="26">
        <f t="shared" si="499"/>
        <v>0</v>
      </c>
      <c r="V2282" s="26">
        <f t="shared" si="494"/>
        <v>0</v>
      </c>
      <c r="W2282" s="26">
        <f>'2021-22 Salary &amp; Benefits'!G$6</f>
        <v>11848.32</v>
      </c>
      <c r="X2282" s="28">
        <f>'2021-22 Salary &amp; Benefits'!H$6</f>
        <v>0.2271</v>
      </c>
      <c r="Y2282" s="28">
        <f>'2021-22 Salary &amp; Benefits'!I$6</f>
        <v>0.22070000000000001</v>
      </c>
      <c r="Z2282" s="26">
        <f t="shared" si="495"/>
        <v>0</v>
      </c>
      <c r="AA2282" s="27">
        <f t="shared" si="500"/>
        <v>0</v>
      </c>
      <c r="AB2282" s="27">
        <f t="shared" si="496"/>
        <v>0</v>
      </c>
      <c r="AC2282" s="27">
        <f t="shared" si="497"/>
        <v>0</v>
      </c>
      <c r="AD2282" s="26">
        <f t="shared" si="498"/>
        <v>0</v>
      </c>
      <c r="AE2282" s="63"/>
      <c r="AF2282" s="63"/>
      <c r="AG2282" s="63"/>
      <c r="AH2282" s="63"/>
      <c r="AI2282" s="63"/>
      <c r="AJ2282" s="63"/>
      <c r="AK2282" s="63"/>
      <c r="AL2282" s="63"/>
    </row>
    <row r="2283" spans="1:38">
      <c r="A2283" s="129" t="s">
        <v>2402</v>
      </c>
      <c r="B2283" s="129" t="s">
        <v>1128</v>
      </c>
      <c r="C2283" s="130">
        <v>3394</v>
      </c>
      <c r="D2283" s="129" t="s">
        <v>1131</v>
      </c>
      <c r="E2283" s="169">
        <f>VLOOKUP($C2283,'2020-21 School Level AAFTE'!$C:$Z,11,FALSE)</f>
        <v>0.44729999999999998</v>
      </c>
      <c r="F2283" s="169" t="str">
        <f>VLOOKUP($C2283,'2020-21 School Level AAFTE'!$C:$Z,8,FALSE)</f>
        <v>No</v>
      </c>
      <c r="G2283" s="167">
        <f>VLOOKUP($C2283,'2020-21 School Level AAFTE'!$C:$I,7,FALSE)</f>
        <v>206.62</v>
      </c>
      <c r="H2283" s="145">
        <f>IFERROR(IF(F2283= "yes",VLOOKUP(C2283,Summary!$B:$I,5,0),0),0)</f>
        <v>0</v>
      </c>
      <c r="I2283" s="144">
        <f t="shared" si="489"/>
        <v>0</v>
      </c>
      <c r="J2283" s="101">
        <f>VLOOKUP($A2283,'2021-22 Salary &amp; Benefits'!$A:$I,3,FALSE)</f>
        <v>1</v>
      </c>
      <c r="K2283" s="101">
        <f>VLOOKUP($A2283,'2021-22 Salary &amp; Benefits'!$A:$I,4,FALSE)</f>
        <v>1</v>
      </c>
      <c r="L2283" s="121">
        <f t="shared" si="490"/>
        <v>0</v>
      </c>
      <c r="M2283" s="29">
        <v>15</v>
      </c>
      <c r="N2283" s="31">
        <f t="shared" si="491"/>
        <v>0</v>
      </c>
      <c r="O2283" s="29">
        <v>1.1000000000000001</v>
      </c>
      <c r="P2283" s="29">
        <v>36</v>
      </c>
      <c r="Q2283" s="32">
        <f t="shared" si="492"/>
        <v>0</v>
      </c>
      <c r="R2283" s="122">
        <f t="shared" si="493"/>
        <v>0</v>
      </c>
      <c r="S2283" s="25">
        <f>VLOOKUP($A2283,'2021-22 Salary &amp; Benefits'!$A:$I,5,FALSE)</f>
        <v>67585</v>
      </c>
      <c r="T2283" s="25">
        <f>VLOOKUP($A2283,'2021-22 Salary &amp; Benefits'!$A:$I,6,FALSE)</f>
        <v>68937</v>
      </c>
      <c r="U2283" s="26">
        <f t="shared" si="499"/>
        <v>0</v>
      </c>
      <c r="V2283" s="26">
        <f t="shared" si="494"/>
        <v>0</v>
      </c>
      <c r="W2283" s="26">
        <f>'2021-22 Salary &amp; Benefits'!G$6</f>
        <v>11848.32</v>
      </c>
      <c r="X2283" s="28">
        <f>'2021-22 Salary &amp; Benefits'!H$6</f>
        <v>0.2271</v>
      </c>
      <c r="Y2283" s="28">
        <f>'2021-22 Salary &amp; Benefits'!I$6</f>
        <v>0.22070000000000001</v>
      </c>
      <c r="Z2283" s="26">
        <f t="shared" si="495"/>
        <v>0</v>
      </c>
      <c r="AA2283" s="27">
        <f t="shared" si="500"/>
        <v>0</v>
      </c>
      <c r="AB2283" s="27">
        <f t="shared" si="496"/>
        <v>0</v>
      </c>
      <c r="AC2283" s="27">
        <f t="shared" si="497"/>
        <v>0</v>
      </c>
      <c r="AD2283" s="26">
        <f t="shared" si="498"/>
        <v>0</v>
      </c>
      <c r="AE2283" s="63"/>
      <c r="AF2283" s="63"/>
      <c r="AG2283" s="63"/>
      <c r="AH2283" s="63"/>
      <c r="AI2283" s="63"/>
      <c r="AJ2283" s="63"/>
      <c r="AK2283" s="63"/>
      <c r="AL2283" s="63"/>
    </row>
    <row r="2284" spans="1:38">
      <c r="A2284" s="129" t="s">
        <v>2402</v>
      </c>
      <c r="B2284" s="129" t="s">
        <v>1128</v>
      </c>
      <c r="C2284" s="130">
        <v>5077</v>
      </c>
      <c r="D2284" s="129" t="s">
        <v>1132</v>
      </c>
      <c r="E2284" s="169">
        <f>VLOOKUP($C2284,'2020-21 School Level AAFTE'!$C:$Z,11,FALSE)</f>
        <v>0.56769999999999998</v>
      </c>
      <c r="F2284" s="169" t="str">
        <f>VLOOKUP($C2284,'2020-21 School Level AAFTE'!$C:$Z,8,FALSE)</f>
        <v>Yes</v>
      </c>
      <c r="G2284" s="167">
        <f>VLOOKUP($C2284,'2020-21 School Level AAFTE'!$C:$I,7,FALSE)</f>
        <v>18.82</v>
      </c>
      <c r="H2284" s="145">
        <f>IFERROR(IF(F2284= "yes",VLOOKUP(C2284,Summary!$B:$I,5,0),0),0)</f>
        <v>0</v>
      </c>
      <c r="I2284" s="144">
        <f t="shared" si="489"/>
        <v>18.82</v>
      </c>
      <c r="J2284" s="101">
        <f>VLOOKUP($A2284,'2021-22 Salary &amp; Benefits'!$A:$I,3,FALSE)</f>
        <v>1</v>
      </c>
      <c r="K2284" s="101">
        <f>VLOOKUP($A2284,'2021-22 Salary &amp; Benefits'!$A:$I,4,FALSE)</f>
        <v>1</v>
      </c>
      <c r="L2284" s="121">
        <f t="shared" si="490"/>
        <v>18.82</v>
      </c>
      <c r="M2284" s="29">
        <v>15</v>
      </c>
      <c r="N2284" s="31">
        <f t="shared" si="491"/>
        <v>1.2546666666666666</v>
      </c>
      <c r="O2284" s="29">
        <v>1.1000000000000001</v>
      </c>
      <c r="P2284" s="29">
        <v>36</v>
      </c>
      <c r="Q2284" s="32">
        <f t="shared" si="492"/>
        <v>49.684800000000003</v>
      </c>
      <c r="R2284" s="122">
        <f t="shared" si="493"/>
        <v>5.5205333333333335E-2</v>
      </c>
      <c r="S2284" s="25">
        <f>VLOOKUP($A2284,'2021-22 Salary &amp; Benefits'!$A:$I,5,FALSE)</f>
        <v>67585</v>
      </c>
      <c r="T2284" s="25">
        <f>VLOOKUP($A2284,'2021-22 Salary &amp; Benefits'!$A:$I,6,FALSE)</f>
        <v>68937</v>
      </c>
      <c r="U2284" s="26">
        <f t="shared" si="499"/>
        <v>3731.0524533333337</v>
      </c>
      <c r="V2284" s="26">
        <f t="shared" si="494"/>
        <v>74.63761066666666</v>
      </c>
      <c r="W2284" s="26">
        <f>'2021-22 Salary &amp; Benefits'!G$6</f>
        <v>11848.32</v>
      </c>
      <c r="X2284" s="28">
        <f>'2021-22 Salary &amp; Benefits'!H$6</f>
        <v>0.2271</v>
      </c>
      <c r="Y2284" s="28">
        <f>'2021-22 Salary &amp; Benefits'!I$6</f>
        <v>0.22070000000000001</v>
      </c>
      <c r="Z2284" s="26">
        <f t="shared" si="495"/>
        <v>1517.8849878661335</v>
      </c>
      <c r="AA2284" s="27">
        <f t="shared" si="500"/>
        <v>63.428167733333339</v>
      </c>
      <c r="AB2284" s="27">
        <f t="shared" si="496"/>
        <v>13.998596618746669</v>
      </c>
      <c r="AC2284" s="27">
        <f t="shared" si="497"/>
        <v>77.426764352080014</v>
      </c>
      <c r="AD2284" s="26">
        <f t="shared" si="498"/>
        <v>5401.0018162182132</v>
      </c>
      <c r="AE2284" s="63"/>
      <c r="AF2284" s="63"/>
      <c r="AG2284" s="63"/>
      <c r="AH2284" s="63"/>
      <c r="AI2284" s="63"/>
      <c r="AJ2284" s="63"/>
      <c r="AK2284" s="63"/>
      <c r="AL2284" s="63"/>
    </row>
    <row r="2285" spans="1:38">
      <c r="A2285" s="129" t="s">
        <v>2422</v>
      </c>
      <c r="B2285" s="129" t="s">
        <v>1200</v>
      </c>
      <c r="C2285" s="130">
        <v>3290</v>
      </c>
      <c r="D2285" s="129" t="s">
        <v>1202</v>
      </c>
      <c r="E2285" s="169">
        <f>VLOOKUP($C2285,'2020-21 School Level AAFTE'!$C:$Z,11,FALSE)</f>
        <v>0.46750000000000003</v>
      </c>
      <c r="F2285" s="169" t="str">
        <f>VLOOKUP($C2285,'2020-21 School Level AAFTE'!$C:$Z,8,FALSE)</f>
        <v>No</v>
      </c>
      <c r="G2285" s="167">
        <f>VLOOKUP($C2285,'2020-21 School Level AAFTE'!$C:$I,7,FALSE)</f>
        <v>81.2</v>
      </c>
      <c r="H2285" s="145">
        <f>IFERROR(IF(F2285= "yes",VLOOKUP(C2285,Summary!$B:$I,5,0),0),0)</f>
        <v>0</v>
      </c>
      <c r="I2285" s="144">
        <f t="shared" si="489"/>
        <v>0</v>
      </c>
      <c r="J2285" s="101">
        <f>VLOOKUP($A2285,'2021-22 Salary &amp; Benefits'!$A:$I,3,FALSE)</f>
        <v>1</v>
      </c>
      <c r="K2285" s="101">
        <f>VLOOKUP($A2285,'2021-22 Salary &amp; Benefits'!$A:$I,4,FALSE)</f>
        <v>1</v>
      </c>
      <c r="L2285" s="121">
        <f t="shared" si="490"/>
        <v>0</v>
      </c>
      <c r="M2285" s="29">
        <v>15</v>
      </c>
      <c r="N2285" s="31">
        <f t="shared" si="491"/>
        <v>0</v>
      </c>
      <c r="O2285" s="29">
        <v>1.1000000000000001</v>
      </c>
      <c r="P2285" s="29">
        <v>36</v>
      </c>
      <c r="Q2285" s="32">
        <f t="shared" si="492"/>
        <v>0</v>
      </c>
      <c r="R2285" s="122">
        <f t="shared" si="493"/>
        <v>0</v>
      </c>
      <c r="S2285" s="25">
        <f>VLOOKUP($A2285,'2021-22 Salary &amp; Benefits'!$A:$I,5,FALSE)</f>
        <v>67585</v>
      </c>
      <c r="T2285" s="25">
        <f>VLOOKUP($A2285,'2021-22 Salary &amp; Benefits'!$A:$I,6,FALSE)</f>
        <v>68937</v>
      </c>
      <c r="U2285" s="26">
        <f t="shared" si="499"/>
        <v>0</v>
      </c>
      <c r="V2285" s="26">
        <f t="shared" si="494"/>
        <v>0</v>
      </c>
      <c r="W2285" s="26">
        <f>'2021-22 Salary &amp; Benefits'!G$6</f>
        <v>11848.32</v>
      </c>
      <c r="X2285" s="28">
        <f>'2021-22 Salary &amp; Benefits'!H$6</f>
        <v>0.2271</v>
      </c>
      <c r="Y2285" s="28">
        <f>'2021-22 Salary &amp; Benefits'!I$6</f>
        <v>0.22070000000000001</v>
      </c>
      <c r="Z2285" s="26">
        <f t="shared" si="495"/>
        <v>0</v>
      </c>
      <c r="AA2285" s="27">
        <f t="shared" si="500"/>
        <v>0</v>
      </c>
      <c r="AB2285" s="27">
        <f t="shared" si="496"/>
        <v>0</v>
      </c>
      <c r="AC2285" s="27">
        <f t="shared" si="497"/>
        <v>0</v>
      </c>
      <c r="AD2285" s="26">
        <f t="shared" si="498"/>
        <v>0</v>
      </c>
      <c r="AE2285" s="63"/>
      <c r="AF2285" s="63"/>
      <c r="AG2285" s="63"/>
      <c r="AH2285" s="63"/>
      <c r="AI2285" s="63"/>
      <c r="AJ2285" s="63"/>
      <c r="AK2285" s="63"/>
      <c r="AL2285" s="63"/>
    </row>
    <row r="2286" spans="1:38">
      <c r="A2286" s="129" t="s">
        <v>2422</v>
      </c>
      <c r="B2286" s="129" t="s">
        <v>1200</v>
      </c>
      <c r="C2286" s="130">
        <v>3289</v>
      </c>
      <c r="D2286" s="129" t="s">
        <v>1201</v>
      </c>
      <c r="E2286" s="169">
        <f>VLOOKUP($C2286,'2020-21 School Level AAFTE'!$C:$Z,11,FALSE)</f>
        <v>0.43259999999999998</v>
      </c>
      <c r="F2286" s="169" t="str">
        <f>VLOOKUP($C2286,'2020-21 School Level AAFTE'!$C:$Z,8,FALSE)</f>
        <v>No</v>
      </c>
      <c r="G2286" s="167">
        <f>VLOOKUP($C2286,'2020-21 School Level AAFTE'!$C:$I,7,FALSE)</f>
        <v>138.67999999999998</v>
      </c>
      <c r="H2286" s="145">
        <f>IFERROR(IF(F2286= "yes",VLOOKUP(C2286,Summary!$B:$I,5,0),0),0)</f>
        <v>0</v>
      </c>
      <c r="I2286" s="144">
        <f t="shared" si="489"/>
        <v>0</v>
      </c>
      <c r="J2286" s="101">
        <f>VLOOKUP($A2286,'2021-22 Salary &amp; Benefits'!$A:$I,3,FALSE)</f>
        <v>1</v>
      </c>
      <c r="K2286" s="101">
        <f>VLOOKUP($A2286,'2021-22 Salary &amp; Benefits'!$A:$I,4,FALSE)</f>
        <v>1</v>
      </c>
      <c r="L2286" s="121">
        <f t="shared" si="490"/>
        <v>0</v>
      </c>
      <c r="M2286" s="29">
        <v>15</v>
      </c>
      <c r="N2286" s="31">
        <f t="shared" si="491"/>
        <v>0</v>
      </c>
      <c r="O2286" s="29">
        <v>1.1000000000000001</v>
      </c>
      <c r="P2286" s="29">
        <v>36</v>
      </c>
      <c r="Q2286" s="32">
        <f t="shared" si="492"/>
        <v>0</v>
      </c>
      <c r="R2286" s="122">
        <f t="shared" si="493"/>
        <v>0</v>
      </c>
      <c r="S2286" s="25">
        <f>VLOOKUP($A2286,'2021-22 Salary &amp; Benefits'!$A:$I,5,FALSE)</f>
        <v>67585</v>
      </c>
      <c r="T2286" s="25">
        <f>VLOOKUP($A2286,'2021-22 Salary &amp; Benefits'!$A:$I,6,FALSE)</f>
        <v>68937</v>
      </c>
      <c r="U2286" s="26">
        <f t="shared" si="499"/>
        <v>0</v>
      </c>
      <c r="V2286" s="26">
        <f t="shared" si="494"/>
        <v>0</v>
      </c>
      <c r="W2286" s="26">
        <f>'2021-22 Salary &amp; Benefits'!G$6</f>
        <v>11848.32</v>
      </c>
      <c r="X2286" s="28">
        <f>'2021-22 Salary &amp; Benefits'!H$6</f>
        <v>0.2271</v>
      </c>
      <c r="Y2286" s="28">
        <f>'2021-22 Salary &amp; Benefits'!I$6</f>
        <v>0.22070000000000001</v>
      </c>
      <c r="Z2286" s="26">
        <f t="shared" si="495"/>
        <v>0</v>
      </c>
      <c r="AA2286" s="27">
        <f t="shared" si="500"/>
        <v>0</v>
      </c>
      <c r="AB2286" s="27">
        <f t="shared" si="496"/>
        <v>0</v>
      </c>
      <c r="AC2286" s="27">
        <f t="shared" si="497"/>
        <v>0</v>
      </c>
      <c r="AD2286" s="26">
        <f t="shared" si="498"/>
        <v>0</v>
      </c>
      <c r="AE2286" s="63"/>
      <c r="AF2286" s="63"/>
      <c r="AG2286" s="63"/>
      <c r="AH2286" s="63"/>
      <c r="AI2286" s="63"/>
      <c r="AJ2286" s="63"/>
      <c r="AK2286" s="63"/>
      <c r="AL2286" s="63"/>
    </row>
    <row r="2287" spans="1:38">
      <c r="A2287" s="129" t="s">
        <v>2444</v>
      </c>
      <c r="B2287" s="129" t="s">
        <v>1281</v>
      </c>
      <c r="C2287" s="130">
        <v>3444</v>
      </c>
      <c r="D2287" s="129" t="s">
        <v>1283</v>
      </c>
      <c r="E2287" s="169">
        <f>VLOOKUP($C2287,'2020-21 School Level AAFTE'!$C:$Z,11,FALSE)</f>
        <v>0.42570000000000002</v>
      </c>
      <c r="F2287" s="169" t="str">
        <f>VLOOKUP($C2287,'2020-21 School Level AAFTE'!$C:$Z,8,FALSE)</f>
        <v>No</v>
      </c>
      <c r="G2287" s="167">
        <f>VLOOKUP($C2287,'2020-21 School Level AAFTE'!$C:$I,7,FALSE)</f>
        <v>161.27999999999997</v>
      </c>
      <c r="H2287" s="145">
        <f>IFERROR(IF(F2287= "yes",VLOOKUP(C2287,Summary!$B:$I,5,0),0),0)</f>
        <v>0</v>
      </c>
      <c r="I2287" s="144">
        <f t="shared" si="489"/>
        <v>0</v>
      </c>
      <c r="J2287" s="101">
        <f>VLOOKUP($A2287,'2021-22 Salary &amp; Benefits'!$A:$I,3,FALSE)</f>
        <v>1</v>
      </c>
      <c r="K2287" s="101">
        <f>VLOOKUP($A2287,'2021-22 Salary &amp; Benefits'!$A:$I,4,FALSE)</f>
        <v>1</v>
      </c>
      <c r="L2287" s="121">
        <f t="shared" si="490"/>
        <v>0</v>
      </c>
      <c r="M2287" s="29">
        <v>15</v>
      </c>
      <c r="N2287" s="31">
        <f t="shared" si="491"/>
        <v>0</v>
      </c>
      <c r="O2287" s="29">
        <v>1.1000000000000001</v>
      </c>
      <c r="P2287" s="29">
        <v>36</v>
      </c>
      <c r="Q2287" s="32">
        <f t="shared" si="492"/>
        <v>0</v>
      </c>
      <c r="R2287" s="122">
        <f t="shared" si="493"/>
        <v>0</v>
      </c>
      <c r="S2287" s="25">
        <f>VLOOKUP($A2287,'2021-22 Salary &amp; Benefits'!$A:$I,5,FALSE)</f>
        <v>67585</v>
      </c>
      <c r="T2287" s="25">
        <f>VLOOKUP($A2287,'2021-22 Salary &amp; Benefits'!$A:$I,6,FALSE)</f>
        <v>68937</v>
      </c>
      <c r="U2287" s="26">
        <f t="shared" si="499"/>
        <v>0</v>
      </c>
      <c r="V2287" s="26">
        <f t="shared" si="494"/>
        <v>0</v>
      </c>
      <c r="W2287" s="26">
        <f>'2021-22 Salary &amp; Benefits'!G$6</f>
        <v>11848.32</v>
      </c>
      <c r="X2287" s="28">
        <f>'2021-22 Salary &amp; Benefits'!H$6</f>
        <v>0.2271</v>
      </c>
      <c r="Y2287" s="28">
        <f>'2021-22 Salary &amp; Benefits'!I$6</f>
        <v>0.22070000000000001</v>
      </c>
      <c r="Z2287" s="26">
        <f t="shared" si="495"/>
        <v>0</v>
      </c>
      <c r="AA2287" s="27">
        <f t="shared" si="500"/>
        <v>0</v>
      </c>
      <c r="AB2287" s="27">
        <f t="shared" si="496"/>
        <v>0</v>
      </c>
      <c r="AC2287" s="27">
        <f t="shared" si="497"/>
        <v>0</v>
      </c>
      <c r="AD2287" s="26">
        <f t="shared" si="498"/>
        <v>0</v>
      </c>
      <c r="AE2287" s="63"/>
      <c r="AF2287" s="63"/>
      <c r="AG2287" s="63"/>
      <c r="AH2287" s="63"/>
      <c r="AI2287" s="63"/>
      <c r="AJ2287" s="63"/>
      <c r="AK2287" s="63"/>
      <c r="AL2287" s="63"/>
    </row>
    <row r="2288" spans="1:38">
      <c r="A2288" s="129" t="s">
        <v>2444</v>
      </c>
      <c r="B2288" s="129" t="s">
        <v>1281</v>
      </c>
      <c r="C2288" s="130">
        <v>2542</v>
      </c>
      <c r="D2288" s="129" t="s">
        <v>1282</v>
      </c>
      <c r="E2288" s="169">
        <f>VLOOKUP($C2288,'2020-21 School Level AAFTE'!$C:$Z,11,FALSE)</f>
        <v>0.4047</v>
      </c>
      <c r="F2288" s="169" t="str">
        <f>VLOOKUP($C2288,'2020-21 School Level AAFTE'!$C:$Z,8,FALSE)</f>
        <v>No</v>
      </c>
      <c r="G2288" s="167">
        <f>VLOOKUP($C2288,'2020-21 School Level AAFTE'!$C:$I,7,FALSE)</f>
        <v>184.13000000000002</v>
      </c>
      <c r="H2288" s="145">
        <f>IFERROR(IF(F2288= "yes",VLOOKUP(C2288,Summary!$B:$I,5,0),0),0)</f>
        <v>0</v>
      </c>
      <c r="I2288" s="144">
        <f t="shared" si="489"/>
        <v>0</v>
      </c>
      <c r="J2288" s="101">
        <f>VLOOKUP($A2288,'2021-22 Salary &amp; Benefits'!$A:$I,3,FALSE)</f>
        <v>1</v>
      </c>
      <c r="K2288" s="101">
        <f>VLOOKUP($A2288,'2021-22 Salary &amp; Benefits'!$A:$I,4,FALSE)</f>
        <v>1</v>
      </c>
      <c r="L2288" s="121">
        <f t="shared" si="490"/>
        <v>0</v>
      </c>
      <c r="M2288" s="29">
        <v>15</v>
      </c>
      <c r="N2288" s="31">
        <f t="shared" si="491"/>
        <v>0</v>
      </c>
      <c r="O2288" s="29">
        <v>1.1000000000000001</v>
      </c>
      <c r="P2288" s="29">
        <v>36</v>
      </c>
      <c r="Q2288" s="32">
        <f t="shared" si="492"/>
        <v>0</v>
      </c>
      <c r="R2288" s="122">
        <f t="shared" si="493"/>
        <v>0</v>
      </c>
      <c r="S2288" s="25">
        <f>VLOOKUP($A2288,'2021-22 Salary &amp; Benefits'!$A:$I,5,FALSE)</f>
        <v>67585</v>
      </c>
      <c r="T2288" s="25">
        <f>VLOOKUP($A2288,'2021-22 Salary &amp; Benefits'!$A:$I,6,FALSE)</f>
        <v>68937</v>
      </c>
      <c r="U2288" s="26">
        <f t="shared" si="499"/>
        <v>0</v>
      </c>
      <c r="V2288" s="26">
        <f t="shared" si="494"/>
        <v>0</v>
      </c>
      <c r="W2288" s="26">
        <f>'2021-22 Salary &amp; Benefits'!G$6</f>
        <v>11848.32</v>
      </c>
      <c r="X2288" s="28">
        <f>'2021-22 Salary &amp; Benefits'!H$6</f>
        <v>0.2271</v>
      </c>
      <c r="Y2288" s="28">
        <f>'2021-22 Salary &amp; Benefits'!I$6</f>
        <v>0.22070000000000001</v>
      </c>
      <c r="Z2288" s="26">
        <f t="shared" si="495"/>
        <v>0</v>
      </c>
      <c r="AA2288" s="27">
        <f t="shared" si="500"/>
        <v>0</v>
      </c>
      <c r="AB2288" s="27">
        <f t="shared" si="496"/>
        <v>0</v>
      </c>
      <c r="AC2288" s="27">
        <f t="shared" si="497"/>
        <v>0</v>
      </c>
      <c r="AD2288" s="26">
        <f t="shared" si="498"/>
        <v>0</v>
      </c>
      <c r="AE2288" s="63"/>
      <c r="AF2288" s="63"/>
      <c r="AG2288" s="63"/>
      <c r="AH2288" s="63"/>
      <c r="AI2288" s="63"/>
      <c r="AJ2288" s="63"/>
      <c r="AK2288" s="63"/>
      <c r="AL2288" s="63"/>
    </row>
    <row r="2289" spans="1:38">
      <c r="A2289" s="151" t="s">
        <v>2336</v>
      </c>
      <c r="B2289" s="129" t="s">
        <v>462</v>
      </c>
      <c r="C2289" s="133">
        <v>2472</v>
      </c>
      <c r="D2289" s="151" t="s">
        <v>463</v>
      </c>
      <c r="E2289" s="169">
        <f>VLOOKUP($C2289,'2020-21 School Level AAFTE'!$C:$Z,11,FALSE)</f>
        <v>0.64629999999999999</v>
      </c>
      <c r="F2289" s="169" t="str">
        <f>VLOOKUP($C2289,'2020-21 School Level AAFTE'!$C:$Z,8,FALSE)</f>
        <v>Yes</v>
      </c>
      <c r="G2289" s="167">
        <f>VLOOKUP($C2289,'2020-21 School Level AAFTE'!$C:$I,7,FALSE)</f>
        <v>69.3</v>
      </c>
      <c r="H2289" s="145">
        <f>IFERROR(IF(F2289= "yes",VLOOKUP(C2289,Summary!$B:$I,5,0),0),0)</f>
        <v>0</v>
      </c>
      <c r="I2289" s="144">
        <f t="shared" si="489"/>
        <v>69.3</v>
      </c>
      <c r="J2289" s="101">
        <f>VLOOKUP($A2289,'2021-22 Salary &amp; Benefits'!$A:$I,3,FALSE)</f>
        <v>1</v>
      </c>
      <c r="K2289" s="101">
        <f>VLOOKUP($A2289,'2021-22 Salary &amp; Benefits'!$A:$I,4,FALSE)</f>
        <v>1.04</v>
      </c>
      <c r="L2289" s="121">
        <f t="shared" si="490"/>
        <v>69.3</v>
      </c>
      <c r="M2289" s="29">
        <v>15</v>
      </c>
      <c r="N2289" s="31">
        <f t="shared" si="491"/>
        <v>4.62</v>
      </c>
      <c r="O2289" s="29">
        <v>1.1000000000000001</v>
      </c>
      <c r="P2289" s="29">
        <v>36</v>
      </c>
      <c r="Q2289" s="32">
        <f t="shared" si="492"/>
        <v>182.95200000000003</v>
      </c>
      <c r="R2289" s="122">
        <f t="shared" si="493"/>
        <v>0.20328000000000002</v>
      </c>
      <c r="S2289" s="25">
        <f>VLOOKUP($A2289,'2021-22 Salary &amp; Benefits'!$A:$I,5,FALSE)</f>
        <v>67585</v>
      </c>
      <c r="T2289" s="25">
        <f>VLOOKUP($A2289,'2021-22 Salary &amp; Benefits'!$A:$I,6,FALSE)</f>
        <v>68937</v>
      </c>
      <c r="U2289" s="26">
        <f t="shared" si="499"/>
        <v>13738.678800000002</v>
      </c>
      <c r="V2289" s="26">
        <f t="shared" si="494"/>
        <v>835.37509439999849</v>
      </c>
      <c r="W2289" s="26">
        <f>'2021-22 Salary &amp; Benefits'!G$6</f>
        <v>11848.32</v>
      </c>
      <c r="X2289" s="28">
        <f>'2021-22 Salary &amp; Benefits'!H$6</f>
        <v>0.2271</v>
      </c>
      <c r="Y2289" s="28">
        <f>'2021-22 Salary &amp; Benefits'!I$6</f>
        <v>0.22070000000000001</v>
      </c>
      <c r="Z2289" s="26">
        <f t="shared" si="495"/>
        <v>5712.9477284140803</v>
      </c>
      <c r="AA2289" s="27">
        <f t="shared" si="500"/>
        <v>242.90089824</v>
      </c>
      <c r="AB2289" s="27">
        <f t="shared" si="496"/>
        <v>53.608228241568</v>
      </c>
      <c r="AC2289" s="27">
        <f t="shared" si="497"/>
        <v>296.50912648156799</v>
      </c>
      <c r="AD2289" s="26">
        <f t="shared" si="498"/>
        <v>20583.510749295649</v>
      </c>
      <c r="AE2289" s="63"/>
      <c r="AF2289" s="63"/>
      <c r="AG2289" s="63"/>
      <c r="AH2289" s="63"/>
      <c r="AI2289" s="63"/>
      <c r="AJ2289" s="63"/>
      <c r="AK2289" s="63"/>
      <c r="AL2289" s="63"/>
    </row>
    <row r="2290" spans="1:38">
      <c r="A2290" s="129" t="s">
        <v>2336</v>
      </c>
      <c r="B2290" s="129" t="s">
        <v>462</v>
      </c>
      <c r="C2290" s="130">
        <v>2473</v>
      </c>
      <c r="D2290" s="129" t="s">
        <v>464</v>
      </c>
      <c r="E2290" s="169">
        <f>VLOOKUP($C2290,'2020-21 School Level AAFTE'!$C:$Z,11,FALSE)</f>
        <v>0.58389999999999997</v>
      </c>
      <c r="F2290" s="169" t="str">
        <f>VLOOKUP($C2290,'2020-21 School Level AAFTE'!$C:$Z,8,FALSE)</f>
        <v>Yes</v>
      </c>
      <c r="G2290" s="167">
        <f>VLOOKUP($C2290,'2020-21 School Level AAFTE'!$C:$I,7,FALSE)</f>
        <v>63.309999999999995</v>
      </c>
      <c r="H2290" s="145">
        <f>IFERROR(IF(F2290= "yes",VLOOKUP(C2290,Summary!$B:$I,5,0),0),0)</f>
        <v>0</v>
      </c>
      <c r="I2290" s="144">
        <f t="shared" si="489"/>
        <v>63.309999999999995</v>
      </c>
      <c r="J2290" s="101">
        <f>VLOOKUP($A2290,'2021-22 Salary &amp; Benefits'!$A:$I,3,FALSE)</f>
        <v>1</v>
      </c>
      <c r="K2290" s="101">
        <f>VLOOKUP($A2290,'2021-22 Salary &amp; Benefits'!$A:$I,4,FALSE)</f>
        <v>1.04</v>
      </c>
      <c r="L2290" s="121">
        <f t="shared" si="490"/>
        <v>63.309999999999995</v>
      </c>
      <c r="M2290" s="29">
        <v>15</v>
      </c>
      <c r="N2290" s="31">
        <f t="shared" si="491"/>
        <v>4.2206666666666663</v>
      </c>
      <c r="O2290" s="29">
        <v>1.1000000000000001</v>
      </c>
      <c r="P2290" s="29">
        <v>36</v>
      </c>
      <c r="Q2290" s="32">
        <f t="shared" si="492"/>
        <v>167.13839999999999</v>
      </c>
      <c r="R2290" s="122">
        <f t="shared" si="493"/>
        <v>0.18570933333333331</v>
      </c>
      <c r="S2290" s="25">
        <f>VLOOKUP($A2290,'2021-22 Salary &amp; Benefits'!$A:$I,5,FALSE)</f>
        <v>67585</v>
      </c>
      <c r="T2290" s="25">
        <f>VLOOKUP($A2290,'2021-22 Salary &amp; Benefits'!$A:$I,6,FALSE)</f>
        <v>68937</v>
      </c>
      <c r="U2290" s="26">
        <f t="shared" si="499"/>
        <v>12551.165293333332</v>
      </c>
      <c r="V2290" s="26">
        <f t="shared" si="494"/>
        <v>763.16879114666517</v>
      </c>
      <c r="W2290" s="26">
        <f>'2021-22 Salary &amp; Benefits'!G$6</f>
        <v>11848.32</v>
      </c>
      <c r="X2290" s="28">
        <f>'2021-22 Salary &amp; Benefits'!H$6</f>
        <v>0.2271</v>
      </c>
      <c r="Y2290" s="28">
        <f>'2021-22 Salary &amp; Benefits'!I$6</f>
        <v>0.22070000000000001</v>
      </c>
      <c r="Z2290" s="26">
        <f t="shared" si="495"/>
        <v>5219.1445986420676</v>
      </c>
      <c r="AA2290" s="27">
        <f t="shared" si="500"/>
        <v>221.9055680746666</v>
      </c>
      <c r="AB2290" s="27">
        <f t="shared" si="496"/>
        <v>48.974558874078923</v>
      </c>
      <c r="AC2290" s="27">
        <f t="shared" si="497"/>
        <v>270.88012694874556</v>
      </c>
      <c r="AD2290" s="26">
        <f t="shared" si="498"/>
        <v>18804.358810070808</v>
      </c>
      <c r="AE2290" s="63"/>
      <c r="AF2290" s="63"/>
      <c r="AG2290" s="63"/>
      <c r="AH2290" s="63"/>
      <c r="AI2290" s="63"/>
      <c r="AJ2290" s="63"/>
      <c r="AK2290" s="63"/>
      <c r="AL2290" s="63"/>
    </row>
    <row r="2291" spans="1:38">
      <c r="A2291" s="129" t="s">
        <v>2409</v>
      </c>
      <c r="B2291" s="129" t="s">
        <v>1153</v>
      </c>
      <c r="C2291" s="130">
        <v>4369</v>
      </c>
      <c r="D2291" s="129" t="s">
        <v>1157</v>
      </c>
      <c r="E2291" s="169">
        <f>VLOOKUP($C2291,'2020-21 School Level AAFTE'!$C:$Z,11,FALSE)</f>
        <v>0.89229999999999998</v>
      </c>
      <c r="F2291" s="169" t="str">
        <f>VLOOKUP($C2291,'2020-21 School Level AAFTE'!$C:$Z,8,FALSE)</f>
        <v>Yes</v>
      </c>
      <c r="G2291" s="167">
        <f>VLOOKUP($C2291,'2020-21 School Level AAFTE'!$C:$I,7,FALSE)</f>
        <v>159.4</v>
      </c>
      <c r="H2291" s="145">
        <f>IFERROR(IF(F2291= "yes",VLOOKUP(C2291,Summary!$B:$I,5,0),0),0)</f>
        <v>0</v>
      </c>
      <c r="I2291" s="144">
        <f t="shared" si="489"/>
        <v>159.4</v>
      </c>
      <c r="J2291" s="101">
        <f>VLOOKUP($A2291,'2021-22 Salary &amp; Benefits'!$A:$I,3,FALSE)</f>
        <v>1</v>
      </c>
      <c r="K2291" s="101">
        <f>VLOOKUP($A2291,'2021-22 Salary &amp; Benefits'!$A:$I,4,FALSE)</f>
        <v>1.04</v>
      </c>
      <c r="L2291" s="121">
        <f t="shared" si="490"/>
        <v>159.4</v>
      </c>
      <c r="M2291" s="29">
        <v>15</v>
      </c>
      <c r="N2291" s="31">
        <f t="shared" si="491"/>
        <v>10.626666666666667</v>
      </c>
      <c r="O2291" s="29">
        <v>1.1000000000000001</v>
      </c>
      <c r="P2291" s="29">
        <v>36</v>
      </c>
      <c r="Q2291" s="32">
        <f t="shared" si="492"/>
        <v>420.81600000000003</v>
      </c>
      <c r="R2291" s="122">
        <f t="shared" si="493"/>
        <v>0.46757333333333334</v>
      </c>
      <c r="S2291" s="25">
        <f>VLOOKUP($A2291,'2021-22 Salary &amp; Benefits'!$A:$I,5,FALSE)</f>
        <v>67585</v>
      </c>
      <c r="T2291" s="25">
        <f>VLOOKUP($A2291,'2021-22 Salary &amp; Benefits'!$A:$I,6,FALSE)</f>
        <v>68937</v>
      </c>
      <c r="U2291" s="26">
        <f t="shared" si="499"/>
        <v>31600.943733333334</v>
      </c>
      <c r="V2291" s="26">
        <f t="shared" si="494"/>
        <v>1921.4832618666624</v>
      </c>
      <c r="W2291" s="26">
        <f>'2021-22 Salary &amp; Benefits'!G$6</f>
        <v>11848.32</v>
      </c>
      <c r="X2291" s="28">
        <f>'2021-22 Salary &amp; Benefits'!H$6</f>
        <v>0.2271</v>
      </c>
      <c r="Y2291" s="28">
        <f>'2021-22 Salary &amp; Benefits'!I$6</f>
        <v>0.22070000000000001</v>
      </c>
      <c r="Z2291" s="26">
        <f t="shared" si="495"/>
        <v>13140.604154533972</v>
      </c>
      <c r="AA2291" s="27">
        <f t="shared" si="500"/>
        <v>558.70711658666664</v>
      </c>
      <c r="AB2291" s="27">
        <f t="shared" si="496"/>
        <v>123.30666063067733</v>
      </c>
      <c r="AC2291" s="27">
        <f t="shared" si="497"/>
        <v>682.013777217344</v>
      </c>
      <c r="AD2291" s="26">
        <f t="shared" si="498"/>
        <v>47345.044926951312</v>
      </c>
      <c r="AE2291" s="63"/>
      <c r="AF2291" s="63"/>
      <c r="AG2291" s="63"/>
      <c r="AH2291" s="63"/>
      <c r="AI2291" s="63"/>
      <c r="AJ2291" s="63"/>
      <c r="AK2291" s="63"/>
      <c r="AL2291" s="63"/>
    </row>
    <row r="2292" spans="1:38">
      <c r="A2292" s="129" t="s">
        <v>2409</v>
      </c>
      <c r="B2292" s="129" t="s">
        <v>1153</v>
      </c>
      <c r="C2292" s="130">
        <v>2290</v>
      </c>
      <c r="D2292" s="129" t="s">
        <v>1155</v>
      </c>
      <c r="E2292" s="169">
        <f>VLOOKUP($C2292,'2020-21 School Level AAFTE'!$C:$Z,11,FALSE)</f>
        <v>0.87439999999999996</v>
      </c>
      <c r="F2292" s="169" t="str">
        <f>VLOOKUP($C2292,'2020-21 School Level AAFTE'!$C:$Z,8,FALSE)</f>
        <v>Yes</v>
      </c>
      <c r="G2292" s="167">
        <f>VLOOKUP($C2292,'2020-21 School Level AAFTE'!$C:$I,7,FALSE)</f>
        <v>320.2</v>
      </c>
      <c r="H2292" s="145">
        <f>IFERROR(IF(F2292= "yes",VLOOKUP(C2292,Summary!$B:$I,5,0),0),0)</f>
        <v>0</v>
      </c>
      <c r="I2292" s="144">
        <f t="shared" si="489"/>
        <v>320.2</v>
      </c>
      <c r="J2292" s="101">
        <f>VLOOKUP($A2292,'2021-22 Salary &amp; Benefits'!$A:$I,3,FALSE)</f>
        <v>1</v>
      </c>
      <c r="K2292" s="101">
        <f>VLOOKUP($A2292,'2021-22 Salary &amp; Benefits'!$A:$I,4,FALSE)</f>
        <v>1.04</v>
      </c>
      <c r="L2292" s="121">
        <f t="shared" si="490"/>
        <v>320.2</v>
      </c>
      <c r="M2292" s="29">
        <v>15</v>
      </c>
      <c r="N2292" s="31">
        <f t="shared" si="491"/>
        <v>21.346666666666668</v>
      </c>
      <c r="O2292" s="29">
        <v>1.1000000000000001</v>
      </c>
      <c r="P2292" s="29">
        <v>36</v>
      </c>
      <c r="Q2292" s="32">
        <f t="shared" si="492"/>
        <v>845.32800000000009</v>
      </c>
      <c r="R2292" s="122">
        <f t="shared" si="493"/>
        <v>0.93925333333333338</v>
      </c>
      <c r="S2292" s="25">
        <f>VLOOKUP($A2292,'2021-22 Salary &amp; Benefits'!$A:$I,5,FALSE)</f>
        <v>67585</v>
      </c>
      <c r="T2292" s="25">
        <f>VLOOKUP($A2292,'2021-22 Salary &amp; Benefits'!$A:$I,6,FALSE)</f>
        <v>68937</v>
      </c>
      <c r="U2292" s="26">
        <f t="shared" si="499"/>
        <v>63479.436533333334</v>
      </c>
      <c r="V2292" s="26">
        <f t="shared" si="494"/>
        <v>3859.8427882666656</v>
      </c>
      <c r="W2292" s="26">
        <f>'2021-22 Salary &amp; Benefits'!G$6</f>
        <v>11848.32</v>
      </c>
      <c r="X2292" s="28">
        <f>'2021-22 Salary &amp; Benefits'!H$6</f>
        <v>0.2271</v>
      </c>
      <c r="Y2292" s="28">
        <f>'2021-22 Salary &amp; Benefits'!I$6</f>
        <v>0.22070000000000001</v>
      </c>
      <c r="Z2292" s="26">
        <f t="shared" si="495"/>
        <v>26396.621394490452</v>
      </c>
      <c r="AA2292" s="27">
        <f t="shared" si="500"/>
        <v>1122.3213220266666</v>
      </c>
      <c r="AB2292" s="27">
        <f t="shared" si="496"/>
        <v>247.69631577128533</v>
      </c>
      <c r="AC2292" s="27">
        <f t="shared" si="497"/>
        <v>1370.0176377979519</v>
      </c>
      <c r="AD2292" s="26">
        <f t="shared" si="498"/>
        <v>95105.91835388841</v>
      </c>
      <c r="AE2292" s="63"/>
      <c r="AF2292" s="63"/>
      <c r="AG2292" s="63"/>
      <c r="AH2292" s="63"/>
      <c r="AI2292" s="63"/>
      <c r="AJ2292" s="63"/>
      <c r="AK2292" s="63"/>
      <c r="AL2292" s="63"/>
    </row>
    <row r="2293" spans="1:38">
      <c r="A2293" s="129" t="s">
        <v>2409</v>
      </c>
      <c r="B2293" s="129" t="s">
        <v>1153</v>
      </c>
      <c r="C2293" s="130">
        <v>3597</v>
      </c>
      <c r="D2293" s="129" t="s">
        <v>1156</v>
      </c>
      <c r="E2293" s="169">
        <f>VLOOKUP($C2293,'2020-21 School Level AAFTE'!$C:$Z,11,FALSE)</f>
        <v>0.84430000000000005</v>
      </c>
      <c r="F2293" s="169" t="str">
        <f>VLOOKUP($C2293,'2020-21 School Level AAFTE'!$C:$Z,8,FALSE)</f>
        <v>Yes</v>
      </c>
      <c r="G2293" s="167">
        <f>VLOOKUP($C2293,'2020-21 School Level AAFTE'!$C:$I,7,FALSE)</f>
        <v>205.21</v>
      </c>
      <c r="H2293" s="145">
        <f>IFERROR(IF(F2293= "yes",VLOOKUP(C2293,Summary!$B:$I,5,0),0),0)</f>
        <v>0</v>
      </c>
      <c r="I2293" s="144">
        <f t="shared" si="489"/>
        <v>205.21</v>
      </c>
      <c r="J2293" s="101">
        <f>VLOOKUP($A2293,'2021-22 Salary &amp; Benefits'!$A:$I,3,FALSE)</f>
        <v>1</v>
      </c>
      <c r="K2293" s="101">
        <f>VLOOKUP($A2293,'2021-22 Salary &amp; Benefits'!$A:$I,4,FALSE)</f>
        <v>1.04</v>
      </c>
      <c r="L2293" s="121">
        <f t="shared" si="490"/>
        <v>205.21</v>
      </c>
      <c r="M2293" s="29">
        <v>15</v>
      </c>
      <c r="N2293" s="31">
        <f t="shared" si="491"/>
        <v>13.680666666666667</v>
      </c>
      <c r="O2293" s="29">
        <v>1.1000000000000001</v>
      </c>
      <c r="P2293" s="29">
        <v>36</v>
      </c>
      <c r="Q2293" s="32">
        <f t="shared" si="492"/>
        <v>541.75440000000003</v>
      </c>
      <c r="R2293" s="122">
        <f t="shared" si="493"/>
        <v>0.60194933333333334</v>
      </c>
      <c r="S2293" s="25">
        <f>VLOOKUP($A2293,'2021-22 Salary &amp; Benefits'!$A:$I,5,FALSE)</f>
        <v>67585</v>
      </c>
      <c r="T2293" s="25">
        <f>VLOOKUP($A2293,'2021-22 Salary &amp; Benefits'!$A:$I,6,FALSE)</f>
        <v>68937</v>
      </c>
      <c r="U2293" s="26">
        <f t="shared" si="499"/>
        <v>40682.745693333331</v>
      </c>
      <c r="V2293" s="26">
        <f t="shared" si="494"/>
        <v>2473.6987463466648</v>
      </c>
      <c r="W2293" s="26">
        <f>'2021-22 Salary &amp; Benefits'!G$6</f>
        <v>11848.32</v>
      </c>
      <c r="X2293" s="28">
        <f>'2021-22 Salary &amp; Benefits'!H$6</f>
        <v>0.2271</v>
      </c>
      <c r="Y2293" s="28">
        <f>'2021-22 Salary &amp; Benefits'!I$6</f>
        <v>0.22070000000000001</v>
      </c>
      <c r="Z2293" s="26">
        <f t="shared" si="495"/>
        <v>16917.08518539471</v>
      </c>
      <c r="AA2293" s="27">
        <f t="shared" si="500"/>
        <v>719.27407399466665</v>
      </c>
      <c r="AB2293" s="27">
        <f t="shared" si="496"/>
        <v>158.74378813062293</v>
      </c>
      <c r="AC2293" s="27">
        <f t="shared" si="497"/>
        <v>878.01786212528964</v>
      </c>
      <c r="AD2293" s="26">
        <f t="shared" si="498"/>
        <v>60951.547487199998</v>
      </c>
      <c r="AE2293" s="63"/>
      <c r="AF2293" s="63"/>
      <c r="AG2293" s="63"/>
      <c r="AH2293" s="63"/>
      <c r="AI2293" s="63"/>
      <c r="AJ2293" s="63"/>
      <c r="AK2293" s="63"/>
      <c r="AL2293" s="63"/>
    </row>
    <row r="2294" spans="1:38">
      <c r="A2294" s="129" t="s">
        <v>2409</v>
      </c>
      <c r="B2294" s="129" t="s">
        <v>1153</v>
      </c>
      <c r="C2294" s="130">
        <v>1829</v>
      </c>
      <c r="D2294" s="129" t="s">
        <v>1154</v>
      </c>
      <c r="E2294" s="169">
        <f>VLOOKUP($C2294,'2020-21 School Level AAFTE'!$C:$Z,11,FALSE)</f>
        <v>0.8004</v>
      </c>
      <c r="F2294" s="169" t="str">
        <f>VLOOKUP($C2294,'2020-21 School Level AAFTE'!$C:$Z,8,FALSE)</f>
        <v>Yes</v>
      </c>
      <c r="G2294" s="167">
        <f>VLOOKUP($C2294,'2020-21 School Level AAFTE'!$C:$I,7,FALSE)</f>
        <v>7.49</v>
      </c>
      <c r="H2294" s="145">
        <f>IFERROR(IF(F2294= "yes",VLOOKUP(C2294,Summary!$B:$I,5,0),0),0)</f>
        <v>0</v>
      </c>
      <c r="I2294" s="144">
        <f t="shared" si="489"/>
        <v>7.49</v>
      </c>
      <c r="J2294" s="101">
        <f>VLOOKUP($A2294,'2021-22 Salary &amp; Benefits'!$A:$I,3,FALSE)</f>
        <v>1</v>
      </c>
      <c r="K2294" s="101">
        <f>VLOOKUP($A2294,'2021-22 Salary &amp; Benefits'!$A:$I,4,FALSE)</f>
        <v>1.04</v>
      </c>
      <c r="L2294" s="121">
        <f t="shared" si="490"/>
        <v>7.49</v>
      </c>
      <c r="M2294" s="29">
        <v>15</v>
      </c>
      <c r="N2294" s="31">
        <f t="shared" si="491"/>
        <v>0.49933333333333335</v>
      </c>
      <c r="O2294" s="29">
        <v>1.1000000000000001</v>
      </c>
      <c r="P2294" s="29">
        <v>36</v>
      </c>
      <c r="Q2294" s="32">
        <f t="shared" si="492"/>
        <v>19.773600000000002</v>
      </c>
      <c r="R2294" s="122">
        <f t="shared" si="493"/>
        <v>2.197066666666667E-2</v>
      </c>
      <c r="S2294" s="25">
        <f>VLOOKUP($A2294,'2021-22 Salary &amp; Benefits'!$A:$I,5,FALSE)</f>
        <v>67585</v>
      </c>
      <c r="T2294" s="25">
        <f>VLOOKUP($A2294,'2021-22 Salary &amp; Benefits'!$A:$I,6,FALSE)</f>
        <v>68937</v>
      </c>
      <c r="U2294" s="26">
        <f t="shared" si="499"/>
        <v>1484.8875066666669</v>
      </c>
      <c r="V2294" s="26">
        <f t="shared" si="494"/>
        <v>90.288015253333242</v>
      </c>
      <c r="W2294" s="26">
        <f>'2021-22 Salary &amp; Benefits'!G$6</f>
        <v>11848.32</v>
      </c>
      <c r="X2294" s="28">
        <f>'2021-22 Salary &amp; Benefits'!H$6</f>
        <v>0.2271</v>
      </c>
      <c r="Y2294" s="28">
        <f>'2021-22 Salary &amp; Benefits'!I$6</f>
        <v>0.22070000000000001</v>
      </c>
      <c r="Z2294" s="26">
        <f t="shared" si="495"/>
        <v>617.46000701041066</v>
      </c>
      <c r="AA2294" s="27">
        <f t="shared" si="500"/>
        <v>26.25292536533334</v>
      </c>
      <c r="AB2294" s="27">
        <f t="shared" si="496"/>
        <v>5.7940206281290685</v>
      </c>
      <c r="AC2294" s="27">
        <f t="shared" si="497"/>
        <v>32.046945993462408</v>
      </c>
      <c r="AD2294" s="26">
        <f t="shared" si="498"/>
        <v>2224.6824749238735</v>
      </c>
      <c r="AE2294" s="63"/>
      <c r="AF2294" s="63"/>
      <c r="AG2294" s="63"/>
      <c r="AH2294" s="63"/>
      <c r="AI2294" s="63"/>
      <c r="AJ2294" s="63"/>
      <c r="AK2294" s="63"/>
      <c r="AL2294" s="63"/>
    </row>
    <row r="2295" spans="1:38">
      <c r="A2295" s="129" t="s">
        <v>2348</v>
      </c>
      <c r="B2295" s="129" t="s">
        <v>508</v>
      </c>
      <c r="C2295" s="130">
        <v>3375</v>
      </c>
      <c r="D2295" s="129" t="s">
        <v>509</v>
      </c>
      <c r="E2295" s="169">
        <f>VLOOKUP($C2295,'2020-21 School Level AAFTE'!$C:$Z,11,FALSE)</f>
        <v>0.58709999999999996</v>
      </c>
      <c r="F2295" s="169" t="str">
        <f>VLOOKUP($C2295,'2020-21 School Level AAFTE'!$C:$Z,8,FALSE)</f>
        <v>Yes</v>
      </c>
      <c r="G2295" s="167">
        <f>VLOOKUP($C2295,'2020-21 School Level AAFTE'!$C:$I,7,FALSE)</f>
        <v>147.59</v>
      </c>
      <c r="H2295" s="145">
        <f>IFERROR(IF(F2295= "yes",VLOOKUP(C2295,Summary!$B:$I,5,0),0),0)</f>
        <v>0</v>
      </c>
      <c r="I2295" s="144">
        <f t="shared" si="489"/>
        <v>147.59</v>
      </c>
      <c r="J2295" s="101">
        <f>VLOOKUP($A2295,'2021-22 Salary &amp; Benefits'!$A:$I,3,FALSE)</f>
        <v>1</v>
      </c>
      <c r="K2295" s="101">
        <f>VLOOKUP($A2295,'2021-22 Salary &amp; Benefits'!$A:$I,4,FALSE)</f>
        <v>1</v>
      </c>
      <c r="L2295" s="121">
        <f t="shared" si="490"/>
        <v>147.59</v>
      </c>
      <c r="M2295" s="29">
        <v>15</v>
      </c>
      <c r="N2295" s="31">
        <f t="shared" si="491"/>
        <v>9.8393333333333342</v>
      </c>
      <c r="O2295" s="29">
        <v>1.1000000000000001</v>
      </c>
      <c r="P2295" s="29">
        <v>36</v>
      </c>
      <c r="Q2295" s="32">
        <f t="shared" si="492"/>
        <v>389.63760000000008</v>
      </c>
      <c r="R2295" s="122">
        <f t="shared" si="493"/>
        <v>0.43293066666666674</v>
      </c>
      <c r="S2295" s="25">
        <f>VLOOKUP($A2295,'2021-22 Salary &amp; Benefits'!$A:$I,5,FALSE)</f>
        <v>67585</v>
      </c>
      <c r="T2295" s="25">
        <f>VLOOKUP($A2295,'2021-22 Salary &amp; Benefits'!$A:$I,6,FALSE)</f>
        <v>68937</v>
      </c>
      <c r="U2295" s="26">
        <f t="shared" si="499"/>
        <v>29259.619106666672</v>
      </c>
      <c r="V2295" s="26">
        <f t="shared" si="494"/>
        <v>585.32226133333097</v>
      </c>
      <c r="W2295" s="26">
        <f>'2021-22 Salary &amp; Benefits'!G$6</f>
        <v>11848.32</v>
      </c>
      <c r="X2295" s="28">
        <f>'2021-22 Salary &amp; Benefits'!H$6</f>
        <v>0.2271</v>
      </c>
      <c r="Y2295" s="28">
        <f>'2021-22 Salary &amp; Benefits'!I$6</f>
        <v>0.22070000000000001</v>
      </c>
      <c r="Z2295" s="26">
        <f t="shared" si="495"/>
        <v>11903.541198680268</v>
      </c>
      <c r="AA2295" s="27">
        <f t="shared" si="500"/>
        <v>497.41568946666666</v>
      </c>
      <c r="AB2295" s="27">
        <f t="shared" si="496"/>
        <v>109.77964266529334</v>
      </c>
      <c r="AC2295" s="27">
        <f t="shared" si="497"/>
        <v>607.19533213195996</v>
      </c>
      <c r="AD2295" s="26">
        <f t="shared" si="498"/>
        <v>42355.677898812239</v>
      </c>
      <c r="AE2295" s="63"/>
      <c r="AF2295" s="63"/>
      <c r="AG2295" s="63"/>
      <c r="AH2295" s="63"/>
      <c r="AI2295" s="63"/>
      <c r="AJ2295" s="63"/>
      <c r="AK2295" s="63"/>
      <c r="AL2295" s="63"/>
    </row>
    <row r="2296" spans="1:38">
      <c r="A2296" s="129" t="s">
        <v>2394</v>
      </c>
      <c r="B2296" s="129" t="s">
        <v>1109</v>
      </c>
      <c r="C2296" s="130">
        <v>2605</v>
      </c>
      <c r="D2296" s="129" t="s">
        <v>1110</v>
      </c>
      <c r="E2296" s="169">
        <f>VLOOKUP($C2296,'2020-21 School Level AAFTE'!$C:$Z,11,FALSE)</f>
        <v>0.80940000000000001</v>
      </c>
      <c r="F2296" s="169" t="str">
        <f>VLOOKUP($C2296,'2020-21 School Level AAFTE'!$C:$Z,8,FALSE)</f>
        <v>Yes</v>
      </c>
      <c r="G2296" s="167">
        <f>VLOOKUP($C2296,'2020-21 School Level AAFTE'!$C:$I,7,FALSE)</f>
        <v>66.87</v>
      </c>
      <c r="H2296" s="145">
        <f>IFERROR(IF(F2296= "yes",VLOOKUP(C2296,Summary!$B:$I,5,0),0),0)</f>
        <v>0</v>
      </c>
      <c r="I2296" s="144">
        <f t="shared" si="489"/>
        <v>66.87</v>
      </c>
      <c r="J2296" s="101">
        <f>VLOOKUP($A2296,'2021-22 Salary &amp; Benefits'!$A:$I,3,FALSE)</f>
        <v>1</v>
      </c>
      <c r="K2296" s="101">
        <f>VLOOKUP($A2296,'2021-22 Salary &amp; Benefits'!$A:$I,4,FALSE)</f>
        <v>1</v>
      </c>
      <c r="L2296" s="121">
        <f t="shared" si="490"/>
        <v>66.87</v>
      </c>
      <c r="M2296" s="29">
        <v>15</v>
      </c>
      <c r="N2296" s="31">
        <f t="shared" si="491"/>
        <v>4.4580000000000002</v>
      </c>
      <c r="O2296" s="29">
        <v>1.1000000000000001</v>
      </c>
      <c r="P2296" s="29">
        <v>36</v>
      </c>
      <c r="Q2296" s="32">
        <f t="shared" si="492"/>
        <v>176.53680000000003</v>
      </c>
      <c r="R2296" s="122">
        <f t="shared" si="493"/>
        <v>0.19615200000000002</v>
      </c>
      <c r="S2296" s="25">
        <f>VLOOKUP($A2296,'2021-22 Salary &amp; Benefits'!$A:$I,5,FALSE)</f>
        <v>67585</v>
      </c>
      <c r="T2296" s="25">
        <f>VLOOKUP($A2296,'2021-22 Salary &amp; Benefits'!$A:$I,6,FALSE)</f>
        <v>68937</v>
      </c>
      <c r="U2296" s="26">
        <f t="shared" si="499"/>
        <v>13256.932920000001</v>
      </c>
      <c r="V2296" s="26">
        <f t="shared" si="494"/>
        <v>265.19750399999975</v>
      </c>
      <c r="W2296" s="26">
        <f>'2021-22 Salary &amp; Benefits'!G$6</f>
        <v>11848.32</v>
      </c>
      <c r="X2296" s="28">
        <f>'2021-22 Salary &amp; Benefits'!H$6</f>
        <v>0.2271</v>
      </c>
      <c r="Y2296" s="28">
        <f>'2021-22 Salary &amp; Benefits'!I$6</f>
        <v>0.22070000000000001</v>
      </c>
      <c r="Z2296" s="26">
        <f t="shared" si="495"/>
        <v>5393.2502199048004</v>
      </c>
      <c r="AA2296" s="27">
        <f t="shared" si="500"/>
        <v>225.36884040000001</v>
      </c>
      <c r="AB2296" s="27">
        <f t="shared" si="496"/>
        <v>49.738903076280003</v>
      </c>
      <c r="AC2296" s="27">
        <f t="shared" si="497"/>
        <v>275.10774347628001</v>
      </c>
      <c r="AD2296" s="26">
        <f t="shared" si="498"/>
        <v>19190.488387381083</v>
      </c>
      <c r="AE2296" s="63"/>
      <c r="AF2296" s="63"/>
      <c r="AG2296" s="63"/>
      <c r="AH2296" s="63"/>
      <c r="AI2296" s="63"/>
      <c r="AJ2296" s="63"/>
      <c r="AK2296" s="63"/>
      <c r="AL2296" s="63"/>
    </row>
    <row r="2297" spans="1:38">
      <c r="A2297" t="s">
        <v>2310</v>
      </c>
      <c r="B2297" s="129" t="s">
        <v>320</v>
      </c>
      <c r="C2297" s="4">
        <v>5599</v>
      </c>
      <c r="D2297" t="s">
        <v>1645</v>
      </c>
      <c r="E2297" s="169">
        <f>VLOOKUP($C2297,'2020-21 School Level AAFTE'!$C:$Z,11,FALSE)</f>
        <v>0.56179999999999997</v>
      </c>
      <c r="F2297" s="169" t="str">
        <f>VLOOKUP($C2297,'2020-21 School Level AAFTE'!$C:$Z,8,FALSE)</f>
        <v>Yes</v>
      </c>
      <c r="G2297" s="167">
        <f>VLOOKUP($C2297,'2020-21 School Level AAFTE'!$C:$I,7,FALSE)</f>
        <v>334.89</v>
      </c>
      <c r="H2297" s="145">
        <f>IFERROR(IF(F2297= "yes",VLOOKUP(C2297,Summary!$B:$I,5,0),0),0)</f>
        <v>0</v>
      </c>
      <c r="I2297" s="144">
        <f t="shared" ref="I2297:I2348" si="501">IF(F2297= "yes", G2297,0)</f>
        <v>334.89</v>
      </c>
      <c r="J2297" s="101">
        <f>VLOOKUP($A2297,'2021-22 Salary &amp; Benefits'!$A:$I,3,FALSE)</f>
        <v>1</v>
      </c>
      <c r="K2297" s="101">
        <f>VLOOKUP($A2297,'2021-22 Salary &amp; Benefits'!$A:$I,4,FALSE)</f>
        <v>1</v>
      </c>
      <c r="L2297" s="121">
        <f t="shared" ref="L2297:L2348" si="502">IF(H2297&gt;0,H2297,I2297)</f>
        <v>334.89</v>
      </c>
      <c r="M2297" s="29">
        <v>15</v>
      </c>
      <c r="N2297" s="31">
        <f t="shared" ref="N2297:N2348" si="503">IF(L2297="no",0,L2297/M2297)</f>
        <v>22.326000000000001</v>
      </c>
      <c r="O2297" s="29">
        <v>1.1000000000000001</v>
      </c>
      <c r="P2297" s="29">
        <v>36</v>
      </c>
      <c r="Q2297" s="32">
        <f t="shared" ref="Q2297:Q2348" si="504">IF(L2297="no",0,N2297*O2297*P2297)</f>
        <v>884.10960000000011</v>
      </c>
      <c r="R2297" s="122">
        <f t="shared" ref="R2297:R2348" si="505">IF(L2297="no",0,Q2297/900)</f>
        <v>0.98234400000000011</v>
      </c>
      <c r="S2297" s="25">
        <f>VLOOKUP($A2297,'2021-22 Salary &amp; Benefits'!$A:$I,5,FALSE)</f>
        <v>67585</v>
      </c>
      <c r="T2297" s="25">
        <f>VLOOKUP($A2297,'2021-22 Salary &amp; Benefits'!$A:$I,6,FALSE)</f>
        <v>68937</v>
      </c>
      <c r="U2297" s="26">
        <f t="shared" si="499"/>
        <v>66391.719240000006</v>
      </c>
      <c r="V2297" s="26">
        <f t="shared" ref="V2297:V2348" si="506">$K2297*$T2297*$R2297-U2297</f>
        <v>1328.1290880000015</v>
      </c>
      <c r="W2297" s="26">
        <f>'2021-22 Salary &amp; Benefits'!G$6</f>
        <v>11848.32</v>
      </c>
      <c r="X2297" s="28">
        <f>'2021-22 Salary &amp; Benefits'!H$6</f>
        <v>0.2271</v>
      </c>
      <c r="Y2297" s="28">
        <f>'2021-22 Salary &amp; Benefits'!I$6</f>
        <v>0.22070000000000001</v>
      </c>
      <c r="Z2297" s="26">
        <f t="shared" ref="Z2297:Z2348" si="507">U2297*X2297+V2297*Y2297+R2297*W2297</f>
        <v>27009.8035912056</v>
      </c>
      <c r="AA2297" s="27">
        <f t="shared" si="500"/>
        <v>1128.6641388</v>
      </c>
      <c r="AB2297" s="27">
        <f t="shared" ref="AB2297:AB2348" si="508">AA2297*Y2297</f>
        <v>249.09617543316003</v>
      </c>
      <c r="AC2297" s="27">
        <f t="shared" ref="AC2297:AC2348" si="509">SUM(AA2297:AB2297)</f>
        <v>1377.76031423316</v>
      </c>
      <c r="AD2297" s="26">
        <f t="shared" ref="AD2297:AD2348" si="510">SUM(Z2297,U2297:V2297,AC2297)</f>
        <v>96107.412233438765</v>
      </c>
    </row>
    <row r="2298" spans="1:38">
      <c r="A2298" t="s">
        <v>2310</v>
      </c>
      <c r="B2298" s="129" t="s">
        <v>320</v>
      </c>
      <c r="C2298" s="4">
        <v>5246</v>
      </c>
      <c r="D2298" t="s">
        <v>324</v>
      </c>
      <c r="E2298" s="169">
        <f>VLOOKUP($C2298,'2020-21 School Level AAFTE'!$C:$Z,11,FALSE)</f>
        <v>0.25969999999999999</v>
      </c>
      <c r="F2298" s="169" t="str">
        <f>VLOOKUP($C2298,'2020-21 School Level AAFTE'!$C:$Z,8,FALSE)</f>
        <v>No</v>
      </c>
      <c r="G2298" s="167">
        <f>VLOOKUP($C2298,'2020-21 School Level AAFTE'!$C:$I,7,FALSE)</f>
        <v>156.83000000000001</v>
      </c>
      <c r="H2298" s="145">
        <f>IFERROR(IF(F2298= "yes",VLOOKUP(C2298,Summary!$B:$I,5,0),0),0)</f>
        <v>0</v>
      </c>
      <c r="I2298" s="144">
        <f t="shared" si="501"/>
        <v>0</v>
      </c>
      <c r="J2298" s="101">
        <f>VLOOKUP($A2298,'2021-22 Salary &amp; Benefits'!$A:$I,3,FALSE)</f>
        <v>1</v>
      </c>
      <c r="K2298" s="101">
        <f>VLOOKUP($A2298,'2021-22 Salary &amp; Benefits'!$A:$I,4,FALSE)</f>
        <v>1</v>
      </c>
      <c r="L2298" s="121">
        <f t="shared" si="502"/>
        <v>0</v>
      </c>
      <c r="M2298" s="29">
        <v>15</v>
      </c>
      <c r="N2298" s="31">
        <f t="shared" si="503"/>
        <v>0</v>
      </c>
      <c r="O2298" s="29">
        <v>1.1000000000000001</v>
      </c>
      <c r="P2298" s="29">
        <v>36</v>
      </c>
      <c r="Q2298" s="32">
        <f t="shared" si="504"/>
        <v>0</v>
      </c>
      <c r="R2298" s="122">
        <f t="shared" si="505"/>
        <v>0</v>
      </c>
      <c r="S2298" s="25">
        <f>VLOOKUP($A2298,'2021-22 Salary &amp; Benefits'!$A:$I,5,FALSE)</f>
        <v>67585</v>
      </c>
      <c r="T2298" s="25">
        <f>VLOOKUP($A2298,'2021-22 Salary &amp; Benefits'!$A:$I,6,FALSE)</f>
        <v>68937</v>
      </c>
      <c r="U2298" s="26">
        <f t="shared" si="499"/>
        <v>0</v>
      </c>
      <c r="V2298" s="26">
        <f t="shared" si="506"/>
        <v>0</v>
      </c>
      <c r="W2298" s="26">
        <f>'2021-22 Salary &amp; Benefits'!G$6</f>
        <v>11848.32</v>
      </c>
      <c r="X2298" s="28">
        <f>'2021-22 Salary &amp; Benefits'!H$6</f>
        <v>0.2271</v>
      </c>
      <c r="Y2298" s="28">
        <f>'2021-22 Salary &amp; Benefits'!I$6</f>
        <v>0.22070000000000001</v>
      </c>
      <c r="Z2298" s="26">
        <f t="shared" si="507"/>
        <v>0</v>
      </c>
      <c r="AA2298" s="27">
        <f t="shared" si="500"/>
        <v>0</v>
      </c>
      <c r="AB2298" s="27">
        <f t="shared" si="508"/>
        <v>0</v>
      </c>
      <c r="AC2298" s="27">
        <f t="shared" si="509"/>
        <v>0</v>
      </c>
      <c r="AD2298" s="26">
        <f t="shared" si="510"/>
        <v>0</v>
      </c>
    </row>
    <row r="2299" spans="1:38">
      <c r="A2299" t="s">
        <v>2310</v>
      </c>
      <c r="B2299" s="129" t="s">
        <v>320</v>
      </c>
      <c r="C2299" s="4">
        <v>5600</v>
      </c>
      <c r="D2299" t="s">
        <v>3303</v>
      </c>
      <c r="E2299" s="169">
        <f>VLOOKUP($C2299,'2020-21 School Level AAFTE'!$C:$Z,11,FALSE)</f>
        <v>0.36849999999999999</v>
      </c>
      <c r="F2299" s="169" t="str">
        <f>VLOOKUP($C2299,'2020-21 School Level AAFTE'!$C:$Z,8,FALSE)</f>
        <v>No</v>
      </c>
      <c r="G2299" s="167">
        <f>VLOOKUP($C2299,'2020-21 School Level AAFTE'!$C:$I,7,FALSE)</f>
        <v>411.29</v>
      </c>
      <c r="H2299" s="145">
        <f>IFERROR(IF(F2299= "yes",VLOOKUP(C2299,Summary!$B:$I,5,0),0),0)</f>
        <v>0</v>
      </c>
      <c r="I2299" s="144">
        <f t="shared" si="501"/>
        <v>0</v>
      </c>
      <c r="J2299" s="101">
        <f>VLOOKUP($A2299,'2021-22 Salary &amp; Benefits'!$A:$I,3,FALSE)</f>
        <v>1</v>
      </c>
      <c r="K2299" s="101">
        <f>VLOOKUP($A2299,'2021-22 Salary &amp; Benefits'!$A:$I,4,FALSE)</f>
        <v>1</v>
      </c>
      <c r="L2299" s="121">
        <f t="shared" si="502"/>
        <v>0</v>
      </c>
      <c r="M2299" s="29">
        <v>15</v>
      </c>
      <c r="N2299" s="31">
        <f t="shared" si="503"/>
        <v>0</v>
      </c>
      <c r="O2299" s="29">
        <v>1.1000000000000001</v>
      </c>
      <c r="P2299" s="29">
        <v>36</v>
      </c>
      <c r="Q2299" s="32">
        <f t="shared" si="504"/>
        <v>0</v>
      </c>
      <c r="R2299" s="122">
        <f t="shared" si="505"/>
        <v>0</v>
      </c>
      <c r="S2299" s="25">
        <f>VLOOKUP($A2299,'2021-22 Salary &amp; Benefits'!$A:$I,5,FALSE)</f>
        <v>67585</v>
      </c>
      <c r="T2299" s="25">
        <f>VLOOKUP($A2299,'2021-22 Salary &amp; Benefits'!$A:$I,6,FALSE)</f>
        <v>68937</v>
      </c>
      <c r="U2299" s="26">
        <f t="shared" si="499"/>
        <v>0</v>
      </c>
      <c r="V2299" s="26">
        <f t="shared" si="506"/>
        <v>0</v>
      </c>
      <c r="W2299" s="26">
        <f>'2021-22 Salary &amp; Benefits'!G$6</f>
        <v>11848.32</v>
      </c>
      <c r="X2299" s="28">
        <f>'2021-22 Salary &amp; Benefits'!H$6</f>
        <v>0.2271</v>
      </c>
      <c r="Y2299" s="28">
        <f>'2021-22 Salary &amp; Benefits'!I$6</f>
        <v>0.22070000000000001</v>
      </c>
      <c r="Z2299" s="26">
        <f t="shared" si="507"/>
        <v>0</v>
      </c>
      <c r="AA2299" s="27">
        <f t="shared" si="500"/>
        <v>0</v>
      </c>
      <c r="AB2299" s="27">
        <f t="shared" si="508"/>
        <v>0</v>
      </c>
      <c r="AC2299" s="27">
        <f t="shared" si="509"/>
        <v>0</v>
      </c>
      <c r="AD2299" s="26">
        <f t="shared" si="510"/>
        <v>0</v>
      </c>
    </row>
    <row r="2300" spans="1:38">
      <c r="A2300" t="s">
        <v>2310</v>
      </c>
      <c r="B2300" s="129" t="s">
        <v>320</v>
      </c>
      <c r="C2300" s="4">
        <v>1795</v>
      </c>
      <c r="D2300" t="s">
        <v>321</v>
      </c>
      <c r="E2300" s="169">
        <f>VLOOKUP($C2300,'2020-21 School Level AAFTE'!$C:$Z,11,FALSE)</f>
        <v>0.56830000000000003</v>
      </c>
      <c r="F2300" s="169" t="str">
        <f>VLOOKUP($C2300,'2020-21 School Level AAFTE'!$C:$Z,8,FALSE)</f>
        <v>Yes</v>
      </c>
      <c r="G2300" s="167">
        <f>VLOOKUP($C2300,'2020-21 School Level AAFTE'!$C:$I,7,FALSE)</f>
        <v>171.26999999999998</v>
      </c>
      <c r="H2300" s="145">
        <f>IFERROR(IF(F2300= "yes",VLOOKUP(C2300,Summary!$B:$I,5,0),0),0)</f>
        <v>0</v>
      </c>
      <c r="I2300" s="144">
        <f t="shared" si="501"/>
        <v>171.26999999999998</v>
      </c>
      <c r="J2300" s="101">
        <f>VLOOKUP($A2300,'2021-22 Salary &amp; Benefits'!$A:$I,3,FALSE)</f>
        <v>1</v>
      </c>
      <c r="K2300" s="101">
        <f>VLOOKUP($A2300,'2021-22 Salary &amp; Benefits'!$A:$I,4,FALSE)</f>
        <v>1</v>
      </c>
      <c r="L2300" s="121">
        <f t="shared" si="502"/>
        <v>171.26999999999998</v>
      </c>
      <c r="M2300" s="29">
        <v>15</v>
      </c>
      <c r="N2300" s="31">
        <f t="shared" si="503"/>
        <v>11.417999999999999</v>
      </c>
      <c r="O2300" s="29">
        <v>1.1000000000000001</v>
      </c>
      <c r="P2300" s="29">
        <v>36</v>
      </c>
      <c r="Q2300" s="32">
        <f t="shared" si="504"/>
        <v>452.15280000000001</v>
      </c>
      <c r="R2300" s="122">
        <f t="shared" si="505"/>
        <v>0.50239200000000006</v>
      </c>
      <c r="S2300" s="25">
        <f>VLOOKUP($A2300,'2021-22 Salary &amp; Benefits'!$A:$I,5,FALSE)</f>
        <v>67585</v>
      </c>
      <c r="T2300" s="25">
        <f>VLOOKUP($A2300,'2021-22 Salary &amp; Benefits'!$A:$I,6,FALSE)</f>
        <v>68937</v>
      </c>
      <c r="U2300" s="26">
        <f t="shared" si="499"/>
        <v>33954.163320000007</v>
      </c>
      <c r="V2300" s="26">
        <f t="shared" si="506"/>
        <v>679.2339839999986</v>
      </c>
      <c r="W2300" s="26">
        <f>'2021-22 Salary &amp; Benefits'!G$6</f>
        <v>11848.32</v>
      </c>
      <c r="X2300" s="28">
        <f>'2021-22 Salary &amp; Benefits'!H$6</f>
        <v>0.2271</v>
      </c>
      <c r="Y2300" s="28">
        <f>'2021-22 Salary &amp; Benefits'!I$6</f>
        <v>0.22070000000000001</v>
      </c>
      <c r="Z2300" s="26">
        <f t="shared" si="507"/>
        <v>13813.398611680801</v>
      </c>
      <c r="AA2300" s="27">
        <f t="shared" si="500"/>
        <v>577.22328840000011</v>
      </c>
      <c r="AB2300" s="27">
        <f t="shared" si="508"/>
        <v>127.39317974988003</v>
      </c>
      <c r="AC2300" s="27">
        <f t="shared" si="509"/>
        <v>704.61646814988012</v>
      </c>
      <c r="AD2300" s="26">
        <f t="shared" si="510"/>
        <v>49151.412383830684</v>
      </c>
    </row>
    <row r="2301" spans="1:38">
      <c r="A2301" t="s">
        <v>2310</v>
      </c>
      <c r="B2301" s="129" t="s">
        <v>320</v>
      </c>
      <c r="C2301" s="4">
        <v>3546</v>
      </c>
      <c r="D2301" t="s">
        <v>323</v>
      </c>
      <c r="E2301" s="169">
        <f>VLOOKUP($C2301,'2020-21 School Level AAFTE'!$C:$Z,11,FALSE)</f>
        <v>0.43240000000000001</v>
      </c>
      <c r="F2301" s="169" t="str">
        <f>VLOOKUP($C2301,'2020-21 School Level AAFTE'!$C:$Z,8,FALSE)</f>
        <v>No</v>
      </c>
      <c r="G2301" s="167">
        <f>VLOOKUP($C2301,'2020-21 School Level AAFTE'!$C:$I,7,FALSE)</f>
        <v>588.85</v>
      </c>
      <c r="H2301" s="145">
        <f>IFERROR(IF(F2301= "yes",VLOOKUP(C2301,Summary!$B:$I,5,0),0),0)</f>
        <v>0</v>
      </c>
      <c r="I2301" s="144">
        <f t="shared" si="501"/>
        <v>0</v>
      </c>
      <c r="J2301" s="101">
        <f>VLOOKUP($A2301,'2021-22 Salary &amp; Benefits'!$A:$I,3,FALSE)</f>
        <v>1</v>
      </c>
      <c r="K2301" s="101">
        <f>VLOOKUP($A2301,'2021-22 Salary &amp; Benefits'!$A:$I,4,FALSE)</f>
        <v>1</v>
      </c>
      <c r="L2301" s="121">
        <f t="shared" si="502"/>
        <v>0</v>
      </c>
      <c r="M2301" s="29">
        <v>15</v>
      </c>
      <c r="N2301" s="31">
        <f t="shared" si="503"/>
        <v>0</v>
      </c>
      <c r="O2301" s="29">
        <v>1.1000000000000001</v>
      </c>
      <c r="P2301" s="29">
        <v>36</v>
      </c>
      <c r="Q2301" s="32">
        <f t="shared" si="504"/>
        <v>0</v>
      </c>
      <c r="R2301" s="122">
        <f t="shared" si="505"/>
        <v>0</v>
      </c>
      <c r="S2301" s="25">
        <f>VLOOKUP($A2301,'2021-22 Salary &amp; Benefits'!$A:$I,5,FALSE)</f>
        <v>67585</v>
      </c>
      <c r="T2301" s="25">
        <f>VLOOKUP($A2301,'2021-22 Salary &amp; Benefits'!$A:$I,6,FALSE)</f>
        <v>68937</v>
      </c>
      <c r="U2301" s="26">
        <f t="shared" si="499"/>
        <v>0</v>
      </c>
      <c r="V2301" s="26">
        <f t="shared" si="506"/>
        <v>0</v>
      </c>
      <c r="W2301" s="26">
        <f>'2021-22 Salary &amp; Benefits'!G$6</f>
        <v>11848.32</v>
      </c>
      <c r="X2301" s="28">
        <f>'2021-22 Salary &amp; Benefits'!H$6</f>
        <v>0.2271</v>
      </c>
      <c r="Y2301" s="28">
        <f>'2021-22 Salary &amp; Benefits'!I$6</f>
        <v>0.22070000000000001</v>
      </c>
      <c r="Z2301" s="26">
        <f t="shared" si="507"/>
        <v>0</v>
      </c>
      <c r="AA2301" s="27">
        <f t="shared" si="500"/>
        <v>0</v>
      </c>
      <c r="AB2301" s="27">
        <f t="shared" si="508"/>
        <v>0</v>
      </c>
      <c r="AC2301" s="27">
        <f t="shared" si="509"/>
        <v>0</v>
      </c>
      <c r="AD2301" s="26">
        <f t="shared" si="510"/>
        <v>0</v>
      </c>
    </row>
    <row r="2302" spans="1:38">
      <c r="A2302" t="s">
        <v>2310</v>
      </c>
      <c r="B2302" s="129" t="s">
        <v>320</v>
      </c>
      <c r="C2302" s="4">
        <v>5409</v>
      </c>
      <c r="D2302" t="s">
        <v>325</v>
      </c>
      <c r="E2302" s="169">
        <f>VLOOKUP($C2302,'2020-21 School Level AAFTE'!$C:$Z,11,FALSE)</f>
        <v>0.4672</v>
      </c>
      <c r="F2302" s="169" t="str">
        <f>VLOOKUP($C2302,'2020-21 School Level AAFTE'!$C:$Z,8,FALSE)</f>
        <v>No</v>
      </c>
      <c r="G2302" s="167">
        <f>VLOOKUP($C2302,'2020-21 School Level AAFTE'!$C:$I,7,FALSE)</f>
        <v>647.49</v>
      </c>
      <c r="H2302" s="145">
        <f>IFERROR(IF(F2302= "yes",VLOOKUP(C2302,Summary!$B:$I,5,0),0),0)</f>
        <v>0</v>
      </c>
      <c r="I2302" s="144">
        <f t="shared" si="501"/>
        <v>0</v>
      </c>
      <c r="J2302" s="101">
        <f>VLOOKUP($A2302,'2021-22 Salary &amp; Benefits'!$A:$I,3,FALSE)</f>
        <v>1</v>
      </c>
      <c r="K2302" s="101">
        <f>VLOOKUP($A2302,'2021-22 Salary &amp; Benefits'!$A:$I,4,FALSE)</f>
        <v>1</v>
      </c>
      <c r="L2302" s="121">
        <f t="shared" si="502"/>
        <v>0</v>
      </c>
      <c r="M2302" s="29">
        <v>15</v>
      </c>
      <c r="N2302" s="31">
        <f t="shared" si="503"/>
        <v>0</v>
      </c>
      <c r="O2302" s="29">
        <v>1.1000000000000001</v>
      </c>
      <c r="P2302" s="29">
        <v>36</v>
      </c>
      <c r="Q2302" s="32">
        <f t="shared" si="504"/>
        <v>0</v>
      </c>
      <c r="R2302" s="122">
        <f t="shared" si="505"/>
        <v>0</v>
      </c>
      <c r="S2302" s="25">
        <f>VLOOKUP($A2302,'2021-22 Salary &amp; Benefits'!$A:$I,5,FALSE)</f>
        <v>67585</v>
      </c>
      <c r="T2302" s="25">
        <f>VLOOKUP($A2302,'2021-22 Salary &amp; Benefits'!$A:$I,6,FALSE)</f>
        <v>68937</v>
      </c>
      <c r="U2302" s="26">
        <f t="shared" si="499"/>
        <v>0</v>
      </c>
      <c r="V2302" s="26">
        <f t="shared" si="506"/>
        <v>0</v>
      </c>
      <c r="W2302" s="26">
        <f>'2021-22 Salary &amp; Benefits'!G$6</f>
        <v>11848.32</v>
      </c>
      <c r="X2302" s="28">
        <f>'2021-22 Salary &amp; Benefits'!H$6</f>
        <v>0.2271</v>
      </c>
      <c r="Y2302" s="28">
        <f>'2021-22 Salary &amp; Benefits'!I$6</f>
        <v>0.22070000000000001</v>
      </c>
      <c r="Z2302" s="26">
        <f t="shared" si="507"/>
        <v>0</v>
      </c>
      <c r="AA2302" s="27">
        <f t="shared" si="500"/>
        <v>0</v>
      </c>
      <c r="AB2302" s="27">
        <f t="shared" si="508"/>
        <v>0</v>
      </c>
      <c r="AC2302" s="27">
        <f t="shared" si="509"/>
        <v>0</v>
      </c>
      <c r="AD2302" s="26">
        <f t="shared" si="510"/>
        <v>0</v>
      </c>
    </row>
    <row r="2303" spans="1:38">
      <c r="A2303" t="s">
        <v>2310</v>
      </c>
      <c r="B2303" s="129" t="s">
        <v>320</v>
      </c>
      <c r="C2303" s="4">
        <v>3513</v>
      </c>
      <c r="D2303" t="s">
        <v>322</v>
      </c>
      <c r="E2303" s="169">
        <f>VLOOKUP($C2303,'2020-21 School Level AAFTE'!$C:$Z,11,FALSE)</f>
        <v>0.31290000000000001</v>
      </c>
      <c r="F2303" s="169" t="str">
        <f>VLOOKUP($C2303,'2020-21 School Level AAFTE'!$C:$Z,8,FALSE)</f>
        <v>No</v>
      </c>
      <c r="G2303" s="167">
        <f>VLOOKUP($C2303,'2020-21 School Level AAFTE'!$C:$I,7,FALSE)</f>
        <v>45.1</v>
      </c>
      <c r="H2303" s="145">
        <f>IFERROR(IF(F2303= "yes",VLOOKUP(C2303,Summary!$B:$I,5,0),0),0)</f>
        <v>0</v>
      </c>
      <c r="I2303" s="144">
        <f t="shared" si="501"/>
        <v>0</v>
      </c>
      <c r="J2303" s="101">
        <f>VLOOKUP($A2303,'2021-22 Salary &amp; Benefits'!$A:$I,3,FALSE)</f>
        <v>1</v>
      </c>
      <c r="K2303" s="101">
        <f>VLOOKUP($A2303,'2021-22 Salary &amp; Benefits'!$A:$I,4,FALSE)</f>
        <v>1</v>
      </c>
      <c r="L2303" s="121">
        <f t="shared" si="502"/>
        <v>0</v>
      </c>
      <c r="M2303" s="29">
        <v>15</v>
      </c>
      <c r="N2303" s="31">
        <f t="shared" si="503"/>
        <v>0</v>
      </c>
      <c r="O2303" s="29">
        <v>1.1000000000000001</v>
      </c>
      <c r="P2303" s="29">
        <v>36</v>
      </c>
      <c r="Q2303" s="32">
        <f t="shared" si="504"/>
        <v>0</v>
      </c>
      <c r="R2303" s="122">
        <f t="shared" si="505"/>
        <v>0</v>
      </c>
      <c r="S2303" s="25">
        <f>VLOOKUP($A2303,'2021-22 Salary &amp; Benefits'!$A:$I,5,FALSE)</f>
        <v>67585</v>
      </c>
      <c r="T2303" s="25">
        <f>VLOOKUP($A2303,'2021-22 Salary &amp; Benefits'!$A:$I,6,FALSE)</f>
        <v>68937</v>
      </c>
      <c r="U2303" s="26">
        <f t="shared" si="499"/>
        <v>0</v>
      </c>
      <c r="V2303" s="26">
        <f t="shared" si="506"/>
        <v>0</v>
      </c>
      <c r="W2303" s="26">
        <f>'2021-22 Salary &amp; Benefits'!G$6</f>
        <v>11848.32</v>
      </c>
      <c r="X2303" s="28">
        <f>'2021-22 Salary &amp; Benefits'!H$6</f>
        <v>0.2271</v>
      </c>
      <c r="Y2303" s="28">
        <f>'2021-22 Salary &amp; Benefits'!I$6</f>
        <v>0.22070000000000001</v>
      </c>
      <c r="Z2303" s="26">
        <f t="shared" si="507"/>
        <v>0</v>
      </c>
      <c r="AA2303" s="27">
        <f t="shared" si="500"/>
        <v>0</v>
      </c>
      <c r="AB2303" s="27">
        <f t="shared" si="508"/>
        <v>0</v>
      </c>
      <c r="AC2303" s="27">
        <f t="shared" si="509"/>
        <v>0</v>
      </c>
      <c r="AD2303" s="26">
        <f t="shared" si="510"/>
        <v>0</v>
      </c>
    </row>
    <row r="2304" spans="1:38">
      <c r="A2304" t="s">
        <v>2792</v>
      </c>
      <c r="B2304" s="129" t="s">
        <v>2796</v>
      </c>
      <c r="C2304" s="4">
        <v>5550</v>
      </c>
      <c r="D2304" t="s">
        <v>2793</v>
      </c>
      <c r="E2304" s="169">
        <f>VLOOKUP($C2304,'2020-21 School Level AAFTE'!$C:$Z,11,FALSE)</f>
        <v>0</v>
      </c>
      <c r="F2304" s="169" t="str">
        <f>VLOOKUP($C2304,'2020-21 School Level AAFTE'!$C:$Z,8,FALSE)</f>
        <v>No</v>
      </c>
      <c r="G2304" s="167">
        <f>VLOOKUP($C2304,'2020-21 School Level AAFTE'!$C:$I,7,FALSE)</f>
        <v>125.72</v>
      </c>
      <c r="H2304" s="145">
        <f>IFERROR(IF(F2304= "yes",VLOOKUP(C2304,Summary!$B:$I,5,0),0),0)</f>
        <v>0</v>
      </c>
      <c r="I2304" s="144">
        <f t="shared" si="501"/>
        <v>0</v>
      </c>
      <c r="J2304" s="101">
        <f>VLOOKUP($A2304,'2021-22 Salary &amp; Benefits'!$A:$I,3,FALSE)</f>
        <v>1</v>
      </c>
      <c r="K2304" s="101">
        <f>VLOOKUP($A2304,'2021-22 Salary &amp; Benefits'!$A:$I,4,FALSE)</f>
        <v>1</v>
      </c>
      <c r="L2304" s="121">
        <f t="shared" si="502"/>
        <v>0</v>
      </c>
      <c r="M2304" s="29">
        <v>15</v>
      </c>
      <c r="N2304" s="31">
        <f t="shared" si="503"/>
        <v>0</v>
      </c>
      <c r="O2304" s="29">
        <v>1.1000000000000001</v>
      </c>
      <c r="P2304" s="29">
        <v>36</v>
      </c>
      <c r="Q2304" s="32">
        <f t="shared" si="504"/>
        <v>0</v>
      </c>
      <c r="R2304" s="122">
        <f t="shared" si="505"/>
        <v>0</v>
      </c>
      <c r="S2304" s="25">
        <f>VLOOKUP($A2304,'2021-22 Salary &amp; Benefits'!$A:$I,5,FALSE)</f>
        <v>67585</v>
      </c>
      <c r="T2304" s="25">
        <f>VLOOKUP($A2304,'2021-22 Salary &amp; Benefits'!$A:$I,6,FALSE)</f>
        <v>68937</v>
      </c>
      <c r="U2304" s="26">
        <f t="shared" si="499"/>
        <v>0</v>
      </c>
      <c r="V2304" s="26">
        <f t="shared" si="506"/>
        <v>0</v>
      </c>
      <c r="W2304" s="26">
        <f>'2021-22 Salary &amp; Benefits'!G$6</f>
        <v>11848.32</v>
      </c>
      <c r="X2304" s="28">
        <f>'2021-22 Salary &amp; Benefits'!H$6</f>
        <v>0.2271</v>
      </c>
      <c r="Y2304" s="28">
        <f>'2021-22 Salary &amp; Benefits'!I$6</f>
        <v>0.22070000000000001</v>
      </c>
      <c r="Z2304" s="26">
        <f t="shared" si="507"/>
        <v>0</v>
      </c>
      <c r="AA2304" s="27">
        <f t="shared" si="500"/>
        <v>0</v>
      </c>
      <c r="AB2304" s="27">
        <f t="shared" si="508"/>
        <v>0</v>
      </c>
      <c r="AC2304" s="27">
        <f t="shared" si="509"/>
        <v>0</v>
      </c>
      <c r="AD2304" s="26">
        <f t="shared" si="510"/>
        <v>0</v>
      </c>
    </row>
    <row r="2305" spans="1:30">
      <c r="A2305" t="s">
        <v>2566</v>
      </c>
      <c r="B2305" s="129" t="s">
        <v>2180</v>
      </c>
      <c r="C2305" s="4">
        <v>2592</v>
      </c>
      <c r="D2305" t="s">
        <v>570</v>
      </c>
      <c r="E2305" s="169">
        <f>VLOOKUP($C2305,'2020-21 School Level AAFTE'!$C:$Z,11,FALSE)</f>
        <v>0.91659999999999997</v>
      </c>
      <c r="F2305" s="169" t="str">
        <f>VLOOKUP($C2305,'2020-21 School Level AAFTE'!$C:$Z,8,FALSE)</f>
        <v>Yes</v>
      </c>
      <c r="G2305" s="167">
        <f>VLOOKUP($C2305,'2020-21 School Level AAFTE'!$C:$I,7,FALSE)</f>
        <v>636.20000000000005</v>
      </c>
      <c r="H2305" s="145">
        <f>IFERROR(IF(F2305= "yes",VLOOKUP(C2305,Summary!$B:$I,5,0),0),0)</f>
        <v>0</v>
      </c>
      <c r="I2305" s="144">
        <f t="shared" si="501"/>
        <v>636.20000000000005</v>
      </c>
      <c r="J2305" s="101">
        <f>VLOOKUP($A2305,'2021-22 Salary &amp; Benefits'!$A:$I,3,FALSE)</f>
        <v>1</v>
      </c>
      <c r="K2305" s="101">
        <f>VLOOKUP($A2305,'2021-22 Salary &amp; Benefits'!$A:$I,4,FALSE)</f>
        <v>1</v>
      </c>
      <c r="L2305" s="121">
        <f t="shared" si="502"/>
        <v>636.20000000000005</v>
      </c>
      <c r="M2305" s="29">
        <v>15</v>
      </c>
      <c r="N2305" s="31">
        <f t="shared" si="503"/>
        <v>42.413333333333334</v>
      </c>
      <c r="O2305" s="29">
        <v>1.1000000000000001</v>
      </c>
      <c r="P2305" s="29">
        <v>36</v>
      </c>
      <c r="Q2305" s="32">
        <f t="shared" si="504"/>
        <v>1679.5680000000002</v>
      </c>
      <c r="R2305" s="122">
        <f t="shared" si="505"/>
        <v>1.8661866666666669</v>
      </c>
      <c r="S2305" s="25">
        <f>VLOOKUP($A2305,'2021-22 Salary &amp; Benefits'!$A:$I,5,FALSE)</f>
        <v>67585</v>
      </c>
      <c r="T2305" s="25">
        <f>VLOOKUP($A2305,'2021-22 Salary &amp; Benefits'!$A:$I,6,FALSE)</f>
        <v>68937</v>
      </c>
      <c r="U2305" s="26">
        <f t="shared" si="499"/>
        <v>126126.22586666667</v>
      </c>
      <c r="V2305" s="26">
        <f t="shared" si="506"/>
        <v>2523.0843733333459</v>
      </c>
      <c r="W2305" s="26">
        <f>'2021-22 Salary &amp; Benefits'!G$6</f>
        <v>11848.32</v>
      </c>
      <c r="X2305" s="28">
        <f>'2021-22 Salary &amp; Benefits'!H$6</f>
        <v>0.2271</v>
      </c>
      <c r="Y2305" s="28">
        <f>'2021-22 Salary &amp; Benefits'!I$6</f>
        <v>0.22070000000000001</v>
      </c>
      <c r="Z2305" s="26">
        <f t="shared" si="507"/>
        <v>51311.287421914676</v>
      </c>
      <c r="AA2305" s="27">
        <f t="shared" si="500"/>
        <v>2144.1551706666669</v>
      </c>
      <c r="AB2305" s="27">
        <f t="shared" si="508"/>
        <v>473.21504616613339</v>
      </c>
      <c r="AC2305" s="27">
        <f t="shared" si="509"/>
        <v>2617.3702168328005</v>
      </c>
      <c r="AD2305" s="26">
        <f t="shared" si="510"/>
        <v>182577.96787874747</v>
      </c>
    </row>
    <row r="2306" spans="1:30">
      <c r="A2306" t="s">
        <v>2566</v>
      </c>
      <c r="B2306" s="129" t="s">
        <v>2180</v>
      </c>
      <c r="C2306" s="4">
        <v>3138</v>
      </c>
      <c r="D2306" t="s">
        <v>2189</v>
      </c>
      <c r="E2306" s="169">
        <f>VLOOKUP($C2306,'2020-21 School Level AAFTE'!$C:$Z,11,FALSE)</f>
        <v>0.90980000000000005</v>
      </c>
      <c r="F2306" s="169" t="str">
        <f>VLOOKUP($C2306,'2020-21 School Level AAFTE'!$C:$Z,8,FALSE)</f>
        <v>Yes</v>
      </c>
      <c r="G2306" s="167">
        <f>VLOOKUP($C2306,'2020-21 School Level AAFTE'!$C:$I,7,FALSE)</f>
        <v>538.70000000000005</v>
      </c>
      <c r="H2306" s="145">
        <f>IFERROR(IF(F2306= "yes",VLOOKUP(C2306,Summary!$B:$I,5,0),0),0)</f>
        <v>0</v>
      </c>
      <c r="I2306" s="144">
        <f t="shared" si="501"/>
        <v>538.70000000000005</v>
      </c>
      <c r="J2306" s="101">
        <f>VLOOKUP($A2306,'2021-22 Salary &amp; Benefits'!$A:$I,3,FALSE)</f>
        <v>1</v>
      </c>
      <c r="K2306" s="101">
        <f>VLOOKUP($A2306,'2021-22 Salary &amp; Benefits'!$A:$I,4,FALSE)</f>
        <v>1</v>
      </c>
      <c r="L2306" s="121">
        <f t="shared" si="502"/>
        <v>538.70000000000005</v>
      </c>
      <c r="M2306" s="29">
        <v>15</v>
      </c>
      <c r="N2306" s="31">
        <f t="shared" si="503"/>
        <v>35.913333333333334</v>
      </c>
      <c r="O2306" s="29">
        <v>1.1000000000000001</v>
      </c>
      <c r="P2306" s="29">
        <v>36</v>
      </c>
      <c r="Q2306" s="32">
        <f t="shared" si="504"/>
        <v>1422.1680000000001</v>
      </c>
      <c r="R2306" s="122">
        <f t="shared" si="505"/>
        <v>1.5801866666666669</v>
      </c>
      <c r="S2306" s="25">
        <f>VLOOKUP($A2306,'2021-22 Salary &amp; Benefits'!$A:$I,5,FALSE)</f>
        <v>67585</v>
      </c>
      <c r="T2306" s="25">
        <f>VLOOKUP($A2306,'2021-22 Salary &amp; Benefits'!$A:$I,6,FALSE)</f>
        <v>68937</v>
      </c>
      <c r="U2306" s="26">
        <f t="shared" ref="U2306:U2348" si="511">$J2306*$S2306*$R2306</f>
        <v>106796.91586666668</v>
      </c>
      <c r="V2306" s="26">
        <f t="shared" si="506"/>
        <v>2136.4123733333399</v>
      </c>
      <c r="W2306" s="26">
        <f>'2021-22 Salary &amp; Benefits'!G$6</f>
        <v>11848.32</v>
      </c>
      <c r="X2306" s="28">
        <f>'2021-22 Salary &amp; Benefits'!H$6</f>
        <v>0.2271</v>
      </c>
      <c r="Y2306" s="28">
        <f>'2021-22 Salary &amp; Benefits'!I$6</f>
        <v>0.22070000000000001</v>
      </c>
      <c r="Z2306" s="26">
        <f t="shared" si="507"/>
        <v>43447.64309051467</v>
      </c>
      <c r="AA2306" s="27">
        <f t="shared" si="500"/>
        <v>1815.5554706666669</v>
      </c>
      <c r="AB2306" s="27">
        <f t="shared" si="508"/>
        <v>400.69309237613339</v>
      </c>
      <c r="AC2306" s="27">
        <f t="shared" si="509"/>
        <v>2216.2485630428005</v>
      </c>
      <c r="AD2306" s="26">
        <f t="shared" si="510"/>
        <v>154597.21989355751</v>
      </c>
    </row>
    <row r="2307" spans="1:30">
      <c r="A2307" t="s">
        <v>2566</v>
      </c>
      <c r="B2307" s="129" t="s">
        <v>2180</v>
      </c>
      <c r="C2307" s="4">
        <v>2116</v>
      </c>
      <c r="D2307" t="s">
        <v>2181</v>
      </c>
      <c r="E2307" s="169">
        <f>VLOOKUP($C2307,'2020-21 School Level AAFTE'!$C:$Z,11,FALSE)</f>
        <v>0.75509999999999999</v>
      </c>
      <c r="F2307" s="169" t="str">
        <f>VLOOKUP($C2307,'2020-21 School Level AAFTE'!$C:$Z,8,FALSE)</f>
        <v>Yes</v>
      </c>
      <c r="G2307" s="167">
        <f>VLOOKUP($C2307,'2020-21 School Level AAFTE'!$C:$I,7,FALSE)</f>
        <v>2432.04</v>
      </c>
      <c r="H2307" s="145">
        <f>IFERROR(IF(F2307= "yes",VLOOKUP(C2307,Summary!$B:$I,5,0),0),0)</f>
        <v>0</v>
      </c>
      <c r="I2307" s="144">
        <f t="shared" si="501"/>
        <v>2432.04</v>
      </c>
      <c r="J2307" s="101">
        <f>VLOOKUP($A2307,'2021-22 Salary &amp; Benefits'!$A:$I,3,FALSE)</f>
        <v>1</v>
      </c>
      <c r="K2307" s="101">
        <f>VLOOKUP($A2307,'2021-22 Salary &amp; Benefits'!$A:$I,4,FALSE)</f>
        <v>1</v>
      </c>
      <c r="L2307" s="121">
        <f t="shared" si="502"/>
        <v>2432.04</v>
      </c>
      <c r="M2307" s="29">
        <v>15</v>
      </c>
      <c r="N2307" s="31">
        <f t="shared" si="503"/>
        <v>162.136</v>
      </c>
      <c r="O2307" s="29">
        <v>1.1000000000000001</v>
      </c>
      <c r="P2307" s="29">
        <v>36</v>
      </c>
      <c r="Q2307" s="32">
        <f t="shared" si="504"/>
        <v>6420.5856000000003</v>
      </c>
      <c r="R2307" s="122">
        <f t="shared" si="505"/>
        <v>7.1339840000000008</v>
      </c>
      <c r="S2307" s="25">
        <f>VLOOKUP($A2307,'2021-22 Salary &amp; Benefits'!$A:$I,5,FALSE)</f>
        <v>67585</v>
      </c>
      <c r="T2307" s="25">
        <f>VLOOKUP($A2307,'2021-22 Salary &amp; Benefits'!$A:$I,6,FALSE)</f>
        <v>68937</v>
      </c>
      <c r="U2307" s="26">
        <f t="shared" si="511"/>
        <v>482150.30864000006</v>
      </c>
      <c r="V2307" s="26">
        <f t="shared" si="506"/>
        <v>9645.1463680000161</v>
      </c>
      <c r="W2307" s="26">
        <f>'2021-22 Salary &amp; Benefits'!G$6</f>
        <v>11848.32</v>
      </c>
      <c r="X2307" s="28">
        <f>'2021-22 Salary &amp; Benefits'!H$6</f>
        <v>0.2271</v>
      </c>
      <c r="Y2307" s="28">
        <f>'2021-22 Salary &amp; Benefits'!I$6</f>
        <v>0.22070000000000001</v>
      </c>
      <c r="Z2307" s="26">
        <f t="shared" si="507"/>
        <v>196150.74420244162</v>
      </c>
      <c r="AA2307" s="27">
        <f t="shared" si="500"/>
        <v>8196.5909168000017</v>
      </c>
      <c r="AB2307" s="27">
        <f t="shared" si="508"/>
        <v>1808.9876153377604</v>
      </c>
      <c r="AC2307" s="27">
        <f t="shared" si="509"/>
        <v>10005.578532137763</v>
      </c>
      <c r="AD2307" s="26">
        <f t="shared" si="510"/>
        <v>697951.77774257946</v>
      </c>
    </row>
    <row r="2308" spans="1:30">
      <c r="A2308" t="s">
        <v>2566</v>
      </c>
      <c r="B2308" s="129" t="s">
        <v>2180</v>
      </c>
      <c r="C2308" s="4">
        <v>3023</v>
      </c>
      <c r="D2308" t="s">
        <v>2188</v>
      </c>
      <c r="E2308" s="169">
        <f>VLOOKUP($C2308,'2020-21 School Level AAFTE'!$C:$Z,11,FALSE)</f>
        <v>0.5534</v>
      </c>
      <c r="F2308" s="169" t="str">
        <f>VLOOKUP($C2308,'2020-21 School Level AAFTE'!$C:$Z,8,FALSE)</f>
        <v>Yes</v>
      </c>
      <c r="G2308" s="167">
        <f>VLOOKUP($C2308,'2020-21 School Level AAFTE'!$C:$I,7,FALSE)</f>
        <v>241</v>
      </c>
      <c r="H2308" s="145">
        <f>IFERROR(IF(F2308= "yes",VLOOKUP(C2308,Summary!$B:$I,5,0),0),0)</f>
        <v>0</v>
      </c>
      <c r="I2308" s="144">
        <f t="shared" si="501"/>
        <v>241</v>
      </c>
      <c r="J2308" s="101">
        <f>VLOOKUP($A2308,'2021-22 Salary &amp; Benefits'!$A:$I,3,FALSE)</f>
        <v>1</v>
      </c>
      <c r="K2308" s="101">
        <f>VLOOKUP($A2308,'2021-22 Salary &amp; Benefits'!$A:$I,4,FALSE)</f>
        <v>1</v>
      </c>
      <c r="L2308" s="121">
        <f t="shared" si="502"/>
        <v>241</v>
      </c>
      <c r="M2308" s="29">
        <v>15</v>
      </c>
      <c r="N2308" s="31">
        <f t="shared" si="503"/>
        <v>16.066666666666666</v>
      </c>
      <c r="O2308" s="29">
        <v>1.1000000000000001</v>
      </c>
      <c r="P2308" s="29">
        <v>36</v>
      </c>
      <c r="Q2308" s="32">
        <f t="shared" si="504"/>
        <v>636.24000000000012</v>
      </c>
      <c r="R2308" s="122">
        <f t="shared" si="505"/>
        <v>0.70693333333333352</v>
      </c>
      <c r="S2308" s="25">
        <f>VLOOKUP($A2308,'2021-22 Salary &amp; Benefits'!$A:$I,5,FALSE)</f>
        <v>67585</v>
      </c>
      <c r="T2308" s="25">
        <f>VLOOKUP($A2308,'2021-22 Salary &amp; Benefits'!$A:$I,6,FALSE)</f>
        <v>68937</v>
      </c>
      <c r="U2308" s="26">
        <f t="shared" si="511"/>
        <v>47778.089333333344</v>
      </c>
      <c r="V2308" s="26">
        <f t="shared" si="506"/>
        <v>955.77386666667007</v>
      </c>
      <c r="W2308" s="26">
        <f>'2021-22 Salary &amp; Benefits'!G$6</f>
        <v>11848.32</v>
      </c>
      <c r="X2308" s="28">
        <f>'2021-22 Salary &amp; Benefits'!H$6</f>
        <v>0.2271</v>
      </c>
      <c r="Y2308" s="28">
        <f>'2021-22 Salary &amp; Benefits'!I$6</f>
        <v>0.22070000000000001</v>
      </c>
      <c r="Z2308" s="26">
        <f t="shared" si="507"/>
        <v>19437.315731973336</v>
      </c>
      <c r="AA2308" s="27">
        <f t="shared" si="500"/>
        <v>812.23105333333353</v>
      </c>
      <c r="AB2308" s="27">
        <f t="shared" si="508"/>
        <v>179.25939347066671</v>
      </c>
      <c r="AC2308" s="27">
        <f t="shared" si="509"/>
        <v>991.49044680400027</v>
      </c>
      <c r="AD2308" s="26">
        <f t="shared" si="510"/>
        <v>69162.669378777355</v>
      </c>
    </row>
    <row r="2309" spans="1:30">
      <c r="A2309" t="s">
        <v>2566</v>
      </c>
      <c r="B2309" s="129" t="s">
        <v>2180</v>
      </c>
      <c r="C2309" s="4">
        <v>3206</v>
      </c>
      <c r="D2309" t="s">
        <v>2190</v>
      </c>
      <c r="E2309" s="169">
        <f>VLOOKUP($C2309,'2020-21 School Level AAFTE'!$C:$Z,11,FALSE)</f>
        <v>0.70240000000000002</v>
      </c>
      <c r="F2309" s="169" t="str">
        <f>VLOOKUP($C2309,'2020-21 School Level AAFTE'!$C:$Z,8,FALSE)</f>
        <v>Yes</v>
      </c>
      <c r="G2309" s="167">
        <f>VLOOKUP($C2309,'2020-21 School Level AAFTE'!$C:$I,7,FALSE)</f>
        <v>1840.3</v>
      </c>
      <c r="H2309" s="145">
        <f>IFERROR(IF(F2309= "yes",VLOOKUP(C2309,Summary!$B:$I,5,0),0),0)</f>
        <v>0</v>
      </c>
      <c r="I2309" s="144">
        <f t="shared" si="501"/>
        <v>1840.3</v>
      </c>
      <c r="J2309" s="101">
        <f>VLOOKUP($A2309,'2021-22 Salary &amp; Benefits'!$A:$I,3,FALSE)</f>
        <v>1</v>
      </c>
      <c r="K2309" s="101">
        <f>VLOOKUP($A2309,'2021-22 Salary &amp; Benefits'!$A:$I,4,FALSE)</f>
        <v>1</v>
      </c>
      <c r="L2309" s="121">
        <f t="shared" si="502"/>
        <v>1840.3</v>
      </c>
      <c r="M2309" s="29">
        <v>15</v>
      </c>
      <c r="N2309" s="31">
        <f t="shared" si="503"/>
        <v>122.68666666666667</v>
      </c>
      <c r="O2309" s="29">
        <v>1.1000000000000001</v>
      </c>
      <c r="P2309" s="29">
        <v>36</v>
      </c>
      <c r="Q2309" s="32">
        <f t="shared" si="504"/>
        <v>4858.3920000000007</v>
      </c>
      <c r="R2309" s="122">
        <f t="shared" si="505"/>
        <v>5.3982133333333344</v>
      </c>
      <c r="S2309" s="25">
        <f>VLOOKUP($A2309,'2021-22 Salary &amp; Benefits'!$A:$I,5,FALSE)</f>
        <v>67585</v>
      </c>
      <c r="T2309" s="25">
        <f>VLOOKUP($A2309,'2021-22 Salary &amp; Benefits'!$A:$I,6,FALSE)</f>
        <v>68937</v>
      </c>
      <c r="U2309" s="26">
        <f t="shared" si="511"/>
        <v>364838.2481333334</v>
      </c>
      <c r="V2309" s="26">
        <f t="shared" si="506"/>
        <v>7298.3844266666565</v>
      </c>
      <c r="W2309" s="26">
        <f>'2021-22 Salary &amp; Benefits'!G$6</f>
        <v>11848.32</v>
      </c>
      <c r="X2309" s="28">
        <f>'2021-22 Salary &amp; Benefits'!H$6</f>
        <v>0.2271</v>
      </c>
      <c r="Y2309" s="28">
        <f>'2021-22 Salary &amp; Benefits'!I$6</f>
        <v>0.22070000000000001</v>
      </c>
      <c r="Z2309" s="26">
        <f t="shared" si="507"/>
        <v>148425.27859564536</v>
      </c>
      <c r="AA2309" s="27">
        <f t="shared" si="500"/>
        <v>6202.2772093333342</v>
      </c>
      <c r="AB2309" s="27">
        <f t="shared" si="508"/>
        <v>1368.8425800998668</v>
      </c>
      <c r="AC2309" s="27">
        <f t="shared" si="509"/>
        <v>7571.1197894332008</v>
      </c>
      <c r="AD2309" s="26">
        <f t="shared" si="510"/>
        <v>528133.03094507859</v>
      </c>
    </row>
    <row r="2310" spans="1:30">
      <c r="A2310" t="s">
        <v>2566</v>
      </c>
      <c r="B2310" s="129" t="s">
        <v>2180</v>
      </c>
      <c r="C2310" s="4">
        <v>2410</v>
      </c>
      <c r="D2310" t="s">
        <v>2183</v>
      </c>
      <c r="E2310" s="169">
        <f>VLOOKUP($C2310,'2020-21 School Level AAFTE'!$C:$Z,11,FALSE)</f>
        <v>0.81159999999999999</v>
      </c>
      <c r="F2310" s="169" t="str">
        <f>VLOOKUP($C2310,'2020-21 School Level AAFTE'!$C:$Z,8,FALSE)</f>
        <v>Yes</v>
      </c>
      <c r="G2310" s="167">
        <f>VLOOKUP($C2310,'2020-21 School Level AAFTE'!$C:$I,7,FALSE)</f>
        <v>894.07</v>
      </c>
      <c r="H2310" s="145">
        <f>IFERROR(IF(F2310= "yes",VLOOKUP(C2310,Summary!$B:$I,5,0),0),0)</f>
        <v>0</v>
      </c>
      <c r="I2310" s="144">
        <f t="shared" si="501"/>
        <v>894.07</v>
      </c>
      <c r="J2310" s="101">
        <f>VLOOKUP($A2310,'2021-22 Salary &amp; Benefits'!$A:$I,3,FALSE)</f>
        <v>1</v>
      </c>
      <c r="K2310" s="101">
        <f>VLOOKUP($A2310,'2021-22 Salary &amp; Benefits'!$A:$I,4,FALSE)</f>
        <v>1</v>
      </c>
      <c r="L2310" s="121">
        <f t="shared" si="502"/>
        <v>894.07</v>
      </c>
      <c r="M2310" s="29">
        <v>15</v>
      </c>
      <c r="N2310" s="31">
        <f t="shared" si="503"/>
        <v>59.604666666666667</v>
      </c>
      <c r="O2310" s="29">
        <v>1.1000000000000001</v>
      </c>
      <c r="P2310" s="29">
        <v>36</v>
      </c>
      <c r="Q2310" s="32">
        <f t="shared" si="504"/>
        <v>2360.3447999999999</v>
      </c>
      <c r="R2310" s="122">
        <f t="shared" si="505"/>
        <v>2.622605333333333</v>
      </c>
      <c r="S2310" s="25">
        <f>VLOOKUP($A2310,'2021-22 Salary &amp; Benefits'!$A:$I,5,FALSE)</f>
        <v>67585</v>
      </c>
      <c r="T2310" s="25">
        <f>VLOOKUP($A2310,'2021-22 Salary &amp; Benefits'!$A:$I,6,FALSE)</f>
        <v>68937</v>
      </c>
      <c r="U2310" s="26">
        <f t="shared" si="511"/>
        <v>177248.7814533333</v>
      </c>
      <c r="V2310" s="26">
        <f t="shared" si="506"/>
        <v>3545.7624106666772</v>
      </c>
      <c r="W2310" s="26">
        <f>'2021-22 Salary &amp; Benefits'!G$6</f>
        <v>11848.32</v>
      </c>
      <c r="X2310" s="28">
        <f>'2021-22 Salary &amp; Benefits'!H$6</f>
        <v>0.2271</v>
      </c>
      <c r="Y2310" s="28">
        <f>'2021-22 Salary &amp; Benefits'!I$6</f>
        <v>0.22070000000000001</v>
      </c>
      <c r="Z2310" s="26">
        <f t="shared" si="507"/>
        <v>72109.215255126124</v>
      </c>
      <c r="AA2310" s="27">
        <f t="shared" si="500"/>
        <v>3013.2423977333328</v>
      </c>
      <c r="AB2310" s="27">
        <f t="shared" si="508"/>
        <v>665.02259717974653</v>
      </c>
      <c r="AC2310" s="27">
        <f t="shared" si="509"/>
        <v>3678.2649949130791</v>
      </c>
      <c r="AD2310" s="26">
        <f t="shared" si="510"/>
        <v>256582.02411403917</v>
      </c>
    </row>
    <row r="2311" spans="1:30">
      <c r="A2311" t="s">
        <v>2566</v>
      </c>
      <c r="B2311" s="129" t="s">
        <v>2180</v>
      </c>
      <c r="C2311" s="4">
        <v>2176</v>
      </c>
      <c r="D2311" t="s">
        <v>1605</v>
      </c>
      <c r="E2311" s="169">
        <f>VLOOKUP($C2311,'2020-21 School Level AAFTE'!$C:$Z,11,FALSE)</f>
        <v>0.89470000000000005</v>
      </c>
      <c r="F2311" s="169" t="str">
        <f>VLOOKUP($C2311,'2020-21 School Level AAFTE'!$C:$Z,8,FALSE)</f>
        <v>Yes</v>
      </c>
      <c r="G2311" s="167">
        <f>VLOOKUP($C2311,'2020-21 School Level AAFTE'!$C:$I,7,FALSE)</f>
        <v>503.4</v>
      </c>
      <c r="H2311" s="145">
        <f>IFERROR(IF(F2311= "yes",VLOOKUP(C2311,Summary!$B:$I,5,0),0),0)</f>
        <v>0</v>
      </c>
      <c r="I2311" s="144">
        <f t="shared" si="501"/>
        <v>503.4</v>
      </c>
      <c r="J2311" s="101">
        <f>VLOOKUP($A2311,'2021-22 Salary &amp; Benefits'!$A:$I,3,FALSE)</f>
        <v>1</v>
      </c>
      <c r="K2311" s="101">
        <f>VLOOKUP($A2311,'2021-22 Salary &amp; Benefits'!$A:$I,4,FALSE)</f>
        <v>1</v>
      </c>
      <c r="L2311" s="121">
        <f t="shared" si="502"/>
        <v>503.4</v>
      </c>
      <c r="M2311" s="29">
        <v>15</v>
      </c>
      <c r="N2311" s="31">
        <f t="shared" si="503"/>
        <v>33.559999999999995</v>
      </c>
      <c r="O2311" s="29">
        <v>1.1000000000000001</v>
      </c>
      <c r="P2311" s="29">
        <v>36</v>
      </c>
      <c r="Q2311" s="32">
        <f t="shared" si="504"/>
        <v>1328.9759999999999</v>
      </c>
      <c r="R2311" s="122">
        <f t="shared" si="505"/>
        <v>1.47664</v>
      </c>
      <c r="S2311" s="25">
        <f>VLOOKUP($A2311,'2021-22 Salary &amp; Benefits'!$A:$I,5,FALSE)</f>
        <v>67585</v>
      </c>
      <c r="T2311" s="25">
        <f>VLOOKUP($A2311,'2021-22 Salary &amp; Benefits'!$A:$I,6,FALSE)</f>
        <v>68937</v>
      </c>
      <c r="U2311" s="26">
        <f t="shared" si="511"/>
        <v>99798.714399999997</v>
      </c>
      <c r="V2311" s="26">
        <f t="shared" si="506"/>
        <v>1996.4172799999942</v>
      </c>
      <c r="W2311" s="26">
        <f>'2021-22 Salary &amp; Benefits'!G$6</f>
        <v>11848.32</v>
      </c>
      <c r="X2311" s="28">
        <f>'2021-22 Salary &amp; Benefits'!H$6</f>
        <v>0.2271</v>
      </c>
      <c r="Y2311" s="28">
        <f>'2021-22 Salary &amp; Benefits'!I$6</f>
        <v>0.22070000000000001</v>
      </c>
      <c r="Z2311" s="26">
        <f t="shared" si="507"/>
        <v>40600.600578735997</v>
      </c>
      <c r="AA2311" s="27">
        <f t="shared" si="500"/>
        <v>1696.5855280000001</v>
      </c>
      <c r="AB2311" s="27">
        <f t="shared" si="508"/>
        <v>374.4364260296</v>
      </c>
      <c r="AC2311" s="27">
        <f t="shared" si="509"/>
        <v>2071.0219540296002</v>
      </c>
      <c r="AD2311" s="26">
        <f t="shared" si="510"/>
        <v>144466.75421276558</v>
      </c>
    </row>
    <row r="2312" spans="1:30">
      <c r="A2312" t="s">
        <v>2566</v>
      </c>
      <c r="B2312" s="129" t="s">
        <v>2180</v>
      </c>
      <c r="C2312" s="4">
        <v>2818</v>
      </c>
      <c r="D2312" t="s">
        <v>2185</v>
      </c>
      <c r="E2312" s="169">
        <f>VLOOKUP($C2312,'2020-21 School Level AAFTE'!$C:$Z,11,FALSE)</f>
        <v>0.72099999999999997</v>
      </c>
      <c r="F2312" s="169" t="str">
        <f>VLOOKUP($C2312,'2020-21 School Level AAFTE'!$C:$Z,8,FALSE)</f>
        <v>Yes</v>
      </c>
      <c r="G2312" s="167">
        <f>VLOOKUP($C2312,'2020-21 School Level AAFTE'!$C:$I,7,FALSE)</f>
        <v>429</v>
      </c>
      <c r="H2312" s="145">
        <f>IFERROR(IF(F2312= "yes",VLOOKUP(C2312,Summary!$B:$I,5,0),0),0)</f>
        <v>0</v>
      </c>
      <c r="I2312" s="144">
        <f t="shared" si="501"/>
        <v>429</v>
      </c>
      <c r="J2312" s="101">
        <f>VLOOKUP($A2312,'2021-22 Salary &amp; Benefits'!$A:$I,3,FALSE)</f>
        <v>1</v>
      </c>
      <c r="K2312" s="101">
        <f>VLOOKUP($A2312,'2021-22 Salary &amp; Benefits'!$A:$I,4,FALSE)</f>
        <v>1</v>
      </c>
      <c r="L2312" s="121">
        <f t="shared" si="502"/>
        <v>429</v>
      </c>
      <c r="M2312" s="29">
        <v>15</v>
      </c>
      <c r="N2312" s="31">
        <f t="shared" si="503"/>
        <v>28.6</v>
      </c>
      <c r="O2312" s="29">
        <v>1.1000000000000001</v>
      </c>
      <c r="P2312" s="29">
        <v>36</v>
      </c>
      <c r="Q2312" s="32">
        <f t="shared" si="504"/>
        <v>1132.5600000000002</v>
      </c>
      <c r="R2312" s="122">
        <f t="shared" si="505"/>
        <v>1.2584000000000002</v>
      </c>
      <c r="S2312" s="25">
        <f>VLOOKUP($A2312,'2021-22 Salary &amp; Benefits'!$A:$I,5,FALSE)</f>
        <v>67585</v>
      </c>
      <c r="T2312" s="25">
        <f>VLOOKUP($A2312,'2021-22 Salary &amp; Benefits'!$A:$I,6,FALSE)</f>
        <v>68937</v>
      </c>
      <c r="U2312" s="26">
        <f t="shared" si="511"/>
        <v>85048.964000000007</v>
      </c>
      <c r="V2312" s="26">
        <f t="shared" si="506"/>
        <v>1701.3568000000087</v>
      </c>
      <c r="W2312" s="26">
        <f>'2021-22 Salary &amp; Benefits'!G$6</f>
        <v>11848.32</v>
      </c>
      <c r="X2312" s="28">
        <f>'2021-22 Salary &amp; Benefits'!H$6</f>
        <v>0.2271</v>
      </c>
      <c r="Y2312" s="28">
        <f>'2021-22 Salary &amp; Benefits'!I$6</f>
        <v>0.22070000000000001</v>
      </c>
      <c r="Z2312" s="26">
        <f t="shared" si="507"/>
        <v>34600.035058160007</v>
      </c>
      <c r="AA2312" s="27">
        <f t="shared" si="500"/>
        <v>1445.8386800000003</v>
      </c>
      <c r="AB2312" s="27">
        <f t="shared" si="508"/>
        <v>319.0965966760001</v>
      </c>
      <c r="AC2312" s="27">
        <f t="shared" si="509"/>
        <v>1764.9352766760003</v>
      </c>
      <c r="AD2312" s="26">
        <f t="shared" si="510"/>
        <v>123115.29113483602</v>
      </c>
    </row>
    <row r="2313" spans="1:30">
      <c r="A2313" t="s">
        <v>2566</v>
      </c>
      <c r="B2313" s="129" t="s">
        <v>2180</v>
      </c>
      <c r="C2313" s="4">
        <v>2715</v>
      </c>
      <c r="D2313" t="s">
        <v>2184</v>
      </c>
      <c r="E2313" s="169">
        <f>VLOOKUP($C2313,'2020-21 School Level AAFTE'!$C:$Z,11,FALSE)</f>
        <v>0.83169999999999999</v>
      </c>
      <c r="F2313" s="169" t="str">
        <f>VLOOKUP($C2313,'2020-21 School Level AAFTE'!$C:$Z,8,FALSE)</f>
        <v>Yes</v>
      </c>
      <c r="G2313" s="167">
        <f>VLOOKUP($C2313,'2020-21 School Level AAFTE'!$C:$I,7,FALSE)</f>
        <v>594.1</v>
      </c>
      <c r="H2313" s="145">
        <f>IFERROR(IF(F2313= "yes",VLOOKUP(C2313,Summary!$B:$I,5,0),0),0)</f>
        <v>0</v>
      </c>
      <c r="I2313" s="144">
        <f t="shared" si="501"/>
        <v>594.1</v>
      </c>
      <c r="J2313" s="101">
        <f>VLOOKUP($A2313,'2021-22 Salary &amp; Benefits'!$A:$I,3,FALSE)</f>
        <v>1</v>
      </c>
      <c r="K2313" s="101">
        <f>VLOOKUP($A2313,'2021-22 Salary &amp; Benefits'!$A:$I,4,FALSE)</f>
        <v>1</v>
      </c>
      <c r="L2313" s="121">
        <f t="shared" si="502"/>
        <v>594.1</v>
      </c>
      <c r="M2313" s="29">
        <v>15</v>
      </c>
      <c r="N2313" s="31">
        <f t="shared" si="503"/>
        <v>39.606666666666669</v>
      </c>
      <c r="O2313" s="29">
        <v>1.1000000000000001</v>
      </c>
      <c r="P2313" s="29">
        <v>36</v>
      </c>
      <c r="Q2313" s="32">
        <f t="shared" si="504"/>
        <v>1568.4240000000002</v>
      </c>
      <c r="R2313" s="122">
        <f t="shared" si="505"/>
        <v>1.7426933333333336</v>
      </c>
      <c r="S2313" s="25">
        <f>VLOOKUP($A2313,'2021-22 Salary &amp; Benefits'!$A:$I,5,FALSE)</f>
        <v>67585</v>
      </c>
      <c r="T2313" s="25">
        <f>VLOOKUP($A2313,'2021-22 Salary &amp; Benefits'!$A:$I,6,FALSE)</f>
        <v>68937</v>
      </c>
      <c r="U2313" s="26">
        <f t="shared" si="511"/>
        <v>117779.92893333336</v>
      </c>
      <c r="V2313" s="26">
        <f t="shared" si="506"/>
        <v>2356.1213866666658</v>
      </c>
      <c r="W2313" s="26">
        <f>'2021-22 Salary &amp; Benefits'!G$6</f>
        <v>11848.32</v>
      </c>
      <c r="X2313" s="28">
        <f>'2021-22 Salary &amp; Benefits'!H$6</f>
        <v>0.2271</v>
      </c>
      <c r="Y2313" s="28">
        <f>'2021-22 Salary &amp; Benefits'!I$6</f>
        <v>0.22070000000000001</v>
      </c>
      <c r="Z2313" s="26">
        <f t="shared" si="507"/>
        <v>47915.806125997347</v>
      </c>
      <c r="AA2313" s="27">
        <f t="shared" si="500"/>
        <v>2002.2675053333337</v>
      </c>
      <c r="AB2313" s="27">
        <f t="shared" si="508"/>
        <v>441.90043842706677</v>
      </c>
      <c r="AC2313" s="27">
        <f t="shared" si="509"/>
        <v>2444.1679437604007</v>
      </c>
      <c r="AD2313" s="26">
        <f t="shared" si="510"/>
        <v>170496.02438975777</v>
      </c>
    </row>
    <row r="2314" spans="1:30">
      <c r="A2314" t="s">
        <v>2566</v>
      </c>
      <c r="B2314" s="129" t="s">
        <v>2180</v>
      </c>
      <c r="C2314" s="4">
        <v>3615</v>
      </c>
      <c r="D2314" t="s">
        <v>2194</v>
      </c>
      <c r="E2314" s="169">
        <f>VLOOKUP($C2314,'2020-21 School Level AAFTE'!$C:$Z,11,FALSE)</f>
        <v>0.86470000000000002</v>
      </c>
      <c r="F2314" s="169" t="str">
        <f>VLOOKUP($C2314,'2020-21 School Level AAFTE'!$C:$Z,8,FALSE)</f>
        <v>Yes</v>
      </c>
      <c r="G2314" s="167">
        <f>VLOOKUP($C2314,'2020-21 School Level AAFTE'!$C:$I,7,FALSE)</f>
        <v>880.92</v>
      </c>
      <c r="H2314" s="145">
        <f>IFERROR(IF(F2314= "yes",VLOOKUP(C2314,Summary!$B:$I,5,0),0),0)</f>
        <v>0</v>
      </c>
      <c r="I2314" s="144">
        <f t="shared" si="501"/>
        <v>880.92</v>
      </c>
      <c r="J2314" s="101">
        <f>VLOOKUP($A2314,'2021-22 Salary &amp; Benefits'!$A:$I,3,FALSE)</f>
        <v>1</v>
      </c>
      <c r="K2314" s="101">
        <f>VLOOKUP($A2314,'2021-22 Salary &amp; Benefits'!$A:$I,4,FALSE)</f>
        <v>1</v>
      </c>
      <c r="L2314" s="121">
        <f t="shared" si="502"/>
        <v>880.92</v>
      </c>
      <c r="M2314" s="29">
        <v>15</v>
      </c>
      <c r="N2314" s="31">
        <f t="shared" si="503"/>
        <v>58.727999999999994</v>
      </c>
      <c r="O2314" s="29">
        <v>1.1000000000000001</v>
      </c>
      <c r="P2314" s="29">
        <v>36</v>
      </c>
      <c r="Q2314" s="32">
        <f t="shared" si="504"/>
        <v>2325.6287999999995</v>
      </c>
      <c r="R2314" s="122">
        <f t="shared" si="505"/>
        <v>2.5840319999999997</v>
      </c>
      <c r="S2314" s="25">
        <f>VLOOKUP($A2314,'2021-22 Salary &amp; Benefits'!$A:$I,5,FALSE)</f>
        <v>67585</v>
      </c>
      <c r="T2314" s="25">
        <f>VLOOKUP($A2314,'2021-22 Salary &amp; Benefits'!$A:$I,6,FALSE)</f>
        <v>68937</v>
      </c>
      <c r="U2314" s="26">
        <f t="shared" si="511"/>
        <v>174641.80271999998</v>
      </c>
      <c r="V2314" s="26">
        <f t="shared" si="506"/>
        <v>3493.6112640000065</v>
      </c>
      <c r="W2314" s="26">
        <f>'2021-22 Salary &amp; Benefits'!G$6</f>
        <v>11848.32</v>
      </c>
      <c r="X2314" s="28">
        <f>'2021-22 Salary &amp; Benefits'!H$6</f>
        <v>0.2271</v>
      </c>
      <c r="Y2314" s="28">
        <f>'2021-22 Salary &amp; Benefits'!I$6</f>
        <v>0.22070000000000001</v>
      </c>
      <c r="Z2314" s="26">
        <f t="shared" si="507"/>
        <v>71048.631429916786</v>
      </c>
      <c r="AA2314" s="27">
        <f t="shared" si="500"/>
        <v>2968.9235663999998</v>
      </c>
      <c r="AB2314" s="27">
        <f t="shared" si="508"/>
        <v>655.24143110447994</v>
      </c>
      <c r="AC2314" s="27">
        <f t="shared" si="509"/>
        <v>3624.1649975044797</v>
      </c>
      <c r="AD2314" s="26">
        <f t="shared" si="510"/>
        <v>252808.21041142123</v>
      </c>
    </row>
    <row r="2315" spans="1:30">
      <c r="A2315" t="s">
        <v>2566</v>
      </c>
      <c r="B2315" s="129" t="s">
        <v>2180</v>
      </c>
      <c r="C2315" s="4">
        <v>3817</v>
      </c>
      <c r="D2315" t="s">
        <v>2195</v>
      </c>
      <c r="E2315" s="169">
        <f>VLOOKUP($C2315,'2020-21 School Level AAFTE'!$C:$Z,11,FALSE)</f>
        <v>0.88260000000000005</v>
      </c>
      <c r="F2315" s="169" t="str">
        <f>VLOOKUP($C2315,'2020-21 School Level AAFTE'!$C:$Z,8,FALSE)</f>
        <v>Yes</v>
      </c>
      <c r="G2315" s="167">
        <f>VLOOKUP($C2315,'2020-21 School Level AAFTE'!$C:$I,7,FALSE)</f>
        <v>558.1</v>
      </c>
      <c r="H2315" s="145">
        <f>IFERROR(IF(F2315= "yes",VLOOKUP(C2315,Summary!$B:$I,5,0),0),0)</f>
        <v>0</v>
      </c>
      <c r="I2315" s="144">
        <f t="shared" si="501"/>
        <v>558.1</v>
      </c>
      <c r="J2315" s="101">
        <f>VLOOKUP($A2315,'2021-22 Salary &amp; Benefits'!$A:$I,3,FALSE)</f>
        <v>1</v>
      </c>
      <c r="K2315" s="101">
        <f>VLOOKUP($A2315,'2021-22 Salary &amp; Benefits'!$A:$I,4,FALSE)</f>
        <v>1</v>
      </c>
      <c r="L2315" s="121">
        <f t="shared" si="502"/>
        <v>558.1</v>
      </c>
      <c r="M2315" s="29">
        <v>15</v>
      </c>
      <c r="N2315" s="31">
        <f t="shared" si="503"/>
        <v>37.206666666666671</v>
      </c>
      <c r="O2315" s="29">
        <v>1.1000000000000001</v>
      </c>
      <c r="P2315" s="29">
        <v>36</v>
      </c>
      <c r="Q2315" s="32">
        <f t="shared" si="504"/>
        <v>1473.3840000000005</v>
      </c>
      <c r="R2315" s="122">
        <f t="shared" si="505"/>
        <v>1.637093333333334</v>
      </c>
      <c r="S2315" s="25">
        <f>VLOOKUP($A2315,'2021-22 Salary &amp; Benefits'!$A:$I,5,FALSE)</f>
        <v>67585</v>
      </c>
      <c r="T2315" s="25">
        <f>VLOOKUP($A2315,'2021-22 Salary &amp; Benefits'!$A:$I,6,FALSE)</f>
        <v>68937</v>
      </c>
      <c r="U2315" s="26">
        <f t="shared" si="511"/>
        <v>110642.95293333338</v>
      </c>
      <c r="V2315" s="26">
        <f t="shared" si="506"/>
        <v>2213.3501866666629</v>
      </c>
      <c r="W2315" s="26">
        <f>'2021-22 Salary &amp; Benefits'!G$6</f>
        <v>11848.32</v>
      </c>
      <c r="X2315" s="28">
        <f>'2021-22 Salary &amp; Benefits'!H$6</f>
        <v>0.2271</v>
      </c>
      <c r="Y2315" s="28">
        <f>'2021-22 Salary &amp; Benefits'!I$6</f>
        <v>0.22070000000000001</v>
      </c>
      <c r="Z2315" s="26">
        <f t="shared" si="507"/>
        <v>45012.306680557347</v>
      </c>
      <c r="AA2315" s="27">
        <f t="shared" si="500"/>
        <v>1880.9383853333343</v>
      </c>
      <c r="AB2315" s="27">
        <f t="shared" si="508"/>
        <v>415.12310164306689</v>
      </c>
      <c r="AC2315" s="27">
        <f t="shared" si="509"/>
        <v>2296.0614869764013</v>
      </c>
      <c r="AD2315" s="26">
        <f t="shared" si="510"/>
        <v>160164.67128753377</v>
      </c>
    </row>
    <row r="2316" spans="1:30">
      <c r="A2316" t="s">
        <v>2566</v>
      </c>
      <c r="B2316" s="129" t="s">
        <v>2180</v>
      </c>
      <c r="C2316" s="4">
        <v>2899</v>
      </c>
      <c r="D2316" t="s">
        <v>2187</v>
      </c>
      <c r="E2316" s="169">
        <f>VLOOKUP($C2316,'2020-21 School Level AAFTE'!$C:$Z,11,FALSE)</f>
        <v>0.73829999999999996</v>
      </c>
      <c r="F2316" s="169" t="str">
        <f>VLOOKUP($C2316,'2020-21 School Level AAFTE'!$C:$Z,8,FALSE)</f>
        <v>Yes</v>
      </c>
      <c r="G2316" s="167">
        <f>VLOOKUP($C2316,'2020-21 School Level AAFTE'!$C:$I,7,FALSE)</f>
        <v>558.20000000000005</v>
      </c>
      <c r="H2316" s="145">
        <f>IFERROR(IF(F2316= "yes",VLOOKUP(C2316,Summary!$B:$I,5,0),0),0)</f>
        <v>0</v>
      </c>
      <c r="I2316" s="144">
        <f t="shared" si="501"/>
        <v>558.20000000000005</v>
      </c>
      <c r="J2316" s="101">
        <f>VLOOKUP($A2316,'2021-22 Salary &amp; Benefits'!$A:$I,3,FALSE)</f>
        <v>1</v>
      </c>
      <c r="K2316" s="101">
        <f>VLOOKUP($A2316,'2021-22 Salary &amp; Benefits'!$A:$I,4,FALSE)</f>
        <v>1</v>
      </c>
      <c r="L2316" s="121">
        <f t="shared" si="502"/>
        <v>558.20000000000005</v>
      </c>
      <c r="M2316" s="29">
        <v>15</v>
      </c>
      <c r="N2316" s="31">
        <f t="shared" si="503"/>
        <v>37.213333333333338</v>
      </c>
      <c r="O2316" s="29">
        <v>1.1000000000000001</v>
      </c>
      <c r="P2316" s="29">
        <v>36</v>
      </c>
      <c r="Q2316" s="32">
        <f t="shared" si="504"/>
        <v>1473.6480000000001</v>
      </c>
      <c r="R2316" s="122">
        <f t="shared" si="505"/>
        <v>1.6373866666666668</v>
      </c>
      <c r="S2316" s="25">
        <f>VLOOKUP($A2316,'2021-22 Salary &amp; Benefits'!$A:$I,5,FALSE)</f>
        <v>67585</v>
      </c>
      <c r="T2316" s="25">
        <f>VLOOKUP($A2316,'2021-22 Salary &amp; Benefits'!$A:$I,6,FALSE)</f>
        <v>68937</v>
      </c>
      <c r="U2316" s="26">
        <f t="shared" si="511"/>
        <v>110662.77786666667</v>
      </c>
      <c r="V2316" s="26">
        <f t="shared" si="506"/>
        <v>2213.7467733333324</v>
      </c>
      <c r="W2316" s="26">
        <f>'2021-22 Salary &amp; Benefits'!G$6</f>
        <v>11848.32</v>
      </c>
      <c r="X2316" s="28">
        <f>'2021-22 Salary &amp; Benefits'!H$6</f>
        <v>0.2271</v>
      </c>
      <c r="Y2316" s="28">
        <f>'2021-22 Salary &amp; Benefits'!I$6</f>
        <v>0.22070000000000001</v>
      </c>
      <c r="Z2316" s="26">
        <f t="shared" si="507"/>
        <v>45020.371956794668</v>
      </c>
      <c r="AA2316" s="27">
        <f t="shared" si="500"/>
        <v>1881.2754106666666</v>
      </c>
      <c r="AB2316" s="27">
        <f t="shared" si="508"/>
        <v>415.19748313413334</v>
      </c>
      <c r="AC2316" s="27">
        <f t="shared" si="509"/>
        <v>2296.4728938008002</v>
      </c>
      <c r="AD2316" s="26">
        <f t="shared" si="510"/>
        <v>160193.36949059545</v>
      </c>
    </row>
    <row r="2317" spans="1:30">
      <c r="A2317" t="s">
        <v>2566</v>
      </c>
      <c r="B2317" s="129" t="s">
        <v>2180</v>
      </c>
      <c r="C2317" s="4">
        <v>2177</v>
      </c>
      <c r="D2317" t="s">
        <v>2182</v>
      </c>
      <c r="E2317" s="169">
        <f>VLOOKUP($C2317,'2020-21 School Level AAFTE'!$C:$Z,11,FALSE)</f>
        <v>0.82720000000000005</v>
      </c>
      <c r="F2317" s="169" t="str">
        <f>VLOOKUP($C2317,'2020-21 School Level AAFTE'!$C:$Z,8,FALSE)</f>
        <v>Yes</v>
      </c>
      <c r="G2317" s="167">
        <f>VLOOKUP($C2317,'2020-21 School Level AAFTE'!$C:$I,7,FALSE)</f>
        <v>430</v>
      </c>
      <c r="H2317" s="145">
        <f>IFERROR(IF(F2317= "yes",VLOOKUP(C2317,Summary!$B:$I,5,0),0),0)</f>
        <v>0</v>
      </c>
      <c r="I2317" s="144">
        <f t="shared" si="501"/>
        <v>430</v>
      </c>
      <c r="J2317" s="101">
        <f>VLOOKUP($A2317,'2021-22 Salary &amp; Benefits'!$A:$I,3,FALSE)</f>
        <v>1</v>
      </c>
      <c r="K2317" s="101">
        <f>VLOOKUP($A2317,'2021-22 Salary &amp; Benefits'!$A:$I,4,FALSE)</f>
        <v>1</v>
      </c>
      <c r="L2317" s="121">
        <f t="shared" si="502"/>
        <v>430</v>
      </c>
      <c r="M2317" s="29">
        <v>15</v>
      </c>
      <c r="N2317" s="31">
        <f t="shared" si="503"/>
        <v>28.666666666666668</v>
      </c>
      <c r="O2317" s="29">
        <v>1.1000000000000001</v>
      </c>
      <c r="P2317" s="29">
        <v>36</v>
      </c>
      <c r="Q2317" s="32">
        <f t="shared" si="504"/>
        <v>1135.2000000000003</v>
      </c>
      <c r="R2317" s="122">
        <f t="shared" si="505"/>
        <v>1.2613333333333336</v>
      </c>
      <c r="S2317" s="25">
        <f>VLOOKUP($A2317,'2021-22 Salary &amp; Benefits'!$A:$I,5,FALSE)</f>
        <v>67585</v>
      </c>
      <c r="T2317" s="25">
        <f>VLOOKUP($A2317,'2021-22 Salary &amp; Benefits'!$A:$I,6,FALSE)</f>
        <v>68937</v>
      </c>
      <c r="U2317" s="26">
        <f t="shared" si="511"/>
        <v>85247.213333333348</v>
      </c>
      <c r="V2317" s="26">
        <f t="shared" si="506"/>
        <v>1705.3226666666742</v>
      </c>
      <c r="W2317" s="26">
        <f>'2021-22 Salary &amp; Benefits'!G$6</f>
        <v>11848.32</v>
      </c>
      <c r="X2317" s="28">
        <f>'2021-22 Salary &amp; Benefits'!H$6</f>
        <v>0.2271</v>
      </c>
      <c r="Y2317" s="28">
        <f>'2021-22 Salary &amp; Benefits'!I$6</f>
        <v>0.22070000000000001</v>
      </c>
      <c r="Z2317" s="26">
        <f t="shared" si="507"/>
        <v>34680.687820533341</v>
      </c>
      <c r="AA2317" s="27">
        <f t="shared" ref="AA2317:AA2348" si="512">($T2317*$K2317*$R2317/180*3)</f>
        <v>1449.2089333333338</v>
      </c>
      <c r="AB2317" s="27">
        <f t="shared" si="508"/>
        <v>319.84041158666679</v>
      </c>
      <c r="AC2317" s="27">
        <f t="shared" si="509"/>
        <v>1769.0493449200005</v>
      </c>
      <c r="AD2317" s="26">
        <f t="shared" si="510"/>
        <v>123402.27316545337</v>
      </c>
    </row>
    <row r="2318" spans="1:30">
      <c r="A2318" t="s">
        <v>2566</v>
      </c>
      <c r="B2318" s="129" t="s">
        <v>2180</v>
      </c>
      <c r="C2318" s="4">
        <v>2819</v>
      </c>
      <c r="D2318" t="s">
        <v>2186</v>
      </c>
      <c r="E2318" s="169">
        <f>VLOOKUP($C2318,'2020-21 School Level AAFTE'!$C:$Z,11,FALSE)</f>
        <v>0.60109999999999997</v>
      </c>
      <c r="F2318" s="169" t="str">
        <f>VLOOKUP($C2318,'2020-21 School Level AAFTE'!$C:$Z,8,FALSE)</f>
        <v>Yes</v>
      </c>
      <c r="G2318" s="167">
        <f>VLOOKUP($C2318,'2020-21 School Level AAFTE'!$C:$I,7,FALSE)</f>
        <v>449.48</v>
      </c>
      <c r="H2318" s="145">
        <f>IFERROR(IF(F2318= "yes",VLOOKUP(C2318,Summary!$B:$I,5,0),0),0)</f>
        <v>0</v>
      </c>
      <c r="I2318" s="144">
        <f t="shared" si="501"/>
        <v>449.48</v>
      </c>
      <c r="J2318" s="101">
        <f>VLOOKUP($A2318,'2021-22 Salary &amp; Benefits'!$A:$I,3,FALSE)</f>
        <v>1</v>
      </c>
      <c r="K2318" s="101">
        <f>VLOOKUP($A2318,'2021-22 Salary &amp; Benefits'!$A:$I,4,FALSE)</f>
        <v>1</v>
      </c>
      <c r="L2318" s="121">
        <f t="shared" si="502"/>
        <v>449.48</v>
      </c>
      <c r="M2318" s="29">
        <v>15</v>
      </c>
      <c r="N2318" s="31">
        <f t="shared" si="503"/>
        <v>29.965333333333334</v>
      </c>
      <c r="O2318" s="29">
        <v>1.1000000000000001</v>
      </c>
      <c r="P2318" s="29">
        <v>36</v>
      </c>
      <c r="Q2318" s="32">
        <f t="shared" si="504"/>
        <v>1186.6272000000001</v>
      </c>
      <c r="R2318" s="122">
        <f t="shared" si="505"/>
        <v>1.3184746666666669</v>
      </c>
      <c r="S2318" s="25">
        <f>VLOOKUP($A2318,'2021-22 Salary &amp; Benefits'!$A:$I,5,FALSE)</f>
        <v>67585</v>
      </c>
      <c r="T2318" s="25">
        <f>VLOOKUP($A2318,'2021-22 Salary &amp; Benefits'!$A:$I,6,FALSE)</f>
        <v>68937</v>
      </c>
      <c r="U2318" s="26">
        <f t="shared" si="511"/>
        <v>89109.110346666683</v>
      </c>
      <c r="V2318" s="26">
        <f t="shared" si="506"/>
        <v>1782.5777493333298</v>
      </c>
      <c r="W2318" s="26">
        <f>'2021-22 Salary &amp; Benefits'!G$6</f>
        <v>11848.32</v>
      </c>
      <c r="X2318" s="28">
        <f>'2021-22 Salary &amp; Benefits'!H$6</f>
        <v>0.2271</v>
      </c>
      <c r="Y2318" s="28">
        <f>'2021-22 Salary &amp; Benefits'!I$6</f>
        <v>0.22070000000000001</v>
      </c>
      <c r="Z2318" s="26">
        <f t="shared" si="507"/>
        <v>36251.803631565868</v>
      </c>
      <c r="AA2318" s="27">
        <f t="shared" si="512"/>
        <v>1514.8614682666669</v>
      </c>
      <c r="AB2318" s="27">
        <f t="shared" si="508"/>
        <v>334.32992604645341</v>
      </c>
      <c r="AC2318" s="27">
        <f t="shared" si="509"/>
        <v>1849.1913943131203</v>
      </c>
      <c r="AD2318" s="26">
        <f t="shared" si="510"/>
        <v>128992.683121879</v>
      </c>
    </row>
    <row r="2319" spans="1:30">
      <c r="A2319" t="s">
        <v>2566</v>
      </c>
      <c r="B2319" s="129" t="s">
        <v>2180</v>
      </c>
      <c r="C2319" s="4">
        <v>2433</v>
      </c>
      <c r="D2319" t="s">
        <v>1805</v>
      </c>
      <c r="E2319" s="169">
        <f>VLOOKUP($C2319,'2020-21 School Level AAFTE'!$C:$Z,11,FALSE)</f>
        <v>0.84019999999999995</v>
      </c>
      <c r="F2319" s="169" t="str">
        <f>VLOOKUP($C2319,'2020-21 School Level AAFTE'!$C:$Z,8,FALSE)</f>
        <v>Yes</v>
      </c>
      <c r="G2319" s="167">
        <f>VLOOKUP($C2319,'2020-21 School Level AAFTE'!$C:$I,7,FALSE)</f>
        <v>575.4</v>
      </c>
      <c r="H2319" s="145">
        <f>IFERROR(IF(F2319= "yes",VLOOKUP(C2319,Summary!$B:$I,5,0),0),0)</f>
        <v>0</v>
      </c>
      <c r="I2319" s="144">
        <f t="shared" si="501"/>
        <v>575.4</v>
      </c>
      <c r="J2319" s="101">
        <f>VLOOKUP($A2319,'2021-22 Salary &amp; Benefits'!$A:$I,3,FALSE)</f>
        <v>1</v>
      </c>
      <c r="K2319" s="101">
        <f>VLOOKUP($A2319,'2021-22 Salary &amp; Benefits'!$A:$I,4,FALSE)</f>
        <v>1</v>
      </c>
      <c r="L2319" s="121">
        <f t="shared" si="502"/>
        <v>575.4</v>
      </c>
      <c r="M2319" s="29">
        <v>15</v>
      </c>
      <c r="N2319" s="31">
        <f t="shared" si="503"/>
        <v>38.36</v>
      </c>
      <c r="O2319" s="29">
        <v>1.1000000000000001</v>
      </c>
      <c r="P2319" s="29">
        <v>36</v>
      </c>
      <c r="Q2319" s="32">
        <f t="shared" si="504"/>
        <v>1519.0560000000003</v>
      </c>
      <c r="R2319" s="122">
        <f t="shared" si="505"/>
        <v>1.6878400000000002</v>
      </c>
      <c r="S2319" s="25">
        <f>VLOOKUP($A2319,'2021-22 Salary &amp; Benefits'!$A:$I,5,FALSE)</f>
        <v>67585</v>
      </c>
      <c r="T2319" s="25">
        <f>VLOOKUP($A2319,'2021-22 Salary &amp; Benefits'!$A:$I,6,FALSE)</f>
        <v>68937</v>
      </c>
      <c r="U2319" s="26">
        <f t="shared" si="511"/>
        <v>114072.66640000002</v>
      </c>
      <c r="V2319" s="26">
        <f t="shared" si="506"/>
        <v>2281.9596799999999</v>
      </c>
      <c r="W2319" s="26">
        <f>'2021-22 Salary &amp; Benefits'!G$6</f>
        <v>11848.32</v>
      </c>
      <c r="X2319" s="28">
        <f>'2021-22 Salary &amp; Benefits'!H$6</f>
        <v>0.2271</v>
      </c>
      <c r="Y2319" s="28">
        <f>'2021-22 Salary &amp; Benefits'!I$6</f>
        <v>0.22070000000000001</v>
      </c>
      <c r="Z2319" s="26">
        <f t="shared" si="507"/>
        <v>46407.599469616005</v>
      </c>
      <c r="AA2319" s="27">
        <f t="shared" si="512"/>
        <v>1939.2437680000003</v>
      </c>
      <c r="AB2319" s="27">
        <f t="shared" si="508"/>
        <v>427.99109959760005</v>
      </c>
      <c r="AC2319" s="27">
        <f t="shared" si="509"/>
        <v>2367.2348675976004</v>
      </c>
      <c r="AD2319" s="26">
        <f t="shared" si="510"/>
        <v>165129.46041721362</v>
      </c>
    </row>
    <row r="2320" spans="1:30" s="63" customFormat="1">
      <c r="A2320" s="63" t="s">
        <v>2566</v>
      </c>
      <c r="B2320" s="129" t="s">
        <v>2180</v>
      </c>
      <c r="C2320" s="4">
        <v>5264</v>
      </c>
      <c r="D2320" s="63" t="s">
        <v>3385</v>
      </c>
      <c r="E2320" s="169">
        <f>VLOOKUP($C2320,'2020-21 School Level AAFTE'!$C:$Z,11,FALSE)</f>
        <v>0</v>
      </c>
      <c r="F2320" s="169" t="str">
        <f>VLOOKUP($C2320,'2020-21 School Level AAFTE'!$C:$Z,8,FALSE)</f>
        <v>No</v>
      </c>
      <c r="G2320" s="167">
        <f>VLOOKUP($C2320,'2020-21 School Level AAFTE'!$C:$I,7,FALSE)</f>
        <v>0.67</v>
      </c>
      <c r="H2320" s="145">
        <f>IFERROR(IF(F2320= "yes",VLOOKUP(C2320,Summary!$B:$I,5,0),0),0)</f>
        <v>0</v>
      </c>
      <c r="I2320" s="144">
        <f t="shared" ref="I2320" si="513">IF(F2320= "yes", G2320,0)</f>
        <v>0</v>
      </c>
      <c r="J2320" s="101">
        <f>VLOOKUP($A2320,'2021-22 Salary &amp; Benefits'!$A:$I,3,FALSE)</f>
        <v>1</v>
      </c>
      <c r="K2320" s="101">
        <f>VLOOKUP($A2320,'2021-22 Salary &amp; Benefits'!$A:$I,4,FALSE)</f>
        <v>1</v>
      </c>
      <c r="L2320" s="121">
        <f t="shared" ref="L2320" si="514">IF(H2320&gt;0,H2320,I2320)</f>
        <v>0</v>
      </c>
      <c r="M2320" s="29">
        <v>15</v>
      </c>
      <c r="N2320" s="31">
        <f t="shared" ref="N2320" si="515">IF(L2320="no",0,L2320/M2320)</f>
        <v>0</v>
      </c>
      <c r="O2320" s="29">
        <v>1.1000000000000001</v>
      </c>
      <c r="P2320" s="29">
        <v>36</v>
      </c>
      <c r="Q2320" s="32">
        <f t="shared" ref="Q2320" si="516">IF(L2320="no",0,N2320*O2320*P2320)</f>
        <v>0</v>
      </c>
      <c r="R2320" s="122">
        <f t="shared" ref="R2320" si="517">IF(L2320="no",0,Q2320/900)</f>
        <v>0</v>
      </c>
      <c r="S2320" s="25">
        <f>VLOOKUP($A2320,'2021-22 Salary &amp; Benefits'!$A:$I,5,FALSE)</f>
        <v>67585</v>
      </c>
      <c r="T2320" s="25">
        <f>VLOOKUP($A2320,'2021-22 Salary &amp; Benefits'!$A:$I,6,FALSE)</f>
        <v>68937</v>
      </c>
      <c r="U2320" s="26">
        <f t="shared" si="511"/>
        <v>0</v>
      </c>
      <c r="V2320" s="26">
        <f t="shared" ref="V2320" si="518">$K2320*$T2320*$R2320-U2320</f>
        <v>0</v>
      </c>
      <c r="W2320" s="26">
        <f>'2021-22 Salary &amp; Benefits'!G$6</f>
        <v>11848.32</v>
      </c>
      <c r="X2320" s="28">
        <f>'2021-22 Salary &amp; Benefits'!H$6</f>
        <v>0.2271</v>
      </c>
      <c r="Y2320" s="28">
        <f>'2021-22 Salary &amp; Benefits'!I$6</f>
        <v>0.22070000000000001</v>
      </c>
      <c r="Z2320" s="26">
        <f t="shared" ref="Z2320" si="519">U2320*X2320+V2320*Y2320+R2320*W2320</f>
        <v>0</v>
      </c>
      <c r="AA2320" s="27">
        <f t="shared" si="512"/>
        <v>0</v>
      </c>
      <c r="AB2320" s="27">
        <f t="shared" ref="AB2320" si="520">AA2320*Y2320</f>
        <v>0</v>
      </c>
      <c r="AC2320" s="27">
        <f t="shared" ref="AC2320" si="521">SUM(AA2320:AB2320)</f>
        <v>0</v>
      </c>
      <c r="AD2320" s="26">
        <f t="shared" ref="AD2320" si="522">SUM(Z2320,U2320:V2320,AC2320)</f>
        <v>0</v>
      </c>
    </row>
    <row r="2321" spans="1:30">
      <c r="A2321" t="s">
        <v>2566</v>
      </c>
      <c r="B2321" s="129" t="s">
        <v>2180</v>
      </c>
      <c r="C2321" s="4">
        <v>3264</v>
      </c>
      <c r="D2321" t="s">
        <v>2191</v>
      </c>
      <c r="E2321" s="169">
        <f>VLOOKUP($C2321,'2020-21 School Level AAFTE'!$C:$Z,11,FALSE)</f>
        <v>0.76570000000000005</v>
      </c>
      <c r="F2321" s="169" t="str">
        <f>VLOOKUP($C2321,'2020-21 School Level AAFTE'!$C:$Z,8,FALSE)</f>
        <v>Yes</v>
      </c>
      <c r="G2321" s="167">
        <f>VLOOKUP($C2321,'2020-21 School Level AAFTE'!$C:$I,7,FALSE)</f>
        <v>485.4</v>
      </c>
      <c r="H2321" s="145">
        <f>IFERROR(IF(F2321= "yes",VLOOKUP(C2321,Summary!$B:$I,5,0),0),0)</f>
        <v>0</v>
      </c>
      <c r="I2321" s="144">
        <f t="shared" si="501"/>
        <v>485.4</v>
      </c>
      <c r="J2321" s="101">
        <f>VLOOKUP($A2321,'2021-22 Salary &amp; Benefits'!$A:$I,3,FALSE)</f>
        <v>1</v>
      </c>
      <c r="K2321" s="101">
        <f>VLOOKUP($A2321,'2021-22 Salary &amp; Benefits'!$A:$I,4,FALSE)</f>
        <v>1</v>
      </c>
      <c r="L2321" s="121">
        <f t="shared" si="502"/>
        <v>485.4</v>
      </c>
      <c r="M2321" s="29">
        <v>15</v>
      </c>
      <c r="N2321" s="31">
        <f t="shared" si="503"/>
        <v>32.36</v>
      </c>
      <c r="O2321" s="29">
        <v>1.1000000000000001</v>
      </c>
      <c r="P2321" s="29">
        <v>36</v>
      </c>
      <c r="Q2321" s="32">
        <f t="shared" si="504"/>
        <v>1281.4560000000001</v>
      </c>
      <c r="R2321" s="122">
        <f t="shared" si="505"/>
        <v>1.4238400000000002</v>
      </c>
      <c r="S2321" s="25">
        <f>VLOOKUP($A2321,'2021-22 Salary &amp; Benefits'!$A:$I,5,FALSE)</f>
        <v>67585</v>
      </c>
      <c r="T2321" s="25">
        <f>VLOOKUP($A2321,'2021-22 Salary &amp; Benefits'!$A:$I,6,FALSE)</f>
        <v>68937</v>
      </c>
      <c r="U2321" s="26">
        <f t="shared" si="511"/>
        <v>96230.226400000014</v>
      </c>
      <c r="V2321" s="26">
        <f t="shared" si="506"/>
        <v>1925.0316800000001</v>
      </c>
      <c r="W2321" s="26">
        <f>'2021-22 Salary &amp; Benefits'!G$6</f>
        <v>11848.32</v>
      </c>
      <c r="X2321" s="28">
        <f>'2021-22 Salary &amp; Benefits'!H$6</f>
        <v>0.2271</v>
      </c>
      <c r="Y2321" s="28">
        <f>'2021-22 Salary &amp; Benefits'!I$6</f>
        <v>0.22070000000000001</v>
      </c>
      <c r="Z2321" s="26">
        <f t="shared" si="507"/>
        <v>39148.850856016004</v>
      </c>
      <c r="AA2321" s="27">
        <f t="shared" si="512"/>
        <v>1635.9209680000001</v>
      </c>
      <c r="AB2321" s="27">
        <f t="shared" si="508"/>
        <v>361.04775763760006</v>
      </c>
      <c r="AC2321" s="27">
        <f t="shared" si="509"/>
        <v>1996.9687256376001</v>
      </c>
      <c r="AD2321" s="26">
        <f t="shared" si="510"/>
        <v>139301.07766165363</v>
      </c>
    </row>
    <row r="2322" spans="1:30">
      <c r="A2322" t="s">
        <v>2566</v>
      </c>
      <c r="B2322" s="129" t="s">
        <v>2180</v>
      </c>
      <c r="C2322" s="4">
        <v>2529</v>
      </c>
      <c r="D2322" t="s">
        <v>144</v>
      </c>
      <c r="E2322" s="169">
        <f>VLOOKUP($C2322,'2020-21 School Level AAFTE'!$C:$Z,11,FALSE)</f>
        <v>0.77449999999999997</v>
      </c>
      <c r="F2322" s="169" t="str">
        <f>VLOOKUP($C2322,'2020-21 School Level AAFTE'!$C:$Z,8,FALSE)</f>
        <v>Yes</v>
      </c>
      <c r="G2322" s="167">
        <f>VLOOKUP($C2322,'2020-21 School Level AAFTE'!$C:$I,7,FALSE)</f>
        <v>464.9</v>
      </c>
      <c r="H2322" s="145">
        <f>IFERROR(IF(F2322= "yes",VLOOKUP(C2322,Summary!$B:$I,5,0),0),0)</f>
        <v>0</v>
      </c>
      <c r="I2322" s="144">
        <f t="shared" si="501"/>
        <v>464.9</v>
      </c>
      <c r="J2322" s="101">
        <f>VLOOKUP($A2322,'2021-22 Salary &amp; Benefits'!$A:$I,3,FALSE)</f>
        <v>1</v>
      </c>
      <c r="K2322" s="101">
        <f>VLOOKUP($A2322,'2021-22 Salary &amp; Benefits'!$A:$I,4,FALSE)</f>
        <v>1</v>
      </c>
      <c r="L2322" s="121">
        <f t="shared" si="502"/>
        <v>464.9</v>
      </c>
      <c r="M2322" s="29">
        <v>15</v>
      </c>
      <c r="N2322" s="31">
        <f t="shared" si="503"/>
        <v>30.993333333333332</v>
      </c>
      <c r="O2322" s="29">
        <v>1.1000000000000001</v>
      </c>
      <c r="P2322" s="29">
        <v>36</v>
      </c>
      <c r="Q2322" s="32">
        <f t="shared" si="504"/>
        <v>1227.336</v>
      </c>
      <c r="R2322" s="122">
        <f t="shared" si="505"/>
        <v>1.3637066666666666</v>
      </c>
      <c r="S2322" s="25">
        <f>VLOOKUP($A2322,'2021-22 Salary &amp; Benefits'!$A:$I,5,FALSE)</f>
        <v>67585</v>
      </c>
      <c r="T2322" s="25">
        <f>VLOOKUP($A2322,'2021-22 Salary &amp; Benefits'!$A:$I,6,FALSE)</f>
        <v>68937</v>
      </c>
      <c r="U2322" s="26">
        <f t="shared" si="511"/>
        <v>92166.115066666665</v>
      </c>
      <c r="V2322" s="26">
        <f t="shared" si="506"/>
        <v>1843.7314133333275</v>
      </c>
      <c r="W2322" s="26">
        <f>'2021-22 Salary &amp; Benefits'!G$6</f>
        <v>11848.32</v>
      </c>
      <c r="X2322" s="28">
        <f>'2021-22 Salary &amp; Benefits'!H$6</f>
        <v>0.2271</v>
      </c>
      <c r="Y2322" s="28">
        <f>'2021-22 Salary &amp; Benefits'!I$6</f>
        <v>0.22070000000000001</v>
      </c>
      <c r="Z2322" s="26">
        <f t="shared" si="507"/>
        <v>37495.469227362664</v>
      </c>
      <c r="AA2322" s="27">
        <f t="shared" si="512"/>
        <v>1566.8307746666665</v>
      </c>
      <c r="AB2322" s="27">
        <f t="shared" si="508"/>
        <v>345.79955196893332</v>
      </c>
      <c r="AC2322" s="27">
        <f t="shared" si="509"/>
        <v>1912.6303266355999</v>
      </c>
      <c r="AD2322" s="26">
        <f t="shared" si="510"/>
        <v>133417.94603399828</v>
      </c>
    </row>
    <row r="2323" spans="1:30">
      <c r="A2323" t="s">
        <v>2566</v>
      </c>
      <c r="B2323" s="129" t="s">
        <v>2180</v>
      </c>
      <c r="C2323" s="4">
        <v>4093</v>
      </c>
      <c r="D2323" t="s">
        <v>2196</v>
      </c>
      <c r="E2323" s="169">
        <f>VLOOKUP($C2323,'2020-21 School Level AAFTE'!$C:$Z,11,FALSE)</f>
        <v>0.89459999999999995</v>
      </c>
      <c r="F2323" s="169" t="str">
        <f>VLOOKUP($C2323,'2020-21 School Level AAFTE'!$C:$Z,8,FALSE)</f>
        <v>Yes</v>
      </c>
      <c r="G2323" s="167">
        <f>VLOOKUP($C2323,'2020-21 School Level AAFTE'!$C:$I,7,FALSE)</f>
        <v>264.82</v>
      </c>
      <c r="H2323" s="145">
        <f>IFERROR(IF(F2323= "yes",VLOOKUP(C2323,Summary!$B:$I,5,0),0),0)</f>
        <v>0</v>
      </c>
      <c r="I2323" s="144">
        <f t="shared" si="501"/>
        <v>264.82</v>
      </c>
      <c r="J2323" s="101">
        <f>VLOOKUP($A2323,'2021-22 Salary &amp; Benefits'!$A:$I,3,FALSE)</f>
        <v>1</v>
      </c>
      <c r="K2323" s="101">
        <f>VLOOKUP($A2323,'2021-22 Salary &amp; Benefits'!$A:$I,4,FALSE)</f>
        <v>1</v>
      </c>
      <c r="L2323" s="121">
        <f t="shared" si="502"/>
        <v>264.82</v>
      </c>
      <c r="M2323" s="29">
        <v>15</v>
      </c>
      <c r="N2323" s="31">
        <f t="shared" si="503"/>
        <v>17.654666666666667</v>
      </c>
      <c r="O2323" s="29">
        <v>1.1000000000000001</v>
      </c>
      <c r="P2323" s="29">
        <v>36</v>
      </c>
      <c r="Q2323" s="32">
        <f t="shared" si="504"/>
        <v>699.12480000000005</v>
      </c>
      <c r="R2323" s="122">
        <f t="shared" si="505"/>
        <v>0.77680533333333335</v>
      </c>
      <c r="S2323" s="25">
        <f>VLOOKUP($A2323,'2021-22 Salary &amp; Benefits'!$A:$I,5,FALSE)</f>
        <v>67585</v>
      </c>
      <c r="T2323" s="25">
        <f>VLOOKUP($A2323,'2021-22 Salary &amp; Benefits'!$A:$I,6,FALSE)</f>
        <v>68937</v>
      </c>
      <c r="U2323" s="26">
        <f t="shared" si="511"/>
        <v>52500.388453333333</v>
      </c>
      <c r="V2323" s="26">
        <f t="shared" si="506"/>
        <v>1050.2408106666699</v>
      </c>
      <c r="W2323" s="26">
        <f>'2021-22 Salary &amp; Benefits'!G$6</f>
        <v>11848.32</v>
      </c>
      <c r="X2323" s="28">
        <f>'2021-22 Salary &amp; Benefits'!H$6</f>
        <v>0.2271</v>
      </c>
      <c r="Y2323" s="28">
        <f>'2021-22 Salary &amp; Benefits'!I$6</f>
        <v>0.22070000000000001</v>
      </c>
      <c r="Z2323" s="26">
        <f t="shared" si="507"/>
        <v>21358.464531706133</v>
      </c>
      <c r="AA2323" s="27">
        <f t="shared" si="512"/>
        <v>892.51048773333343</v>
      </c>
      <c r="AB2323" s="27">
        <f t="shared" si="508"/>
        <v>196.97706464274668</v>
      </c>
      <c r="AC2323" s="27">
        <f t="shared" si="509"/>
        <v>1089.4875523760802</v>
      </c>
      <c r="AD2323" s="26">
        <f t="shared" si="510"/>
        <v>75998.581348082225</v>
      </c>
    </row>
    <row r="2324" spans="1:30">
      <c r="A2324" t="s">
        <v>2566</v>
      </c>
      <c r="B2324" s="129" t="s">
        <v>2180</v>
      </c>
      <c r="C2324" s="4">
        <v>2314</v>
      </c>
      <c r="D2324" t="s">
        <v>634</v>
      </c>
      <c r="E2324" s="169">
        <f>VLOOKUP($C2324,'2020-21 School Level AAFTE'!$C:$Z,11,FALSE)</f>
        <v>0.91510000000000002</v>
      </c>
      <c r="F2324" s="169" t="str">
        <f>VLOOKUP($C2324,'2020-21 School Level AAFTE'!$C:$Z,8,FALSE)</f>
        <v>Yes</v>
      </c>
      <c r="G2324" s="167">
        <f>VLOOKUP($C2324,'2020-21 School Level AAFTE'!$C:$I,7,FALSE)</f>
        <v>863.2</v>
      </c>
      <c r="H2324" s="145">
        <f>IFERROR(IF(F2324= "yes",VLOOKUP(C2324,Summary!$B:$I,5,0),0),0)</f>
        <v>0</v>
      </c>
      <c r="I2324" s="144">
        <f t="shared" si="501"/>
        <v>863.2</v>
      </c>
      <c r="J2324" s="101">
        <f>VLOOKUP($A2324,'2021-22 Salary &amp; Benefits'!$A:$I,3,FALSE)</f>
        <v>1</v>
      </c>
      <c r="K2324" s="101">
        <f>VLOOKUP($A2324,'2021-22 Salary &amp; Benefits'!$A:$I,4,FALSE)</f>
        <v>1</v>
      </c>
      <c r="L2324" s="121">
        <f t="shared" si="502"/>
        <v>863.2</v>
      </c>
      <c r="M2324" s="29">
        <v>15</v>
      </c>
      <c r="N2324" s="31">
        <f t="shared" si="503"/>
        <v>57.546666666666667</v>
      </c>
      <c r="O2324" s="29">
        <v>1.1000000000000001</v>
      </c>
      <c r="P2324" s="29">
        <v>36</v>
      </c>
      <c r="Q2324" s="32">
        <f t="shared" si="504"/>
        <v>2278.8480000000004</v>
      </c>
      <c r="R2324" s="122">
        <f t="shared" si="505"/>
        <v>2.5320533333333337</v>
      </c>
      <c r="S2324" s="25">
        <f>VLOOKUP($A2324,'2021-22 Salary &amp; Benefits'!$A:$I,5,FALSE)</f>
        <v>67585</v>
      </c>
      <c r="T2324" s="25">
        <f>VLOOKUP($A2324,'2021-22 Salary &amp; Benefits'!$A:$I,6,FALSE)</f>
        <v>68937</v>
      </c>
      <c r="U2324" s="26">
        <f t="shared" si="511"/>
        <v>171128.82453333336</v>
      </c>
      <c r="V2324" s="26">
        <f t="shared" si="506"/>
        <v>3423.3361066666548</v>
      </c>
      <c r="W2324" s="26">
        <f>'2021-22 Salary &amp; Benefits'!G$6</f>
        <v>11848.32</v>
      </c>
      <c r="X2324" s="28">
        <f>'2021-22 Salary &amp; Benefits'!H$6</f>
        <v>0.2271</v>
      </c>
      <c r="Y2324" s="28">
        <f>'2021-22 Salary &amp; Benefits'!I$6</f>
        <v>0.22070000000000001</v>
      </c>
      <c r="Z2324" s="26">
        <f t="shared" si="507"/>
        <v>69619.464480661351</v>
      </c>
      <c r="AA2324" s="27">
        <f t="shared" si="512"/>
        <v>2909.2026773333337</v>
      </c>
      <c r="AB2324" s="27">
        <f t="shared" si="508"/>
        <v>642.06103088746681</v>
      </c>
      <c r="AC2324" s="27">
        <f t="shared" si="509"/>
        <v>3551.2637082208003</v>
      </c>
      <c r="AD2324" s="26">
        <f t="shared" si="510"/>
        <v>247722.88882888216</v>
      </c>
    </row>
    <row r="2325" spans="1:30">
      <c r="A2325" t="s">
        <v>2566</v>
      </c>
      <c r="B2325" s="129" t="s">
        <v>2180</v>
      </c>
      <c r="C2325" s="4">
        <v>3312</v>
      </c>
      <c r="D2325" t="s">
        <v>2192</v>
      </c>
      <c r="E2325" s="169">
        <f>VLOOKUP($C2325,'2020-21 School Level AAFTE'!$C:$Z,11,FALSE)</f>
        <v>0.64600000000000002</v>
      </c>
      <c r="F2325" s="169" t="str">
        <f>VLOOKUP($C2325,'2020-21 School Level AAFTE'!$C:$Z,8,FALSE)</f>
        <v>Yes</v>
      </c>
      <c r="G2325" s="167">
        <f>VLOOKUP($C2325,'2020-21 School Level AAFTE'!$C:$I,7,FALSE)</f>
        <v>435.2</v>
      </c>
      <c r="H2325" s="145">
        <f>IFERROR(IF(F2325= "yes",VLOOKUP(C2325,Summary!$B:$I,5,0),0),0)</f>
        <v>0</v>
      </c>
      <c r="I2325" s="144">
        <f t="shared" si="501"/>
        <v>435.2</v>
      </c>
      <c r="J2325" s="101">
        <f>VLOOKUP($A2325,'2021-22 Salary &amp; Benefits'!$A:$I,3,FALSE)</f>
        <v>1</v>
      </c>
      <c r="K2325" s="101">
        <f>VLOOKUP($A2325,'2021-22 Salary &amp; Benefits'!$A:$I,4,FALSE)</f>
        <v>1</v>
      </c>
      <c r="L2325" s="121">
        <f t="shared" si="502"/>
        <v>435.2</v>
      </c>
      <c r="M2325" s="29">
        <v>15</v>
      </c>
      <c r="N2325" s="31">
        <f t="shared" si="503"/>
        <v>29.013333333333332</v>
      </c>
      <c r="O2325" s="29">
        <v>1.1000000000000001</v>
      </c>
      <c r="P2325" s="29">
        <v>36</v>
      </c>
      <c r="Q2325" s="32">
        <f t="shared" si="504"/>
        <v>1148.9280000000001</v>
      </c>
      <c r="R2325" s="122">
        <f t="shared" si="505"/>
        <v>1.2765866666666668</v>
      </c>
      <c r="S2325" s="25">
        <f>VLOOKUP($A2325,'2021-22 Salary &amp; Benefits'!$A:$I,5,FALSE)</f>
        <v>67585</v>
      </c>
      <c r="T2325" s="25">
        <f>VLOOKUP($A2325,'2021-22 Salary &amp; Benefits'!$A:$I,6,FALSE)</f>
        <v>68937</v>
      </c>
      <c r="U2325" s="26">
        <f t="shared" si="511"/>
        <v>86278.109866666666</v>
      </c>
      <c r="V2325" s="26">
        <f t="shared" si="506"/>
        <v>1725.9451733333408</v>
      </c>
      <c r="W2325" s="26">
        <f>'2021-22 Salary &amp; Benefits'!G$6</f>
        <v>11848.32</v>
      </c>
      <c r="X2325" s="28">
        <f>'2021-22 Salary &amp; Benefits'!H$6</f>
        <v>0.2271</v>
      </c>
      <c r="Y2325" s="28">
        <f>'2021-22 Salary &amp; Benefits'!I$6</f>
        <v>0.22070000000000001</v>
      </c>
      <c r="Z2325" s="26">
        <f t="shared" si="507"/>
        <v>35100.082184874671</v>
      </c>
      <c r="AA2325" s="27">
        <f t="shared" si="512"/>
        <v>1466.7342506666669</v>
      </c>
      <c r="AB2325" s="27">
        <f t="shared" si="508"/>
        <v>323.7082491221334</v>
      </c>
      <c r="AC2325" s="27">
        <f t="shared" si="509"/>
        <v>1790.4424997888002</v>
      </c>
      <c r="AD2325" s="26">
        <f t="shared" si="510"/>
        <v>124894.57972466348</v>
      </c>
    </row>
    <row r="2326" spans="1:30">
      <c r="A2326" t="s">
        <v>2566</v>
      </c>
      <c r="B2326" s="129" t="s">
        <v>2180</v>
      </c>
      <c r="C2326" s="4">
        <v>3368</v>
      </c>
      <c r="D2326" t="s">
        <v>2193</v>
      </c>
      <c r="E2326" s="169">
        <f>VLOOKUP($C2326,'2020-21 School Level AAFTE'!$C:$Z,11,FALSE)</f>
        <v>0.69789999999999996</v>
      </c>
      <c r="F2326" s="169" t="str">
        <f>VLOOKUP($C2326,'2020-21 School Level AAFTE'!$C:$Z,8,FALSE)</f>
        <v>Yes</v>
      </c>
      <c r="G2326" s="167">
        <f>VLOOKUP($C2326,'2020-21 School Level AAFTE'!$C:$I,7,FALSE)</f>
        <v>904.14</v>
      </c>
      <c r="H2326" s="145">
        <f>IFERROR(IF(F2326= "yes",VLOOKUP(C2326,Summary!$B:$I,5,0),0),0)</f>
        <v>0</v>
      </c>
      <c r="I2326" s="144">
        <f t="shared" si="501"/>
        <v>904.14</v>
      </c>
      <c r="J2326" s="101">
        <f>VLOOKUP($A2326,'2021-22 Salary &amp; Benefits'!$A:$I,3,FALSE)</f>
        <v>1</v>
      </c>
      <c r="K2326" s="101">
        <f>VLOOKUP($A2326,'2021-22 Salary &amp; Benefits'!$A:$I,4,FALSE)</f>
        <v>1</v>
      </c>
      <c r="L2326" s="121">
        <f t="shared" si="502"/>
        <v>904.14</v>
      </c>
      <c r="M2326" s="29">
        <v>15</v>
      </c>
      <c r="N2326" s="31">
        <f t="shared" si="503"/>
        <v>60.275999999999996</v>
      </c>
      <c r="O2326" s="29">
        <v>1.1000000000000001</v>
      </c>
      <c r="P2326" s="29">
        <v>36</v>
      </c>
      <c r="Q2326" s="32">
        <f t="shared" si="504"/>
        <v>2386.9295999999999</v>
      </c>
      <c r="R2326" s="122">
        <f t="shared" si="505"/>
        <v>2.6521439999999998</v>
      </c>
      <c r="S2326" s="25">
        <f>VLOOKUP($A2326,'2021-22 Salary &amp; Benefits'!$A:$I,5,FALSE)</f>
        <v>67585</v>
      </c>
      <c r="T2326" s="25">
        <f>VLOOKUP($A2326,'2021-22 Salary &amp; Benefits'!$A:$I,6,FALSE)</f>
        <v>68937</v>
      </c>
      <c r="U2326" s="26">
        <f t="shared" si="511"/>
        <v>179245.15224</v>
      </c>
      <c r="V2326" s="26">
        <f t="shared" si="506"/>
        <v>3585.698688000004</v>
      </c>
      <c r="W2326" s="26">
        <f>'2021-22 Salary &amp; Benefits'!G$6</f>
        <v>11848.32</v>
      </c>
      <c r="X2326" s="28">
        <f>'2021-22 Salary &amp; Benefits'!H$6</f>
        <v>0.2271</v>
      </c>
      <c r="Y2326" s="28">
        <f>'2021-22 Salary &amp; Benefits'!I$6</f>
        <v>0.22070000000000001</v>
      </c>
      <c r="Z2326" s="26">
        <f t="shared" si="507"/>
        <v>72921.388572225595</v>
      </c>
      <c r="AA2326" s="27">
        <f t="shared" si="512"/>
        <v>3047.1808488000001</v>
      </c>
      <c r="AB2326" s="27">
        <f t="shared" si="508"/>
        <v>672.51281333016004</v>
      </c>
      <c r="AC2326" s="27">
        <f t="shared" si="509"/>
        <v>3719.6936621301602</v>
      </c>
      <c r="AD2326" s="26">
        <f t="shared" si="510"/>
        <v>259471.93316235577</v>
      </c>
    </row>
    <row r="2327" spans="1:30">
      <c r="A2327" t="s">
        <v>2566</v>
      </c>
      <c r="B2327" s="129" t="s">
        <v>2180</v>
      </c>
      <c r="C2327" s="4">
        <v>5153</v>
      </c>
      <c r="D2327" t="s">
        <v>2197</v>
      </c>
      <c r="E2327" s="169">
        <f>VLOOKUP($C2327,'2020-21 School Level AAFTE'!$C:$Z,11,FALSE)</f>
        <v>0.63100000000000001</v>
      </c>
      <c r="F2327" s="169" t="str">
        <f>VLOOKUP($C2327,'2020-21 School Level AAFTE'!$C:$Z,8,FALSE)</f>
        <v>Yes</v>
      </c>
      <c r="G2327" s="167">
        <f>VLOOKUP($C2327,'2020-21 School Level AAFTE'!$C:$I,7,FALSE)</f>
        <v>197.47</v>
      </c>
      <c r="H2327" s="145">
        <f>IFERROR(IF(F2327= "yes",VLOOKUP(C2327,Summary!$B:$I,5,0),0),0)</f>
        <v>0</v>
      </c>
      <c r="I2327" s="144">
        <f t="shared" si="501"/>
        <v>197.47</v>
      </c>
      <c r="J2327" s="101">
        <f>VLOOKUP($A2327,'2021-22 Salary &amp; Benefits'!$A:$I,3,FALSE)</f>
        <v>1</v>
      </c>
      <c r="K2327" s="101">
        <f>VLOOKUP($A2327,'2021-22 Salary &amp; Benefits'!$A:$I,4,FALSE)</f>
        <v>1</v>
      </c>
      <c r="L2327" s="121">
        <f t="shared" si="502"/>
        <v>197.47</v>
      </c>
      <c r="M2327" s="29">
        <v>15</v>
      </c>
      <c r="N2327" s="31">
        <f t="shared" si="503"/>
        <v>13.164666666666667</v>
      </c>
      <c r="O2327" s="29">
        <v>1.1000000000000001</v>
      </c>
      <c r="P2327" s="29">
        <v>36</v>
      </c>
      <c r="Q2327" s="32">
        <f t="shared" si="504"/>
        <v>521.32080000000008</v>
      </c>
      <c r="R2327" s="122">
        <f t="shared" si="505"/>
        <v>0.57924533333333339</v>
      </c>
      <c r="S2327" s="25">
        <f>VLOOKUP($A2327,'2021-22 Salary &amp; Benefits'!$A:$I,5,FALSE)</f>
        <v>67585</v>
      </c>
      <c r="T2327" s="25">
        <f>VLOOKUP($A2327,'2021-22 Salary &amp; Benefits'!$A:$I,6,FALSE)</f>
        <v>68937</v>
      </c>
      <c r="U2327" s="26">
        <f t="shared" si="511"/>
        <v>39148.295853333337</v>
      </c>
      <c r="V2327" s="26">
        <f t="shared" si="506"/>
        <v>783.1396906666705</v>
      </c>
      <c r="W2327" s="26">
        <f>'2021-22 Salary &amp; Benefits'!G$6</f>
        <v>11848.32</v>
      </c>
      <c r="X2327" s="28">
        <f>'2021-22 Salary &amp; Benefits'!H$6</f>
        <v>0.2271</v>
      </c>
      <c r="Y2327" s="28">
        <f>'2021-22 Salary &amp; Benefits'!I$6</f>
        <v>0.22070000000000001</v>
      </c>
      <c r="Z2327" s="26">
        <f t="shared" si="507"/>
        <v>15926.500985862138</v>
      </c>
      <c r="AA2327" s="27">
        <f t="shared" si="512"/>
        <v>665.5239257333335</v>
      </c>
      <c r="AB2327" s="27">
        <f t="shared" si="508"/>
        <v>146.8811304093467</v>
      </c>
      <c r="AC2327" s="27">
        <f t="shared" si="509"/>
        <v>812.40505614268022</v>
      </c>
      <c r="AD2327" s="26">
        <f t="shared" si="510"/>
        <v>56670.341586004826</v>
      </c>
    </row>
    <row r="2328" spans="1:30">
      <c r="A2328" t="s">
        <v>2566</v>
      </c>
      <c r="B2328" s="129" t="s">
        <v>2180</v>
      </c>
      <c r="C2328" s="4">
        <v>5355</v>
      </c>
      <c r="D2328" t="s">
        <v>2199</v>
      </c>
      <c r="E2328" s="169">
        <f>VLOOKUP($C2328,'2020-21 School Level AAFTE'!$C:$Z,11,FALSE)</f>
        <v>0.80489999999999995</v>
      </c>
      <c r="F2328" s="169" t="str">
        <f>VLOOKUP($C2328,'2020-21 School Level AAFTE'!$C:$Z,8,FALSE)</f>
        <v>Yes</v>
      </c>
      <c r="G2328" s="167">
        <f>VLOOKUP($C2328,'2020-21 School Level AAFTE'!$C:$I,7,FALSE)</f>
        <v>56.51</v>
      </c>
      <c r="H2328" s="145">
        <f>IFERROR(IF(F2328= "yes",VLOOKUP(C2328,Summary!$B:$I,5,0),0),0)</f>
        <v>0</v>
      </c>
      <c r="I2328" s="144">
        <f t="shared" si="501"/>
        <v>56.51</v>
      </c>
      <c r="J2328" s="101">
        <f>VLOOKUP($A2328,'2021-22 Salary &amp; Benefits'!$A:$I,3,FALSE)</f>
        <v>1</v>
      </c>
      <c r="K2328" s="101">
        <f>VLOOKUP($A2328,'2021-22 Salary &amp; Benefits'!$A:$I,4,FALSE)</f>
        <v>1</v>
      </c>
      <c r="L2328" s="121">
        <f t="shared" si="502"/>
        <v>56.51</v>
      </c>
      <c r="M2328" s="29">
        <v>15</v>
      </c>
      <c r="N2328" s="31">
        <f t="shared" si="503"/>
        <v>3.7673333333333332</v>
      </c>
      <c r="O2328" s="29">
        <v>1.1000000000000001</v>
      </c>
      <c r="P2328" s="29">
        <v>36</v>
      </c>
      <c r="Q2328" s="32">
        <f t="shared" si="504"/>
        <v>149.18640000000002</v>
      </c>
      <c r="R2328" s="122">
        <f t="shared" si="505"/>
        <v>0.1657626666666667</v>
      </c>
      <c r="S2328" s="25">
        <f>VLOOKUP($A2328,'2021-22 Salary &amp; Benefits'!$A:$I,5,FALSE)</f>
        <v>67585</v>
      </c>
      <c r="T2328" s="25">
        <f>VLOOKUP($A2328,'2021-22 Salary &amp; Benefits'!$A:$I,6,FALSE)</f>
        <v>68937</v>
      </c>
      <c r="U2328" s="26">
        <f t="shared" si="511"/>
        <v>11203.06982666667</v>
      </c>
      <c r="V2328" s="26">
        <f t="shared" si="506"/>
        <v>224.11112533333289</v>
      </c>
      <c r="W2328" s="26">
        <f>'2021-22 Salary &amp; Benefits'!G$6</f>
        <v>11848.32</v>
      </c>
      <c r="X2328" s="28">
        <f>'2021-22 Salary &amp; Benefits'!H$6</f>
        <v>0.2271</v>
      </c>
      <c r="Y2328" s="28">
        <f>'2021-22 Salary &amp; Benefits'!I$6</f>
        <v>0.22070000000000001</v>
      </c>
      <c r="Z2328" s="26">
        <f t="shared" si="507"/>
        <v>4557.6876017170671</v>
      </c>
      <c r="AA2328" s="27">
        <f t="shared" si="512"/>
        <v>190.4530158666667</v>
      </c>
      <c r="AB2328" s="27">
        <f t="shared" si="508"/>
        <v>42.032980601773346</v>
      </c>
      <c r="AC2328" s="27">
        <f t="shared" si="509"/>
        <v>232.48599646844005</v>
      </c>
      <c r="AD2328" s="26">
        <f t="shared" si="510"/>
        <v>16217.35455018551</v>
      </c>
    </row>
    <row r="2329" spans="1:30">
      <c r="A2329" t="s">
        <v>2566</v>
      </c>
      <c r="B2329" s="129" t="s">
        <v>2180</v>
      </c>
      <c r="C2329" s="4">
        <v>5224</v>
      </c>
      <c r="D2329" t="s">
        <v>2198</v>
      </c>
      <c r="E2329" s="169">
        <f>VLOOKUP($C2329,'2020-21 School Level AAFTE'!$C:$Z,11,FALSE)</f>
        <v>0.71389999999999998</v>
      </c>
      <c r="F2329" s="169" t="str">
        <f>VLOOKUP($C2329,'2020-21 School Level AAFTE'!$C:$Z,8,FALSE)</f>
        <v>Yes</v>
      </c>
      <c r="G2329" s="167">
        <f>VLOOKUP($C2329,'2020-21 School Level AAFTE'!$C:$I,7,FALSE)</f>
        <v>23.66</v>
      </c>
      <c r="H2329" s="145">
        <f>IFERROR(IF(F2329= "yes",VLOOKUP(C2329,Summary!$B:$I,5,0),0),0)</f>
        <v>0</v>
      </c>
      <c r="I2329" s="144">
        <f t="shared" si="501"/>
        <v>23.66</v>
      </c>
      <c r="J2329" s="101">
        <f>VLOOKUP($A2329,'2021-22 Salary &amp; Benefits'!$A:$I,3,FALSE)</f>
        <v>1</v>
      </c>
      <c r="K2329" s="101">
        <f>VLOOKUP($A2329,'2021-22 Salary &amp; Benefits'!$A:$I,4,FALSE)</f>
        <v>1</v>
      </c>
      <c r="L2329" s="121">
        <f t="shared" si="502"/>
        <v>23.66</v>
      </c>
      <c r="M2329" s="29">
        <v>15</v>
      </c>
      <c r="N2329" s="31">
        <f t="shared" si="503"/>
        <v>1.5773333333333333</v>
      </c>
      <c r="O2329" s="29">
        <v>1.1000000000000001</v>
      </c>
      <c r="P2329" s="29">
        <v>36</v>
      </c>
      <c r="Q2329" s="32">
        <f t="shared" si="504"/>
        <v>62.462400000000002</v>
      </c>
      <c r="R2329" s="122">
        <f t="shared" si="505"/>
        <v>6.9402666666666668E-2</v>
      </c>
      <c r="S2329" s="25">
        <f>VLOOKUP($A2329,'2021-22 Salary &amp; Benefits'!$A:$I,5,FALSE)</f>
        <v>67585</v>
      </c>
      <c r="T2329" s="25">
        <f>VLOOKUP($A2329,'2021-22 Salary &amp; Benefits'!$A:$I,6,FALSE)</f>
        <v>68937</v>
      </c>
      <c r="U2329" s="26">
        <f t="shared" si="511"/>
        <v>4690.5792266666667</v>
      </c>
      <c r="V2329" s="26">
        <f t="shared" si="506"/>
        <v>93.832405333333554</v>
      </c>
      <c r="W2329" s="26">
        <f>'2021-22 Salary &amp; Benefits'!G$6</f>
        <v>11848.32</v>
      </c>
      <c r="X2329" s="28">
        <f>'2021-22 Salary &amp; Benefits'!H$6</f>
        <v>0.2271</v>
      </c>
      <c r="Y2329" s="28">
        <f>'2021-22 Salary &amp; Benefits'!I$6</f>
        <v>0.22070000000000001</v>
      </c>
      <c r="Z2329" s="26">
        <f t="shared" si="507"/>
        <v>1908.2443577530667</v>
      </c>
      <c r="AA2329" s="27">
        <f t="shared" si="512"/>
        <v>79.740193866666672</v>
      </c>
      <c r="AB2329" s="27">
        <f t="shared" si="508"/>
        <v>17.598660786373337</v>
      </c>
      <c r="AC2329" s="27">
        <f t="shared" si="509"/>
        <v>97.338854653040016</v>
      </c>
      <c r="AD2329" s="26">
        <f t="shared" si="510"/>
        <v>6789.9948444061065</v>
      </c>
    </row>
    <row r="2330" spans="1:30">
      <c r="A2330" t="s">
        <v>2526</v>
      </c>
      <c r="B2330" s="129" t="s">
        <v>1972</v>
      </c>
      <c r="C2330" s="4">
        <v>4346</v>
      </c>
      <c r="D2330" t="s">
        <v>1979</v>
      </c>
      <c r="E2330" s="169">
        <f>VLOOKUP($C2330,'2020-21 School Level AAFTE'!$C:$Z,11,FALSE)</f>
        <v>0.59199999999999997</v>
      </c>
      <c r="F2330" s="169" t="str">
        <f>VLOOKUP($C2330,'2020-21 School Level AAFTE'!$C:$Z,8,FALSE)</f>
        <v>Yes</v>
      </c>
      <c r="G2330" s="167">
        <f>VLOOKUP($C2330,'2020-21 School Level AAFTE'!$C:$I,7,FALSE)</f>
        <v>456.74</v>
      </c>
      <c r="H2330" s="145">
        <f>IFERROR(IF(F2330= "yes",VLOOKUP(C2330,Summary!$B:$I,5,0),0),0)</f>
        <v>0</v>
      </c>
      <c r="I2330" s="144">
        <f t="shared" si="501"/>
        <v>456.74</v>
      </c>
      <c r="J2330" s="101">
        <f>VLOOKUP($A2330,'2021-22 Salary &amp; Benefits'!$A:$I,3,FALSE)</f>
        <v>1</v>
      </c>
      <c r="K2330" s="101">
        <f>VLOOKUP($A2330,'2021-22 Salary &amp; Benefits'!$A:$I,4,FALSE)</f>
        <v>1</v>
      </c>
      <c r="L2330" s="121">
        <f t="shared" si="502"/>
        <v>456.74</v>
      </c>
      <c r="M2330" s="29">
        <v>15</v>
      </c>
      <c r="N2330" s="31">
        <f t="shared" si="503"/>
        <v>30.449333333333335</v>
      </c>
      <c r="O2330" s="29">
        <v>1.1000000000000001</v>
      </c>
      <c r="P2330" s="29">
        <v>36</v>
      </c>
      <c r="Q2330" s="32">
        <f t="shared" si="504"/>
        <v>1205.7936</v>
      </c>
      <c r="R2330" s="122">
        <f t="shared" si="505"/>
        <v>1.3397706666666667</v>
      </c>
      <c r="S2330" s="25">
        <f>VLOOKUP($A2330,'2021-22 Salary &amp; Benefits'!$A:$I,5,FALSE)</f>
        <v>67585</v>
      </c>
      <c r="T2330" s="25">
        <f>VLOOKUP($A2330,'2021-22 Salary &amp; Benefits'!$A:$I,6,FALSE)</f>
        <v>68937</v>
      </c>
      <c r="U2330" s="26">
        <f t="shared" si="511"/>
        <v>90548.400506666672</v>
      </c>
      <c r="V2330" s="26">
        <f t="shared" si="506"/>
        <v>1811.3699413333234</v>
      </c>
      <c r="W2330" s="26">
        <f>'2021-22 Salary &amp; Benefits'!G$6</f>
        <v>11848.32</v>
      </c>
      <c r="X2330" s="28">
        <f>'2021-22 Salary &amp; Benefits'!H$6</f>
        <v>0.2271</v>
      </c>
      <c r="Y2330" s="28">
        <f>'2021-22 Salary &amp; Benefits'!I$6</f>
        <v>0.22070000000000001</v>
      </c>
      <c r="Z2330" s="26">
        <f t="shared" si="507"/>
        <v>36837.342686396267</v>
      </c>
      <c r="AA2330" s="27">
        <f t="shared" si="512"/>
        <v>1539.3295074666667</v>
      </c>
      <c r="AB2330" s="27">
        <f t="shared" si="508"/>
        <v>339.73002229789336</v>
      </c>
      <c r="AC2330" s="27">
        <f t="shared" si="509"/>
        <v>1879.05952976456</v>
      </c>
      <c r="AD2330" s="26">
        <f t="shared" si="510"/>
        <v>131076.17266416081</v>
      </c>
    </row>
    <row r="2331" spans="1:30">
      <c r="A2331" t="s">
        <v>2526</v>
      </c>
      <c r="B2331" s="129" t="s">
        <v>1972</v>
      </c>
      <c r="C2331" s="4">
        <v>5018</v>
      </c>
      <c r="D2331" t="s">
        <v>1981</v>
      </c>
      <c r="E2331" s="169">
        <f>VLOOKUP($C2331,'2020-21 School Level AAFTE'!$C:$Z,11,FALSE)</f>
        <v>0.44159999999999999</v>
      </c>
      <c r="F2331" s="169" t="str">
        <f>VLOOKUP($C2331,'2020-21 School Level AAFTE'!$C:$Z,8,FALSE)</f>
        <v>No</v>
      </c>
      <c r="G2331" s="167">
        <f>VLOOKUP($C2331,'2020-21 School Level AAFTE'!$C:$I,7,FALSE)</f>
        <v>286.22000000000003</v>
      </c>
      <c r="H2331" s="145">
        <f>IFERROR(IF(F2331= "yes",VLOOKUP(C2331,Summary!$B:$I,5,0),0),0)</f>
        <v>0</v>
      </c>
      <c r="I2331" s="144">
        <f t="shared" si="501"/>
        <v>0</v>
      </c>
      <c r="J2331" s="101">
        <f>VLOOKUP($A2331,'2021-22 Salary &amp; Benefits'!$A:$I,3,FALSE)</f>
        <v>1</v>
      </c>
      <c r="K2331" s="101">
        <f>VLOOKUP($A2331,'2021-22 Salary &amp; Benefits'!$A:$I,4,FALSE)</f>
        <v>1</v>
      </c>
      <c r="L2331" s="121">
        <f t="shared" si="502"/>
        <v>0</v>
      </c>
      <c r="M2331" s="29">
        <v>15</v>
      </c>
      <c r="N2331" s="31">
        <f t="shared" si="503"/>
        <v>0</v>
      </c>
      <c r="O2331" s="29">
        <v>1.1000000000000001</v>
      </c>
      <c r="P2331" s="29">
        <v>36</v>
      </c>
      <c r="Q2331" s="32">
        <f t="shared" si="504"/>
        <v>0</v>
      </c>
      <c r="R2331" s="122">
        <f t="shared" si="505"/>
        <v>0</v>
      </c>
      <c r="S2331" s="25">
        <f>VLOOKUP($A2331,'2021-22 Salary &amp; Benefits'!$A:$I,5,FALSE)</f>
        <v>67585</v>
      </c>
      <c r="T2331" s="25">
        <f>VLOOKUP($A2331,'2021-22 Salary &amp; Benefits'!$A:$I,6,FALSE)</f>
        <v>68937</v>
      </c>
      <c r="U2331" s="26">
        <f t="shared" si="511"/>
        <v>0</v>
      </c>
      <c r="V2331" s="26">
        <f t="shared" si="506"/>
        <v>0</v>
      </c>
      <c r="W2331" s="26">
        <f>'2021-22 Salary &amp; Benefits'!G$6</f>
        <v>11848.32</v>
      </c>
      <c r="X2331" s="28">
        <f>'2021-22 Salary &amp; Benefits'!H$6</f>
        <v>0.2271</v>
      </c>
      <c r="Y2331" s="28">
        <f>'2021-22 Salary &amp; Benefits'!I$6</f>
        <v>0.22070000000000001</v>
      </c>
      <c r="Z2331" s="26">
        <f t="shared" si="507"/>
        <v>0</v>
      </c>
      <c r="AA2331" s="27">
        <f t="shared" si="512"/>
        <v>0</v>
      </c>
      <c r="AB2331" s="27">
        <f t="shared" si="508"/>
        <v>0</v>
      </c>
      <c r="AC2331" s="27">
        <f t="shared" si="509"/>
        <v>0</v>
      </c>
      <c r="AD2331" s="26">
        <f t="shared" si="510"/>
        <v>0</v>
      </c>
    </row>
    <row r="2332" spans="1:30">
      <c r="A2332" t="s">
        <v>2526</v>
      </c>
      <c r="B2332" s="129" t="s">
        <v>1972</v>
      </c>
      <c r="C2332" s="4">
        <v>2260</v>
      </c>
      <c r="D2332" t="s">
        <v>1974</v>
      </c>
      <c r="E2332" s="169">
        <f>VLOOKUP($C2332,'2020-21 School Level AAFTE'!$C:$Z,11,FALSE)</f>
        <v>0.48299999999999998</v>
      </c>
      <c r="F2332" s="169" t="str">
        <f>VLOOKUP($C2332,'2020-21 School Level AAFTE'!$C:$Z,8,FALSE)</f>
        <v>No</v>
      </c>
      <c r="G2332" s="167">
        <f>VLOOKUP($C2332,'2020-21 School Level AAFTE'!$C:$I,7,FALSE)</f>
        <v>356.68</v>
      </c>
      <c r="H2332" s="145">
        <f>IFERROR(IF(F2332= "yes",VLOOKUP(C2332,Summary!$B:$I,5,0),0),0)</f>
        <v>0</v>
      </c>
      <c r="I2332" s="144">
        <f t="shared" si="501"/>
        <v>0</v>
      </c>
      <c r="J2332" s="101">
        <f>VLOOKUP($A2332,'2021-22 Salary &amp; Benefits'!$A:$I,3,FALSE)</f>
        <v>1</v>
      </c>
      <c r="K2332" s="101">
        <f>VLOOKUP($A2332,'2021-22 Salary &amp; Benefits'!$A:$I,4,FALSE)</f>
        <v>1</v>
      </c>
      <c r="L2332" s="121">
        <f t="shared" si="502"/>
        <v>0</v>
      </c>
      <c r="M2332" s="29">
        <v>15</v>
      </c>
      <c r="N2332" s="31">
        <f t="shared" si="503"/>
        <v>0</v>
      </c>
      <c r="O2332" s="29">
        <v>1.1000000000000001</v>
      </c>
      <c r="P2332" s="29">
        <v>36</v>
      </c>
      <c r="Q2332" s="32">
        <f t="shared" si="504"/>
        <v>0</v>
      </c>
      <c r="R2332" s="122">
        <f t="shared" si="505"/>
        <v>0</v>
      </c>
      <c r="S2332" s="25">
        <f>VLOOKUP($A2332,'2021-22 Salary &amp; Benefits'!$A:$I,5,FALSE)</f>
        <v>67585</v>
      </c>
      <c r="T2332" s="25">
        <f>VLOOKUP($A2332,'2021-22 Salary &amp; Benefits'!$A:$I,6,FALSE)</f>
        <v>68937</v>
      </c>
      <c r="U2332" s="26">
        <f t="shared" si="511"/>
        <v>0</v>
      </c>
      <c r="V2332" s="26">
        <f t="shared" si="506"/>
        <v>0</v>
      </c>
      <c r="W2332" s="26">
        <f>'2021-22 Salary &amp; Benefits'!G$6</f>
        <v>11848.32</v>
      </c>
      <c r="X2332" s="28">
        <f>'2021-22 Salary &amp; Benefits'!H$6</f>
        <v>0.2271</v>
      </c>
      <c r="Y2332" s="28">
        <f>'2021-22 Salary &amp; Benefits'!I$6</f>
        <v>0.22070000000000001</v>
      </c>
      <c r="Z2332" s="26">
        <f t="shared" si="507"/>
        <v>0</v>
      </c>
      <c r="AA2332" s="27">
        <f t="shared" si="512"/>
        <v>0</v>
      </c>
      <c r="AB2332" s="27">
        <f t="shared" si="508"/>
        <v>0</v>
      </c>
      <c r="AC2332" s="27">
        <f t="shared" si="509"/>
        <v>0</v>
      </c>
      <c r="AD2332" s="26">
        <f t="shared" si="510"/>
        <v>0</v>
      </c>
    </row>
    <row r="2333" spans="1:30">
      <c r="A2333" t="s">
        <v>2526</v>
      </c>
      <c r="B2333" s="129" t="s">
        <v>1972</v>
      </c>
      <c r="C2333" s="4">
        <v>4451</v>
      </c>
      <c r="D2333" t="s">
        <v>1980</v>
      </c>
      <c r="E2333" s="169">
        <f>VLOOKUP($C2333,'2020-21 School Level AAFTE'!$C:$Z,11,FALSE)</f>
        <v>0.43009999999999998</v>
      </c>
      <c r="F2333" s="169" t="str">
        <f>VLOOKUP($C2333,'2020-21 School Level AAFTE'!$C:$Z,8,FALSE)</f>
        <v>No</v>
      </c>
      <c r="G2333" s="167">
        <f>VLOOKUP($C2333,'2020-21 School Level AAFTE'!$C:$I,7,FALSE)</f>
        <v>365.52</v>
      </c>
      <c r="H2333" s="145">
        <f>IFERROR(IF(F2333= "yes",VLOOKUP(C2333,Summary!$B:$I,5,0),0),0)</f>
        <v>0</v>
      </c>
      <c r="I2333" s="144">
        <f t="shared" si="501"/>
        <v>0</v>
      </c>
      <c r="J2333" s="101">
        <f>VLOOKUP($A2333,'2021-22 Salary &amp; Benefits'!$A:$I,3,FALSE)</f>
        <v>1</v>
      </c>
      <c r="K2333" s="101">
        <f>VLOOKUP($A2333,'2021-22 Salary &amp; Benefits'!$A:$I,4,FALSE)</f>
        <v>1</v>
      </c>
      <c r="L2333" s="121">
        <f t="shared" si="502"/>
        <v>0</v>
      </c>
      <c r="M2333" s="29">
        <v>15</v>
      </c>
      <c r="N2333" s="31">
        <f t="shared" si="503"/>
        <v>0</v>
      </c>
      <c r="O2333" s="29">
        <v>1.1000000000000001</v>
      </c>
      <c r="P2333" s="29">
        <v>36</v>
      </c>
      <c r="Q2333" s="32">
        <f t="shared" si="504"/>
        <v>0</v>
      </c>
      <c r="R2333" s="122">
        <f t="shared" si="505"/>
        <v>0</v>
      </c>
      <c r="S2333" s="25">
        <f>VLOOKUP($A2333,'2021-22 Salary &amp; Benefits'!$A:$I,5,FALSE)</f>
        <v>67585</v>
      </c>
      <c r="T2333" s="25">
        <f>VLOOKUP($A2333,'2021-22 Salary &amp; Benefits'!$A:$I,6,FALSE)</f>
        <v>68937</v>
      </c>
      <c r="U2333" s="26">
        <f t="shared" si="511"/>
        <v>0</v>
      </c>
      <c r="V2333" s="26">
        <f t="shared" si="506"/>
        <v>0</v>
      </c>
      <c r="W2333" s="26">
        <f>'2021-22 Salary &amp; Benefits'!G$6</f>
        <v>11848.32</v>
      </c>
      <c r="X2333" s="28">
        <f>'2021-22 Salary &amp; Benefits'!H$6</f>
        <v>0.2271</v>
      </c>
      <c r="Y2333" s="28">
        <f>'2021-22 Salary &amp; Benefits'!I$6</f>
        <v>0.22070000000000001</v>
      </c>
      <c r="Z2333" s="26">
        <f t="shared" si="507"/>
        <v>0</v>
      </c>
      <c r="AA2333" s="27">
        <f t="shared" si="512"/>
        <v>0</v>
      </c>
      <c r="AB2333" s="27">
        <f t="shared" si="508"/>
        <v>0</v>
      </c>
      <c r="AC2333" s="27">
        <f t="shared" si="509"/>
        <v>0</v>
      </c>
      <c r="AD2333" s="26">
        <f t="shared" si="510"/>
        <v>0</v>
      </c>
    </row>
    <row r="2334" spans="1:30">
      <c r="A2334" t="s">
        <v>2526</v>
      </c>
      <c r="B2334" s="129" t="s">
        <v>1972</v>
      </c>
      <c r="C2334" s="4">
        <v>5052</v>
      </c>
      <c r="D2334" t="s">
        <v>1982</v>
      </c>
      <c r="E2334" s="169">
        <f>VLOOKUP($C2334,'2020-21 School Level AAFTE'!$C:$Z,11,FALSE)</f>
        <v>0.42549999999999999</v>
      </c>
      <c r="F2334" s="169" t="str">
        <f>VLOOKUP($C2334,'2020-21 School Level AAFTE'!$C:$Z,8,FALSE)</f>
        <v>No</v>
      </c>
      <c r="G2334" s="167">
        <f>VLOOKUP($C2334,'2020-21 School Level AAFTE'!$C:$I,7,FALSE)</f>
        <v>637.69000000000005</v>
      </c>
      <c r="H2334" s="145">
        <f>IFERROR(IF(F2334= "yes",VLOOKUP(C2334,Summary!$B:$I,5,0),0),0)</f>
        <v>0</v>
      </c>
      <c r="I2334" s="144">
        <f t="shared" si="501"/>
        <v>0</v>
      </c>
      <c r="J2334" s="101">
        <f>VLOOKUP($A2334,'2021-22 Salary &amp; Benefits'!$A:$I,3,FALSE)</f>
        <v>1</v>
      </c>
      <c r="K2334" s="101">
        <f>VLOOKUP($A2334,'2021-22 Salary &amp; Benefits'!$A:$I,4,FALSE)</f>
        <v>1</v>
      </c>
      <c r="L2334" s="121">
        <f t="shared" si="502"/>
        <v>0</v>
      </c>
      <c r="M2334" s="29">
        <v>15</v>
      </c>
      <c r="N2334" s="31">
        <f t="shared" si="503"/>
        <v>0</v>
      </c>
      <c r="O2334" s="29">
        <v>1.1000000000000001</v>
      </c>
      <c r="P2334" s="29">
        <v>36</v>
      </c>
      <c r="Q2334" s="32">
        <f t="shared" si="504"/>
        <v>0</v>
      </c>
      <c r="R2334" s="122">
        <f t="shared" si="505"/>
        <v>0</v>
      </c>
      <c r="S2334" s="25">
        <f>VLOOKUP($A2334,'2021-22 Salary &amp; Benefits'!$A:$I,5,FALSE)</f>
        <v>67585</v>
      </c>
      <c r="T2334" s="25">
        <f>VLOOKUP($A2334,'2021-22 Salary &amp; Benefits'!$A:$I,6,FALSE)</f>
        <v>68937</v>
      </c>
      <c r="U2334" s="26">
        <f t="shared" si="511"/>
        <v>0</v>
      </c>
      <c r="V2334" s="26">
        <f t="shared" si="506"/>
        <v>0</v>
      </c>
      <c r="W2334" s="26">
        <f>'2021-22 Salary &amp; Benefits'!G$6</f>
        <v>11848.32</v>
      </c>
      <c r="X2334" s="28">
        <f>'2021-22 Salary &amp; Benefits'!H$6</f>
        <v>0.2271</v>
      </c>
      <c r="Y2334" s="28">
        <f>'2021-22 Salary &amp; Benefits'!I$6</f>
        <v>0.22070000000000001</v>
      </c>
      <c r="Z2334" s="26">
        <f t="shared" si="507"/>
        <v>0</v>
      </c>
      <c r="AA2334" s="27">
        <f t="shared" si="512"/>
        <v>0</v>
      </c>
      <c r="AB2334" s="27">
        <f t="shared" si="508"/>
        <v>0</v>
      </c>
      <c r="AC2334" s="27">
        <f t="shared" si="509"/>
        <v>0</v>
      </c>
      <c r="AD2334" s="26">
        <f t="shared" si="510"/>
        <v>0</v>
      </c>
    </row>
    <row r="2335" spans="1:30">
      <c r="A2335" t="s">
        <v>2526</v>
      </c>
      <c r="B2335" s="129" t="s">
        <v>1972</v>
      </c>
      <c r="C2335" s="4">
        <v>3848</v>
      </c>
      <c r="D2335" t="s">
        <v>1977</v>
      </c>
      <c r="E2335" s="169">
        <f>VLOOKUP($C2335,'2020-21 School Level AAFTE'!$C:$Z,11,FALSE)</f>
        <v>0.41399999999999998</v>
      </c>
      <c r="F2335" s="169" t="str">
        <f>VLOOKUP($C2335,'2020-21 School Level AAFTE'!$C:$Z,8,FALSE)</f>
        <v>No</v>
      </c>
      <c r="G2335" s="167">
        <f>VLOOKUP($C2335,'2020-21 School Level AAFTE'!$C:$I,7,FALSE)</f>
        <v>519.77</v>
      </c>
      <c r="H2335" s="145">
        <f>IFERROR(IF(F2335= "yes",VLOOKUP(C2335,Summary!$B:$I,5,0),0),0)</f>
        <v>0</v>
      </c>
      <c r="I2335" s="144">
        <f t="shared" si="501"/>
        <v>0</v>
      </c>
      <c r="J2335" s="101">
        <f>VLOOKUP($A2335,'2021-22 Salary &amp; Benefits'!$A:$I,3,FALSE)</f>
        <v>1</v>
      </c>
      <c r="K2335" s="101">
        <f>VLOOKUP($A2335,'2021-22 Salary &amp; Benefits'!$A:$I,4,FALSE)</f>
        <v>1</v>
      </c>
      <c r="L2335" s="121">
        <f t="shared" si="502"/>
        <v>0</v>
      </c>
      <c r="M2335" s="29">
        <v>15</v>
      </c>
      <c r="N2335" s="31">
        <f t="shared" si="503"/>
        <v>0</v>
      </c>
      <c r="O2335" s="29">
        <v>1.1000000000000001</v>
      </c>
      <c r="P2335" s="29">
        <v>36</v>
      </c>
      <c r="Q2335" s="32">
        <f t="shared" si="504"/>
        <v>0</v>
      </c>
      <c r="R2335" s="122">
        <f t="shared" si="505"/>
        <v>0</v>
      </c>
      <c r="S2335" s="25">
        <f>VLOOKUP($A2335,'2021-22 Salary &amp; Benefits'!$A:$I,5,FALSE)</f>
        <v>67585</v>
      </c>
      <c r="T2335" s="25">
        <f>VLOOKUP($A2335,'2021-22 Salary &amp; Benefits'!$A:$I,6,FALSE)</f>
        <v>68937</v>
      </c>
      <c r="U2335" s="26">
        <f t="shared" si="511"/>
        <v>0</v>
      </c>
      <c r="V2335" s="26">
        <f t="shared" si="506"/>
        <v>0</v>
      </c>
      <c r="W2335" s="26">
        <f>'2021-22 Salary &amp; Benefits'!G$6</f>
        <v>11848.32</v>
      </c>
      <c r="X2335" s="28">
        <f>'2021-22 Salary &amp; Benefits'!H$6</f>
        <v>0.2271</v>
      </c>
      <c r="Y2335" s="28">
        <f>'2021-22 Salary &amp; Benefits'!I$6</f>
        <v>0.22070000000000001</v>
      </c>
      <c r="Z2335" s="26">
        <f t="shared" si="507"/>
        <v>0</v>
      </c>
      <c r="AA2335" s="27">
        <f t="shared" si="512"/>
        <v>0</v>
      </c>
      <c r="AB2335" s="27">
        <f t="shared" si="508"/>
        <v>0</v>
      </c>
      <c r="AC2335" s="27">
        <f t="shared" si="509"/>
        <v>0</v>
      </c>
      <c r="AD2335" s="26">
        <f t="shared" si="510"/>
        <v>0</v>
      </c>
    </row>
    <row r="2336" spans="1:30">
      <c r="A2336" t="s">
        <v>2526</v>
      </c>
      <c r="B2336" s="129" t="s">
        <v>1972</v>
      </c>
      <c r="C2336" s="4">
        <v>1627</v>
      </c>
      <c r="D2336" t="s">
        <v>1973</v>
      </c>
      <c r="E2336" s="169">
        <f>VLOOKUP($C2336,'2020-21 School Level AAFTE'!$C:$Z,11,FALSE)</f>
        <v>0.53949999999999998</v>
      </c>
      <c r="F2336" s="169" t="str">
        <f>VLOOKUP($C2336,'2020-21 School Level AAFTE'!$C:$Z,8,FALSE)</f>
        <v>Yes</v>
      </c>
      <c r="G2336" s="167">
        <f>VLOOKUP($C2336,'2020-21 School Level AAFTE'!$C:$I,7,FALSE)</f>
        <v>103.76000000000002</v>
      </c>
      <c r="H2336" s="145">
        <f>IFERROR(IF(F2336= "yes",VLOOKUP(C2336,Summary!$B:$I,5,0),0),0)</f>
        <v>0</v>
      </c>
      <c r="I2336" s="144">
        <f t="shared" si="501"/>
        <v>103.76000000000002</v>
      </c>
      <c r="J2336" s="101">
        <f>VLOOKUP($A2336,'2021-22 Salary &amp; Benefits'!$A:$I,3,FALSE)</f>
        <v>1</v>
      </c>
      <c r="K2336" s="101">
        <f>VLOOKUP($A2336,'2021-22 Salary &amp; Benefits'!$A:$I,4,FALSE)</f>
        <v>1</v>
      </c>
      <c r="L2336" s="121">
        <f t="shared" si="502"/>
        <v>103.76000000000002</v>
      </c>
      <c r="M2336" s="29">
        <v>15</v>
      </c>
      <c r="N2336" s="31">
        <f t="shared" si="503"/>
        <v>6.9173333333333344</v>
      </c>
      <c r="O2336" s="29">
        <v>1.1000000000000001</v>
      </c>
      <c r="P2336" s="29">
        <v>36</v>
      </c>
      <c r="Q2336" s="32">
        <f t="shared" si="504"/>
        <v>273.92640000000006</v>
      </c>
      <c r="R2336" s="122">
        <f t="shared" si="505"/>
        <v>0.30436266666666673</v>
      </c>
      <c r="S2336" s="25">
        <f>VLOOKUP($A2336,'2021-22 Salary &amp; Benefits'!$A:$I,5,FALSE)</f>
        <v>67585</v>
      </c>
      <c r="T2336" s="25">
        <f>VLOOKUP($A2336,'2021-22 Salary &amp; Benefits'!$A:$I,6,FALSE)</f>
        <v>68937</v>
      </c>
      <c r="U2336" s="26">
        <f t="shared" si="511"/>
        <v>20570.350826666672</v>
      </c>
      <c r="V2336" s="26">
        <f t="shared" si="506"/>
        <v>411.49832533333029</v>
      </c>
      <c r="W2336" s="26">
        <f>'2021-22 Salary &amp; Benefits'!G$6</f>
        <v>11848.32</v>
      </c>
      <c r="X2336" s="28">
        <f>'2021-22 Salary &amp; Benefits'!H$6</f>
        <v>0.2271</v>
      </c>
      <c r="Y2336" s="28">
        <f>'2021-22 Salary &amp; Benefits'!I$6</f>
        <v>0.22070000000000001</v>
      </c>
      <c r="Z2336" s="26">
        <f t="shared" si="507"/>
        <v>8368.5306238570683</v>
      </c>
      <c r="AA2336" s="27">
        <f t="shared" si="512"/>
        <v>349.69748586666674</v>
      </c>
      <c r="AB2336" s="27">
        <f t="shared" si="508"/>
        <v>77.178235130773345</v>
      </c>
      <c r="AC2336" s="27">
        <f t="shared" si="509"/>
        <v>426.87572099744011</v>
      </c>
      <c r="AD2336" s="26">
        <f t="shared" si="510"/>
        <v>29777.255496854508</v>
      </c>
    </row>
    <row r="2337" spans="1:30">
      <c r="A2337" t="s">
        <v>2526</v>
      </c>
      <c r="B2337" s="129" t="s">
        <v>1972</v>
      </c>
      <c r="C2337" s="4">
        <v>2633</v>
      </c>
      <c r="D2337" t="s">
        <v>1976</v>
      </c>
      <c r="E2337" s="169">
        <f>VLOOKUP($C2337,'2020-21 School Level AAFTE'!$C:$Z,11,FALSE)</f>
        <v>0.38400000000000001</v>
      </c>
      <c r="F2337" s="169" t="str">
        <f>VLOOKUP($C2337,'2020-21 School Level AAFTE'!$C:$Z,8,FALSE)</f>
        <v>No</v>
      </c>
      <c r="G2337" s="167">
        <f>VLOOKUP($C2337,'2020-21 School Level AAFTE'!$C:$I,7,FALSE)</f>
        <v>1545</v>
      </c>
      <c r="H2337" s="145">
        <f>IFERROR(IF(F2337= "yes",VLOOKUP(C2337,Summary!$B:$I,5,0),0),0)</f>
        <v>0</v>
      </c>
      <c r="I2337" s="144">
        <f t="shared" si="501"/>
        <v>0</v>
      </c>
      <c r="J2337" s="101">
        <f>VLOOKUP($A2337,'2021-22 Salary &amp; Benefits'!$A:$I,3,FALSE)</f>
        <v>1</v>
      </c>
      <c r="K2337" s="101">
        <f>VLOOKUP($A2337,'2021-22 Salary &amp; Benefits'!$A:$I,4,FALSE)</f>
        <v>1</v>
      </c>
      <c r="L2337" s="121">
        <f t="shared" si="502"/>
        <v>0</v>
      </c>
      <c r="M2337" s="29">
        <v>15</v>
      </c>
      <c r="N2337" s="31">
        <f t="shared" si="503"/>
        <v>0</v>
      </c>
      <c r="O2337" s="29">
        <v>1.1000000000000001</v>
      </c>
      <c r="P2337" s="29">
        <v>36</v>
      </c>
      <c r="Q2337" s="32">
        <f t="shared" si="504"/>
        <v>0</v>
      </c>
      <c r="R2337" s="122">
        <f t="shared" si="505"/>
        <v>0</v>
      </c>
      <c r="S2337" s="25">
        <f>VLOOKUP($A2337,'2021-22 Salary &amp; Benefits'!$A:$I,5,FALSE)</f>
        <v>67585</v>
      </c>
      <c r="T2337" s="25">
        <f>VLOOKUP($A2337,'2021-22 Salary &amp; Benefits'!$A:$I,6,FALSE)</f>
        <v>68937</v>
      </c>
      <c r="U2337" s="26">
        <f t="shared" si="511"/>
        <v>0</v>
      </c>
      <c r="V2337" s="26">
        <f t="shared" si="506"/>
        <v>0</v>
      </c>
      <c r="W2337" s="26">
        <f>'2021-22 Salary &amp; Benefits'!G$6</f>
        <v>11848.32</v>
      </c>
      <c r="X2337" s="28">
        <f>'2021-22 Salary &amp; Benefits'!H$6</f>
        <v>0.2271</v>
      </c>
      <c r="Y2337" s="28">
        <f>'2021-22 Salary &amp; Benefits'!I$6</f>
        <v>0.22070000000000001</v>
      </c>
      <c r="Z2337" s="26">
        <f t="shared" si="507"/>
        <v>0</v>
      </c>
      <c r="AA2337" s="27">
        <f t="shared" si="512"/>
        <v>0</v>
      </c>
      <c r="AB2337" s="27">
        <f t="shared" si="508"/>
        <v>0</v>
      </c>
      <c r="AC2337" s="27">
        <f t="shared" si="509"/>
        <v>0</v>
      </c>
      <c r="AD2337" s="26">
        <f t="shared" si="510"/>
        <v>0</v>
      </c>
    </row>
    <row r="2338" spans="1:30">
      <c r="A2338" t="s">
        <v>2526</v>
      </c>
      <c r="B2338" s="129" t="s">
        <v>1972</v>
      </c>
      <c r="C2338" s="4">
        <v>2481</v>
      </c>
      <c r="D2338" t="s">
        <v>1975</v>
      </c>
      <c r="E2338" s="169">
        <f>VLOOKUP($C2338,'2020-21 School Level AAFTE'!$C:$Z,11,FALSE)</f>
        <v>0.48620000000000002</v>
      </c>
      <c r="F2338" s="169" t="str">
        <f>VLOOKUP($C2338,'2020-21 School Level AAFTE'!$C:$Z,8,FALSE)</f>
        <v>No</v>
      </c>
      <c r="G2338" s="167">
        <f>VLOOKUP($C2338,'2020-21 School Level AAFTE'!$C:$I,7,FALSE)</f>
        <v>698.45</v>
      </c>
      <c r="H2338" s="145">
        <f>IFERROR(IF(F2338= "yes",VLOOKUP(C2338,Summary!$B:$I,5,0),0),0)</f>
        <v>0</v>
      </c>
      <c r="I2338" s="144">
        <f t="shared" si="501"/>
        <v>0</v>
      </c>
      <c r="J2338" s="101">
        <f>VLOOKUP($A2338,'2021-22 Salary &amp; Benefits'!$A:$I,3,FALSE)</f>
        <v>1</v>
      </c>
      <c r="K2338" s="101">
        <f>VLOOKUP($A2338,'2021-22 Salary &amp; Benefits'!$A:$I,4,FALSE)</f>
        <v>1</v>
      </c>
      <c r="L2338" s="121">
        <f t="shared" si="502"/>
        <v>0</v>
      </c>
      <c r="M2338" s="29">
        <v>15</v>
      </c>
      <c r="N2338" s="31">
        <f t="shared" si="503"/>
        <v>0</v>
      </c>
      <c r="O2338" s="29">
        <v>1.1000000000000001</v>
      </c>
      <c r="P2338" s="29">
        <v>36</v>
      </c>
      <c r="Q2338" s="32">
        <f t="shared" si="504"/>
        <v>0</v>
      </c>
      <c r="R2338" s="122">
        <f t="shared" si="505"/>
        <v>0</v>
      </c>
      <c r="S2338" s="25">
        <f>VLOOKUP($A2338,'2021-22 Salary &amp; Benefits'!$A:$I,5,FALSE)</f>
        <v>67585</v>
      </c>
      <c r="T2338" s="25">
        <f>VLOOKUP($A2338,'2021-22 Salary &amp; Benefits'!$A:$I,6,FALSE)</f>
        <v>68937</v>
      </c>
      <c r="U2338" s="26">
        <f t="shared" si="511"/>
        <v>0</v>
      </c>
      <c r="V2338" s="26">
        <f t="shared" si="506"/>
        <v>0</v>
      </c>
      <c r="W2338" s="26">
        <f>'2021-22 Salary &amp; Benefits'!G$6</f>
        <v>11848.32</v>
      </c>
      <c r="X2338" s="28">
        <f>'2021-22 Salary &amp; Benefits'!H$6</f>
        <v>0.2271</v>
      </c>
      <c r="Y2338" s="28">
        <f>'2021-22 Salary &amp; Benefits'!I$6</f>
        <v>0.22070000000000001</v>
      </c>
      <c r="Z2338" s="26">
        <f t="shared" si="507"/>
        <v>0</v>
      </c>
      <c r="AA2338" s="27">
        <f t="shared" si="512"/>
        <v>0</v>
      </c>
      <c r="AB2338" s="27">
        <f t="shared" si="508"/>
        <v>0</v>
      </c>
      <c r="AC2338" s="27">
        <f t="shared" si="509"/>
        <v>0</v>
      </c>
      <c r="AD2338" s="26">
        <f t="shared" si="510"/>
        <v>0</v>
      </c>
    </row>
    <row r="2339" spans="1:30">
      <c r="A2339" t="s">
        <v>2526</v>
      </c>
      <c r="B2339" s="129" t="s">
        <v>1972</v>
      </c>
      <c r="C2339" s="4">
        <v>4224</v>
      </c>
      <c r="D2339" t="s">
        <v>1978</v>
      </c>
      <c r="E2339" s="169">
        <f>VLOOKUP($C2339,'2020-21 School Level AAFTE'!$C:$Z,11,FALSE)</f>
        <v>0.43580000000000002</v>
      </c>
      <c r="F2339" s="169" t="str">
        <f>VLOOKUP($C2339,'2020-21 School Level AAFTE'!$C:$Z,8,FALSE)</f>
        <v>No</v>
      </c>
      <c r="G2339" s="167">
        <f>VLOOKUP($C2339,'2020-21 School Level AAFTE'!$C:$I,7,FALSE)</f>
        <v>388.49</v>
      </c>
      <c r="H2339" s="145">
        <f>IFERROR(IF(F2339= "yes",VLOOKUP(C2339,Summary!$B:$I,5,0),0),0)</f>
        <v>0</v>
      </c>
      <c r="I2339" s="144">
        <f t="shared" si="501"/>
        <v>0</v>
      </c>
      <c r="J2339" s="101">
        <f>VLOOKUP($A2339,'2021-22 Salary &amp; Benefits'!$A:$I,3,FALSE)</f>
        <v>1</v>
      </c>
      <c r="K2339" s="101">
        <f>VLOOKUP($A2339,'2021-22 Salary &amp; Benefits'!$A:$I,4,FALSE)</f>
        <v>1</v>
      </c>
      <c r="L2339" s="121">
        <f t="shared" si="502"/>
        <v>0</v>
      </c>
      <c r="M2339" s="29">
        <v>15</v>
      </c>
      <c r="N2339" s="31">
        <f t="shared" si="503"/>
        <v>0</v>
      </c>
      <c r="O2339" s="29">
        <v>1.1000000000000001</v>
      </c>
      <c r="P2339" s="29">
        <v>36</v>
      </c>
      <c r="Q2339" s="32">
        <f t="shared" si="504"/>
        <v>0</v>
      </c>
      <c r="R2339" s="122">
        <f t="shared" si="505"/>
        <v>0</v>
      </c>
      <c r="S2339" s="25">
        <f>VLOOKUP($A2339,'2021-22 Salary &amp; Benefits'!$A:$I,5,FALSE)</f>
        <v>67585</v>
      </c>
      <c r="T2339" s="25">
        <f>VLOOKUP($A2339,'2021-22 Salary &amp; Benefits'!$A:$I,6,FALSE)</f>
        <v>68937</v>
      </c>
      <c r="U2339" s="26">
        <f t="shared" si="511"/>
        <v>0</v>
      </c>
      <c r="V2339" s="26">
        <f t="shared" si="506"/>
        <v>0</v>
      </c>
      <c r="W2339" s="26">
        <f>'2021-22 Salary &amp; Benefits'!G$6</f>
        <v>11848.32</v>
      </c>
      <c r="X2339" s="28">
        <f>'2021-22 Salary &amp; Benefits'!H$6</f>
        <v>0.2271</v>
      </c>
      <c r="Y2339" s="28">
        <f>'2021-22 Salary &amp; Benefits'!I$6</f>
        <v>0.22070000000000001</v>
      </c>
      <c r="Z2339" s="26">
        <f t="shared" si="507"/>
        <v>0</v>
      </c>
      <c r="AA2339" s="27">
        <f t="shared" si="512"/>
        <v>0</v>
      </c>
      <c r="AB2339" s="27">
        <f t="shared" si="508"/>
        <v>0</v>
      </c>
      <c r="AC2339" s="27">
        <f t="shared" si="509"/>
        <v>0</v>
      </c>
      <c r="AD2339" s="26">
        <f t="shared" si="510"/>
        <v>0</v>
      </c>
    </row>
    <row r="2340" spans="1:30">
      <c r="A2340" t="s">
        <v>2575</v>
      </c>
      <c r="B2340" s="129" t="s">
        <v>2245</v>
      </c>
      <c r="C2340" s="4">
        <v>2783</v>
      </c>
      <c r="D2340" t="s">
        <v>2247</v>
      </c>
      <c r="E2340" s="169">
        <f>VLOOKUP($C2340,'2020-21 School Level AAFTE'!$C:$Z,11,FALSE)</f>
        <v>0.60440000000000005</v>
      </c>
      <c r="F2340" s="169" t="str">
        <f>VLOOKUP($C2340,'2020-21 School Level AAFTE'!$C:$Z,8,FALSE)</f>
        <v>Yes</v>
      </c>
      <c r="G2340" s="167">
        <f>VLOOKUP($C2340,'2020-21 School Level AAFTE'!$C:$I,7,FALSE)</f>
        <v>321.3</v>
      </c>
      <c r="H2340" s="145">
        <f>IFERROR(IF(F2340= "yes",VLOOKUP(C2340,Summary!$B:$I,5,0),0),0)</f>
        <v>0</v>
      </c>
      <c r="I2340" s="144">
        <f t="shared" si="501"/>
        <v>321.3</v>
      </c>
      <c r="J2340" s="101">
        <f>VLOOKUP($A2340,'2021-22 Salary &amp; Benefits'!$A:$I,3,FALSE)</f>
        <v>1</v>
      </c>
      <c r="K2340" s="101">
        <f>VLOOKUP($A2340,'2021-22 Salary &amp; Benefits'!$A:$I,4,FALSE)</f>
        <v>1</v>
      </c>
      <c r="L2340" s="121">
        <f t="shared" si="502"/>
        <v>321.3</v>
      </c>
      <c r="M2340" s="29">
        <v>15</v>
      </c>
      <c r="N2340" s="31">
        <f t="shared" si="503"/>
        <v>21.42</v>
      </c>
      <c r="O2340" s="29">
        <v>1.1000000000000001</v>
      </c>
      <c r="P2340" s="29">
        <v>36</v>
      </c>
      <c r="Q2340" s="32">
        <f t="shared" si="504"/>
        <v>848.2320000000002</v>
      </c>
      <c r="R2340" s="122">
        <f t="shared" si="505"/>
        <v>0.94248000000000021</v>
      </c>
      <c r="S2340" s="25">
        <f>VLOOKUP($A2340,'2021-22 Salary &amp; Benefits'!$A:$I,5,FALSE)</f>
        <v>67585</v>
      </c>
      <c r="T2340" s="25">
        <f>VLOOKUP($A2340,'2021-22 Salary &amp; Benefits'!$A:$I,6,FALSE)</f>
        <v>68937</v>
      </c>
      <c r="U2340" s="26">
        <f t="shared" si="511"/>
        <v>63697.510800000011</v>
      </c>
      <c r="V2340" s="26">
        <f t="shared" si="506"/>
        <v>1274.2329600000012</v>
      </c>
      <c r="W2340" s="26">
        <f>'2021-22 Salary &amp; Benefits'!G$6</f>
        <v>11848.32</v>
      </c>
      <c r="X2340" s="28">
        <f>'2021-22 Salary &amp; Benefits'!H$6</f>
        <v>0.2271</v>
      </c>
      <c r="Y2340" s="28">
        <f>'2021-22 Salary &amp; Benefits'!I$6</f>
        <v>0.22070000000000001</v>
      </c>
      <c r="Z2340" s="26">
        <f t="shared" si="507"/>
        <v>25913.732550552006</v>
      </c>
      <c r="AA2340" s="27">
        <f t="shared" si="512"/>
        <v>1082.8623960000002</v>
      </c>
      <c r="AB2340" s="27">
        <f t="shared" si="508"/>
        <v>238.98773079720004</v>
      </c>
      <c r="AC2340" s="27">
        <f t="shared" si="509"/>
        <v>1321.8501267972003</v>
      </c>
      <c r="AD2340" s="26">
        <f t="shared" si="510"/>
        <v>92207.326437349213</v>
      </c>
    </row>
    <row r="2341" spans="1:30">
      <c r="A2341" t="s">
        <v>2575</v>
      </c>
      <c r="B2341" s="129" t="s">
        <v>2245</v>
      </c>
      <c r="C2341" s="4">
        <v>2240</v>
      </c>
      <c r="D2341" t="s">
        <v>2246</v>
      </c>
      <c r="E2341" s="169">
        <f>VLOOKUP($C2341,'2020-21 School Level AAFTE'!$C:$Z,11,FALSE)</f>
        <v>0.51970000000000005</v>
      </c>
      <c r="F2341" s="169" t="str">
        <f>VLOOKUP($C2341,'2020-21 School Level AAFTE'!$C:$Z,8,FALSE)</f>
        <v>Yes</v>
      </c>
      <c r="G2341" s="167">
        <f>VLOOKUP($C2341,'2020-21 School Level AAFTE'!$C:$I,7,FALSE)</f>
        <v>421.99</v>
      </c>
      <c r="H2341" s="145">
        <f>IFERROR(IF(F2341= "yes",VLOOKUP(C2341,Summary!$B:$I,5,0),0),0)</f>
        <v>0</v>
      </c>
      <c r="I2341" s="144">
        <f t="shared" si="501"/>
        <v>421.99</v>
      </c>
      <c r="J2341" s="101">
        <f>VLOOKUP($A2341,'2021-22 Salary &amp; Benefits'!$A:$I,3,FALSE)</f>
        <v>1</v>
      </c>
      <c r="K2341" s="101">
        <f>VLOOKUP($A2341,'2021-22 Salary &amp; Benefits'!$A:$I,4,FALSE)</f>
        <v>1</v>
      </c>
      <c r="L2341" s="121">
        <f t="shared" si="502"/>
        <v>421.99</v>
      </c>
      <c r="M2341" s="29">
        <v>15</v>
      </c>
      <c r="N2341" s="31">
        <f t="shared" si="503"/>
        <v>28.132666666666669</v>
      </c>
      <c r="O2341" s="29">
        <v>1.1000000000000001</v>
      </c>
      <c r="P2341" s="29">
        <v>36</v>
      </c>
      <c r="Q2341" s="32">
        <f t="shared" si="504"/>
        <v>1114.0536000000002</v>
      </c>
      <c r="R2341" s="122">
        <f t="shared" si="505"/>
        <v>1.2378373333333335</v>
      </c>
      <c r="S2341" s="25">
        <f>VLOOKUP($A2341,'2021-22 Salary &amp; Benefits'!$A:$I,5,FALSE)</f>
        <v>67585</v>
      </c>
      <c r="T2341" s="25">
        <f>VLOOKUP($A2341,'2021-22 Salary &amp; Benefits'!$A:$I,6,FALSE)</f>
        <v>68937</v>
      </c>
      <c r="U2341" s="26">
        <f t="shared" si="511"/>
        <v>83659.236173333338</v>
      </c>
      <c r="V2341" s="26">
        <f t="shared" si="506"/>
        <v>1673.5560746666742</v>
      </c>
      <c r="W2341" s="26">
        <f>'2021-22 Salary &amp; Benefits'!G$6</f>
        <v>11848.32</v>
      </c>
      <c r="X2341" s="28">
        <f>'2021-22 Salary &amp; Benefits'!H$6</f>
        <v>0.2271</v>
      </c>
      <c r="Y2341" s="28">
        <f>'2021-22 Salary &amp; Benefits'!I$6</f>
        <v>0.22070000000000001</v>
      </c>
      <c r="Z2341" s="26">
        <f t="shared" si="507"/>
        <v>34034.65919392294</v>
      </c>
      <c r="AA2341" s="27">
        <f t="shared" si="512"/>
        <v>1422.2132041333336</v>
      </c>
      <c r="AB2341" s="27">
        <f t="shared" si="508"/>
        <v>313.88245415222673</v>
      </c>
      <c r="AC2341" s="27">
        <f t="shared" si="509"/>
        <v>1736.0956582855604</v>
      </c>
      <c r="AD2341" s="26">
        <f t="shared" si="510"/>
        <v>121103.54710020851</v>
      </c>
    </row>
    <row r="2342" spans="1:30">
      <c r="A2342" t="s">
        <v>2575</v>
      </c>
      <c r="B2342" s="129" t="s">
        <v>2245</v>
      </c>
      <c r="C2342" s="4">
        <v>4221</v>
      </c>
      <c r="D2342" t="s">
        <v>2248</v>
      </c>
      <c r="E2342" s="169">
        <f>VLOOKUP($C2342,'2020-21 School Level AAFTE'!$C:$Z,11,FALSE)</f>
        <v>0.61040000000000005</v>
      </c>
      <c r="F2342" s="169" t="str">
        <f>VLOOKUP($C2342,'2020-21 School Level AAFTE'!$C:$Z,8,FALSE)</f>
        <v>Yes</v>
      </c>
      <c r="G2342" s="167">
        <f>VLOOKUP($C2342,'2020-21 School Level AAFTE'!$C:$I,7,FALSE)</f>
        <v>290.2</v>
      </c>
      <c r="H2342" s="145">
        <f>IFERROR(IF(F2342= "yes",VLOOKUP(C2342,Summary!$B:$I,5,0),0),0)</f>
        <v>0</v>
      </c>
      <c r="I2342" s="144">
        <f t="shared" si="501"/>
        <v>290.2</v>
      </c>
      <c r="J2342" s="101">
        <f>VLOOKUP($A2342,'2021-22 Salary &amp; Benefits'!$A:$I,3,FALSE)</f>
        <v>1</v>
      </c>
      <c r="K2342" s="101">
        <f>VLOOKUP($A2342,'2021-22 Salary &amp; Benefits'!$A:$I,4,FALSE)</f>
        <v>1</v>
      </c>
      <c r="L2342" s="121">
        <f t="shared" si="502"/>
        <v>290.2</v>
      </c>
      <c r="M2342" s="29">
        <v>15</v>
      </c>
      <c r="N2342" s="31">
        <f t="shared" si="503"/>
        <v>19.346666666666668</v>
      </c>
      <c r="O2342" s="29">
        <v>1.1000000000000001</v>
      </c>
      <c r="P2342" s="29">
        <v>36</v>
      </c>
      <c r="Q2342" s="32">
        <f t="shared" si="504"/>
        <v>766.12800000000016</v>
      </c>
      <c r="R2342" s="122">
        <f t="shared" si="505"/>
        <v>0.85125333333333353</v>
      </c>
      <c r="S2342" s="25">
        <f>VLOOKUP($A2342,'2021-22 Salary &amp; Benefits'!$A:$I,5,FALSE)</f>
        <v>67585</v>
      </c>
      <c r="T2342" s="25">
        <f>VLOOKUP($A2342,'2021-22 Salary &amp; Benefits'!$A:$I,6,FALSE)</f>
        <v>68937</v>
      </c>
      <c r="U2342" s="26">
        <f t="shared" si="511"/>
        <v>57531.956533333345</v>
      </c>
      <c r="V2342" s="26">
        <f t="shared" si="506"/>
        <v>1150.8945066666711</v>
      </c>
      <c r="W2342" s="26">
        <f>'2021-22 Salary &amp; Benefits'!G$6</f>
        <v>11848.32</v>
      </c>
      <c r="X2342" s="28">
        <f>'2021-22 Salary &amp; Benefits'!H$6</f>
        <v>0.2271</v>
      </c>
      <c r="Y2342" s="28">
        <f>'2021-22 Salary &amp; Benefits'!I$6</f>
        <v>0.22070000000000001</v>
      </c>
      <c r="Z2342" s="26">
        <f t="shared" si="507"/>
        <v>23405.431640741339</v>
      </c>
      <c r="AA2342" s="27">
        <f t="shared" si="512"/>
        <v>978.04751733333353</v>
      </c>
      <c r="AB2342" s="27">
        <f t="shared" si="508"/>
        <v>215.85508707546671</v>
      </c>
      <c r="AC2342" s="27">
        <f t="shared" si="509"/>
        <v>1193.9026044088002</v>
      </c>
      <c r="AD2342" s="26">
        <f t="shared" si="510"/>
        <v>83282.185285150161</v>
      </c>
    </row>
    <row r="2343" spans="1:30">
      <c r="A2343" t="s">
        <v>2575</v>
      </c>
      <c r="B2343" s="129" t="s">
        <v>2245</v>
      </c>
      <c r="C2343" s="4">
        <v>4481</v>
      </c>
      <c r="D2343" t="s">
        <v>2249</v>
      </c>
      <c r="E2343" s="169">
        <f>VLOOKUP($C2343,'2020-21 School Level AAFTE'!$C:$Z,11,FALSE)</f>
        <v>0.60429999999999995</v>
      </c>
      <c r="F2343" s="169" t="str">
        <f>VLOOKUP($C2343,'2020-21 School Level AAFTE'!$C:$Z,8,FALSE)</f>
        <v>Yes</v>
      </c>
      <c r="G2343" s="167">
        <f>VLOOKUP($C2343,'2020-21 School Level AAFTE'!$C:$I,7,FALSE)</f>
        <v>190.59</v>
      </c>
      <c r="H2343" s="145">
        <f>IFERROR(IF(F2343= "yes",VLOOKUP(C2343,Summary!$B:$I,5,0),0),0)</f>
        <v>0</v>
      </c>
      <c r="I2343" s="144">
        <f t="shared" si="501"/>
        <v>190.59</v>
      </c>
      <c r="J2343" s="101">
        <f>VLOOKUP($A2343,'2021-22 Salary &amp; Benefits'!$A:$I,3,FALSE)</f>
        <v>1</v>
      </c>
      <c r="K2343" s="101">
        <f>VLOOKUP($A2343,'2021-22 Salary &amp; Benefits'!$A:$I,4,FALSE)</f>
        <v>1</v>
      </c>
      <c r="L2343" s="121">
        <f t="shared" si="502"/>
        <v>190.59</v>
      </c>
      <c r="M2343" s="29">
        <v>15</v>
      </c>
      <c r="N2343" s="31">
        <f t="shared" si="503"/>
        <v>12.706</v>
      </c>
      <c r="O2343" s="29">
        <v>1.1000000000000001</v>
      </c>
      <c r="P2343" s="29">
        <v>36</v>
      </c>
      <c r="Q2343" s="32">
        <f t="shared" si="504"/>
        <v>503.15760000000006</v>
      </c>
      <c r="R2343" s="122">
        <f t="shared" si="505"/>
        <v>0.55906400000000012</v>
      </c>
      <c r="S2343" s="25">
        <f>VLOOKUP($A2343,'2021-22 Salary &amp; Benefits'!$A:$I,5,FALSE)</f>
        <v>67585</v>
      </c>
      <c r="T2343" s="25">
        <f>VLOOKUP($A2343,'2021-22 Salary &amp; Benefits'!$A:$I,6,FALSE)</f>
        <v>68937</v>
      </c>
      <c r="U2343" s="26">
        <f t="shared" si="511"/>
        <v>37784.340440000007</v>
      </c>
      <c r="V2343" s="26">
        <f t="shared" si="506"/>
        <v>755.85452800000348</v>
      </c>
      <c r="W2343" s="26">
        <f>'2021-22 Salary &amp; Benefits'!G$6</f>
        <v>11848.32</v>
      </c>
      <c r="X2343" s="28">
        <f>'2021-22 Salary &amp; Benefits'!H$6</f>
        <v>0.2271</v>
      </c>
      <c r="Y2343" s="28">
        <f>'2021-22 Salary &amp; Benefits'!I$6</f>
        <v>0.22070000000000001</v>
      </c>
      <c r="Z2343" s="26">
        <f t="shared" si="507"/>
        <v>15371.609980733603</v>
      </c>
      <c r="AA2343" s="27">
        <f t="shared" si="512"/>
        <v>642.3365828000002</v>
      </c>
      <c r="AB2343" s="27">
        <f t="shared" si="508"/>
        <v>141.76368382396004</v>
      </c>
      <c r="AC2343" s="27">
        <f t="shared" si="509"/>
        <v>784.10026662396024</v>
      </c>
      <c r="AD2343" s="26">
        <f t="shared" si="510"/>
        <v>54695.905215357576</v>
      </c>
    </row>
    <row r="2344" spans="1:30">
      <c r="A2344" t="s">
        <v>3312</v>
      </c>
      <c r="B2344" s="63" t="s">
        <v>3313</v>
      </c>
      <c r="C2344" s="4" t="s">
        <v>3317</v>
      </c>
      <c r="D2344" t="s">
        <v>3313</v>
      </c>
      <c r="E2344" s="169">
        <f>VLOOKUP($C2344,'2020-21 School Level AAFTE'!$C:$Z,11,FALSE)</f>
        <v>0</v>
      </c>
      <c r="F2344" s="169" t="str">
        <f>VLOOKUP($C2344,'2020-21 School Level AAFTE'!$C:$Z,8,FALSE)</f>
        <v>No</v>
      </c>
      <c r="G2344" s="167">
        <f>VLOOKUP($C2344,'2020-21 School Level AAFTE'!$C:$I,7,FALSE)</f>
        <v>0</v>
      </c>
      <c r="H2344" s="145">
        <f>IFERROR(IF(F2344= "yes",VLOOKUP(C2344,Summary!$B:$I,5,0),0),0)</f>
        <v>0</v>
      </c>
      <c r="I2344" s="144">
        <f t="shared" si="501"/>
        <v>0</v>
      </c>
      <c r="J2344" s="101">
        <f>VLOOKUP($A2344,'2021-22 Salary &amp; Benefits'!$A:$I,3,FALSE)</f>
        <v>1.04</v>
      </c>
      <c r="K2344" s="101">
        <f>VLOOKUP($A2344,'2021-22 Salary &amp; Benefits'!$A:$I,4,FALSE)</f>
        <v>1.04</v>
      </c>
      <c r="L2344" s="121">
        <f t="shared" si="502"/>
        <v>0</v>
      </c>
      <c r="M2344" s="29">
        <v>15</v>
      </c>
      <c r="N2344" s="31">
        <f t="shared" si="503"/>
        <v>0</v>
      </c>
      <c r="O2344" s="29">
        <v>1.1000000000000001</v>
      </c>
      <c r="P2344" s="29">
        <v>36</v>
      </c>
      <c r="Q2344" s="32">
        <f t="shared" si="504"/>
        <v>0</v>
      </c>
      <c r="R2344" s="122">
        <f t="shared" si="505"/>
        <v>0</v>
      </c>
      <c r="S2344" s="25">
        <f>VLOOKUP($A2344,'2021-22 Salary &amp; Benefits'!$A:$I,5,FALSE)</f>
        <v>67585</v>
      </c>
      <c r="T2344" s="25">
        <f>VLOOKUP($A2344,'2021-22 Salary &amp; Benefits'!$A:$I,6,FALSE)</f>
        <v>68937</v>
      </c>
      <c r="U2344" s="26">
        <f t="shared" si="511"/>
        <v>0</v>
      </c>
      <c r="V2344" s="26">
        <f t="shared" si="506"/>
        <v>0</v>
      </c>
      <c r="W2344" s="26">
        <f>'2021-22 Salary &amp; Benefits'!G$6</f>
        <v>11848.32</v>
      </c>
      <c r="X2344" s="28">
        <f>'2021-22 Salary &amp; Benefits'!H$6</f>
        <v>0.2271</v>
      </c>
      <c r="Y2344" s="28">
        <f>'2021-22 Salary &amp; Benefits'!I$6</f>
        <v>0.22070000000000001</v>
      </c>
      <c r="Z2344" s="26">
        <f t="shared" si="507"/>
        <v>0</v>
      </c>
      <c r="AA2344" s="27">
        <f t="shared" si="512"/>
        <v>0</v>
      </c>
      <c r="AB2344" s="27">
        <f t="shared" si="508"/>
        <v>0</v>
      </c>
      <c r="AC2344" s="27">
        <f t="shared" si="509"/>
        <v>0</v>
      </c>
      <c r="AD2344" s="26">
        <f t="shared" si="510"/>
        <v>0</v>
      </c>
    </row>
    <row r="2345" spans="1:30">
      <c r="A2345" t="s">
        <v>3196</v>
      </c>
      <c r="B2345" s="129" t="s">
        <v>3329</v>
      </c>
      <c r="C2345" s="4" t="s">
        <v>3316</v>
      </c>
      <c r="D2345" t="s">
        <v>3308</v>
      </c>
      <c r="E2345" s="169">
        <f>VLOOKUP($C2345,'2020-21 School Level AAFTE'!$C:$Z,11,FALSE)</f>
        <v>0</v>
      </c>
      <c r="F2345" s="169" t="str">
        <f>VLOOKUP($C2345,'2020-21 School Level AAFTE'!$C:$Z,8,FALSE)</f>
        <v>No</v>
      </c>
      <c r="G2345" s="167">
        <f>VLOOKUP($C2345,'2020-21 School Level AAFTE'!$C:$I,7,FALSE)</f>
        <v>0</v>
      </c>
      <c r="H2345" s="145">
        <f>IFERROR(IF(F2345= "yes",VLOOKUP(C2345,Summary!$B:$I,5,0),0),0)</f>
        <v>0</v>
      </c>
      <c r="I2345" s="144">
        <f t="shared" si="501"/>
        <v>0</v>
      </c>
      <c r="J2345" s="101">
        <f>VLOOKUP($A2345,'2021-22 Salary &amp; Benefits'!$A:$I,3,FALSE)</f>
        <v>1.18</v>
      </c>
      <c r="K2345" s="101">
        <f>VLOOKUP($A2345,'2021-22 Salary &amp; Benefits'!$A:$I,4,FALSE)</f>
        <v>1.18</v>
      </c>
      <c r="L2345" s="121">
        <f t="shared" si="502"/>
        <v>0</v>
      </c>
      <c r="M2345" s="29">
        <v>15</v>
      </c>
      <c r="N2345" s="31">
        <f t="shared" si="503"/>
        <v>0</v>
      </c>
      <c r="O2345" s="29">
        <v>1.1000000000000001</v>
      </c>
      <c r="P2345" s="29">
        <v>36</v>
      </c>
      <c r="Q2345" s="32">
        <f t="shared" si="504"/>
        <v>0</v>
      </c>
      <c r="R2345" s="122">
        <f t="shared" si="505"/>
        <v>0</v>
      </c>
      <c r="S2345" s="25">
        <f>VLOOKUP($A2345,'2021-22 Salary &amp; Benefits'!$A:$I,5,FALSE)</f>
        <v>67585</v>
      </c>
      <c r="T2345" s="25">
        <f>VLOOKUP($A2345,'2021-22 Salary &amp; Benefits'!$A:$I,6,FALSE)</f>
        <v>68937</v>
      </c>
      <c r="U2345" s="26">
        <f t="shared" si="511"/>
        <v>0</v>
      </c>
      <c r="V2345" s="26">
        <f t="shared" si="506"/>
        <v>0</v>
      </c>
      <c r="W2345" s="26">
        <f>'2021-22 Salary &amp; Benefits'!G$6</f>
        <v>11848.32</v>
      </c>
      <c r="X2345" s="28">
        <f>'2021-22 Salary &amp; Benefits'!H$6</f>
        <v>0.2271</v>
      </c>
      <c r="Y2345" s="28">
        <f>'2021-22 Salary &amp; Benefits'!I$6</f>
        <v>0.22070000000000001</v>
      </c>
      <c r="Z2345" s="26">
        <f t="shared" si="507"/>
        <v>0</v>
      </c>
      <c r="AA2345" s="27">
        <f t="shared" si="512"/>
        <v>0</v>
      </c>
      <c r="AB2345" s="27">
        <f t="shared" si="508"/>
        <v>0</v>
      </c>
      <c r="AC2345" s="27">
        <f t="shared" si="509"/>
        <v>0</v>
      </c>
      <c r="AD2345" s="26">
        <f t="shared" si="510"/>
        <v>0</v>
      </c>
    </row>
    <row r="2346" spans="1:30">
      <c r="A2346" t="s">
        <v>3311</v>
      </c>
      <c r="B2346" s="63" t="s">
        <v>3391</v>
      </c>
      <c r="C2346" s="4" t="s">
        <v>3318</v>
      </c>
      <c r="D2346" t="s">
        <v>3382</v>
      </c>
      <c r="E2346" s="169">
        <f>VLOOKUP($C2346,'2020-21 School Level AAFTE'!$C:$Z,11,FALSE)</f>
        <v>0</v>
      </c>
      <c r="F2346" s="169" t="str">
        <f>VLOOKUP($C2346,'2020-21 School Level AAFTE'!$C:$Z,8,FALSE)</f>
        <v>No</v>
      </c>
      <c r="G2346" s="167">
        <f>VLOOKUP($C2346,'2020-21 School Level AAFTE'!$C:$I,7,FALSE)</f>
        <v>0</v>
      </c>
      <c r="H2346" s="145">
        <f>IFERROR(IF(F2346= "yes",VLOOKUP(C2346,Summary!$B:$I,5,0),0),0)</f>
        <v>0</v>
      </c>
      <c r="I2346" s="144">
        <f t="shared" si="501"/>
        <v>0</v>
      </c>
      <c r="J2346" s="101">
        <f>VLOOKUP($A2346,'2021-22 Salary &amp; Benefits'!$A:$I,3,FALSE)</f>
        <v>1.1200000000000001</v>
      </c>
      <c r="K2346" s="101">
        <f>VLOOKUP($A2346,'2021-22 Salary &amp; Benefits'!$A:$I,4,FALSE)</f>
        <v>1.1200000000000001</v>
      </c>
      <c r="L2346" s="121">
        <f t="shared" si="502"/>
        <v>0</v>
      </c>
      <c r="M2346" s="29">
        <v>15</v>
      </c>
      <c r="N2346" s="31">
        <f t="shared" si="503"/>
        <v>0</v>
      </c>
      <c r="O2346" s="29">
        <v>1.1000000000000001</v>
      </c>
      <c r="P2346" s="29">
        <v>36</v>
      </c>
      <c r="Q2346" s="32">
        <f t="shared" si="504"/>
        <v>0</v>
      </c>
      <c r="R2346" s="122">
        <f t="shared" si="505"/>
        <v>0</v>
      </c>
      <c r="S2346" s="25">
        <f>VLOOKUP($A2346,'2021-22 Salary &amp; Benefits'!$A:$I,5,FALSE)</f>
        <v>67585</v>
      </c>
      <c r="T2346" s="25">
        <f>VLOOKUP($A2346,'2021-22 Salary &amp; Benefits'!$A:$I,6,FALSE)</f>
        <v>68937</v>
      </c>
      <c r="U2346" s="26">
        <f t="shared" si="511"/>
        <v>0</v>
      </c>
      <c r="V2346" s="26">
        <f t="shared" si="506"/>
        <v>0</v>
      </c>
      <c r="W2346" s="26">
        <f>'2021-22 Salary &amp; Benefits'!G$6</f>
        <v>11848.32</v>
      </c>
      <c r="X2346" s="28">
        <f>'2021-22 Salary &amp; Benefits'!H$6</f>
        <v>0.2271</v>
      </c>
      <c r="Y2346" s="28">
        <f>'2021-22 Salary &amp; Benefits'!I$6</f>
        <v>0.22070000000000001</v>
      </c>
      <c r="Z2346" s="26">
        <f t="shared" si="507"/>
        <v>0</v>
      </c>
      <c r="AA2346" s="27">
        <f t="shared" si="512"/>
        <v>0</v>
      </c>
      <c r="AB2346" s="27">
        <f t="shared" si="508"/>
        <v>0</v>
      </c>
      <c r="AC2346" s="27">
        <f t="shared" si="509"/>
        <v>0</v>
      </c>
      <c r="AD2346" s="26">
        <f t="shared" si="510"/>
        <v>0</v>
      </c>
    </row>
    <row r="2347" spans="1:30">
      <c r="A2347" t="s">
        <v>3199</v>
      </c>
      <c r="B2347" s="129" t="s">
        <v>3339</v>
      </c>
      <c r="C2347" s="4" t="s">
        <v>3319</v>
      </c>
      <c r="D2347" t="s">
        <v>3200</v>
      </c>
      <c r="E2347" s="169">
        <f>VLOOKUP($C2347,'2020-21 School Level AAFTE'!$C:$Z,11,FALSE)</f>
        <v>0</v>
      </c>
      <c r="F2347" s="169" t="str">
        <f>VLOOKUP($C2347,'2020-21 School Level AAFTE'!$C:$Z,8,FALSE)</f>
        <v>No</v>
      </c>
      <c r="G2347" s="167">
        <f>VLOOKUP($C2347,'2020-21 School Level AAFTE'!$C:$I,7,FALSE)</f>
        <v>0</v>
      </c>
      <c r="H2347" s="145">
        <f>IFERROR(IF(F2347= "yes",VLOOKUP(C2347,Summary!$B:$I,5,0),0),0)</f>
        <v>0</v>
      </c>
      <c r="I2347" s="144">
        <f t="shared" si="501"/>
        <v>0</v>
      </c>
      <c r="J2347" s="101">
        <f>VLOOKUP($A2347,'2021-22 Salary &amp; Benefits'!$A:$I,3,FALSE)</f>
        <v>1.1000000000000001</v>
      </c>
      <c r="K2347" s="101">
        <f>VLOOKUP($A2347,'2021-22 Salary &amp; Benefits'!$A:$I,4,FALSE)</f>
        <v>1.1000000000000001</v>
      </c>
      <c r="L2347" s="121">
        <f t="shared" si="502"/>
        <v>0</v>
      </c>
      <c r="M2347" s="29">
        <v>15</v>
      </c>
      <c r="N2347" s="31">
        <f t="shared" si="503"/>
        <v>0</v>
      </c>
      <c r="O2347" s="29">
        <v>1.1000000000000001</v>
      </c>
      <c r="P2347" s="29">
        <v>36</v>
      </c>
      <c r="Q2347" s="32">
        <f t="shared" si="504"/>
        <v>0</v>
      </c>
      <c r="R2347" s="122">
        <f t="shared" si="505"/>
        <v>0</v>
      </c>
      <c r="S2347" s="25">
        <f>VLOOKUP($A2347,'2021-22 Salary &amp; Benefits'!$A:$I,5,FALSE)</f>
        <v>67585</v>
      </c>
      <c r="T2347" s="25">
        <f>VLOOKUP($A2347,'2021-22 Salary &amp; Benefits'!$A:$I,6,FALSE)</f>
        <v>68937</v>
      </c>
      <c r="U2347" s="26">
        <f t="shared" si="511"/>
        <v>0</v>
      </c>
      <c r="V2347" s="26">
        <f t="shared" si="506"/>
        <v>0</v>
      </c>
      <c r="W2347" s="26">
        <f>'2021-22 Salary &amp; Benefits'!G$6</f>
        <v>11848.32</v>
      </c>
      <c r="X2347" s="28">
        <f>'2021-22 Salary &amp; Benefits'!H$6</f>
        <v>0.2271</v>
      </c>
      <c r="Y2347" s="28">
        <f>'2021-22 Salary &amp; Benefits'!I$6</f>
        <v>0.22070000000000001</v>
      </c>
      <c r="Z2347" s="26">
        <f t="shared" si="507"/>
        <v>0</v>
      </c>
      <c r="AA2347" s="27">
        <f t="shared" si="512"/>
        <v>0</v>
      </c>
      <c r="AB2347" s="27">
        <f t="shared" si="508"/>
        <v>0</v>
      </c>
      <c r="AC2347" s="27">
        <f t="shared" si="509"/>
        <v>0</v>
      </c>
      <c r="AD2347" s="26">
        <f t="shared" si="510"/>
        <v>0</v>
      </c>
    </row>
    <row r="2348" spans="1:30">
      <c r="A2348" t="s">
        <v>3309</v>
      </c>
      <c r="B2348" s="63" t="s">
        <v>3310</v>
      </c>
      <c r="C2348" s="4" t="s">
        <v>3320</v>
      </c>
      <c r="D2348" t="s">
        <v>3310</v>
      </c>
      <c r="E2348" s="169">
        <f>VLOOKUP($C2348,'2020-21 School Level AAFTE'!$C:$Z,11,FALSE)</f>
        <v>0</v>
      </c>
      <c r="F2348" s="169" t="str">
        <f>VLOOKUP($C2348,'2020-21 School Level AAFTE'!$C:$Z,8,FALSE)</f>
        <v>No</v>
      </c>
      <c r="G2348" s="167">
        <f>VLOOKUP($C2348,'2020-21 School Level AAFTE'!$C:$I,7,FALSE)</f>
        <v>0</v>
      </c>
      <c r="H2348" s="145">
        <f>IFERROR(IF(F2348= "yes",VLOOKUP(C2348,Summary!$B:$I,5,0),0),0)</f>
        <v>0</v>
      </c>
      <c r="I2348" s="144">
        <f t="shared" si="501"/>
        <v>0</v>
      </c>
      <c r="J2348" s="101">
        <f>VLOOKUP($A2348,'2021-22 Salary &amp; Benefits'!$A:$I,3,FALSE)</f>
        <v>1</v>
      </c>
      <c r="K2348" s="101">
        <f>VLOOKUP($A2348,'2021-22 Salary &amp; Benefits'!$A:$I,4,FALSE)</f>
        <v>1</v>
      </c>
      <c r="L2348" s="121">
        <f t="shared" si="502"/>
        <v>0</v>
      </c>
      <c r="M2348" s="29">
        <v>15</v>
      </c>
      <c r="N2348" s="31">
        <f t="shared" si="503"/>
        <v>0</v>
      </c>
      <c r="O2348" s="29">
        <v>1.1000000000000001</v>
      </c>
      <c r="P2348" s="29">
        <v>36</v>
      </c>
      <c r="Q2348" s="32">
        <f t="shared" si="504"/>
        <v>0</v>
      </c>
      <c r="R2348" s="122">
        <f t="shared" si="505"/>
        <v>0</v>
      </c>
      <c r="S2348" s="25">
        <f>VLOOKUP($A2348,'2021-22 Salary &amp; Benefits'!$A:$I,5,FALSE)</f>
        <v>67585</v>
      </c>
      <c r="T2348" s="25">
        <f>VLOOKUP($A2348,'2021-22 Salary &amp; Benefits'!$A:$I,6,FALSE)</f>
        <v>68937</v>
      </c>
      <c r="U2348" s="26">
        <f t="shared" si="511"/>
        <v>0</v>
      </c>
      <c r="V2348" s="26">
        <f t="shared" si="506"/>
        <v>0</v>
      </c>
      <c r="W2348" s="26">
        <f>'2021-22 Salary &amp; Benefits'!G$6</f>
        <v>11848.32</v>
      </c>
      <c r="X2348" s="28">
        <f>'2021-22 Salary &amp; Benefits'!H$6</f>
        <v>0.2271</v>
      </c>
      <c r="Y2348" s="28">
        <f>'2021-22 Salary &amp; Benefits'!I$6</f>
        <v>0.22070000000000001</v>
      </c>
      <c r="Z2348" s="26">
        <f t="shared" si="507"/>
        <v>0</v>
      </c>
      <c r="AA2348" s="27">
        <f t="shared" si="512"/>
        <v>0</v>
      </c>
      <c r="AB2348" s="27">
        <f t="shared" si="508"/>
        <v>0</v>
      </c>
      <c r="AC2348" s="27">
        <f t="shared" si="509"/>
        <v>0</v>
      </c>
      <c r="AD2348" s="26">
        <f t="shared" si="510"/>
        <v>0</v>
      </c>
    </row>
  </sheetData>
  <autoFilter ref="A9:AD2348" xr:uid="{00000000-0009-0000-0000-000002000000}"/>
  <mergeCells count="1">
    <mergeCell ref="I8:K8"/>
  </mergeCells>
  <pageMargins left="0.7" right="0.7" top="0.75" bottom="0.75" header="0.3" footer="0.3"/>
  <pageSetup scale="29" fitToHeight="3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 tint="-0.249977111117893"/>
  </sheetPr>
  <dimension ref="A1:P2355"/>
  <sheetViews>
    <sheetView workbookViewId="0">
      <pane ySplit="3" topLeftCell="A4" activePane="bottomLeft" state="frozen"/>
      <selection activeCell="E3" sqref="E3"/>
      <selection pane="bottomLeft" activeCell="B4" sqref="B4"/>
    </sheetView>
  </sheetViews>
  <sheetFormatPr defaultColWidth="9.109375" defaultRowHeight="14.4"/>
  <cols>
    <col min="1" max="1" width="9.44140625" style="201" customWidth="1"/>
    <col min="2" max="2" width="27.109375" style="201" customWidth="1"/>
    <col min="3" max="3" width="10.5546875" style="215" customWidth="1"/>
    <col min="4" max="4" width="53" style="201" customWidth="1"/>
    <col min="5" max="5" width="13.33203125" style="117" bestFit="1" customWidth="1"/>
    <col min="6" max="6" width="13.33203125" style="201" bestFit="1" customWidth="1"/>
    <col min="7" max="7" width="9.5546875" style="201" bestFit="1" customWidth="1"/>
    <col min="8" max="8" width="9.109375" style="201"/>
    <col min="9" max="9" width="14" style="201" bestFit="1" customWidth="1"/>
    <col min="10" max="10" width="9.44140625" style="162" bestFit="1" customWidth="1"/>
    <col min="11" max="12" width="4.44140625" style="159" customWidth="1"/>
    <col min="13" max="13" width="9.109375" style="159"/>
    <col min="14" max="14" width="9.109375" style="201"/>
    <col min="15" max="15" width="8.33203125" style="198" bestFit="1" customWidth="1"/>
    <col min="16" max="16" width="3.5546875" style="198" bestFit="1" customWidth="1"/>
    <col min="17" max="16384" width="9.109375" style="116"/>
  </cols>
  <sheetData>
    <row r="1" spans="1:16" ht="15.6">
      <c r="A1" s="205" t="s">
        <v>3393</v>
      </c>
      <c r="C1" s="206">
        <v>1</v>
      </c>
      <c r="D1" s="207">
        <f t="shared" ref="D1:I1" si="0">C1+1</f>
        <v>2</v>
      </c>
      <c r="E1" s="207">
        <f t="shared" si="0"/>
        <v>3</v>
      </c>
      <c r="F1" s="207">
        <f t="shared" si="0"/>
        <v>4</v>
      </c>
      <c r="G1" s="207">
        <f t="shared" si="0"/>
        <v>5</v>
      </c>
      <c r="H1" s="207">
        <f t="shared" si="0"/>
        <v>6</v>
      </c>
      <c r="I1" s="207">
        <f t="shared" si="0"/>
        <v>7</v>
      </c>
      <c r="J1" s="190">
        <f t="shared" ref="J1:M1" si="1">I1+1</f>
        <v>8</v>
      </c>
      <c r="K1" s="190">
        <f t="shared" si="1"/>
        <v>9</v>
      </c>
      <c r="L1" s="190">
        <f t="shared" si="1"/>
        <v>10</v>
      </c>
      <c r="M1" s="190">
        <f t="shared" si="1"/>
        <v>11</v>
      </c>
    </row>
    <row r="2" spans="1:16">
      <c r="A2" s="154"/>
      <c r="C2" s="201"/>
      <c r="E2" s="208"/>
      <c r="F2" s="208">
        <f>SUM(F4:F2374)</f>
        <v>25692.509999999987</v>
      </c>
      <c r="G2" s="208">
        <f>SUM(G4:G2374)</f>
        <v>4628.7299999999996</v>
      </c>
      <c r="H2" s="208">
        <f>SUM(H4:H2374)</f>
        <v>489.96000000000004</v>
      </c>
      <c r="J2" s="116"/>
      <c r="K2" s="116"/>
      <c r="L2" s="116"/>
      <c r="M2" s="116"/>
    </row>
    <row r="3" spans="1:16">
      <c r="A3" s="209" t="s">
        <v>2732</v>
      </c>
      <c r="B3" s="209" t="s">
        <v>2583</v>
      </c>
      <c r="C3" s="210" t="s">
        <v>2797</v>
      </c>
      <c r="D3" s="209" t="s">
        <v>2611</v>
      </c>
      <c r="E3" s="135" t="s">
        <v>2798</v>
      </c>
      <c r="F3" s="210" t="s">
        <v>2799</v>
      </c>
      <c r="G3" s="210" t="s">
        <v>2800</v>
      </c>
      <c r="H3" s="210" t="s">
        <v>2801</v>
      </c>
      <c r="I3" s="210" t="s">
        <v>2802</v>
      </c>
      <c r="J3" s="160" t="s">
        <v>2803</v>
      </c>
      <c r="K3" s="161"/>
      <c r="L3" s="161"/>
      <c r="M3" s="164" t="s">
        <v>2804</v>
      </c>
      <c r="N3" s="201" t="s">
        <v>3346</v>
      </c>
    </row>
    <row r="4" spans="1:16">
      <c r="A4" s="112" t="s">
        <v>2338</v>
      </c>
      <c r="B4" s="112" t="s">
        <v>2805</v>
      </c>
      <c r="C4" s="106">
        <v>2834</v>
      </c>
      <c r="D4" s="106" t="s">
        <v>471</v>
      </c>
      <c r="E4" s="150">
        <v>299.39999999999998</v>
      </c>
      <c r="F4" s="150">
        <v>0</v>
      </c>
      <c r="G4" s="150">
        <v>0</v>
      </c>
      <c r="H4" s="150">
        <v>0</v>
      </c>
      <c r="I4" s="208">
        <f t="shared" ref="I4:I67" si="2">SUM(E4:H4)</f>
        <v>299.39999999999998</v>
      </c>
      <c r="J4" s="163" t="str">
        <f>VLOOKUP($C4,'CEDARS School FRPL'!$C$4:$F$2348,4,FALSE)</f>
        <v>Yes</v>
      </c>
      <c r="K4" s="140"/>
      <c r="L4" s="140"/>
      <c r="M4" s="141">
        <f>VLOOKUP($C4,'CEDARS School FRPL'!$C$4:$F$2348,3,FALSE)</f>
        <v>0.78200000000000003</v>
      </c>
      <c r="O4" s="199"/>
      <c r="P4" s="200"/>
    </row>
    <row r="5" spans="1:16">
      <c r="A5" s="112" t="s">
        <v>2338</v>
      </c>
      <c r="B5" s="112" t="s">
        <v>2805</v>
      </c>
      <c r="C5" s="106">
        <v>3216</v>
      </c>
      <c r="D5" s="106" t="s">
        <v>473</v>
      </c>
      <c r="E5" s="150">
        <v>126.7</v>
      </c>
      <c r="F5" s="150">
        <v>0</v>
      </c>
      <c r="G5" s="150">
        <v>0</v>
      </c>
      <c r="H5" s="150">
        <v>0</v>
      </c>
      <c r="I5" s="208">
        <f t="shared" si="2"/>
        <v>126.7</v>
      </c>
      <c r="J5" s="163" t="str">
        <f>VLOOKUP($C5,'CEDARS School FRPL'!$C$4:$F$2348,4,FALSE)</f>
        <v>Yes</v>
      </c>
      <c r="K5" s="140"/>
      <c r="L5" s="140"/>
      <c r="M5" s="141">
        <f>VLOOKUP($C5,'CEDARS School FRPL'!$C$4:$F$2348,3,FALSE)</f>
        <v>0.56140000000000001</v>
      </c>
      <c r="O5" s="199"/>
      <c r="P5" s="200"/>
    </row>
    <row r="6" spans="1:16">
      <c r="A6" s="112" t="s">
        <v>2338</v>
      </c>
      <c r="B6" s="112" t="s">
        <v>2805</v>
      </c>
      <c r="C6" s="106">
        <v>5514</v>
      </c>
      <c r="D6" s="106" t="s">
        <v>3131</v>
      </c>
      <c r="E6" s="150">
        <v>29.12</v>
      </c>
      <c r="F6" s="150">
        <v>0</v>
      </c>
      <c r="G6" s="150">
        <v>0</v>
      </c>
      <c r="H6" s="150">
        <v>0</v>
      </c>
      <c r="I6" s="208">
        <f t="shared" si="2"/>
        <v>29.12</v>
      </c>
      <c r="J6" s="163" t="str">
        <f>VLOOKUP($C6,'CEDARS School FRPL'!$C$4:$F$2348,4,FALSE)</f>
        <v>Yes</v>
      </c>
      <c r="K6" s="140"/>
      <c r="L6" s="140"/>
      <c r="M6" s="141">
        <f>VLOOKUP($C6,'CEDARS School FRPL'!$C$4:$F$2348,3,FALSE)</f>
        <v>0.72850000000000004</v>
      </c>
      <c r="O6" s="199"/>
      <c r="P6" s="200"/>
    </row>
    <row r="7" spans="1:16">
      <c r="A7" s="112" t="s">
        <v>2338</v>
      </c>
      <c r="B7" s="112" t="s">
        <v>2805</v>
      </c>
      <c r="C7" s="106">
        <v>3857</v>
      </c>
      <c r="D7" s="106" t="s">
        <v>475</v>
      </c>
      <c r="E7" s="150">
        <v>30.9</v>
      </c>
      <c r="F7" s="150">
        <v>0.15</v>
      </c>
      <c r="G7" s="150">
        <v>0</v>
      </c>
      <c r="H7" s="150">
        <v>0</v>
      </c>
      <c r="I7" s="208">
        <f t="shared" si="2"/>
        <v>31.049999999999997</v>
      </c>
      <c r="J7" s="163" t="str">
        <f>VLOOKUP($C7,'CEDARS School FRPL'!$C$4:$F$2348,4,FALSE)</f>
        <v>Yes</v>
      </c>
      <c r="K7" s="140"/>
      <c r="L7" s="140"/>
      <c r="M7" s="141">
        <f>VLOOKUP($C7,'CEDARS School FRPL'!$C$4:$F$2348,3,FALSE)</f>
        <v>0.74050000000000005</v>
      </c>
      <c r="O7" s="199"/>
      <c r="P7" s="200"/>
    </row>
    <row r="8" spans="1:16">
      <c r="A8" s="112" t="s">
        <v>2338</v>
      </c>
      <c r="B8" s="112" t="s">
        <v>2805</v>
      </c>
      <c r="C8" s="106">
        <v>3476</v>
      </c>
      <c r="D8" s="106" t="s">
        <v>474</v>
      </c>
      <c r="E8" s="150">
        <v>851.83</v>
      </c>
      <c r="F8" s="150">
        <v>59.660000000000004</v>
      </c>
      <c r="G8" s="150">
        <v>25.64</v>
      </c>
      <c r="H8" s="150">
        <v>0</v>
      </c>
      <c r="I8" s="208">
        <f t="shared" si="2"/>
        <v>937.13</v>
      </c>
      <c r="J8" s="163" t="str">
        <f>VLOOKUP($C8,'CEDARS School FRPL'!$C$4:$F$2348,4,FALSE)</f>
        <v>Yes</v>
      </c>
      <c r="K8" s="140"/>
      <c r="L8" s="140"/>
      <c r="M8" s="141">
        <f>VLOOKUP($C8,'CEDARS School FRPL'!$C$4:$F$2348,3,FALSE)</f>
        <v>0.58709999999999996</v>
      </c>
      <c r="O8" s="199"/>
      <c r="P8" s="200"/>
    </row>
    <row r="9" spans="1:16">
      <c r="A9" s="112" t="s">
        <v>2338</v>
      </c>
      <c r="B9" s="112" t="s">
        <v>2805</v>
      </c>
      <c r="C9" s="106">
        <v>2449</v>
      </c>
      <c r="D9" s="106" t="s">
        <v>470</v>
      </c>
      <c r="E9" s="150">
        <v>284.60000000000002</v>
      </c>
      <c r="F9" s="150">
        <v>0</v>
      </c>
      <c r="G9" s="150">
        <v>0</v>
      </c>
      <c r="H9" s="150">
        <v>0</v>
      </c>
      <c r="I9" s="208">
        <f t="shared" si="2"/>
        <v>284.60000000000002</v>
      </c>
      <c r="J9" s="163" t="str">
        <f>VLOOKUP($C9,'CEDARS School FRPL'!$C$4:$F$2348,4,FALSE)</f>
        <v>Yes</v>
      </c>
      <c r="K9" s="140"/>
      <c r="L9" s="140"/>
      <c r="M9" s="141">
        <f>VLOOKUP($C9,'CEDARS School FRPL'!$C$4:$F$2348,3,FALSE)</f>
        <v>0.69569999999999999</v>
      </c>
      <c r="O9" s="199"/>
      <c r="P9" s="200"/>
    </row>
    <row r="10" spans="1:16">
      <c r="A10" s="112" t="s">
        <v>2338</v>
      </c>
      <c r="B10" s="112" t="s">
        <v>2805</v>
      </c>
      <c r="C10" s="106">
        <v>2305</v>
      </c>
      <c r="D10" s="106" t="s">
        <v>469</v>
      </c>
      <c r="E10" s="150">
        <v>769.28</v>
      </c>
      <c r="F10" s="150">
        <v>0</v>
      </c>
      <c r="G10" s="150">
        <v>0</v>
      </c>
      <c r="H10" s="150">
        <v>0</v>
      </c>
      <c r="I10" s="208">
        <f t="shared" si="2"/>
        <v>769.28</v>
      </c>
      <c r="J10" s="163" t="str">
        <f>VLOOKUP($C10,'CEDARS School FRPL'!$C$4:$F$2348,4,FALSE)</f>
        <v>Yes</v>
      </c>
      <c r="K10" s="140"/>
      <c r="L10" s="140"/>
      <c r="M10" s="141">
        <f>VLOOKUP($C10,'CEDARS School FRPL'!$C$4:$F$2348,3,FALSE)</f>
        <v>0.74770000000000003</v>
      </c>
      <c r="O10" s="199"/>
      <c r="P10" s="200"/>
    </row>
    <row r="11" spans="1:16">
      <c r="A11" s="112" t="s">
        <v>2338</v>
      </c>
      <c r="B11" s="112" t="s">
        <v>2805</v>
      </c>
      <c r="C11" s="106">
        <v>2763</v>
      </c>
      <c r="D11" s="106" t="s">
        <v>304</v>
      </c>
      <c r="E11" s="150">
        <v>274.92</v>
      </c>
      <c r="F11" s="150">
        <v>0</v>
      </c>
      <c r="G11" s="150">
        <v>0</v>
      </c>
      <c r="H11" s="150">
        <v>0</v>
      </c>
      <c r="I11" s="208">
        <f t="shared" si="2"/>
        <v>274.92</v>
      </c>
      <c r="J11" s="163" t="str">
        <f>VLOOKUP($C11,'CEDARS School FRPL'!$C$4:$F$2348,4,FALSE)</f>
        <v>Yes</v>
      </c>
      <c r="K11" s="140"/>
      <c r="L11" s="140"/>
      <c r="M11" s="141">
        <f>VLOOKUP($C11,'CEDARS School FRPL'!$C$4:$F$2348,3,FALSE)</f>
        <v>0.81859999999999999</v>
      </c>
      <c r="O11" s="199"/>
      <c r="P11" s="200"/>
    </row>
    <row r="12" spans="1:16">
      <c r="A12" s="112" t="s">
        <v>2338</v>
      </c>
      <c r="B12" s="112" t="s">
        <v>2805</v>
      </c>
      <c r="C12" s="106">
        <v>2971</v>
      </c>
      <c r="D12" s="106" t="s">
        <v>472</v>
      </c>
      <c r="E12" s="150">
        <v>301.95999999999998</v>
      </c>
      <c r="F12" s="150">
        <v>0</v>
      </c>
      <c r="G12" s="150">
        <v>0</v>
      </c>
      <c r="H12" s="150">
        <v>0</v>
      </c>
      <c r="I12" s="208">
        <f t="shared" si="2"/>
        <v>301.95999999999998</v>
      </c>
      <c r="J12" s="163" t="str">
        <f>VLOOKUP($C12,'CEDARS School FRPL'!$C$4:$F$2348,4,FALSE)</f>
        <v>Yes</v>
      </c>
      <c r="K12" s="140"/>
      <c r="L12" s="140"/>
      <c r="M12" s="141">
        <f>VLOOKUP($C12,'CEDARS School FRPL'!$C$4:$F$2348,3,FALSE)</f>
        <v>0.84009999999999996</v>
      </c>
      <c r="O12" s="199"/>
      <c r="P12" s="200"/>
    </row>
    <row r="13" spans="1:16">
      <c r="A13" s="112" t="s">
        <v>2338</v>
      </c>
      <c r="B13" s="112" t="s">
        <v>2805</v>
      </c>
      <c r="C13" s="106">
        <v>5208</v>
      </c>
      <c r="D13" s="106" t="s">
        <v>476</v>
      </c>
      <c r="E13" s="150">
        <v>40.33</v>
      </c>
      <c r="F13" s="150">
        <v>0</v>
      </c>
      <c r="G13" s="150">
        <v>0</v>
      </c>
      <c r="H13" s="150">
        <v>0</v>
      </c>
      <c r="I13" s="208">
        <f t="shared" si="2"/>
        <v>40.33</v>
      </c>
      <c r="J13" s="163" t="str">
        <f>VLOOKUP($C13,'CEDARS School FRPL'!$C$4:$F$2348,4,FALSE)</f>
        <v>No</v>
      </c>
      <c r="K13" s="140"/>
      <c r="L13" s="140"/>
      <c r="M13" s="141">
        <f>VLOOKUP($C13,'CEDARS School FRPL'!$C$4:$F$2348,3,FALSE)</f>
        <v>9.5200000000000007E-2</v>
      </c>
      <c r="O13" s="199"/>
      <c r="P13" s="200"/>
    </row>
    <row r="14" spans="1:16">
      <c r="A14" s="112" t="s">
        <v>2408</v>
      </c>
      <c r="B14" s="112" t="s">
        <v>2806</v>
      </c>
      <c r="C14" s="106">
        <v>2227</v>
      </c>
      <c r="D14" s="106" t="s">
        <v>1151</v>
      </c>
      <c r="E14" s="150">
        <v>218.96</v>
      </c>
      <c r="F14" s="150">
        <v>0</v>
      </c>
      <c r="G14" s="150">
        <v>0</v>
      </c>
      <c r="H14" s="150">
        <v>0</v>
      </c>
      <c r="I14" s="208">
        <f t="shared" si="2"/>
        <v>218.96</v>
      </c>
      <c r="J14" s="163" t="str">
        <f>VLOOKUP($C14,'CEDARS School FRPL'!$C$4:$F$2348,4,FALSE)</f>
        <v>No</v>
      </c>
      <c r="K14" s="140"/>
      <c r="L14" s="140"/>
      <c r="M14" s="141">
        <f>VLOOKUP($C14,'CEDARS School FRPL'!$C$4:$F$2348,3,FALSE)</f>
        <v>0.24759999999999999</v>
      </c>
      <c r="O14" s="199"/>
      <c r="P14" s="200"/>
    </row>
    <row r="15" spans="1:16">
      <c r="A15" s="112" t="s">
        <v>2408</v>
      </c>
      <c r="B15" s="112" t="s">
        <v>2806</v>
      </c>
      <c r="C15" s="106">
        <v>2441</v>
      </c>
      <c r="D15" s="106" t="s">
        <v>1152</v>
      </c>
      <c r="E15" s="150">
        <v>353.5</v>
      </c>
      <c r="F15" s="150">
        <v>20.759999999999998</v>
      </c>
      <c r="G15" s="150">
        <v>0.5</v>
      </c>
      <c r="H15" s="150">
        <v>0</v>
      </c>
      <c r="I15" s="208">
        <f t="shared" si="2"/>
        <v>374.76</v>
      </c>
      <c r="J15" s="163" t="str">
        <f>VLOOKUP($C15,'CEDARS School FRPL'!$C$4:$F$2348,4,FALSE)</f>
        <v>No</v>
      </c>
      <c r="K15" s="140"/>
      <c r="L15" s="140"/>
      <c r="M15" s="141">
        <f>VLOOKUP($C15,'CEDARS School FRPL'!$C$4:$F$2348,3,FALSE)</f>
        <v>0.29449999999999998</v>
      </c>
      <c r="O15" s="199"/>
      <c r="P15" s="200"/>
    </row>
    <row r="16" spans="1:16">
      <c r="A16" s="112" t="s">
        <v>2419</v>
      </c>
      <c r="B16" s="112" t="s">
        <v>2807</v>
      </c>
      <c r="C16" s="106">
        <v>2860</v>
      </c>
      <c r="D16" s="106" t="s">
        <v>1193</v>
      </c>
      <c r="E16" s="150">
        <v>86.8</v>
      </c>
      <c r="F16" s="150">
        <v>0</v>
      </c>
      <c r="G16" s="150">
        <v>0</v>
      </c>
      <c r="H16" s="150">
        <v>0</v>
      </c>
      <c r="I16" s="208">
        <f t="shared" si="2"/>
        <v>86.8</v>
      </c>
      <c r="J16" s="163" t="str">
        <f>VLOOKUP($C16,'CEDARS School FRPL'!$C$4:$F$2348,4,FALSE)</f>
        <v>No</v>
      </c>
      <c r="K16" s="140"/>
      <c r="L16" s="140"/>
      <c r="M16" s="141">
        <f>VLOOKUP($C16,'CEDARS School FRPL'!$C$4:$F$2348,3,FALSE)</f>
        <v>0.35720000000000002</v>
      </c>
      <c r="O16" s="199"/>
      <c r="P16" s="200"/>
    </row>
    <row r="17" spans="1:16">
      <c r="A17" s="112" t="s">
        <v>2474</v>
      </c>
      <c r="B17" s="112" t="s">
        <v>2808</v>
      </c>
      <c r="C17" s="106">
        <v>2467</v>
      </c>
      <c r="D17" s="106" t="s">
        <v>1571</v>
      </c>
      <c r="E17" s="150">
        <v>666.39</v>
      </c>
      <c r="F17" s="150">
        <v>63.730000000000004</v>
      </c>
      <c r="G17" s="150">
        <v>0</v>
      </c>
      <c r="H17" s="150">
        <v>0</v>
      </c>
      <c r="I17" s="208">
        <f t="shared" si="2"/>
        <v>730.12</v>
      </c>
      <c r="J17" s="163" t="str">
        <f>VLOOKUP($C17,'CEDARS School FRPL'!$C$4:$F$2348,4,FALSE)</f>
        <v>No</v>
      </c>
      <c r="K17" s="140"/>
      <c r="L17" s="140"/>
      <c r="M17" s="141">
        <f>VLOOKUP($C17,'CEDARS School FRPL'!$C$4:$F$2348,3,FALSE)</f>
        <v>0.2069</v>
      </c>
      <c r="O17" s="199"/>
      <c r="P17" s="200"/>
    </row>
    <row r="18" spans="1:16">
      <c r="A18" s="112" t="s">
        <v>2474</v>
      </c>
      <c r="B18" s="112" t="s">
        <v>2808</v>
      </c>
      <c r="C18" s="106">
        <v>2707</v>
      </c>
      <c r="D18" s="106" t="s">
        <v>1572</v>
      </c>
      <c r="E18" s="150">
        <v>612.55999999999995</v>
      </c>
      <c r="F18" s="150">
        <v>0</v>
      </c>
      <c r="G18" s="150">
        <v>0</v>
      </c>
      <c r="H18" s="150">
        <v>0</v>
      </c>
      <c r="I18" s="208">
        <f t="shared" si="2"/>
        <v>612.55999999999995</v>
      </c>
      <c r="J18" s="163" t="str">
        <f>VLOOKUP($C18,'CEDARS School FRPL'!$C$4:$F$2348,4,FALSE)</f>
        <v>No</v>
      </c>
      <c r="K18" s="140"/>
      <c r="L18" s="140"/>
      <c r="M18" s="141">
        <f>VLOOKUP($C18,'CEDARS School FRPL'!$C$4:$F$2348,3,FALSE)</f>
        <v>0.26629999999999998</v>
      </c>
      <c r="O18" s="199"/>
      <c r="P18" s="200"/>
    </row>
    <row r="19" spans="1:16">
      <c r="A19" s="112" t="s">
        <v>2474</v>
      </c>
      <c r="B19" s="112" t="s">
        <v>2808</v>
      </c>
      <c r="C19" s="106">
        <v>5176</v>
      </c>
      <c r="D19" s="106" t="s">
        <v>1576</v>
      </c>
      <c r="E19" s="150">
        <v>56.82</v>
      </c>
      <c r="F19" s="150">
        <v>0.91</v>
      </c>
      <c r="G19" s="150">
        <v>0</v>
      </c>
      <c r="H19" s="150">
        <v>0</v>
      </c>
      <c r="I19" s="208">
        <f t="shared" si="2"/>
        <v>57.73</v>
      </c>
      <c r="J19" s="163" t="str">
        <f>VLOOKUP($C19,'CEDARS School FRPL'!$C$4:$F$2348,4,FALSE)</f>
        <v>Yes</v>
      </c>
      <c r="K19" s="140"/>
      <c r="L19" s="140"/>
      <c r="M19" s="141">
        <f>VLOOKUP($C19,'CEDARS School FRPL'!$C$4:$F$2348,3,FALSE)</f>
        <v>0.5202</v>
      </c>
      <c r="O19" s="199"/>
      <c r="P19" s="200"/>
    </row>
    <row r="20" spans="1:16">
      <c r="A20" s="112" t="s">
        <v>2474</v>
      </c>
      <c r="B20" s="112" t="s">
        <v>2808</v>
      </c>
      <c r="C20" s="106">
        <v>3182</v>
      </c>
      <c r="D20" s="106" t="s">
        <v>1574</v>
      </c>
      <c r="E20" s="150">
        <v>279.52999999999997</v>
      </c>
      <c r="F20" s="150">
        <v>0</v>
      </c>
      <c r="G20" s="150">
        <v>0</v>
      </c>
      <c r="H20" s="150">
        <v>0</v>
      </c>
      <c r="I20" s="208">
        <f t="shared" si="2"/>
        <v>279.52999999999997</v>
      </c>
      <c r="J20" s="163" t="str">
        <f>VLOOKUP($C20,'CEDARS School FRPL'!$C$4:$F$2348,4,FALSE)</f>
        <v>No</v>
      </c>
      <c r="K20" s="140"/>
      <c r="L20" s="140"/>
      <c r="M20" s="141">
        <f>VLOOKUP($C20,'CEDARS School FRPL'!$C$4:$F$2348,3,FALSE)</f>
        <v>0.31159999999999999</v>
      </c>
      <c r="O20" s="199"/>
      <c r="P20" s="200"/>
    </row>
    <row r="21" spans="1:16">
      <c r="A21" s="112" t="s">
        <v>2474</v>
      </c>
      <c r="B21" s="112" t="s">
        <v>2808</v>
      </c>
      <c r="C21" s="106">
        <v>3252</v>
      </c>
      <c r="D21" s="106" t="s">
        <v>1575</v>
      </c>
      <c r="E21" s="150">
        <v>368.27</v>
      </c>
      <c r="F21" s="150">
        <v>0</v>
      </c>
      <c r="G21" s="150">
        <v>0</v>
      </c>
      <c r="H21" s="150">
        <v>0</v>
      </c>
      <c r="I21" s="208">
        <f t="shared" si="2"/>
        <v>368.27</v>
      </c>
      <c r="J21" s="163" t="str">
        <f>VLOOKUP($C21,'CEDARS School FRPL'!$C$4:$F$2348,4,FALSE)</f>
        <v>No</v>
      </c>
      <c r="K21" s="140"/>
      <c r="L21" s="140"/>
      <c r="M21" s="141">
        <f>VLOOKUP($C21,'CEDARS School FRPL'!$C$4:$F$2348,3,FALSE)</f>
        <v>0.25679999999999997</v>
      </c>
      <c r="O21" s="199"/>
      <c r="P21" s="200"/>
    </row>
    <row r="22" spans="1:16">
      <c r="A22" s="112" t="s">
        <v>2474</v>
      </c>
      <c r="B22" s="112" t="s">
        <v>2808</v>
      </c>
      <c r="C22" s="106">
        <v>3057</v>
      </c>
      <c r="D22" s="106" t="s">
        <v>1573</v>
      </c>
      <c r="E22" s="150">
        <v>305.22000000000003</v>
      </c>
      <c r="F22" s="150">
        <v>0</v>
      </c>
      <c r="G22" s="150">
        <v>0</v>
      </c>
      <c r="H22" s="150">
        <v>0</v>
      </c>
      <c r="I22" s="208">
        <f t="shared" si="2"/>
        <v>305.22000000000003</v>
      </c>
      <c r="J22" s="163" t="str">
        <f>VLOOKUP($C22,'CEDARS School FRPL'!$C$4:$F$2348,4,FALSE)</f>
        <v>No</v>
      </c>
      <c r="K22" s="140"/>
      <c r="L22" s="140"/>
      <c r="M22" s="141">
        <f>VLOOKUP($C22,'CEDARS School FRPL'!$C$4:$F$2348,3,FALSE)</f>
        <v>0.28239999999999998</v>
      </c>
      <c r="O22" s="199"/>
      <c r="P22" s="200"/>
    </row>
    <row r="23" spans="1:16">
      <c r="A23" s="112" t="s">
        <v>2474</v>
      </c>
      <c r="B23" s="112" t="s">
        <v>2808</v>
      </c>
      <c r="C23" s="106">
        <v>5588</v>
      </c>
      <c r="D23" s="106" t="s">
        <v>3155</v>
      </c>
      <c r="E23" s="150">
        <v>0</v>
      </c>
      <c r="F23" s="150">
        <v>0</v>
      </c>
      <c r="G23" s="150">
        <v>2</v>
      </c>
      <c r="H23" s="150">
        <v>0</v>
      </c>
      <c r="I23" s="208">
        <f t="shared" si="2"/>
        <v>2</v>
      </c>
      <c r="J23" s="163" t="str">
        <f>VLOOKUP($C23,'CEDARS School FRPL'!$C$4:$F$2348,4,FALSE)</f>
        <v>No</v>
      </c>
      <c r="K23" s="140"/>
      <c r="L23" s="140"/>
      <c r="M23" s="141">
        <f>VLOOKUP($C23,'CEDARS School FRPL'!$C$4:$F$2348,3,FALSE)</f>
        <v>0.25</v>
      </c>
      <c r="O23" s="199"/>
      <c r="P23" s="200"/>
    </row>
    <row r="24" spans="1:16">
      <c r="A24" s="112" t="s">
        <v>2474</v>
      </c>
      <c r="B24" s="112" t="s">
        <v>2808</v>
      </c>
      <c r="C24" s="106">
        <v>3404</v>
      </c>
      <c r="D24" s="106" t="s">
        <v>3201</v>
      </c>
      <c r="E24" s="150">
        <v>146.79</v>
      </c>
      <c r="F24" s="150">
        <v>0</v>
      </c>
      <c r="G24" s="150">
        <v>0</v>
      </c>
      <c r="H24" s="150">
        <v>0</v>
      </c>
      <c r="I24" s="208">
        <f t="shared" si="2"/>
        <v>146.79</v>
      </c>
      <c r="J24" s="163" t="str">
        <f>VLOOKUP($C24,'CEDARS School FRPL'!$C$4:$F$2348,4,FALSE)</f>
        <v>No</v>
      </c>
      <c r="K24" s="140"/>
      <c r="L24" s="140"/>
      <c r="M24" s="141">
        <f>VLOOKUP($C24,'CEDARS School FRPL'!$C$4:$F$2348,3,FALSE)</f>
        <v>0.17469999999999999</v>
      </c>
      <c r="O24" s="199"/>
      <c r="P24" s="200"/>
    </row>
    <row r="25" spans="1:16">
      <c r="A25" s="112" t="s">
        <v>2487</v>
      </c>
      <c r="B25" s="112" t="s">
        <v>1368</v>
      </c>
      <c r="C25" s="106">
        <v>2523</v>
      </c>
      <c r="D25" s="106" t="s">
        <v>1690</v>
      </c>
      <c r="E25" s="150">
        <v>1418.63</v>
      </c>
      <c r="F25" s="150">
        <v>80.900000000000006</v>
      </c>
      <c r="G25" s="150">
        <v>0</v>
      </c>
      <c r="H25" s="150">
        <v>0</v>
      </c>
      <c r="I25" s="208">
        <f t="shared" si="2"/>
        <v>1499.5300000000002</v>
      </c>
      <c r="J25" s="163" t="str">
        <f>VLOOKUP($C25,'CEDARS School FRPL'!$C$4:$F$2348,4,FALSE)</f>
        <v>No</v>
      </c>
      <c r="K25" s="140"/>
      <c r="L25" s="140"/>
      <c r="M25" s="141">
        <f>VLOOKUP($C25,'CEDARS School FRPL'!$C$4:$F$2348,3,FALSE)</f>
        <v>0.28849999999999998</v>
      </c>
      <c r="O25" s="199"/>
      <c r="P25" s="200"/>
    </row>
    <row r="26" spans="1:16">
      <c r="A26" s="112" t="s">
        <v>2487</v>
      </c>
      <c r="B26" s="112" t="s">
        <v>1368</v>
      </c>
      <c r="C26" s="106">
        <v>5495</v>
      </c>
      <c r="D26" s="106" t="s">
        <v>2737</v>
      </c>
      <c r="E26" s="150">
        <v>0</v>
      </c>
      <c r="F26" s="150">
        <v>0</v>
      </c>
      <c r="G26" s="150">
        <v>25.8</v>
      </c>
      <c r="H26" s="150">
        <v>0</v>
      </c>
      <c r="I26" s="208">
        <f t="shared" si="2"/>
        <v>25.8</v>
      </c>
      <c r="J26" s="163" t="str">
        <f>VLOOKUP($C26,'CEDARS School FRPL'!$C$4:$F$2348,4,FALSE)</f>
        <v>No</v>
      </c>
      <c r="K26" s="140"/>
      <c r="L26" s="140"/>
      <c r="M26" s="141">
        <f>VLOOKUP($C26,'CEDARS School FRPL'!$C$4:$F$2348,3,FALSE)</f>
        <v>0.4728</v>
      </c>
      <c r="O26" s="199"/>
      <c r="P26" s="200"/>
    </row>
    <row r="27" spans="1:16">
      <c r="A27" s="112" t="s">
        <v>2487</v>
      </c>
      <c r="B27" s="112" t="s">
        <v>1368</v>
      </c>
      <c r="C27" s="106">
        <v>4327</v>
      </c>
      <c r="D27" s="106" t="s">
        <v>1694</v>
      </c>
      <c r="E27" s="150">
        <v>624.17999999999995</v>
      </c>
      <c r="F27" s="150">
        <v>0</v>
      </c>
      <c r="G27" s="150">
        <v>0</v>
      </c>
      <c r="H27" s="150">
        <v>0</v>
      </c>
      <c r="I27" s="208">
        <f t="shared" si="2"/>
        <v>624.17999999999995</v>
      </c>
      <c r="J27" s="163" t="str">
        <f>VLOOKUP($C27,'CEDARS School FRPL'!$C$4:$F$2348,4,FALSE)</f>
        <v>No</v>
      </c>
      <c r="K27" s="140"/>
      <c r="L27" s="140"/>
      <c r="M27" s="141">
        <f>VLOOKUP($C27,'CEDARS School FRPL'!$C$4:$F$2348,3,FALSE)</f>
        <v>0.41039999999999999</v>
      </c>
      <c r="O27" s="199"/>
      <c r="P27" s="200"/>
    </row>
    <row r="28" spans="1:16">
      <c r="A28" s="112" t="s">
        <v>2487</v>
      </c>
      <c r="B28" s="112" t="s">
        <v>1368</v>
      </c>
      <c r="C28" s="106">
        <v>5010</v>
      </c>
      <c r="D28" s="106" t="s">
        <v>1696</v>
      </c>
      <c r="E28" s="150">
        <v>586.51</v>
      </c>
      <c r="F28" s="150">
        <v>0</v>
      </c>
      <c r="G28" s="150">
        <v>0</v>
      </c>
      <c r="H28" s="150">
        <v>0</v>
      </c>
      <c r="I28" s="208">
        <f t="shared" si="2"/>
        <v>586.51</v>
      </c>
      <c r="J28" s="163" t="str">
        <f>VLOOKUP($C28,'CEDARS School FRPL'!$C$4:$F$2348,4,FALSE)</f>
        <v>No</v>
      </c>
      <c r="K28" s="140"/>
      <c r="L28" s="140"/>
      <c r="M28" s="141">
        <f>VLOOKUP($C28,'CEDARS School FRPL'!$C$4:$F$2348,3,FALSE)</f>
        <v>0.32029999999999997</v>
      </c>
      <c r="O28" s="199"/>
      <c r="P28" s="200"/>
    </row>
    <row r="29" spans="1:16">
      <c r="A29" s="112" t="s">
        <v>2487</v>
      </c>
      <c r="B29" s="112" t="s">
        <v>1368</v>
      </c>
      <c r="C29" s="106">
        <v>4436</v>
      </c>
      <c r="D29" s="106" t="s">
        <v>1695</v>
      </c>
      <c r="E29" s="150">
        <v>589.54999999999995</v>
      </c>
      <c r="F29" s="150">
        <v>0</v>
      </c>
      <c r="G29" s="150">
        <v>0</v>
      </c>
      <c r="H29" s="150">
        <v>0</v>
      </c>
      <c r="I29" s="208">
        <f t="shared" si="2"/>
        <v>589.54999999999995</v>
      </c>
      <c r="J29" s="163" t="str">
        <f>VLOOKUP($C29,'CEDARS School FRPL'!$C$4:$F$2348,4,FALSE)</f>
        <v>No</v>
      </c>
      <c r="K29" s="140"/>
      <c r="L29" s="140"/>
      <c r="M29" s="141">
        <f>VLOOKUP($C29,'CEDARS School FRPL'!$C$4:$F$2348,3,FALSE)</f>
        <v>0.38319999999999999</v>
      </c>
      <c r="O29" s="199"/>
      <c r="P29" s="200"/>
    </row>
    <row r="30" spans="1:16">
      <c r="A30" s="112" t="s">
        <v>2487</v>
      </c>
      <c r="B30" s="112" t="s">
        <v>1368</v>
      </c>
      <c r="C30" s="106">
        <v>4573</v>
      </c>
      <c r="D30" s="106" t="s">
        <v>419</v>
      </c>
      <c r="E30" s="150">
        <v>502.07</v>
      </c>
      <c r="F30" s="150">
        <v>0</v>
      </c>
      <c r="G30" s="150">
        <v>0</v>
      </c>
      <c r="H30" s="150">
        <v>0</v>
      </c>
      <c r="I30" s="208">
        <f t="shared" si="2"/>
        <v>502.07</v>
      </c>
      <c r="J30" s="163" t="str">
        <f>VLOOKUP($C30,'CEDARS School FRPL'!$C$4:$F$2348,4,FALSE)</f>
        <v>No</v>
      </c>
      <c r="K30" s="140"/>
      <c r="L30" s="140"/>
      <c r="M30" s="141">
        <f>VLOOKUP($C30,'CEDARS School FRPL'!$C$4:$F$2348,3,FALSE)</f>
        <v>0.29699999999999999</v>
      </c>
      <c r="O30" s="199"/>
      <c r="P30" s="200"/>
    </row>
    <row r="31" spans="1:16">
      <c r="A31" s="112" t="s">
        <v>2487</v>
      </c>
      <c r="B31" s="112" t="s">
        <v>1368</v>
      </c>
      <c r="C31" s="106">
        <v>3124</v>
      </c>
      <c r="D31" s="106" t="s">
        <v>1691</v>
      </c>
      <c r="E31" s="150">
        <v>635.88</v>
      </c>
      <c r="F31" s="150">
        <v>0</v>
      </c>
      <c r="G31" s="150">
        <v>0</v>
      </c>
      <c r="H31" s="150">
        <v>0</v>
      </c>
      <c r="I31" s="208">
        <f t="shared" si="2"/>
        <v>635.88</v>
      </c>
      <c r="J31" s="163" t="str">
        <f>VLOOKUP($C31,'CEDARS School FRPL'!$C$4:$F$2348,4,FALSE)</f>
        <v>No</v>
      </c>
      <c r="K31" s="140"/>
      <c r="L31" s="140"/>
      <c r="M31" s="141">
        <f>VLOOKUP($C31,'CEDARS School FRPL'!$C$4:$F$2348,3,FALSE)</f>
        <v>0.37759999999999999</v>
      </c>
      <c r="O31" s="199"/>
      <c r="P31" s="200"/>
    </row>
    <row r="32" spans="1:16">
      <c r="A32" s="112" t="s">
        <v>2487</v>
      </c>
      <c r="B32" s="112" t="s">
        <v>1368</v>
      </c>
      <c r="C32" s="106">
        <v>4154</v>
      </c>
      <c r="D32" s="106" t="s">
        <v>1692</v>
      </c>
      <c r="E32" s="150">
        <v>476.14</v>
      </c>
      <c r="F32" s="150">
        <v>0</v>
      </c>
      <c r="G32" s="150">
        <v>0</v>
      </c>
      <c r="H32" s="150">
        <v>0</v>
      </c>
      <c r="I32" s="208">
        <f t="shared" si="2"/>
        <v>476.14</v>
      </c>
      <c r="J32" s="163" t="str">
        <f>VLOOKUP($C32,'CEDARS School FRPL'!$C$4:$F$2348,4,FALSE)</f>
        <v>No</v>
      </c>
      <c r="K32" s="140"/>
      <c r="L32" s="140"/>
      <c r="M32" s="141">
        <f>VLOOKUP($C32,'CEDARS School FRPL'!$C$4:$F$2348,3,FALSE)</f>
        <v>0.35560000000000003</v>
      </c>
      <c r="O32" s="199"/>
      <c r="P32" s="200"/>
    </row>
    <row r="33" spans="1:16">
      <c r="A33" s="112" t="s">
        <v>2487</v>
      </c>
      <c r="B33" s="112" t="s">
        <v>1368</v>
      </c>
      <c r="C33" s="106">
        <v>1714</v>
      </c>
      <c r="D33" s="106" t="s">
        <v>3202</v>
      </c>
      <c r="E33" s="150">
        <v>202.59</v>
      </c>
      <c r="F33" s="150">
        <v>0</v>
      </c>
      <c r="G33" s="150">
        <v>0</v>
      </c>
      <c r="H33" s="150">
        <v>0</v>
      </c>
      <c r="I33" s="208">
        <f t="shared" si="2"/>
        <v>202.59</v>
      </c>
      <c r="J33" s="163" t="str">
        <f>VLOOKUP($C33,'CEDARS School FRPL'!$C$4:$F$2348,4,FALSE)</f>
        <v>No</v>
      </c>
      <c r="K33" s="140"/>
      <c r="L33" s="140"/>
      <c r="M33" s="141">
        <f>VLOOKUP($C33,'CEDARS School FRPL'!$C$4:$F$2348,3,FALSE)</f>
        <v>0.2404</v>
      </c>
      <c r="O33" s="199"/>
      <c r="P33" s="200"/>
    </row>
    <row r="34" spans="1:16">
      <c r="A34" s="112" t="s">
        <v>2487</v>
      </c>
      <c r="B34" s="112" t="s">
        <v>1368</v>
      </c>
      <c r="C34" s="106">
        <v>4287</v>
      </c>
      <c r="D34" s="106" t="s">
        <v>1693</v>
      </c>
      <c r="E34" s="150">
        <v>92.53</v>
      </c>
      <c r="F34" s="150">
        <v>1.93</v>
      </c>
      <c r="G34" s="150">
        <v>0</v>
      </c>
      <c r="H34" s="150">
        <v>0</v>
      </c>
      <c r="I34" s="208">
        <f t="shared" si="2"/>
        <v>94.460000000000008</v>
      </c>
      <c r="J34" s="163" t="str">
        <f>VLOOKUP($C34,'CEDARS School FRPL'!$C$4:$F$2348,4,FALSE)</f>
        <v>No</v>
      </c>
      <c r="K34" s="140"/>
      <c r="L34" s="140"/>
      <c r="M34" s="141">
        <f>VLOOKUP($C34,'CEDARS School FRPL'!$C$4:$F$2348,3,FALSE)</f>
        <v>0.4526</v>
      </c>
      <c r="O34" s="199"/>
      <c r="P34" s="200"/>
    </row>
    <row r="35" spans="1:16">
      <c r="A35" s="112" t="s">
        <v>2274</v>
      </c>
      <c r="B35" s="112" t="s">
        <v>2809</v>
      </c>
      <c r="C35" s="106">
        <v>2507</v>
      </c>
      <c r="D35" s="106" t="s">
        <v>32</v>
      </c>
      <c r="E35" s="150">
        <v>318.79000000000002</v>
      </c>
      <c r="F35" s="150">
        <v>1.1499999999999999</v>
      </c>
      <c r="G35" s="150">
        <v>0</v>
      </c>
      <c r="H35" s="150">
        <v>0</v>
      </c>
      <c r="I35" s="208">
        <f t="shared" si="2"/>
        <v>319.94</v>
      </c>
      <c r="J35" s="163" t="str">
        <f>VLOOKUP($C35,'CEDARS School FRPL'!$C$4:$F$2348,4,FALSE)</f>
        <v>No</v>
      </c>
      <c r="K35" s="140"/>
      <c r="L35" s="140"/>
      <c r="M35" s="141">
        <f>VLOOKUP($C35,'CEDARS School FRPL'!$C$4:$F$2348,3,FALSE)</f>
        <v>0.38900000000000001</v>
      </c>
      <c r="O35" s="199"/>
      <c r="P35" s="200"/>
    </row>
    <row r="36" spans="1:16">
      <c r="A36" s="112" t="s">
        <v>2274</v>
      </c>
      <c r="B36" s="112" t="s">
        <v>2809</v>
      </c>
      <c r="C36" s="106">
        <v>2434</v>
      </c>
      <c r="D36" s="106" t="s">
        <v>31</v>
      </c>
      <c r="E36" s="150">
        <v>284.60000000000002</v>
      </c>
      <c r="F36" s="150">
        <v>9.73</v>
      </c>
      <c r="G36" s="150">
        <v>0</v>
      </c>
      <c r="H36" s="150">
        <v>0</v>
      </c>
      <c r="I36" s="208">
        <f t="shared" si="2"/>
        <v>294.33000000000004</v>
      </c>
      <c r="J36" s="163" t="str">
        <f>VLOOKUP($C36,'CEDARS School FRPL'!$C$4:$F$2348,4,FALSE)</f>
        <v>No</v>
      </c>
      <c r="K36" s="140"/>
      <c r="L36" s="140"/>
      <c r="M36" s="141">
        <f>VLOOKUP($C36,'CEDARS School FRPL'!$C$4:$F$2348,3,FALSE)</f>
        <v>0.28849999999999998</v>
      </c>
      <c r="O36" s="199"/>
      <c r="P36" s="200"/>
    </row>
    <row r="37" spans="1:16">
      <c r="A37" s="112" t="s">
        <v>2370</v>
      </c>
      <c r="B37" s="112" t="s">
        <v>2810</v>
      </c>
      <c r="C37" s="106">
        <v>3825</v>
      </c>
      <c r="D37" s="106" t="s">
        <v>820</v>
      </c>
      <c r="E37" s="150">
        <v>599.20000000000005</v>
      </c>
      <c r="F37" s="150">
        <v>0</v>
      </c>
      <c r="G37" s="150">
        <v>0</v>
      </c>
      <c r="H37" s="150">
        <v>0</v>
      </c>
      <c r="I37" s="208">
        <f t="shared" si="2"/>
        <v>599.20000000000005</v>
      </c>
      <c r="J37" s="163" t="str">
        <f>VLOOKUP($C37,'CEDARS School FRPL'!$C$4:$F$2348,4,FALSE)</f>
        <v>Yes</v>
      </c>
      <c r="K37" s="140"/>
      <c r="L37" s="140"/>
      <c r="M37" s="141">
        <f>VLOOKUP($C37,'CEDARS School FRPL'!$C$4:$F$2348,3,FALSE)</f>
        <v>0.57820000000000005</v>
      </c>
      <c r="O37" s="199"/>
      <c r="P37" s="200"/>
    </row>
    <row r="38" spans="1:16">
      <c r="A38" s="112" t="s">
        <v>2370</v>
      </c>
      <c r="B38" s="112" t="s">
        <v>2810</v>
      </c>
      <c r="C38" s="106">
        <v>5082</v>
      </c>
      <c r="D38" s="106" t="s">
        <v>828</v>
      </c>
      <c r="E38" s="150">
        <v>497.73</v>
      </c>
      <c r="F38" s="150">
        <v>0</v>
      </c>
      <c r="G38" s="150">
        <v>0</v>
      </c>
      <c r="H38" s="150">
        <v>0</v>
      </c>
      <c r="I38" s="208">
        <f t="shared" si="2"/>
        <v>497.73</v>
      </c>
      <c r="J38" s="163" t="str">
        <f>VLOOKUP($C38,'CEDARS School FRPL'!$C$4:$F$2348,4,FALSE)</f>
        <v>Yes</v>
      </c>
      <c r="K38" s="140"/>
      <c r="L38" s="140"/>
      <c r="M38" s="141">
        <f>VLOOKUP($C38,'CEDARS School FRPL'!$C$4:$F$2348,3,FALSE)</f>
        <v>0.51390000000000002</v>
      </c>
      <c r="O38" s="199"/>
      <c r="P38" s="200"/>
    </row>
    <row r="39" spans="1:16">
      <c r="A39" s="112" t="s">
        <v>2370</v>
      </c>
      <c r="B39" s="112" t="s">
        <v>2810</v>
      </c>
      <c r="C39" s="106">
        <v>5037</v>
      </c>
      <c r="D39" s="106" t="s">
        <v>826</v>
      </c>
      <c r="E39" s="150">
        <v>1489.94</v>
      </c>
      <c r="F39" s="150">
        <v>184.76</v>
      </c>
      <c r="G39" s="150">
        <v>0</v>
      </c>
      <c r="H39" s="150">
        <v>0</v>
      </c>
      <c r="I39" s="208">
        <f t="shared" si="2"/>
        <v>1674.7</v>
      </c>
      <c r="J39" s="163" t="str">
        <f>VLOOKUP($C39,'CEDARS School FRPL'!$C$4:$F$2348,4,FALSE)</f>
        <v>No</v>
      </c>
      <c r="K39" s="140"/>
      <c r="L39" s="140"/>
      <c r="M39" s="141">
        <f>VLOOKUP($C39,'CEDARS School FRPL'!$C$4:$F$2348,3,FALSE)</f>
        <v>0.47189999999999999</v>
      </c>
      <c r="O39" s="199"/>
      <c r="P39" s="200"/>
    </row>
    <row r="40" spans="1:16">
      <c r="A40" s="112" t="s">
        <v>2370</v>
      </c>
      <c r="B40" s="112" t="s">
        <v>2810</v>
      </c>
      <c r="C40" s="106">
        <v>5522</v>
      </c>
      <c r="D40" s="106" t="s">
        <v>3188</v>
      </c>
      <c r="E40" s="150">
        <v>0</v>
      </c>
      <c r="F40" s="150">
        <v>0</v>
      </c>
      <c r="G40" s="150">
        <v>0</v>
      </c>
      <c r="H40" s="150">
        <v>0</v>
      </c>
      <c r="I40" s="208">
        <f t="shared" si="2"/>
        <v>0</v>
      </c>
      <c r="J40" s="163" t="str">
        <f>VLOOKUP($C40,'CEDARS School FRPL'!$C$4:$F$2348,4,FALSE)</f>
        <v>No</v>
      </c>
      <c r="K40" s="140"/>
      <c r="L40" s="140"/>
      <c r="M40" s="141">
        <f>VLOOKUP($C40,'CEDARS School FRPL'!$C$4:$F$2348,3,FALSE)</f>
        <v>0.39800000000000002</v>
      </c>
      <c r="O40" s="199"/>
      <c r="P40" s="200"/>
    </row>
    <row r="41" spans="1:16">
      <c r="A41" s="112" t="s">
        <v>2370</v>
      </c>
      <c r="B41" s="112" t="s">
        <v>2810</v>
      </c>
      <c r="C41" s="106">
        <v>4474</v>
      </c>
      <c r="D41" s="106" t="s">
        <v>825</v>
      </c>
      <c r="E41" s="150">
        <v>1614.8</v>
      </c>
      <c r="F41" s="150">
        <v>180.31</v>
      </c>
      <c r="G41" s="150">
        <v>0</v>
      </c>
      <c r="H41" s="150">
        <v>0</v>
      </c>
      <c r="I41" s="208">
        <f t="shared" si="2"/>
        <v>1795.11</v>
      </c>
      <c r="J41" s="163" t="str">
        <f>VLOOKUP($C41,'CEDARS School FRPL'!$C$4:$F$2348,4,FALSE)</f>
        <v>No</v>
      </c>
      <c r="K41" s="140"/>
      <c r="L41" s="140"/>
      <c r="M41" s="141">
        <f>VLOOKUP($C41,'CEDARS School FRPL'!$C$4:$F$2348,3,FALSE)</f>
        <v>0.38290000000000002</v>
      </c>
      <c r="O41" s="199"/>
      <c r="P41" s="200"/>
    </row>
    <row r="42" spans="1:16">
      <c r="A42" s="112" t="s">
        <v>2370</v>
      </c>
      <c r="B42" s="112" t="s">
        <v>2810</v>
      </c>
      <c r="C42" s="106">
        <v>2795</v>
      </c>
      <c r="D42" s="106" t="s">
        <v>814</v>
      </c>
      <c r="E42" s="150">
        <v>1579.8</v>
      </c>
      <c r="F42" s="150">
        <v>120.49000000000001</v>
      </c>
      <c r="G42" s="150">
        <v>0</v>
      </c>
      <c r="H42" s="150">
        <v>0</v>
      </c>
      <c r="I42" s="208">
        <f t="shared" si="2"/>
        <v>1700.29</v>
      </c>
      <c r="J42" s="163" t="str">
        <f>VLOOKUP($C42,'CEDARS School FRPL'!$C$4:$F$2348,4,FALSE)</f>
        <v>Yes</v>
      </c>
      <c r="K42" s="140"/>
      <c r="L42" s="140"/>
      <c r="M42" s="141">
        <f>VLOOKUP($C42,'CEDARS School FRPL'!$C$4:$F$2348,3,FALSE)</f>
        <v>0.6018</v>
      </c>
      <c r="O42" s="199"/>
      <c r="P42" s="200"/>
    </row>
    <row r="43" spans="1:16">
      <c r="A43" s="112" t="s">
        <v>2370</v>
      </c>
      <c r="B43" s="112" t="s">
        <v>2810</v>
      </c>
      <c r="C43" s="106">
        <v>5610</v>
      </c>
      <c r="D43" s="106" t="s">
        <v>3203</v>
      </c>
      <c r="E43" s="150">
        <v>371.7</v>
      </c>
      <c r="F43" s="150">
        <v>0</v>
      </c>
      <c r="G43" s="150">
        <v>0</v>
      </c>
      <c r="H43" s="150">
        <v>0</v>
      </c>
      <c r="I43" s="208">
        <f t="shared" si="2"/>
        <v>371.7</v>
      </c>
      <c r="J43" s="163" t="str">
        <f>VLOOKUP($C43,'CEDARS School FRPL'!$C$4:$F$2348,4,FALSE)</f>
        <v>No</v>
      </c>
      <c r="K43" s="140"/>
      <c r="L43" s="140"/>
      <c r="M43" s="141">
        <f>VLOOKUP($C43,'CEDARS School FRPL'!$C$4:$F$2348,3,FALSE)</f>
        <v>0.34300000000000003</v>
      </c>
      <c r="O43" s="199"/>
      <c r="P43" s="200"/>
    </row>
    <row r="44" spans="1:16">
      <c r="A44" s="112" t="s">
        <v>2370</v>
      </c>
      <c r="B44" s="112" t="s">
        <v>2810</v>
      </c>
      <c r="C44" s="106">
        <v>2394</v>
      </c>
      <c r="D44" s="106" t="s">
        <v>231</v>
      </c>
      <c r="E44" s="150">
        <v>874.48</v>
      </c>
      <c r="F44" s="150">
        <v>0</v>
      </c>
      <c r="G44" s="150">
        <v>0</v>
      </c>
      <c r="H44" s="150">
        <v>0</v>
      </c>
      <c r="I44" s="208">
        <f t="shared" si="2"/>
        <v>874.48</v>
      </c>
      <c r="J44" s="163" t="str">
        <f>VLOOKUP($C44,'CEDARS School FRPL'!$C$4:$F$2348,4,FALSE)</f>
        <v>Yes</v>
      </c>
      <c r="K44" s="140"/>
      <c r="L44" s="140"/>
      <c r="M44" s="141">
        <f>VLOOKUP($C44,'CEDARS School FRPL'!$C$4:$F$2348,3,FALSE)</f>
        <v>0.62050000000000005</v>
      </c>
      <c r="O44" s="199"/>
      <c r="P44" s="200"/>
    </row>
    <row r="45" spans="1:16">
      <c r="A45" s="112" t="s">
        <v>2370</v>
      </c>
      <c r="B45" s="112" t="s">
        <v>2810</v>
      </c>
      <c r="C45" s="106">
        <v>3439</v>
      </c>
      <c r="D45" s="106" t="s">
        <v>194</v>
      </c>
      <c r="E45" s="150">
        <v>516.70000000000005</v>
      </c>
      <c r="F45" s="150">
        <v>0</v>
      </c>
      <c r="G45" s="150">
        <v>0</v>
      </c>
      <c r="H45" s="150">
        <v>0</v>
      </c>
      <c r="I45" s="208">
        <f t="shared" si="2"/>
        <v>516.70000000000005</v>
      </c>
      <c r="J45" s="163" t="str">
        <f>VLOOKUP($C45,'CEDARS School FRPL'!$C$4:$F$2348,4,FALSE)</f>
        <v>Yes</v>
      </c>
      <c r="K45" s="140"/>
      <c r="L45" s="140"/>
      <c r="M45" s="141">
        <f>VLOOKUP($C45,'CEDARS School FRPL'!$C$4:$F$2348,3,FALSE)</f>
        <v>0.70320000000000005</v>
      </c>
      <c r="O45" s="199"/>
      <c r="P45" s="200"/>
    </row>
    <row r="46" spans="1:16">
      <c r="A46" s="112" t="s">
        <v>2370</v>
      </c>
      <c r="B46" s="112" t="s">
        <v>2810</v>
      </c>
      <c r="C46" s="106">
        <v>2932</v>
      </c>
      <c r="D46" s="106" t="s">
        <v>815</v>
      </c>
      <c r="E46" s="150">
        <v>466.4</v>
      </c>
      <c r="F46" s="150">
        <v>0</v>
      </c>
      <c r="G46" s="150">
        <v>0</v>
      </c>
      <c r="H46" s="150">
        <v>0</v>
      </c>
      <c r="I46" s="208">
        <f t="shared" si="2"/>
        <v>466.4</v>
      </c>
      <c r="J46" s="163" t="str">
        <f>VLOOKUP($C46,'CEDARS School FRPL'!$C$4:$F$2348,4,FALSE)</f>
        <v>Yes</v>
      </c>
      <c r="K46" s="140"/>
      <c r="L46" s="140"/>
      <c r="M46" s="141">
        <f>VLOOKUP($C46,'CEDARS School FRPL'!$C$4:$F$2348,3,FALSE)</f>
        <v>0.76990000000000003</v>
      </c>
      <c r="O46" s="199"/>
      <c r="P46" s="200"/>
    </row>
    <row r="47" spans="1:16">
      <c r="A47" s="112" t="s">
        <v>2370</v>
      </c>
      <c r="B47" s="112" t="s">
        <v>2810</v>
      </c>
      <c r="C47" s="106">
        <v>3745</v>
      </c>
      <c r="D47" s="106" t="s">
        <v>819</v>
      </c>
      <c r="E47" s="150">
        <v>514.98</v>
      </c>
      <c r="F47" s="150">
        <v>0</v>
      </c>
      <c r="G47" s="150">
        <v>0</v>
      </c>
      <c r="H47" s="150">
        <v>0</v>
      </c>
      <c r="I47" s="208">
        <f t="shared" si="2"/>
        <v>514.98</v>
      </c>
      <c r="J47" s="163" t="str">
        <f>VLOOKUP($C47,'CEDARS School FRPL'!$C$4:$F$2348,4,FALSE)</f>
        <v>No</v>
      </c>
      <c r="K47" s="140"/>
      <c r="L47" s="140"/>
      <c r="M47" s="141">
        <f>VLOOKUP($C47,'CEDARS School FRPL'!$C$4:$F$2348,3,FALSE)</f>
        <v>0.43719999999999998</v>
      </c>
      <c r="O47" s="199"/>
      <c r="P47" s="200"/>
    </row>
    <row r="48" spans="1:16">
      <c r="A48" s="112" t="s">
        <v>2370</v>
      </c>
      <c r="B48" s="112" t="s">
        <v>2810</v>
      </c>
      <c r="C48" s="106">
        <v>3669</v>
      </c>
      <c r="D48" s="106" t="s">
        <v>818</v>
      </c>
      <c r="E48" s="150">
        <v>393.5</v>
      </c>
      <c r="F48" s="150">
        <v>0</v>
      </c>
      <c r="G48" s="150">
        <v>0</v>
      </c>
      <c r="H48" s="150">
        <v>0</v>
      </c>
      <c r="I48" s="208">
        <f t="shared" si="2"/>
        <v>393.5</v>
      </c>
      <c r="J48" s="163" t="str">
        <f>VLOOKUP($C48,'CEDARS School FRPL'!$C$4:$F$2348,4,FALSE)</f>
        <v>Yes</v>
      </c>
      <c r="K48" s="140"/>
      <c r="L48" s="140"/>
      <c r="M48" s="141">
        <f>VLOOKUP($C48,'CEDARS School FRPL'!$C$4:$F$2348,3,FALSE)</f>
        <v>0.73499999999999999</v>
      </c>
      <c r="O48" s="199"/>
      <c r="P48" s="200"/>
    </row>
    <row r="49" spans="1:16">
      <c r="A49" s="112" t="s">
        <v>2370</v>
      </c>
      <c r="B49" s="112" t="s">
        <v>2810</v>
      </c>
      <c r="C49" s="106">
        <v>4347</v>
      </c>
      <c r="D49" s="106" t="s">
        <v>750</v>
      </c>
      <c r="E49" s="150">
        <v>534.5</v>
      </c>
      <c r="F49" s="150">
        <v>0</v>
      </c>
      <c r="G49" s="150">
        <v>0</v>
      </c>
      <c r="H49" s="150">
        <v>0</v>
      </c>
      <c r="I49" s="208">
        <f t="shared" si="2"/>
        <v>534.5</v>
      </c>
      <c r="J49" s="163" t="str">
        <f>VLOOKUP($C49,'CEDARS School FRPL'!$C$4:$F$2348,4,FALSE)</f>
        <v>No</v>
      </c>
      <c r="K49" s="140"/>
      <c r="L49" s="140"/>
      <c r="M49" s="141">
        <f>VLOOKUP($C49,'CEDARS School FRPL'!$C$4:$F$2348,3,FALSE)</f>
        <v>0.42509999999999998</v>
      </c>
      <c r="O49" s="199"/>
      <c r="P49" s="200"/>
    </row>
    <row r="50" spans="1:16">
      <c r="A50" s="112" t="s">
        <v>2370</v>
      </c>
      <c r="B50" s="112" t="s">
        <v>2810</v>
      </c>
      <c r="C50" s="106">
        <v>4417</v>
      </c>
      <c r="D50" s="106" t="s">
        <v>823</v>
      </c>
      <c r="E50" s="150">
        <v>483.2</v>
      </c>
      <c r="F50" s="150">
        <v>0</v>
      </c>
      <c r="G50" s="150">
        <v>0</v>
      </c>
      <c r="H50" s="150">
        <v>0</v>
      </c>
      <c r="I50" s="208">
        <f t="shared" si="2"/>
        <v>483.2</v>
      </c>
      <c r="J50" s="163" t="str">
        <f>VLOOKUP($C50,'CEDARS School FRPL'!$C$4:$F$2348,4,FALSE)</f>
        <v>Yes</v>
      </c>
      <c r="K50" s="140"/>
      <c r="L50" s="140"/>
      <c r="M50" s="141">
        <f>VLOOKUP($C50,'CEDARS School FRPL'!$C$4:$F$2348,3,FALSE)</f>
        <v>0.5232</v>
      </c>
      <c r="O50" s="199"/>
      <c r="P50" s="200"/>
    </row>
    <row r="51" spans="1:16">
      <c r="A51" s="112" t="s">
        <v>2370</v>
      </c>
      <c r="B51" s="112" t="s">
        <v>2810</v>
      </c>
      <c r="C51" s="106">
        <v>4120</v>
      </c>
      <c r="D51" s="106" t="s">
        <v>821</v>
      </c>
      <c r="E51" s="150">
        <v>427.43</v>
      </c>
      <c r="F51" s="150">
        <v>0</v>
      </c>
      <c r="G51" s="150">
        <v>0</v>
      </c>
      <c r="H51" s="150">
        <v>0</v>
      </c>
      <c r="I51" s="208">
        <f t="shared" si="2"/>
        <v>427.43</v>
      </c>
      <c r="J51" s="163" t="str">
        <f>VLOOKUP($C51,'CEDARS School FRPL'!$C$4:$F$2348,4,FALSE)</f>
        <v>No</v>
      </c>
      <c r="K51" s="140"/>
      <c r="L51" s="140"/>
      <c r="M51" s="141">
        <f>VLOOKUP($C51,'CEDARS School FRPL'!$C$4:$F$2348,3,FALSE)</f>
        <v>0.38790000000000002</v>
      </c>
      <c r="O51" s="199"/>
      <c r="P51" s="200"/>
    </row>
    <row r="52" spans="1:16">
      <c r="A52" s="112" t="s">
        <v>2370</v>
      </c>
      <c r="B52" s="112" t="s">
        <v>2810</v>
      </c>
      <c r="C52" s="106">
        <v>5051</v>
      </c>
      <c r="D52" s="106" t="s">
        <v>827</v>
      </c>
      <c r="E52" s="150">
        <v>529.6</v>
      </c>
      <c r="F52" s="150">
        <v>0</v>
      </c>
      <c r="G52" s="150">
        <v>0</v>
      </c>
      <c r="H52" s="150">
        <v>0</v>
      </c>
      <c r="I52" s="208">
        <f t="shared" si="2"/>
        <v>529.6</v>
      </c>
      <c r="J52" s="163" t="str">
        <f>VLOOKUP($C52,'CEDARS School FRPL'!$C$4:$F$2348,4,FALSE)</f>
        <v>No</v>
      </c>
      <c r="K52" s="140"/>
      <c r="L52" s="140"/>
      <c r="M52" s="141">
        <f>VLOOKUP($C52,'CEDARS School FRPL'!$C$4:$F$2348,3,FALSE)</f>
        <v>0.2505</v>
      </c>
      <c r="O52" s="199"/>
      <c r="P52" s="200"/>
    </row>
    <row r="53" spans="1:16">
      <c r="A53" s="112" t="s">
        <v>2370</v>
      </c>
      <c r="B53" s="112" t="s">
        <v>2810</v>
      </c>
      <c r="C53" s="106">
        <v>3525</v>
      </c>
      <c r="D53" s="106" t="s">
        <v>817</v>
      </c>
      <c r="E53" s="150">
        <v>614</v>
      </c>
      <c r="F53" s="150">
        <v>0</v>
      </c>
      <c r="G53" s="150">
        <v>0</v>
      </c>
      <c r="H53" s="150">
        <v>0</v>
      </c>
      <c r="I53" s="208">
        <f t="shared" si="2"/>
        <v>614</v>
      </c>
      <c r="J53" s="163" t="str">
        <f>VLOOKUP($C53,'CEDARS School FRPL'!$C$4:$F$2348,4,FALSE)</f>
        <v>Yes</v>
      </c>
      <c r="K53" s="140"/>
      <c r="L53" s="140"/>
      <c r="M53" s="141">
        <f>VLOOKUP($C53,'CEDARS School FRPL'!$C$4:$F$2348,3,FALSE)</f>
        <v>0.73450000000000004</v>
      </c>
      <c r="O53" s="199"/>
      <c r="P53" s="200"/>
    </row>
    <row r="54" spans="1:16">
      <c r="A54" s="112" t="s">
        <v>2370</v>
      </c>
      <c r="B54" s="112" t="s">
        <v>2810</v>
      </c>
      <c r="C54" s="106">
        <v>4462</v>
      </c>
      <c r="D54" s="106" t="s">
        <v>824</v>
      </c>
      <c r="E54" s="150">
        <v>1036.26</v>
      </c>
      <c r="F54" s="150">
        <v>0</v>
      </c>
      <c r="G54" s="150">
        <v>0</v>
      </c>
      <c r="H54" s="150">
        <v>0</v>
      </c>
      <c r="I54" s="208">
        <f t="shared" si="2"/>
        <v>1036.26</v>
      </c>
      <c r="J54" s="163" t="str">
        <f>VLOOKUP($C54,'CEDARS School FRPL'!$C$4:$F$2348,4,FALSE)</f>
        <v>Yes</v>
      </c>
      <c r="K54" s="140"/>
      <c r="L54" s="140"/>
      <c r="M54" s="141">
        <f>VLOOKUP($C54,'CEDARS School FRPL'!$C$4:$F$2348,3,FALSE)</f>
        <v>0.50239999999999996</v>
      </c>
      <c r="O54" s="199"/>
      <c r="P54" s="200"/>
    </row>
    <row r="55" spans="1:16">
      <c r="A55" s="112" t="s">
        <v>2370</v>
      </c>
      <c r="B55" s="112" t="s">
        <v>2810</v>
      </c>
      <c r="C55" s="106">
        <v>3169</v>
      </c>
      <c r="D55" s="106" t="s">
        <v>816</v>
      </c>
      <c r="E55" s="150">
        <v>956.46</v>
      </c>
      <c r="F55" s="150">
        <v>0</v>
      </c>
      <c r="G55" s="150">
        <v>0</v>
      </c>
      <c r="H55" s="150">
        <v>0</v>
      </c>
      <c r="I55" s="208">
        <f t="shared" si="2"/>
        <v>956.46</v>
      </c>
      <c r="J55" s="163" t="str">
        <f>VLOOKUP($C55,'CEDARS School FRPL'!$C$4:$F$2348,4,FALSE)</f>
        <v>Yes</v>
      </c>
      <c r="K55" s="140"/>
      <c r="L55" s="140"/>
      <c r="M55" s="141">
        <f>VLOOKUP($C55,'CEDARS School FRPL'!$C$4:$F$2348,3,FALSE)</f>
        <v>0.72440000000000004</v>
      </c>
      <c r="O55" s="199"/>
      <c r="P55" s="200"/>
    </row>
    <row r="56" spans="1:16">
      <c r="A56" s="112" t="s">
        <v>2370</v>
      </c>
      <c r="B56" s="112" t="s">
        <v>2810</v>
      </c>
      <c r="C56" s="106">
        <v>3227</v>
      </c>
      <c r="D56" s="106" t="s">
        <v>244</v>
      </c>
      <c r="E56" s="150">
        <v>414.4</v>
      </c>
      <c r="F56" s="150">
        <v>0</v>
      </c>
      <c r="G56" s="150">
        <v>0</v>
      </c>
      <c r="H56" s="150">
        <v>0</v>
      </c>
      <c r="I56" s="208">
        <f t="shared" si="2"/>
        <v>414.4</v>
      </c>
      <c r="J56" s="163" t="str">
        <f>VLOOKUP($C56,'CEDARS School FRPL'!$C$4:$F$2348,4,FALSE)</f>
        <v>Yes</v>
      </c>
      <c r="K56" s="140"/>
      <c r="L56" s="140"/>
      <c r="M56" s="141">
        <f>VLOOKUP($C56,'CEDARS School FRPL'!$C$4:$F$2348,3,FALSE)</f>
        <v>0.80330000000000001</v>
      </c>
      <c r="O56" s="199"/>
      <c r="P56" s="200"/>
    </row>
    <row r="57" spans="1:16">
      <c r="A57" s="112" t="s">
        <v>2370</v>
      </c>
      <c r="B57" s="112" t="s">
        <v>2810</v>
      </c>
      <c r="C57" s="106">
        <v>4385</v>
      </c>
      <c r="D57" s="106" t="s">
        <v>822</v>
      </c>
      <c r="E57" s="150">
        <v>994.48</v>
      </c>
      <c r="F57" s="150">
        <v>0</v>
      </c>
      <c r="G57" s="150">
        <v>0</v>
      </c>
      <c r="H57" s="150">
        <v>0</v>
      </c>
      <c r="I57" s="208">
        <f t="shared" si="2"/>
        <v>994.48</v>
      </c>
      <c r="J57" s="163" t="str">
        <f>VLOOKUP($C57,'CEDARS School FRPL'!$C$4:$F$2348,4,FALSE)</f>
        <v>Yes</v>
      </c>
      <c r="K57" s="140"/>
      <c r="L57" s="140"/>
      <c r="M57" s="141">
        <f>VLOOKUP($C57,'CEDARS School FRPL'!$C$4:$F$2348,3,FALSE)</f>
        <v>0.54300000000000004</v>
      </c>
      <c r="O57" s="199"/>
      <c r="P57" s="200"/>
    </row>
    <row r="58" spans="1:16">
      <c r="A58" s="112" t="s">
        <v>2370</v>
      </c>
      <c r="B58" s="112" t="s">
        <v>2810</v>
      </c>
      <c r="C58" s="106">
        <v>1915</v>
      </c>
      <c r="D58" s="106" t="s">
        <v>689</v>
      </c>
      <c r="E58" s="150">
        <v>0</v>
      </c>
      <c r="F58" s="150">
        <v>0</v>
      </c>
      <c r="G58" s="150">
        <v>0</v>
      </c>
      <c r="H58" s="150">
        <v>0</v>
      </c>
      <c r="I58" s="208">
        <f t="shared" si="2"/>
        <v>0</v>
      </c>
      <c r="J58" s="163" t="str">
        <f>VLOOKUP($C58,'CEDARS School FRPL'!$C$4:$F$2348,4,FALSE)</f>
        <v>No</v>
      </c>
      <c r="K58" s="140"/>
      <c r="L58" s="140"/>
      <c r="M58" s="141">
        <f>VLOOKUP($C58,'CEDARS School FRPL'!$C$4:$F$2348,3,FALSE)</f>
        <v>0.38190000000000002</v>
      </c>
      <c r="O58" s="199"/>
      <c r="P58" s="200"/>
    </row>
    <row r="59" spans="1:16">
      <c r="A59" s="112" t="s">
        <v>2370</v>
      </c>
      <c r="B59" s="112" t="s">
        <v>2810</v>
      </c>
      <c r="C59" s="106">
        <v>2659</v>
      </c>
      <c r="D59" s="106" t="s">
        <v>812</v>
      </c>
      <c r="E59" s="150">
        <v>430.4</v>
      </c>
      <c r="F59" s="150">
        <v>0</v>
      </c>
      <c r="G59" s="150">
        <v>0</v>
      </c>
      <c r="H59" s="150">
        <v>0</v>
      </c>
      <c r="I59" s="208">
        <f t="shared" si="2"/>
        <v>430.4</v>
      </c>
      <c r="J59" s="163" t="str">
        <f>VLOOKUP($C59,'CEDARS School FRPL'!$C$4:$F$2348,4,FALSE)</f>
        <v>Yes</v>
      </c>
      <c r="K59" s="140"/>
      <c r="L59" s="140"/>
      <c r="M59" s="141">
        <f>VLOOKUP($C59,'CEDARS School FRPL'!$C$4:$F$2348,3,FALSE)</f>
        <v>0.64870000000000005</v>
      </c>
      <c r="O59" s="199"/>
      <c r="P59" s="200"/>
    </row>
    <row r="60" spans="1:16">
      <c r="A60" s="112" t="s">
        <v>2370</v>
      </c>
      <c r="B60" s="112" t="s">
        <v>2810</v>
      </c>
      <c r="C60" s="106">
        <v>2326</v>
      </c>
      <c r="D60" s="106" t="s">
        <v>40</v>
      </c>
      <c r="E60" s="150">
        <v>510.3</v>
      </c>
      <c r="F60" s="150">
        <v>0</v>
      </c>
      <c r="G60" s="150">
        <v>0</v>
      </c>
      <c r="H60" s="150">
        <v>0</v>
      </c>
      <c r="I60" s="208">
        <f t="shared" si="2"/>
        <v>510.3</v>
      </c>
      <c r="J60" s="163" t="str">
        <f>VLOOKUP($C60,'CEDARS School FRPL'!$C$4:$F$2348,4,FALSE)</f>
        <v>Yes</v>
      </c>
      <c r="K60" s="140"/>
      <c r="L60" s="140"/>
      <c r="M60" s="141">
        <f>VLOOKUP($C60,'CEDARS School FRPL'!$C$4:$F$2348,3,FALSE)</f>
        <v>0.73509999999999998</v>
      </c>
      <c r="O60" s="199"/>
      <c r="P60" s="200"/>
    </row>
    <row r="61" spans="1:16">
      <c r="A61" s="112" t="s">
        <v>2370</v>
      </c>
      <c r="B61" s="112" t="s">
        <v>2810</v>
      </c>
      <c r="C61" s="106">
        <v>2702</v>
      </c>
      <c r="D61" s="106" t="s">
        <v>813</v>
      </c>
      <c r="E61" s="150">
        <v>153.25</v>
      </c>
      <c r="F61" s="150">
        <v>0.3</v>
      </c>
      <c r="G61" s="150">
        <v>72.179999999999993</v>
      </c>
      <c r="H61" s="150">
        <v>2.6</v>
      </c>
      <c r="I61" s="208">
        <f t="shared" si="2"/>
        <v>228.33</v>
      </c>
      <c r="J61" s="163" t="str">
        <f>VLOOKUP($C61,'CEDARS School FRPL'!$C$4:$F$2348,4,FALSE)</f>
        <v>Yes</v>
      </c>
      <c r="K61" s="140"/>
      <c r="L61" s="140"/>
      <c r="M61" s="141">
        <f>VLOOKUP($C61,'CEDARS School FRPL'!$C$4:$F$2348,3,FALSE)</f>
        <v>0.66359999999999997</v>
      </c>
      <c r="O61" s="199"/>
      <c r="P61" s="200"/>
    </row>
    <row r="62" spans="1:16">
      <c r="A62" s="112" t="s">
        <v>2383</v>
      </c>
      <c r="B62" s="112" t="s">
        <v>2811</v>
      </c>
      <c r="C62" s="106">
        <v>2395</v>
      </c>
      <c r="D62" s="106" t="s">
        <v>1038</v>
      </c>
      <c r="E62" s="150">
        <v>1218.1199999999999</v>
      </c>
      <c r="F62" s="150">
        <v>93.71</v>
      </c>
      <c r="G62" s="150">
        <v>0</v>
      </c>
      <c r="H62" s="150">
        <v>0</v>
      </c>
      <c r="I62" s="208">
        <f t="shared" si="2"/>
        <v>1311.83</v>
      </c>
      <c r="J62" s="163" t="str">
        <f>VLOOKUP($C62,'CEDARS School FRPL'!$C$4:$F$2348,4,FALSE)</f>
        <v>No</v>
      </c>
      <c r="K62" s="140"/>
      <c r="L62" s="140"/>
      <c r="M62" s="141">
        <f>VLOOKUP($C62,'CEDARS School FRPL'!$C$4:$F$2348,3,FALSE)</f>
        <v>7.6499999999999999E-2</v>
      </c>
      <c r="O62" s="199"/>
      <c r="P62" s="200"/>
    </row>
    <row r="63" spans="1:16">
      <c r="A63" s="112" t="s">
        <v>2383</v>
      </c>
      <c r="B63" s="112" t="s">
        <v>2811</v>
      </c>
      <c r="C63" s="106">
        <v>1939</v>
      </c>
      <c r="D63" s="106" t="s">
        <v>1037</v>
      </c>
      <c r="E63" s="150">
        <v>4.5</v>
      </c>
      <c r="F63" s="150">
        <v>0</v>
      </c>
      <c r="G63" s="150">
        <v>0</v>
      </c>
      <c r="H63" s="150">
        <v>0</v>
      </c>
      <c r="I63" s="208">
        <f t="shared" si="2"/>
        <v>4.5</v>
      </c>
      <c r="J63" s="163" t="str">
        <f>VLOOKUP($C63,'CEDARS School FRPL'!$C$4:$F$2348,4,FALSE)</f>
        <v>No</v>
      </c>
      <c r="K63" s="140"/>
      <c r="L63" s="140"/>
      <c r="M63" s="141">
        <f>VLOOKUP($C63,'CEDARS School FRPL'!$C$4:$F$2348,3,FALSE)</f>
        <v>1.9599999999999999E-2</v>
      </c>
      <c r="O63" s="199"/>
      <c r="P63" s="200"/>
    </row>
    <row r="64" spans="1:16">
      <c r="A64" s="112" t="s">
        <v>2383</v>
      </c>
      <c r="B64" s="112" t="s">
        <v>2811</v>
      </c>
      <c r="C64" s="106">
        <v>3552</v>
      </c>
      <c r="D64" s="106" t="s">
        <v>1040</v>
      </c>
      <c r="E64" s="150">
        <v>289.38</v>
      </c>
      <c r="F64" s="150">
        <v>0</v>
      </c>
      <c r="G64" s="150">
        <v>0</v>
      </c>
      <c r="H64" s="150">
        <v>0</v>
      </c>
      <c r="I64" s="208">
        <f t="shared" si="2"/>
        <v>289.38</v>
      </c>
      <c r="J64" s="163" t="str">
        <f>VLOOKUP($C64,'CEDARS School FRPL'!$C$4:$F$2348,4,FALSE)</f>
        <v>No</v>
      </c>
      <c r="K64" s="140"/>
      <c r="L64" s="140"/>
      <c r="M64" s="141">
        <f>VLOOKUP($C64,'CEDARS School FRPL'!$C$4:$F$2348,3,FALSE)</f>
        <v>4.5600000000000002E-2</v>
      </c>
      <c r="O64" s="199"/>
      <c r="P64" s="200"/>
    </row>
    <row r="65" spans="1:16">
      <c r="A65" s="112" t="s">
        <v>2383</v>
      </c>
      <c r="B65" s="112" t="s">
        <v>2811</v>
      </c>
      <c r="C65" s="106">
        <v>3043</v>
      </c>
      <c r="D65" s="106" t="s">
        <v>1039</v>
      </c>
      <c r="E65" s="150">
        <v>303</v>
      </c>
      <c r="F65" s="150">
        <v>0</v>
      </c>
      <c r="G65" s="150">
        <v>0</v>
      </c>
      <c r="H65" s="150">
        <v>0</v>
      </c>
      <c r="I65" s="208">
        <f t="shared" si="2"/>
        <v>303</v>
      </c>
      <c r="J65" s="163" t="str">
        <f>VLOOKUP($C65,'CEDARS School FRPL'!$C$4:$F$2348,4,FALSE)</f>
        <v>No</v>
      </c>
      <c r="K65" s="140"/>
      <c r="L65" s="140"/>
      <c r="M65" s="141">
        <f>VLOOKUP($C65,'CEDARS School FRPL'!$C$4:$F$2348,3,FALSE)</f>
        <v>2.75E-2</v>
      </c>
      <c r="O65" s="199"/>
      <c r="P65" s="200"/>
    </row>
    <row r="66" spans="1:16">
      <c r="A66" s="112" t="s">
        <v>2383</v>
      </c>
      <c r="B66" s="112" t="s">
        <v>2811</v>
      </c>
      <c r="C66" s="106">
        <v>1935</v>
      </c>
      <c r="D66" s="106" t="s">
        <v>1036</v>
      </c>
      <c r="E66" s="150">
        <v>71.14</v>
      </c>
      <c r="F66" s="150">
        <v>15.350000000000001</v>
      </c>
      <c r="G66" s="150">
        <v>0</v>
      </c>
      <c r="H66" s="150">
        <v>0</v>
      </c>
      <c r="I66" s="208">
        <f t="shared" si="2"/>
        <v>86.490000000000009</v>
      </c>
      <c r="J66" s="163" t="str">
        <f>VLOOKUP($C66,'CEDARS School FRPL'!$C$4:$F$2348,4,FALSE)</f>
        <v>No</v>
      </c>
      <c r="K66" s="140"/>
      <c r="L66" s="140"/>
      <c r="M66" s="141">
        <f>VLOOKUP($C66,'CEDARS School FRPL'!$C$4:$F$2348,3,FALSE)</f>
        <v>0.1283</v>
      </c>
      <c r="O66" s="199"/>
      <c r="P66" s="200"/>
    </row>
    <row r="67" spans="1:16">
      <c r="A67" s="112" t="s">
        <v>2383</v>
      </c>
      <c r="B67" s="112" t="s">
        <v>2811</v>
      </c>
      <c r="C67" s="106">
        <v>1841</v>
      </c>
      <c r="D67" s="106" t="s">
        <v>1035</v>
      </c>
      <c r="E67" s="150">
        <v>102.61</v>
      </c>
      <c r="F67" s="150">
        <v>0</v>
      </c>
      <c r="G67" s="150">
        <v>0</v>
      </c>
      <c r="H67" s="150">
        <v>0</v>
      </c>
      <c r="I67" s="208">
        <f t="shared" si="2"/>
        <v>102.61</v>
      </c>
      <c r="J67" s="163" t="str">
        <f>VLOOKUP($C67,'CEDARS School FRPL'!$C$4:$F$2348,4,FALSE)</f>
        <v>No</v>
      </c>
      <c r="K67" s="140"/>
      <c r="L67" s="140"/>
      <c r="M67" s="141">
        <f>VLOOKUP($C67,'CEDARS School FRPL'!$C$4:$F$2348,3,FALSE)</f>
        <v>0.12859999999999999</v>
      </c>
      <c r="O67" s="199"/>
      <c r="P67" s="200"/>
    </row>
    <row r="68" spans="1:16">
      <c r="A68" s="112" t="s">
        <v>2383</v>
      </c>
      <c r="B68" s="112" t="s">
        <v>2811</v>
      </c>
      <c r="C68" s="106">
        <v>1699</v>
      </c>
      <c r="D68" s="106" t="s">
        <v>1034</v>
      </c>
      <c r="E68" s="150">
        <v>193.84</v>
      </c>
      <c r="F68" s="150">
        <v>0</v>
      </c>
      <c r="G68" s="150">
        <v>0</v>
      </c>
      <c r="H68" s="150">
        <v>0</v>
      </c>
      <c r="I68" s="208">
        <f t="shared" ref="I68:I131" si="3">SUM(E68:H68)</f>
        <v>193.84</v>
      </c>
      <c r="J68" s="163" t="str">
        <f>VLOOKUP($C68,'CEDARS School FRPL'!$C$4:$F$2348,4,FALSE)</f>
        <v>No</v>
      </c>
      <c r="K68" s="140"/>
      <c r="L68" s="140"/>
      <c r="M68" s="141">
        <f>VLOOKUP($C68,'CEDARS School FRPL'!$C$4:$F$2348,3,FALSE)</f>
        <v>5.4199999999999998E-2</v>
      </c>
      <c r="O68" s="199"/>
      <c r="P68" s="200"/>
    </row>
    <row r="69" spans="1:16">
      <c r="A69" s="112" t="s">
        <v>2383</v>
      </c>
      <c r="B69" s="112" t="s">
        <v>2811</v>
      </c>
      <c r="C69" s="106">
        <v>4062</v>
      </c>
      <c r="D69" s="106" t="s">
        <v>1041</v>
      </c>
      <c r="E69" s="150">
        <v>321.2</v>
      </c>
      <c r="F69" s="150">
        <v>0</v>
      </c>
      <c r="G69" s="150">
        <v>0</v>
      </c>
      <c r="H69" s="150">
        <v>0</v>
      </c>
      <c r="I69" s="208">
        <f t="shared" si="3"/>
        <v>321.2</v>
      </c>
      <c r="J69" s="163" t="str">
        <f>VLOOKUP($C69,'CEDARS School FRPL'!$C$4:$F$2348,4,FALSE)</f>
        <v>No</v>
      </c>
      <c r="K69" s="140"/>
      <c r="L69" s="140"/>
      <c r="M69" s="141">
        <f>VLOOKUP($C69,'CEDARS School FRPL'!$C$4:$F$2348,3,FALSE)</f>
        <v>8.3400000000000002E-2</v>
      </c>
      <c r="O69" s="199"/>
      <c r="P69" s="200"/>
    </row>
    <row r="70" spans="1:16">
      <c r="A70" s="112" t="s">
        <v>2383</v>
      </c>
      <c r="B70" s="112" t="s">
        <v>2811</v>
      </c>
      <c r="C70" s="106">
        <v>4542</v>
      </c>
      <c r="D70" s="106" t="s">
        <v>1043</v>
      </c>
      <c r="E70" s="150">
        <v>450.89</v>
      </c>
      <c r="F70" s="150">
        <v>0</v>
      </c>
      <c r="G70" s="150">
        <v>0</v>
      </c>
      <c r="H70" s="150">
        <v>0</v>
      </c>
      <c r="I70" s="208">
        <f t="shared" si="3"/>
        <v>450.89</v>
      </c>
      <c r="J70" s="163" t="str">
        <f>VLOOKUP($C70,'CEDARS School FRPL'!$C$4:$F$2348,4,FALSE)</f>
        <v>No</v>
      </c>
      <c r="K70" s="140"/>
      <c r="L70" s="140"/>
      <c r="M70" s="141">
        <f>VLOOKUP($C70,'CEDARS School FRPL'!$C$4:$F$2348,3,FALSE)</f>
        <v>6.1100000000000002E-2</v>
      </c>
      <c r="O70" s="199"/>
      <c r="P70" s="200"/>
    </row>
    <row r="71" spans="1:16">
      <c r="A71" s="112" t="s">
        <v>2383</v>
      </c>
      <c r="B71" s="112" t="s">
        <v>2811</v>
      </c>
      <c r="C71" s="106">
        <v>4505</v>
      </c>
      <c r="D71" s="106" t="s">
        <v>1042</v>
      </c>
      <c r="E71" s="150">
        <v>517.22</v>
      </c>
      <c r="F71" s="150">
        <v>0</v>
      </c>
      <c r="G71" s="150">
        <v>0</v>
      </c>
      <c r="H71" s="150">
        <v>0</v>
      </c>
      <c r="I71" s="208">
        <f t="shared" si="3"/>
        <v>517.22</v>
      </c>
      <c r="J71" s="163" t="str">
        <f>VLOOKUP($C71,'CEDARS School FRPL'!$C$4:$F$2348,4,FALSE)</f>
        <v>No</v>
      </c>
      <c r="K71" s="140"/>
      <c r="L71" s="140"/>
      <c r="M71" s="141">
        <f>VLOOKUP($C71,'CEDARS School FRPL'!$C$4:$F$2348,3,FALSE)</f>
        <v>7.8899999999999998E-2</v>
      </c>
      <c r="O71" s="199"/>
      <c r="P71" s="200"/>
    </row>
    <row r="72" spans="1:16">
      <c r="A72" s="112" t="s">
        <v>2301</v>
      </c>
      <c r="B72" s="112" t="s">
        <v>2812</v>
      </c>
      <c r="C72" s="106">
        <v>2671</v>
      </c>
      <c r="D72" s="106" t="s">
        <v>269</v>
      </c>
      <c r="E72" s="150">
        <v>470.3</v>
      </c>
      <c r="F72" s="150">
        <v>0</v>
      </c>
      <c r="G72" s="150">
        <v>0</v>
      </c>
      <c r="H72" s="150">
        <v>0</v>
      </c>
      <c r="I72" s="208">
        <f t="shared" si="3"/>
        <v>470.3</v>
      </c>
      <c r="J72" s="163" t="str">
        <f>VLOOKUP($C72,'CEDARS School FRPL'!$C$4:$F$2348,4,FALSE)</f>
        <v>No</v>
      </c>
      <c r="K72" s="140"/>
      <c r="L72" s="140"/>
      <c r="M72" s="141">
        <f>VLOOKUP($C72,'CEDARS School FRPL'!$C$4:$F$2348,3,FALSE)</f>
        <v>0.3261</v>
      </c>
      <c r="O72" s="199"/>
      <c r="P72" s="200"/>
    </row>
    <row r="73" spans="1:16">
      <c r="A73" s="112" t="s">
        <v>2301</v>
      </c>
      <c r="B73" s="112" t="s">
        <v>2812</v>
      </c>
      <c r="C73" s="106">
        <v>2415</v>
      </c>
      <c r="D73" s="106" t="s">
        <v>268</v>
      </c>
      <c r="E73" s="150">
        <v>1437.08</v>
      </c>
      <c r="F73" s="150">
        <v>95.84</v>
      </c>
      <c r="G73" s="150">
        <v>0</v>
      </c>
      <c r="H73" s="150">
        <v>0</v>
      </c>
      <c r="I73" s="208">
        <f t="shared" si="3"/>
        <v>1532.9199999999998</v>
      </c>
      <c r="J73" s="163" t="str">
        <f>VLOOKUP($C73,'CEDARS School FRPL'!$C$4:$F$2348,4,FALSE)</f>
        <v>No</v>
      </c>
      <c r="K73" s="140"/>
      <c r="L73" s="140"/>
      <c r="M73" s="141">
        <f>VLOOKUP($C73,'CEDARS School FRPL'!$C$4:$F$2348,3,FALSE)</f>
        <v>0.27550000000000002</v>
      </c>
      <c r="O73" s="199"/>
      <c r="P73" s="200"/>
    </row>
    <row r="74" spans="1:16">
      <c r="A74" s="112" t="s">
        <v>2301</v>
      </c>
      <c r="B74" s="112" t="s">
        <v>2812</v>
      </c>
      <c r="C74" s="106">
        <v>1836</v>
      </c>
      <c r="D74" s="106" t="s">
        <v>266</v>
      </c>
      <c r="E74" s="150">
        <v>449.7</v>
      </c>
      <c r="F74" s="150">
        <v>62.64</v>
      </c>
      <c r="G74" s="150">
        <v>0</v>
      </c>
      <c r="H74" s="150">
        <v>0</v>
      </c>
      <c r="I74" s="208">
        <f t="shared" si="3"/>
        <v>512.34</v>
      </c>
      <c r="J74" s="163" t="str">
        <f>VLOOKUP($C74,'CEDARS School FRPL'!$C$4:$F$2348,4,FALSE)</f>
        <v>No</v>
      </c>
      <c r="K74" s="140"/>
      <c r="L74" s="140"/>
      <c r="M74" s="141">
        <f>VLOOKUP($C74,'CEDARS School FRPL'!$C$4:$F$2348,3,FALSE)</f>
        <v>0.1925</v>
      </c>
      <c r="O74" s="199"/>
      <c r="P74" s="200"/>
    </row>
    <row r="75" spans="1:16">
      <c r="A75" s="112" t="s">
        <v>2301</v>
      </c>
      <c r="B75" s="112" t="s">
        <v>2812</v>
      </c>
      <c r="C75" s="106">
        <v>4352</v>
      </c>
      <c r="D75" s="106" t="s">
        <v>276</v>
      </c>
      <c r="E75" s="150">
        <v>512.83000000000004</v>
      </c>
      <c r="F75" s="150">
        <v>0</v>
      </c>
      <c r="G75" s="150">
        <v>0</v>
      </c>
      <c r="H75" s="150">
        <v>0</v>
      </c>
      <c r="I75" s="208">
        <f t="shared" si="3"/>
        <v>512.83000000000004</v>
      </c>
      <c r="J75" s="163" t="str">
        <f>VLOOKUP($C75,'CEDARS School FRPL'!$C$4:$F$2348,4,FALSE)</f>
        <v>No</v>
      </c>
      <c r="K75" s="140"/>
      <c r="L75" s="140"/>
      <c r="M75" s="141">
        <f>VLOOKUP($C75,'CEDARS School FRPL'!$C$4:$F$2348,3,FALSE)</f>
        <v>0.33689999999999998</v>
      </c>
      <c r="O75" s="199"/>
      <c r="P75" s="200"/>
    </row>
    <row r="76" spans="1:16">
      <c r="A76" s="112" t="s">
        <v>2301</v>
      </c>
      <c r="B76" s="112" t="s">
        <v>2812</v>
      </c>
      <c r="C76" s="106">
        <v>5133</v>
      </c>
      <c r="D76" s="106" t="s">
        <v>282</v>
      </c>
      <c r="E76" s="150">
        <v>555.80999999999995</v>
      </c>
      <c r="F76" s="150">
        <v>0</v>
      </c>
      <c r="G76" s="150">
        <v>0</v>
      </c>
      <c r="H76" s="150">
        <v>0</v>
      </c>
      <c r="I76" s="208">
        <f t="shared" si="3"/>
        <v>555.80999999999995</v>
      </c>
      <c r="J76" s="163" t="str">
        <f>VLOOKUP($C76,'CEDARS School FRPL'!$C$4:$F$2348,4,FALSE)</f>
        <v>No</v>
      </c>
      <c r="K76" s="140"/>
      <c r="L76" s="140"/>
      <c r="M76" s="141">
        <f>VLOOKUP($C76,'CEDARS School FRPL'!$C$4:$F$2348,3,FALSE)</f>
        <v>0.3362</v>
      </c>
      <c r="O76" s="199"/>
      <c r="P76" s="200"/>
    </row>
    <row r="77" spans="1:16">
      <c r="A77" s="112" t="s">
        <v>2301</v>
      </c>
      <c r="B77" s="112" t="s">
        <v>2812</v>
      </c>
      <c r="C77" s="106">
        <v>5089</v>
      </c>
      <c r="D77" s="106" t="s">
        <v>278</v>
      </c>
      <c r="E77" s="150">
        <v>460.75</v>
      </c>
      <c r="F77" s="150">
        <v>0</v>
      </c>
      <c r="G77" s="150">
        <v>0</v>
      </c>
      <c r="H77" s="150">
        <v>0</v>
      </c>
      <c r="I77" s="208">
        <f t="shared" si="3"/>
        <v>460.75</v>
      </c>
      <c r="J77" s="163" t="str">
        <f>VLOOKUP($C77,'CEDARS School FRPL'!$C$4:$F$2348,4,FALSE)</f>
        <v>No</v>
      </c>
      <c r="K77" s="140"/>
      <c r="L77" s="140"/>
      <c r="M77" s="141">
        <f>VLOOKUP($C77,'CEDARS School FRPL'!$C$4:$F$2348,3,FALSE)</f>
        <v>0.41420000000000001</v>
      </c>
      <c r="O77" s="199"/>
      <c r="P77" s="200"/>
    </row>
    <row r="78" spans="1:16">
      <c r="A78" s="112" t="s">
        <v>2301</v>
      </c>
      <c r="B78" s="112" t="s">
        <v>2812</v>
      </c>
      <c r="C78" s="106">
        <v>5090</v>
      </c>
      <c r="D78" s="106" t="s">
        <v>279</v>
      </c>
      <c r="E78" s="150">
        <v>451.88</v>
      </c>
      <c r="F78" s="150">
        <v>0</v>
      </c>
      <c r="G78" s="150">
        <v>0</v>
      </c>
      <c r="H78" s="150">
        <v>0</v>
      </c>
      <c r="I78" s="208">
        <f t="shared" si="3"/>
        <v>451.88</v>
      </c>
      <c r="J78" s="163" t="str">
        <f>VLOOKUP($C78,'CEDARS School FRPL'!$C$4:$F$2348,4,FALSE)</f>
        <v>No</v>
      </c>
      <c r="K78" s="140"/>
      <c r="L78" s="140"/>
      <c r="M78" s="141">
        <f>VLOOKUP($C78,'CEDARS School FRPL'!$C$4:$F$2348,3,FALSE)</f>
        <v>0.39500000000000002</v>
      </c>
      <c r="O78" s="199"/>
      <c r="P78" s="200"/>
    </row>
    <row r="79" spans="1:16">
      <c r="A79" s="112" t="s">
        <v>2301</v>
      </c>
      <c r="B79" s="112" t="s">
        <v>2812</v>
      </c>
      <c r="C79" s="106">
        <v>5502</v>
      </c>
      <c r="D79" s="106" t="s">
        <v>3204</v>
      </c>
      <c r="E79" s="150">
        <v>13.3</v>
      </c>
      <c r="F79" s="150">
        <v>0</v>
      </c>
      <c r="G79" s="150">
        <v>0</v>
      </c>
      <c r="H79" s="150">
        <v>0</v>
      </c>
      <c r="I79" s="208">
        <f t="shared" si="3"/>
        <v>13.3</v>
      </c>
      <c r="J79" s="163" t="str">
        <f>VLOOKUP($C79,'CEDARS School FRPL'!$C$4:$F$2348,4,FALSE)</f>
        <v>No</v>
      </c>
      <c r="K79" s="140"/>
      <c r="L79" s="140"/>
      <c r="M79" s="141">
        <f>VLOOKUP($C79,'CEDARS School FRPL'!$C$4:$F$2348,3,FALSE)</f>
        <v>0.45240000000000002</v>
      </c>
      <c r="O79" s="199"/>
      <c r="P79" s="200"/>
    </row>
    <row r="80" spans="1:16">
      <c r="A80" s="112" t="s">
        <v>2301</v>
      </c>
      <c r="B80" s="112" t="s">
        <v>2812</v>
      </c>
      <c r="C80" s="106">
        <v>3018</v>
      </c>
      <c r="D80" s="106" t="s">
        <v>271</v>
      </c>
      <c r="E80" s="150">
        <v>472.2</v>
      </c>
      <c r="F80" s="150">
        <v>0</v>
      </c>
      <c r="G80" s="150">
        <v>0</v>
      </c>
      <c r="H80" s="150">
        <v>0</v>
      </c>
      <c r="I80" s="208">
        <f t="shared" si="3"/>
        <v>472.2</v>
      </c>
      <c r="J80" s="163" t="str">
        <f>VLOOKUP($C80,'CEDARS School FRPL'!$C$4:$F$2348,4,FALSE)</f>
        <v>No</v>
      </c>
      <c r="K80" s="140"/>
      <c r="L80" s="140"/>
      <c r="M80" s="141">
        <f>VLOOKUP($C80,'CEDARS School FRPL'!$C$4:$F$2348,3,FALSE)</f>
        <v>0.38650000000000001</v>
      </c>
      <c r="O80" s="199"/>
      <c r="P80" s="200"/>
    </row>
    <row r="81" spans="1:16">
      <c r="A81" s="112" t="s">
        <v>2301</v>
      </c>
      <c r="B81" s="112" t="s">
        <v>2812</v>
      </c>
      <c r="C81" s="106">
        <v>1875</v>
      </c>
      <c r="D81" s="106" t="s">
        <v>267</v>
      </c>
      <c r="E81" s="150">
        <v>1266.2</v>
      </c>
      <c r="F81" s="150">
        <v>40.480000000000004</v>
      </c>
      <c r="G81" s="150">
        <v>0</v>
      </c>
      <c r="H81" s="150">
        <v>0</v>
      </c>
      <c r="I81" s="208">
        <f t="shared" si="3"/>
        <v>1306.68</v>
      </c>
      <c r="J81" s="163" t="str">
        <f>VLOOKUP($C81,'CEDARS School FRPL'!$C$4:$F$2348,4,FALSE)</f>
        <v>No</v>
      </c>
      <c r="K81" s="140"/>
      <c r="L81" s="140"/>
      <c r="M81" s="141">
        <f>VLOOKUP($C81,'CEDARS School FRPL'!$C$4:$F$2348,3,FALSE)</f>
        <v>0.2676</v>
      </c>
      <c r="O81" s="199"/>
      <c r="P81" s="200"/>
    </row>
    <row r="82" spans="1:16">
      <c r="A82" s="112" t="s">
        <v>2301</v>
      </c>
      <c r="B82" s="112" t="s">
        <v>2812</v>
      </c>
      <c r="C82" s="106">
        <v>3545</v>
      </c>
      <c r="D82" s="106" t="s">
        <v>272</v>
      </c>
      <c r="E82" s="150">
        <v>649.77</v>
      </c>
      <c r="F82" s="150">
        <v>0</v>
      </c>
      <c r="G82" s="150">
        <v>0</v>
      </c>
      <c r="H82" s="150">
        <v>0</v>
      </c>
      <c r="I82" s="208">
        <f t="shared" si="3"/>
        <v>649.77</v>
      </c>
      <c r="J82" s="163" t="str">
        <f>VLOOKUP($C82,'CEDARS School FRPL'!$C$4:$F$2348,4,FALSE)</f>
        <v>No</v>
      </c>
      <c r="K82" s="140"/>
      <c r="L82" s="140"/>
      <c r="M82" s="141">
        <f>VLOOKUP($C82,'CEDARS School FRPL'!$C$4:$F$2348,3,FALSE)</f>
        <v>0.3584</v>
      </c>
      <c r="O82" s="199"/>
      <c r="P82" s="200"/>
    </row>
    <row r="83" spans="1:16">
      <c r="A83" s="112" t="s">
        <v>2301</v>
      </c>
      <c r="B83" s="112" t="s">
        <v>2812</v>
      </c>
      <c r="C83" s="106">
        <v>4144</v>
      </c>
      <c r="D83" s="106" t="s">
        <v>3160</v>
      </c>
      <c r="E83" s="150">
        <v>451.55</v>
      </c>
      <c r="F83" s="150">
        <v>0</v>
      </c>
      <c r="G83" s="150">
        <v>0</v>
      </c>
      <c r="H83" s="150">
        <v>0</v>
      </c>
      <c r="I83" s="208">
        <f t="shared" si="3"/>
        <v>451.55</v>
      </c>
      <c r="J83" s="163" t="str">
        <f>VLOOKUP($C83,'CEDARS School FRPL'!$C$4:$F$2348,4,FALSE)</f>
        <v>No</v>
      </c>
      <c r="K83" s="140"/>
      <c r="L83" s="140"/>
      <c r="M83" s="141">
        <f>VLOOKUP($C83,'CEDARS School FRPL'!$C$4:$F$2348,3,FALSE)</f>
        <v>0.38429999999999997</v>
      </c>
      <c r="O83" s="199"/>
      <c r="P83" s="200"/>
    </row>
    <row r="84" spans="1:16">
      <c r="A84" s="112" t="s">
        <v>2301</v>
      </c>
      <c r="B84" s="112" t="s">
        <v>2812</v>
      </c>
      <c r="C84" s="106">
        <v>5360</v>
      </c>
      <c r="D84" s="106" t="s">
        <v>283</v>
      </c>
      <c r="E84" s="150">
        <v>0</v>
      </c>
      <c r="F84" s="150">
        <v>0</v>
      </c>
      <c r="G84" s="150">
        <v>22.9</v>
      </c>
      <c r="H84" s="150">
        <v>0</v>
      </c>
      <c r="I84" s="208">
        <f t="shared" si="3"/>
        <v>22.9</v>
      </c>
      <c r="J84" s="163" t="str">
        <f>VLOOKUP($C84,'CEDARS School FRPL'!$C$4:$F$2348,4,FALSE)</f>
        <v>No</v>
      </c>
      <c r="K84" s="140"/>
      <c r="L84" s="140"/>
      <c r="M84" s="141">
        <f>VLOOKUP($C84,'CEDARS School FRPL'!$C$4:$F$2348,3,FALSE)</f>
        <v>0.3856</v>
      </c>
      <c r="O84" s="199"/>
      <c r="P84" s="200"/>
    </row>
    <row r="85" spans="1:16">
      <c r="A85" s="112" t="s">
        <v>2301</v>
      </c>
      <c r="B85" s="112" t="s">
        <v>2812</v>
      </c>
      <c r="C85" s="106">
        <v>3997</v>
      </c>
      <c r="D85" s="106" t="s">
        <v>274</v>
      </c>
      <c r="E85" s="150">
        <v>448.24</v>
      </c>
      <c r="F85" s="150">
        <v>0</v>
      </c>
      <c r="G85" s="150">
        <v>0</v>
      </c>
      <c r="H85" s="150">
        <v>0</v>
      </c>
      <c r="I85" s="208">
        <f t="shared" si="3"/>
        <v>448.24</v>
      </c>
      <c r="J85" s="163" t="str">
        <f>VLOOKUP($C85,'CEDARS School FRPL'!$C$4:$F$2348,4,FALSE)</f>
        <v>No</v>
      </c>
      <c r="K85" s="140"/>
      <c r="L85" s="140"/>
      <c r="M85" s="141">
        <f>VLOOKUP($C85,'CEDARS School FRPL'!$C$4:$F$2348,3,FALSE)</f>
        <v>0.37890000000000001</v>
      </c>
      <c r="O85" s="199"/>
      <c r="P85" s="200"/>
    </row>
    <row r="86" spans="1:16">
      <c r="A86" s="112" t="s">
        <v>2301</v>
      </c>
      <c r="B86" s="112" t="s">
        <v>2812</v>
      </c>
      <c r="C86" s="106">
        <v>3996</v>
      </c>
      <c r="D86" s="106" t="s">
        <v>273</v>
      </c>
      <c r="E86" s="150">
        <v>452.13</v>
      </c>
      <c r="F86" s="150">
        <v>0</v>
      </c>
      <c r="G86" s="150">
        <v>0</v>
      </c>
      <c r="H86" s="150">
        <v>0</v>
      </c>
      <c r="I86" s="208">
        <f t="shared" si="3"/>
        <v>452.13</v>
      </c>
      <c r="J86" s="163" t="str">
        <f>VLOOKUP($C86,'CEDARS School FRPL'!$C$4:$F$2348,4,FALSE)</f>
        <v>No</v>
      </c>
      <c r="K86" s="140"/>
      <c r="L86" s="140"/>
      <c r="M86" s="141">
        <f>VLOOKUP($C86,'CEDARS School FRPL'!$C$4:$F$2348,3,FALSE)</f>
        <v>0.33539999999999998</v>
      </c>
      <c r="O86" s="199"/>
      <c r="P86" s="200"/>
    </row>
    <row r="87" spans="1:16">
      <c r="A87" s="112" t="s">
        <v>2301</v>
      </c>
      <c r="B87" s="112" t="s">
        <v>2812</v>
      </c>
      <c r="C87" s="106">
        <v>4104</v>
      </c>
      <c r="D87" s="106" t="s">
        <v>275</v>
      </c>
      <c r="E87" s="150">
        <v>1344.84</v>
      </c>
      <c r="F87" s="150">
        <v>125.56</v>
      </c>
      <c r="G87" s="150">
        <v>0</v>
      </c>
      <c r="H87" s="150">
        <v>0</v>
      </c>
      <c r="I87" s="208">
        <f t="shared" si="3"/>
        <v>1470.3999999999999</v>
      </c>
      <c r="J87" s="163" t="str">
        <f>VLOOKUP($C87,'CEDARS School FRPL'!$C$4:$F$2348,4,FALSE)</f>
        <v>No</v>
      </c>
      <c r="K87" s="140"/>
      <c r="L87" s="140"/>
      <c r="M87" s="141">
        <f>VLOOKUP($C87,'CEDARS School FRPL'!$C$4:$F$2348,3,FALSE)</f>
        <v>0.30149999999999999</v>
      </c>
      <c r="O87" s="199"/>
      <c r="P87" s="200"/>
    </row>
    <row r="88" spans="1:16">
      <c r="A88" s="112" t="s">
        <v>2301</v>
      </c>
      <c r="B88" s="112" t="s">
        <v>2812</v>
      </c>
      <c r="C88" s="106">
        <v>4450</v>
      </c>
      <c r="D88" s="106" t="s">
        <v>277</v>
      </c>
      <c r="E88" s="150">
        <v>331.15</v>
      </c>
      <c r="F88" s="150">
        <v>11.430000000000001</v>
      </c>
      <c r="G88" s="150">
        <v>0</v>
      </c>
      <c r="H88" s="150">
        <v>0</v>
      </c>
      <c r="I88" s="208">
        <f t="shared" si="3"/>
        <v>342.58</v>
      </c>
      <c r="J88" s="163" t="str">
        <f>VLOOKUP($C88,'CEDARS School FRPL'!$C$4:$F$2348,4,FALSE)</f>
        <v>No</v>
      </c>
      <c r="K88" s="140"/>
      <c r="L88" s="140"/>
      <c r="M88" s="141">
        <f>VLOOKUP($C88,'CEDARS School FRPL'!$C$4:$F$2348,3,FALSE)</f>
        <v>0.40010000000000001</v>
      </c>
      <c r="O88" s="199"/>
      <c r="P88" s="200"/>
    </row>
    <row r="89" spans="1:16">
      <c r="A89" s="112" t="s">
        <v>2301</v>
      </c>
      <c r="B89" s="112" t="s">
        <v>2812</v>
      </c>
      <c r="C89" s="106">
        <v>5131</v>
      </c>
      <c r="D89" s="106" t="s">
        <v>280</v>
      </c>
      <c r="E89" s="150">
        <v>514.47</v>
      </c>
      <c r="F89" s="150">
        <v>0</v>
      </c>
      <c r="G89" s="150">
        <v>0</v>
      </c>
      <c r="H89" s="150">
        <v>0</v>
      </c>
      <c r="I89" s="208">
        <f t="shared" si="3"/>
        <v>514.47</v>
      </c>
      <c r="J89" s="163" t="str">
        <f>VLOOKUP($C89,'CEDARS School FRPL'!$C$4:$F$2348,4,FALSE)</f>
        <v>No</v>
      </c>
      <c r="K89" s="140"/>
      <c r="L89" s="140"/>
      <c r="M89" s="141">
        <f>VLOOKUP($C89,'CEDARS School FRPL'!$C$4:$F$2348,3,FALSE)</f>
        <v>0.3014</v>
      </c>
      <c r="O89" s="199"/>
      <c r="P89" s="200"/>
    </row>
    <row r="90" spans="1:16">
      <c r="A90" s="112" t="s">
        <v>2301</v>
      </c>
      <c r="B90" s="112" t="s">
        <v>2812</v>
      </c>
      <c r="C90" s="106">
        <v>5132</v>
      </c>
      <c r="D90" s="106" t="s">
        <v>281</v>
      </c>
      <c r="E90" s="150">
        <v>428.3</v>
      </c>
      <c r="F90" s="150">
        <v>0</v>
      </c>
      <c r="G90" s="150">
        <v>0</v>
      </c>
      <c r="H90" s="150">
        <v>0</v>
      </c>
      <c r="I90" s="208">
        <f t="shared" si="3"/>
        <v>428.3</v>
      </c>
      <c r="J90" s="163" t="str">
        <f>VLOOKUP($C90,'CEDARS School FRPL'!$C$4:$F$2348,4,FALSE)</f>
        <v>No</v>
      </c>
      <c r="K90" s="140"/>
      <c r="L90" s="140"/>
      <c r="M90" s="141">
        <f>VLOOKUP($C90,'CEDARS School FRPL'!$C$4:$F$2348,3,FALSE)</f>
        <v>0.28079999999999999</v>
      </c>
      <c r="O90" s="199"/>
      <c r="P90" s="200"/>
    </row>
    <row r="91" spans="1:16">
      <c r="A91" s="112" t="s">
        <v>2301</v>
      </c>
      <c r="B91" s="112" t="s">
        <v>2812</v>
      </c>
      <c r="C91" s="106">
        <v>2910</v>
      </c>
      <c r="D91" s="106" t="s">
        <v>270</v>
      </c>
      <c r="E91" s="150">
        <v>619.16999999999996</v>
      </c>
      <c r="F91" s="150">
        <v>0</v>
      </c>
      <c r="G91" s="150">
        <v>0</v>
      </c>
      <c r="H91" s="150">
        <v>0</v>
      </c>
      <c r="I91" s="208">
        <f t="shared" si="3"/>
        <v>619.16999999999996</v>
      </c>
      <c r="J91" s="163" t="str">
        <f>VLOOKUP($C91,'CEDARS School FRPL'!$C$4:$F$2348,4,FALSE)</f>
        <v>No</v>
      </c>
      <c r="K91" s="140"/>
      <c r="L91" s="140"/>
      <c r="M91" s="141">
        <f>VLOOKUP($C91,'CEDARS School FRPL'!$C$4:$F$2348,3,FALSE)</f>
        <v>0.29809999999999998</v>
      </c>
      <c r="O91" s="199"/>
      <c r="P91" s="200"/>
    </row>
    <row r="92" spans="1:16">
      <c r="A92" s="112" t="s">
        <v>2367</v>
      </c>
      <c r="B92" s="112" t="s">
        <v>2813</v>
      </c>
      <c r="C92" s="106">
        <v>3633</v>
      </c>
      <c r="D92" s="106" t="s">
        <v>786</v>
      </c>
      <c r="E92" s="150">
        <v>356.23</v>
      </c>
      <c r="F92" s="150">
        <v>0</v>
      </c>
      <c r="G92" s="150">
        <v>0</v>
      </c>
      <c r="H92" s="150">
        <v>0</v>
      </c>
      <c r="I92" s="208">
        <f t="shared" si="3"/>
        <v>356.23</v>
      </c>
      <c r="J92" s="163" t="str">
        <f>VLOOKUP($C92,'CEDARS School FRPL'!$C$4:$F$2348,4,FALSE)</f>
        <v>No</v>
      </c>
      <c r="K92" s="140"/>
      <c r="L92" s="140"/>
      <c r="M92" s="141">
        <f>VLOOKUP($C92,'CEDARS School FRPL'!$C$4:$F$2348,3,FALSE)</f>
        <v>0.36499999999999999</v>
      </c>
      <c r="O92" s="199"/>
      <c r="P92" s="200"/>
    </row>
    <row r="93" spans="1:16">
      <c r="A93" s="112" t="s">
        <v>2367</v>
      </c>
      <c r="B93" s="112" t="s">
        <v>2813</v>
      </c>
      <c r="C93" s="106">
        <v>5240</v>
      </c>
      <c r="D93" s="106" t="s">
        <v>791</v>
      </c>
      <c r="E93" s="150">
        <v>373.29</v>
      </c>
      <c r="F93" s="150">
        <v>6.25</v>
      </c>
      <c r="G93" s="150">
        <v>0</v>
      </c>
      <c r="H93" s="150">
        <v>0</v>
      </c>
      <c r="I93" s="208">
        <f t="shared" si="3"/>
        <v>379.54</v>
      </c>
      <c r="J93" s="163" t="str">
        <f>VLOOKUP($C93,'CEDARS School FRPL'!$C$4:$F$2348,4,FALSE)</f>
        <v>No</v>
      </c>
      <c r="K93" s="140"/>
      <c r="L93" s="140"/>
      <c r="M93" s="141">
        <f>VLOOKUP($C93,'CEDARS School FRPL'!$C$4:$F$2348,3,FALSE)</f>
        <v>0.14419999999999999</v>
      </c>
      <c r="O93" s="199"/>
      <c r="P93" s="200"/>
    </row>
    <row r="94" spans="1:16">
      <c r="A94" s="112" t="s">
        <v>2367</v>
      </c>
      <c r="B94" s="112" t="s">
        <v>2813</v>
      </c>
      <c r="C94" s="106">
        <v>2701</v>
      </c>
      <c r="D94" s="106" t="s">
        <v>767</v>
      </c>
      <c r="E94" s="150">
        <v>1403.14</v>
      </c>
      <c r="F94" s="150">
        <v>118.37</v>
      </c>
      <c r="G94" s="150">
        <v>0</v>
      </c>
      <c r="H94" s="150">
        <v>0</v>
      </c>
      <c r="I94" s="208">
        <f t="shared" si="3"/>
        <v>1521.5100000000002</v>
      </c>
      <c r="J94" s="163" t="str">
        <f>VLOOKUP($C94,'CEDARS School FRPL'!$C$4:$F$2348,4,FALSE)</f>
        <v>No</v>
      </c>
      <c r="K94" s="140"/>
      <c r="L94" s="140"/>
      <c r="M94" s="141">
        <f>VLOOKUP($C94,'CEDARS School FRPL'!$C$4:$F$2348,3,FALSE)</f>
        <v>9.3200000000000005E-2</v>
      </c>
      <c r="O94" s="199"/>
      <c r="P94" s="200"/>
    </row>
    <row r="95" spans="1:16">
      <c r="A95" s="112" t="s">
        <v>2367</v>
      </c>
      <c r="B95" s="112" t="s">
        <v>2813</v>
      </c>
      <c r="C95" s="106">
        <v>3705</v>
      </c>
      <c r="D95" s="106" t="s">
        <v>788</v>
      </c>
      <c r="E95" s="150">
        <v>409.15</v>
      </c>
      <c r="F95" s="150">
        <v>0</v>
      </c>
      <c r="G95" s="150">
        <v>0</v>
      </c>
      <c r="H95" s="150">
        <v>0</v>
      </c>
      <c r="I95" s="208">
        <f t="shared" si="3"/>
        <v>409.15</v>
      </c>
      <c r="J95" s="163" t="str">
        <f>VLOOKUP($C95,'CEDARS School FRPL'!$C$4:$F$2348,4,FALSE)</f>
        <v>No</v>
      </c>
      <c r="K95" s="140"/>
      <c r="L95" s="140"/>
      <c r="M95" s="141">
        <f>VLOOKUP($C95,'CEDARS School FRPL'!$C$4:$F$2348,3,FALSE)</f>
        <v>7.9299999999999995E-2</v>
      </c>
      <c r="O95" s="199"/>
      <c r="P95" s="200"/>
    </row>
    <row r="96" spans="1:16">
      <c r="A96" s="112" t="s">
        <v>2367</v>
      </c>
      <c r="B96" s="112" t="s">
        <v>2813</v>
      </c>
      <c r="C96" s="106">
        <v>5281</v>
      </c>
      <c r="D96" s="106" t="s">
        <v>792</v>
      </c>
      <c r="E96" s="150">
        <v>0</v>
      </c>
      <c r="F96" s="150">
        <v>0</v>
      </c>
      <c r="G96" s="150">
        <v>0</v>
      </c>
      <c r="H96" s="150">
        <v>0</v>
      </c>
      <c r="I96" s="208">
        <f t="shared" si="3"/>
        <v>0</v>
      </c>
      <c r="J96" s="163" t="str">
        <f>VLOOKUP($C96,'CEDARS School FRPL'!$C$4:$F$2348,4,FALSE)</f>
        <v>No</v>
      </c>
      <c r="K96" s="140"/>
      <c r="L96" s="140"/>
      <c r="M96" s="141">
        <f>VLOOKUP($C96,'CEDARS School FRPL'!$C$4:$F$2348,3,FALSE)</f>
        <v>0.25459999999999999</v>
      </c>
      <c r="O96" s="199"/>
      <c r="P96" s="200"/>
    </row>
    <row r="97" spans="1:16">
      <c r="A97" s="112" t="s">
        <v>2367</v>
      </c>
      <c r="B97" s="112" t="s">
        <v>2813</v>
      </c>
      <c r="C97" s="106">
        <v>3742</v>
      </c>
      <c r="D97" s="106" t="s">
        <v>789</v>
      </c>
      <c r="E97" s="150">
        <v>570.70000000000005</v>
      </c>
      <c r="F97" s="150">
        <v>0</v>
      </c>
      <c r="G97" s="150">
        <v>0</v>
      </c>
      <c r="H97" s="150">
        <v>0</v>
      </c>
      <c r="I97" s="208">
        <f t="shared" si="3"/>
        <v>570.70000000000005</v>
      </c>
      <c r="J97" s="163" t="str">
        <f>VLOOKUP($C97,'CEDARS School FRPL'!$C$4:$F$2348,4,FALSE)</f>
        <v>No</v>
      </c>
      <c r="K97" s="140"/>
      <c r="L97" s="140"/>
      <c r="M97" s="141">
        <f>VLOOKUP($C97,'CEDARS School FRPL'!$C$4:$F$2348,3,FALSE)</f>
        <v>2.41E-2</v>
      </c>
      <c r="O97" s="199"/>
      <c r="P97" s="200"/>
    </row>
    <row r="98" spans="1:16">
      <c r="A98" s="112" t="s">
        <v>2367</v>
      </c>
      <c r="B98" s="112" t="s">
        <v>2813</v>
      </c>
      <c r="C98" s="106">
        <v>3338</v>
      </c>
      <c r="D98" s="106" t="s">
        <v>59</v>
      </c>
      <c r="E98" s="150">
        <v>888.37</v>
      </c>
      <c r="F98" s="150">
        <v>0</v>
      </c>
      <c r="G98" s="150">
        <v>0</v>
      </c>
      <c r="H98" s="150">
        <v>0</v>
      </c>
      <c r="I98" s="208">
        <f t="shared" si="3"/>
        <v>888.37</v>
      </c>
      <c r="J98" s="163" t="str">
        <f>VLOOKUP($C98,'CEDARS School FRPL'!$C$4:$F$2348,4,FALSE)</f>
        <v>No</v>
      </c>
      <c r="K98" s="140"/>
      <c r="L98" s="140"/>
      <c r="M98" s="141">
        <f>VLOOKUP($C98,'CEDARS School FRPL'!$C$4:$F$2348,3,FALSE)</f>
        <v>0.12139999999999999</v>
      </c>
      <c r="O98" s="199"/>
      <c r="P98" s="200"/>
    </row>
    <row r="99" spans="1:16">
      <c r="A99" s="112" t="s">
        <v>2367</v>
      </c>
      <c r="B99" s="112" t="s">
        <v>2813</v>
      </c>
      <c r="C99" s="106">
        <v>2847</v>
      </c>
      <c r="D99" s="106" t="s">
        <v>769</v>
      </c>
      <c r="E99" s="150">
        <v>500.77</v>
      </c>
      <c r="F99" s="150">
        <v>0</v>
      </c>
      <c r="G99" s="150">
        <v>0</v>
      </c>
      <c r="H99" s="150">
        <v>0</v>
      </c>
      <c r="I99" s="208">
        <f t="shared" si="3"/>
        <v>500.77</v>
      </c>
      <c r="J99" s="163" t="str">
        <f>VLOOKUP($C99,'CEDARS School FRPL'!$C$4:$F$2348,4,FALSE)</f>
        <v>No</v>
      </c>
      <c r="K99" s="140"/>
      <c r="L99" s="140"/>
      <c r="M99" s="141">
        <f>VLOOKUP($C99,'CEDARS School FRPL'!$C$4:$F$2348,3,FALSE)</f>
        <v>7.9399999999999998E-2</v>
      </c>
      <c r="O99" s="199"/>
      <c r="P99" s="200"/>
    </row>
    <row r="100" spans="1:16">
      <c r="A100" s="112" t="s">
        <v>2367</v>
      </c>
      <c r="B100" s="112" t="s">
        <v>2813</v>
      </c>
      <c r="C100" s="106">
        <v>3036</v>
      </c>
      <c r="D100" s="106" t="s">
        <v>36</v>
      </c>
      <c r="E100" s="150">
        <v>342.63</v>
      </c>
      <c r="F100" s="150">
        <v>0</v>
      </c>
      <c r="G100" s="150">
        <v>0</v>
      </c>
      <c r="H100" s="150">
        <v>0</v>
      </c>
      <c r="I100" s="208">
        <f t="shared" si="3"/>
        <v>342.63</v>
      </c>
      <c r="J100" s="163" t="str">
        <f>VLOOKUP($C100,'CEDARS School FRPL'!$C$4:$F$2348,4,FALSE)</f>
        <v>No</v>
      </c>
      <c r="K100" s="140"/>
      <c r="L100" s="140"/>
      <c r="M100" s="141">
        <f>VLOOKUP($C100,'CEDARS School FRPL'!$C$4:$F$2348,3,FALSE)</f>
        <v>0.1507</v>
      </c>
      <c r="O100" s="199"/>
      <c r="P100" s="200"/>
    </row>
    <row r="101" spans="1:16">
      <c r="A101" s="112" t="s">
        <v>2367</v>
      </c>
      <c r="B101" s="112" t="s">
        <v>2813</v>
      </c>
      <c r="C101" s="106">
        <v>2846</v>
      </c>
      <c r="D101" s="106" t="s">
        <v>768</v>
      </c>
      <c r="E101" s="150">
        <v>401.17</v>
      </c>
      <c r="F101" s="150">
        <v>0</v>
      </c>
      <c r="G101" s="150">
        <v>0</v>
      </c>
      <c r="H101" s="150">
        <v>0</v>
      </c>
      <c r="I101" s="208">
        <f t="shared" si="3"/>
        <v>401.17</v>
      </c>
      <c r="J101" s="163" t="str">
        <f>VLOOKUP($C101,'CEDARS School FRPL'!$C$4:$F$2348,4,FALSE)</f>
        <v>No</v>
      </c>
      <c r="K101" s="140"/>
      <c r="L101" s="140"/>
      <c r="M101" s="141">
        <f>VLOOKUP($C101,'CEDARS School FRPL'!$C$4:$F$2348,3,FALSE)</f>
        <v>0.15260000000000001</v>
      </c>
      <c r="O101" s="199"/>
      <c r="P101" s="200"/>
    </row>
    <row r="102" spans="1:16">
      <c r="A102" s="112" t="s">
        <v>2367</v>
      </c>
      <c r="B102" s="112" t="s">
        <v>2813</v>
      </c>
      <c r="C102" s="106">
        <v>5325</v>
      </c>
      <c r="D102" s="106" t="s">
        <v>794</v>
      </c>
      <c r="E102" s="150">
        <v>0</v>
      </c>
      <c r="F102" s="150">
        <v>0</v>
      </c>
      <c r="G102" s="150">
        <v>39.200000000000003</v>
      </c>
      <c r="H102" s="150">
        <v>0</v>
      </c>
      <c r="I102" s="208">
        <f t="shared" si="3"/>
        <v>39.200000000000003</v>
      </c>
      <c r="J102" s="163" t="str">
        <f>VLOOKUP($C102,'CEDARS School FRPL'!$C$4:$F$2348,4,FALSE)</f>
        <v>No</v>
      </c>
      <c r="K102" s="140"/>
      <c r="L102" s="140"/>
      <c r="M102" s="141">
        <f>VLOOKUP($C102,'CEDARS School FRPL'!$C$4:$F$2348,3,FALSE)</f>
        <v>3.1399999999999997E-2</v>
      </c>
      <c r="O102" s="199"/>
      <c r="P102" s="200"/>
    </row>
    <row r="103" spans="1:16">
      <c r="A103" s="112" t="s">
        <v>2367</v>
      </c>
      <c r="B103" s="112" t="s">
        <v>2813</v>
      </c>
      <c r="C103" s="106">
        <v>3166</v>
      </c>
      <c r="D103" s="106" t="s">
        <v>771</v>
      </c>
      <c r="E103" s="150">
        <v>577.54999999999995</v>
      </c>
      <c r="F103" s="150">
        <v>0</v>
      </c>
      <c r="G103" s="150">
        <v>0</v>
      </c>
      <c r="H103" s="150">
        <v>0</v>
      </c>
      <c r="I103" s="208">
        <f t="shared" si="3"/>
        <v>577.54999999999995</v>
      </c>
      <c r="J103" s="163" t="str">
        <f>VLOOKUP($C103,'CEDARS School FRPL'!$C$4:$F$2348,4,FALSE)</f>
        <v>No</v>
      </c>
      <c r="K103" s="140"/>
      <c r="L103" s="140"/>
      <c r="M103" s="141">
        <f>VLOOKUP($C103,'CEDARS School FRPL'!$C$4:$F$2348,3,FALSE)</f>
        <v>0.49580000000000002</v>
      </c>
      <c r="O103" s="199"/>
      <c r="P103" s="200"/>
    </row>
    <row r="104" spans="1:16">
      <c r="A104" s="112" t="s">
        <v>2367</v>
      </c>
      <c r="B104" s="112" t="s">
        <v>2813</v>
      </c>
      <c r="C104" s="106">
        <v>3588</v>
      </c>
      <c r="D104" s="106" t="s">
        <v>784</v>
      </c>
      <c r="E104" s="150">
        <v>1525.88</v>
      </c>
      <c r="F104" s="150">
        <v>118.50999999999999</v>
      </c>
      <c r="G104" s="150">
        <v>0</v>
      </c>
      <c r="H104" s="150">
        <v>0</v>
      </c>
      <c r="I104" s="208">
        <f t="shared" si="3"/>
        <v>1644.39</v>
      </c>
      <c r="J104" s="163" t="str">
        <f>VLOOKUP($C104,'CEDARS School FRPL'!$C$4:$F$2348,4,FALSE)</f>
        <v>No</v>
      </c>
      <c r="K104" s="140"/>
      <c r="L104" s="140"/>
      <c r="M104" s="141">
        <f>VLOOKUP($C104,'CEDARS School FRPL'!$C$4:$F$2348,3,FALSE)</f>
        <v>0.20119999999999999</v>
      </c>
      <c r="O104" s="199"/>
      <c r="P104" s="200"/>
    </row>
    <row r="105" spans="1:16">
      <c r="A105" s="112" t="s">
        <v>2367</v>
      </c>
      <c r="B105" s="112" t="s">
        <v>2813</v>
      </c>
      <c r="C105" s="106">
        <v>3522</v>
      </c>
      <c r="D105" s="106" t="s">
        <v>783</v>
      </c>
      <c r="E105" s="150">
        <v>561.04999999999995</v>
      </c>
      <c r="F105" s="150">
        <v>0.22</v>
      </c>
      <c r="G105" s="150">
        <v>0</v>
      </c>
      <c r="H105" s="150">
        <v>0</v>
      </c>
      <c r="I105" s="208">
        <f t="shared" si="3"/>
        <v>561.27</v>
      </c>
      <c r="J105" s="163" t="str">
        <f>VLOOKUP($C105,'CEDARS School FRPL'!$C$4:$F$2348,4,FALSE)</f>
        <v>No</v>
      </c>
      <c r="K105" s="140"/>
      <c r="L105" s="140"/>
      <c r="M105" s="141">
        <f>VLOOKUP($C105,'CEDARS School FRPL'!$C$4:$F$2348,3,FALSE)</f>
        <v>7.5499999999999998E-2</v>
      </c>
      <c r="O105" s="199"/>
      <c r="P105" s="200"/>
    </row>
    <row r="106" spans="1:16">
      <c r="A106" s="112" t="s">
        <v>2367</v>
      </c>
      <c r="B106" s="112" t="s">
        <v>2813</v>
      </c>
      <c r="C106" s="106">
        <v>5308</v>
      </c>
      <c r="D106" s="106" t="s">
        <v>793</v>
      </c>
      <c r="E106" s="150">
        <v>435.42</v>
      </c>
      <c r="F106" s="150">
        <v>0</v>
      </c>
      <c r="G106" s="150">
        <v>0</v>
      </c>
      <c r="H106" s="150">
        <v>0</v>
      </c>
      <c r="I106" s="208">
        <f t="shared" si="3"/>
        <v>435.42</v>
      </c>
      <c r="J106" s="163" t="str">
        <f>VLOOKUP($C106,'CEDARS School FRPL'!$C$4:$F$2348,4,FALSE)</f>
        <v>No</v>
      </c>
      <c r="K106" s="140"/>
      <c r="L106" s="140"/>
      <c r="M106" s="141">
        <f>VLOOKUP($C106,'CEDARS School FRPL'!$C$4:$F$2348,3,FALSE)</f>
        <v>4.0899999999999999E-2</v>
      </c>
      <c r="O106" s="199"/>
      <c r="P106" s="200"/>
    </row>
    <row r="107" spans="1:16">
      <c r="A107" s="112" t="s">
        <v>2367</v>
      </c>
      <c r="B107" s="112" t="s">
        <v>2813</v>
      </c>
      <c r="C107" s="106">
        <v>3225</v>
      </c>
      <c r="D107" s="106" t="s">
        <v>775</v>
      </c>
      <c r="E107" s="150">
        <v>424.24</v>
      </c>
      <c r="F107" s="150">
        <v>0</v>
      </c>
      <c r="G107" s="150">
        <v>0</v>
      </c>
      <c r="H107" s="150">
        <v>0</v>
      </c>
      <c r="I107" s="208">
        <f t="shared" si="3"/>
        <v>424.24</v>
      </c>
      <c r="J107" s="163" t="str">
        <f>VLOOKUP($C107,'CEDARS School FRPL'!$C$4:$F$2348,4,FALSE)</f>
        <v>Yes</v>
      </c>
      <c r="K107" s="140"/>
      <c r="L107" s="140"/>
      <c r="M107" s="141">
        <f>VLOOKUP($C107,'CEDARS School FRPL'!$C$4:$F$2348,3,FALSE)</f>
        <v>0.53769999999999996</v>
      </c>
      <c r="O107" s="199"/>
      <c r="P107" s="200"/>
    </row>
    <row r="108" spans="1:16">
      <c r="A108" s="112" t="s">
        <v>2367</v>
      </c>
      <c r="B108" s="112" t="s">
        <v>2813</v>
      </c>
      <c r="C108" s="106">
        <v>3436</v>
      </c>
      <c r="D108" s="106" t="s">
        <v>780</v>
      </c>
      <c r="E108" s="150">
        <v>450.37</v>
      </c>
      <c r="F108" s="150">
        <v>0</v>
      </c>
      <c r="G108" s="150">
        <v>0</v>
      </c>
      <c r="H108" s="150">
        <v>0</v>
      </c>
      <c r="I108" s="208">
        <f t="shared" si="3"/>
        <v>450.37</v>
      </c>
      <c r="J108" s="163" t="str">
        <f>VLOOKUP($C108,'CEDARS School FRPL'!$C$4:$F$2348,4,FALSE)</f>
        <v>No</v>
      </c>
      <c r="K108" s="140"/>
      <c r="L108" s="140"/>
      <c r="M108" s="141">
        <f>VLOOKUP($C108,'CEDARS School FRPL'!$C$4:$F$2348,3,FALSE)</f>
        <v>8.8999999999999999E-3</v>
      </c>
      <c r="O108" s="199"/>
      <c r="P108" s="200"/>
    </row>
    <row r="109" spans="1:16">
      <c r="A109" s="112" t="s">
        <v>2367</v>
      </c>
      <c r="B109" s="112" t="s">
        <v>2813</v>
      </c>
      <c r="C109" s="106">
        <v>3437</v>
      </c>
      <c r="D109" s="106" t="s">
        <v>781</v>
      </c>
      <c r="E109" s="150">
        <v>442.41</v>
      </c>
      <c r="F109" s="150">
        <v>0</v>
      </c>
      <c r="G109" s="150">
        <v>0</v>
      </c>
      <c r="H109" s="150">
        <v>0</v>
      </c>
      <c r="I109" s="208">
        <f t="shared" si="3"/>
        <v>442.41</v>
      </c>
      <c r="J109" s="163" t="str">
        <f>VLOOKUP($C109,'CEDARS School FRPL'!$C$4:$F$2348,4,FALSE)</f>
        <v>No</v>
      </c>
      <c r="K109" s="140"/>
      <c r="L109" s="140"/>
      <c r="M109" s="141">
        <f>VLOOKUP($C109,'CEDARS School FRPL'!$C$4:$F$2348,3,FALSE)</f>
        <v>0.19070000000000001</v>
      </c>
      <c r="O109" s="199"/>
      <c r="P109" s="200"/>
    </row>
    <row r="110" spans="1:16">
      <c r="A110" s="112" t="s">
        <v>2367</v>
      </c>
      <c r="B110" s="112" t="s">
        <v>2813</v>
      </c>
      <c r="C110" s="106">
        <v>3486</v>
      </c>
      <c r="D110" s="106" t="s">
        <v>782</v>
      </c>
      <c r="E110" s="150">
        <v>1692.55</v>
      </c>
      <c r="F110" s="150">
        <v>108.32000000000001</v>
      </c>
      <c r="G110" s="150">
        <v>0</v>
      </c>
      <c r="H110" s="150">
        <v>0</v>
      </c>
      <c r="I110" s="208">
        <f t="shared" si="3"/>
        <v>1800.87</v>
      </c>
      <c r="J110" s="163" t="str">
        <f>VLOOKUP($C110,'CEDARS School FRPL'!$C$4:$F$2348,4,FALSE)</f>
        <v>No</v>
      </c>
      <c r="K110" s="140"/>
      <c r="L110" s="140"/>
      <c r="M110" s="141">
        <f>VLOOKUP($C110,'CEDARS School FRPL'!$C$4:$F$2348,3,FALSE)</f>
        <v>9.7000000000000003E-2</v>
      </c>
      <c r="O110" s="199"/>
      <c r="P110" s="200"/>
    </row>
    <row r="111" spans="1:16">
      <c r="A111" s="112" t="s">
        <v>2367</v>
      </c>
      <c r="B111" s="112" t="s">
        <v>2813</v>
      </c>
      <c r="C111" s="106">
        <v>3631</v>
      </c>
      <c r="D111" s="106" t="s">
        <v>785</v>
      </c>
      <c r="E111" s="150">
        <v>971.86</v>
      </c>
      <c r="F111" s="150">
        <v>0</v>
      </c>
      <c r="G111" s="150">
        <v>0</v>
      </c>
      <c r="H111" s="150">
        <v>0</v>
      </c>
      <c r="I111" s="208">
        <f t="shared" si="3"/>
        <v>971.86</v>
      </c>
      <c r="J111" s="163" t="str">
        <f>VLOOKUP($C111,'CEDARS School FRPL'!$C$4:$F$2348,4,FALSE)</f>
        <v>No</v>
      </c>
      <c r="K111" s="140"/>
      <c r="L111" s="140"/>
      <c r="M111" s="141">
        <f>VLOOKUP($C111,'CEDARS School FRPL'!$C$4:$F$2348,3,FALSE)</f>
        <v>0.1804</v>
      </c>
      <c r="O111" s="199"/>
      <c r="P111" s="200"/>
    </row>
    <row r="112" spans="1:16">
      <c r="A112" s="112" t="s">
        <v>2367</v>
      </c>
      <c r="B112" s="112" t="s">
        <v>2813</v>
      </c>
      <c r="C112" s="106">
        <v>3168</v>
      </c>
      <c r="D112" s="106" t="s">
        <v>773</v>
      </c>
      <c r="E112" s="150">
        <v>313.38</v>
      </c>
      <c r="F112" s="150">
        <v>0</v>
      </c>
      <c r="G112" s="150">
        <v>0</v>
      </c>
      <c r="H112" s="150">
        <v>0</v>
      </c>
      <c r="I112" s="208">
        <f t="shared" si="3"/>
        <v>313.38</v>
      </c>
      <c r="J112" s="163" t="str">
        <f>VLOOKUP($C112,'CEDARS School FRPL'!$C$4:$F$2348,4,FALSE)</f>
        <v>No</v>
      </c>
      <c r="K112" s="140"/>
      <c r="L112" s="140"/>
      <c r="M112" s="141">
        <f>VLOOKUP($C112,'CEDARS School FRPL'!$C$4:$F$2348,3,FALSE)</f>
        <v>0.21959999999999999</v>
      </c>
      <c r="O112" s="199"/>
      <c r="P112" s="200"/>
    </row>
    <row r="113" spans="1:16">
      <c r="A113" s="112" t="s">
        <v>2367</v>
      </c>
      <c r="B113" s="112" t="s">
        <v>2813</v>
      </c>
      <c r="C113" s="106">
        <v>3224</v>
      </c>
      <c r="D113" s="106" t="s">
        <v>774</v>
      </c>
      <c r="E113" s="150">
        <v>525.6</v>
      </c>
      <c r="F113" s="150">
        <v>0</v>
      </c>
      <c r="G113" s="150">
        <v>0</v>
      </c>
      <c r="H113" s="150">
        <v>0</v>
      </c>
      <c r="I113" s="208">
        <f t="shared" si="3"/>
        <v>525.6</v>
      </c>
      <c r="J113" s="163" t="str">
        <f>VLOOKUP($C113,'CEDARS School FRPL'!$C$4:$F$2348,4,FALSE)</f>
        <v>No</v>
      </c>
      <c r="K113" s="140"/>
      <c r="L113" s="140"/>
      <c r="M113" s="141">
        <f>VLOOKUP($C113,'CEDARS School FRPL'!$C$4:$F$2348,3,FALSE)</f>
        <v>6.7699999999999996E-2</v>
      </c>
      <c r="O113" s="199"/>
      <c r="P113" s="200"/>
    </row>
    <row r="114" spans="1:16">
      <c r="A114" s="112" t="s">
        <v>2367</v>
      </c>
      <c r="B114" s="112" t="s">
        <v>2813</v>
      </c>
      <c r="C114" s="106">
        <v>3282</v>
      </c>
      <c r="D114" s="106" t="s">
        <v>776</v>
      </c>
      <c r="E114" s="150">
        <v>1074.8900000000001</v>
      </c>
      <c r="F114" s="150">
        <v>120.24000000000001</v>
      </c>
      <c r="G114" s="150">
        <v>0</v>
      </c>
      <c r="H114" s="150">
        <v>0</v>
      </c>
      <c r="I114" s="208">
        <f t="shared" si="3"/>
        <v>1195.1300000000001</v>
      </c>
      <c r="J114" s="163" t="str">
        <f>VLOOKUP($C114,'CEDARS School FRPL'!$C$4:$F$2348,4,FALSE)</f>
        <v>No</v>
      </c>
      <c r="K114" s="140"/>
      <c r="L114" s="140"/>
      <c r="M114" s="141">
        <f>VLOOKUP($C114,'CEDARS School FRPL'!$C$4:$F$2348,3,FALSE)</f>
        <v>0.31209999999999999</v>
      </c>
      <c r="O114" s="199"/>
      <c r="P114" s="200"/>
    </row>
    <row r="115" spans="1:16">
      <c r="A115" s="112" t="s">
        <v>2367</v>
      </c>
      <c r="B115" s="112" t="s">
        <v>2813</v>
      </c>
      <c r="C115" s="106">
        <v>3339</v>
      </c>
      <c r="D115" s="106" t="s">
        <v>778</v>
      </c>
      <c r="E115" s="150">
        <v>388.51</v>
      </c>
      <c r="F115" s="150">
        <v>0</v>
      </c>
      <c r="G115" s="150">
        <v>0</v>
      </c>
      <c r="H115" s="150">
        <v>0</v>
      </c>
      <c r="I115" s="208">
        <f t="shared" si="3"/>
        <v>388.51</v>
      </c>
      <c r="J115" s="163" t="str">
        <f>VLOOKUP($C115,'CEDARS School FRPL'!$C$4:$F$2348,4,FALSE)</f>
        <v>No</v>
      </c>
      <c r="K115" s="140"/>
      <c r="L115" s="140"/>
      <c r="M115" s="141">
        <f>VLOOKUP($C115,'CEDARS School FRPL'!$C$4:$F$2348,3,FALSE)</f>
        <v>0.43330000000000002</v>
      </c>
      <c r="O115" s="199"/>
      <c r="P115" s="200"/>
    </row>
    <row r="116" spans="1:16">
      <c r="A116" s="112" t="s">
        <v>2367</v>
      </c>
      <c r="B116" s="112" t="s">
        <v>2813</v>
      </c>
      <c r="C116" s="106">
        <v>3789</v>
      </c>
      <c r="D116" s="106" t="s">
        <v>790</v>
      </c>
      <c r="E116" s="150">
        <v>626.47</v>
      </c>
      <c r="F116" s="150">
        <v>0</v>
      </c>
      <c r="G116" s="150">
        <v>0</v>
      </c>
      <c r="H116" s="150">
        <v>0</v>
      </c>
      <c r="I116" s="208">
        <f t="shared" si="3"/>
        <v>626.47</v>
      </c>
      <c r="J116" s="163" t="str">
        <f>VLOOKUP($C116,'CEDARS School FRPL'!$C$4:$F$2348,4,FALSE)</f>
        <v>No</v>
      </c>
      <c r="K116" s="140"/>
      <c r="L116" s="140"/>
      <c r="M116" s="141">
        <f>VLOOKUP($C116,'CEDARS School FRPL'!$C$4:$F$2348,3,FALSE)</f>
        <v>4.6300000000000001E-2</v>
      </c>
      <c r="O116" s="199"/>
      <c r="P116" s="200"/>
    </row>
    <row r="117" spans="1:16">
      <c r="A117" s="112" t="s">
        <v>2367</v>
      </c>
      <c r="B117" s="112" t="s">
        <v>2813</v>
      </c>
      <c r="C117" s="106">
        <v>3634</v>
      </c>
      <c r="D117" s="106" t="s">
        <v>787</v>
      </c>
      <c r="E117" s="150">
        <v>668.41</v>
      </c>
      <c r="F117" s="150">
        <v>0</v>
      </c>
      <c r="G117" s="150">
        <v>0</v>
      </c>
      <c r="H117" s="150">
        <v>0</v>
      </c>
      <c r="I117" s="208">
        <f t="shared" si="3"/>
        <v>668.41</v>
      </c>
      <c r="J117" s="163" t="str">
        <f>VLOOKUP($C117,'CEDARS School FRPL'!$C$4:$F$2348,4,FALSE)</f>
        <v>No</v>
      </c>
      <c r="K117" s="140"/>
      <c r="L117" s="140"/>
      <c r="M117" s="141">
        <f>VLOOKUP($C117,'CEDARS School FRPL'!$C$4:$F$2348,3,FALSE)</f>
        <v>8.3400000000000002E-2</v>
      </c>
      <c r="O117" s="199"/>
      <c r="P117" s="200"/>
    </row>
    <row r="118" spans="1:16">
      <c r="A118" s="112" t="s">
        <v>2367</v>
      </c>
      <c r="B118" s="112" t="s">
        <v>2813</v>
      </c>
      <c r="C118" s="106">
        <v>3100</v>
      </c>
      <c r="D118" s="106" t="s">
        <v>770</v>
      </c>
      <c r="E118" s="150">
        <v>524.96</v>
      </c>
      <c r="F118" s="150">
        <v>0</v>
      </c>
      <c r="G118" s="150">
        <v>0</v>
      </c>
      <c r="H118" s="150">
        <v>0</v>
      </c>
      <c r="I118" s="208">
        <f t="shared" si="3"/>
        <v>524.96</v>
      </c>
      <c r="J118" s="163" t="str">
        <f>VLOOKUP($C118,'CEDARS School FRPL'!$C$4:$F$2348,4,FALSE)</f>
        <v>No</v>
      </c>
      <c r="K118" s="140"/>
      <c r="L118" s="140"/>
      <c r="M118" s="141">
        <f>VLOOKUP($C118,'CEDARS School FRPL'!$C$4:$F$2348,3,FALSE)</f>
        <v>0.41820000000000002</v>
      </c>
      <c r="O118" s="199"/>
      <c r="P118" s="200"/>
    </row>
    <row r="119" spans="1:16">
      <c r="A119" s="112" t="s">
        <v>2367</v>
      </c>
      <c r="B119" s="112" t="s">
        <v>2813</v>
      </c>
      <c r="C119" s="106">
        <v>3435</v>
      </c>
      <c r="D119" s="106" t="s">
        <v>779</v>
      </c>
      <c r="E119" s="150">
        <v>774.6</v>
      </c>
      <c r="F119" s="150">
        <v>0</v>
      </c>
      <c r="G119" s="150">
        <v>0</v>
      </c>
      <c r="H119" s="150">
        <v>0</v>
      </c>
      <c r="I119" s="208">
        <f t="shared" si="3"/>
        <v>774.6</v>
      </c>
      <c r="J119" s="163" t="str">
        <f>VLOOKUP($C119,'CEDARS School FRPL'!$C$4:$F$2348,4,FALSE)</f>
        <v>No</v>
      </c>
      <c r="K119" s="140"/>
      <c r="L119" s="140"/>
      <c r="M119" s="141">
        <f>VLOOKUP($C119,'CEDARS School FRPL'!$C$4:$F$2348,3,FALSE)</f>
        <v>0.1288</v>
      </c>
      <c r="O119" s="199"/>
      <c r="P119" s="200"/>
    </row>
    <row r="120" spans="1:16">
      <c r="A120" s="112" t="s">
        <v>2367</v>
      </c>
      <c r="B120" s="112" t="s">
        <v>2813</v>
      </c>
      <c r="C120" s="106">
        <v>3283</v>
      </c>
      <c r="D120" s="106" t="s">
        <v>777</v>
      </c>
      <c r="E120" s="150">
        <v>1057.94</v>
      </c>
      <c r="F120" s="150">
        <v>0</v>
      </c>
      <c r="G120" s="150">
        <v>0</v>
      </c>
      <c r="H120" s="150">
        <v>0</v>
      </c>
      <c r="I120" s="208">
        <f t="shared" si="3"/>
        <v>1057.94</v>
      </c>
      <c r="J120" s="163" t="str">
        <f>VLOOKUP($C120,'CEDARS School FRPL'!$C$4:$F$2348,4,FALSE)</f>
        <v>No</v>
      </c>
      <c r="K120" s="140"/>
      <c r="L120" s="140"/>
      <c r="M120" s="141">
        <f>VLOOKUP($C120,'CEDARS School FRPL'!$C$4:$F$2348,3,FALSE)</f>
        <v>9.8500000000000004E-2</v>
      </c>
      <c r="O120" s="199"/>
      <c r="P120" s="200"/>
    </row>
    <row r="121" spans="1:16">
      <c r="A121" s="112" t="s">
        <v>2367</v>
      </c>
      <c r="B121" s="112" t="s">
        <v>2813</v>
      </c>
      <c r="C121" s="106">
        <v>5508</v>
      </c>
      <c r="D121" s="106" t="s">
        <v>3205</v>
      </c>
      <c r="E121" s="150">
        <v>448.5</v>
      </c>
      <c r="F121" s="150">
        <v>0</v>
      </c>
      <c r="G121" s="150">
        <v>0</v>
      </c>
      <c r="H121" s="150">
        <v>0</v>
      </c>
      <c r="I121" s="208">
        <f t="shared" si="3"/>
        <v>448.5</v>
      </c>
      <c r="J121" s="163" t="str">
        <f>VLOOKUP($C121,'CEDARS School FRPL'!$C$4:$F$2348,4,FALSE)</f>
        <v>No</v>
      </c>
      <c r="K121" s="140"/>
      <c r="L121" s="140"/>
      <c r="M121" s="141">
        <f>VLOOKUP($C121,'CEDARS School FRPL'!$C$4:$F$2348,3,FALSE)</f>
        <v>0.1087</v>
      </c>
      <c r="O121" s="199"/>
      <c r="P121" s="200"/>
    </row>
    <row r="122" spans="1:16">
      <c r="A122" s="112" t="s">
        <v>2367</v>
      </c>
      <c r="B122" s="112" t="s">
        <v>2813</v>
      </c>
      <c r="C122" s="106">
        <v>3167</v>
      </c>
      <c r="D122" s="106" t="s">
        <v>772</v>
      </c>
      <c r="E122" s="150">
        <v>397.54</v>
      </c>
      <c r="F122" s="150">
        <v>0</v>
      </c>
      <c r="G122" s="150">
        <v>0</v>
      </c>
      <c r="H122" s="150">
        <v>0</v>
      </c>
      <c r="I122" s="208">
        <f t="shared" si="3"/>
        <v>397.54</v>
      </c>
      <c r="J122" s="163" t="str">
        <f>VLOOKUP($C122,'CEDARS School FRPL'!$C$4:$F$2348,4,FALSE)</f>
        <v>No</v>
      </c>
      <c r="K122" s="140"/>
      <c r="L122" s="140"/>
      <c r="M122" s="141">
        <f>VLOOKUP($C122,'CEDARS School FRPL'!$C$4:$F$2348,3,FALSE)</f>
        <v>0.1729</v>
      </c>
      <c r="O122" s="199"/>
      <c r="P122" s="200"/>
    </row>
    <row r="123" spans="1:16">
      <c r="A123" s="112" t="s">
        <v>2543</v>
      </c>
      <c r="B123" s="112" t="s">
        <v>2814</v>
      </c>
      <c r="C123" s="106">
        <v>3200</v>
      </c>
      <c r="D123" s="106" t="s">
        <v>2086</v>
      </c>
      <c r="E123" s="150">
        <v>243</v>
      </c>
      <c r="F123" s="150">
        <v>0</v>
      </c>
      <c r="G123" s="150">
        <v>0</v>
      </c>
      <c r="H123" s="150">
        <v>0</v>
      </c>
      <c r="I123" s="208">
        <f t="shared" si="3"/>
        <v>243</v>
      </c>
      <c r="J123" s="163" t="str">
        <f>VLOOKUP($C123,'CEDARS School FRPL'!$C$4:$F$2348,4,FALSE)</f>
        <v>Yes</v>
      </c>
      <c r="K123" s="140"/>
      <c r="L123" s="140"/>
      <c r="M123" s="141">
        <f>VLOOKUP($C123,'CEDARS School FRPL'!$C$4:$F$2348,3,FALSE)</f>
        <v>0.62839999999999996</v>
      </c>
      <c r="O123" s="199"/>
      <c r="P123" s="200"/>
    </row>
    <row r="124" spans="1:16">
      <c r="A124" s="112" t="s">
        <v>2543</v>
      </c>
      <c r="B124" s="112" t="s">
        <v>2814</v>
      </c>
      <c r="C124" s="106">
        <v>5366</v>
      </c>
      <c r="D124" s="106" t="s">
        <v>2096</v>
      </c>
      <c r="E124" s="150">
        <v>598.07000000000005</v>
      </c>
      <c r="F124" s="150">
        <v>0</v>
      </c>
      <c r="G124" s="150">
        <v>0</v>
      </c>
      <c r="H124" s="150">
        <v>0</v>
      </c>
      <c r="I124" s="208">
        <f t="shared" si="3"/>
        <v>598.07000000000005</v>
      </c>
      <c r="J124" s="163" t="str">
        <f>VLOOKUP($C124,'CEDARS School FRPL'!$C$4:$F$2348,4,FALSE)</f>
        <v>No</v>
      </c>
      <c r="K124" s="140"/>
      <c r="L124" s="140"/>
      <c r="M124" s="141">
        <f>VLOOKUP($C124,'CEDARS School FRPL'!$C$4:$F$2348,3,FALSE)</f>
        <v>9.1499999999999998E-2</v>
      </c>
      <c r="O124" s="199"/>
      <c r="P124" s="200"/>
    </row>
    <row r="125" spans="1:16">
      <c r="A125" s="112" t="s">
        <v>2543</v>
      </c>
      <c r="B125" s="112" t="s">
        <v>2814</v>
      </c>
      <c r="C125" s="106">
        <v>2553</v>
      </c>
      <c r="D125" s="106" t="s">
        <v>2083</v>
      </c>
      <c r="E125" s="150">
        <v>1012.24</v>
      </c>
      <c r="F125" s="150">
        <v>120.23</v>
      </c>
      <c r="G125" s="150">
        <v>0</v>
      </c>
      <c r="H125" s="150">
        <v>0</v>
      </c>
      <c r="I125" s="208">
        <f t="shared" si="3"/>
        <v>1132.47</v>
      </c>
      <c r="J125" s="163" t="str">
        <f>VLOOKUP($C125,'CEDARS School FRPL'!$C$4:$F$2348,4,FALSE)</f>
        <v>No</v>
      </c>
      <c r="K125" s="140"/>
      <c r="L125" s="140"/>
      <c r="M125" s="141">
        <f>VLOOKUP($C125,'CEDARS School FRPL'!$C$4:$F$2348,3,FALSE)</f>
        <v>0.30959999999999999</v>
      </c>
      <c r="O125" s="199"/>
      <c r="P125" s="200"/>
    </row>
    <row r="126" spans="1:16">
      <c r="A126" s="112" t="s">
        <v>2543</v>
      </c>
      <c r="B126" s="112" t="s">
        <v>2814</v>
      </c>
      <c r="C126" s="106">
        <v>5340</v>
      </c>
      <c r="D126" s="106" t="s">
        <v>2095</v>
      </c>
      <c r="E126" s="150">
        <v>0</v>
      </c>
      <c r="F126" s="150">
        <v>0</v>
      </c>
      <c r="G126" s="150">
        <v>82.100000000000009</v>
      </c>
      <c r="H126" s="150">
        <v>0</v>
      </c>
      <c r="I126" s="208">
        <f t="shared" si="3"/>
        <v>82.100000000000009</v>
      </c>
      <c r="J126" s="163" t="str">
        <f>VLOOKUP($C126,'CEDARS School FRPL'!$C$4:$F$2348,4,FALSE)</f>
        <v>No</v>
      </c>
      <c r="K126" s="140"/>
      <c r="L126" s="140"/>
      <c r="M126" s="141">
        <f>VLOOKUP($C126,'CEDARS School FRPL'!$C$4:$F$2348,3,FALSE)</f>
        <v>0.29799999999999999</v>
      </c>
      <c r="O126" s="199"/>
      <c r="P126" s="200"/>
    </row>
    <row r="127" spans="1:16">
      <c r="A127" s="112" t="s">
        <v>2543</v>
      </c>
      <c r="B127" s="112" t="s">
        <v>2814</v>
      </c>
      <c r="C127" s="106">
        <v>2431</v>
      </c>
      <c r="D127" s="106" t="s">
        <v>2082</v>
      </c>
      <c r="E127" s="150">
        <v>312.22000000000003</v>
      </c>
      <c r="F127" s="150">
        <v>0</v>
      </c>
      <c r="G127" s="150">
        <v>0</v>
      </c>
      <c r="H127" s="150">
        <v>0</v>
      </c>
      <c r="I127" s="208">
        <f t="shared" si="3"/>
        <v>312.22000000000003</v>
      </c>
      <c r="J127" s="163" t="str">
        <f>VLOOKUP($C127,'CEDARS School FRPL'!$C$4:$F$2348,4,FALSE)</f>
        <v>Yes</v>
      </c>
      <c r="K127" s="132"/>
      <c r="L127" s="132"/>
      <c r="M127" s="141">
        <f>VLOOKUP($C127,'CEDARS School FRPL'!$C$4:$F$2348,3,FALSE)</f>
        <v>0.57540000000000002</v>
      </c>
      <c r="O127" s="199"/>
      <c r="P127" s="200"/>
    </row>
    <row r="128" spans="1:16">
      <c r="A128" s="112" t="s">
        <v>2543</v>
      </c>
      <c r="B128" s="112" t="s">
        <v>2814</v>
      </c>
      <c r="C128" s="106">
        <v>2817</v>
      </c>
      <c r="D128" s="106" t="s">
        <v>2084</v>
      </c>
      <c r="E128" s="150">
        <v>311.54000000000002</v>
      </c>
      <c r="F128" s="150">
        <v>0</v>
      </c>
      <c r="G128" s="150">
        <v>0</v>
      </c>
      <c r="H128" s="150">
        <v>0</v>
      </c>
      <c r="I128" s="208">
        <f t="shared" si="3"/>
        <v>311.54000000000002</v>
      </c>
      <c r="J128" s="163" t="str">
        <f>VLOOKUP($C128,'CEDARS School FRPL'!$C$4:$F$2348,4,FALSE)</f>
        <v>No</v>
      </c>
      <c r="K128" s="140"/>
      <c r="L128" s="140"/>
      <c r="M128" s="141">
        <f>VLOOKUP($C128,'CEDARS School FRPL'!$C$4:$F$2348,3,FALSE)</f>
        <v>0.49719999999999998</v>
      </c>
      <c r="O128" s="199"/>
      <c r="P128" s="200"/>
    </row>
    <row r="129" spans="1:16">
      <c r="A129" s="112" t="s">
        <v>2543</v>
      </c>
      <c r="B129" s="112" t="s">
        <v>2814</v>
      </c>
      <c r="C129" s="106">
        <v>2365</v>
      </c>
      <c r="D129" s="106" t="s">
        <v>126</v>
      </c>
      <c r="E129" s="150">
        <v>260.86</v>
      </c>
      <c r="F129" s="150">
        <v>0</v>
      </c>
      <c r="G129" s="150">
        <v>0</v>
      </c>
      <c r="H129" s="150">
        <v>0</v>
      </c>
      <c r="I129" s="208">
        <f t="shared" si="3"/>
        <v>260.86</v>
      </c>
      <c r="J129" s="163" t="str">
        <f>VLOOKUP($C129,'CEDARS School FRPL'!$C$4:$F$2348,4,FALSE)</f>
        <v>No</v>
      </c>
      <c r="K129" s="140"/>
      <c r="L129" s="140"/>
      <c r="M129" s="141">
        <f>VLOOKUP($C129,'CEDARS School FRPL'!$C$4:$F$2348,3,FALSE)</f>
        <v>0.21079999999999999</v>
      </c>
      <c r="O129" s="199"/>
      <c r="P129" s="200"/>
    </row>
    <row r="130" spans="1:16">
      <c r="A130" s="112" t="s">
        <v>2543</v>
      </c>
      <c r="B130" s="112" t="s">
        <v>2814</v>
      </c>
      <c r="C130" s="106">
        <v>5239</v>
      </c>
      <c r="D130" s="106" t="s">
        <v>2094</v>
      </c>
      <c r="E130" s="150">
        <v>336.87</v>
      </c>
      <c r="F130" s="150">
        <v>0</v>
      </c>
      <c r="G130" s="150">
        <v>0</v>
      </c>
      <c r="H130" s="150">
        <v>0</v>
      </c>
      <c r="I130" s="208">
        <f t="shared" si="3"/>
        <v>336.87</v>
      </c>
      <c r="J130" s="163" t="str">
        <f>VLOOKUP($C130,'CEDARS School FRPL'!$C$4:$F$2348,4,FALSE)</f>
        <v>Yes</v>
      </c>
      <c r="K130" s="140"/>
      <c r="L130" s="140"/>
      <c r="M130" s="141">
        <f>VLOOKUP($C130,'CEDARS School FRPL'!$C$4:$F$2348,3,FALSE)</f>
        <v>0.62709999999999999</v>
      </c>
      <c r="O130" s="199"/>
      <c r="P130" s="200"/>
    </row>
    <row r="131" spans="1:16">
      <c r="A131" s="112" t="s">
        <v>2543</v>
      </c>
      <c r="B131" s="112" t="s">
        <v>2814</v>
      </c>
      <c r="C131" s="106">
        <v>2066</v>
      </c>
      <c r="D131" s="106" t="s">
        <v>2076</v>
      </c>
      <c r="E131" s="150">
        <v>560.11</v>
      </c>
      <c r="F131" s="150">
        <v>0</v>
      </c>
      <c r="G131" s="150">
        <v>0</v>
      </c>
      <c r="H131" s="150">
        <v>0</v>
      </c>
      <c r="I131" s="208">
        <f t="shared" si="3"/>
        <v>560.11</v>
      </c>
      <c r="J131" s="163" t="str">
        <f>VLOOKUP($C131,'CEDARS School FRPL'!$C$4:$F$2348,4,FALSE)</f>
        <v>No</v>
      </c>
      <c r="K131" s="140"/>
      <c r="L131" s="140"/>
      <c r="M131" s="141">
        <f>VLOOKUP($C131,'CEDARS School FRPL'!$C$4:$F$2348,3,FALSE)</f>
        <v>0.20549999999999999</v>
      </c>
      <c r="O131" s="199"/>
      <c r="P131" s="200"/>
    </row>
    <row r="132" spans="1:16">
      <c r="A132" s="112" t="s">
        <v>2543</v>
      </c>
      <c r="B132" s="112" t="s">
        <v>2814</v>
      </c>
      <c r="C132" s="106">
        <v>2262</v>
      </c>
      <c r="D132" s="106" t="s">
        <v>2080</v>
      </c>
      <c r="E132" s="150">
        <v>395.92</v>
      </c>
      <c r="F132" s="150">
        <v>0</v>
      </c>
      <c r="G132" s="150">
        <v>0</v>
      </c>
      <c r="H132" s="150">
        <v>0</v>
      </c>
      <c r="I132" s="208">
        <f t="shared" ref="I132:I195" si="4">SUM(E132:H132)</f>
        <v>395.92</v>
      </c>
      <c r="J132" s="163" t="str">
        <f>VLOOKUP($C132,'CEDARS School FRPL'!$C$4:$F$2348,4,FALSE)</f>
        <v>No</v>
      </c>
      <c r="K132" s="140"/>
      <c r="L132" s="140"/>
      <c r="M132" s="141">
        <f>VLOOKUP($C132,'CEDARS School FRPL'!$C$4:$F$2348,3,FALSE)</f>
        <v>0.2495</v>
      </c>
      <c r="O132" s="199"/>
      <c r="P132" s="200"/>
    </row>
    <row r="133" spans="1:16">
      <c r="A133" s="112" t="s">
        <v>2543</v>
      </c>
      <c r="B133" s="112" t="s">
        <v>2814</v>
      </c>
      <c r="C133" s="106">
        <v>3134</v>
      </c>
      <c r="D133" s="106" t="s">
        <v>2085</v>
      </c>
      <c r="E133" s="150">
        <v>374.09</v>
      </c>
      <c r="F133" s="150">
        <v>0</v>
      </c>
      <c r="G133" s="150">
        <v>0</v>
      </c>
      <c r="H133" s="150">
        <v>0</v>
      </c>
      <c r="I133" s="208">
        <f t="shared" si="4"/>
        <v>374.09</v>
      </c>
      <c r="J133" s="163" t="str">
        <f>VLOOKUP($C133,'CEDARS School FRPL'!$C$4:$F$2348,4,FALSE)</f>
        <v>No</v>
      </c>
      <c r="K133" s="140"/>
      <c r="L133" s="140"/>
      <c r="M133" s="141">
        <f>VLOOKUP($C133,'CEDARS School FRPL'!$C$4:$F$2348,3,FALSE)</f>
        <v>0.2712</v>
      </c>
      <c r="O133" s="199"/>
      <c r="P133" s="200"/>
    </row>
    <row r="134" spans="1:16">
      <c r="A134" s="112" t="s">
        <v>2543</v>
      </c>
      <c r="B134" s="112" t="s">
        <v>2814</v>
      </c>
      <c r="C134" s="106">
        <v>4442</v>
      </c>
      <c r="D134" s="106" t="s">
        <v>2090</v>
      </c>
      <c r="E134" s="150">
        <v>646.36</v>
      </c>
      <c r="F134" s="150">
        <v>0</v>
      </c>
      <c r="G134" s="150">
        <v>0</v>
      </c>
      <c r="H134" s="150">
        <v>0</v>
      </c>
      <c r="I134" s="208">
        <f t="shared" si="4"/>
        <v>646.36</v>
      </c>
      <c r="J134" s="163" t="str">
        <f>VLOOKUP($C134,'CEDARS School FRPL'!$C$4:$F$2348,4,FALSE)</f>
        <v>No</v>
      </c>
      <c r="K134" s="140"/>
      <c r="L134" s="140"/>
      <c r="M134" s="141">
        <f>VLOOKUP($C134,'CEDARS School FRPL'!$C$4:$F$2348,3,FALSE)</f>
        <v>0.40479999999999999</v>
      </c>
      <c r="O134" s="199"/>
      <c r="P134" s="200"/>
    </row>
    <row r="135" spans="1:16">
      <c r="A135" s="112" t="s">
        <v>2543</v>
      </c>
      <c r="B135" s="112" t="s">
        <v>2814</v>
      </c>
      <c r="C135" s="106">
        <v>2225</v>
      </c>
      <c r="D135" s="106" t="s">
        <v>2079</v>
      </c>
      <c r="E135" s="150">
        <v>229.87</v>
      </c>
      <c r="F135" s="150">
        <v>0</v>
      </c>
      <c r="G135" s="150">
        <v>0</v>
      </c>
      <c r="H135" s="150">
        <v>0</v>
      </c>
      <c r="I135" s="208">
        <f t="shared" si="4"/>
        <v>229.87</v>
      </c>
      <c r="J135" s="163" t="str">
        <f>VLOOKUP($C135,'CEDARS School FRPL'!$C$4:$F$2348,4,FALSE)</f>
        <v>No</v>
      </c>
      <c r="K135" s="140"/>
      <c r="L135" s="140"/>
      <c r="M135" s="141">
        <f>VLOOKUP($C135,'CEDARS School FRPL'!$C$4:$F$2348,3,FALSE)</f>
        <v>0.25530000000000003</v>
      </c>
      <c r="O135" s="199"/>
      <c r="P135" s="200"/>
    </row>
    <row r="136" spans="1:16">
      <c r="A136" s="112" t="s">
        <v>2543</v>
      </c>
      <c r="B136" s="112" t="s">
        <v>2814</v>
      </c>
      <c r="C136" s="106">
        <v>4571</v>
      </c>
      <c r="D136" s="106" t="s">
        <v>2092</v>
      </c>
      <c r="E136" s="150">
        <v>349.14</v>
      </c>
      <c r="F136" s="150">
        <v>0</v>
      </c>
      <c r="G136" s="150">
        <v>0</v>
      </c>
      <c r="H136" s="150">
        <v>0</v>
      </c>
      <c r="I136" s="208">
        <f t="shared" si="4"/>
        <v>349.14</v>
      </c>
      <c r="J136" s="163" t="str">
        <f>VLOOKUP($C136,'CEDARS School FRPL'!$C$4:$F$2348,4,FALSE)</f>
        <v>No</v>
      </c>
      <c r="K136" s="140"/>
      <c r="L136" s="140"/>
      <c r="M136" s="141">
        <f>VLOOKUP($C136,'CEDARS School FRPL'!$C$4:$F$2348,3,FALSE)</f>
        <v>0.31490000000000001</v>
      </c>
      <c r="O136" s="199"/>
      <c r="P136" s="200"/>
    </row>
    <row r="137" spans="1:16">
      <c r="A137" s="112" t="s">
        <v>2543</v>
      </c>
      <c r="B137" s="112" t="s">
        <v>2814</v>
      </c>
      <c r="C137" s="106">
        <v>1647</v>
      </c>
      <c r="D137" s="106" t="s">
        <v>2074</v>
      </c>
      <c r="E137" s="150">
        <v>167.06</v>
      </c>
      <c r="F137" s="150">
        <v>4.88</v>
      </c>
      <c r="G137" s="150">
        <v>0</v>
      </c>
      <c r="H137" s="150">
        <v>0.32</v>
      </c>
      <c r="I137" s="208">
        <f t="shared" si="4"/>
        <v>172.26</v>
      </c>
      <c r="J137" s="163" t="str">
        <f>VLOOKUP($C137,'CEDARS School FRPL'!$C$4:$F$2348,4,FALSE)</f>
        <v>Yes</v>
      </c>
      <c r="K137" s="140"/>
      <c r="L137" s="140"/>
      <c r="M137" s="141">
        <f>VLOOKUP($C137,'CEDARS School FRPL'!$C$4:$F$2348,3,FALSE)</f>
        <v>0.59470000000000001</v>
      </c>
      <c r="O137" s="199"/>
      <c r="P137" s="200"/>
    </row>
    <row r="138" spans="1:16">
      <c r="A138" s="112" t="s">
        <v>2543</v>
      </c>
      <c r="B138" s="112" t="s">
        <v>2814</v>
      </c>
      <c r="C138" s="106">
        <v>3202</v>
      </c>
      <c r="D138" s="106" t="s">
        <v>2088</v>
      </c>
      <c r="E138" s="150">
        <v>298.57</v>
      </c>
      <c r="F138" s="150">
        <v>0</v>
      </c>
      <c r="G138" s="150">
        <v>0</v>
      </c>
      <c r="H138" s="150">
        <v>0</v>
      </c>
      <c r="I138" s="208">
        <f t="shared" si="4"/>
        <v>298.57</v>
      </c>
      <c r="J138" s="163" t="str">
        <f>VLOOKUP($C138,'CEDARS School FRPL'!$C$4:$F$2348,4,FALSE)</f>
        <v>No</v>
      </c>
      <c r="K138" s="140"/>
      <c r="L138" s="140"/>
      <c r="M138" s="141">
        <f>VLOOKUP($C138,'CEDARS School FRPL'!$C$4:$F$2348,3,FALSE)</f>
        <v>0.31069999999999998</v>
      </c>
      <c r="O138" s="199"/>
      <c r="P138" s="200"/>
    </row>
    <row r="139" spans="1:16">
      <c r="A139" s="112" t="s">
        <v>2543</v>
      </c>
      <c r="B139" s="112" t="s">
        <v>2814</v>
      </c>
      <c r="C139" s="106">
        <v>2067</v>
      </c>
      <c r="D139" s="106" t="s">
        <v>144</v>
      </c>
      <c r="E139" s="150">
        <v>365.28</v>
      </c>
      <c r="F139" s="150">
        <v>0</v>
      </c>
      <c r="G139" s="150">
        <v>0</v>
      </c>
      <c r="H139" s="150">
        <v>0</v>
      </c>
      <c r="I139" s="208">
        <f t="shared" si="4"/>
        <v>365.28</v>
      </c>
      <c r="J139" s="163" t="str">
        <f>VLOOKUP($C139,'CEDARS School FRPL'!$C$4:$F$2348,4,FALSE)</f>
        <v>No</v>
      </c>
      <c r="K139" s="140"/>
      <c r="L139" s="140"/>
      <c r="M139" s="141">
        <f>VLOOKUP($C139,'CEDARS School FRPL'!$C$4:$F$2348,3,FALSE)</f>
        <v>0.44769999999999999</v>
      </c>
      <c r="O139" s="199"/>
      <c r="P139" s="200"/>
    </row>
    <row r="140" spans="1:16">
      <c r="A140" s="112" t="s">
        <v>2543</v>
      </c>
      <c r="B140" s="112" t="s">
        <v>2814</v>
      </c>
      <c r="C140" s="106">
        <v>3576</v>
      </c>
      <c r="D140" s="106" t="s">
        <v>2089</v>
      </c>
      <c r="E140" s="150">
        <v>1013.53</v>
      </c>
      <c r="F140" s="150">
        <v>121.59</v>
      </c>
      <c r="G140" s="150">
        <v>0</v>
      </c>
      <c r="H140" s="150">
        <v>0</v>
      </c>
      <c r="I140" s="208">
        <f t="shared" si="4"/>
        <v>1135.1199999999999</v>
      </c>
      <c r="J140" s="163" t="str">
        <f>VLOOKUP($C140,'CEDARS School FRPL'!$C$4:$F$2348,4,FALSE)</f>
        <v>No</v>
      </c>
      <c r="K140" s="140"/>
      <c r="L140" s="140"/>
      <c r="M140" s="141">
        <f>VLOOKUP($C140,'CEDARS School FRPL'!$C$4:$F$2348,3,FALSE)</f>
        <v>0.21260000000000001</v>
      </c>
      <c r="O140" s="199"/>
      <c r="P140" s="200"/>
    </row>
    <row r="141" spans="1:16">
      <c r="A141" s="112" t="s">
        <v>2543</v>
      </c>
      <c r="B141" s="112" t="s">
        <v>2814</v>
      </c>
      <c r="C141" s="106">
        <v>3201</v>
      </c>
      <c r="D141" s="106" t="s">
        <v>2087</v>
      </c>
      <c r="E141" s="150">
        <v>662.42</v>
      </c>
      <c r="F141" s="150">
        <v>0</v>
      </c>
      <c r="G141" s="150">
        <v>0</v>
      </c>
      <c r="H141" s="150">
        <v>0</v>
      </c>
      <c r="I141" s="208">
        <f t="shared" si="4"/>
        <v>662.42</v>
      </c>
      <c r="J141" s="163" t="str">
        <f>VLOOKUP($C141,'CEDARS School FRPL'!$C$4:$F$2348,4,FALSE)</f>
        <v>Yes</v>
      </c>
      <c r="K141" s="140"/>
      <c r="L141" s="140"/>
      <c r="M141" s="141">
        <f>VLOOKUP($C141,'CEDARS School FRPL'!$C$4:$F$2348,3,FALSE)</f>
        <v>0.5786</v>
      </c>
      <c r="O141" s="199"/>
      <c r="P141" s="200"/>
    </row>
    <row r="142" spans="1:16">
      <c r="A142" s="112" t="s">
        <v>2543</v>
      </c>
      <c r="B142" s="112" t="s">
        <v>2814</v>
      </c>
      <c r="C142" s="106">
        <v>2175</v>
      </c>
      <c r="D142" s="106" t="s">
        <v>2078</v>
      </c>
      <c r="E142" s="150">
        <v>383.7</v>
      </c>
      <c r="F142" s="150">
        <v>0</v>
      </c>
      <c r="G142" s="150">
        <v>0</v>
      </c>
      <c r="H142" s="150">
        <v>0</v>
      </c>
      <c r="I142" s="208">
        <f t="shared" si="4"/>
        <v>383.7</v>
      </c>
      <c r="J142" s="163" t="str">
        <f>VLOOKUP($C142,'CEDARS School FRPL'!$C$4:$F$2348,4,FALSE)</f>
        <v>No</v>
      </c>
      <c r="K142" s="140"/>
      <c r="L142" s="140"/>
      <c r="M142" s="141">
        <f>VLOOKUP($C142,'CEDARS School FRPL'!$C$4:$F$2348,3,FALSE)</f>
        <v>0.17269999999999999</v>
      </c>
      <c r="O142" s="199"/>
      <c r="P142" s="200"/>
    </row>
    <row r="143" spans="1:16">
      <c r="A143" s="112" t="s">
        <v>2543</v>
      </c>
      <c r="B143" s="112" t="s">
        <v>2814</v>
      </c>
      <c r="C143" s="106">
        <v>4515</v>
      </c>
      <c r="D143" s="106" t="s">
        <v>2091</v>
      </c>
      <c r="E143" s="150">
        <v>1077.67</v>
      </c>
      <c r="F143" s="150">
        <v>134.80000000000001</v>
      </c>
      <c r="G143" s="150">
        <v>0</v>
      </c>
      <c r="H143" s="150">
        <v>0.32</v>
      </c>
      <c r="I143" s="208">
        <f t="shared" si="4"/>
        <v>1212.79</v>
      </c>
      <c r="J143" s="163" t="str">
        <f>VLOOKUP($C143,'CEDARS School FRPL'!$C$4:$F$2348,4,FALSE)</f>
        <v>No</v>
      </c>
      <c r="K143" s="140"/>
      <c r="L143" s="140"/>
      <c r="M143" s="141">
        <f>VLOOKUP($C143,'CEDARS School FRPL'!$C$4:$F$2348,3,FALSE)</f>
        <v>0.35349999999999998</v>
      </c>
      <c r="O143" s="199"/>
      <c r="P143" s="200"/>
    </row>
    <row r="144" spans="1:16">
      <c r="A144" s="112" t="s">
        <v>2543</v>
      </c>
      <c r="B144" s="112" t="s">
        <v>2814</v>
      </c>
      <c r="C144" s="106">
        <v>2387</v>
      </c>
      <c r="D144" s="106" t="s">
        <v>2081</v>
      </c>
      <c r="E144" s="150">
        <v>260.39999999999998</v>
      </c>
      <c r="F144" s="150">
        <v>0</v>
      </c>
      <c r="G144" s="150">
        <v>0</v>
      </c>
      <c r="H144" s="150">
        <v>0</v>
      </c>
      <c r="I144" s="208">
        <f t="shared" si="4"/>
        <v>260.39999999999998</v>
      </c>
      <c r="J144" s="163" t="str">
        <f>VLOOKUP($C144,'CEDARS School FRPL'!$C$4:$F$2348,4,FALSE)</f>
        <v>No</v>
      </c>
      <c r="K144" s="140"/>
      <c r="L144" s="140"/>
      <c r="M144" s="141">
        <f>VLOOKUP($C144,'CEDARS School FRPL'!$C$4:$F$2348,3,FALSE)</f>
        <v>0.36770000000000003</v>
      </c>
      <c r="O144" s="199"/>
      <c r="P144" s="200"/>
    </row>
    <row r="145" spans="1:16">
      <c r="A145" s="112" t="s">
        <v>2543</v>
      </c>
      <c r="B145" s="112" t="s">
        <v>2814</v>
      </c>
      <c r="C145" s="106">
        <v>1799</v>
      </c>
      <c r="D145" s="106" t="s">
        <v>2075</v>
      </c>
      <c r="E145" s="150">
        <v>4.79</v>
      </c>
      <c r="F145" s="150">
        <v>0</v>
      </c>
      <c r="G145" s="150">
        <v>0</v>
      </c>
      <c r="H145" s="150">
        <v>0</v>
      </c>
      <c r="I145" s="208">
        <f t="shared" si="4"/>
        <v>4.79</v>
      </c>
      <c r="J145" s="163" t="str">
        <f>VLOOKUP($C145,'CEDARS School FRPL'!$C$4:$F$2348,4,FALSE)</f>
        <v>No</v>
      </c>
      <c r="K145" s="140"/>
      <c r="L145" s="140"/>
      <c r="M145" s="141">
        <f>VLOOKUP($C145,'CEDARS School FRPL'!$C$4:$F$2348,3,FALSE)</f>
        <v>0</v>
      </c>
      <c r="O145" s="199"/>
      <c r="P145" s="200"/>
    </row>
    <row r="146" spans="1:16">
      <c r="A146" s="112" t="s">
        <v>2543</v>
      </c>
      <c r="B146" s="112" t="s">
        <v>2814</v>
      </c>
      <c r="C146" s="106">
        <v>5125</v>
      </c>
      <c r="D146" s="106" t="s">
        <v>2093</v>
      </c>
      <c r="E146" s="150">
        <v>330.79</v>
      </c>
      <c r="F146" s="150">
        <v>0</v>
      </c>
      <c r="G146" s="150">
        <v>0</v>
      </c>
      <c r="H146" s="150">
        <v>0</v>
      </c>
      <c r="I146" s="208">
        <f t="shared" si="4"/>
        <v>330.79</v>
      </c>
      <c r="J146" s="163" t="str">
        <f>VLOOKUP($C146,'CEDARS School FRPL'!$C$4:$F$2348,4,FALSE)</f>
        <v>No</v>
      </c>
      <c r="K146" s="140"/>
      <c r="L146" s="140"/>
      <c r="M146" s="141">
        <f>VLOOKUP($C146,'CEDARS School FRPL'!$C$4:$F$2348,3,FALSE)</f>
        <v>0.18840000000000001</v>
      </c>
      <c r="O146" s="199"/>
      <c r="P146" s="200"/>
    </row>
    <row r="147" spans="1:16">
      <c r="A147" s="112" t="s">
        <v>2543</v>
      </c>
      <c r="B147" s="112" t="s">
        <v>2814</v>
      </c>
      <c r="C147" s="106">
        <v>2075</v>
      </c>
      <c r="D147" s="106" t="s">
        <v>2077</v>
      </c>
      <c r="E147" s="150">
        <v>599.95000000000005</v>
      </c>
      <c r="F147" s="150">
        <v>0</v>
      </c>
      <c r="G147" s="150">
        <v>0</v>
      </c>
      <c r="H147" s="150">
        <v>0</v>
      </c>
      <c r="I147" s="208">
        <f t="shared" si="4"/>
        <v>599.95000000000005</v>
      </c>
      <c r="J147" s="163" t="str">
        <f>VLOOKUP($C147,'CEDARS School FRPL'!$C$4:$F$2348,4,FALSE)</f>
        <v>No</v>
      </c>
      <c r="K147" s="140"/>
      <c r="L147" s="140"/>
      <c r="M147" s="141">
        <f>VLOOKUP($C147,'CEDARS School FRPL'!$C$4:$F$2348,3,FALSE)</f>
        <v>0.22170000000000001</v>
      </c>
      <c r="O147" s="199"/>
      <c r="P147" s="200"/>
    </row>
    <row r="148" spans="1:16">
      <c r="A148" s="112" t="s">
        <v>2269</v>
      </c>
      <c r="B148" s="112" t="s">
        <v>2815</v>
      </c>
      <c r="C148" s="106">
        <v>3142</v>
      </c>
      <c r="D148" s="106" t="s">
        <v>3</v>
      </c>
      <c r="E148" s="150">
        <v>16.399999999999999</v>
      </c>
      <c r="F148" s="150">
        <v>0</v>
      </c>
      <c r="G148" s="150">
        <v>0</v>
      </c>
      <c r="H148" s="150">
        <v>0</v>
      </c>
      <c r="I148" s="208">
        <f t="shared" si="4"/>
        <v>16.399999999999999</v>
      </c>
      <c r="J148" s="163" t="str">
        <f>VLOOKUP($C148,'CEDARS School FRPL'!$C$4:$F$2348,4,FALSE)</f>
        <v>No</v>
      </c>
      <c r="K148" s="140"/>
      <c r="L148" s="140"/>
      <c r="M148" s="141">
        <f>VLOOKUP($C148,'CEDARS School FRPL'!$C$4:$F$2348,3,FALSE)</f>
        <v>0.12509999999999999</v>
      </c>
      <c r="O148" s="199"/>
      <c r="P148" s="200"/>
    </row>
    <row r="149" spans="1:16">
      <c r="A149" s="112" t="s">
        <v>2460</v>
      </c>
      <c r="B149" s="112" t="s">
        <v>2816</v>
      </c>
      <c r="C149" s="106">
        <v>5372</v>
      </c>
      <c r="D149" s="106" t="s">
        <v>1505</v>
      </c>
      <c r="E149" s="150">
        <v>0</v>
      </c>
      <c r="F149" s="150">
        <v>0</v>
      </c>
      <c r="G149" s="150">
        <v>237.5</v>
      </c>
      <c r="H149" s="150">
        <v>0</v>
      </c>
      <c r="I149" s="208">
        <f t="shared" si="4"/>
        <v>237.5</v>
      </c>
      <c r="J149" s="163" t="str">
        <f>VLOOKUP($C149,'CEDARS School FRPL'!$C$4:$F$2348,4,FALSE)</f>
        <v>No</v>
      </c>
      <c r="K149" s="140"/>
      <c r="L149" s="140"/>
      <c r="M149" s="141">
        <f>VLOOKUP($C149,'CEDARS School FRPL'!$C$4:$F$2348,3,FALSE)</f>
        <v>0.4178</v>
      </c>
      <c r="O149" s="199"/>
      <c r="P149" s="200"/>
    </row>
    <row r="150" spans="1:16">
      <c r="A150" s="112" t="s">
        <v>2460</v>
      </c>
      <c r="B150" s="112" t="s">
        <v>2816</v>
      </c>
      <c r="C150" s="106">
        <v>5471</v>
      </c>
      <c r="D150" s="106" t="s">
        <v>2738</v>
      </c>
      <c r="E150" s="150">
        <v>44.18</v>
      </c>
      <c r="F150" s="150">
        <v>0</v>
      </c>
      <c r="G150" s="150">
        <v>0</v>
      </c>
      <c r="H150" s="150">
        <v>0</v>
      </c>
      <c r="I150" s="208">
        <f t="shared" si="4"/>
        <v>44.18</v>
      </c>
      <c r="J150" s="163" t="str">
        <f>VLOOKUP($C150,'CEDARS School FRPL'!$C$4:$F$2348,4,FALSE)</f>
        <v>No</v>
      </c>
      <c r="K150" s="140"/>
      <c r="L150" s="140"/>
      <c r="M150" s="141">
        <f>VLOOKUP($C150,'CEDARS School FRPL'!$C$4:$F$2348,3,FALSE)</f>
        <v>0.25490000000000002</v>
      </c>
      <c r="O150" s="199"/>
      <c r="P150" s="200"/>
    </row>
    <row r="151" spans="1:16">
      <c r="A151" s="112" t="s">
        <v>2460</v>
      </c>
      <c r="B151" s="112" t="s">
        <v>2816</v>
      </c>
      <c r="C151" s="106">
        <v>2807</v>
      </c>
      <c r="D151" s="106" t="s">
        <v>1486</v>
      </c>
      <c r="E151" s="150">
        <v>1547.75</v>
      </c>
      <c r="F151" s="150">
        <v>83.320000000000007</v>
      </c>
      <c r="G151" s="150">
        <v>0</v>
      </c>
      <c r="H151" s="150">
        <v>0</v>
      </c>
      <c r="I151" s="208">
        <f t="shared" si="4"/>
        <v>1631.07</v>
      </c>
      <c r="J151" s="163" t="str">
        <f>VLOOKUP($C151,'CEDARS School FRPL'!$C$4:$F$2348,4,FALSE)</f>
        <v>No</v>
      </c>
      <c r="K151" s="140"/>
      <c r="L151" s="140"/>
      <c r="M151" s="141">
        <f>VLOOKUP($C151,'CEDARS School FRPL'!$C$4:$F$2348,3,FALSE)</f>
        <v>0.45390000000000003</v>
      </c>
      <c r="O151" s="199"/>
      <c r="P151" s="200"/>
    </row>
    <row r="152" spans="1:16">
      <c r="A152" s="112" t="s">
        <v>2460</v>
      </c>
      <c r="B152" s="112" t="s">
        <v>2816</v>
      </c>
      <c r="C152" s="106">
        <v>3250</v>
      </c>
      <c r="D152" s="106" t="s">
        <v>1488</v>
      </c>
      <c r="E152" s="150">
        <v>680.77</v>
      </c>
      <c r="F152" s="150">
        <v>0</v>
      </c>
      <c r="G152" s="150">
        <v>0</v>
      </c>
      <c r="H152" s="150">
        <v>0</v>
      </c>
      <c r="I152" s="208">
        <f t="shared" si="4"/>
        <v>680.77</v>
      </c>
      <c r="J152" s="163" t="str">
        <f>VLOOKUP($C152,'CEDARS School FRPL'!$C$4:$F$2348,4,FALSE)</f>
        <v>Yes</v>
      </c>
      <c r="K152" s="140"/>
      <c r="L152" s="140"/>
      <c r="M152" s="141">
        <f>VLOOKUP($C152,'CEDARS School FRPL'!$C$4:$F$2348,3,FALSE)</f>
        <v>0.60840000000000005</v>
      </c>
      <c r="O152" s="199"/>
      <c r="P152" s="200"/>
    </row>
    <row r="153" spans="1:16">
      <c r="A153" s="112" t="s">
        <v>2460</v>
      </c>
      <c r="B153" s="112" t="s">
        <v>2816</v>
      </c>
      <c r="C153" s="106">
        <v>5633</v>
      </c>
      <c r="D153" s="106" t="s">
        <v>3206</v>
      </c>
      <c r="E153" s="150">
        <v>994.45</v>
      </c>
      <c r="F153" s="150">
        <v>10.59</v>
      </c>
      <c r="G153" s="150">
        <v>0</v>
      </c>
      <c r="H153" s="150">
        <v>0</v>
      </c>
      <c r="I153" s="208">
        <f t="shared" si="4"/>
        <v>1005.0400000000001</v>
      </c>
      <c r="J153" s="163" t="str">
        <f>VLOOKUP($C153,'CEDARS School FRPL'!$C$4:$F$2348,4,FALSE)</f>
        <v>Yes</v>
      </c>
      <c r="K153" s="140"/>
      <c r="L153" s="140"/>
      <c r="M153" s="141">
        <f>VLOOKUP($C153,'CEDARS School FRPL'!$C$4:$F$2348,3,FALSE)</f>
        <v>0.505</v>
      </c>
      <c r="O153" s="199"/>
      <c r="P153" s="200"/>
    </row>
    <row r="154" spans="1:16">
      <c r="A154" s="112" t="s">
        <v>2460</v>
      </c>
      <c r="B154" s="112" t="s">
        <v>2816</v>
      </c>
      <c r="C154" s="106">
        <v>4296</v>
      </c>
      <c r="D154" s="106" t="s">
        <v>1496</v>
      </c>
      <c r="E154" s="150">
        <v>564.03</v>
      </c>
      <c r="F154" s="150">
        <v>0</v>
      </c>
      <c r="G154" s="150">
        <v>0</v>
      </c>
      <c r="H154" s="150">
        <v>0</v>
      </c>
      <c r="I154" s="208">
        <f t="shared" si="4"/>
        <v>564.03</v>
      </c>
      <c r="J154" s="163" t="str">
        <f>VLOOKUP($C154,'CEDARS School FRPL'!$C$4:$F$2348,4,FALSE)</f>
        <v>Yes</v>
      </c>
      <c r="K154" s="140"/>
      <c r="L154" s="140"/>
      <c r="M154" s="141">
        <f>VLOOKUP($C154,'CEDARS School FRPL'!$C$4:$F$2348,3,FALSE)</f>
        <v>0.57879999999999998</v>
      </c>
      <c r="O154" s="199"/>
      <c r="P154" s="200"/>
    </row>
    <row r="155" spans="1:16">
      <c r="A155" s="112" t="s">
        <v>2460</v>
      </c>
      <c r="B155" s="112" t="s">
        <v>2816</v>
      </c>
      <c r="C155" s="106">
        <v>4186</v>
      </c>
      <c r="D155" s="106" t="s">
        <v>1494</v>
      </c>
      <c r="E155" s="150">
        <v>759.64</v>
      </c>
      <c r="F155" s="150">
        <v>0</v>
      </c>
      <c r="G155" s="150">
        <v>0</v>
      </c>
      <c r="H155" s="150">
        <v>0</v>
      </c>
      <c r="I155" s="208">
        <f t="shared" si="4"/>
        <v>759.64</v>
      </c>
      <c r="J155" s="163" t="str">
        <f>VLOOKUP($C155,'CEDARS School FRPL'!$C$4:$F$2348,4,FALSE)</f>
        <v>Yes</v>
      </c>
      <c r="K155" s="140"/>
      <c r="L155" s="140"/>
      <c r="M155" s="141">
        <f>VLOOKUP($C155,'CEDARS School FRPL'!$C$4:$F$2348,3,FALSE)</f>
        <v>0.59930000000000005</v>
      </c>
      <c r="O155" s="199"/>
      <c r="P155" s="200"/>
    </row>
    <row r="156" spans="1:16">
      <c r="A156" s="112" t="s">
        <v>2460</v>
      </c>
      <c r="B156" s="112" t="s">
        <v>2816</v>
      </c>
      <c r="C156" s="106">
        <v>4331</v>
      </c>
      <c r="D156" s="106" t="s">
        <v>1498</v>
      </c>
      <c r="E156" s="150">
        <v>470.83</v>
      </c>
      <c r="F156" s="150">
        <v>0</v>
      </c>
      <c r="G156" s="150">
        <v>0</v>
      </c>
      <c r="H156" s="150">
        <v>0</v>
      </c>
      <c r="I156" s="208">
        <f t="shared" si="4"/>
        <v>470.83</v>
      </c>
      <c r="J156" s="163" t="str">
        <f>VLOOKUP($C156,'CEDARS School FRPL'!$C$4:$F$2348,4,FALSE)</f>
        <v>Yes</v>
      </c>
      <c r="K156" s="140"/>
      <c r="L156" s="140"/>
      <c r="M156" s="141">
        <f>VLOOKUP($C156,'CEDARS School FRPL'!$C$4:$F$2348,3,FALSE)</f>
        <v>0.55130000000000001</v>
      </c>
      <c r="O156" s="199"/>
      <c r="P156" s="200"/>
    </row>
    <row r="157" spans="1:16">
      <c r="A157" s="112" t="s">
        <v>2460</v>
      </c>
      <c r="B157" s="112" t="s">
        <v>2816</v>
      </c>
      <c r="C157" s="106">
        <v>1510</v>
      </c>
      <c r="D157" s="106" t="s">
        <v>1481</v>
      </c>
      <c r="E157" s="150">
        <v>239.82</v>
      </c>
      <c r="F157" s="150">
        <v>1.56</v>
      </c>
      <c r="G157" s="150">
        <v>0</v>
      </c>
      <c r="H157" s="150">
        <v>0</v>
      </c>
      <c r="I157" s="208">
        <f t="shared" si="4"/>
        <v>241.38</v>
      </c>
      <c r="J157" s="163" t="str">
        <f>VLOOKUP($C157,'CEDARS School FRPL'!$C$4:$F$2348,4,FALSE)</f>
        <v>Yes</v>
      </c>
      <c r="K157" s="140"/>
      <c r="L157" s="140"/>
      <c r="M157" s="141">
        <f>VLOOKUP($C157,'CEDARS School FRPL'!$C$4:$F$2348,3,FALSE)</f>
        <v>0.64180000000000004</v>
      </c>
      <c r="O157" s="199"/>
      <c r="P157" s="200"/>
    </row>
    <row r="158" spans="1:16">
      <c r="A158" s="112" t="s">
        <v>2460</v>
      </c>
      <c r="B158" s="112" t="s">
        <v>2816</v>
      </c>
      <c r="C158" s="106">
        <v>3649</v>
      </c>
      <c r="D158" s="106" t="s">
        <v>1489</v>
      </c>
      <c r="E158" s="150">
        <v>715.78</v>
      </c>
      <c r="F158" s="150">
        <v>0</v>
      </c>
      <c r="G158" s="150">
        <v>0</v>
      </c>
      <c r="H158" s="150">
        <v>0</v>
      </c>
      <c r="I158" s="208">
        <f t="shared" si="4"/>
        <v>715.78</v>
      </c>
      <c r="J158" s="163" t="str">
        <f>VLOOKUP($C158,'CEDARS School FRPL'!$C$4:$F$2348,4,FALSE)</f>
        <v>Yes</v>
      </c>
      <c r="K158" s="140"/>
      <c r="L158" s="140"/>
      <c r="M158" s="141">
        <f>VLOOKUP($C158,'CEDARS School FRPL'!$C$4:$F$2348,3,FALSE)</f>
        <v>0.67579999999999996</v>
      </c>
      <c r="O158" s="199"/>
      <c r="P158" s="200"/>
    </row>
    <row r="159" spans="1:16">
      <c r="A159" s="112" t="s">
        <v>2460</v>
      </c>
      <c r="B159" s="112" t="s">
        <v>2816</v>
      </c>
      <c r="C159" s="106">
        <v>2576</v>
      </c>
      <c r="D159" s="106" t="s">
        <v>1484</v>
      </c>
      <c r="E159" s="150">
        <v>789.52</v>
      </c>
      <c r="F159" s="150">
        <v>0</v>
      </c>
      <c r="G159" s="150">
        <v>0</v>
      </c>
      <c r="H159" s="150">
        <v>0</v>
      </c>
      <c r="I159" s="208">
        <f t="shared" si="4"/>
        <v>789.52</v>
      </c>
      <c r="J159" s="163" t="str">
        <f>VLOOKUP($C159,'CEDARS School FRPL'!$C$4:$F$2348,4,FALSE)</f>
        <v>No</v>
      </c>
      <c r="K159" s="140"/>
      <c r="L159" s="140"/>
      <c r="M159" s="141">
        <f>VLOOKUP($C159,'CEDARS School FRPL'!$C$4:$F$2348,3,FALSE)</f>
        <v>0.47599999999999998</v>
      </c>
      <c r="O159" s="199"/>
      <c r="P159" s="200"/>
    </row>
    <row r="160" spans="1:16">
      <c r="A160" s="112" t="s">
        <v>2460</v>
      </c>
      <c r="B160" s="112" t="s">
        <v>2816</v>
      </c>
      <c r="C160" s="106">
        <v>4578</v>
      </c>
      <c r="D160" s="106" t="s">
        <v>1501</v>
      </c>
      <c r="E160" s="150">
        <v>597.98</v>
      </c>
      <c r="F160" s="150">
        <v>0</v>
      </c>
      <c r="G160" s="150">
        <v>0</v>
      </c>
      <c r="H160" s="150">
        <v>0</v>
      </c>
      <c r="I160" s="208">
        <f t="shared" si="4"/>
        <v>597.98</v>
      </c>
      <c r="J160" s="163" t="str">
        <f>VLOOKUP($C160,'CEDARS School FRPL'!$C$4:$F$2348,4,FALSE)</f>
        <v>No</v>
      </c>
      <c r="K160" s="140"/>
      <c r="L160" s="140"/>
      <c r="M160" s="141">
        <f>VLOOKUP($C160,'CEDARS School FRPL'!$C$4:$F$2348,3,FALSE)</f>
        <v>0.47670000000000001</v>
      </c>
      <c r="O160" s="199"/>
      <c r="P160" s="200"/>
    </row>
    <row r="161" spans="1:16">
      <c r="A161" s="112" t="s">
        <v>2460</v>
      </c>
      <c r="B161" s="112" t="s">
        <v>2816</v>
      </c>
      <c r="C161" s="106">
        <v>2877</v>
      </c>
      <c r="D161" s="106" t="s">
        <v>1487</v>
      </c>
      <c r="E161" s="150">
        <v>509.06</v>
      </c>
      <c r="F161" s="150">
        <v>0</v>
      </c>
      <c r="G161" s="150">
        <v>0</v>
      </c>
      <c r="H161" s="150">
        <v>0</v>
      </c>
      <c r="I161" s="208">
        <f t="shared" si="4"/>
        <v>509.06</v>
      </c>
      <c r="J161" s="163" t="str">
        <f>VLOOKUP($C161,'CEDARS School FRPL'!$C$4:$F$2348,4,FALSE)</f>
        <v>No</v>
      </c>
      <c r="K161" s="140"/>
      <c r="L161" s="140"/>
      <c r="M161" s="141">
        <f>VLOOKUP($C161,'CEDARS School FRPL'!$C$4:$F$2348,3,FALSE)</f>
        <v>0.30680000000000002</v>
      </c>
      <c r="O161" s="199"/>
      <c r="P161" s="200"/>
    </row>
    <row r="162" spans="1:16">
      <c r="A162" s="112" t="s">
        <v>2460</v>
      </c>
      <c r="B162" s="112" t="s">
        <v>2816</v>
      </c>
      <c r="C162" s="106">
        <v>4099</v>
      </c>
      <c r="D162" s="106" t="s">
        <v>1455</v>
      </c>
      <c r="E162" s="150">
        <v>523.79999999999995</v>
      </c>
      <c r="F162" s="150">
        <v>0</v>
      </c>
      <c r="G162" s="150">
        <v>0</v>
      </c>
      <c r="H162" s="150">
        <v>0</v>
      </c>
      <c r="I162" s="208">
        <f t="shared" si="4"/>
        <v>523.79999999999995</v>
      </c>
      <c r="J162" s="163" t="str">
        <f>VLOOKUP($C162,'CEDARS School FRPL'!$C$4:$F$2348,4,FALSE)</f>
        <v>Yes</v>
      </c>
      <c r="K162" s="140"/>
      <c r="L162" s="140"/>
      <c r="M162" s="141">
        <f>VLOOKUP($C162,'CEDARS School FRPL'!$C$4:$F$2348,3,FALSE)</f>
        <v>0.59709999999999996</v>
      </c>
      <c r="O162" s="199"/>
      <c r="P162" s="200"/>
    </row>
    <row r="163" spans="1:16">
      <c r="A163" s="112" t="s">
        <v>2460</v>
      </c>
      <c r="B163" s="112" t="s">
        <v>2816</v>
      </c>
      <c r="C163" s="106">
        <v>5159</v>
      </c>
      <c r="D163" s="106" t="s">
        <v>1503</v>
      </c>
      <c r="E163" s="150">
        <v>542.04</v>
      </c>
      <c r="F163" s="150">
        <v>0</v>
      </c>
      <c r="G163" s="150">
        <v>0</v>
      </c>
      <c r="H163" s="150">
        <v>0</v>
      </c>
      <c r="I163" s="208">
        <f t="shared" si="4"/>
        <v>542.04</v>
      </c>
      <c r="J163" s="163" t="str">
        <f>VLOOKUP($C163,'CEDARS School FRPL'!$C$4:$F$2348,4,FALSE)</f>
        <v>No</v>
      </c>
      <c r="K163" s="140"/>
      <c r="L163" s="140"/>
      <c r="M163" s="141">
        <f>VLOOKUP($C163,'CEDARS School FRPL'!$C$4:$F$2348,3,FALSE)</f>
        <v>0.47639999999999999</v>
      </c>
      <c r="O163" s="199"/>
      <c r="P163" s="200"/>
    </row>
    <row r="164" spans="1:16">
      <c r="A164" s="112" t="s">
        <v>2460</v>
      </c>
      <c r="B164" s="112" t="s">
        <v>2816</v>
      </c>
      <c r="C164" s="106">
        <v>4407</v>
      </c>
      <c r="D164" s="106" t="s">
        <v>245</v>
      </c>
      <c r="E164" s="150">
        <v>679.63</v>
      </c>
      <c r="F164" s="150">
        <v>0</v>
      </c>
      <c r="G164" s="150">
        <v>0</v>
      </c>
      <c r="H164" s="150">
        <v>0</v>
      </c>
      <c r="I164" s="208">
        <f t="shared" si="4"/>
        <v>679.63</v>
      </c>
      <c r="J164" s="163" t="str">
        <f>VLOOKUP($C164,'CEDARS School FRPL'!$C$4:$F$2348,4,FALSE)</f>
        <v>No</v>
      </c>
      <c r="K164" s="140"/>
      <c r="L164" s="140"/>
      <c r="M164" s="141">
        <f>VLOOKUP($C164,'CEDARS School FRPL'!$C$4:$F$2348,3,FALSE)</f>
        <v>0.41749999999999998</v>
      </c>
      <c r="O164" s="199"/>
      <c r="P164" s="200"/>
    </row>
    <row r="165" spans="1:16">
      <c r="A165" s="112" t="s">
        <v>2460</v>
      </c>
      <c r="B165" s="112" t="s">
        <v>2816</v>
      </c>
      <c r="C165" s="106">
        <v>4297</v>
      </c>
      <c r="D165" s="106" t="s">
        <v>1497</v>
      </c>
      <c r="E165" s="150">
        <v>557.52</v>
      </c>
      <c r="F165" s="150">
        <v>0</v>
      </c>
      <c r="G165" s="150">
        <v>0</v>
      </c>
      <c r="H165" s="150">
        <v>0</v>
      </c>
      <c r="I165" s="208">
        <f t="shared" si="4"/>
        <v>557.52</v>
      </c>
      <c r="J165" s="163" t="str">
        <f>VLOOKUP($C165,'CEDARS School FRPL'!$C$4:$F$2348,4,FALSE)</f>
        <v>No</v>
      </c>
      <c r="K165" s="140"/>
      <c r="L165" s="140"/>
      <c r="M165" s="141">
        <f>VLOOKUP($C165,'CEDARS School FRPL'!$C$4:$F$2348,3,FALSE)</f>
        <v>0.34429999999999999</v>
      </c>
      <c r="O165" s="199"/>
      <c r="P165" s="200"/>
    </row>
    <row r="166" spans="1:16">
      <c r="A166" s="112" t="s">
        <v>2460</v>
      </c>
      <c r="B166" s="112" t="s">
        <v>2816</v>
      </c>
      <c r="C166" s="106">
        <v>5033</v>
      </c>
      <c r="D166" s="106" t="s">
        <v>1502</v>
      </c>
      <c r="E166" s="150">
        <v>1631.63</v>
      </c>
      <c r="F166" s="150">
        <v>146.16</v>
      </c>
      <c r="G166" s="150">
        <v>0</v>
      </c>
      <c r="H166" s="150">
        <v>0</v>
      </c>
      <c r="I166" s="208">
        <f t="shared" si="4"/>
        <v>1777.7900000000002</v>
      </c>
      <c r="J166" s="163" t="str">
        <f>VLOOKUP($C166,'CEDARS School FRPL'!$C$4:$F$2348,4,FALSE)</f>
        <v>No</v>
      </c>
      <c r="K166" s="140"/>
      <c r="L166" s="140"/>
      <c r="M166" s="141">
        <f>VLOOKUP($C166,'CEDARS School FRPL'!$C$4:$F$2348,3,FALSE)</f>
        <v>0.37790000000000001</v>
      </c>
      <c r="O166" s="199"/>
      <c r="P166" s="200"/>
    </row>
    <row r="167" spans="1:16">
      <c r="A167" s="112" t="s">
        <v>2460</v>
      </c>
      <c r="B167" s="112" t="s">
        <v>2816</v>
      </c>
      <c r="C167" s="106">
        <v>2748</v>
      </c>
      <c r="D167" s="106" t="s">
        <v>1485</v>
      </c>
      <c r="E167" s="150">
        <v>340.58</v>
      </c>
      <c r="F167" s="150">
        <v>0</v>
      </c>
      <c r="G167" s="150">
        <v>0</v>
      </c>
      <c r="H167" s="150">
        <v>0</v>
      </c>
      <c r="I167" s="208">
        <f t="shared" si="4"/>
        <v>340.58</v>
      </c>
      <c r="J167" s="163" t="str">
        <f>VLOOKUP($C167,'CEDARS School FRPL'!$C$4:$F$2348,4,FALSE)</f>
        <v>No</v>
      </c>
      <c r="K167" s="140"/>
      <c r="L167" s="140"/>
      <c r="M167" s="141">
        <f>VLOOKUP($C167,'CEDARS School FRPL'!$C$4:$F$2348,3,FALSE)</f>
        <v>0.37690000000000001</v>
      </c>
      <c r="O167" s="199"/>
      <c r="P167" s="200"/>
    </row>
    <row r="168" spans="1:16">
      <c r="A168" s="112" t="s">
        <v>2460</v>
      </c>
      <c r="B168" s="112" t="s">
        <v>2816</v>
      </c>
      <c r="C168" s="106">
        <v>5206</v>
      </c>
      <c r="D168" s="106" t="s">
        <v>261</v>
      </c>
      <c r="E168" s="150">
        <v>787.03</v>
      </c>
      <c r="F168" s="150">
        <v>0</v>
      </c>
      <c r="G168" s="150">
        <v>0</v>
      </c>
      <c r="H168" s="150">
        <v>0</v>
      </c>
      <c r="I168" s="208">
        <f t="shared" si="4"/>
        <v>787.03</v>
      </c>
      <c r="J168" s="163" t="str">
        <f>VLOOKUP($C168,'CEDARS School FRPL'!$C$4:$F$2348,4,FALSE)</f>
        <v>Yes</v>
      </c>
      <c r="K168" s="140"/>
      <c r="L168" s="140"/>
      <c r="M168" s="141">
        <f>VLOOKUP($C168,'CEDARS School FRPL'!$C$4:$F$2348,3,FALSE)</f>
        <v>0.50170000000000003</v>
      </c>
      <c r="O168" s="199"/>
      <c r="P168" s="200"/>
    </row>
    <row r="169" spans="1:16">
      <c r="A169" s="112" t="s">
        <v>2460</v>
      </c>
      <c r="B169" s="112" t="s">
        <v>2816</v>
      </c>
      <c r="C169" s="106">
        <v>4102</v>
      </c>
      <c r="D169" s="106" t="s">
        <v>1491</v>
      </c>
      <c r="E169" s="150">
        <v>422.67</v>
      </c>
      <c r="F169" s="150">
        <v>0</v>
      </c>
      <c r="G169" s="150">
        <v>0</v>
      </c>
      <c r="H169" s="150">
        <v>0</v>
      </c>
      <c r="I169" s="208">
        <f t="shared" si="4"/>
        <v>422.67</v>
      </c>
      <c r="J169" s="163" t="str">
        <f>VLOOKUP($C169,'CEDARS School FRPL'!$C$4:$F$2348,4,FALSE)</f>
        <v>Yes</v>
      </c>
      <c r="K169" s="140"/>
      <c r="L169" s="140"/>
      <c r="M169" s="141">
        <f>VLOOKUP($C169,'CEDARS School FRPL'!$C$4:$F$2348,3,FALSE)</f>
        <v>0.50270000000000004</v>
      </c>
      <c r="O169" s="199"/>
      <c r="P169" s="200"/>
    </row>
    <row r="170" spans="1:16">
      <c r="A170" s="112" t="s">
        <v>2460</v>
      </c>
      <c r="B170" s="112" t="s">
        <v>2816</v>
      </c>
      <c r="C170" s="106">
        <v>5160</v>
      </c>
      <c r="D170" s="106" t="s">
        <v>1504</v>
      </c>
      <c r="E170" s="150">
        <v>690.21</v>
      </c>
      <c r="F170" s="150">
        <v>0</v>
      </c>
      <c r="G170" s="150">
        <v>0</v>
      </c>
      <c r="H170" s="150">
        <v>0</v>
      </c>
      <c r="I170" s="208">
        <f t="shared" si="4"/>
        <v>690.21</v>
      </c>
      <c r="J170" s="163" t="str">
        <f>VLOOKUP($C170,'CEDARS School FRPL'!$C$4:$F$2348,4,FALSE)</f>
        <v>No</v>
      </c>
      <c r="K170" s="140"/>
      <c r="L170" s="140"/>
      <c r="M170" s="141">
        <f>VLOOKUP($C170,'CEDARS School FRPL'!$C$4:$F$2348,3,FALSE)</f>
        <v>0.33710000000000001</v>
      </c>
      <c r="O170" s="199"/>
      <c r="P170" s="200"/>
    </row>
    <row r="171" spans="1:16">
      <c r="A171" s="112" t="s">
        <v>2460</v>
      </c>
      <c r="B171" s="112" t="s">
        <v>2816</v>
      </c>
      <c r="C171" s="106">
        <v>4538</v>
      </c>
      <c r="D171" s="106" t="s">
        <v>1500</v>
      </c>
      <c r="E171" s="150">
        <v>470.57</v>
      </c>
      <c r="F171" s="150">
        <v>0</v>
      </c>
      <c r="G171" s="150">
        <v>0</v>
      </c>
      <c r="H171" s="150">
        <v>0</v>
      </c>
      <c r="I171" s="208">
        <f t="shared" si="4"/>
        <v>470.57</v>
      </c>
      <c r="J171" s="163" t="str">
        <f>VLOOKUP($C171,'CEDARS School FRPL'!$C$4:$F$2348,4,FALSE)</f>
        <v>No</v>
      </c>
      <c r="K171" s="140"/>
      <c r="L171" s="140"/>
      <c r="M171" s="141">
        <f>VLOOKUP($C171,'CEDARS School FRPL'!$C$4:$F$2348,3,FALSE)</f>
        <v>0.48070000000000002</v>
      </c>
      <c r="O171" s="199"/>
      <c r="P171" s="200"/>
    </row>
    <row r="172" spans="1:16">
      <c r="A172" s="112" t="s">
        <v>2460</v>
      </c>
      <c r="B172" s="112" t="s">
        <v>2816</v>
      </c>
      <c r="C172" s="106">
        <v>5961</v>
      </c>
      <c r="D172" s="106" t="s">
        <v>1506</v>
      </c>
      <c r="E172" s="150">
        <v>271.79000000000002</v>
      </c>
      <c r="F172" s="150">
        <v>0</v>
      </c>
      <c r="G172" s="150">
        <v>0</v>
      </c>
      <c r="H172" s="150">
        <v>61.59</v>
      </c>
      <c r="I172" s="208">
        <f t="shared" si="4"/>
        <v>333.38</v>
      </c>
      <c r="J172" s="163" t="str">
        <f>VLOOKUP($C172,'CEDARS School FRPL'!$C$4:$F$2348,4,FALSE)</f>
        <v>No</v>
      </c>
      <c r="K172" s="140"/>
      <c r="L172" s="140"/>
      <c r="M172" s="141">
        <f>VLOOKUP($C172,'CEDARS School FRPL'!$C$4:$F$2348,3,FALSE)</f>
        <v>3.3099999999999997E-2</v>
      </c>
      <c r="O172" s="199"/>
      <c r="P172" s="200"/>
    </row>
    <row r="173" spans="1:16">
      <c r="A173" s="112" t="s">
        <v>2460</v>
      </c>
      <c r="B173" s="112" t="s">
        <v>2816</v>
      </c>
      <c r="C173" s="106">
        <v>4381</v>
      </c>
      <c r="D173" s="106" t="s">
        <v>1499</v>
      </c>
      <c r="E173" s="150">
        <v>443.45</v>
      </c>
      <c r="F173" s="150">
        <v>0</v>
      </c>
      <c r="G173" s="150">
        <v>0</v>
      </c>
      <c r="H173" s="150">
        <v>0</v>
      </c>
      <c r="I173" s="208">
        <f t="shared" si="4"/>
        <v>443.45</v>
      </c>
      <c r="J173" s="163" t="str">
        <f>VLOOKUP($C173,'CEDARS School FRPL'!$C$4:$F$2348,4,FALSE)</f>
        <v>No</v>
      </c>
      <c r="K173" s="140"/>
      <c r="L173" s="140"/>
      <c r="M173" s="141">
        <f>VLOOKUP($C173,'CEDARS School FRPL'!$C$4:$F$2348,3,FALSE)</f>
        <v>0.43590000000000001</v>
      </c>
      <c r="O173" s="199"/>
      <c r="P173" s="200"/>
    </row>
    <row r="174" spans="1:16">
      <c r="A174" s="112" t="s">
        <v>2460</v>
      </c>
      <c r="B174" s="112" t="s">
        <v>2816</v>
      </c>
      <c r="C174" s="106">
        <v>4227</v>
      </c>
      <c r="D174" s="106" t="s">
        <v>1495</v>
      </c>
      <c r="E174" s="150">
        <v>373.8</v>
      </c>
      <c r="F174" s="150">
        <v>0</v>
      </c>
      <c r="G174" s="150">
        <v>0</v>
      </c>
      <c r="H174" s="150">
        <v>0</v>
      </c>
      <c r="I174" s="208">
        <f t="shared" si="4"/>
        <v>373.8</v>
      </c>
      <c r="J174" s="163" t="str">
        <f>VLOOKUP($C174,'CEDARS School FRPL'!$C$4:$F$2348,4,FALSE)</f>
        <v>Yes</v>
      </c>
      <c r="K174" s="140"/>
      <c r="L174" s="140"/>
      <c r="M174" s="141">
        <f>VLOOKUP($C174,'CEDARS School FRPL'!$C$4:$F$2348,3,FALSE)</f>
        <v>0.54269999999999996</v>
      </c>
      <c r="O174" s="199"/>
      <c r="P174" s="200"/>
    </row>
    <row r="175" spans="1:16">
      <c r="A175" s="112" t="s">
        <v>2460</v>
      </c>
      <c r="B175" s="112" t="s">
        <v>2816</v>
      </c>
      <c r="C175" s="106">
        <v>2543</v>
      </c>
      <c r="D175" s="106" t="s">
        <v>1483</v>
      </c>
      <c r="E175" s="150">
        <v>287.70999999999998</v>
      </c>
      <c r="F175" s="150">
        <v>0</v>
      </c>
      <c r="G175" s="150">
        <v>0</v>
      </c>
      <c r="H175" s="150">
        <v>0</v>
      </c>
      <c r="I175" s="208">
        <f t="shared" si="4"/>
        <v>287.70999999999998</v>
      </c>
      <c r="J175" s="163" t="str">
        <f>VLOOKUP($C175,'CEDARS School FRPL'!$C$4:$F$2348,4,FALSE)</f>
        <v>Yes</v>
      </c>
      <c r="K175" s="140"/>
      <c r="L175" s="140"/>
      <c r="M175" s="141">
        <f>VLOOKUP($C175,'CEDARS School FRPL'!$C$4:$F$2348,3,FALSE)</f>
        <v>0.56930000000000003</v>
      </c>
      <c r="O175" s="199"/>
      <c r="P175" s="200"/>
    </row>
    <row r="176" spans="1:16">
      <c r="A176" s="112" t="s">
        <v>2460</v>
      </c>
      <c r="B176" s="112" t="s">
        <v>2816</v>
      </c>
      <c r="C176" s="106">
        <v>4103</v>
      </c>
      <c r="D176" s="106" t="s">
        <v>1492</v>
      </c>
      <c r="E176" s="150">
        <v>704.93</v>
      </c>
      <c r="F176" s="150">
        <v>0</v>
      </c>
      <c r="G176" s="150">
        <v>0</v>
      </c>
      <c r="H176" s="150">
        <v>0</v>
      </c>
      <c r="I176" s="208">
        <f t="shared" si="4"/>
        <v>704.93</v>
      </c>
      <c r="J176" s="163" t="str">
        <f>VLOOKUP($C176,'CEDARS School FRPL'!$C$4:$F$2348,4,FALSE)</f>
        <v>Yes</v>
      </c>
      <c r="K176" s="140"/>
      <c r="L176" s="140"/>
      <c r="M176" s="141">
        <f>VLOOKUP($C176,'CEDARS School FRPL'!$C$4:$F$2348,3,FALSE)</f>
        <v>0.59930000000000005</v>
      </c>
      <c r="O176" s="199"/>
      <c r="P176" s="200"/>
    </row>
    <row r="177" spans="1:16">
      <c r="A177" s="112" t="s">
        <v>2460</v>
      </c>
      <c r="B177" s="112" t="s">
        <v>2816</v>
      </c>
      <c r="C177" s="106">
        <v>2399</v>
      </c>
      <c r="D177" s="106" t="s">
        <v>1482</v>
      </c>
      <c r="E177" s="150">
        <v>380.51</v>
      </c>
      <c r="F177" s="150">
        <v>0</v>
      </c>
      <c r="G177" s="150">
        <v>0</v>
      </c>
      <c r="H177" s="150">
        <v>0</v>
      </c>
      <c r="I177" s="208">
        <f t="shared" si="4"/>
        <v>380.51</v>
      </c>
      <c r="J177" s="163" t="str">
        <f>VLOOKUP($C177,'CEDARS School FRPL'!$C$4:$F$2348,4,FALSE)</f>
        <v>Yes</v>
      </c>
      <c r="K177" s="140"/>
      <c r="L177" s="140"/>
      <c r="M177" s="141">
        <f>VLOOKUP($C177,'CEDARS School FRPL'!$C$4:$F$2348,3,FALSE)</f>
        <v>0.64190000000000003</v>
      </c>
      <c r="O177" s="199"/>
      <c r="P177" s="200"/>
    </row>
    <row r="178" spans="1:16">
      <c r="A178" s="112" t="s">
        <v>2460</v>
      </c>
      <c r="B178" s="112" t="s">
        <v>2816</v>
      </c>
      <c r="C178" s="106">
        <v>4158</v>
      </c>
      <c r="D178" s="106" t="s">
        <v>1493</v>
      </c>
      <c r="E178" s="150">
        <v>1404.75</v>
      </c>
      <c r="F178" s="150">
        <v>77.949999999999989</v>
      </c>
      <c r="G178" s="150">
        <v>0</v>
      </c>
      <c r="H178" s="150">
        <v>0</v>
      </c>
      <c r="I178" s="208">
        <f t="shared" si="4"/>
        <v>1482.7</v>
      </c>
      <c r="J178" s="163" t="str">
        <f>VLOOKUP($C178,'CEDARS School FRPL'!$C$4:$F$2348,4,FALSE)</f>
        <v>Yes</v>
      </c>
      <c r="K178" s="140"/>
      <c r="L178" s="140"/>
      <c r="M178" s="141">
        <f>VLOOKUP($C178,'CEDARS School FRPL'!$C$4:$F$2348,3,FALSE)</f>
        <v>0.57050000000000001</v>
      </c>
      <c r="O178" s="199"/>
      <c r="P178" s="200"/>
    </row>
    <row r="179" spans="1:16">
      <c r="A179" s="112" t="s">
        <v>2460</v>
      </c>
      <c r="B179" s="112" t="s">
        <v>2816</v>
      </c>
      <c r="C179" s="106">
        <v>3751</v>
      </c>
      <c r="D179" s="106" t="s">
        <v>1490</v>
      </c>
      <c r="E179" s="150">
        <v>706.87</v>
      </c>
      <c r="F179" s="150">
        <v>0</v>
      </c>
      <c r="G179" s="150">
        <v>0</v>
      </c>
      <c r="H179" s="150">
        <v>0</v>
      </c>
      <c r="I179" s="208">
        <f t="shared" si="4"/>
        <v>706.87</v>
      </c>
      <c r="J179" s="163" t="str">
        <f>VLOOKUP($C179,'CEDARS School FRPL'!$C$4:$F$2348,4,FALSE)</f>
        <v>Yes</v>
      </c>
      <c r="K179" s="140"/>
      <c r="L179" s="140"/>
      <c r="M179" s="141">
        <f>VLOOKUP($C179,'CEDARS School FRPL'!$C$4:$F$2348,3,FALSE)</f>
        <v>0.65329999999999999</v>
      </c>
      <c r="O179" s="199"/>
      <c r="P179" s="200"/>
    </row>
    <row r="180" spans="1:16">
      <c r="A180" s="112" t="s">
        <v>2395</v>
      </c>
      <c r="B180" s="112" t="s">
        <v>2817</v>
      </c>
      <c r="C180" s="106">
        <v>3392</v>
      </c>
      <c r="D180" s="106" t="s">
        <v>1112</v>
      </c>
      <c r="E180" s="150">
        <v>107.5</v>
      </c>
      <c r="F180" s="150">
        <v>0</v>
      </c>
      <c r="G180" s="150">
        <v>0</v>
      </c>
      <c r="H180" s="150">
        <v>0</v>
      </c>
      <c r="I180" s="208">
        <f t="shared" si="4"/>
        <v>107.5</v>
      </c>
      <c r="J180" s="163" t="str">
        <f>VLOOKUP($C180,'CEDARS School FRPL'!$C$4:$F$2348,4,FALSE)</f>
        <v>No</v>
      </c>
      <c r="K180" s="140"/>
      <c r="L180" s="140"/>
      <c r="M180" s="141">
        <f>VLOOKUP($C180,'CEDARS School FRPL'!$C$4:$F$2348,3,FALSE)</f>
        <v>0.33910000000000001</v>
      </c>
      <c r="O180" s="199"/>
      <c r="P180" s="200"/>
    </row>
    <row r="181" spans="1:16">
      <c r="A181" s="112" t="s">
        <v>2545</v>
      </c>
      <c r="B181" s="112" t="s">
        <v>2818</v>
      </c>
      <c r="C181" s="106">
        <v>2713</v>
      </c>
      <c r="D181" s="106" t="s">
        <v>2107</v>
      </c>
      <c r="E181" s="150">
        <v>466.86</v>
      </c>
      <c r="F181" s="150">
        <v>0</v>
      </c>
      <c r="G181" s="150">
        <v>0</v>
      </c>
      <c r="H181" s="150">
        <v>0</v>
      </c>
      <c r="I181" s="208">
        <f t="shared" si="4"/>
        <v>466.86</v>
      </c>
      <c r="J181" s="163" t="str">
        <f>VLOOKUP($C181,'CEDARS School FRPL'!$C$4:$F$2348,4,FALSE)</f>
        <v>Yes</v>
      </c>
      <c r="K181" s="140"/>
      <c r="L181" s="140"/>
      <c r="M181" s="141">
        <f>VLOOKUP($C181,'CEDARS School FRPL'!$C$4:$F$2348,3,FALSE)</f>
        <v>0.501</v>
      </c>
      <c r="O181" s="199"/>
      <c r="P181" s="200"/>
    </row>
    <row r="182" spans="1:16">
      <c r="A182" s="112" t="s">
        <v>2545</v>
      </c>
      <c r="B182" s="112" t="s">
        <v>2818</v>
      </c>
      <c r="C182" s="106">
        <v>3136</v>
      </c>
      <c r="D182" s="106" t="s">
        <v>2108</v>
      </c>
      <c r="E182" s="150">
        <v>581.75</v>
      </c>
      <c r="F182" s="150">
        <v>54.43</v>
      </c>
      <c r="G182" s="150">
        <v>1.3</v>
      </c>
      <c r="H182" s="150">
        <v>0</v>
      </c>
      <c r="I182" s="208">
        <f t="shared" si="4"/>
        <v>637.4799999999999</v>
      </c>
      <c r="J182" s="163" t="str">
        <f>VLOOKUP($C182,'CEDARS School FRPL'!$C$4:$F$2348,4,FALSE)</f>
        <v>No</v>
      </c>
      <c r="K182" s="140"/>
      <c r="L182" s="140"/>
      <c r="M182" s="141">
        <f>VLOOKUP($C182,'CEDARS School FRPL'!$C$4:$F$2348,3,FALSE)</f>
        <v>0.44030000000000002</v>
      </c>
      <c r="O182" s="199"/>
      <c r="P182" s="200"/>
    </row>
    <row r="183" spans="1:16">
      <c r="A183" s="112" t="s">
        <v>2545</v>
      </c>
      <c r="B183" s="112" t="s">
        <v>2818</v>
      </c>
      <c r="C183" s="106">
        <v>5021</v>
      </c>
      <c r="D183" s="106" t="s">
        <v>2112</v>
      </c>
      <c r="E183" s="150">
        <v>66.489999999999995</v>
      </c>
      <c r="F183" s="150">
        <v>0</v>
      </c>
      <c r="G183" s="150">
        <v>0</v>
      </c>
      <c r="H183" s="150">
        <v>0</v>
      </c>
      <c r="I183" s="208">
        <f t="shared" si="4"/>
        <v>66.489999999999995</v>
      </c>
      <c r="J183" s="163" t="str">
        <f>VLOOKUP($C183,'CEDARS School FRPL'!$C$4:$F$2348,4,FALSE)</f>
        <v>No</v>
      </c>
      <c r="K183" s="140"/>
      <c r="L183" s="140"/>
      <c r="M183" s="141">
        <f>VLOOKUP($C183,'CEDARS School FRPL'!$C$4:$F$2348,3,FALSE)</f>
        <v>0.13850000000000001</v>
      </c>
      <c r="O183" s="199"/>
      <c r="P183" s="200"/>
    </row>
    <row r="184" spans="1:16">
      <c r="A184" s="112" t="s">
        <v>2545</v>
      </c>
      <c r="B184" s="112" t="s">
        <v>2818</v>
      </c>
      <c r="C184" s="106">
        <v>3796</v>
      </c>
      <c r="D184" s="106" t="s">
        <v>2109</v>
      </c>
      <c r="E184" s="150">
        <v>476.52</v>
      </c>
      <c r="F184" s="150">
        <v>0</v>
      </c>
      <c r="G184" s="150">
        <v>0</v>
      </c>
      <c r="H184" s="150">
        <v>0</v>
      </c>
      <c r="I184" s="208">
        <f t="shared" si="4"/>
        <v>476.52</v>
      </c>
      <c r="J184" s="163" t="str">
        <f>VLOOKUP($C184,'CEDARS School FRPL'!$C$4:$F$2348,4,FALSE)</f>
        <v>No</v>
      </c>
      <c r="K184" s="140"/>
      <c r="L184" s="140"/>
      <c r="M184" s="141">
        <f>VLOOKUP($C184,'CEDARS School FRPL'!$C$4:$F$2348,3,FALSE)</f>
        <v>0.4788</v>
      </c>
      <c r="O184" s="199"/>
      <c r="P184" s="200"/>
    </row>
    <row r="185" spans="1:16">
      <c r="A185" s="112" t="s">
        <v>2545</v>
      </c>
      <c r="B185" s="112" t="s">
        <v>2818</v>
      </c>
      <c r="C185" s="106">
        <v>4476</v>
      </c>
      <c r="D185" s="106" t="s">
        <v>2111</v>
      </c>
      <c r="E185" s="150">
        <v>455.79</v>
      </c>
      <c r="F185" s="150">
        <v>0</v>
      </c>
      <c r="G185" s="150">
        <v>0</v>
      </c>
      <c r="H185" s="150">
        <v>0</v>
      </c>
      <c r="I185" s="208">
        <f t="shared" si="4"/>
        <v>455.79</v>
      </c>
      <c r="J185" s="163" t="str">
        <f>VLOOKUP($C185,'CEDARS School FRPL'!$C$4:$F$2348,4,FALSE)</f>
        <v>No</v>
      </c>
      <c r="K185" s="140"/>
      <c r="L185" s="140"/>
      <c r="M185" s="141">
        <f>VLOOKUP($C185,'CEDARS School FRPL'!$C$4:$F$2348,3,FALSE)</f>
        <v>0.48430000000000001</v>
      </c>
      <c r="O185" s="199"/>
      <c r="P185" s="200"/>
    </row>
    <row r="186" spans="1:16">
      <c r="A186" s="112" t="s">
        <v>2545</v>
      </c>
      <c r="B186" s="112" t="s">
        <v>2818</v>
      </c>
      <c r="C186" s="106">
        <v>5465</v>
      </c>
      <c r="D186" s="106" t="s">
        <v>2739</v>
      </c>
      <c r="E186" s="150">
        <v>0</v>
      </c>
      <c r="F186" s="150">
        <v>0</v>
      </c>
      <c r="G186" s="150">
        <v>10</v>
      </c>
      <c r="H186" s="150">
        <v>0</v>
      </c>
      <c r="I186" s="208">
        <f t="shared" si="4"/>
        <v>10</v>
      </c>
      <c r="J186" s="163" t="str">
        <f>VLOOKUP($C186,'CEDARS School FRPL'!$C$4:$F$2348,4,FALSE)</f>
        <v>No</v>
      </c>
      <c r="K186" s="140"/>
      <c r="L186" s="140"/>
      <c r="M186" s="141">
        <f>VLOOKUP($C186,'CEDARS School FRPL'!$C$4:$F$2348,3,FALSE)</f>
        <v>0.4632</v>
      </c>
      <c r="O186" s="199"/>
      <c r="P186" s="200"/>
    </row>
    <row r="187" spans="1:16">
      <c r="A187" s="112" t="s">
        <v>2545</v>
      </c>
      <c r="B187" s="112" t="s">
        <v>2818</v>
      </c>
      <c r="C187" s="106">
        <v>4459</v>
      </c>
      <c r="D187" s="106" t="s">
        <v>2110</v>
      </c>
      <c r="E187" s="150">
        <v>12.8</v>
      </c>
      <c r="F187" s="150">
        <v>0</v>
      </c>
      <c r="G187" s="150">
        <v>0</v>
      </c>
      <c r="H187" s="150">
        <v>0</v>
      </c>
      <c r="I187" s="208">
        <f t="shared" si="4"/>
        <v>12.8</v>
      </c>
      <c r="J187" s="163" t="str">
        <f>VLOOKUP($C187,'CEDARS School FRPL'!$C$4:$F$2348,4,FALSE)</f>
        <v>No</v>
      </c>
      <c r="K187" s="140"/>
      <c r="L187" s="140"/>
      <c r="M187" s="141">
        <f>VLOOKUP($C187,'CEDARS School FRPL'!$C$4:$F$2348,3,FALSE)</f>
        <v>0.15529999999999999</v>
      </c>
      <c r="O187" s="199"/>
      <c r="P187" s="200"/>
    </row>
    <row r="188" spans="1:16">
      <c r="A188" s="112" t="s">
        <v>2410</v>
      </c>
      <c r="B188" s="112" t="s">
        <v>2819</v>
      </c>
      <c r="C188" s="106">
        <v>2516</v>
      </c>
      <c r="D188" s="106" t="s">
        <v>1159</v>
      </c>
      <c r="E188" s="150">
        <v>85</v>
      </c>
      <c r="F188" s="150">
        <v>0</v>
      </c>
      <c r="G188" s="150">
        <v>0</v>
      </c>
      <c r="H188" s="150">
        <v>0</v>
      </c>
      <c r="I188" s="208">
        <f t="shared" si="4"/>
        <v>85</v>
      </c>
      <c r="J188" s="163" t="str">
        <f>VLOOKUP($C188,'CEDARS School FRPL'!$C$4:$F$2348,4,FALSE)</f>
        <v>Yes</v>
      </c>
      <c r="K188" s="140"/>
      <c r="L188" s="140"/>
      <c r="M188" s="141">
        <f>VLOOKUP($C188,'CEDARS School FRPL'!$C$4:$F$2348,3,FALSE)</f>
        <v>0.51549999999999996</v>
      </c>
      <c r="O188" s="199"/>
      <c r="P188" s="200"/>
    </row>
    <row r="189" spans="1:16">
      <c r="A189" s="112" t="s">
        <v>2382</v>
      </c>
      <c r="B189" s="112" t="s">
        <v>2820</v>
      </c>
      <c r="C189" s="106">
        <v>3641</v>
      </c>
      <c r="D189" s="106" t="s">
        <v>1029</v>
      </c>
      <c r="E189" s="150">
        <v>379.7</v>
      </c>
      <c r="F189" s="150">
        <v>0</v>
      </c>
      <c r="G189" s="150">
        <v>0</v>
      </c>
      <c r="H189" s="150">
        <v>0</v>
      </c>
      <c r="I189" s="208">
        <f t="shared" si="4"/>
        <v>379.7</v>
      </c>
      <c r="J189" s="163" t="str">
        <f>VLOOKUP($C189,'CEDARS School FRPL'!$C$4:$F$2348,4,FALSE)</f>
        <v>Yes</v>
      </c>
      <c r="K189" s="140"/>
      <c r="L189" s="140"/>
      <c r="M189" s="141">
        <f>VLOOKUP($C189,'CEDARS School FRPL'!$C$4:$F$2348,3,FALSE)</f>
        <v>0.74439999999999995</v>
      </c>
      <c r="O189" s="199"/>
      <c r="P189" s="200"/>
    </row>
    <row r="190" spans="1:16">
      <c r="A190" s="112" t="s">
        <v>2382</v>
      </c>
      <c r="B190" s="112" t="s">
        <v>2820</v>
      </c>
      <c r="C190" s="106">
        <v>3109</v>
      </c>
      <c r="D190" s="106" t="s">
        <v>1027</v>
      </c>
      <c r="E190" s="150">
        <v>1081.93</v>
      </c>
      <c r="F190" s="150">
        <v>56.580000000000005</v>
      </c>
      <c r="G190" s="150">
        <v>5.46</v>
      </c>
      <c r="H190" s="150">
        <v>0</v>
      </c>
      <c r="I190" s="208">
        <f t="shared" si="4"/>
        <v>1143.97</v>
      </c>
      <c r="J190" s="163" t="str">
        <f>VLOOKUP($C190,'CEDARS School FRPL'!$C$4:$F$2348,4,FALSE)</f>
        <v>Yes</v>
      </c>
      <c r="K190" s="140"/>
      <c r="L190" s="140"/>
      <c r="M190" s="141">
        <f>VLOOKUP($C190,'CEDARS School FRPL'!$C$4:$F$2348,3,FALSE)</f>
        <v>0.59909999999999997</v>
      </c>
      <c r="O190" s="199"/>
      <c r="P190" s="200"/>
    </row>
    <row r="191" spans="1:16">
      <c r="A191" s="112" t="s">
        <v>2382</v>
      </c>
      <c r="B191" s="112" t="s">
        <v>2820</v>
      </c>
      <c r="C191" s="106">
        <v>1749</v>
      </c>
      <c r="D191" s="106" t="s">
        <v>1024</v>
      </c>
      <c r="E191" s="150">
        <v>127.51</v>
      </c>
      <c r="F191" s="150">
        <v>0</v>
      </c>
      <c r="G191" s="150">
        <v>0</v>
      </c>
      <c r="H191" s="150">
        <v>0</v>
      </c>
      <c r="I191" s="208">
        <f t="shared" si="4"/>
        <v>127.51</v>
      </c>
      <c r="J191" s="163" t="str">
        <f>VLOOKUP($C191,'CEDARS School FRPL'!$C$4:$F$2348,4,FALSE)</f>
        <v>No</v>
      </c>
      <c r="K191" s="140"/>
      <c r="L191" s="140"/>
      <c r="M191" s="141">
        <f>VLOOKUP($C191,'CEDARS School FRPL'!$C$4:$F$2348,3,FALSE)</f>
        <v>0.43</v>
      </c>
      <c r="O191" s="199"/>
      <c r="P191" s="200"/>
    </row>
    <row r="192" spans="1:16">
      <c r="A192" s="112" t="s">
        <v>2382</v>
      </c>
      <c r="B192" s="112" t="s">
        <v>2820</v>
      </c>
      <c r="C192" s="106">
        <v>5395</v>
      </c>
      <c r="D192" s="106" t="s">
        <v>1032</v>
      </c>
      <c r="E192" s="150">
        <v>0</v>
      </c>
      <c r="F192" s="150">
        <v>0.31</v>
      </c>
      <c r="G192" s="150">
        <v>18.399999999999999</v>
      </c>
      <c r="H192" s="150">
        <v>0</v>
      </c>
      <c r="I192" s="208">
        <f t="shared" si="4"/>
        <v>18.709999999999997</v>
      </c>
      <c r="J192" s="163" t="str">
        <f>VLOOKUP($C192,'CEDARS School FRPL'!$C$4:$F$2348,4,FALSE)</f>
        <v>Yes</v>
      </c>
      <c r="K192" s="140"/>
      <c r="L192" s="140"/>
      <c r="M192" s="141">
        <f>VLOOKUP($C192,'CEDARS School FRPL'!$C$4:$F$2348,3,FALSE)</f>
        <v>0.59850000000000003</v>
      </c>
      <c r="O192" s="199"/>
      <c r="P192" s="200"/>
    </row>
    <row r="193" spans="1:16">
      <c r="A193" s="112" t="s">
        <v>2382</v>
      </c>
      <c r="B193" s="112" t="s">
        <v>2820</v>
      </c>
      <c r="C193" s="106">
        <v>3108</v>
      </c>
      <c r="D193" s="106" t="s">
        <v>1026</v>
      </c>
      <c r="E193" s="150">
        <v>301.74</v>
      </c>
      <c r="F193" s="150">
        <v>0</v>
      </c>
      <c r="G193" s="150">
        <v>0</v>
      </c>
      <c r="H193" s="150">
        <v>0</v>
      </c>
      <c r="I193" s="208">
        <f t="shared" si="4"/>
        <v>301.74</v>
      </c>
      <c r="J193" s="163" t="str">
        <f>VLOOKUP($C193,'CEDARS School FRPL'!$C$4:$F$2348,4,FALSE)</f>
        <v>Yes</v>
      </c>
      <c r="K193" s="140"/>
      <c r="L193" s="140"/>
      <c r="M193" s="141">
        <f>VLOOKUP($C193,'CEDARS School FRPL'!$C$4:$F$2348,3,FALSE)</f>
        <v>0.59650000000000003</v>
      </c>
      <c r="O193" s="199"/>
      <c r="P193" s="200"/>
    </row>
    <row r="194" spans="1:16">
      <c r="A194" s="112" t="s">
        <v>2382</v>
      </c>
      <c r="B194" s="112" t="s">
        <v>2820</v>
      </c>
      <c r="C194" s="106">
        <v>4421</v>
      </c>
      <c r="D194" s="106" t="s">
        <v>1030</v>
      </c>
      <c r="E194" s="150">
        <v>278.39999999999998</v>
      </c>
      <c r="F194" s="150">
        <v>0</v>
      </c>
      <c r="G194" s="150">
        <v>0</v>
      </c>
      <c r="H194" s="150">
        <v>0</v>
      </c>
      <c r="I194" s="208">
        <f t="shared" si="4"/>
        <v>278.39999999999998</v>
      </c>
      <c r="J194" s="163" t="str">
        <f>VLOOKUP($C194,'CEDARS School FRPL'!$C$4:$F$2348,4,FALSE)</f>
        <v>No</v>
      </c>
      <c r="K194" s="140"/>
      <c r="L194" s="140"/>
      <c r="M194" s="141">
        <f>VLOOKUP($C194,'CEDARS School FRPL'!$C$4:$F$2348,3,FALSE)</f>
        <v>0.41510000000000002</v>
      </c>
      <c r="O194" s="199"/>
      <c r="P194" s="200"/>
    </row>
    <row r="195" spans="1:16">
      <c r="A195" s="112" t="s">
        <v>2382</v>
      </c>
      <c r="B195" s="112" t="s">
        <v>2820</v>
      </c>
      <c r="C195" s="106">
        <v>4441</v>
      </c>
      <c r="D195" s="106" t="s">
        <v>1031</v>
      </c>
      <c r="E195" s="150">
        <v>814.4</v>
      </c>
      <c r="F195" s="150">
        <v>0</v>
      </c>
      <c r="G195" s="150">
        <v>0</v>
      </c>
      <c r="H195" s="150">
        <v>0</v>
      </c>
      <c r="I195" s="208">
        <f t="shared" si="4"/>
        <v>814.4</v>
      </c>
      <c r="J195" s="163" t="str">
        <f>VLOOKUP($C195,'CEDARS School FRPL'!$C$4:$F$2348,4,FALSE)</f>
        <v>Yes</v>
      </c>
      <c r="K195" s="140"/>
      <c r="L195" s="140"/>
      <c r="M195" s="141">
        <f>VLOOKUP($C195,'CEDARS School FRPL'!$C$4:$F$2348,3,FALSE)</f>
        <v>0.65610000000000002</v>
      </c>
      <c r="O195" s="199"/>
      <c r="P195" s="200"/>
    </row>
    <row r="196" spans="1:16">
      <c r="A196" s="112" t="s">
        <v>2382</v>
      </c>
      <c r="B196" s="112" t="s">
        <v>2820</v>
      </c>
      <c r="C196" s="106">
        <v>3171</v>
      </c>
      <c r="D196" s="106" t="s">
        <v>1028</v>
      </c>
      <c r="E196" s="150">
        <v>259.39999999999998</v>
      </c>
      <c r="F196" s="150">
        <v>0</v>
      </c>
      <c r="G196" s="150">
        <v>0</v>
      </c>
      <c r="H196" s="150">
        <v>0</v>
      </c>
      <c r="I196" s="208">
        <f t="shared" ref="I196:I259" si="5">SUM(E196:H196)</f>
        <v>259.39999999999998</v>
      </c>
      <c r="J196" s="163" t="str">
        <f>VLOOKUP($C196,'CEDARS School FRPL'!$C$4:$F$2348,4,FALSE)</f>
        <v>Yes</v>
      </c>
      <c r="K196" s="140"/>
      <c r="L196" s="140"/>
      <c r="M196" s="141">
        <f>VLOOKUP($C196,'CEDARS School FRPL'!$C$4:$F$2348,3,FALSE)</f>
        <v>0.59209999999999996</v>
      </c>
      <c r="O196" s="199"/>
      <c r="P196" s="200"/>
    </row>
    <row r="197" spans="1:16">
      <c r="A197" s="112" t="s">
        <v>2382</v>
      </c>
      <c r="B197" s="112" t="s">
        <v>2820</v>
      </c>
      <c r="C197" s="106">
        <v>1737</v>
      </c>
      <c r="D197" s="106" t="s">
        <v>1023</v>
      </c>
      <c r="E197" s="150">
        <v>87.93</v>
      </c>
      <c r="F197" s="150">
        <v>0.41</v>
      </c>
      <c r="G197" s="150">
        <v>0</v>
      </c>
      <c r="H197" s="150">
        <v>0</v>
      </c>
      <c r="I197" s="208">
        <f t="shared" si="5"/>
        <v>88.34</v>
      </c>
      <c r="J197" s="163" t="str">
        <f>VLOOKUP($C197,'CEDARS School FRPL'!$C$4:$F$2348,4,FALSE)</f>
        <v>Yes</v>
      </c>
      <c r="K197" s="140"/>
      <c r="L197" s="140"/>
      <c r="M197" s="141">
        <f>VLOOKUP($C197,'CEDARS School FRPL'!$C$4:$F$2348,3,FALSE)</f>
        <v>0.74980000000000002</v>
      </c>
      <c r="O197" s="199"/>
      <c r="P197" s="200"/>
    </row>
    <row r="198" spans="1:16">
      <c r="A198" s="112" t="s">
        <v>2382</v>
      </c>
      <c r="B198" s="112" t="s">
        <v>2820</v>
      </c>
      <c r="C198" s="106">
        <v>5161</v>
      </c>
      <c r="D198" s="106" t="s">
        <v>27</v>
      </c>
      <c r="E198" s="150">
        <v>0</v>
      </c>
      <c r="F198" s="150">
        <v>0</v>
      </c>
      <c r="G198" s="150">
        <v>0</v>
      </c>
      <c r="H198" s="150">
        <v>0</v>
      </c>
      <c r="I198" s="208">
        <f t="shared" si="5"/>
        <v>0</v>
      </c>
      <c r="J198" s="163" t="str">
        <f>VLOOKUP($C198,'CEDARS School FRPL'!$C$4:$F$2348,4,FALSE)</f>
        <v>No</v>
      </c>
      <c r="K198" s="140"/>
      <c r="L198" s="140"/>
      <c r="M198" s="141">
        <f>VLOOKUP($C198,'CEDARS School FRPL'!$C$4:$F$2348,3,FALSE)</f>
        <v>0</v>
      </c>
      <c r="O198" s="199"/>
      <c r="P198" s="200"/>
    </row>
    <row r="199" spans="1:16">
      <c r="A199" s="112" t="s">
        <v>2382</v>
      </c>
      <c r="B199" s="112" t="s">
        <v>2820</v>
      </c>
      <c r="C199" s="106">
        <v>2853</v>
      </c>
      <c r="D199" s="106" t="s">
        <v>3207</v>
      </c>
      <c r="E199" s="150">
        <v>389.2</v>
      </c>
      <c r="F199" s="150">
        <v>0</v>
      </c>
      <c r="G199" s="150">
        <v>0</v>
      </c>
      <c r="H199" s="150">
        <v>0</v>
      </c>
      <c r="I199" s="208">
        <f t="shared" si="5"/>
        <v>389.2</v>
      </c>
      <c r="J199" s="163" t="str">
        <f>VLOOKUP($C199,'CEDARS School FRPL'!$C$4:$F$2348,4,FALSE)</f>
        <v>Yes</v>
      </c>
      <c r="K199" s="132"/>
      <c r="L199" s="132"/>
      <c r="M199" s="141">
        <f>VLOOKUP($C199,'CEDARS School FRPL'!$C$4:$F$2348,3,FALSE)</f>
        <v>0.60429999999999995</v>
      </c>
      <c r="O199" s="199"/>
      <c r="P199" s="200"/>
    </row>
    <row r="200" spans="1:16">
      <c r="A200" s="112" t="s">
        <v>2382</v>
      </c>
      <c r="B200" s="112" t="s">
        <v>2820</v>
      </c>
      <c r="C200" s="106">
        <v>2613</v>
      </c>
      <c r="D200" s="106" t="s">
        <v>1025</v>
      </c>
      <c r="E200" s="150">
        <v>520.70000000000005</v>
      </c>
      <c r="F200" s="150">
        <v>0</v>
      </c>
      <c r="G200" s="150">
        <v>0</v>
      </c>
      <c r="H200" s="150">
        <v>0</v>
      </c>
      <c r="I200" s="208">
        <f t="shared" si="5"/>
        <v>520.70000000000005</v>
      </c>
      <c r="J200" s="163" t="str">
        <f>VLOOKUP($C200,'CEDARS School FRPL'!$C$4:$F$2348,4,FALSE)</f>
        <v>Yes</v>
      </c>
      <c r="K200" s="140"/>
      <c r="L200" s="140"/>
      <c r="M200" s="141">
        <f>VLOOKUP($C200,'CEDARS School FRPL'!$C$4:$F$2348,3,FALSE)</f>
        <v>0.73899999999999999</v>
      </c>
      <c r="O200" s="199"/>
      <c r="P200" s="200"/>
    </row>
    <row r="201" spans="1:16">
      <c r="A201" s="112" t="s">
        <v>2382</v>
      </c>
      <c r="B201" s="112" t="s">
        <v>2820</v>
      </c>
      <c r="C201" s="106">
        <v>4038</v>
      </c>
      <c r="D201" s="106" t="s">
        <v>2740</v>
      </c>
      <c r="E201" s="150">
        <v>233.35</v>
      </c>
      <c r="F201" s="150">
        <v>0</v>
      </c>
      <c r="G201" s="150">
        <v>0</v>
      </c>
      <c r="H201" s="150">
        <v>27.72</v>
      </c>
      <c r="I201" s="208">
        <f t="shared" si="5"/>
        <v>261.07</v>
      </c>
      <c r="J201" s="163" t="str">
        <f>VLOOKUP($C201,'CEDARS School FRPL'!$C$4:$F$2348,4,FALSE)</f>
        <v>No</v>
      </c>
      <c r="K201" s="140"/>
      <c r="L201" s="140"/>
      <c r="M201" s="141">
        <f>VLOOKUP($C201,'CEDARS School FRPL'!$C$4:$F$2348,3,FALSE)</f>
        <v>0.16189999999999999</v>
      </c>
      <c r="O201" s="199"/>
      <c r="P201" s="200"/>
    </row>
    <row r="202" spans="1:16">
      <c r="A202" s="112" t="s">
        <v>2435</v>
      </c>
      <c r="B202" s="112" t="s">
        <v>2821</v>
      </c>
      <c r="C202" s="106">
        <v>5272</v>
      </c>
      <c r="D202" s="106" t="s">
        <v>1252</v>
      </c>
      <c r="E202" s="150">
        <v>14.1</v>
      </c>
      <c r="F202" s="150">
        <v>0</v>
      </c>
      <c r="G202" s="150">
        <v>0</v>
      </c>
      <c r="H202" s="150">
        <v>0</v>
      </c>
      <c r="I202" s="208">
        <f t="shared" si="5"/>
        <v>14.1</v>
      </c>
      <c r="J202" s="163" t="str">
        <f>VLOOKUP($C202,'CEDARS School FRPL'!$C$4:$F$2348,4,FALSE)</f>
        <v>Yes</v>
      </c>
      <c r="K202" s="140"/>
      <c r="L202" s="140"/>
      <c r="M202" s="141">
        <f>VLOOKUP($C202,'CEDARS School FRPL'!$C$4:$F$2348,3,FALSE)</f>
        <v>0.82189999999999996</v>
      </c>
      <c r="O202" s="199"/>
      <c r="P202" s="200"/>
    </row>
    <row r="203" spans="1:16">
      <c r="A203" s="112" t="s">
        <v>2435</v>
      </c>
      <c r="B203" s="112" t="s">
        <v>2821</v>
      </c>
      <c r="C203" s="106">
        <v>3293</v>
      </c>
      <c r="D203" s="106" t="s">
        <v>1250</v>
      </c>
      <c r="E203" s="150">
        <v>399.4</v>
      </c>
      <c r="F203" s="150">
        <v>0</v>
      </c>
      <c r="G203" s="150">
        <v>0</v>
      </c>
      <c r="H203" s="150">
        <v>0</v>
      </c>
      <c r="I203" s="208">
        <f t="shared" si="5"/>
        <v>399.4</v>
      </c>
      <c r="J203" s="163" t="str">
        <f>VLOOKUP($C203,'CEDARS School FRPL'!$C$4:$F$2348,4,FALSE)</f>
        <v>Yes</v>
      </c>
      <c r="K203" s="140"/>
      <c r="L203" s="140"/>
      <c r="M203" s="141">
        <f>VLOOKUP($C203,'CEDARS School FRPL'!$C$4:$F$2348,3,FALSE)</f>
        <v>0.94850000000000001</v>
      </c>
      <c r="O203" s="199"/>
      <c r="P203" s="200"/>
    </row>
    <row r="204" spans="1:16">
      <c r="A204" s="112" t="s">
        <v>2435</v>
      </c>
      <c r="B204" s="112" t="s">
        <v>2821</v>
      </c>
      <c r="C204" s="106">
        <v>2800</v>
      </c>
      <c r="D204" s="106" t="s">
        <v>1249</v>
      </c>
      <c r="E204" s="150">
        <v>261.27999999999997</v>
      </c>
      <c r="F204" s="150">
        <v>14.91</v>
      </c>
      <c r="G204" s="150">
        <v>0</v>
      </c>
      <c r="H204" s="150">
        <v>0</v>
      </c>
      <c r="I204" s="208">
        <f t="shared" si="5"/>
        <v>276.19</v>
      </c>
      <c r="J204" s="163" t="str">
        <f>VLOOKUP($C204,'CEDARS School FRPL'!$C$4:$F$2348,4,FALSE)</f>
        <v>Yes</v>
      </c>
      <c r="K204" s="140"/>
      <c r="L204" s="140"/>
      <c r="M204" s="141">
        <f>VLOOKUP($C204,'CEDARS School FRPL'!$C$4:$F$2348,3,FALSE)</f>
        <v>0.83989999999999998</v>
      </c>
      <c r="O204" s="199"/>
      <c r="P204" s="200"/>
    </row>
    <row r="205" spans="1:16">
      <c r="A205" s="112" t="s">
        <v>2435</v>
      </c>
      <c r="B205" s="112" t="s">
        <v>2821</v>
      </c>
      <c r="C205" s="106">
        <v>4223</v>
      </c>
      <c r="D205" s="106" t="s">
        <v>1251</v>
      </c>
      <c r="E205" s="150">
        <v>241.1</v>
      </c>
      <c r="F205" s="150">
        <v>0</v>
      </c>
      <c r="G205" s="150">
        <v>0</v>
      </c>
      <c r="H205" s="150">
        <v>0</v>
      </c>
      <c r="I205" s="208">
        <f t="shared" si="5"/>
        <v>241.1</v>
      </c>
      <c r="J205" s="163" t="str">
        <f>VLOOKUP($C205,'CEDARS School FRPL'!$C$4:$F$2348,4,FALSE)</f>
        <v>Yes</v>
      </c>
      <c r="K205" s="140"/>
      <c r="L205" s="140"/>
      <c r="M205" s="141">
        <f>VLOOKUP($C205,'CEDARS School FRPL'!$C$4:$F$2348,3,FALSE)</f>
        <v>0.90139999999999998</v>
      </c>
      <c r="O205" s="199"/>
      <c r="P205" s="200"/>
    </row>
    <row r="206" spans="1:16">
      <c r="A206" s="112" t="s">
        <v>2313</v>
      </c>
      <c r="B206" s="112" t="s">
        <v>2822</v>
      </c>
      <c r="C206" s="106">
        <v>1900</v>
      </c>
      <c r="D206" s="106" t="s">
        <v>342</v>
      </c>
      <c r="E206" s="150">
        <v>26.8</v>
      </c>
      <c r="F206" s="150">
        <v>0</v>
      </c>
      <c r="G206" s="150">
        <v>0</v>
      </c>
      <c r="H206" s="150">
        <v>0</v>
      </c>
      <c r="I206" s="208">
        <f t="shared" si="5"/>
        <v>26.8</v>
      </c>
      <c r="J206" s="163" t="str">
        <f>VLOOKUP($C206,'CEDARS School FRPL'!$C$4:$F$2348,4,FALSE)</f>
        <v>Yes</v>
      </c>
      <c r="K206" s="140"/>
      <c r="L206" s="140"/>
      <c r="M206" s="141">
        <f>VLOOKUP($C206,'CEDARS School FRPL'!$C$4:$F$2348,3,FALSE)</f>
        <v>0.97219999999999995</v>
      </c>
      <c r="O206" s="199"/>
      <c r="P206" s="200"/>
    </row>
    <row r="207" spans="1:16">
      <c r="A207" s="112" t="s">
        <v>2313</v>
      </c>
      <c r="B207" s="112" t="s">
        <v>2822</v>
      </c>
      <c r="C207" s="106">
        <v>2562</v>
      </c>
      <c r="D207" s="106" t="s">
        <v>343</v>
      </c>
      <c r="E207" s="150">
        <v>320.39999999999998</v>
      </c>
      <c r="F207" s="150">
        <v>0</v>
      </c>
      <c r="G207" s="150">
        <v>0</v>
      </c>
      <c r="H207" s="150">
        <v>0</v>
      </c>
      <c r="I207" s="208">
        <f t="shared" si="5"/>
        <v>320.39999999999998</v>
      </c>
      <c r="J207" s="163" t="str">
        <f>VLOOKUP($C207,'CEDARS School FRPL'!$C$4:$F$2348,4,FALSE)</f>
        <v>Yes</v>
      </c>
      <c r="K207" s="140"/>
      <c r="L207" s="140"/>
      <c r="M207" s="141">
        <f>VLOOKUP($C207,'CEDARS School FRPL'!$C$4:$F$2348,3,FALSE)</f>
        <v>0.95120000000000005</v>
      </c>
      <c r="O207" s="199"/>
      <c r="P207" s="200"/>
    </row>
    <row r="208" spans="1:16">
      <c r="A208" s="112" t="s">
        <v>2313</v>
      </c>
      <c r="B208" s="112" t="s">
        <v>2822</v>
      </c>
      <c r="C208" s="106">
        <v>2788</v>
      </c>
      <c r="D208" s="106" t="s">
        <v>344</v>
      </c>
      <c r="E208" s="150">
        <v>199.27</v>
      </c>
      <c r="F208" s="150">
        <v>0</v>
      </c>
      <c r="G208" s="150">
        <v>0</v>
      </c>
      <c r="H208" s="150">
        <v>0</v>
      </c>
      <c r="I208" s="208">
        <f t="shared" si="5"/>
        <v>199.27</v>
      </c>
      <c r="J208" s="163" t="str">
        <f>VLOOKUP($C208,'CEDARS School FRPL'!$C$4:$F$2348,4,FALSE)</f>
        <v>Yes</v>
      </c>
      <c r="K208" s="140"/>
      <c r="L208" s="140"/>
      <c r="M208" s="141">
        <f>VLOOKUP($C208,'CEDARS School FRPL'!$C$4:$F$2348,3,FALSE)</f>
        <v>0.94789999999999996</v>
      </c>
      <c r="O208" s="199"/>
      <c r="P208" s="200"/>
    </row>
    <row r="209" spans="1:16">
      <c r="A209" s="112" t="s">
        <v>2313</v>
      </c>
      <c r="B209" s="112" t="s">
        <v>2822</v>
      </c>
      <c r="C209" s="106">
        <v>4213</v>
      </c>
      <c r="D209" s="106" t="s">
        <v>345</v>
      </c>
      <c r="E209" s="150">
        <v>198.6</v>
      </c>
      <c r="F209" s="150">
        <v>0</v>
      </c>
      <c r="G209" s="150">
        <v>0</v>
      </c>
      <c r="H209" s="150">
        <v>0</v>
      </c>
      <c r="I209" s="208">
        <f t="shared" si="5"/>
        <v>198.6</v>
      </c>
      <c r="J209" s="163" t="str">
        <f>VLOOKUP($C209,'CEDARS School FRPL'!$C$4:$F$2348,4,FALSE)</f>
        <v>Yes</v>
      </c>
      <c r="K209" s="140"/>
      <c r="L209" s="140"/>
      <c r="M209" s="141">
        <f>VLOOKUP($C209,'CEDARS School FRPL'!$C$4:$F$2348,3,FALSE)</f>
        <v>0.94879999999999998</v>
      </c>
      <c r="O209" s="199"/>
      <c r="P209" s="200"/>
    </row>
    <row r="210" spans="1:16">
      <c r="A210" s="112" t="s">
        <v>2355</v>
      </c>
      <c r="B210" s="112" t="s">
        <v>2823</v>
      </c>
      <c r="C210" s="106">
        <v>2836</v>
      </c>
      <c r="D210" s="106" t="s">
        <v>538</v>
      </c>
      <c r="E210" s="150">
        <v>75.900000000000006</v>
      </c>
      <c r="F210" s="150">
        <v>0</v>
      </c>
      <c r="G210" s="150">
        <v>0</v>
      </c>
      <c r="H210" s="150">
        <v>0</v>
      </c>
      <c r="I210" s="208">
        <f t="shared" si="5"/>
        <v>75.900000000000006</v>
      </c>
      <c r="J210" s="163" t="str">
        <f>VLOOKUP($C210,'CEDARS School FRPL'!$C$4:$F$2348,4,FALSE)</f>
        <v>Yes</v>
      </c>
      <c r="K210" s="140"/>
      <c r="L210" s="140"/>
      <c r="M210" s="141">
        <f>VLOOKUP($C210,'CEDARS School FRPL'!$C$4:$F$2348,3,FALSE)</f>
        <v>0.7712</v>
      </c>
      <c r="O210" s="199"/>
      <c r="P210" s="200"/>
    </row>
    <row r="211" spans="1:16">
      <c r="A211" s="112" t="s">
        <v>2472</v>
      </c>
      <c r="B211" s="112" t="s">
        <v>2824</v>
      </c>
      <c r="C211" s="106">
        <v>3603</v>
      </c>
      <c r="D211" s="106" t="s">
        <v>1560</v>
      </c>
      <c r="E211" s="150">
        <v>404.18</v>
      </c>
      <c r="F211" s="150">
        <v>0</v>
      </c>
      <c r="G211" s="150">
        <v>0</v>
      </c>
      <c r="H211" s="150">
        <v>0</v>
      </c>
      <c r="I211" s="208">
        <f t="shared" si="5"/>
        <v>404.18</v>
      </c>
      <c r="J211" s="163" t="str">
        <f>VLOOKUP($C211,'CEDARS School FRPL'!$C$4:$F$2348,4,FALSE)</f>
        <v>Yes</v>
      </c>
      <c r="K211" s="140"/>
      <c r="L211" s="140"/>
      <c r="M211" s="141">
        <f>VLOOKUP($C211,'CEDARS School FRPL'!$C$4:$F$2348,3,FALSE)</f>
        <v>0.77</v>
      </c>
      <c r="O211" s="199"/>
      <c r="P211" s="200"/>
    </row>
    <row r="212" spans="1:16">
      <c r="A212" s="112" t="s">
        <v>2472</v>
      </c>
      <c r="B212" s="112" t="s">
        <v>2824</v>
      </c>
      <c r="C212" s="106">
        <v>4412</v>
      </c>
      <c r="D212" s="106" t="s">
        <v>1561</v>
      </c>
      <c r="E212" s="150">
        <v>419.12</v>
      </c>
      <c r="F212" s="150">
        <v>0</v>
      </c>
      <c r="G212" s="150">
        <v>0</v>
      </c>
      <c r="H212" s="150">
        <v>0</v>
      </c>
      <c r="I212" s="208">
        <f t="shared" si="5"/>
        <v>419.12</v>
      </c>
      <c r="J212" s="163" t="str">
        <f>VLOOKUP($C212,'CEDARS School FRPL'!$C$4:$F$2348,4,FALSE)</f>
        <v>No</v>
      </c>
      <c r="K212" s="140"/>
      <c r="L212" s="140"/>
      <c r="M212" s="141">
        <f>VLOOKUP($C212,'CEDARS School FRPL'!$C$4:$F$2348,3,FALSE)</f>
        <v>0.33789999999999998</v>
      </c>
      <c r="O212" s="199"/>
      <c r="P212" s="200"/>
    </row>
    <row r="213" spans="1:16">
      <c r="A213" s="112" t="s">
        <v>2472</v>
      </c>
      <c r="B213" s="112" t="s">
        <v>2824</v>
      </c>
      <c r="C213" s="106">
        <v>2362</v>
      </c>
      <c r="D213" s="106" t="s">
        <v>1556</v>
      </c>
      <c r="E213" s="150">
        <v>1014.77</v>
      </c>
      <c r="F213" s="150">
        <v>73.569999999999993</v>
      </c>
      <c r="G213" s="150">
        <v>0</v>
      </c>
      <c r="H213" s="150">
        <v>0</v>
      </c>
      <c r="I213" s="208">
        <f t="shared" si="5"/>
        <v>1088.3399999999999</v>
      </c>
      <c r="J213" s="163" t="str">
        <f>VLOOKUP($C213,'CEDARS School FRPL'!$C$4:$F$2348,4,FALSE)</f>
        <v>No</v>
      </c>
      <c r="K213" s="140"/>
      <c r="L213" s="140"/>
      <c r="M213" s="141">
        <f>VLOOKUP($C213,'CEDARS School FRPL'!$C$4:$F$2348,3,FALSE)</f>
        <v>0.45469999999999999</v>
      </c>
      <c r="O213" s="199"/>
      <c r="P213" s="200"/>
    </row>
    <row r="214" spans="1:16">
      <c r="A214" s="112" t="s">
        <v>2472</v>
      </c>
      <c r="B214" s="112" t="s">
        <v>2824</v>
      </c>
      <c r="C214" s="106">
        <v>1928</v>
      </c>
      <c r="D214" s="106" t="s">
        <v>1555</v>
      </c>
      <c r="E214" s="150">
        <v>26.02</v>
      </c>
      <c r="F214" s="150">
        <v>0</v>
      </c>
      <c r="G214" s="150">
        <v>0</v>
      </c>
      <c r="H214" s="150">
        <v>0</v>
      </c>
      <c r="I214" s="208">
        <f t="shared" si="5"/>
        <v>26.02</v>
      </c>
      <c r="J214" s="163" t="str">
        <f>VLOOKUP($C214,'CEDARS School FRPL'!$C$4:$F$2348,4,FALSE)</f>
        <v>Yes</v>
      </c>
      <c r="K214" s="140"/>
      <c r="L214" s="140"/>
      <c r="M214" s="141">
        <f>VLOOKUP($C214,'CEDARS School FRPL'!$C$4:$F$2348,3,FALSE)</f>
        <v>0.68889999999999996</v>
      </c>
      <c r="O214" s="199"/>
      <c r="P214" s="200"/>
    </row>
    <row r="215" spans="1:16">
      <c r="A215" s="112" t="s">
        <v>2472</v>
      </c>
      <c r="B215" s="112" t="s">
        <v>2824</v>
      </c>
      <c r="C215" s="106">
        <v>2379</v>
      </c>
      <c r="D215" s="106" t="s">
        <v>1557</v>
      </c>
      <c r="E215" s="150">
        <v>402</v>
      </c>
      <c r="F215" s="150">
        <v>0</v>
      </c>
      <c r="G215" s="150">
        <v>0</v>
      </c>
      <c r="H215" s="150">
        <v>0</v>
      </c>
      <c r="I215" s="208">
        <f t="shared" si="5"/>
        <v>402</v>
      </c>
      <c r="J215" s="163" t="str">
        <f>VLOOKUP($C215,'CEDARS School FRPL'!$C$4:$F$2348,4,FALSE)</f>
        <v>No</v>
      </c>
      <c r="K215" s="132"/>
      <c r="L215" s="132"/>
      <c r="M215" s="141">
        <f>VLOOKUP($C215,'CEDARS School FRPL'!$C$4:$F$2348,3,FALSE)</f>
        <v>0.25359999999999999</v>
      </c>
      <c r="O215" s="199"/>
      <c r="P215" s="200"/>
    </row>
    <row r="216" spans="1:16">
      <c r="A216" s="112" t="s">
        <v>2472</v>
      </c>
      <c r="B216" s="112" t="s">
        <v>2824</v>
      </c>
      <c r="C216" s="106">
        <v>3251</v>
      </c>
      <c r="D216" s="106" t="s">
        <v>1559</v>
      </c>
      <c r="E216" s="150">
        <v>572.01</v>
      </c>
      <c r="F216" s="150">
        <v>0</v>
      </c>
      <c r="G216" s="150">
        <v>0</v>
      </c>
      <c r="H216" s="150">
        <v>0</v>
      </c>
      <c r="I216" s="208">
        <f t="shared" si="5"/>
        <v>572.01</v>
      </c>
      <c r="J216" s="163" t="str">
        <f>VLOOKUP($C216,'CEDARS School FRPL'!$C$4:$F$2348,4,FALSE)</f>
        <v>Yes</v>
      </c>
      <c r="K216" s="140"/>
      <c r="L216" s="140"/>
      <c r="M216" s="141">
        <f>VLOOKUP($C216,'CEDARS School FRPL'!$C$4:$F$2348,3,FALSE)</f>
        <v>0.67230000000000001</v>
      </c>
      <c r="O216" s="199"/>
      <c r="P216" s="200"/>
    </row>
    <row r="217" spans="1:16">
      <c r="A217" s="112" t="s">
        <v>2472</v>
      </c>
      <c r="B217" s="112" t="s">
        <v>2824</v>
      </c>
      <c r="C217" s="106">
        <v>5525</v>
      </c>
      <c r="D217" s="106" t="s">
        <v>3155</v>
      </c>
      <c r="E217" s="150">
        <v>0</v>
      </c>
      <c r="F217" s="150">
        <v>0</v>
      </c>
      <c r="G217" s="150">
        <v>8.2000000000000011</v>
      </c>
      <c r="H217" s="150">
        <v>0</v>
      </c>
      <c r="I217" s="208">
        <f t="shared" si="5"/>
        <v>8.2000000000000011</v>
      </c>
      <c r="J217" s="163" t="str">
        <f>VLOOKUP($C217,'CEDARS School FRPL'!$C$4:$F$2348,4,FALSE)</f>
        <v>No</v>
      </c>
      <c r="K217" s="140"/>
      <c r="L217" s="140"/>
      <c r="M217" s="141">
        <f>VLOOKUP($C217,'CEDARS School FRPL'!$C$4:$F$2348,3,FALSE)</f>
        <v>0.42499999999999999</v>
      </c>
      <c r="O217" s="199"/>
      <c r="P217" s="200"/>
    </row>
    <row r="218" spans="1:16">
      <c r="A218" s="112" t="s">
        <v>2472</v>
      </c>
      <c r="B218" s="112" t="s">
        <v>2824</v>
      </c>
      <c r="C218" s="106">
        <v>2946</v>
      </c>
      <c r="D218" s="106" t="s">
        <v>1558</v>
      </c>
      <c r="E218" s="150">
        <v>389.5</v>
      </c>
      <c r="F218" s="150">
        <v>0</v>
      </c>
      <c r="G218" s="150">
        <v>0</v>
      </c>
      <c r="H218" s="150">
        <v>0</v>
      </c>
      <c r="I218" s="208">
        <f t="shared" si="5"/>
        <v>389.5</v>
      </c>
      <c r="J218" s="163" t="str">
        <f>VLOOKUP($C218,'CEDARS School FRPL'!$C$4:$F$2348,4,FALSE)</f>
        <v>Yes</v>
      </c>
      <c r="K218" s="140"/>
      <c r="L218" s="140"/>
      <c r="M218" s="141">
        <f>VLOOKUP($C218,'CEDARS School FRPL'!$C$4:$F$2348,3,FALSE)</f>
        <v>0.60260000000000002</v>
      </c>
      <c r="O218" s="199"/>
      <c r="P218" s="200"/>
    </row>
    <row r="219" spans="1:16">
      <c r="A219" s="112" t="s">
        <v>2300</v>
      </c>
      <c r="B219" s="112" t="s">
        <v>2825</v>
      </c>
      <c r="C219" s="106">
        <v>4567</v>
      </c>
      <c r="D219" s="106" t="s">
        <v>260</v>
      </c>
      <c r="E219" s="150">
        <v>1941.08</v>
      </c>
      <c r="F219" s="150">
        <v>192.6</v>
      </c>
      <c r="G219" s="150">
        <v>0</v>
      </c>
      <c r="H219" s="150">
        <v>0</v>
      </c>
      <c r="I219" s="208">
        <f t="shared" si="5"/>
        <v>2133.6799999999998</v>
      </c>
      <c r="J219" s="163" t="str">
        <f>VLOOKUP($C219,'CEDARS School FRPL'!$C$4:$F$2348,4,FALSE)</f>
        <v>No</v>
      </c>
      <c r="K219" s="140"/>
      <c r="L219" s="140"/>
      <c r="M219" s="141">
        <f>VLOOKUP($C219,'CEDARS School FRPL'!$C$4:$F$2348,3,FALSE)</f>
        <v>0.11899999999999999</v>
      </c>
      <c r="O219" s="199"/>
      <c r="P219" s="200"/>
    </row>
    <row r="220" spans="1:16">
      <c r="A220" s="112" t="s">
        <v>2300</v>
      </c>
      <c r="B220" s="106" t="s">
        <v>2825</v>
      </c>
      <c r="C220" s="106">
        <v>5532</v>
      </c>
      <c r="D220" s="63" t="s">
        <v>3153</v>
      </c>
      <c r="E220" s="150">
        <v>0</v>
      </c>
      <c r="F220" s="150">
        <v>0</v>
      </c>
      <c r="G220" s="150">
        <v>7.8</v>
      </c>
      <c r="H220" s="150">
        <v>0</v>
      </c>
      <c r="I220" s="208">
        <f t="shared" si="5"/>
        <v>7.8</v>
      </c>
      <c r="J220" s="163" t="str">
        <f>VLOOKUP($C220,'CEDARS School FRPL'!$C$4:$F$2348,4,FALSE)</f>
        <v>No</v>
      </c>
      <c r="K220" s="140"/>
      <c r="L220" s="140"/>
      <c r="M220" s="141">
        <f>VLOOKUP($C220,'CEDARS School FRPL'!$C$4:$F$2348,3,FALSE)</f>
        <v>0.4</v>
      </c>
      <c r="O220" s="199"/>
      <c r="P220" s="200"/>
    </row>
    <row r="221" spans="1:16">
      <c r="A221" s="112" t="s">
        <v>2300</v>
      </c>
      <c r="B221" s="112" t="s">
        <v>2825</v>
      </c>
      <c r="C221" s="106">
        <v>5533</v>
      </c>
      <c r="D221" s="106" t="s">
        <v>309</v>
      </c>
      <c r="E221" s="150">
        <v>167.31</v>
      </c>
      <c r="F221" s="150">
        <v>1.1000000000000001</v>
      </c>
      <c r="G221" s="150">
        <v>0</v>
      </c>
      <c r="H221" s="150">
        <v>0</v>
      </c>
      <c r="I221" s="208">
        <f t="shared" si="5"/>
        <v>168.41</v>
      </c>
      <c r="J221" s="163" t="str">
        <f>VLOOKUP($C221,'CEDARS School FRPL'!$C$4:$F$2348,4,FALSE)</f>
        <v>No</v>
      </c>
      <c r="K221" s="140"/>
      <c r="L221" s="140"/>
      <c r="M221" s="141">
        <f>VLOOKUP($C221,'CEDARS School FRPL'!$C$4:$F$2348,3,FALSE)</f>
        <v>0.17169999999999999</v>
      </c>
      <c r="O221" s="199"/>
      <c r="P221" s="200"/>
    </row>
    <row r="222" spans="1:16">
      <c r="A222" s="112" t="s">
        <v>2300</v>
      </c>
      <c r="B222" s="112" t="s">
        <v>2825</v>
      </c>
      <c r="C222" s="106">
        <v>4182</v>
      </c>
      <c r="D222" s="106" t="s">
        <v>257</v>
      </c>
      <c r="E222" s="150">
        <v>452.71</v>
      </c>
      <c r="F222" s="150">
        <v>0</v>
      </c>
      <c r="G222" s="150">
        <v>0</v>
      </c>
      <c r="H222" s="150">
        <v>0</v>
      </c>
      <c r="I222" s="208">
        <f t="shared" si="5"/>
        <v>452.71</v>
      </c>
      <c r="J222" s="163" t="str">
        <f>VLOOKUP($C222,'CEDARS School FRPL'!$C$4:$F$2348,4,FALSE)</f>
        <v>No</v>
      </c>
      <c r="K222" s="140"/>
      <c r="L222" s="140"/>
      <c r="M222" s="141">
        <f>VLOOKUP($C222,'CEDARS School FRPL'!$C$4:$F$2348,3,FALSE)</f>
        <v>0.1095</v>
      </c>
      <c r="O222" s="199"/>
      <c r="P222" s="200"/>
    </row>
    <row r="223" spans="1:16">
      <c r="A223" s="112" t="s">
        <v>2300</v>
      </c>
      <c r="B223" s="112" t="s">
        <v>2825</v>
      </c>
      <c r="C223" s="106">
        <v>5158</v>
      </c>
      <c r="D223" s="106" t="s">
        <v>263</v>
      </c>
      <c r="E223" s="150">
        <v>449.93</v>
      </c>
      <c r="F223" s="150">
        <v>0</v>
      </c>
      <c r="G223" s="150">
        <v>0</v>
      </c>
      <c r="H223" s="150">
        <v>0</v>
      </c>
      <c r="I223" s="208">
        <f t="shared" si="5"/>
        <v>449.93</v>
      </c>
      <c r="J223" s="163" t="str">
        <f>VLOOKUP($C223,'CEDARS School FRPL'!$C$4:$F$2348,4,FALSE)</f>
        <v>No</v>
      </c>
      <c r="K223" s="140"/>
      <c r="L223" s="140"/>
      <c r="M223" s="141">
        <f>VLOOKUP($C223,'CEDARS School FRPL'!$C$4:$F$2348,3,FALSE)</f>
        <v>9.6799999999999997E-2</v>
      </c>
      <c r="O223" s="199"/>
      <c r="P223" s="200"/>
    </row>
    <row r="224" spans="1:16">
      <c r="A224" s="112" t="s">
        <v>2300</v>
      </c>
      <c r="B224" s="112" t="s">
        <v>2825</v>
      </c>
      <c r="C224" s="106">
        <v>5104</v>
      </c>
      <c r="D224" s="106" t="s">
        <v>262</v>
      </c>
      <c r="E224" s="150">
        <v>135.06</v>
      </c>
      <c r="F224" s="150">
        <v>3.29</v>
      </c>
      <c r="G224" s="150">
        <v>0</v>
      </c>
      <c r="H224" s="150">
        <v>0</v>
      </c>
      <c r="I224" s="208">
        <f t="shared" si="5"/>
        <v>138.35</v>
      </c>
      <c r="J224" s="163" t="str">
        <f>VLOOKUP($C224,'CEDARS School FRPL'!$C$4:$F$2348,4,FALSE)</f>
        <v>No</v>
      </c>
      <c r="K224" s="140"/>
      <c r="L224" s="140"/>
      <c r="M224" s="141">
        <f>VLOOKUP($C224,'CEDARS School FRPL'!$C$4:$F$2348,3,FALSE)</f>
        <v>0.30549999999999999</v>
      </c>
      <c r="O224" s="199"/>
      <c r="P224" s="200"/>
    </row>
    <row r="225" spans="1:16">
      <c r="A225" s="112" t="s">
        <v>2300</v>
      </c>
      <c r="B225" s="112" t="s">
        <v>2825</v>
      </c>
      <c r="C225" s="106">
        <v>2725</v>
      </c>
      <c r="D225" s="106" t="s">
        <v>256</v>
      </c>
      <c r="E225" s="150">
        <v>496.4</v>
      </c>
      <c r="F225" s="150">
        <v>0</v>
      </c>
      <c r="G225" s="150">
        <v>0</v>
      </c>
      <c r="H225" s="150">
        <v>0</v>
      </c>
      <c r="I225" s="208">
        <f t="shared" si="5"/>
        <v>496.4</v>
      </c>
      <c r="J225" s="163" t="str">
        <f>VLOOKUP($C225,'CEDARS School FRPL'!$C$4:$F$2348,4,FALSE)</f>
        <v>No</v>
      </c>
      <c r="K225" s="140"/>
      <c r="L225" s="140"/>
      <c r="M225" s="141">
        <f>VLOOKUP($C225,'CEDARS School FRPL'!$C$4:$F$2348,3,FALSE)</f>
        <v>0.13819999999999999</v>
      </c>
      <c r="O225" s="199"/>
      <c r="P225" s="200"/>
    </row>
    <row r="226" spans="1:16">
      <c r="A226" s="112" t="s">
        <v>2300</v>
      </c>
      <c r="B226" s="112" t="s">
        <v>2825</v>
      </c>
      <c r="C226" s="106">
        <v>3474</v>
      </c>
      <c r="D226" s="106" t="s">
        <v>2826</v>
      </c>
      <c r="E226" s="150">
        <v>320.47000000000003</v>
      </c>
      <c r="F226" s="150">
        <v>0</v>
      </c>
      <c r="G226" s="150">
        <v>0</v>
      </c>
      <c r="H226" s="150">
        <v>0</v>
      </c>
      <c r="I226" s="208">
        <f t="shared" si="5"/>
        <v>320.47000000000003</v>
      </c>
      <c r="J226" s="163" t="str">
        <f>VLOOKUP($C226,'CEDARS School FRPL'!$C$4:$F$2348,4,FALSE)</f>
        <v>No</v>
      </c>
      <c r="K226" s="140"/>
      <c r="L226" s="140"/>
      <c r="M226" s="141">
        <f>VLOOKUP($C226,'CEDARS School FRPL'!$C$4:$F$2348,3,FALSE)</f>
        <v>0.1666</v>
      </c>
      <c r="O226" s="199"/>
      <c r="P226" s="200"/>
    </row>
    <row r="227" spans="1:16">
      <c r="A227" s="112" t="s">
        <v>2300</v>
      </c>
      <c r="B227" s="112" t="s">
        <v>2825</v>
      </c>
      <c r="C227" s="106">
        <v>5054</v>
      </c>
      <c r="D227" s="106" t="s">
        <v>261</v>
      </c>
      <c r="E227" s="150">
        <v>736.86</v>
      </c>
      <c r="F227" s="150">
        <v>0</v>
      </c>
      <c r="G227" s="150">
        <v>0</v>
      </c>
      <c r="H227" s="150">
        <v>0</v>
      </c>
      <c r="I227" s="208">
        <f t="shared" si="5"/>
        <v>736.86</v>
      </c>
      <c r="J227" s="163" t="str">
        <f>VLOOKUP($C227,'CEDARS School FRPL'!$C$4:$F$2348,4,FALSE)</f>
        <v>No</v>
      </c>
      <c r="K227" s="140"/>
      <c r="L227" s="140"/>
      <c r="M227" s="141">
        <f>VLOOKUP($C227,'CEDARS School FRPL'!$C$4:$F$2348,3,FALSE)</f>
        <v>0.18229999999999999</v>
      </c>
      <c r="O227" s="199"/>
      <c r="P227" s="200"/>
    </row>
    <row r="228" spans="1:16">
      <c r="A228" s="112" t="s">
        <v>2300</v>
      </c>
      <c r="B228" s="112" t="s">
        <v>2825</v>
      </c>
      <c r="C228" s="106">
        <v>5534</v>
      </c>
      <c r="D228" s="106" t="s">
        <v>3208</v>
      </c>
      <c r="E228" s="150">
        <v>255.94</v>
      </c>
      <c r="F228" s="150">
        <v>0</v>
      </c>
      <c r="G228" s="150">
        <v>0</v>
      </c>
      <c r="H228" s="150">
        <v>0</v>
      </c>
      <c r="I228" s="208">
        <f t="shared" si="5"/>
        <v>255.94</v>
      </c>
      <c r="J228" s="163" t="str">
        <f>VLOOKUP($C228,'CEDARS School FRPL'!$C$4:$F$2348,4,FALSE)</f>
        <v>No</v>
      </c>
      <c r="K228" s="140"/>
      <c r="L228" s="140"/>
      <c r="M228" s="141">
        <f>VLOOKUP($C228,'CEDARS School FRPL'!$C$4:$F$2348,3,FALSE)</f>
        <v>0.10539999999999999</v>
      </c>
      <c r="O228" s="199"/>
      <c r="P228" s="200"/>
    </row>
    <row r="229" spans="1:16">
      <c r="A229" s="112" t="s">
        <v>2300</v>
      </c>
      <c r="B229" s="112" t="s">
        <v>2825</v>
      </c>
      <c r="C229" s="106">
        <v>4563</v>
      </c>
      <c r="D229" s="106" t="s">
        <v>259</v>
      </c>
      <c r="E229" s="150">
        <v>521.01</v>
      </c>
      <c r="F229" s="150">
        <v>0</v>
      </c>
      <c r="G229" s="150">
        <v>0</v>
      </c>
      <c r="H229" s="150">
        <v>0</v>
      </c>
      <c r="I229" s="208">
        <f t="shared" si="5"/>
        <v>521.01</v>
      </c>
      <c r="J229" s="163" t="str">
        <f>VLOOKUP($C229,'CEDARS School FRPL'!$C$4:$F$2348,4,FALSE)</f>
        <v>No</v>
      </c>
      <c r="K229" s="140"/>
      <c r="L229" s="140"/>
      <c r="M229" s="141">
        <f>VLOOKUP($C229,'CEDARS School FRPL'!$C$4:$F$2348,3,FALSE)</f>
        <v>0.1087</v>
      </c>
      <c r="O229" s="199"/>
      <c r="P229" s="200"/>
    </row>
    <row r="230" spans="1:16">
      <c r="A230" s="112" t="s">
        <v>2300</v>
      </c>
      <c r="B230" s="112" t="s">
        <v>2825</v>
      </c>
      <c r="C230" s="106">
        <v>4508</v>
      </c>
      <c r="D230" s="106" t="s">
        <v>258</v>
      </c>
      <c r="E230" s="150">
        <v>750.73</v>
      </c>
      <c r="F230" s="150">
        <v>0</v>
      </c>
      <c r="G230" s="150">
        <v>0</v>
      </c>
      <c r="H230" s="150">
        <v>0</v>
      </c>
      <c r="I230" s="208">
        <f t="shared" si="5"/>
        <v>750.73</v>
      </c>
      <c r="J230" s="163" t="str">
        <f>VLOOKUP($C230,'CEDARS School FRPL'!$C$4:$F$2348,4,FALSE)</f>
        <v>No</v>
      </c>
      <c r="K230" s="140"/>
      <c r="L230" s="140"/>
      <c r="M230" s="141">
        <f>VLOOKUP($C230,'CEDARS School FRPL'!$C$4:$F$2348,3,FALSE)</f>
        <v>0.107</v>
      </c>
      <c r="O230" s="199"/>
      <c r="P230" s="200"/>
    </row>
    <row r="231" spans="1:16">
      <c r="A231" s="112" t="s">
        <v>2300</v>
      </c>
      <c r="B231" s="112" t="s">
        <v>2825</v>
      </c>
      <c r="C231" s="106">
        <v>5309</v>
      </c>
      <c r="D231" s="106" t="s">
        <v>264</v>
      </c>
      <c r="E231" s="150">
        <v>574.03</v>
      </c>
      <c r="F231" s="150">
        <v>0</v>
      </c>
      <c r="G231" s="150">
        <v>0</v>
      </c>
      <c r="H231" s="150">
        <v>0</v>
      </c>
      <c r="I231" s="208">
        <f t="shared" si="5"/>
        <v>574.03</v>
      </c>
      <c r="J231" s="163" t="str">
        <f>VLOOKUP($C231,'CEDARS School FRPL'!$C$4:$F$2348,4,FALSE)</f>
        <v>No</v>
      </c>
      <c r="K231" s="140"/>
      <c r="L231" s="140"/>
      <c r="M231" s="141">
        <f>VLOOKUP($C231,'CEDARS School FRPL'!$C$4:$F$2348,3,FALSE)</f>
        <v>0.22689999999999999</v>
      </c>
      <c r="O231" s="199"/>
      <c r="P231" s="200"/>
    </row>
    <row r="232" spans="1:16">
      <c r="A232" s="112" t="s">
        <v>2291</v>
      </c>
      <c r="B232" s="112" t="s">
        <v>2827</v>
      </c>
      <c r="C232" s="106">
        <v>3422</v>
      </c>
      <c r="D232" s="106" t="s">
        <v>156</v>
      </c>
      <c r="E232" s="150">
        <v>124.33</v>
      </c>
      <c r="F232" s="150">
        <v>0.92999999999999994</v>
      </c>
      <c r="G232" s="150">
        <v>0</v>
      </c>
      <c r="H232" s="150">
        <v>0</v>
      </c>
      <c r="I232" s="208">
        <f t="shared" si="5"/>
        <v>125.26</v>
      </c>
      <c r="J232" s="163" t="str">
        <f>VLOOKUP($C232,'CEDARS School FRPL'!$C$4:$F$2348,4,FALSE)</f>
        <v>Yes</v>
      </c>
      <c r="K232" s="140"/>
      <c r="L232" s="140"/>
      <c r="M232" s="141">
        <f>VLOOKUP($C232,'CEDARS School FRPL'!$C$4:$F$2348,3,FALSE)</f>
        <v>0.65159999999999996</v>
      </c>
      <c r="O232" s="199"/>
      <c r="P232" s="200"/>
    </row>
    <row r="233" spans="1:16">
      <c r="A233" s="112" t="s">
        <v>2291</v>
      </c>
      <c r="B233" s="112" t="s">
        <v>2827</v>
      </c>
      <c r="C233" s="106">
        <v>2594</v>
      </c>
      <c r="D233" s="106" t="s">
        <v>154</v>
      </c>
      <c r="E233" s="150">
        <v>195.4</v>
      </c>
      <c r="F233" s="150">
        <v>0</v>
      </c>
      <c r="G233" s="150">
        <v>0</v>
      </c>
      <c r="H233" s="150">
        <v>0</v>
      </c>
      <c r="I233" s="208">
        <f t="shared" si="5"/>
        <v>195.4</v>
      </c>
      <c r="J233" s="163" t="str">
        <f>VLOOKUP($C233,'CEDARS School FRPL'!$C$4:$F$2348,4,FALSE)</f>
        <v>Yes</v>
      </c>
      <c r="K233" s="140"/>
      <c r="L233" s="140"/>
      <c r="M233" s="141">
        <f>VLOOKUP($C233,'CEDARS School FRPL'!$C$4:$F$2348,3,FALSE)</f>
        <v>0.72699999999999998</v>
      </c>
      <c r="O233" s="199"/>
      <c r="P233" s="200"/>
    </row>
    <row r="234" spans="1:16">
      <c r="A234" s="112" t="s">
        <v>2291</v>
      </c>
      <c r="B234" s="112" t="s">
        <v>2827</v>
      </c>
      <c r="C234" s="106">
        <v>3145</v>
      </c>
      <c r="D234" s="106" t="s">
        <v>155</v>
      </c>
      <c r="E234" s="150">
        <v>178.78</v>
      </c>
      <c r="F234" s="150">
        <v>7.81</v>
      </c>
      <c r="G234" s="150">
        <v>0</v>
      </c>
      <c r="H234" s="150">
        <v>0</v>
      </c>
      <c r="I234" s="208">
        <f t="shared" si="5"/>
        <v>186.59</v>
      </c>
      <c r="J234" s="163" t="str">
        <f>VLOOKUP($C234,'CEDARS School FRPL'!$C$4:$F$2348,4,FALSE)</f>
        <v>Yes</v>
      </c>
      <c r="K234" s="140"/>
      <c r="L234" s="140"/>
      <c r="M234" s="141">
        <f>VLOOKUP($C234,'CEDARS School FRPL'!$C$4:$F$2348,3,FALSE)</f>
        <v>0.73919999999999997</v>
      </c>
      <c r="O234" s="199"/>
      <c r="P234" s="200"/>
    </row>
    <row r="235" spans="1:16">
      <c r="A235" s="112" t="s">
        <v>2452</v>
      </c>
      <c r="B235" s="112" t="s">
        <v>2828</v>
      </c>
      <c r="C235" s="106">
        <v>2466</v>
      </c>
      <c r="D235" s="106" t="s">
        <v>1393</v>
      </c>
      <c r="E235" s="150">
        <v>188.17</v>
      </c>
      <c r="F235" s="150">
        <v>0</v>
      </c>
      <c r="G235" s="150">
        <v>0</v>
      </c>
      <c r="H235" s="150">
        <v>0</v>
      </c>
      <c r="I235" s="208">
        <f t="shared" si="5"/>
        <v>188.17</v>
      </c>
      <c r="J235" s="163" t="str">
        <f>VLOOKUP($C235,'CEDARS School FRPL'!$C$4:$F$2348,4,FALSE)</f>
        <v>No</v>
      </c>
      <c r="K235" s="140"/>
      <c r="L235" s="140"/>
      <c r="M235" s="141">
        <f>VLOOKUP($C235,'CEDARS School FRPL'!$C$4:$F$2348,3,FALSE)</f>
        <v>0.25609999999999999</v>
      </c>
      <c r="O235" s="199"/>
      <c r="P235" s="200"/>
    </row>
    <row r="236" spans="1:16">
      <c r="A236" s="112" t="s">
        <v>2286</v>
      </c>
      <c r="B236" s="112" t="s">
        <v>2829</v>
      </c>
      <c r="C236" s="106">
        <v>2827</v>
      </c>
      <c r="D236" s="106" t="s">
        <v>2830</v>
      </c>
      <c r="E236" s="150">
        <v>233.41</v>
      </c>
      <c r="F236" s="150">
        <v>0</v>
      </c>
      <c r="G236" s="150">
        <v>0</v>
      </c>
      <c r="H236" s="150">
        <v>0</v>
      </c>
      <c r="I236" s="208">
        <f t="shared" si="5"/>
        <v>233.41</v>
      </c>
      <c r="J236" s="163" t="str">
        <f>VLOOKUP($C236,'CEDARS School FRPL'!$C$4:$F$2348,4,FALSE)</f>
        <v>No</v>
      </c>
      <c r="K236" s="140"/>
      <c r="L236" s="140"/>
      <c r="M236" s="141">
        <f>VLOOKUP($C236,'CEDARS School FRPL'!$C$4:$F$2348,3,FALSE)</f>
        <v>0.47270000000000001</v>
      </c>
      <c r="O236" s="199"/>
      <c r="P236" s="200"/>
    </row>
    <row r="237" spans="1:16">
      <c r="A237" s="112" t="s">
        <v>2286</v>
      </c>
      <c r="B237" s="112" t="s">
        <v>2829</v>
      </c>
      <c r="C237" s="106">
        <v>4566</v>
      </c>
      <c r="D237" s="106" t="s">
        <v>119</v>
      </c>
      <c r="E237" s="150">
        <v>33.71</v>
      </c>
      <c r="F237" s="150">
        <v>0</v>
      </c>
      <c r="G237" s="150">
        <v>0</v>
      </c>
      <c r="H237" s="150">
        <v>0</v>
      </c>
      <c r="I237" s="208">
        <f t="shared" si="5"/>
        <v>33.71</v>
      </c>
      <c r="J237" s="163" t="str">
        <f>VLOOKUP($C237,'CEDARS School FRPL'!$C$4:$F$2348,4,FALSE)</f>
        <v>No</v>
      </c>
      <c r="K237" s="140"/>
      <c r="L237" s="140"/>
      <c r="M237" s="141">
        <f>VLOOKUP($C237,'CEDARS School FRPL'!$C$4:$F$2348,3,FALSE)</f>
        <v>0.24879999999999999</v>
      </c>
      <c r="O237" s="199"/>
      <c r="P237" s="200"/>
    </row>
    <row r="238" spans="1:16">
      <c r="A238" s="112" t="s">
        <v>2286</v>
      </c>
      <c r="B238" s="112" t="s">
        <v>2829</v>
      </c>
      <c r="C238" s="106">
        <v>3564</v>
      </c>
      <c r="D238" s="106" t="s">
        <v>117</v>
      </c>
      <c r="E238" s="150">
        <v>356.16</v>
      </c>
      <c r="F238" s="150">
        <v>48.11</v>
      </c>
      <c r="G238" s="150">
        <v>0</v>
      </c>
      <c r="H238" s="150">
        <v>0</v>
      </c>
      <c r="I238" s="208">
        <f t="shared" si="5"/>
        <v>404.27000000000004</v>
      </c>
      <c r="J238" s="163" t="str">
        <f>VLOOKUP($C238,'CEDARS School FRPL'!$C$4:$F$2348,4,FALSE)</f>
        <v>No</v>
      </c>
      <c r="K238" s="140"/>
      <c r="L238" s="140"/>
      <c r="M238" s="141">
        <f>VLOOKUP($C238,'CEDARS School FRPL'!$C$4:$F$2348,3,FALSE)</f>
        <v>0.38850000000000001</v>
      </c>
      <c r="O238" s="199"/>
      <c r="P238" s="200"/>
    </row>
    <row r="239" spans="1:16">
      <c r="A239" s="112" t="s">
        <v>2286</v>
      </c>
      <c r="B239" s="112" t="s">
        <v>2829</v>
      </c>
      <c r="C239" s="106">
        <v>5418</v>
      </c>
      <c r="D239" s="106" t="s">
        <v>120</v>
      </c>
      <c r="E239" s="150">
        <v>68</v>
      </c>
      <c r="F239" s="150">
        <v>0</v>
      </c>
      <c r="G239" s="150">
        <v>0</v>
      </c>
      <c r="H239" s="150">
        <v>0</v>
      </c>
      <c r="I239" s="208">
        <f t="shared" si="5"/>
        <v>68</v>
      </c>
      <c r="J239" s="163" t="str">
        <f>VLOOKUP($C239,'CEDARS School FRPL'!$C$4:$F$2348,4,FALSE)</f>
        <v>No</v>
      </c>
      <c r="K239" s="140"/>
      <c r="L239" s="140"/>
      <c r="M239" s="141">
        <f>VLOOKUP($C239,'CEDARS School FRPL'!$C$4:$F$2348,3,FALSE)</f>
        <v>0.1883</v>
      </c>
      <c r="O239" s="199"/>
      <c r="P239" s="200"/>
    </row>
    <row r="240" spans="1:16">
      <c r="A240" s="112" t="s">
        <v>2286</v>
      </c>
      <c r="B240" s="112" t="s">
        <v>2829</v>
      </c>
      <c r="C240" s="106">
        <v>4403</v>
      </c>
      <c r="D240" s="106" t="s">
        <v>118</v>
      </c>
      <c r="E240" s="150">
        <v>277.60000000000002</v>
      </c>
      <c r="F240" s="150">
        <v>0</v>
      </c>
      <c r="G240" s="150">
        <v>0</v>
      </c>
      <c r="H240" s="150">
        <v>0</v>
      </c>
      <c r="I240" s="208">
        <f t="shared" si="5"/>
        <v>277.60000000000002</v>
      </c>
      <c r="J240" s="163" t="str">
        <f>VLOOKUP($C240,'CEDARS School FRPL'!$C$4:$F$2348,4,FALSE)</f>
        <v>No</v>
      </c>
      <c r="K240" s="140"/>
      <c r="L240" s="140"/>
      <c r="M240" s="141">
        <f>VLOOKUP($C240,'CEDARS School FRPL'!$C$4:$F$2348,3,FALSE)</f>
        <v>0.45939999999999998</v>
      </c>
      <c r="O240" s="199"/>
      <c r="P240" s="200"/>
    </row>
    <row r="241" spans="1:16">
      <c r="A241" s="112" t="s">
        <v>2286</v>
      </c>
      <c r="B241" s="112" t="s">
        <v>2829</v>
      </c>
      <c r="C241" s="106">
        <v>5640</v>
      </c>
      <c r="D241" s="106" t="s">
        <v>3209</v>
      </c>
      <c r="E241" s="150">
        <v>7.98</v>
      </c>
      <c r="F241" s="150">
        <v>0</v>
      </c>
      <c r="G241" s="150">
        <v>0</v>
      </c>
      <c r="H241" s="150">
        <v>0</v>
      </c>
      <c r="I241" s="208">
        <f t="shared" si="5"/>
        <v>7.98</v>
      </c>
      <c r="J241" s="163" t="str">
        <f>VLOOKUP($C241,'CEDARS School FRPL'!$C$4:$F$2348,4,FALSE)</f>
        <v>Yes</v>
      </c>
      <c r="K241" s="140"/>
      <c r="L241" s="140"/>
      <c r="M241" s="141">
        <f>VLOOKUP($C241,'CEDARS School FRPL'!$C$4:$F$2348,3,FALSE)</f>
        <v>0.5</v>
      </c>
      <c r="O241" s="199"/>
      <c r="P241" s="200"/>
    </row>
    <row r="242" spans="1:16">
      <c r="A242" s="112" t="s">
        <v>2286</v>
      </c>
      <c r="B242" s="112" t="s">
        <v>2829</v>
      </c>
      <c r="C242" s="106">
        <v>2760</v>
      </c>
      <c r="D242" s="106" t="s">
        <v>116</v>
      </c>
      <c r="E242" s="150">
        <v>185.64</v>
      </c>
      <c r="F242" s="150">
        <v>0</v>
      </c>
      <c r="G242" s="150">
        <v>0</v>
      </c>
      <c r="H242" s="150">
        <v>0</v>
      </c>
      <c r="I242" s="208">
        <f t="shared" si="5"/>
        <v>185.64</v>
      </c>
      <c r="J242" s="163" t="str">
        <f>VLOOKUP($C242,'CEDARS School FRPL'!$C$4:$F$2348,4,FALSE)</f>
        <v>No</v>
      </c>
      <c r="K242" s="140"/>
      <c r="L242" s="140"/>
      <c r="M242" s="141">
        <f>VLOOKUP($C242,'CEDARS School FRPL'!$C$4:$F$2348,3,FALSE)</f>
        <v>0.47849999999999998</v>
      </c>
      <c r="O242" s="199"/>
      <c r="P242" s="200"/>
    </row>
    <row r="243" spans="1:16">
      <c r="A243" s="112" t="s">
        <v>2285</v>
      </c>
      <c r="B243" s="112" t="s">
        <v>2831</v>
      </c>
      <c r="C243" s="106">
        <v>3268</v>
      </c>
      <c r="D243" s="106" t="s">
        <v>114</v>
      </c>
      <c r="E243" s="150">
        <v>452.16</v>
      </c>
      <c r="F243" s="150">
        <v>25.830000000000002</v>
      </c>
      <c r="G243" s="150">
        <v>0</v>
      </c>
      <c r="H243" s="150">
        <v>0</v>
      </c>
      <c r="I243" s="208">
        <f t="shared" si="5"/>
        <v>477.99</v>
      </c>
      <c r="J243" s="163" t="str">
        <f>VLOOKUP($C243,'CEDARS School FRPL'!$C$4:$F$2348,4,FALSE)</f>
        <v>No</v>
      </c>
      <c r="K243" s="140"/>
      <c r="L243" s="140"/>
      <c r="M243" s="141">
        <f>VLOOKUP($C243,'CEDARS School FRPL'!$C$4:$F$2348,3,FALSE)</f>
        <v>0.39710000000000001</v>
      </c>
      <c r="O243" s="199"/>
      <c r="P243" s="200"/>
    </row>
    <row r="244" spans="1:16">
      <c r="A244" s="112" t="s">
        <v>2285</v>
      </c>
      <c r="B244" s="112" t="s">
        <v>2831</v>
      </c>
      <c r="C244" s="106">
        <v>2315</v>
      </c>
      <c r="D244" s="106" t="s">
        <v>112</v>
      </c>
      <c r="E244" s="150">
        <v>517.03</v>
      </c>
      <c r="F244" s="150">
        <v>0</v>
      </c>
      <c r="G244" s="150">
        <v>0</v>
      </c>
      <c r="H244" s="150">
        <v>0</v>
      </c>
      <c r="I244" s="208">
        <f t="shared" si="5"/>
        <v>517.03</v>
      </c>
      <c r="J244" s="163" t="str">
        <f>VLOOKUP($C244,'CEDARS School FRPL'!$C$4:$F$2348,4,FALSE)</f>
        <v>No</v>
      </c>
      <c r="K244" s="140"/>
      <c r="L244" s="140"/>
      <c r="M244" s="141">
        <f>VLOOKUP($C244,'CEDARS School FRPL'!$C$4:$F$2348,3,FALSE)</f>
        <v>0.43</v>
      </c>
      <c r="O244" s="199"/>
      <c r="P244" s="200"/>
    </row>
    <row r="245" spans="1:16">
      <c r="A245" s="112" t="s">
        <v>2285</v>
      </c>
      <c r="B245" s="112" t="s">
        <v>2831</v>
      </c>
      <c r="C245" s="106">
        <v>2787</v>
      </c>
      <c r="D245" s="106" t="s">
        <v>113</v>
      </c>
      <c r="E245" s="150">
        <v>558.82000000000005</v>
      </c>
      <c r="F245" s="150">
        <v>0</v>
      </c>
      <c r="G245" s="150">
        <v>0</v>
      </c>
      <c r="H245" s="150">
        <v>0</v>
      </c>
      <c r="I245" s="208">
        <f t="shared" si="5"/>
        <v>558.82000000000005</v>
      </c>
      <c r="J245" s="163" t="str">
        <f>VLOOKUP($C245,'CEDARS School FRPL'!$C$4:$F$2348,4,FALSE)</f>
        <v>No</v>
      </c>
      <c r="K245" s="140"/>
      <c r="L245" s="140"/>
      <c r="M245" s="141">
        <f>VLOOKUP($C245,'CEDARS School FRPL'!$C$4:$F$2348,3,FALSE)</f>
        <v>0.44290000000000002</v>
      </c>
      <c r="O245" s="199"/>
      <c r="P245" s="200"/>
    </row>
    <row r="246" spans="1:16">
      <c r="A246" s="112" t="s">
        <v>2308</v>
      </c>
      <c r="B246" s="112" t="s">
        <v>2832</v>
      </c>
      <c r="C246" s="106">
        <v>2762</v>
      </c>
      <c r="D246" s="106" t="s">
        <v>316</v>
      </c>
      <c r="E246" s="150">
        <v>599.62</v>
      </c>
      <c r="F246" s="150">
        <v>0</v>
      </c>
      <c r="G246" s="150">
        <v>0</v>
      </c>
      <c r="H246" s="150">
        <v>0</v>
      </c>
      <c r="I246" s="208">
        <f t="shared" si="5"/>
        <v>599.62</v>
      </c>
      <c r="J246" s="163" t="str">
        <f>VLOOKUP($C246,'CEDARS School FRPL'!$C$4:$F$2348,4,FALSE)</f>
        <v>Yes</v>
      </c>
      <c r="K246" s="140"/>
      <c r="L246" s="140"/>
      <c r="M246" s="141">
        <f>VLOOKUP($C246,'CEDARS School FRPL'!$C$4:$F$2348,3,FALSE)</f>
        <v>0.5252</v>
      </c>
      <c r="O246" s="199"/>
      <c r="P246" s="200"/>
    </row>
    <row r="247" spans="1:16">
      <c r="A247" s="112" t="s">
        <v>2308</v>
      </c>
      <c r="B247" s="112" t="s">
        <v>2832</v>
      </c>
      <c r="C247" s="106">
        <v>2281</v>
      </c>
      <c r="D247" s="106" t="s">
        <v>315</v>
      </c>
      <c r="E247" s="150">
        <v>399.49</v>
      </c>
      <c r="F247" s="150">
        <v>31.849999999999998</v>
      </c>
      <c r="G247" s="150">
        <v>0</v>
      </c>
      <c r="H247" s="150">
        <v>0</v>
      </c>
      <c r="I247" s="208">
        <f t="shared" si="5"/>
        <v>431.34000000000003</v>
      </c>
      <c r="J247" s="163" t="str">
        <f>VLOOKUP($C247,'CEDARS School FRPL'!$C$4:$F$2348,4,FALSE)</f>
        <v>No</v>
      </c>
      <c r="K247" s="140"/>
      <c r="L247" s="140"/>
      <c r="M247" s="141">
        <f>VLOOKUP($C247,'CEDARS School FRPL'!$C$4:$F$2348,3,FALSE)</f>
        <v>0.49380000000000002</v>
      </c>
      <c r="O247" s="199"/>
      <c r="P247" s="200"/>
    </row>
    <row r="248" spans="1:16">
      <c r="A248" s="112" t="s">
        <v>2308</v>
      </c>
      <c r="B248" s="112" t="s">
        <v>2832</v>
      </c>
      <c r="C248" s="106">
        <v>3969</v>
      </c>
      <c r="D248" s="106" t="s">
        <v>317</v>
      </c>
      <c r="E248" s="150">
        <v>328.79</v>
      </c>
      <c r="F248" s="150">
        <v>0</v>
      </c>
      <c r="G248" s="150">
        <v>0</v>
      </c>
      <c r="H248" s="150">
        <v>0</v>
      </c>
      <c r="I248" s="208">
        <f t="shared" si="5"/>
        <v>328.79</v>
      </c>
      <c r="J248" s="163" t="str">
        <f>VLOOKUP($C248,'CEDARS School FRPL'!$C$4:$F$2348,4,FALSE)</f>
        <v>No</v>
      </c>
      <c r="K248" s="140"/>
      <c r="L248" s="140"/>
      <c r="M248" s="141">
        <f>VLOOKUP($C248,'CEDARS School FRPL'!$C$4:$F$2348,3,FALSE)</f>
        <v>0.49340000000000001</v>
      </c>
      <c r="O248" s="199"/>
      <c r="P248" s="200"/>
    </row>
    <row r="249" spans="1:16">
      <c r="A249" s="112" t="s">
        <v>3197</v>
      </c>
      <c r="B249" s="112" t="s">
        <v>3211</v>
      </c>
      <c r="C249" s="106">
        <v>5607</v>
      </c>
      <c r="D249" s="106" t="s">
        <v>3211</v>
      </c>
      <c r="E249" s="150">
        <v>165.4</v>
      </c>
      <c r="F249" s="150">
        <v>0</v>
      </c>
      <c r="G249" s="150">
        <v>0</v>
      </c>
      <c r="H249" s="150">
        <v>0</v>
      </c>
      <c r="I249" s="208">
        <f t="shared" si="5"/>
        <v>165.4</v>
      </c>
      <c r="J249" s="163" t="str">
        <f>VLOOKUP($C249,'CEDARS School FRPL'!$C$4:$F$2348,4,FALSE)</f>
        <v>No</v>
      </c>
      <c r="K249" s="140"/>
      <c r="L249" s="140"/>
      <c r="M249" s="141">
        <f>VLOOKUP($C249,'CEDARS School FRPL'!$C$4:$F$2348,3,FALSE)</f>
        <v>0.35709999999999997</v>
      </c>
      <c r="O249" s="199"/>
      <c r="P249" s="200"/>
    </row>
    <row r="250" spans="1:16">
      <c r="A250" s="112" t="s">
        <v>2396</v>
      </c>
      <c r="B250" s="112" t="s">
        <v>2833</v>
      </c>
      <c r="C250" s="106">
        <v>2251</v>
      </c>
      <c r="D250" s="106" t="s">
        <v>1114</v>
      </c>
      <c r="E250" s="150">
        <v>87.2</v>
      </c>
      <c r="F250" s="150">
        <v>0</v>
      </c>
      <c r="G250" s="150">
        <v>0</v>
      </c>
      <c r="H250" s="150">
        <v>0</v>
      </c>
      <c r="I250" s="208">
        <f t="shared" si="5"/>
        <v>87.2</v>
      </c>
      <c r="J250" s="163" t="str">
        <f>VLOOKUP($C250,'CEDARS School FRPL'!$C$4:$F$2348,4,FALSE)</f>
        <v>No</v>
      </c>
      <c r="K250" s="140"/>
      <c r="L250" s="140"/>
      <c r="M250" s="141">
        <f>VLOOKUP($C250,'CEDARS School FRPL'!$C$4:$F$2348,3,FALSE)</f>
        <v>0.28549999999999998</v>
      </c>
      <c r="O250" s="199"/>
      <c r="P250" s="200"/>
    </row>
    <row r="251" spans="1:16">
      <c r="A251" s="112" t="s">
        <v>2385</v>
      </c>
      <c r="B251" s="112" t="s">
        <v>2834</v>
      </c>
      <c r="C251" s="106">
        <v>5472</v>
      </c>
      <c r="D251" s="106" t="s">
        <v>2741</v>
      </c>
      <c r="E251" s="150">
        <v>1534.21</v>
      </c>
      <c r="F251" s="150">
        <v>12.12</v>
      </c>
      <c r="G251" s="150">
        <v>0</v>
      </c>
      <c r="H251" s="150">
        <v>0</v>
      </c>
      <c r="I251" s="208">
        <f t="shared" si="5"/>
        <v>1546.33</v>
      </c>
      <c r="J251" s="163" t="str">
        <f>VLOOKUP($C251,'CEDARS School FRPL'!$C$4:$F$2348,4,FALSE)</f>
        <v>No</v>
      </c>
      <c r="K251" s="140"/>
      <c r="L251" s="140"/>
      <c r="M251" s="141">
        <f>VLOOKUP($C251,'CEDARS School FRPL'!$C$4:$F$2348,3,FALSE)</f>
        <v>0.42820000000000003</v>
      </c>
      <c r="O251" s="199"/>
      <c r="P251" s="200"/>
    </row>
    <row r="252" spans="1:16">
      <c r="A252" s="112" t="s">
        <v>2385</v>
      </c>
      <c r="B252" s="112" t="s">
        <v>2834</v>
      </c>
      <c r="C252" s="106">
        <v>2994</v>
      </c>
      <c r="D252" s="106" t="s">
        <v>1057</v>
      </c>
      <c r="E252" s="150">
        <v>396.8</v>
      </c>
      <c r="F252" s="150">
        <v>0</v>
      </c>
      <c r="G252" s="150">
        <v>0</v>
      </c>
      <c r="H252" s="150">
        <v>0</v>
      </c>
      <c r="I252" s="208">
        <f t="shared" si="5"/>
        <v>396.8</v>
      </c>
      <c r="J252" s="163" t="str">
        <f>VLOOKUP($C252,'CEDARS School FRPL'!$C$4:$F$2348,4,FALSE)</f>
        <v>No</v>
      </c>
      <c r="K252" s="140"/>
      <c r="L252" s="140"/>
      <c r="M252" s="141">
        <f>VLOOKUP($C252,'CEDARS School FRPL'!$C$4:$F$2348,3,FALSE)</f>
        <v>0.21909999999999999</v>
      </c>
      <c r="O252" s="199"/>
      <c r="P252" s="200"/>
    </row>
    <row r="253" spans="1:16">
      <c r="A253" s="112" t="s">
        <v>2385</v>
      </c>
      <c r="B253" s="112" t="s">
        <v>2834</v>
      </c>
      <c r="C253" s="106">
        <v>2615</v>
      </c>
      <c r="D253" s="106" t="s">
        <v>1056</v>
      </c>
      <c r="E253" s="150">
        <v>1277.44</v>
      </c>
      <c r="F253" s="150">
        <v>166.01999999999998</v>
      </c>
      <c r="G253" s="150">
        <v>0</v>
      </c>
      <c r="H253" s="150">
        <v>0</v>
      </c>
      <c r="I253" s="208">
        <f t="shared" si="5"/>
        <v>1443.46</v>
      </c>
      <c r="J253" s="163" t="str">
        <f>VLOOKUP($C253,'CEDARS School FRPL'!$C$4:$F$2348,4,FALSE)</f>
        <v>No</v>
      </c>
      <c r="K253" s="140"/>
      <c r="L253" s="140"/>
      <c r="M253" s="141">
        <f>VLOOKUP($C253,'CEDARS School FRPL'!$C$4:$F$2348,3,FALSE)</f>
        <v>0.2581</v>
      </c>
      <c r="O253" s="199"/>
      <c r="P253" s="200"/>
    </row>
    <row r="254" spans="1:16">
      <c r="A254" s="112" t="s">
        <v>2385</v>
      </c>
      <c r="B254" s="112" t="s">
        <v>2834</v>
      </c>
      <c r="C254" s="106">
        <v>3237</v>
      </c>
      <c r="D254" s="106" t="s">
        <v>1058</v>
      </c>
      <c r="E254" s="150">
        <v>704.61</v>
      </c>
      <c r="F254" s="150">
        <v>0</v>
      </c>
      <c r="G254" s="150">
        <v>0</v>
      </c>
      <c r="H254" s="150">
        <v>0</v>
      </c>
      <c r="I254" s="208">
        <f t="shared" si="5"/>
        <v>704.61</v>
      </c>
      <c r="J254" s="163" t="str">
        <f>VLOOKUP($C254,'CEDARS School FRPL'!$C$4:$F$2348,4,FALSE)</f>
        <v>No</v>
      </c>
      <c r="K254" s="140"/>
      <c r="L254" s="140"/>
      <c r="M254" s="141">
        <f>VLOOKUP($C254,'CEDARS School FRPL'!$C$4:$F$2348,3,FALSE)</f>
        <v>0.30930000000000002</v>
      </c>
      <c r="O254" s="199"/>
      <c r="P254" s="200"/>
    </row>
    <row r="255" spans="1:16">
      <c r="A255" s="112" t="s">
        <v>2385</v>
      </c>
      <c r="B255" s="112" t="s">
        <v>2834</v>
      </c>
      <c r="C255" s="106">
        <v>4016</v>
      </c>
      <c r="D255" s="106" t="s">
        <v>1062</v>
      </c>
      <c r="E255" s="150">
        <v>339.4</v>
      </c>
      <c r="F255" s="150">
        <v>0</v>
      </c>
      <c r="G255" s="150">
        <v>0</v>
      </c>
      <c r="H255" s="150">
        <v>0</v>
      </c>
      <c r="I255" s="208">
        <f t="shared" si="5"/>
        <v>339.4</v>
      </c>
      <c r="J255" s="163" t="str">
        <f>VLOOKUP($C255,'CEDARS School FRPL'!$C$4:$F$2348,4,FALSE)</f>
        <v>No</v>
      </c>
      <c r="K255" s="140"/>
      <c r="L255" s="140"/>
      <c r="M255" s="141">
        <f>VLOOKUP($C255,'CEDARS School FRPL'!$C$4:$F$2348,3,FALSE)</f>
        <v>0.4965</v>
      </c>
      <c r="O255" s="199"/>
      <c r="P255" s="200"/>
    </row>
    <row r="256" spans="1:16">
      <c r="A256" s="112" t="s">
        <v>2385</v>
      </c>
      <c r="B256" s="112" t="s">
        <v>2834</v>
      </c>
      <c r="C256" s="106">
        <v>4014</v>
      </c>
      <c r="D256" s="106" t="s">
        <v>1060</v>
      </c>
      <c r="E256" s="150">
        <v>312.39999999999998</v>
      </c>
      <c r="F256" s="150">
        <v>0</v>
      </c>
      <c r="G256" s="150">
        <v>0</v>
      </c>
      <c r="H256" s="150">
        <v>0</v>
      </c>
      <c r="I256" s="208">
        <f t="shared" si="5"/>
        <v>312.39999999999998</v>
      </c>
      <c r="J256" s="163" t="str">
        <f>VLOOKUP($C256,'CEDARS School FRPL'!$C$4:$F$2348,4,FALSE)</f>
        <v>No</v>
      </c>
      <c r="K256" s="140"/>
      <c r="L256" s="140"/>
      <c r="M256" s="141">
        <f>VLOOKUP($C256,'CEDARS School FRPL'!$C$4:$F$2348,3,FALSE)</f>
        <v>0.35189999999999999</v>
      </c>
      <c r="O256" s="199"/>
      <c r="P256" s="200"/>
    </row>
    <row r="257" spans="1:16">
      <c r="A257" s="112" t="s">
        <v>2385</v>
      </c>
      <c r="B257" s="112" t="s">
        <v>2834</v>
      </c>
      <c r="C257" s="106">
        <v>4341</v>
      </c>
      <c r="D257" s="106" t="s">
        <v>1067</v>
      </c>
      <c r="E257" s="150">
        <v>297.2</v>
      </c>
      <c r="F257" s="150">
        <v>0</v>
      </c>
      <c r="G257" s="150">
        <v>0</v>
      </c>
      <c r="H257" s="150">
        <v>0</v>
      </c>
      <c r="I257" s="208">
        <f t="shared" si="5"/>
        <v>297.2</v>
      </c>
      <c r="J257" s="163" t="str">
        <f>VLOOKUP($C257,'CEDARS School FRPL'!$C$4:$F$2348,4,FALSE)</f>
        <v>No</v>
      </c>
      <c r="K257" s="140"/>
      <c r="L257" s="140"/>
      <c r="M257" s="141">
        <f>VLOOKUP($C257,'CEDARS School FRPL'!$C$4:$F$2348,3,FALSE)</f>
        <v>0.28420000000000001</v>
      </c>
      <c r="O257" s="199"/>
      <c r="P257" s="200"/>
    </row>
    <row r="258" spans="1:16">
      <c r="A258" s="112" t="s">
        <v>2385</v>
      </c>
      <c r="B258" s="112" t="s">
        <v>2834</v>
      </c>
      <c r="C258" s="106">
        <v>4444</v>
      </c>
      <c r="D258" s="106" t="s">
        <v>1070</v>
      </c>
      <c r="E258" s="150">
        <v>408.9</v>
      </c>
      <c r="F258" s="150">
        <v>0</v>
      </c>
      <c r="G258" s="150">
        <v>0</v>
      </c>
      <c r="H258" s="150">
        <v>0</v>
      </c>
      <c r="I258" s="208">
        <f t="shared" si="5"/>
        <v>408.9</v>
      </c>
      <c r="J258" s="163" t="str">
        <f>VLOOKUP($C258,'CEDARS School FRPL'!$C$4:$F$2348,4,FALSE)</f>
        <v>No</v>
      </c>
      <c r="K258" s="140"/>
      <c r="L258" s="140"/>
      <c r="M258" s="141">
        <f>VLOOKUP($C258,'CEDARS School FRPL'!$C$4:$F$2348,3,FALSE)</f>
        <v>0.22339999999999999</v>
      </c>
      <c r="O258" s="199"/>
      <c r="P258" s="200"/>
    </row>
    <row r="259" spans="1:16">
      <c r="A259" s="112" t="s">
        <v>2385</v>
      </c>
      <c r="B259" s="112" t="s">
        <v>2834</v>
      </c>
      <c r="C259" s="106">
        <v>4015</v>
      </c>
      <c r="D259" s="106" t="s">
        <v>1061</v>
      </c>
      <c r="E259" s="150">
        <v>233.5</v>
      </c>
      <c r="F259" s="150">
        <v>0</v>
      </c>
      <c r="G259" s="150">
        <v>0</v>
      </c>
      <c r="H259" s="150">
        <v>0</v>
      </c>
      <c r="I259" s="208">
        <f t="shared" si="5"/>
        <v>233.5</v>
      </c>
      <c r="J259" s="163" t="str">
        <f>VLOOKUP($C259,'CEDARS School FRPL'!$C$4:$F$2348,4,FALSE)</f>
        <v>No</v>
      </c>
      <c r="K259" s="140"/>
      <c r="L259" s="140"/>
      <c r="M259" s="141">
        <f>VLOOKUP($C259,'CEDARS School FRPL'!$C$4:$F$2348,3,FALSE)</f>
        <v>0.48980000000000001</v>
      </c>
      <c r="O259" s="199"/>
      <c r="P259" s="200"/>
    </row>
    <row r="260" spans="1:16">
      <c r="A260" s="112" t="s">
        <v>2385</v>
      </c>
      <c r="B260" s="112" t="s">
        <v>2834</v>
      </c>
      <c r="C260" s="106">
        <v>3791</v>
      </c>
      <c r="D260" s="106" t="s">
        <v>1059</v>
      </c>
      <c r="E260" s="150">
        <v>612.48</v>
      </c>
      <c r="F260" s="150">
        <v>0</v>
      </c>
      <c r="G260" s="150">
        <v>0</v>
      </c>
      <c r="H260" s="150">
        <v>0</v>
      </c>
      <c r="I260" s="208">
        <f t="shared" ref="I260:I323" si="6">SUM(E260:H260)</f>
        <v>612.48</v>
      </c>
      <c r="J260" s="163" t="str">
        <f>VLOOKUP($C260,'CEDARS School FRPL'!$C$4:$F$2348,4,FALSE)</f>
        <v>Yes</v>
      </c>
      <c r="K260" s="140"/>
      <c r="L260" s="140"/>
      <c r="M260" s="141">
        <f>VLOOKUP($C260,'CEDARS School FRPL'!$C$4:$F$2348,3,FALSE)</f>
        <v>0.50719999999999998</v>
      </c>
      <c r="O260" s="199"/>
      <c r="P260" s="200"/>
    </row>
    <row r="261" spans="1:16">
      <c r="A261" s="112" t="s">
        <v>2385</v>
      </c>
      <c r="B261" s="112" t="s">
        <v>2834</v>
      </c>
      <c r="C261" s="106">
        <v>4393</v>
      </c>
      <c r="D261" s="106" t="s">
        <v>1069</v>
      </c>
      <c r="E261" s="150">
        <v>289.5</v>
      </c>
      <c r="F261" s="150">
        <v>0</v>
      </c>
      <c r="G261" s="150">
        <v>0</v>
      </c>
      <c r="H261" s="150">
        <v>0</v>
      </c>
      <c r="I261" s="208">
        <f t="shared" si="6"/>
        <v>289.5</v>
      </c>
      <c r="J261" s="163" t="str">
        <f>VLOOKUP($C261,'CEDARS School FRPL'!$C$4:$F$2348,4,FALSE)</f>
        <v>No</v>
      </c>
      <c r="K261" s="140"/>
      <c r="L261" s="140"/>
      <c r="M261" s="141">
        <f>VLOOKUP($C261,'CEDARS School FRPL'!$C$4:$F$2348,3,FALSE)</f>
        <v>0.37540000000000001</v>
      </c>
      <c r="O261" s="199"/>
      <c r="P261" s="200"/>
    </row>
    <row r="262" spans="1:16">
      <c r="A262" s="112" t="s">
        <v>2385</v>
      </c>
      <c r="B262" s="112" t="s">
        <v>2834</v>
      </c>
      <c r="C262" s="106">
        <v>3594</v>
      </c>
      <c r="D262" s="106" t="s">
        <v>3212</v>
      </c>
      <c r="E262" s="150">
        <v>400.4</v>
      </c>
      <c r="F262" s="150">
        <v>0</v>
      </c>
      <c r="G262" s="150">
        <v>0</v>
      </c>
      <c r="H262" s="150">
        <v>0</v>
      </c>
      <c r="I262" s="208">
        <f t="shared" si="6"/>
        <v>400.4</v>
      </c>
      <c r="J262" s="163" t="str">
        <f>VLOOKUP($C262,'CEDARS School FRPL'!$C$4:$F$2348,4,FALSE)</f>
        <v>No</v>
      </c>
      <c r="K262" s="140"/>
      <c r="L262" s="140"/>
      <c r="M262" s="141">
        <f>VLOOKUP($C262,'CEDARS School FRPL'!$C$4:$F$2348,3,FALSE)</f>
        <v>0.3805</v>
      </c>
      <c r="O262" s="199"/>
      <c r="P262" s="200"/>
    </row>
    <row r="263" spans="1:16">
      <c r="A263" s="112" t="s">
        <v>2385</v>
      </c>
      <c r="B263" s="112" t="s">
        <v>2834</v>
      </c>
      <c r="C263" s="106">
        <v>4509</v>
      </c>
      <c r="D263" s="106" t="s">
        <v>1071</v>
      </c>
      <c r="E263" s="150">
        <v>823.78</v>
      </c>
      <c r="F263" s="150">
        <v>66.89</v>
      </c>
      <c r="G263" s="150">
        <v>0</v>
      </c>
      <c r="H263" s="150">
        <v>0</v>
      </c>
      <c r="I263" s="208">
        <f t="shared" si="6"/>
        <v>890.67</v>
      </c>
      <c r="J263" s="163" t="str">
        <f>VLOOKUP($C263,'CEDARS School FRPL'!$C$4:$F$2348,4,FALSE)</f>
        <v>No</v>
      </c>
      <c r="K263" s="140"/>
      <c r="L263" s="140"/>
      <c r="M263" s="141">
        <f>VLOOKUP($C263,'CEDARS School FRPL'!$C$4:$F$2348,3,FALSE)</f>
        <v>0.28489999999999999</v>
      </c>
      <c r="O263" s="199"/>
      <c r="P263" s="200"/>
    </row>
    <row r="264" spans="1:16">
      <c r="A264" s="112" t="s">
        <v>2385</v>
      </c>
      <c r="B264" s="112" t="s">
        <v>2834</v>
      </c>
      <c r="C264" s="106">
        <v>4100</v>
      </c>
      <c r="D264" s="106" t="s">
        <v>1063</v>
      </c>
      <c r="E264" s="150">
        <v>950.45</v>
      </c>
      <c r="F264" s="150">
        <v>85.79</v>
      </c>
      <c r="G264" s="150">
        <v>0</v>
      </c>
      <c r="H264" s="150">
        <v>0</v>
      </c>
      <c r="I264" s="208">
        <f t="shared" si="6"/>
        <v>1036.24</v>
      </c>
      <c r="J264" s="163" t="str">
        <f>VLOOKUP($C264,'CEDARS School FRPL'!$C$4:$F$2348,4,FALSE)</f>
        <v>No</v>
      </c>
      <c r="K264" s="140"/>
      <c r="L264" s="140"/>
      <c r="M264" s="141">
        <f>VLOOKUP($C264,'CEDARS School FRPL'!$C$4:$F$2348,3,FALSE)</f>
        <v>0.40860000000000002</v>
      </c>
      <c r="O264" s="199"/>
      <c r="P264" s="200"/>
    </row>
    <row r="265" spans="1:16">
      <c r="A265" s="112" t="s">
        <v>2385</v>
      </c>
      <c r="B265" s="112" t="s">
        <v>2834</v>
      </c>
      <c r="C265" s="106">
        <v>4527</v>
      </c>
      <c r="D265" s="106" t="s">
        <v>1072</v>
      </c>
      <c r="E265" s="150">
        <v>332.6</v>
      </c>
      <c r="F265" s="150">
        <v>0</v>
      </c>
      <c r="G265" s="150">
        <v>0</v>
      </c>
      <c r="H265" s="150">
        <v>0</v>
      </c>
      <c r="I265" s="208">
        <f t="shared" si="6"/>
        <v>332.6</v>
      </c>
      <c r="J265" s="163" t="str">
        <f>VLOOKUP($C265,'CEDARS School FRPL'!$C$4:$F$2348,4,FALSE)</f>
        <v>No</v>
      </c>
      <c r="K265" s="140"/>
      <c r="L265" s="140"/>
      <c r="M265" s="141">
        <f>VLOOKUP($C265,'CEDARS School FRPL'!$C$4:$F$2348,3,FALSE)</f>
        <v>0.47049999999999997</v>
      </c>
      <c r="O265" s="199"/>
      <c r="P265" s="200"/>
    </row>
    <row r="266" spans="1:16">
      <c r="A266" s="112" t="s">
        <v>2385</v>
      </c>
      <c r="B266" s="112" t="s">
        <v>2834</v>
      </c>
      <c r="C266" s="106">
        <v>4249</v>
      </c>
      <c r="D266" s="106" t="s">
        <v>1066</v>
      </c>
      <c r="E266" s="150">
        <v>611.23</v>
      </c>
      <c r="F266" s="150">
        <v>0</v>
      </c>
      <c r="G266" s="150">
        <v>0</v>
      </c>
      <c r="H266" s="150">
        <v>0</v>
      </c>
      <c r="I266" s="208">
        <f t="shared" si="6"/>
        <v>611.23</v>
      </c>
      <c r="J266" s="163" t="str">
        <f>VLOOKUP($C266,'CEDARS School FRPL'!$C$4:$F$2348,4,FALSE)</f>
        <v>No</v>
      </c>
      <c r="K266" s="140"/>
      <c r="L266" s="140"/>
      <c r="M266" s="141">
        <f>VLOOKUP($C266,'CEDARS School FRPL'!$C$4:$F$2348,3,FALSE)</f>
        <v>0.36309999999999998</v>
      </c>
      <c r="O266" s="199"/>
      <c r="P266" s="200"/>
    </row>
    <row r="267" spans="1:16">
      <c r="A267" s="112" t="s">
        <v>2385</v>
      </c>
      <c r="B267" s="112" t="s">
        <v>2834</v>
      </c>
      <c r="C267" s="106">
        <v>4372</v>
      </c>
      <c r="D267" s="106" t="s">
        <v>1068</v>
      </c>
      <c r="E267" s="150">
        <v>333.3</v>
      </c>
      <c r="F267" s="150">
        <v>0</v>
      </c>
      <c r="G267" s="150">
        <v>0</v>
      </c>
      <c r="H267" s="150">
        <v>0</v>
      </c>
      <c r="I267" s="208">
        <f t="shared" si="6"/>
        <v>333.3</v>
      </c>
      <c r="J267" s="163" t="str">
        <f>VLOOKUP($C267,'CEDARS School FRPL'!$C$4:$F$2348,4,FALSE)</f>
        <v>No</v>
      </c>
      <c r="K267" s="140"/>
      <c r="L267" s="140"/>
      <c r="M267" s="141">
        <f>VLOOKUP($C267,'CEDARS School FRPL'!$C$4:$F$2348,3,FALSE)</f>
        <v>0.3271</v>
      </c>
      <c r="O267" s="199"/>
      <c r="P267" s="200"/>
    </row>
    <row r="268" spans="1:16">
      <c r="A268" s="112" t="s">
        <v>2385</v>
      </c>
      <c r="B268" s="112" t="s">
        <v>2834</v>
      </c>
      <c r="C268" s="106">
        <v>4101</v>
      </c>
      <c r="D268" s="106" t="s">
        <v>1064</v>
      </c>
      <c r="E268" s="150">
        <v>357.1</v>
      </c>
      <c r="F268" s="150">
        <v>0</v>
      </c>
      <c r="G268" s="150">
        <v>0</v>
      </c>
      <c r="H268" s="150">
        <v>0</v>
      </c>
      <c r="I268" s="208">
        <f t="shared" si="6"/>
        <v>357.1</v>
      </c>
      <c r="J268" s="163" t="str">
        <f>VLOOKUP($C268,'CEDARS School FRPL'!$C$4:$F$2348,4,FALSE)</f>
        <v>No</v>
      </c>
      <c r="K268" s="140"/>
      <c r="L268" s="140"/>
      <c r="M268" s="141">
        <f>VLOOKUP($C268,'CEDARS School FRPL'!$C$4:$F$2348,3,FALSE)</f>
        <v>0.32500000000000001</v>
      </c>
      <c r="O268" s="199"/>
      <c r="P268" s="200"/>
    </row>
    <row r="269" spans="1:16">
      <c r="A269" s="112" t="s">
        <v>2385</v>
      </c>
      <c r="B269" s="112" t="s">
        <v>2834</v>
      </c>
      <c r="C269" s="106">
        <v>4135</v>
      </c>
      <c r="D269" s="106" t="s">
        <v>1065</v>
      </c>
      <c r="E269" s="150">
        <v>355</v>
      </c>
      <c r="F269" s="150">
        <v>0</v>
      </c>
      <c r="G269" s="150">
        <v>0</v>
      </c>
      <c r="H269" s="150">
        <v>0</v>
      </c>
      <c r="I269" s="208">
        <f t="shared" si="6"/>
        <v>355</v>
      </c>
      <c r="J269" s="163" t="str">
        <f>VLOOKUP($C269,'CEDARS School FRPL'!$C$4:$F$2348,4,FALSE)</f>
        <v>Yes</v>
      </c>
      <c r="K269" s="140"/>
      <c r="L269" s="140"/>
      <c r="M269" s="141">
        <f>VLOOKUP($C269,'CEDARS School FRPL'!$C$4:$F$2348,3,FALSE)</f>
        <v>0.51149999999999995</v>
      </c>
      <c r="O269" s="199"/>
      <c r="P269" s="200"/>
    </row>
    <row r="270" spans="1:16">
      <c r="A270" s="112" t="s">
        <v>2503</v>
      </c>
      <c r="B270" s="112" t="s">
        <v>2835</v>
      </c>
      <c r="C270" s="106">
        <v>3259</v>
      </c>
      <c r="D270" s="106" t="s">
        <v>1796</v>
      </c>
      <c r="E270" s="150">
        <v>402.8</v>
      </c>
      <c r="F270" s="150">
        <v>0</v>
      </c>
      <c r="G270" s="150">
        <v>0</v>
      </c>
      <c r="H270" s="150">
        <v>0</v>
      </c>
      <c r="I270" s="208">
        <f t="shared" si="6"/>
        <v>402.8</v>
      </c>
      <c r="J270" s="163" t="str">
        <f>VLOOKUP($C270,'CEDARS School FRPL'!$C$4:$F$2348,4,FALSE)</f>
        <v>No</v>
      </c>
      <c r="K270" s="140"/>
      <c r="L270" s="140"/>
      <c r="M270" s="141">
        <f>VLOOKUP($C270,'CEDARS School FRPL'!$C$4:$F$2348,3,FALSE)</f>
        <v>0.49419999999999997</v>
      </c>
      <c r="O270" s="199"/>
      <c r="P270" s="200"/>
    </row>
    <row r="271" spans="1:16">
      <c r="A271" s="112" t="s">
        <v>2503</v>
      </c>
      <c r="B271" s="112" t="s">
        <v>2835</v>
      </c>
      <c r="C271" s="106">
        <v>3260</v>
      </c>
      <c r="D271" s="106" t="s">
        <v>1867</v>
      </c>
      <c r="E271" s="150">
        <v>466</v>
      </c>
      <c r="F271" s="150">
        <v>0</v>
      </c>
      <c r="G271" s="150">
        <v>0</v>
      </c>
      <c r="H271" s="150">
        <v>0</v>
      </c>
      <c r="I271" s="208">
        <f t="shared" si="6"/>
        <v>466</v>
      </c>
      <c r="J271" s="163" t="str">
        <f>VLOOKUP($C271,'CEDARS School FRPL'!$C$4:$F$2348,4,FALSE)</f>
        <v>Yes</v>
      </c>
      <c r="K271" s="140"/>
      <c r="L271" s="140"/>
      <c r="M271" s="141">
        <f>VLOOKUP($C271,'CEDARS School FRPL'!$C$4:$F$2348,3,FALSE)</f>
        <v>0.52080000000000004</v>
      </c>
      <c r="O271" s="199"/>
      <c r="P271" s="200"/>
    </row>
    <row r="272" spans="1:16">
      <c r="A272" s="112" t="s">
        <v>2503</v>
      </c>
      <c r="B272" s="112" t="s">
        <v>2835</v>
      </c>
      <c r="C272" s="106">
        <v>2892</v>
      </c>
      <c r="D272" s="106" t="s">
        <v>1862</v>
      </c>
      <c r="E272" s="150">
        <v>296</v>
      </c>
      <c r="F272" s="150">
        <v>0</v>
      </c>
      <c r="G272" s="150">
        <v>0</v>
      </c>
      <c r="H272" s="150">
        <v>0</v>
      </c>
      <c r="I272" s="208">
        <f t="shared" si="6"/>
        <v>296</v>
      </c>
      <c r="J272" s="163" t="str">
        <f>VLOOKUP($C272,'CEDARS School FRPL'!$C$4:$F$2348,4,FALSE)</f>
        <v>Yes</v>
      </c>
      <c r="K272" s="140"/>
      <c r="L272" s="140"/>
      <c r="M272" s="141">
        <f>VLOOKUP($C272,'CEDARS School FRPL'!$C$4:$F$2348,3,FALSE)</f>
        <v>0.67449999999999999</v>
      </c>
      <c r="O272" s="199"/>
      <c r="P272" s="200"/>
    </row>
    <row r="273" spans="1:16">
      <c r="A273" s="112" t="s">
        <v>2503</v>
      </c>
      <c r="B273" s="112" t="s">
        <v>2835</v>
      </c>
      <c r="C273" s="106">
        <v>3065</v>
      </c>
      <c r="D273" s="106" t="s">
        <v>1865</v>
      </c>
      <c r="E273" s="150">
        <v>2036.72</v>
      </c>
      <c r="F273" s="150">
        <v>204.13</v>
      </c>
      <c r="G273" s="150">
        <v>0</v>
      </c>
      <c r="H273" s="150">
        <v>0</v>
      </c>
      <c r="I273" s="208">
        <f t="shared" si="6"/>
        <v>2240.85</v>
      </c>
      <c r="J273" s="163" t="str">
        <f>VLOOKUP($C273,'CEDARS School FRPL'!$C$4:$F$2348,4,FALSE)</f>
        <v>No</v>
      </c>
      <c r="K273" s="140"/>
      <c r="L273" s="140"/>
      <c r="M273" s="141">
        <f>VLOOKUP($C273,'CEDARS School FRPL'!$C$4:$F$2348,3,FALSE)</f>
        <v>0.25530000000000003</v>
      </c>
      <c r="O273" s="199"/>
      <c r="P273" s="200"/>
    </row>
    <row r="274" spans="1:16">
      <c r="A274" s="112" t="s">
        <v>2503</v>
      </c>
      <c r="B274" s="112" t="s">
        <v>2835</v>
      </c>
      <c r="C274" s="106">
        <v>3929</v>
      </c>
      <c r="D274" s="106" t="s">
        <v>1873</v>
      </c>
      <c r="E274" s="150">
        <v>407.23</v>
      </c>
      <c r="F274" s="150">
        <v>0</v>
      </c>
      <c r="G274" s="150">
        <v>0</v>
      </c>
      <c r="H274" s="150">
        <v>0</v>
      </c>
      <c r="I274" s="208">
        <f t="shared" si="6"/>
        <v>407.23</v>
      </c>
      <c r="J274" s="163" t="str">
        <f>VLOOKUP($C274,'CEDARS School FRPL'!$C$4:$F$2348,4,FALSE)</f>
        <v>No</v>
      </c>
      <c r="K274" s="140"/>
      <c r="L274" s="140"/>
      <c r="M274" s="141">
        <f>VLOOKUP($C274,'CEDARS School FRPL'!$C$4:$F$2348,3,FALSE)</f>
        <v>0.2334</v>
      </c>
      <c r="O274" s="199"/>
      <c r="P274" s="200"/>
    </row>
    <row r="275" spans="1:16">
      <c r="A275" s="112" t="s">
        <v>2503</v>
      </c>
      <c r="B275" s="112" t="s">
        <v>2835</v>
      </c>
      <c r="C275" s="106">
        <v>5328</v>
      </c>
      <c r="D275" s="106" t="s">
        <v>1878</v>
      </c>
      <c r="E275" s="150">
        <v>0</v>
      </c>
      <c r="F275" s="150">
        <v>0</v>
      </c>
      <c r="G275" s="150">
        <v>99.88</v>
      </c>
      <c r="H275" s="150">
        <v>0</v>
      </c>
      <c r="I275" s="208">
        <f t="shared" si="6"/>
        <v>99.88</v>
      </c>
      <c r="J275" s="163" t="str">
        <f>VLOOKUP($C275,'CEDARS School FRPL'!$C$4:$F$2348,4,FALSE)</f>
        <v>No</v>
      </c>
      <c r="K275" s="140"/>
      <c r="L275" s="140"/>
      <c r="M275" s="141">
        <f>VLOOKUP($C275,'CEDARS School FRPL'!$C$4:$F$2348,3,FALSE)</f>
        <v>0.3624</v>
      </c>
      <c r="O275" s="199"/>
      <c r="P275" s="200"/>
    </row>
    <row r="276" spans="1:16">
      <c r="A276" s="112" t="s">
        <v>2503</v>
      </c>
      <c r="B276" s="112" t="s">
        <v>2835</v>
      </c>
      <c r="C276" s="106">
        <v>3890</v>
      </c>
      <c r="D276" s="106" t="s">
        <v>928</v>
      </c>
      <c r="E276" s="150">
        <v>658.51</v>
      </c>
      <c r="F276" s="150">
        <v>0</v>
      </c>
      <c r="G276" s="150">
        <v>0</v>
      </c>
      <c r="H276" s="150">
        <v>0</v>
      </c>
      <c r="I276" s="208">
        <f t="shared" si="6"/>
        <v>658.51</v>
      </c>
      <c r="J276" s="163" t="str">
        <f>VLOOKUP($C276,'CEDARS School FRPL'!$C$4:$F$2348,4,FALSE)</f>
        <v>No</v>
      </c>
      <c r="K276" s="140"/>
      <c r="L276" s="140"/>
      <c r="M276" s="141">
        <f>VLOOKUP($C276,'CEDARS School FRPL'!$C$4:$F$2348,3,FALSE)</f>
        <v>0.31519999999999998</v>
      </c>
      <c r="O276" s="199"/>
      <c r="P276" s="200"/>
    </row>
    <row r="277" spans="1:16">
      <c r="A277" s="112" t="s">
        <v>2503</v>
      </c>
      <c r="B277" s="112" t="s">
        <v>2835</v>
      </c>
      <c r="C277" s="106">
        <v>2157</v>
      </c>
      <c r="D277" s="106" t="s">
        <v>1860</v>
      </c>
      <c r="E277" s="150">
        <v>545.4</v>
      </c>
      <c r="F277" s="150">
        <v>0</v>
      </c>
      <c r="G277" s="150">
        <v>0</v>
      </c>
      <c r="H277" s="150">
        <v>0</v>
      </c>
      <c r="I277" s="208">
        <f t="shared" si="6"/>
        <v>545.4</v>
      </c>
      <c r="J277" s="163" t="str">
        <f>VLOOKUP($C277,'CEDARS School FRPL'!$C$4:$F$2348,4,FALSE)</f>
        <v>No</v>
      </c>
      <c r="K277" s="140"/>
      <c r="L277" s="140"/>
      <c r="M277" s="141">
        <f>VLOOKUP($C277,'CEDARS School FRPL'!$C$4:$F$2348,3,FALSE)</f>
        <v>0.45190000000000002</v>
      </c>
      <c r="O277" s="199"/>
      <c r="P277" s="200"/>
    </row>
    <row r="278" spans="1:16">
      <c r="A278" s="112" t="s">
        <v>2503</v>
      </c>
      <c r="B278" s="112" t="s">
        <v>2835</v>
      </c>
      <c r="C278" s="106">
        <v>3573</v>
      </c>
      <c r="D278" s="106" t="s">
        <v>1871</v>
      </c>
      <c r="E278" s="150">
        <v>538.35</v>
      </c>
      <c r="F278" s="150">
        <v>0</v>
      </c>
      <c r="G278" s="150">
        <v>0</v>
      </c>
      <c r="H278" s="150">
        <v>0</v>
      </c>
      <c r="I278" s="208">
        <f t="shared" si="6"/>
        <v>538.35</v>
      </c>
      <c r="J278" s="163" t="str">
        <f>VLOOKUP($C278,'CEDARS School FRPL'!$C$4:$F$2348,4,FALSE)</f>
        <v>No</v>
      </c>
      <c r="K278" s="140"/>
      <c r="L278" s="140"/>
      <c r="M278" s="141">
        <f>VLOOKUP($C278,'CEDARS School FRPL'!$C$4:$F$2348,3,FALSE)</f>
        <v>0.2742</v>
      </c>
      <c r="O278" s="199"/>
      <c r="P278" s="200"/>
    </row>
    <row r="279" spans="1:16">
      <c r="A279" s="112" t="s">
        <v>2503</v>
      </c>
      <c r="B279" s="112" t="s">
        <v>2835</v>
      </c>
      <c r="C279" s="106">
        <v>4185</v>
      </c>
      <c r="D279" s="106" t="s">
        <v>1875</v>
      </c>
      <c r="E279" s="150">
        <v>510.07</v>
      </c>
      <c r="F279" s="150">
        <v>0</v>
      </c>
      <c r="G279" s="150">
        <v>0</v>
      </c>
      <c r="H279" s="150">
        <v>0</v>
      </c>
      <c r="I279" s="208">
        <f t="shared" si="6"/>
        <v>510.07</v>
      </c>
      <c r="J279" s="163" t="str">
        <f>VLOOKUP($C279,'CEDARS School FRPL'!$C$4:$F$2348,4,FALSE)</f>
        <v>No</v>
      </c>
      <c r="K279" s="140"/>
      <c r="L279" s="140"/>
      <c r="M279" s="141">
        <f>VLOOKUP($C279,'CEDARS School FRPL'!$C$4:$F$2348,3,FALSE)</f>
        <v>0.2177</v>
      </c>
      <c r="O279" s="199"/>
      <c r="P279" s="200"/>
    </row>
    <row r="280" spans="1:16">
      <c r="A280" s="112" t="s">
        <v>2503</v>
      </c>
      <c r="B280" s="112" t="s">
        <v>2835</v>
      </c>
      <c r="C280" s="106">
        <v>5507</v>
      </c>
      <c r="D280" s="106" t="s">
        <v>2742</v>
      </c>
      <c r="E280" s="150">
        <v>488.79</v>
      </c>
      <c r="F280" s="150">
        <v>0</v>
      </c>
      <c r="G280" s="150">
        <v>0</v>
      </c>
      <c r="H280" s="150">
        <v>0</v>
      </c>
      <c r="I280" s="208">
        <f t="shared" si="6"/>
        <v>488.79</v>
      </c>
      <c r="J280" s="163" t="str">
        <f>VLOOKUP($C280,'CEDARS School FRPL'!$C$4:$F$2348,4,FALSE)</f>
        <v>No</v>
      </c>
      <c r="K280" s="140"/>
      <c r="L280" s="140"/>
      <c r="M280" s="141">
        <f>VLOOKUP($C280,'CEDARS School FRPL'!$C$4:$F$2348,3,FALSE)</f>
        <v>0.17760000000000001</v>
      </c>
      <c r="O280" s="199"/>
      <c r="P280" s="200"/>
    </row>
    <row r="281" spans="1:16">
      <c r="A281" s="112" t="s">
        <v>2503</v>
      </c>
      <c r="B281" s="112" t="s">
        <v>2835</v>
      </c>
      <c r="C281" s="106">
        <v>4529</v>
      </c>
      <c r="D281" s="106" t="s">
        <v>1876</v>
      </c>
      <c r="E281" s="150">
        <v>514.79999999999995</v>
      </c>
      <c r="F281" s="150">
        <v>0</v>
      </c>
      <c r="G281" s="150">
        <v>0</v>
      </c>
      <c r="H281" s="150">
        <v>0</v>
      </c>
      <c r="I281" s="208">
        <f t="shared" si="6"/>
        <v>514.79999999999995</v>
      </c>
      <c r="J281" s="163" t="str">
        <f>VLOOKUP($C281,'CEDARS School FRPL'!$C$4:$F$2348,4,FALSE)</f>
        <v>No</v>
      </c>
      <c r="K281" s="140"/>
      <c r="L281" s="140"/>
      <c r="M281" s="141">
        <f>VLOOKUP($C281,'CEDARS School FRPL'!$C$4:$F$2348,3,FALSE)</f>
        <v>0.216</v>
      </c>
      <c r="O281" s="199"/>
      <c r="P281" s="200"/>
    </row>
    <row r="282" spans="1:16">
      <c r="A282" s="112" t="s">
        <v>2503</v>
      </c>
      <c r="B282" s="112" t="s">
        <v>2835</v>
      </c>
      <c r="C282" s="106">
        <v>3127</v>
      </c>
      <c r="D282" s="106" t="s">
        <v>1866</v>
      </c>
      <c r="E282" s="150">
        <v>278.58</v>
      </c>
      <c r="F282" s="150">
        <v>0</v>
      </c>
      <c r="G282" s="150">
        <v>0</v>
      </c>
      <c r="H282" s="150">
        <v>0</v>
      </c>
      <c r="I282" s="208">
        <f t="shared" si="6"/>
        <v>278.58</v>
      </c>
      <c r="J282" s="163" t="str">
        <f>VLOOKUP($C282,'CEDARS School FRPL'!$C$4:$F$2348,4,FALSE)</f>
        <v>Yes</v>
      </c>
      <c r="K282" s="140"/>
      <c r="L282" s="140"/>
      <c r="M282" s="141">
        <f>VLOOKUP($C282,'CEDARS School FRPL'!$C$4:$F$2348,3,FALSE)</f>
        <v>0.54269999999999996</v>
      </c>
      <c r="O282" s="199"/>
      <c r="P282" s="200"/>
    </row>
    <row r="283" spans="1:16">
      <c r="A283" s="112" t="s">
        <v>2503</v>
      </c>
      <c r="B283" s="112" t="s">
        <v>2835</v>
      </c>
      <c r="C283" s="106">
        <v>3918</v>
      </c>
      <c r="D283" s="106" t="s">
        <v>1872</v>
      </c>
      <c r="E283" s="150">
        <v>131.85</v>
      </c>
      <c r="F283" s="150">
        <v>2.92</v>
      </c>
      <c r="G283" s="150">
        <v>0</v>
      </c>
      <c r="H283" s="150">
        <v>0</v>
      </c>
      <c r="I283" s="208">
        <f t="shared" si="6"/>
        <v>134.76999999999998</v>
      </c>
      <c r="J283" s="163" t="str">
        <f>VLOOKUP($C283,'CEDARS School FRPL'!$C$4:$F$2348,4,FALSE)</f>
        <v>Yes</v>
      </c>
      <c r="K283" s="140"/>
      <c r="L283" s="140"/>
      <c r="M283" s="141">
        <f>VLOOKUP($C283,'CEDARS School FRPL'!$C$4:$F$2348,3,FALSE)</f>
        <v>0.50319999999999998</v>
      </c>
      <c r="O283" s="199"/>
      <c r="P283" s="200"/>
    </row>
    <row r="284" spans="1:16">
      <c r="A284" s="112" t="s">
        <v>2503</v>
      </c>
      <c r="B284" s="112" t="s">
        <v>2835</v>
      </c>
      <c r="C284" s="106">
        <v>2776</v>
      </c>
      <c r="D284" s="106" t="s">
        <v>1861</v>
      </c>
      <c r="E284" s="150">
        <v>474.87</v>
      </c>
      <c r="F284" s="150">
        <v>0</v>
      </c>
      <c r="G284" s="150">
        <v>0</v>
      </c>
      <c r="H284" s="150">
        <v>0</v>
      </c>
      <c r="I284" s="208">
        <f t="shared" si="6"/>
        <v>474.87</v>
      </c>
      <c r="J284" s="163" t="str">
        <f>VLOOKUP($C284,'CEDARS School FRPL'!$C$4:$F$2348,4,FALSE)</f>
        <v>Yes</v>
      </c>
      <c r="K284" s="140"/>
      <c r="L284" s="140"/>
      <c r="M284" s="141">
        <f>VLOOKUP($C284,'CEDARS School FRPL'!$C$4:$F$2348,3,FALSE)</f>
        <v>0.65949999999999998</v>
      </c>
      <c r="O284" s="199"/>
      <c r="P284" s="200"/>
    </row>
    <row r="285" spans="1:16">
      <c r="A285" s="112" t="s">
        <v>2503</v>
      </c>
      <c r="B285" s="112" t="s">
        <v>2835</v>
      </c>
      <c r="C285" s="106">
        <v>2113</v>
      </c>
      <c r="D285" s="106" t="s">
        <v>1859</v>
      </c>
      <c r="E285" s="150">
        <v>621.5</v>
      </c>
      <c r="F285" s="150">
        <v>0</v>
      </c>
      <c r="G285" s="150">
        <v>0</v>
      </c>
      <c r="H285" s="150">
        <v>0</v>
      </c>
      <c r="I285" s="208">
        <f t="shared" si="6"/>
        <v>621.5</v>
      </c>
      <c r="J285" s="163" t="str">
        <f>VLOOKUP($C285,'CEDARS School FRPL'!$C$4:$F$2348,4,FALSE)</f>
        <v>Yes</v>
      </c>
      <c r="K285" s="140"/>
      <c r="L285" s="140"/>
      <c r="M285" s="141">
        <f>VLOOKUP($C285,'CEDARS School FRPL'!$C$4:$F$2348,3,FALSE)</f>
        <v>0.64439999999999997</v>
      </c>
      <c r="O285" s="199"/>
      <c r="P285" s="200"/>
    </row>
    <row r="286" spans="1:16">
      <c r="A286" s="112" t="s">
        <v>2503</v>
      </c>
      <c r="B286" s="112" t="s">
        <v>2835</v>
      </c>
      <c r="C286" s="106">
        <v>4098</v>
      </c>
      <c r="D286" s="106" t="s">
        <v>1874</v>
      </c>
      <c r="E286" s="150">
        <v>391.57</v>
      </c>
      <c r="F286" s="150">
        <v>0</v>
      </c>
      <c r="G286" s="150">
        <v>0</v>
      </c>
      <c r="H286" s="150">
        <v>0</v>
      </c>
      <c r="I286" s="208">
        <f t="shared" si="6"/>
        <v>391.57</v>
      </c>
      <c r="J286" s="163" t="str">
        <f>VLOOKUP($C286,'CEDARS School FRPL'!$C$4:$F$2348,4,FALSE)</f>
        <v>No</v>
      </c>
      <c r="K286" s="140"/>
      <c r="L286" s="140"/>
      <c r="M286" s="141">
        <f>VLOOKUP($C286,'CEDARS School FRPL'!$C$4:$F$2348,3,FALSE)</f>
        <v>0.2903</v>
      </c>
      <c r="O286" s="199"/>
      <c r="P286" s="200"/>
    </row>
    <row r="287" spans="1:16">
      <c r="A287" s="112" t="s">
        <v>2503</v>
      </c>
      <c r="B287" s="112" t="s">
        <v>2835</v>
      </c>
      <c r="C287" s="106">
        <v>2953</v>
      </c>
      <c r="D287" s="106" t="s">
        <v>1863</v>
      </c>
      <c r="E287" s="150">
        <v>219.5</v>
      </c>
      <c r="F287" s="150">
        <v>0</v>
      </c>
      <c r="G287" s="150">
        <v>0</v>
      </c>
      <c r="H287" s="150">
        <v>0</v>
      </c>
      <c r="I287" s="208">
        <f t="shared" si="6"/>
        <v>219.5</v>
      </c>
      <c r="J287" s="163" t="str">
        <f>VLOOKUP($C287,'CEDARS School FRPL'!$C$4:$F$2348,4,FALSE)</f>
        <v>Yes</v>
      </c>
      <c r="K287" s="140"/>
      <c r="L287" s="140"/>
      <c r="M287" s="141">
        <f>VLOOKUP($C287,'CEDARS School FRPL'!$C$4:$F$2348,3,FALSE)</f>
        <v>0.57689999999999997</v>
      </c>
      <c r="O287" s="199"/>
      <c r="P287" s="200"/>
    </row>
    <row r="288" spans="1:16">
      <c r="A288" s="112" t="s">
        <v>2503</v>
      </c>
      <c r="B288" s="112" t="s">
        <v>2835</v>
      </c>
      <c r="C288" s="106">
        <v>5541</v>
      </c>
      <c r="D288" s="106" t="s">
        <v>3213</v>
      </c>
      <c r="E288" s="150">
        <v>460.78</v>
      </c>
      <c r="F288" s="150">
        <v>0</v>
      </c>
      <c r="G288" s="150">
        <v>0</v>
      </c>
      <c r="H288" s="150">
        <v>0</v>
      </c>
      <c r="I288" s="208">
        <f t="shared" si="6"/>
        <v>460.78</v>
      </c>
      <c r="J288" s="163" t="str">
        <f>VLOOKUP($C288,'CEDARS School FRPL'!$C$4:$F$2348,4,FALSE)</f>
        <v>No</v>
      </c>
      <c r="K288" s="140"/>
      <c r="L288" s="140"/>
      <c r="M288" s="141">
        <f>VLOOKUP($C288,'CEDARS School FRPL'!$C$4:$F$2348,3,FALSE)</f>
        <v>0.29530000000000001</v>
      </c>
      <c r="O288" s="199"/>
      <c r="P288" s="200"/>
    </row>
    <row r="289" spans="1:16">
      <c r="A289" s="112" t="s">
        <v>2503</v>
      </c>
      <c r="B289" s="112" t="s">
        <v>2835</v>
      </c>
      <c r="C289" s="106">
        <v>5003</v>
      </c>
      <c r="D289" s="106" t="s">
        <v>1877</v>
      </c>
      <c r="E289" s="150">
        <v>29.51</v>
      </c>
      <c r="F289" s="150">
        <v>0</v>
      </c>
      <c r="G289" s="150">
        <v>0</v>
      </c>
      <c r="H289" s="150">
        <v>0</v>
      </c>
      <c r="I289" s="208">
        <f t="shared" si="6"/>
        <v>29.51</v>
      </c>
      <c r="J289" s="163" t="str">
        <f>VLOOKUP($C289,'CEDARS School FRPL'!$C$4:$F$2348,4,FALSE)</f>
        <v>Yes</v>
      </c>
      <c r="K289" s="140"/>
      <c r="L289" s="140"/>
      <c r="M289" s="141">
        <f>VLOOKUP($C289,'CEDARS School FRPL'!$C$4:$F$2348,3,FALSE)</f>
        <v>0.51039999999999996</v>
      </c>
      <c r="O289" s="199"/>
      <c r="P289" s="200"/>
    </row>
    <row r="290" spans="1:16">
      <c r="A290" s="112" t="s">
        <v>2503</v>
      </c>
      <c r="B290" s="112" t="s">
        <v>2835</v>
      </c>
      <c r="C290" s="106">
        <v>5552</v>
      </c>
      <c r="D290" s="106" t="s">
        <v>1296</v>
      </c>
      <c r="E290" s="150">
        <v>519.63</v>
      </c>
      <c r="F290" s="150">
        <v>0</v>
      </c>
      <c r="G290" s="150">
        <v>0</v>
      </c>
      <c r="H290" s="150">
        <v>0</v>
      </c>
      <c r="I290" s="208">
        <f t="shared" si="6"/>
        <v>519.63</v>
      </c>
      <c r="J290" s="163" t="str">
        <f>VLOOKUP($C290,'CEDARS School FRPL'!$C$4:$F$2348,4,FALSE)</f>
        <v>No</v>
      </c>
      <c r="K290" s="140"/>
      <c r="L290" s="140"/>
      <c r="M290" s="141">
        <f>VLOOKUP($C290,'CEDARS School FRPL'!$C$4:$F$2348,3,FALSE)</f>
        <v>0.22170000000000001</v>
      </c>
      <c r="O290" s="199"/>
      <c r="P290" s="200"/>
    </row>
    <row r="291" spans="1:16">
      <c r="A291" s="112" t="s">
        <v>2503</v>
      </c>
      <c r="B291" s="112" t="s">
        <v>2835</v>
      </c>
      <c r="C291" s="106">
        <v>3307</v>
      </c>
      <c r="D291" s="106" t="s">
        <v>1868</v>
      </c>
      <c r="E291" s="150">
        <v>317.47000000000003</v>
      </c>
      <c r="F291" s="150">
        <v>0</v>
      </c>
      <c r="G291" s="150">
        <v>0</v>
      </c>
      <c r="H291" s="150">
        <v>0</v>
      </c>
      <c r="I291" s="208">
        <f t="shared" si="6"/>
        <v>317.47000000000003</v>
      </c>
      <c r="J291" s="163" t="str">
        <f>VLOOKUP($C291,'CEDARS School FRPL'!$C$4:$F$2348,4,FALSE)</f>
        <v>Yes</v>
      </c>
      <c r="K291" s="140"/>
      <c r="L291" s="140"/>
      <c r="M291" s="141">
        <f>VLOOKUP($C291,'CEDARS School FRPL'!$C$4:$F$2348,3,FALSE)</f>
        <v>0.50180000000000002</v>
      </c>
      <c r="O291" s="199"/>
      <c r="P291" s="200"/>
    </row>
    <row r="292" spans="1:16">
      <c r="A292" s="112" t="s">
        <v>2503</v>
      </c>
      <c r="B292" s="112" t="s">
        <v>2835</v>
      </c>
      <c r="C292" s="106">
        <v>1964</v>
      </c>
      <c r="D292" s="106" t="s">
        <v>1858</v>
      </c>
      <c r="E292" s="150">
        <v>102.67</v>
      </c>
      <c r="F292" s="150">
        <v>0</v>
      </c>
      <c r="G292" s="150">
        <v>0</v>
      </c>
      <c r="H292" s="150">
        <v>0</v>
      </c>
      <c r="I292" s="208">
        <f t="shared" si="6"/>
        <v>102.67</v>
      </c>
      <c r="J292" s="163" t="str">
        <f>VLOOKUP($C292,'CEDARS School FRPL'!$C$4:$F$2348,4,FALSE)</f>
        <v>No</v>
      </c>
      <c r="K292" s="140"/>
      <c r="L292" s="140"/>
      <c r="M292" s="141">
        <f>VLOOKUP($C292,'CEDARS School FRPL'!$C$4:$F$2348,3,FALSE)</f>
        <v>0.2467</v>
      </c>
      <c r="O292" s="199"/>
      <c r="P292" s="200"/>
    </row>
    <row r="293" spans="1:16">
      <c r="A293" s="112" t="s">
        <v>2503</v>
      </c>
      <c r="B293" s="112" t="s">
        <v>2835</v>
      </c>
      <c r="C293" s="106">
        <v>5278</v>
      </c>
      <c r="D293" s="106" t="s">
        <v>2743</v>
      </c>
      <c r="E293" s="150">
        <v>30.87</v>
      </c>
      <c r="F293" s="150">
        <v>0</v>
      </c>
      <c r="G293" s="150">
        <v>0</v>
      </c>
      <c r="H293" s="150">
        <v>11.31</v>
      </c>
      <c r="I293" s="208">
        <f t="shared" si="6"/>
        <v>42.18</v>
      </c>
      <c r="J293" s="163" t="str">
        <f>VLOOKUP($C293,'CEDARS School FRPL'!$C$4:$F$2348,4,FALSE)</f>
        <v>No</v>
      </c>
      <c r="K293" s="140"/>
      <c r="L293" s="140"/>
      <c r="M293" s="141">
        <f>VLOOKUP($C293,'CEDARS School FRPL'!$C$4:$F$2348,3,FALSE)</f>
        <v>5.4100000000000002E-2</v>
      </c>
      <c r="O293" s="199"/>
      <c r="P293" s="200"/>
    </row>
    <row r="294" spans="1:16">
      <c r="A294" s="112" t="s">
        <v>2503</v>
      </c>
      <c r="B294" s="112" t="s">
        <v>2835</v>
      </c>
      <c r="C294" s="106">
        <v>5542</v>
      </c>
      <c r="D294" s="106" t="s">
        <v>3156</v>
      </c>
      <c r="E294" s="150">
        <v>130.9</v>
      </c>
      <c r="F294" s="150">
        <v>26.61</v>
      </c>
      <c r="G294" s="150">
        <v>0</v>
      </c>
      <c r="H294" s="150">
        <v>0</v>
      </c>
      <c r="I294" s="208">
        <f t="shared" si="6"/>
        <v>157.51</v>
      </c>
      <c r="J294" s="163" t="str">
        <f>VLOOKUP($C294,'CEDARS School FRPL'!$C$4:$F$2348,4,FALSE)</f>
        <v>No</v>
      </c>
      <c r="K294" s="140"/>
      <c r="L294" s="140"/>
      <c r="M294" s="141">
        <f>VLOOKUP($C294,'CEDARS School FRPL'!$C$4:$F$2348,3,FALSE)</f>
        <v>0.17710000000000001</v>
      </c>
      <c r="O294" s="199"/>
      <c r="P294" s="200"/>
    </row>
    <row r="295" spans="1:16">
      <c r="A295" s="112" t="s">
        <v>2503</v>
      </c>
      <c r="B295" s="112" t="s">
        <v>2835</v>
      </c>
      <c r="C295" s="106">
        <v>3465</v>
      </c>
      <c r="D295" s="106" t="s">
        <v>1870</v>
      </c>
      <c r="E295" s="150">
        <v>356.4</v>
      </c>
      <c r="F295" s="150">
        <v>0</v>
      </c>
      <c r="G295" s="150">
        <v>0</v>
      </c>
      <c r="H295" s="150">
        <v>0</v>
      </c>
      <c r="I295" s="208">
        <f t="shared" si="6"/>
        <v>356.4</v>
      </c>
      <c r="J295" s="163" t="str">
        <f>VLOOKUP($C295,'CEDARS School FRPL'!$C$4:$F$2348,4,FALSE)</f>
        <v>No</v>
      </c>
      <c r="K295" s="140"/>
      <c r="L295" s="140"/>
      <c r="M295" s="141">
        <f>VLOOKUP($C295,'CEDARS School FRPL'!$C$4:$F$2348,3,FALSE)</f>
        <v>0.24410000000000001</v>
      </c>
      <c r="O295" s="199"/>
      <c r="P295" s="200"/>
    </row>
    <row r="296" spans="1:16">
      <c r="A296" s="112" t="s">
        <v>2503</v>
      </c>
      <c r="B296" s="112" t="s">
        <v>2835</v>
      </c>
      <c r="C296" s="106">
        <v>4160</v>
      </c>
      <c r="D296" s="106" t="s">
        <v>696</v>
      </c>
      <c r="E296" s="150">
        <v>649.74</v>
      </c>
      <c r="F296" s="150">
        <v>0</v>
      </c>
      <c r="G296" s="150">
        <v>0</v>
      </c>
      <c r="H296" s="150">
        <v>0</v>
      </c>
      <c r="I296" s="208">
        <f t="shared" si="6"/>
        <v>649.74</v>
      </c>
      <c r="J296" s="163" t="str">
        <f>VLOOKUP($C296,'CEDARS School FRPL'!$C$4:$F$2348,4,FALSE)</f>
        <v>No</v>
      </c>
      <c r="K296" s="140"/>
      <c r="L296" s="140"/>
      <c r="M296" s="141">
        <f>VLOOKUP($C296,'CEDARS School FRPL'!$C$4:$F$2348,3,FALSE)</f>
        <v>0.1459</v>
      </c>
      <c r="O296" s="199"/>
      <c r="P296" s="200"/>
    </row>
    <row r="297" spans="1:16">
      <c r="A297" s="112" t="s">
        <v>2503</v>
      </c>
      <c r="B297" s="112" t="s">
        <v>2835</v>
      </c>
      <c r="C297" s="106">
        <v>3064</v>
      </c>
      <c r="D297" s="106" t="s">
        <v>1864</v>
      </c>
      <c r="E297" s="150">
        <v>292.56</v>
      </c>
      <c r="F297" s="150">
        <v>0</v>
      </c>
      <c r="G297" s="150">
        <v>0</v>
      </c>
      <c r="H297" s="150">
        <v>0</v>
      </c>
      <c r="I297" s="208">
        <f t="shared" si="6"/>
        <v>292.56</v>
      </c>
      <c r="J297" s="163" t="str">
        <f>VLOOKUP($C297,'CEDARS School FRPL'!$C$4:$F$2348,4,FALSE)</f>
        <v>No</v>
      </c>
      <c r="K297" s="140"/>
      <c r="L297" s="140"/>
      <c r="M297" s="141">
        <f>VLOOKUP($C297,'CEDARS School FRPL'!$C$4:$F$2348,3,FALSE)</f>
        <v>0.49249999999999999</v>
      </c>
      <c r="O297" s="199"/>
      <c r="P297" s="200"/>
    </row>
    <row r="298" spans="1:16">
      <c r="A298" s="112" t="s">
        <v>2503</v>
      </c>
      <c r="B298" s="112" t="s">
        <v>2835</v>
      </c>
      <c r="C298" s="106">
        <v>3415</v>
      </c>
      <c r="D298" s="106" t="s">
        <v>1869</v>
      </c>
      <c r="E298" s="150">
        <v>1460.05</v>
      </c>
      <c r="F298" s="150">
        <v>123.63</v>
      </c>
      <c r="G298" s="150">
        <v>0</v>
      </c>
      <c r="H298" s="150">
        <v>0</v>
      </c>
      <c r="I298" s="208">
        <f t="shared" si="6"/>
        <v>1583.6799999999998</v>
      </c>
      <c r="J298" s="163" t="str">
        <f>VLOOKUP($C298,'CEDARS School FRPL'!$C$4:$F$2348,4,FALSE)</f>
        <v>No</v>
      </c>
      <c r="K298" s="140"/>
      <c r="L298" s="140"/>
      <c r="M298" s="141">
        <f>VLOOKUP($C298,'CEDARS School FRPL'!$C$4:$F$2348,3,FALSE)</f>
        <v>0.35770000000000002</v>
      </c>
      <c r="O298" s="199"/>
      <c r="P298" s="200"/>
    </row>
    <row r="299" spans="1:16">
      <c r="A299" s="112" t="s">
        <v>2416</v>
      </c>
      <c r="B299" s="112" t="s">
        <v>2836</v>
      </c>
      <c r="C299" s="106">
        <v>2166</v>
      </c>
      <c r="D299" s="106" t="s">
        <v>1179</v>
      </c>
      <c r="E299" s="150">
        <v>845.51</v>
      </c>
      <c r="F299" s="150">
        <v>67.540000000000006</v>
      </c>
      <c r="G299" s="150">
        <v>9.6</v>
      </c>
      <c r="H299" s="150">
        <v>0</v>
      </c>
      <c r="I299" s="208">
        <f t="shared" si="6"/>
        <v>922.65</v>
      </c>
      <c r="J299" s="163" t="str">
        <f>VLOOKUP($C299,'CEDARS School FRPL'!$C$4:$F$2348,4,FALSE)</f>
        <v>Yes</v>
      </c>
      <c r="K299" s="140"/>
      <c r="L299" s="140"/>
      <c r="M299" s="141">
        <f>VLOOKUP($C299,'CEDARS School FRPL'!$C$4:$F$2348,3,FALSE)</f>
        <v>0.67769999999999997</v>
      </c>
      <c r="O299" s="199"/>
      <c r="P299" s="200"/>
    </row>
    <row r="300" spans="1:16">
      <c r="A300" s="112" t="s">
        <v>2416</v>
      </c>
      <c r="B300" s="112" t="s">
        <v>2836</v>
      </c>
      <c r="C300" s="106">
        <v>3240</v>
      </c>
      <c r="D300" s="106" t="s">
        <v>1184</v>
      </c>
      <c r="E300" s="150">
        <v>509.92</v>
      </c>
      <c r="F300" s="150">
        <v>0</v>
      </c>
      <c r="G300" s="150">
        <v>0</v>
      </c>
      <c r="H300" s="150">
        <v>0</v>
      </c>
      <c r="I300" s="208">
        <f t="shared" si="6"/>
        <v>509.92</v>
      </c>
      <c r="J300" s="163" t="str">
        <f>VLOOKUP($C300,'CEDARS School FRPL'!$C$4:$F$2348,4,FALSE)</f>
        <v>Yes</v>
      </c>
      <c r="K300" s="140"/>
      <c r="L300" s="140"/>
      <c r="M300" s="141">
        <f>VLOOKUP($C300,'CEDARS School FRPL'!$C$4:$F$2348,3,FALSE)</f>
        <v>0.76919999999999999</v>
      </c>
      <c r="O300" s="199"/>
      <c r="P300" s="200"/>
    </row>
    <row r="301" spans="1:16">
      <c r="A301" s="112" t="s">
        <v>2416</v>
      </c>
      <c r="B301" s="112" t="s">
        <v>2836</v>
      </c>
      <c r="C301" s="106">
        <v>2244</v>
      </c>
      <c r="D301" s="106" t="s">
        <v>1180</v>
      </c>
      <c r="E301" s="150">
        <v>309</v>
      </c>
      <c r="F301" s="150">
        <v>0</v>
      </c>
      <c r="G301" s="150">
        <v>0</v>
      </c>
      <c r="H301" s="150">
        <v>0</v>
      </c>
      <c r="I301" s="208">
        <f t="shared" si="6"/>
        <v>309</v>
      </c>
      <c r="J301" s="163" t="str">
        <f>VLOOKUP($C301,'CEDARS School FRPL'!$C$4:$F$2348,4,FALSE)</f>
        <v>Yes</v>
      </c>
      <c r="K301" s="140"/>
      <c r="L301" s="140"/>
      <c r="M301" s="141">
        <f>VLOOKUP($C301,'CEDARS School FRPL'!$C$4:$F$2348,3,FALSE)</f>
        <v>0.69799999999999995</v>
      </c>
      <c r="O301" s="199"/>
      <c r="P301" s="200"/>
    </row>
    <row r="302" spans="1:16">
      <c r="A302" s="112" t="s">
        <v>2416</v>
      </c>
      <c r="B302" s="112" t="s">
        <v>2836</v>
      </c>
      <c r="C302" s="106">
        <v>2704</v>
      </c>
      <c r="D302" s="106" t="s">
        <v>1182</v>
      </c>
      <c r="E302" s="150">
        <v>450.71</v>
      </c>
      <c r="F302" s="150">
        <v>0</v>
      </c>
      <c r="G302" s="150">
        <v>0</v>
      </c>
      <c r="H302" s="150">
        <v>0</v>
      </c>
      <c r="I302" s="208">
        <f t="shared" si="6"/>
        <v>450.71</v>
      </c>
      <c r="J302" s="163" t="str">
        <f>VLOOKUP($C302,'CEDARS School FRPL'!$C$4:$F$2348,4,FALSE)</f>
        <v>Yes</v>
      </c>
      <c r="K302" s="140"/>
      <c r="L302" s="140"/>
      <c r="M302" s="141">
        <f>VLOOKUP($C302,'CEDARS School FRPL'!$C$4:$F$2348,3,FALSE)</f>
        <v>0.6855</v>
      </c>
      <c r="O302" s="199"/>
      <c r="P302" s="200"/>
    </row>
    <row r="303" spans="1:16">
      <c r="A303" s="112" t="s">
        <v>2416</v>
      </c>
      <c r="B303" s="112" t="s">
        <v>2836</v>
      </c>
      <c r="C303" s="106">
        <v>5359</v>
      </c>
      <c r="D303" s="106" t="s">
        <v>1185</v>
      </c>
      <c r="E303" s="150">
        <v>47.96</v>
      </c>
      <c r="F303" s="150">
        <v>0.36</v>
      </c>
      <c r="G303" s="150">
        <v>8.26</v>
      </c>
      <c r="H303" s="150">
        <v>0</v>
      </c>
      <c r="I303" s="208">
        <f t="shared" si="6"/>
        <v>56.58</v>
      </c>
      <c r="J303" s="163" t="str">
        <f>VLOOKUP($C303,'CEDARS School FRPL'!$C$4:$F$2348,4,FALSE)</f>
        <v>Yes</v>
      </c>
      <c r="K303" s="140"/>
      <c r="L303" s="140"/>
      <c r="M303" s="141">
        <f>VLOOKUP($C303,'CEDARS School FRPL'!$C$4:$F$2348,3,FALSE)</f>
        <v>0.72340000000000004</v>
      </c>
      <c r="O303" s="199"/>
      <c r="P303" s="200"/>
    </row>
    <row r="304" spans="1:16">
      <c r="A304" s="112" t="s">
        <v>2416</v>
      </c>
      <c r="B304" s="112" t="s">
        <v>2836</v>
      </c>
      <c r="C304" s="106">
        <v>3172</v>
      </c>
      <c r="D304" s="106" t="s">
        <v>1183</v>
      </c>
      <c r="E304" s="150">
        <v>434.7</v>
      </c>
      <c r="F304" s="150">
        <v>0</v>
      </c>
      <c r="G304" s="150">
        <v>0</v>
      </c>
      <c r="H304" s="150">
        <v>0</v>
      </c>
      <c r="I304" s="208">
        <f t="shared" si="6"/>
        <v>434.7</v>
      </c>
      <c r="J304" s="163" t="str">
        <f>VLOOKUP($C304,'CEDARS School FRPL'!$C$4:$F$2348,4,FALSE)</f>
        <v>Yes</v>
      </c>
      <c r="K304" s="140"/>
      <c r="L304" s="140"/>
      <c r="M304" s="141">
        <f>VLOOKUP($C304,'CEDARS School FRPL'!$C$4:$F$2348,3,FALSE)</f>
        <v>0.83909999999999996</v>
      </c>
      <c r="O304" s="199"/>
      <c r="P304" s="200"/>
    </row>
    <row r="305" spans="1:16">
      <c r="A305" s="112" t="s">
        <v>2416</v>
      </c>
      <c r="B305" s="112" t="s">
        <v>2836</v>
      </c>
      <c r="C305" s="106">
        <v>2291</v>
      </c>
      <c r="D305" s="106" t="s">
        <v>1181</v>
      </c>
      <c r="E305" s="150">
        <v>331.12</v>
      </c>
      <c r="F305" s="150">
        <v>0</v>
      </c>
      <c r="G305" s="150">
        <v>0</v>
      </c>
      <c r="H305" s="150">
        <v>0</v>
      </c>
      <c r="I305" s="208">
        <f t="shared" si="6"/>
        <v>331.12</v>
      </c>
      <c r="J305" s="163" t="str">
        <f>VLOOKUP($C305,'CEDARS School FRPL'!$C$4:$F$2348,4,FALSE)</f>
        <v>Yes</v>
      </c>
      <c r="K305" s="140"/>
      <c r="L305" s="140"/>
      <c r="M305" s="141">
        <f>VLOOKUP($C305,'CEDARS School FRPL'!$C$4:$F$2348,3,FALSE)</f>
        <v>0.81540000000000001</v>
      </c>
      <c r="O305" s="199"/>
      <c r="P305" s="200"/>
    </row>
    <row r="306" spans="1:16">
      <c r="A306" s="112" t="s">
        <v>2416</v>
      </c>
      <c r="B306" s="112" t="s">
        <v>2836</v>
      </c>
      <c r="C306" s="106">
        <v>2768</v>
      </c>
      <c r="D306" s="106" t="s">
        <v>40</v>
      </c>
      <c r="E306" s="150">
        <v>309.24</v>
      </c>
      <c r="F306" s="150">
        <v>0</v>
      </c>
      <c r="G306" s="150">
        <v>0</v>
      </c>
      <c r="H306" s="150">
        <v>0</v>
      </c>
      <c r="I306" s="208">
        <f t="shared" si="6"/>
        <v>309.24</v>
      </c>
      <c r="J306" s="163" t="str">
        <f>VLOOKUP($C306,'CEDARS School FRPL'!$C$4:$F$2348,4,FALSE)</f>
        <v>Yes</v>
      </c>
      <c r="K306" s="140"/>
      <c r="L306" s="140"/>
      <c r="M306" s="141">
        <f>VLOOKUP($C306,'CEDARS School FRPL'!$C$4:$F$2348,3,FALSE)</f>
        <v>0.8397</v>
      </c>
      <c r="O306" s="199"/>
      <c r="P306" s="200"/>
    </row>
    <row r="307" spans="1:16">
      <c r="A307" s="112" t="s">
        <v>2414</v>
      </c>
      <c r="B307" s="112" t="s">
        <v>2837</v>
      </c>
      <c r="C307" s="106">
        <v>4311</v>
      </c>
      <c r="D307" s="106" t="s">
        <v>1173</v>
      </c>
      <c r="E307" s="150">
        <v>651.35</v>
      </c>
      <c r="F307" s="150">
        <v>0</v>
      </c>
      <c r="G307" s="150">
        <v>0</v>
      </c>
      <c r="H307" s="150">
        <v>0</v>
      </c>
      <c r="I307" s="208">
        <f t="shared" si="6"/>
        <v>651.35</v>
      </c>
      <c r="J307" s="163" t="str">
        <f>VLOOKUP($C307,'CEDARS School FRPL'!$C$4:$F$2348,4,FALSE)</f>
        <v>No</v>
      </c>
      <c r="K307" s="140"/>
      <c r="L307" s="140"/>
      <c r="M307" s="141">
        <f>VLOOKUP($C307,'CEDARS School FRPL'!$C$4:$F$2348,3,FALSE)</f>
        <v>0.47699999999999998</v>
      </c>
      <c r="O307" s="199"/>
      <c r="P307" s="200"/>
    </row>
    <row r="308" spans="1:16">
      <c r="A308" s="112" t="s">
        <v>2414</v>
      </c>
      <c r="B308" s="112" t="s">
        <v>2837</v>
      </c>
      <c r="C308" s="106">
        <v>5509</v>
      </c>
      <c r="D308" s="106" t="s">
        <v>3132</v>
      </c>
      <c r="E308" s="150">
        <v>621.21</v>
      </c>
      <c r="F308" s="150">
        <v>0</v>
      </c>
      <c r="G308" s="150">
        <v>0</v>
      </c>
      <c r="H308" s="150">
        <v>0</v>
      </c>
      <c r="I308" s="208">
        <f t="shared" si="6"/>
        <v>621.21</v>
      </c>
      <c r="J308" s="163" t="str">
        <f>VLOOKUP($C308,'CEDARS School FRPL'!$C$4:$F$2348,4,FALSE)</f>
        <v>Yes</v>
      </c>
      <c r="K308" s="140"/>
      <c r="L308" s="140"/>
      <c r="M308" s="141">
        <f>VLOOKUP($C308,'CEDARS School FRPL'!$C$4:$F$2348,3,FALSE)</f>
        <v>0.50419999999999998</v>
      </c>
      <c r="O308" s="199"/>
      <c r="P308" s="200"/>
    </row>
    <row r="309" spans="1:16">
      <c r="A309" s="112" t="s">
        <v>2414</v>
      </c>
      <c r="B309" s="112" t="s">
        <v>2837</v>
      </c>
      <c r="C309" s="106">
        <v>5369</v>
      </c>
      <c r="D309" s="106" t="s">
        <v>1174</v>
      </c>
      <c r="E309" s="150">
        <v>29.82</v>
      </c>
      <c r="F309" s="150">
        <v>0</v>
      </c>
      <c r="G309" s="150">
        <v>0</v>
      </c>
      <c r="H309" s="150">
        <v>0</v>
      </c>
      <c r="I309" s="208">
        <f t="shared" si="6"/>
        <v>29.82</v>
      </c>
      <c r="J309" s="163" t="str">
        <f>VLOOKUP($C309,'CEDARS School FRPL'!$C$4:$F$2348,4,FALSE)</f>
        <v>Yes</v>
      </c>
      <c r="K309" s="140"/>
      <c r="L309" s="140"/>
      <c r="M309" s="141">
        <f>VLOOKUP($C309,'CEDARS School FRPL'!$C$4:$F$2348,3,FALSE)</f>
        <v>0.70489999999999997</v>
      </c>
      <c r="O309" s="199"/>
      <c r="P309" s="200"/>
    </row>
    <row r="310" spans="1:16">
      <c r="A310" s="112" t="s">
        <v>2414</v>
      </c>
      <c r="B310" s="112" t="s">
        <v>2837</v>
      </c>
      <c r="C310" s="106">
        <v>5510</v>
      </c>
      <c r="D310" s="106" t="s">
        <v>3133</v>
      </c>
      <c r="E310" s="150">
        <v>657.13</v>
      </c>
      <c r="F310" s="150">
        <v>0</v>
      </c>
      <c r="G310" s="150">
        <v>0</v>
      </c>
      <c r="H310" s="150">
        <v>0</v>
      </c>
      <c r="I310" s="208">
        <f t="shared" si="6"/>
        <v>657.13</v>
      </c>
      <c r="J310" s="163" t="str">
        <f>VLOOKUP($C310,'CEDARS School FRPL'!$C$4:$F$2348,4,FALSE)</f>
        <v>Yes</v>
      </c>
      <c r="K310" s="140"/>
      <c r="L310" s="140"/>
      <c r="M310" s="141">
        <f>VLOOKUP($C310,'CEDARS School FRPL'!$C$4:$F$2348,3,FALSE)</f>
        <v>0.52010000000000001</v>
      </c>
      <c r="O310" s="199"/>
      <c r="P310" s="200"/>
    </row>
    <row r="311" spans="1:16">
      <c r="A311" s="112" t="s">
        <v>2414</v>
      </c>
      <c r="B311" s="112" t="s">
        <v>2837</v>
      </c>
      <c r="C311" s="106">
        <v>2799</v>
      </c>
      <c r="D311" s="106" t="s">
        <v>1172</v>
      </c>
      <c r="E311" s="150">
        <v>852.26</v>
      </c>
      <c r="F311" s="150">
        <v>78.959999999999994</v>
      </c>
      <c r="G311" s="150">
        <v>9</v>
      </c>
      <c r="H311" s="150">
        <v>0</v>
      </c>
      <c r="I311" s="208">
        <f t="shared" si="6"/>
        <v>940.22</v>
      </c>
      <c r="J311" s="163" t="str">
        <f>VLOOKUP($C311,'CEDARS School FRPL'!$C$4:$F$2348,4,FALSE)</f>
        <v>No</v>
      </c>
      <c r="K311" s="140"/>
      <c r="L311" s="140"/>
      <c r="M311" s="141">
        <f>VLOOKUP($C311,'CEDARS School FRPL'!$C$4:$F$2348,3,FALSE)</f>
        <v>0.36780000000000002</v>
      </c>
      <c r="O311" s="199"/>
      <c r="P311" s="200"/>
    </row>
    <row r="312" spans="1:16">
      <c r="A312" s="112" t="s">
        <v>2505</v>
      </c>
      <c r="B312" s="112" t="s">
        <v>2838</v>
      </c>
      <c r="C312" s="106">
        <v>2954</v>
      </c>
      <c r="D312" s="106" t="s">
        <v>1886</v>
      </c>
      <c r="E312" s="150">
        <v>395.67</v>
      </c>
      <c r="F312" s="150">
        <v>0</v>
      </c>
      <c r="G312" s="150">
        <v>0</v>
      </c>
      <c r="H312" s="150">
        <v>0</v>
      </c>
      <c r="I312" s="208">
        <f t="shared" si="6"/>
        <v>395.67</v>
      </c>
      <c r="J312" s="163" t="str">
        <f>VLOOKUP($C312,'CEDARS School FRPL'!$C$4:$F$2348,4,FALSE)</f>
        <v>No</v>
      </c>
      <c r="K312" s="140"/>
      <c r="L312" s="140"/>
      <c r="M312" s="141">
        <f>VLOOKUP($C312,'CEDARS School FRPL'!$C$4:$F$2348,3,FALSE)</f>
        <v>0.4763</v>
      </c>
      <c r="O312" s="199"/>
      <c r="P312" s="200"/>
    </row>
    <row r="313" spans="1:16">
      <c r="A313" s="112" t="s">
        <v>2505</v>
      </c>
      <c r="B313" s="106" t="s">
        <v>2838</v>
      </c>
      <c r="C313" s="106">
        <v>5126</v>
      </c>
      <c r="D313" s="63" t="s">
        <v>3214</v>
      </c>
      <c r="E313" s="150">
        <v>0</v>
      </c>
      <c r="F313" s="150">
        <v>0</v>
      </c>
      <c r="G313" s="150">
        <v>0</v>
      </c>
      <c r="H313" s="150">
        <v>0</v>
      </c>
      <c r="I313" s="208">
        <f t="shared" si="6"/>
        <v>0</v>
      </c>
      <c r="J313" s="163" t="str">
        <f>VLOOKUP($C313,'CEDARS School FRPL'!$C$4:$F$2348,4,FALSE)</f>
        <v>No</v>
      </c>
      <c r="K313" s="140"/>
      <c r="L313" s="140"/>
      <c r="M313" s="141">
        <f>VLOOKUP($C313,'CEDARS School FRPL'!$C$4:$F$2348,3,FALSE)</f>
        <v>0</v>
      </c>
      <c r="O313" s="199"/>
      <c r="P313" s="200"/>
    </row>
    <row r="314" spans="1:16">
      <c r="A314" s="112" t="s">
        <v>2505</v>
      </c>
      <c r="B314" s="112" t="s">
        <v>2838</v>
      </c>
      <c r="C314" s="106">
        <v>3610</v>
      </c>
      <c r="D314" s="106" t="s">
        <v>1888</v>
      </c>
      <c r="E314" s="150">
        <v>1254.92</v>
      </c>
      <c r="F314" s="150">
        <v>108.07</v>
      </c>
      <c r="G314" s="150">
        <v>0</v>
      </c>
      <c r="H314" s="150">
        <v>0</v>
      </c>
      <c r="I314" s="208">
        <f t="shared" si="6"/>
        <v>1362.99</v>
      </c>
      <c r="J314" s="163" t="str">
        <f>VLOOKUP($C314,'CEDARS School FRPL'!$C$4:$F$2348,4,FALSE)</f>
        <v>No</v>
      </c>
      <c r="K314" s="140"/>
      <c r="L314" s="140"/>
      <c r="M314" s="141">
        <f>VLOOKUP($C314,'CEDARS School FRPL'!$C$4:$F$2348,3,FALSE)</f>
        <v>0.4249</v>
      </c>
      <c r="O314" s="199"/>
      <c r="P314" s="200"/>
    </row>
    <row r="315" spans="1:16">
      <c r="A315" s="112" t="s">
        <v>2505</v>
      </c>
      <c r="B315" s="112" t="s">
        <v>2838</v>
      </c>
      <c r="C315" s="106">
        <v>2447</v>
      </c>
      <c r="D315" s="106" t="s">
        <v>1885</v>
      </c>
      <c r="E315" s="150">
        <v>632.91</v>
      </c>
      <c r="F315" s="150">
        <v>0</v>
      </c>
      <c r="G315" s="150">
        <v>0</v>
      </c>
      <c r="H315" s="150">
        <v>0</v>
      </c>
      <c r="I315" s="208">
        <f t="shared" si="6"/>
        <v>632.91</v>
      </c>
      <c r="J315" s="163" t="str">
        <f>VLOOKUP($C315,'CEDARS School FRPL'!$C$4:$F$2348,4,FALSE)</f>
        <v>No</v>
      </c>
      <c r="K315" s="140"/>
      <c r="L315" s="140"/>
      <c r="M315" s="141">
        <f>VLOOKUP($C315,'CEDARS School FRPL'!$C$4:$F$2348,3,FALSE)</f>
        <v>0.4582</v>
      </c>
      <c r="O315" s="199"/>
      <c r="P315" s="200"/>
    </row>
    <row r="316" spans="1:16">
      <c r="A316" s="112" t="s">
        <v>2505</v>
      </c>
      <c r="B316" s="112" t="s">
        <v>2838</v>
      </c>
      <c r="C316" s="106">
        <v>5396</v>
      </c>
      <c r="D316" s="106" t="s">
        <v>1893</v>
      </c>
      <c r="E316" s="150">
        <v>0</v>
      </c>
      <c r="F316" s="150">
        <v>0</v>
      </c>
      <c r="G316" s="150">
        <v>11.4</v>
      </c>
      <c r="H316" s="150">
        <v>0</v>
      </c>
      <c r="I316" s="208">
        <f t="shared" si="6"/>
        <v>11.4</v>
      </c>
      <c r="J316" s="163" t="str">
        <f>VLOOKUP($C316,'CEDARS School FRPL'!$C$4:$F$2348,4,FALSE)</f>
        <v>Yes</v>
      </c>
      <c r="K316" s="140"/>
      <c r="L316" s="140"/>
      <c r="M316" s="141">
        <f>VLOOKUP($C316,'CEDARS School FRPL'!$C$4:$F$2348,3,FALSE)</f>
        <v>0.53739999999999999</v>
      </c>
      <c r="O316" s="199"/>
      <c r="P316" s="200"/>
    </row>
    <row r="317" spans="1:16">
      <c r="A317" s="112" t="s">
        <v>2505</v>
      </c>
      <c r="B317" s="112" t="s">
        <v>2838</v>
      </c>
      <c r="C317" s="106">
        <v>5035</v>
      </c>
      <c r="D317" s="106" t="s">
        <v>1890</v>
      </c>
      <c r="E317" s="150">
        <v>152.27000000000001</v>
      </c>
      <c r="F317" s="150">
        <v>0</v>
      </c>
      <c r="G317" s="150">
        <v>0</v>
      </c>
      <c r="H317" s="150">
        <v>0</v>
      </c>
      <c r="I317" s="208">
        <f t="shared" si="6"/>
        <v>152.27000000000001</v>
      </c>
      <c r="J317" s="163" t="str">
        <f>VLOOKUP($C317,'CEDARS School FRPL'!$C$4:$F$2348,4,FALSE)</f>
        <v>No</v>
      </c>
      <c r="K317" s="132"/>
      <c r="L317" s="132"/>
      <c r="M317" s="141">
        <f>VLOOKUP($C317,'CEDARS School FRPL'!$C$4:$F$2348,3,FALSE)</f>
        <v>0.35920000000000002</v>
      </c>
      <c r="O317" s="199"/>
      <c r="P317" s="200"/>
    </row>
    <row r="318" spans="1:16">
      <c r="A318" s="112" t="s">
        <v>2505</v>
      </c>
      <c r="B318" s="112" t="s">
        <v>2838</v>
      </c>
      <c r="C318" s="106">
        <v>5294</v>
      </c>
      <c r="D318" s="106" t="s">
        <v>1892</v>
      </c>
      <c r="E318" s="150">
        <v>435.93</v>
      </c>
      <c r="F318" s="150">
        <v>0</v>
      </c>
      <c r="G318" s="150">
        <v>0</v>
      </c>
      <c r="H318" s="150">
        <v>0</v>
      </c>
      <c r="I318" s="208">
        <f t="shared" si="6"/>
        <v>435.93</v>
      </c>
      <c r="J318" s="163" t="str">
        <f>VLOOKUP($C318,'CEDARS School FRPL'!$C$4:$F$2348,4,FALSE)</f>
        <v>No</v>
      </c>
      <c r="K318" s="140"/>
      <c r="L318" s="140"/>
      <c r="M318" s="141">
        <f>VLOOKUP($C318,'CEDARS School FRPL'!$C$4:$F$2348,3,FALSE)</f>
        <v>0.4592</v>
      </c>
      <c r="O318" s="199"/>
      <c r="P318" s="200"/>
    </row>
    <row r="319" spans="1:16">
      <c r="A319" s="112" t="s">
        <v>2505</v>
      </c>
      <c r="B319" s="112" t="s">
        <v>2838</v>
      </c>
      <c r="C319" s="106">
        <v>3761</v>
      </c>
      <c r="D319" s="106" t="s">
        <v>1889</v>
      </c>
      <c r="E319" s="150">
        <v>289.44</v>
      </c>
      <c r="F319" s="150">
        <v>0</v>
      </c>
      <c r="G319" s="150">
        <v>0</v>
      </c>
      <c r="H319" s="150">
        <v>0</v>
      </c>
      <c r="I319" s="208">
        <f t="shared" si="6"/>
        <v>289.44</v>
      </c>
      <c r="J319" s="163" t="str">
        <f>VLOOKUP($C319,'CEDARS School FRPL'!$C$4:$F$2348,4,FALSE)</f>
        <v>Yes</v>
      </c>
      <c r="K319" s="140"/>
      <c r="L319" s="140"/>
      <c r="M319" s="141">
        <f>VLOOKUP($C319,'CEDARS School FRPL'!$C$4:$F$2348,3,FALSE)</f>
        <v>0.57989999999999997</v>
      </c>
      <c r="O319" s="199"/>
      <c r="P319" s="200"/>
    </row>
    <row r="320" spans="1:16">
      <c r="A320" s="112" t="s">
        <v>2505</v>
      </c>
      <c r="B320" s="112" t="s">
        <v>2838</v>
      </c>
      <c r="C320" s="106">
        <v>2814</v>
      </c>
      <c r="D320" s="106" t="s">
        <v>853</v>
      </c>
      <c r="E320" s="150">
        <v>524.12</v>
      </c>
      <c r="F320" s="150">
        <v>0</v>
      </c>
      <c r="G320" s="150">
        <v>0</v>
      </c>
      <c r="H320" s="150">
        <v>0</v>
      </c>
      <c r="I320" s="208">
        <f t="shared" si="6"/>
        <v>524.12</v>
      </c>
      <c r="J320" s="163" t="str">
        <f>VLOOKUP($C320,'CEDARS School FRPL'!$C$4:$F$2348,4,FALSE)</f>
        <v>Yes</v>
      </c>
      <c r="K320" s="140"/>
      <c r="L320" s="140"/>
      <c r="M320" s="141">
        <f>VLOOKUP($C320,'CEDARS School FRPL'!$C$4:$F$2348,3,FALSE)</f>
        <v>0.70750000000000002</v>
      </c>
      <c r="O320" s="199"/>
      <c r="P320" s="200"/>
    </row>
    <row r="321" spans="1:16">
      <c r="A321" s="112" t="s">
        <v>2505</v>
      </c>
      <c r="B321" s="112" t="s">
        <v>2838</v>
      </c>
      <c r="C321" s="106">
        <v>1769</v>
      </c>
      <c r="D321" s="106" t="s">
        <v>1884</v>
      </c>
      <c r="E321" s="150">
        <v>67.599999999999994</v>
      </c>
      <c r="F321" s="150">
        <v>0</v>
      </c>
      <c r="G321" s="150">
        <v>0</v>
      </c>
      <c r="H321" s="150">
        <v>0</v>
      </c>
      <c r="I321" s="208">
        <f t="shared" si="6"/>
        <v>67.599999999999994</v>
      </c>
      <c r="J321" s="163" t="str">
        <f>VLOOKUP($C321,'CEDARS School FRPL'!$C$4:$F$2348,4,FALSE)</f>
        <v>Yes</v>
      </c>
      <c r="K321" s="140"/>
      <c r="L321" s="140"/>
      <c r="M321" s="141">
        <f>VLOOKUP($C321,'CEDARS School FRPL'!$C$4:$F$2348,3,FALSE)</f>
        <v>0.72160000000000002</v>
      </c>
      <c r="O321" s="199"/>
      <c r="P321" s="200"/>
    </row>
    <row r="322" spans="1:16">
      <c r="A322" s="112" t="s">
        <v>2505</v>
      </c>
      <c r="B322" s="112" t="s">
        <v>2838</v>
      </c>
      <c r="C322" s="106">
        <v>5269</v>
      </c>
      <c r="D322" s="106" t="s">
        <v>1891</v>
      </c>
      <c r="E322" s="150">
        <v>558.98</v>
      </c>
      <c r="F322" s="150">
        <v>0</v>
      </c>
      <c r="G322" s="150">
        <v>0</v>
      </c>
      <c r="H322" s="150">
        <v>0</v>
      </c>
      <c r="I322" s="208">
        <f t="shared" si="6"/>
        <v>558.98</v>
      </c>
      <c r="J322" s="163" t="str">
        <f>VLOOKUP($C322,'CEDARS School FRPL'!$C$4:$F$2348,4,FALSE)</f>
        <v>Yes</v>
      </c>
      <c r="K322" s="140"/>
      <c r="L322" s="140"/>
      <c r="M322" s="141">
        <f>VLOOKUP($C322,'CEDARS School FRPL'!$C$4:$F$2348,3,FALSE)</f>
        <v>0.52559999999999996</v>
      </c>
      <c r="O322" s="199"/>
      <c r="P322" s="200"/>
    </row>
    <row r="323" spans="1:16">
      <c r="A323" s="112" t="s">
        <v>2505</v>
      </c>
      <c r="B323" s="112" t="s">
        <v>2838</v>
      </c>
      <c r="C323" s="106">
        <v>3309</v>
      </c>
      <c r="D323" s="106" t="s">
        <v>1887</v>
      </c>
      <c r="E323" s="150">
        <v>505</v>
      </c>
      <c r="F323" s="150">
        <v>0</v>
      </c>
      <c r="G323" s="150">
        <v>0</v>
      </c>
      <c r="H323" s="150">
        <v>0</v>
      </c>
      <c r="I323" s="208">
        <f t="shared" si="6"/>
        <v>505</v>
      </c>
      <c r="J323" s="163" t="str">
        <f>VLOOKUP($C323,'CEDARS School FRPL'!$C$4:$F$2348,4,FALSE)</f>
        <v>No</v>
      </c>
      <c r="K323" s="140"/>
      <c r="L323" s="140"/>
      <c r="M323" s="141">
        <f>VLOOKUP($C323,'CEDARS School FRPL'!$C$4:$F$2348,3,FALSE)</f>
        <v>0.38240000000000002</v>
      </c>
      <c r="O323" s="199"/>
      <c r="P323" s="200"/>
    </row>
    <row r="324" spans="1:16">
      <c r="A324" s="112" t="s">
        <v>2515</v>
      </c>
      <c r="B324" s="112" t="s">
        <v>2839</v>
      </c>
      <c r="C324" s="106">
        <v>5523</v>
      </c>
      <c r="D324" s="106" t="s">
        <v>3134</v>
      </c>
      <c r="E324" s="150">
        <v>0</v>
      </c>
      <c r="F324" s="150">
        <v>0</v>
      </c>
      <c r="G324" s="150">
        <v>10.1</v>
      </c>
      <c r="H324" s="150">
        <v>0</v>
      </c>
      <c r="I324" s="208">
        <f t="shared" ref="I324:I387" si="7">SUM(E324:H324)</f>
        <v>10.1</v>
      </c>
      <c r="J324" s="163" t="str">
        <f>VLOOKUP($C324,'CEDARS School FRPL'!$C$4:$F$2348,4,FALSE)</f>
        <v>Yes</v>
      </c>
      <c r="K324" s="140"/>
      <c r="L324" s="140"/>
      <c r="M324" s="141">
        <f>VLOOKUP($C324,'CEDARS School FRPL'!$C$4:$F$2348,3,FALSE)</f>
        <v>0.8387</v>
      </c>
      <c r="O324" s="199"/>
      <c r="P324" s="200"/>
    </row>
    <row r="325" spans="1:16">
      <c r="A325" s="112" t="s">
        <v>2515</v>
      </c>
      <c r="B325" s="112" t="s">
        <v>2839</v>
      </c>
      <c r="C325" s="106">
        <v>2664</v>
      </c>
      <c r="D325" s="106" t="s">
        <v>1935</v>
      </c>
      <c r="E325" s="150">
        <v>258.5</v>
      </c>
      <c r="F325" s="150">
        <v>0</v>
      </c>
      <c r="G325" s="150">
        <v>0</v>
      </c>
      <c r="H325" s="150">
        <v>0</v>
      </c>
      <c r="I325" s="208">
        <f t="shared" si="7"/>
        <v>258.5</v>
      </c>
      <c r="J325" s="163" t="str">
        <f>VLOOKUP($C325,'CEDARS School FRPL'!$C$4:$F$2348,4,FALSE)</f>
        <v>Yes</v>
      </c>
      <c r="K325" s="140"/>
      <c r="L325" s="140"/>
      <c r="M325" s="141">
        <f>VLOOKUP($C325,'CEDARS School FRPL'!$C$4:$F$2348,3,FALSE)</f>
        <v>0.61019999999999996</v>
      </c>
      <c r="O325" s="199"/>
      <c r="P325" s="200"/>
    </row>
    <row r="326" spans="1:16">
      <c r="A326" s="112" t="s">
        <v>2515</v>
      </c>
      <c r="B326" s="112" t="s">
        <v>2839</v>
      </c>
      <c r="C326" s="106">
        <v>2404</v>
      </c>
      <c r="D326" s="106" t="s">
        <v>1934</v>
      </c>
      <c r="E326" s="150">
        <v>254.1</v>
      </c>
      <c r="F326" s="150">
        <v>22.86</v>
      </c>
      <c r="G326" s="150">
        <v>0</v>
      </c>
      <c r="H326" s="150">
        <v>0</v>
      </c>
      <c r="I326" s="208">
        <f t="shared" si="7"/>
        <v>276.95999999999998</v>
      </c>
      <c r="J326" s="163" t="str">
        <f>VLOOKUP($C326,'CEDARS School FRPL'!$C$4:$F$2348,4,FALSE)</f>
        <v>No</v>
      </c>
      <c r="K326" s="140"/>
      <c r="L326" s="140"/>
      <c r="M326" s="141">
        <f>VLOOKUP($C326,'CEDARS School FRPL'!$C$4:$F$2348,3,FALSE)</f>
        <v>0.4995</v>
      </c>
      <c r="O326" s="199"/>
      <c r="P326" s="200"/>
    </row>
    <row r="327" spans="1:16">
      <c r="A327" s="112" t="s">
        <v>2515</v>
      </c>
      <c r="B327" s="112" t="s">
        <v>2839</v>
      </c>
      <c r="C327" s="106">
        <v>1763</v>
      </c>
      <c r="D327" s="106" t="s">
        <v>3215</v>
      </c>
      <c r="E327" s="150">
        <v>157.22999999999999</v>
      </c>
      <c r="F327" s="150">
        <v>0</v>
      </c>
      <c r="G327" s="150">
        <v>0</v>
      </c>
      <c r="H327" s="150">
        <v>0</v>
      </c>
      <c r="I327" s="208">
        <f t="shared" si="7"/>
        <v>157.22999999999999</v>
      </c>
      <c r="J327" s="163" t="str">
        <f>VLOOKUP($C327,'CEDARS School FRPL'!$C$4:$F$2348,4,FALSE)</f>
        <v>No</v>
      </c>
      <c r="K327" s="140"/>
      <c r="L327" s="140"/>
      <c r="M327" s="141">
        <f>VLOOKUP($C327,'CEDARS School FRPL'!$C$4:$F$2348,3,FALSE)</f>
        <v>0.49299999999999999</v>
      </c>
      <c r="O327" s="199"/>
      <c r="P327" s="200"/>
    </row>
    <row r="328" spans="1:16">
      <c r="A328" s="112" t="s">
        <v>2790</v>
      </c>
      <c r="B328" s="112" t="s">
        <v>2791</v>
      </c>
      <c r="C328" s="106">
        <v>5549</v>
      </c>
      <c r="D328" s="106" t="s">
        <v>1326</v>
      </c>
      <c r="E328" s="150">
        <v>550.54999999999995</v>
      </c>
      <c r="F328" s="150">
        <v>0.93</v>
      </c>
      <c r="G328" s="150">
        <v>0</v>
      </c>
      <c r="H328" s="150">
        <v>0.87</v>
      </c>
      <c r="I328" s="208">
        <f t="shared" si="7"/>
        <v>552.34999999999991</v>
      </c>
      <c r="J328" s="163" t="str">
        <f>VLOOKUP($C328,'CEDARS School FRPL'!$C$4:$F$2348,4,FALSE)</f>
        <v>No</v>
      </c>
      <c r="K328" s="140"/>
      <c r="L328" s="140"/>
      <c r="M328" s="141">
        <f>VLOOKUP($C328,'CEDARS School FRPL'!$C$4:$F$2348,3,FALSE)</f>
        <v>0.36599999999999999</v>
      </c>
      <c r="O328" s="199"/>
      <c r="P328" s="200"/>
    </row>
    <row r="329" spans="1:16">
      <c r="A329" s="112" t="s">
        <v>2357</v>
      </c>
      <c r="B329" s="112" t="s">
        <v>2840</v>
      </c>
      <c r="C329" s="106">
        <v>4552</v>
      </c>
      <c r="D329" s="106" t="s">
        <v>545</v>
      </c>
      <c r="E329" s="150">
        <v>142.30000000000001</v>
      </c>
      <c r="F329" s="150">
        <v>0</v>
      </c>
      <c r="G329" s="150">
        <v>0</v>
      </c>
      <c r="H329" s="150">
        <v>0</v>
      </c>
      <c r="I329" s="208">
        <f t="shared" si="7"/>
        <v>142.30000000000001</v>
      </c>
      <c r="J329" s="163" t="str">
        <f>VLOOKUP($C329,'CEDARS School FRPL'!$C$4:$F$2348,4,FALSE)</f>
        <v>Yes</v>
      </c>
      <c r="K329" s="140"/>
      <c r="L329" s="140"/>
      <c r="M329" s="141">
        <f>VLOOKUP($C329,'CEDARS School FRPL'!$C$4:$F$2348,3,FALSE)</f>
        <v>0.51439999999999997</v>
      </c>
      <c r="O329" s="199"/>
      <c r="P329" s="200"/>
    </row>
    <row r="330" spans="1:16">
      <c r="A330" s="112" t="s">
        <v>2357</v>
      </c>
      <c r="B330" s="112" t="s">
        <v>2840</v>
      </c>
      <c r="C330" s="106">
        <v>2697</v>
      </c>
      <c r="D330" s="106" t="s">
        <v>544</v>
      </c>
      <c r="E330" s="150">
        <v>202.6</v>
      </c>
      <c r="F330" s="150">
        <v>0</v>
      </c>
      <c r="G330" s="150">
        <v>0</v>
      </c>
      <c r="H330" s="150">
        <v>0</v>
      </c>
      <c r="I330" s="208">
        <f t="shared" si="7"/>
        <v>202.6</v>
      </c>
      <c r="J330" s="163" t="str">
        <f>VLOOKUP($C330,'CEDARS School FRPL'!$C$4:$F$2348,4,FALSE)</f>
        <v>Yes</v>
      </c>
      <c r="K330" s="140"/>
      <c r="L330" s="140"/>
      <c r="M330" s="141">
        <f>VLOOKUP($C330,'CEDARS School FRPL'!$C$4:$F$2348,3,FALSE)</f>
        <v>0.55069999999999997</v>
      </c>
      <c r="O330" s="199"/>
      <c r="P330" s="200"/>
    </row>
    <row r="331" spans="1:16">
      <c r="A331" s="112" t="s">
        <v>2357</v>
      </c>
      <c r="B331" s="112" t="s">
        <v>2840</v>
      </c>
      <c r="C331" s="106">
        <v>3275</v>
      </c>
      <c r="D331" s="106" t="s">
        <v>3216</v>
      </c>
      <c r="E331" s="150">
        <v>279.83999999999997</v>
      </c>
      <c r="F331" s="150">
        <v>21.9</v>
      </c>
      <c r="G331" s="150">
        <v>0</v>
      </c>
      <c r="H331" s="150">
        <v>0</v>
      </c>
      <c r="I331" s="208">
        <f t="shared" si="7"/>
        <v>301.73999999999995</v>
      </c>
      <c r="J331" s="163" t="str">
        <f>VLOOKUP($C331,'CEDARS School FRPL'!$C$4:$F$2348,4,FALSE)</f>
        <v>No</v>
      </c>
      <c r="K331" s="140"/>
      <c r="L331" s="140"/>
      <c r="M331" s="141">
        <f>VLOOKUP($C331,'CEDARS School FRPL'!$C$4:$F$2348,3,FALSE)</f>
        <v>0.44259999999999999</v>
      </c>
      <c r="O331" s="199"/>
      <c r="P331" s="200"/>
    </row>
    <row r="332" spans="1:16">
      <c r="A332" s="112" t="s">
        <v>2357</v>
      </c>
      <c r="B332" s="112" t="s">
        <v>2840</v>
      </c>
      <c r="C332" s="106">
        <v>1724</v>
      </c>
      <c r="D332" s="106" t="s">
        <v>543</v>
      </c>
      <c r="E332" s="150">
        <v>67.45</v>
      </c>
      <c r="F332" s="150">
        <v>0</v>
      </c>
      <c r="G332" s="150">
        <v>0</v>
      </c>
      <c r="H332" s="150">
        <v>0</v>
      </c>
      <c r="I332" s="208">
        <f t="shared" si="7"/>
        <v>67.45</v>
      </c>
      <c r="J332" s="163" t="str">
        <f>VLOOKUP($C332,'CEDARS School FRPL'!$C$4:$F$2348,4,FALSE)</f>
        <v>No</v>
      </c>
      <c r="K332" s="140"/>
      <c r="L332" s="140"/>
      <c r="M332" s="141">
        <f>VLOOKUP($C332,'CEDARS School FRPL'!$C$4:$F$2348,3,FALSE)</f>
        <v>0.4446</v>
      </c>
      <c r="O332" s="199"/>
      <c r="P332" s="200"/>
    </row>
    <row r="333" spans="1:16">
      <c r="A333" s="112" t="s">
        <v>2273</v>
      </c>
      <c r="B333" s="112" t="s">
        <v>2841</v>
      </c>
      <c r="C333" s="106">
        <v>2299</v>
      </c>
      <c r="D333" s="106" t="s">
        <v>22</v>
      </c>
      <c r="E333" s="150">
        <v>770.55</v>
      </c>
      <c r="F333" s="150">
        <v>17.529999999999998</v>
      </c>
      <c r="G333" s="150">
        <v>0</v>
      </c>
      <c r="H333" s="150">
        <v>0</v>
      </c>
      <c r="I333" s="208">
        <f t="shared" si="7"/>
        <v>788.07999999999993</v>
      </c>
      <c r="J333" s="163" t="str">
        <f>VLOOKUP($C333,'CEDARS School FRPL'!$C$4:$F$2348,4,FALSE)</f>
        <v>No</v>
      </c>
      <c r="K333" s="140"/>
      <c r="L333" s="140"/>
      <c r="M333" s="141">
        <f>VLOOKUP($C333,'CEDARS School FRPL'!$C$4:$F$2348,3,FALSE)</f>
        <v>0.4909</v>
      </c>
      <c r="O333" s="199"/>
      <c r="P333" s="200"/>
    </row>
    <row r="334" spans="1:16">
      <c r="A334" s="112" t="s">
        <v>2273</v>
      </c>
      <c r="B334" s="112" t="s">
        <v>2841</v>
      </c>
      <c r="C334" s="106">
        <v>5644</v>
      </c>
      <c r="D334" s="106" t="s">
        <v>3217</v>
      </c>
      <c r="E334" s="150">
        <v>12.9</v>
      </c>
      <c r="F334" s="150">
        <v>0</v>
      </c>
      <c r="G334" s="150">
        <v>0</v>
      </c>
      <c r="H334" s="150">
        <v>0</v>
      </c>
      <c r="I334" s="208">
        <f t="shared" si="7"/>
        <v>12.9</v>
      </c>
      <c r="J334" s="163" t="str">
        <f>VLOOKUP($C334,'CEDARS School FRPL'!$C$4:$F$2348,4,FALSE)</f>
        <v>No</v>
      </c>
      <c r="K334" s="140"/>
      <c r="L334" s="140"/>
      <c r="M334" s="141">
        <f>VLOOKUP($C334,'CEDARS School FRPL'!$C$4:$F$2348,3,FALSE)</f>
        <v>0.4</v>
      </c>
      <c r="O334" s="199"/>
      <c r="P334" s="200"/>
    </row>
    <row r="335" spans="1:16">
      <c r="A335" s="112" t="s">
        <v>2273</v>
      </c>
      <c r="B335" s="112" t="s">
        <v>2841</v>
      </c>
      <c r="C335" s="106">
        <v>1617</v>
      </c>
      <c r="D335" s="106" t="s">
        <v>21</v>
      </c>
      <c r="E335" s="150">
        <v>72.099999999999994</v>
      </c>
      <c r="F335" s="150">
        <v>0</v>
      </c>
      <c r="G335" s="150">
        <v>0</v>
      </c>
      <c r="H335" s="150">
        <v>0</v>
      </c>
      <c r="I335" s="208">
        <f t="shared" si="7"/>
        <v>72.099999999999994</v>
      </c>
      <c r="J335" s="163" t="str">
        <f>VLOOKUP($C335,'CEDARS School FRPL'!$C$4:$F$2348,4,FALSE)</f>
        <v>Yes</v>
      </c>
      <c r="K335" s="140"/>
      <c r="L335" s="140"/>
      <c r="M335" s="141">
        <f>VLOOKUP($C335,'CEDARS School FRPL'!$C$4:$F$2348,3,FALSE)</f>
        <v>0.70369999999999999</v>
      </c>
      <c r="O335" s="199"/>
      <c r="P335" s="200"/>
    </row>
    <row r="336" spans="1:16">
      <c r="A336" s="112" t="s">
        <v>2273</v>
      </c>
      <c r="B336" s="112" t="s">
        <v>2841</v>
      </c>
      <c r="C336" s="106">
        <v>5413</v>
      </c>
      <c r="D336" s="106" t="s">
        <v>29</v>
      </c>
      <c r="E336" s="150">
        <v>0</v>
      </c>
      <c r="F336" s="150">
        <v>0</v>
      </c>
      <c r="G336" s="150">
        <v>11.3</v>
      </c>
      <c r="H336" s="150">
        <v>0</v>
      </c>
      <c r="I336" s="208">
        <f t="shared" si="7"/>
        <v>11.3</v>
      </c>
      <c r="J336" s="163" t="str">
        <f>VLOOKUP($C336,'CEDARS School FRPL'!$C$4:$F$2348,4,FALSE)</f>
        <v>Yes</v>
      </c>
      <c r="K336" s="140"/>
      <c r="L336" s="140"/>
      <c r="M336" s="141">
        <f>VLOOKUP($C336,'CEDARS School FRPL'!$C$4:$F$2348,3,FALSE)</f>
        <v>0.66490000000000005</v>
      </c>
      <c r="O336" s="199"/>
      <c r="P336" s="200"/>
    </row>
    <row r="337" spans="1:16">
      <c r="A337" s="112" t="s">
        <v>2273</v>
      </c>
      <c r="B337" s="112" t="s">
        <v>2841</v>
      </c>
      <c r="C337" s="106">
        <v>2962</v>
      </c>
      <c r="D337" s="106" t="s">
        <v>25</v>
      </c>
      <c r="E337" s="150">
        <v>287.7</v>
      </c>
      <c r="F337" s="150">
        <v>0</v>
      </c>
      <c r="G337" s="150">
        <v>0</v>
      </c>
      <c r="H337" s="150">
        <v>0</v>
      </c>
      <c r="I337" s="208">
        <f t="shared" si="7"/>
        <v>287.7</v>
      </c>
      <c r="J337" s="163" t="str">
        <f>VLOOKUP($C337,'CEDARS School FRPL'!$C$4:$F$2348,4,FALSE)</f>
        <v>Yes</v>
      </c>
      <c r="K337" s="140"/>
      <c r="L337" s="140"/>
      <c r="M337" s="141">
        <f>VLOOKUP($C337,'CEDARS School FRPL'!$C$4:$F$2348,3,FALSE)</f>
        <v>0.83779999999999999</v>
      </c>
      <c r="O337" s="199"/>
      <c r="P337" s="200"/>
    </row>
    <row r="338" spans="1:16">
      <c r="A338" s="112" t="s">
        <v>2273</v>
      </c>
      <c r="B338" s="112" t="s">
        <v>2841</v>
      </c>
      <c r="C338" s="106">
        <v>4384</v>
      </c>
      <c r="D338" s="106" t="s">
        <v>28</v>
      </c>
      <c r="E338" s="150">
        <v>335.07</v>
      </c>
      <c r="F338" s="150">
        <v>0</v>
      </c>
      <c r="G338" s="150">
        <v>0</v>
      </c>
      <c r="H338" s="150">
        <v>0</v>
      </c>
      <c r="I338" s="208">
        <f t="shared" si="7"/>
        <v>335.07</v>
      </c>
      <c r="J338" s="163" t="str">
        <f>VLOOKUP($C338,'CEDARS School FRPL'!$C$4:$F$2348,4,FALSE)</f>
        <v>No</v>
      </c>
      <c r="K338" s="140"/>
      <c r="L338" s="140"/>
      <c r="M338" s="141">
        <f>VLOOKUP($C338,'CEDARS School FRPL'!$C$4:$F$2348,3,FALSE)</f>
        <v>0.32129999999999997</v>
      </c>
      <c r="O338" s="199"/>
      <c r="P338" s="200"/>
    </row>
    <row r="339" spans="1:16">
      <c r="A339" s="112" t="s">
        <v>2273</v>
      </c>
      <c r="B339" s="112" t="s">
        <v>2841</v>
      </c>
      <c r="C339" s="106">
        <v>3266</v>
      </c>
      <c r="D339" s="106" t="s">
        <v>26</v>
      </c>
      <c r="E339" s="150">
        <v>276</v>
      </c>
      <c r="F339" s="150">
        <v>0</v>
      </c>
      <c r="G339" s="150">
        <v>0</v>
      </c>
      <c r="H339" s="150">
        <v>0</v>
      </c>
      <c r="I339" s="208">
        <f t="shared" si="7"/>
        <v>276</v>
      </c>
      <c r="J339" s="163" t="str">
        <f>VLOOKUP($C339,'CEDARS School FRPL'!$C$4:$F$2348,4,FALSE)</f>
        <v>Yes</v>
      </c>
      <c r="K339" s="140"/>
      <c r="L339" s="140"/>
      <c r="M339" s="141">
        <f>VLOOKUP($C339,'CEDARS School FRPL'!$C$4:$F$2348,3,FALSE)</f>
        <v>0.74429999999999996</v>
      </c>
      <c r="O339" s="199"/>
      <c r="P339" s="200"/>
    </row>
    <row r="340" spans="1:16">
      <c r="A340" s="112" t="s">
        <v>2273</v>
      </c>
      <c r="B340" s="112" t="s">
        <v>2841</v>
      </c>
      <c r="C340" s="106">
        <v>2501</v>
      </c>
      <c r="D340" s="106" t="s">
        <v>23</v>
      </c>
      <c r="E340" s="150">
        <v>377.62</v>
      </c>
      <c r="F340" s="150">
        <v>0</v>
      </c>
      <c r="G340" s="150">
        <v>0</v>
      </c>
      <c r="H340" s="150">
        <v>0</v>
      </c>
      <c r="I340" s="208">
        <f t="shared" si="7"/>
        <v>377.62</v>
      </c>
      <c r="J340" s="163" t="str">
        <f>VLOOKUP($C340,'CEDARS School FRPL'!$C$4:$F$2348,4,FALSE)</f>
        <v>Yes</v>
      </c>
      <c r="K340" s="140"/>
      <c r="L340" s="140"/>
      <c r="M340" s="141">
        <f>VLOOKUP($C340,'CEDARS School FRPL'!$C$4:$F$2348,3,FALSE)</f>
        <v>0.58819999999999995</v>
      </c>
      <c r="O340" s="199"/>
      <c r="P340" s="200"/>
    </row>
    <row r="341" spans="1:16">
      <c r="A341" s="112" t="s">
        <v>2273</v>
      </c>
      <c r="B341" s="112" t="s">
        <v>2841</v>
      </c>
      <c r="C341" s="106">
        <v>2823</v>
      </c>
      <c r="D341" s="106" t="s">
        <v>24</v>
      </c>
      <c r="E341" s="150">
        <v>298.37</v>
      </c>
      <c r="F341" s="150">
        <v>0</v>
      </c>
      <c r="G341" s="150">
        <v>0</v>
      </c>
      <c r="H341" s="150">
        <v>0</v>
      </c>
      <c r="I341" s="208">
        <f t="shared" si="7"/>
        <v>298.37</v>
      </c>
      <c r="J341" s="163" t="str">
        <f>VLOOKUP($C341,'CEDARS School FRPL'!$C$4:$F$2348,4,FALSE)</f>
        <v>Yes</v>
      </c>
      <c r="K341" s="140"/>
      <c r="L341" s="140"/>
      <c r="M341" s="141">
        <f>VLOOKUP($C341,'CEDARS School FRPL'!$C$4:$F$2348,3,FALSE)</f>
        <v>0.64170000000000005</v>
      </c>
      <c r="O341" s="199"/>
      <c r="P341" s="200"/>
    </row>
    <row r="342" spans="1:16">
      <c r="A342" s="112" t="s">
        <v>2273</v>
      </c>
      <c r="B342" s="112" t="s">
        <v>2841</v>
      </c>
      <c r="C342" s="106">
        <v>3616</v>
      </c>
      <c r="D342" s="106" t="s">
        <v>27</v>
      </c>
      <c r="E342" s="150">
        <v>4.63</v>
      </c>
      <c r="F342" s="150">
        <v>0</v>
      </c>
      <c r="G342" s="150">
        <v>0</v>
      </c>
      <c r="H342" s="150">
        <v>0</v>
      </c>
      <c r="I342" s="208">
        <f t="shared" si="7"/>
        <v>4.63</v>
      </c>
      <c r="J342" s="163" t="str">
        <f>VLOOKUP($C342,'CEDARS School FRPL'!$C$4:$F$2348,4,FALSE)</f>
        <v>No</v>
      </c>
      <c r="K342" s="140"/>
      <c r="L342" s="140"/>
      <c r="M342" s="141">
        <f>VLOOKUP($C342,'CEDARS School FRPL'!$C$4:$F$2348,3,FALSE)</f>
        <v>0.36459999999999998</v>
      </c>
      <c r="O342" s="199"/>
      <c r="P342" s="200"/>
    </row>
    <row r="343" spans="1:16">
      <c r="A343" s="112" t="s">
        <v>2393</v>
      </c>
      <c r="B343" s="112" t="s">
        <v>2842</v>
      </c>
      <c r="C343" s="106">
        <v>2328</v>
      </c>
      <c r="D343" s="106" t="s">
        <v>1106</v>
      </c>
      <c r="E343" s="150">
        <v>353.51</v>
      </c>
      <c r="F343" s="150">
        <v>0</v>
      </c>
      <c r="G343" s="150">
        <v>0</v>
      </c>
      <c r="H343" s="150">
        <v>0</v>
      </c>
      <c r="I343" s="208">
        <f t="shared" si="7"/>
        <v>353.51</v>
      </c>
      <c r="J343" s="163" t="str">
        <f>VLOOKUP($C343,'CEDARS School FRPL'!$C$4:$F$2348,4,FALSE)</f>
        <v>No</v>
      </c>
      <c r="K343" s="140"/>
      <c r="L343" s="140"/>
      <c r="M343" s="141">
        <f>VLOOKUP($C343,'CEDARS School FRPL'!$C$4:$F$2348,3,FALSE)</f>
        <v>0.42030000000000001</v>
      </c>
      <c r="O343" s="199"/>
      <c r="P343" s="200"/>
    </row>
    <row r="344" spans="1:16">
      <c r="A344" s="112" t="s">
        <v>2393</v>
      </c>
      <c r="B344" s="112" t="s">
        <v>2842</v>
      </c>
      <c r="C344" s="106">
        <v>2329</v>
      </c>
      <c r="D344" s="106" t="s">
        <v>1107</v>
      </c>
      <c r="E344" s="150">
        <v>222.12</v>
      </c>
      <c r="F344" s="150">
        <v>10.7</v>
      </c>
      <c r="G344" s="150">
        <v>0</v>
      </c>
      <c r="H344" s="150">
        <v>0</v>
      </c>
      <c r="I344" s="208">
        <f t="shared" si="7"/>
        <v>232.82</v>
      </c>
      <c r="J344" s="163" t="str">
        <f>VLOOKUP($C344,'CEDARS School FRPL'!$C$4:$F$2348,4,FALSE)</f>
        <v>No</v>
      </c>
      <c r="K344" s="140"/>
      <c r="L344" s="140"/>
      <c r="M344" s="141">
        <f>VLOOKUP($C344,'CEDARS School FRPL'!$C$4:$F$2348,3,FALSE)</f>
        <v>0.33300000000000002</v>
      </c>
      <c r="O344" s="199"/>
      <c r="P344" s="200"/>
    </row>
    <row r="345" spans="1:16">
      <c r="A345" s="112" t="s">
        <v>2393</v>
      </c>
      <c r="B345" s="112" t="s">
        <v>2842</v>
      </c>
      <c r="C345" s="106">
        <v>1987</v>
      </c>
      <c r="D345" s="106" t="s">
        <v>1105</v>
      </c>
      <c r="E345" s="150">
        <v>23.46</v>
      </c>
      <c r="F345" s="150">
        <v>0</v>
      </c>
      <c r="G345" s="150">
        <v>0</v>
      </c>
      <c r="H345" s="150">
        <v>0</v>
      </c>
      <c r="I345" s="208">
        <f t="shared" si="7"/>
        <v>23.46</v>
      </c>
      <c r="J345" s="163" t="str">
        <f>VLOOKUP($C345,'CEDARS School FRPL'!$C$4:$F$2348,4,FALSE)</f>
        <v>Yes</v>
      </c>
      <c r="K345" s="140"/>
      <c r="L345" s="140"/>
      <c r="M345" s="141">
        <f>VLOOKUP($C345,'CEDARS School FRPL'!$C$4:$F$2348,3,FALSE)</f>
        <v>0.60170000000000001</v>
      </c>
      <c r="O345" s="199"/>
      <c r="P345" s="200"/>
    </row>
    <row r="346" spans="1:16">
      <c r="A346" s="112" t="s">
        <v>2393</v>
      </c>
      <c r="B346" s="112" t="s">
        <v>2842</v>
      </c>
      <c r="C346" s="106">
        <v>2570</v>
      </c>
      <c r="D346" s="106" t="s">
        <v>1108</v>
      </c>
      <c r="E346" s="150">
        <v>232.34</v>
      </c>
      <c r="F346" s="150">
        <v>0</v>
      </c>
      <c r="G346" s="150">
        <v>0</v>
      </c>
      <c r="H346" s="150">
        <v>0</v>
      </c>
      <c r="I346" s="208">
        <f t="shared" si="7"/>
        <v>232.34</v>
      </c>
      <c r="J346" s="163" t="str">
        <f>VLOOKUP($C346,'CEDARS School FRPL'!$C$4:$F$2348,4,FALSE)</f>
        <v>No</v>
      </c>
      <c r="K346" s="140"/>
      <c r="L346" s="140"/>
      <c r="M346" s="141">
        <f>VLOOKUP($C346,'CEDARS School FRPL'!$C$4:$F$2348,3,FALSE)</f>
        <v>0.4249</v>
      </c>
      <c r="O346" s="199"/>
      <c r="P346" s="200"/>
    </row>
    <row r="347" spans="1:16">
      <c r="A347" s="112" t="s">
        <v>2457</v>
      </c>
      <c r="B347" s="112" t="s">
        <v>2843</v>
      </c>
      <c r="C347" s="106">
        <v>1825</v>
      </c>
      <c r="D347" s="106" t="s">
        <v>1426</v>
      </c>
      <c r="E347" s="150">
        <v>21.1</v>
      </c>
      <c r="F347" s="150">
        <v>6.2200000000000006</v>
      </c>
      <c r="G347" s="150">
        <v>0</v>
      </c>
      <c r="H347" s="150">
        <v>0</v>
      </c>
      <c r="I347" s="208">
        <f t="shared" si="7"/>
        <v>27.32</v>
      </c>
      <c r="J347" s="163" t="str">
        <f>VLOOKUP($C347,'CEDARS School FRPL'!$C$4:$F$2348,4,FALSE)</f>
        <v>Yes</v>
      </c>
      <c r="K347" s="140"/>
      <c r="L347" s="140"/>
      <c r="M347" s="141">
        <f>VLOOKUP($C347,'CEDARS School FRPL'!$C$4:$F$2348,3,FALSE)</f>
        <v>0.69789999999999996</v>
      </c>
      <c r="O347" s="199"/>
      <c r="P347" s="200"/>
    </row>
    <row r="348" spans="1:16">
      <c r="A348" s="112" t="s">
        <v>2457</v>
      </c>
      <c r="B348" s="112" t="s">
        <v>2843</v>
      </c>
      <c r="C348" s="106">
        <v>3454</v>
      </c>
      <c r="D348" s="106" t="s">
        <v>1438</v>
      </c>
      <c r="E348" s="150">
        <v>280.58</v>
      </c>
      <c r="F348" s="150">
        <v>0</v>
      </c>
      <c r="G348" s="150">
        <v>0</v>
      </c>
      <c r="H348" s="150">
        <v>0</v>
      </c>
      <c r="I348" s="208">
        <f t="shared" si="7"/>
        <v>280.58</v>
      </c>
      <c r="J348" s="163" t="str">
        <f>VLOOKUP($C348,'CEDARS School FRPL'!$C$4:$F$2348,4,FALSE)</f>
        <v>No</v>
      </c>
      <c r="K348" s="140"/>
      <c r="L348" s="140"/>
      <c r="M348" s="141">
        <f>VLOOKUP($C348,'CEDARS School FRPL'!$C$4:$F$2348,3,FALSE)</f>
        <v>0.37430000000000002</v>
      </c>
      <c r="O348" s="199"/>
      <c r="P348" s="200"/>
    </row>
    <row r="349" spans="1:16">
      <c r="A349" s="112" t="s">
        <v>2457</v>
      </c>
      <c r="B349" s="112" t="s">
        <v>2843</v>
      </c>
      <c r="C349" s="106">
        <v>3457</v>
      </c>
      <c r="D349" s="106" t="s">
        <v>1441</v>
      </c>
      <c r="E349" s="150">
        <v>432.3</v>
      </c>
      <c r="F349" s="150">
        <v>0</v>
      </c>
      <c r="G349" s="150">
        <v>0</v>
      </c>
      <c r="H349" s="150">
        <v>0</v>
      </c>
      <c r="I349" s="208">
        <f t="shared" si="7"/>
        <v>432.3</v>
      </c>
      <c r="J349" s="163" t="str">
        <f>VLOOKUP($C349,'CEDARS School FRPL'!$C$4:$F$2348,4,FALSE)</f>
        <v>No</v>
      </c>
      <c r="K349" s="140"/>
      <c r="L349" s="140"/>
      <c r="M349" s="141">
        <f>VLOOKUP($C349,'CEDARS School FRPL'!$C$4:$F$2348,3,FALSE)</f>
        <v>0.41620000000000001</v>
      </c>
      <c r="O349" s="199"/>
      <c r="P349" s="200"/>
    </row>
    <row r="350" spans="1:16">
      <c r="A350" s="112" t="s">
        <v>2457</v>
      </c>
      <c r="B350" s="112" t="s">
        <v>2843</v>
      </c>
      <c r="C350" s="106">
        <v>2425</v>
      </c>
      <c r="D350" s="106" t="s">
        <v>1429</v>
      </c>
      <c r="E350" s="150">
        <v>1266.78</v>
      </c>
      <c r="F350" s="150">
        <v>44.79</v>
      </c>
      <c r="G350" s="150">
        <v>0</v>
      </c>
      <c r="H350" s="150">
        <v>0.19</v>
      </c>
      <c r="I350" s="208">
        <f t="shared" si="7"/>
        <v>1311.76</v>
      </c>
      <c r="J350" s="163" t="str">
        <f>VLOOKUP($C350,'CEDARS School FRPL'!$C$4:$F$2348,4,FALSE)</f>
        <v>Yes</v>
      </c>
      <c r="K350" s="140"/>
      <c r="L350" s="140"/>
      <c r="M350" s="141">
        <f>VLOOKUP($C350,'CEDARS School FRPL'!$C$4:$F$2348,3,FALSE)</f>
        <v>0.77100000000000002</v>
      </c>
      <c r="O350" s="199"/>
      <c r="P350" s="200"/>
    </row>
    <row r="351" spans="1:16">
      <c r="A351" s="112" t="s">
        <v>2457</v>
      </c>
      <c r="B351" s="112" t="s">
        <v>2843</v>
      </c>
      <c r="C351" s="106">
        <v>5411</v>
      </c>
      <c r="D351" s="106" t="s">
        <v>1449</v>
      </c>
      <c r="E351" s="150">
        <v>0</v>
      </c>
      <c r="F351" s="150">
        <v>0.37</v>
      </c>
      <c r="G351" s="150">
        <v>204.1</v>
      </c>
      <c r="H351" s="150">
        <v>0</v>
      </c>
      <c r="I351" s="208">
        <f t="shared" si="7"/>
        <v>204.47</v>
      </c>
      <c r="J351" s="163" t="str">
        <f>VLOOKUP($C351,'CEDARS School FRPL'!$C$4:$F$2348,4,FALSE)</f>
        <v>Yes</v>
      </c>
      <c r="K351" s="140"/>
      <c r="L351" s="140"/>
      <c r="M351" s="141">
        <f>VLOOKUP($C351,'CEDARS School FRPL'!$C$4:$F$2348,3,FALSE)</f>
        <v>0.70579999999999998</v>
      </c>
      <c r="O351" s="199"/>
      <c r="P351" s="200"/>
    </row>
    <row r="352" spans="1:16">
      <c r="A352" s="112" t="s">
        <v>2457</v>
      </c>
      <c r="B352" s="112" t="s">
        <v>2843</v>
      </c>
      <c r="C352" s="106">
        <v>2943</v>
      </c>
      <c r="D352" s="106" t="s">
        <v>1432</v>
      </c>
      <c r="E352" s="150">
        <v>232.98</v>
      </c>
      <c r="F352" s="150">
        <v>0</v>
      </c>
      <c r="G352" s="150">
        <v>0</v>
      </c>
      <c r="H352" s="150">
        <v>0</v>
      </c>
      <c r="I352" s="208">
        <f t="shared" si="7"/>
        <v>232.98</v>
      </c>
      <c r="J352" s="163" t="str">
        <f>VLOOKUP($C352,'CEDARS School FRPL'!$C$4:$F$2348,4,FALSE)</f>
        <v>Yes</v>
      </c>
      <c r="K352" s="140"/>
      <c r="L352" s="140"/>
      <c r="M352" s="141">
        <f>VLOOKUP($C352,'CEDARS School FRPL'!$C$4:$F$2348,3,FALSE)</f>
        <v>0.70650000000000002</v>
      </c>
      <c r="O352" s="199"/>
      <c r="P352" s="200"/>
    </row>
    <row r="353" spans="1:16">
      <c r="A353" s="112" t="s">
        <v>2457</v>
      </c>
      <c r="B353" s="112" t="s">
        <v>2843</v>
      </c>
      <c r="C353" s="106">
        <v>3455</v>
      </c>
      <c r="D353" s="106" t="s">
        <v>1439</v>
      </c>
      <c r="E353" s="150">
        <v>289.18</v>
      </c>
      <c r="F353" s="150">
        <v>0</v>
      </c>
      <c r="G353" s="150">
        <v>0</v>
      </c>
      <c r="H353" s="150">
        <v>0</v>
      </c>
      <c r="I353" s="208">
        <f t="shared" si="7"/>
        <v>289.18</v>
      </c>
      <c r="J353" s="163" t="str">
        <f>VLOOKUP($C353,'CEDARS School FRPL'!$C$4:$F$2348,4,FALSE)</f>
        <v>Yes</v>
      </c>
      <c r="K353" s="140"/>
      <c r="L353" s="140"/>
      <c r="M353" s="141">
        <f>VLOOKUP($C353,'CEDARS School FRPL'!$C$4:$F$2348,3,FALSE)</f>
        <v>0.71109999999999995</v>
      </c>
      <c r="O353" s="199"/>
      <c r="P353" s="200"/>
    </row>
    <row r="354" spans="1:16">
      <c r="A354" s="112" t="s">
        <v>2457</v>
      </c>
      <c r="B354" s="112" t="s">
        <v>2843</v>
      </c>
      <c r="C354" s="106">
        <v>4396</v>
      </c>
      <c r="D354" s="106" t="s">
        <v>1214</v>
      </c>
      <c r="E354" s="150">
        <v>377.83</v>
      </c>
      <c r="F354" s="150">
        <v>0</v>
      </c>
      <c r="G354" s="150">
        <v>0</v>
      </c>
      <c r="H354" s="150">
        <v>0</v>
      </c>
      <c r="I354" s="208">
        <f t="shared" si="7"/>
        <v>377.83</v>
      </c>
      <c r="J354" s="163" t="str">
        <f>VLOOKUP($C354,'CEDARS School FRPL'!$C$4:$F$2348,4,FALSE)</f>
        <v>Yes</v>
      </c>
      <c r="K354" s="140"/>
      <c r="L354" s="140"/>
      <c r="M354" s="141">
        <f>VLOOKUP($C354,'CEDARS School FRPL'!$C$4:$F$2348,3,FALSE)</f>
        <v>0.58740000000000003</v>
      </c>
      <c r="O354" s="199"/>
      <c r="P354" s="200"/>
    </row>
    <row r="355" spans="1:16">
      <c r="A355" s="112" t="s">
        <v>2457</v>
      </c>
      <c r="B355" s="112" t="s">
        <v>2843</v>
      </c>
      <c r="C355" s="106">
        <v>5387</v>
      </c>
      <c r="D355" s="106" t="s">
        <v>1448</v>
      </c>
      <c r="E355" s="150">
        <v>606.29999999999995</v>
      </c>
      <c r="F355" s="150">
        <v>0</v>
      </c>
      <c r="G355" s="150">
        <v>0</v>
      </c>
      <c r="H355" s="150">
        <v>0</v>
      </c>
      <c r="I355" s="208">
        <f t="shared" si="7"/>
        <v>606.29999999999995</v>
      </c>
      <c r="J355" s="163" t="str">
        <f>VLOOKUP($C355,'CEDARS School FRPL'!$C$4:$F$2348,4,FALSE)</f>
        <v>Yes</v>
      </c>
      <c r="K355" s="140"/>
      <c r="L355" s="140"/>
      <c r="M355" s="141">
        <f>VLOOKUP($C355,'CEDARS School FRPL'!$C$4:$F$2348,3,FALSE)</f>
        <v>0.84670000000000001</v>
      </c>
      <c r="O355" s="199"/>
      <c r="P355" s="200"/>
    </row>
    <row r="356" spans="1:16">
      <c r="A356" s="112" t="s">
        <v>2457</v>
      </c>
      <c r="B356" s="112" t="s">
        <v>2843</v>
      </c>
      <c r="C356" s="106">
        <v>5027</v>
      </c>
      <c r="D356" s="106" t="s">
        <v>1444</v>
      </c>
      <c r="E356" s="150">
        <v>726.14</v>
      </c>
      <c r="F356" s="150">
        <v>0</v>
      </c>
      <c r="G356" s="150">
        <v>0</v>
      </c>
      <c r="H356" s="150">
        <v>0</v>
      </c>
      <c r="I356" s="208">
        <f t="shared" si="7"/>
        <v>726.14</v>
      </c>
      <c r="J356" s="163" t="str">
        <f>VLOOKUP($C356,'CEDARS School FRPL'!$C$4:$F$2348,4,FALSE)</f>
        <v>Yes</v>
      </c>
      <c r="K356" s="140"/>
      <c r="L356" s="140"/>
      <c r="M356" s="141">
        <f>VLOOKUP($C356,'CEDARS School FRPL'!$C$4:$F$2348,3,FALSE)</f>
        <v>0.60250000000000004</v>
      </c>
      <c r="O356" s="199"/>
      <c r="P356" s="200"/>
    </row>
    <row r="357" spans="1:16">
      <c r="A357" s="112" t="s">
        <v>2457</v>
      </c>
      <c r="B357" s="112" t="s">
        <v>2843</v>
      </c>
      <c r="C357" s="106">
        <v>3298</v>
      </c>
      <c r="D357" s="106" t="s">
        <v>1436</v>
      </c>
      <c r="E357" s="150">
        <v>388.41</v>
      </c>
      <c r="F357" s="150">
        <v>0</v>
      </c>
      <c r="G357" s="150">
        <v>0</v>
      </c>
      <c r="H357" s="150">
        <v>0</v>
      </c>
      <c r="I357" s="208">
        <f t="shared" si="7"/>
        <v>388.41</v>
      </c>
      <c r="J357" s="163" t="str">
        <f>VLOOKUP($C357,'CEDARS School FRPL'!$C$4:$F$2348,4,FALSE)</f>
        <v>Yes</v>
      </c>
      <c r="K357" s="140"/>
      <c r="L357" s="140"/>
      <c r="M357" s="141">
        <f>VLOOKUP($C357,'CEDARS School FRPL'!$C$4:$F$2348,3,FALSE)</f>
        <v>0.67910000000000004</v>
      </c>
      <c r="O357" s="199"/>
      <c r="P357" s="200"/>
    </row>
    <row r="358" spans="1:16">
      <c r="A358" s="112" t="s">
        <v>2457</v>
      </c>
      <c r="B358" s="112" t="s">
        <v>2843</v>
      </c>
      <c r="C358" s="106">
        <v>3248</v>
      </c>
      <c r="D358" s="106" t="s">
        <v>1434</v>
      </c>
      <c r="E358" s="150">
        <v>696.94</v>
      </c>
      <c r="F358" s="150">
        <v>0</v>
      </c>
      <c r="G358" s="150">
        <v>0</v>
      </c>
      <c r="H358" s="150">
        <v>0</v>
      </c>
      <c r="I358" s="208">
        <f t="shared" si="7"/>
        <v>696.94</v>
      </c>
      <c r="J358" s="163" t="str">
        <f>VLOOKUP($C358,'CEDARS School FRPL'!$C$4:$F$2348,4,FALSE)</f>
        <v>Yes</v>
      </c>
      <c r="K358" s="140"/>
      <c r="L358" s="140"/>
      <c r="M358" s="141">
        <f>VLOOKUP($C358,'CEDARS School FRPL'!$C$4:$F$2348,3,FALSE)</f>
        <v>0.69710000000000005</v>
      </c>
      <c r="O358" s="199"/>
      <c r="P358" s="200"/>
    </row>
    <row r="359" spans="1:16">
      <c r="A359" s="112" t="s">
        <v>2457</v>
      </c>
      <c r="B359" s="112" t="s">
        <v>2843</v>
      </c>
      <c r="C359" s="106">
        <v>3117</v>
      </c>
      <c r="D359" s="106" t="s">
        <v>1433</v>
      </c>
      <c r="E359" s="150">
        <v>447.31</v>
      </c>
      <c r="F359" s="150">
        <v>0</v>
      </c>
      <c r="G359" s="150">
        <v>0</v>
      </c>
      <c r="H359" s="150">
        <v>0</v>
      </c>
      <c r="I359" s="208">
        <f t="shared" si="7"/>
        <v>447.31</v>
      </c>
      <c r="J359" s="163" t="str">
        <f>VLOOKUP($C359,'CEDARS School FRPL'!$C$4:$F$2348,4,FALSE)</f>
        <v>No</v>
      </c>
      <c r="K359" s="140"/>
      <c r="L359" s="140"/>
      <c r="M359" s="141">
        <f>VLOOKUP($C359,'CEDARS School FRPL'!$C$4:$F$2348,3,FALSE)</f>
        <v>0.35970000000000002</v>
      </c>
      <c r="O359" s="199"/>
      <c r="P359" s="200"/>
    </row>
    <row r="360" spans="1:16">
      <c r="A360" s="112" t="s">
        <v>2457</v>
      </c>
      <c r="B360" s="112" t="s">
        <v>2843</v>
      </c>
      <c r="C360" s="106">
        <v>3351</v>
      </c>
      <c r="D360" s="106" t="s">
        <v>1437</v>
      </c>
      <c r="E360" s="150">
        <v>473.7</v>
      </c>
      <c r="F360" s="150">
        <v>0</v>
      </c>
      <c r="G360" s="150">
        <v>0</v>
      </c>
      <c r="H360" s="150">
        <v>0</v>
      </c>
      <c r="I360" s="208">
        <f t="shared" si="7"/>
        <v>473.7</v>
      </c>
      <c r="J360" s="163" t="str">
        <f>VLOOKUP($C360,'CEDARS School FRPL'!$C$4:$F$2348,4,FALSE)</f>
        <v>Yes</v>
      </c>
      <c r="K360" s="140"/>
      <c r="L360" s="140"/>
      <c r="M360" s="141">
        <f>VLOOKUP($C360,'CEDARS School FRPL'!$C$4:$F$2348,3,FALSE)</f>
        <v>0.69879999999999998</v>
      </c>
      <c r="O360" s="199"/>
      <c r="P360" s="200"/>
    </row>
    <row r="361" spans="1:16">
      <c r="A361" s="112" t="s">
        <v>2457</v>
      </c>
      <c r="B361" s="112" t="s">
        <v>2843</v>
      </c>
      <c r="C361" s="106">
        <v>3456</v>
      </c>
      <c r="D361" s="106" t="s">
        <v>1440</v>
      </c>
      <c r="E361" s="150">
        <v>1083.73</v>
      </c>
      <c r="F361" s="150">
        <v>117.3</v>
      </c>
      <c r="G361" s="150">
        <v>0</v>
      </c>
      <c r="H361" s="150">
        <v>0.17</v>
      </c>
      <c r="I361" s="208">
        <f t="shared" si="7"/>
        <v>1201.2</v>
      </c>
      <c r="J361" s="163" t="str">
        <f>VLOOKUP($C361,'CEDARS School FRPL'!$C$4:$F$2348,4,FALSE)</f>
        <v>No</v>
      </c>
      <c r="K361" s="140"/>
      <c r="L361" s="140"/>
      <c r="M361" s="141">
        <f>VLOOKUP($C361,'CEDARS School FRPL'!$C$4:$F$2348,3,FALSE)</f>
        <v>0.46479999999999999</v>
      </c>
      <c r="O361" s="199"/>
      <c r="P361" s="200"/>
    </row>
    <row r="362" spans="1:16">
      <c r="A362" s="112" t="s">
        <v>2457</v>
      </c>
      <c r="B362" s="112" t="s">
        <v>2843</v>
      </c>
      <c r="C362" s="106">
        <v>2652</v>
      </c>
      <c r="D362" s="106" t="s">
        <v>1431</v>
      </c>
      <c r="E362" s="150">
        <v>592.9</v>
      </c>
      <c r="F362" s="150">
        <v>0</v>
      </c>
      <c r="G362" s="150">
        <v>0</v>
      </c>
      <c r="H362" s="150">
        <v>0</v>
      </c>
      <c r="I362" s="208">
        <f t="shared" si="7"/>
        <v>592.9</v>
      </c>
      <c r="J362" s="163" t="str">
        <f>VLOOKUP($C362,'CEDARS School FRPL'!$C$4:$F$2348,4,FALSE)</f>
        <v>Yes</v>
      </c>
      <c r="K362" s="140"/>
      <c r="L362" s="140"/>
      <c r="M362" s="141">
        <f>VLOOKUP($C362,'CEDARS School FRPL'!$C$4:$F$2348,3,FALSE)</f>
        <v>0.8206</v>
      </c>
      <c r="O362" s="199"/>
      <c r="P362" s="200"/>
    </row>
    <row r="363" spans="1:16">
      <c r="A363" s="112" t="s">
        <v>2457</v>
      </c>
      <c r="B363" s="112" t="s">
        <v>2843</v>
      </c>
      <c r="C363" s="106">
        <v>3602</v>
      </c>
      <c r="D363" s="106" t="s">
        <v>1442</v>
      </c>
      <c r="E363" s="150">
        <v>580.79999999999995</v>
      </c>
      <c r="F363" s="150">
        <v>0</v>
      </c>
      <c r="G363" s="150">
        <v>0</v>
      </c>
      <c r="H363" s="150">
        <v>0</v>
      </c>
      <c r="I363" s="208">
        <f t="shared" si="7"/>
        <v>580.79999999999995</v>
      </c>
      <c r="J363" s="163" t="str">
        <f>VLOOKUP($C363,'CEDARS School FRPL'!$C$4:$F$2348,4,FALSE)</f>
        <v>Yes</v>
      </c>
      <c r="K363" s="140"/>
      <c r="L363" s="140"/>
      <c r="M363" s="141">
        <f>VLOOKUP($C363,'CEDARS School FRPL'!$C$4:$F$2348,3,FALSE)</f>
        <v>0.85980000000000001</v>
      </c>
      <c r="O363" s="199"/>
      <c r="P363" s="200"/>
    </row>
    <row r="364" spans="1:16">
      <c r="A364" s="112" t="s">
        <v>2457</v>
      </c>
      <c r="B364" s="112" t="s">
        <v>2843</v>
      </c>
      <c r="C364" s="106">
        <v>5364</v>
      </c>
      <c r="D364" s="106" t="s">
        <v>1446</v>
      </c>
      <c r="E364" s="150">
        <v>265.98</v>
      </c>
      <c r="F364" s="150">
        <v>0</v>
      </c>
      <c r="G364" s="150">
        <v>0</v>
      </c>
      <c r="H364" s="150">
        <v>0</v>
      </c>
      <c r="I364" s="208">
        <f t="shared" si="7"/>
        <v>265.98</v>
      </c>
      <c r="J364" s="163" t="str">
        <f>VLOOKUP($C364,'CEDARS School FRPL'!$C$4:$F$2348,4,FALSE)</f>
        <v>No</v>
      </c>
      <c r="K364" s="140"/>
      <c r="L364" s="140"/>
      <c r="M364" s="141">
        <f>VLOOKUP($C364,'CEDARS School FRPL'!$C$4:$F$2348,3,FALSE)</f>
        <v>0.32990000000000003</v>
      </c>
      <c r="O364" s="199"/>
      <c r="P364" s="200"/>
    </row>
    <row r="365" spans="1:16">
      <c r="A365" s="112" t="s">
        <v>2457</v>
      </c>
      <c r="B365" s="112" t="s">
        <v>2843</v>
      </c>
      <c r="C365" s="106">
        <v>3763</v>
      </c>
      <c r="D365" s="106" t="s">
        <v>1443</v>
      </c>
      <c r="E365" s="150">
        <v>273.89999999999998</v>
      </c>
      <c r="F365" s="150">
        <v>0</v>
      </c>
      <c r="G365" s="150">
        <v>0</v>
      </c>
      <c r="H365" s="150">
        <v>0</v>
      </c>
      <c r="I365" s="208">
        <f t="shared" si="7"/>
        <v>273.89999999999998</v>
      </c>
      <c r="J365" s="163" t="str">
        <f>VLOOKUP($C365,'CEDARS School FRPL'!$C$4:$F$2348,4,FALSE)</f>
        <v>Yes</v>
      </c>
      <c r="K365" s="140"/>
      <c r="L365" s="140"/>
      <c r="M365" s="141">
        <f>VLOOKUP($C365,'CEDARS School FRPL'!$C$4:$F$2348,3,FALSE)</f>
        <v>0.50380000000000003</v>
      </c>
      <c r="O365" s="199"/>
      <c r="P365" s="200"/>
    </row>
    <row r="366" spans="1:16">
      <c r="A366" s="112" t="s">
        <v>2457</v>
      </c>
      <c r="B366" s="112" t="s">
        <v>2843</v>
      </c>
      <c r="C366" s="106">
        <v>2189</v>
      </c>
      <c r="D366" s="106" t="s">
        <v>1428</v>
      </c>
      <c r="E366" s="150">
        <v>392.9</v>
      </c>
      <c r="F366" s="150">
        <v>0</v>
      </c>
      <c r="G366" s="150">
        <v>0</v>
      </c>
      <c r="H366" s="150">
        <v>0</v>
      </c>
      <c r="I366" s="208">
        <f t="shared" si="7"/>
        <v>392.9</v>
      </c>
      <c r="J366" s="163" t="str">
        <f>VLOOKUP($C366,'CEDARS School FRPL'!$C$4:$F$2348,4,FALSE)</f>
        <v>Yes</v>
      </c>
      <c r="K366" s="140"/>
      <c r="L366" s="140"/>
      <c r="M366" s="141">
        <f>VLOOKUP($C366,'CEDARS School FRPL'!$C$4:$F$2348,3,FALSE)</f>
        <v>0.8216</v>
      </c>
      <c r="O366" s="199"/>
      <c r="P366" s="200"/>
    </row>
    <row r="367" spans="1:16">
      <c r="A367" s="112" t="s">
        <v>2457</v>
      </c>
      <c r="B367" s="112" t="s">
        <v>2843</v>
      </c>
      <c r="C367" s="106">
        <v>5365</v>
      </c>
      <c r="D367" s="106" t="s">
        <v>1447</v>
      </c>
      <c r="E367" s="150">
        <v>404.43</v>
      </c>
      <c r="F367" s="150">
        <v>0</v>
      </c>
      <c r="G367" s="150">
        <v>0</v>
      </c>
      <c r="H367" s="150">
        <v>0</v>
      </c>
      <c r="I367" s="208">
        <f t="shared" si="7"/>
        <v>404.43</v>
      </c>
      <c r="J367" s="163" t="str">
        <f>VLOOKUP($C367,'CEDARS School FRPL'!$C$4:$F$2348,4,FALSE)</f>
        <v>Yes</v>
      </c>
      <c r="K367" s="140"/>
      <c r="L367" s="140"/>
      <c r="M367" s="141">
        <f>VLOOKUP($C367,'CEDARS School FRPL'!$C$4:$F$2348,3,FALSE)</f>
        <v>0.5181</v>
      </c>
      <c r="O367" s="199"/>
      <c r="P367" s="200"/>
    </row>
    <row r="368" spans="1:16">
      <c r="A368" s="112" t="s">
        <v>2457</v>
      </c>
      <c r="B368" s="112" t="s">
        <v>2843</v>
      </c>
      <c r="C368" s="106">
        <v>1880</v>
      </c>
      <c r="D368" s="106" t="s">
        <v>2844</v>
      </c>
      <c r="E368" s="150">
        <v>0.91</v>
      </c>
      <c r="F368" s="150">
        <v>0</v>
      </c>
      <c r="G368" s="150">
        <v>0</v>
      </c>
      <c r="H368" s="150">
        <v>0</v>
      </c>
      <c r="I368" s="208">
        <f t="shared" si="7"/>
        <v>0.91</v>
      </c>
      <c r="J368" s="163" t="str">
        <f>VLOOKUP($C368,'CEDARS School FRPL'!$C$4:$F$2348,4,FALSE)</f>
        <v>Yes</v>
      </c>
      <c r="K368" s="140"/>
      <c r="L368" s="140"/>
      <c r="M368" s="141">
        <f>VLOOKUP($C368,'CEDARS School FRPL'!$C$4:$F$2348,3,FALSE)</f>
        <v>0.66669999999999996</v>
      </c>
      <c r="O368" s="199"/>
      <c r="P368" s="200"/>
    </row>
    <row r="369" spans="1:16">
      <c r="A369" s="211" t="s">
        <v>2457</v>
      </c>
      <c r="B369" s="201" t="s">
        <v>2843</v>
      </c>
      <c r="C369" s="212">
        <v>1881</v>
      </c>
      <c r="D369" s="106" t="s">
        <v>3374</v>
      </c>
      <c r="E369" s="150">
        <v>0.22</v>
      </c>
      <c r="F369" s="150">
        <v>0</v>
      </c>
      <c r="G369" s="150">
        <v>0</v>
      </c>
      <c r="H369" s="150">
        <v>0</v>
      </c>
      <c r="I369" s="208">
        <f t="shared" si="7"/>
        <v>0.22</v>
      </c>
      <c r="J369" s="163" t="str">
        <f>VLOOKUP($C369,'CEDARS School FRPL'!$C$4:$F$2348,4,FALSE)</f>
        <v>No</v>
      </c>
      <c r="K369" s="140"/>
      <c r="L369" s="140"/>
      <c r="M369" s="141">
        <f>VLOOKUP($C369,'CEDARS School FRPL'!$C$4:$F$2348,3,FALSE)</f>
        <v>0</v>
      </c>
      <c r="N369" s="141" t="s">
        <v>3345</v>
      </c>
      <c r="O369" s="199"/>
      <c r="P369" s="200"/>
    </row>
    <row r="370" spans="1:16">
      <c r="A370" s="112" t="s">
        <v>2457</v>
      </c>
      <c r="B370" s="112" t="s">
        <v>2843</v>
      </c>
      <c r="C370" s="106">
        <v>1882</v>
      </c>
      <c r="D370" s="106" t="s">
        <v>1427</v>
      </c>
      <c r="E370" s="150">
        <v>3.39</v>
      </c>
      <c r="F370" s="150">
        <v>0</v>
      </c>
      <c r="G370" s="150">
        <v>0</v>
      </c>
      <c r="H370" s="150">
        <v>0</v>
      </c>
      <c r="I370" s="208">
        <f t="shared" si="7"/>
        <v>3.39</v>
      </c>
      <c r="J370" s="163" t="str">
        <f>VLOOKUP($C370,'CEDARS School FRPL'!$C$4:$F$2348,4,FALSE)</f>
        <v>Yes</v>
      </c>
      <c r="K370" s="140"/>
      <c r="L370" s="140"/>
      <c r="M370" s="141">
        <f>VLOOKUP($C370,'CEDARS School FRPL'!$C$4:$F$2348,3,FALSE)</f>
        <v>0.59050000000000002</v>
      </c>
      <c r="O370" s="199"/>
      <c r="P370" s="200"/>
    </row>
    <row r="371" spans="1:16">
      <c r="A371" s="112" t="s">
        <v>2457</v>
      </c>
      <c r="B371" s="112" t="s">
        <v>2843</v>
      </c>
      <c r="C371" s="106">
        <v>3500</v>
      </c>
      <c r="D371" s="106" t="s">
        <v>3218</v>
      </c>
      <c r="E371" s="150">
        <v>969.05</v>
      </c>
      <c r="F371" s="150">
        <v>0</v>
      </c>
      <c r="G371" s="150">
        <v>0</v>
      </c>
      <c r="H371" s="150">
        <v>0</v>
      </c>
      <c r="I371" s="208">
        <f t="shared" si="7"/>
        <v>969.05</v>
      </c>
      <c r="J371" s="163" t="str">
        <f>VLOOKUP($C371,'CEDARS School FRPL'!$C$4:$F$2348,4,FALSE)</f>
        <v>Yes</v>
      </c>
      <c r="K371" s="140"/>
      <c r="L371" s="140"/>
      <c r="M371" s="141">
        <f>VLOOKUP($C371,'CEDARS School FRPL'!$C$4:$F$2348,3,FALSE)</f>
        <v>0.67879999999999996</v>
      </c>
      <c r="O371" s="199"/>
      <c r="P371" s="200"/>
    </row>
    <row r="372" spans="1:16">
      <c r="A372" s="112" t="s">
        <v>2457</v>
      </c>
      <c r="B372" s="112" t="s">
        <v>2843</v>
      </c>
      <c r="C372" s="106">
        <v>2651</v>
      </c>
      <c r="D372" s="106" t="s">
        <v>1430</v>
      </c>
      <c r="E372" s="150">
        <v>275</v>
      </c>
      <c r="F372" s="150">
        <v>0</v>
      </c>
      <c r="G372" s="150">
        <v>0</v>
      </c>
      <c r="H372" s="150">
        <v>0</v>
      </c>
      <c r="I372" s="208">
        <f t="shared" si="7"/>
        <v>275</v>
      </c>
      <c r="J372" s="163" t="str">
        <f>VLOOKUP($C372,'CEDARS School FRPL'!$C$4:$F$2348,4,FALSE)</f>
        <v>Yes</v>
      </c>
      <c r="K372" s="140"/>
      <c r="L372" s="140"/>
      <c r="M372" s="141">
        <f>VLOOKUP($C372,'CEDARS School FRPL'!$C$4:$F$2348,3,FALSE)</f>
        <v>0.8921</v>
      </c>
      <c r="O372" s="199"/>
      <c r="P372" s="200"/>
    </row>
    <row r="373" spans="1:16">
      <c r="A373" s="112" t="s">
        <v>2457</v>
      </c>
      <c r="B373" s="112" t="s">
        <v>2843</v>
      </c>
      <c r="C373" s="106">
        <v>5297</v>
      </c>
      <c r="D373" s="106" t="s">
        <v>1445</v>
      </c>
      <c r="E373" s="150">
        <v>15.3</v>
      </c>
      <c r="F373" s="150">
        <v>0</v>
      </c>
      <c r="G373" s="150">
        <v>0</v>
      </c>
      <c r="H373" s="150">
        <v>0</v>
      </c>
      <c r="I373" s="208">
        <f t="shared" si="7"/>
        <v>15.3</v>
      </c>
      <c r="J373" s="163" t="str">
        <f>VLOOKUP($C373,'CEDARS School FRPL'!$C$4:$F$2348,4,FALSE)</f>
        <v>Yes</v>
      </c>
      <c r="K373" s="140"/>
      <c r="L373" s="140"/>
      <c r="M373" s="141">
        <f>VLOOKUP($C373,'CEDARS School FRPL'!$C$4:$F$2348,3,FALSE)</f>
        <v>0.54590000000000005</v>
      </c>
      <c r="O373" s="199"/>
      <c r="P373" s="200"/>
    </row>
    <row r="374" spans="1:16">
      <c r="A374" s="112" t="s">
        <v>2457</v>
      </c>
      <c r="B374" s="112" t="s">
        <v>2843</v>
      </c>
      <c r="C374" s="106">
        <v>3249</v>
      </c>
      <c r="D374" s="106" t="s">
        <v>1435</v>
      </c>
      <c r="E374" s="150">
        <v>402.8</v>
      </c>
      <c r="F374" s="150">
        <v>0</v>
      </c>
      <c r="G374" s="150">
        <v>0</v>
      </c>
      <c r="H374" s="150">
        <v>0</v>
      </c>
      <c r="I374" s="208">
        <f t="shared" si="7"/>
        <v>402.8</v>
      </c>
      <c r="J374" s="163" t="str">
        <f>VLOOKUP($C374,'CEDARS School FRPL'!$C$4:$F$2348,4,FALSE)</f>
        <v>Yes</v>
      </c>
      <c r="K374" s="140"/>
      <c r="L374" s="140"/>
      <c r="M374" s="141">
        <f>VLOOKUP($C374,'CEDARS School FRPL'!$C$4:$F$2348,3,FALSE)</f>
        <v>0.80459999999999998</v>
      </c>
      <c r="O374" s="199"/>
      <c r="P374" s="200"/>
    </row>
    <row r="375" spans="1:16">
      <c r="A375" s="112" t="s">
        <v>2555</v>
      </c>
      <c r="B375" s="112" t="s">
        <v>2845</v>
      </c>
      <c r="C375" s="106">
        <v>3366</v>
      </c>
      <c r="D375" s="106" t="s">
        <v>2152</v>
      </c>
      <c r="E375" s="150">
        <v>255.12</v>
      </c>
      <c r="F375" s="150">
        <v>3.85</v>
      </c>
      <c r="G375" s="150">
        <v>0</v>
      </c>
      <c r="H375" s="150">
        <v>0</v>
      </c>
      <c r="I375" s="208">
        <f t="shared" si="7"/>
        <v>258.97000000000003</v>
      </c>
      <c r="J375" s="163" t="str">
        <f>VLOOKUP($C375,'CEDARS School FRPL'!$C$4:$F$2348,4,FALSE)</f>
        <v>No</v>
      </c>
      <c r="K375" s="140"/>
      <c r="L375" s="140"/>
      <c r="M375" s="141">
        <f>VLOOKUP($C375,'CEDARS School FRPL'!$C$4:$F$2348,3,FALSE)</f>
        <v>0.2908</v>
      </c>
      <c r="O375" s="199"/>
      <c r="P375" s="200"/>
    </row>
    <row r="376" spans="1:16">
      <c r="A376" s="112" t="s">
        <v>2555</v>
      </c>
      <c r="B376" s="112" t="s">
        <v>2845</v>
      </c>
      <c r="C376" s="106">
        <v>2894</v>
      </c>
      <c r="D376" s="106" t="s">
        <v>2151</v>
      </c>
      <c r="E376" s="150">
        <v>266.3</v>
      </c>
      <c r="F376" s="150">
        <v>0</v>
      </c>
      <c r="G376" s="150">
        <v>0</v>
      </c>
      <c r="H376" s="150">
        <v>0</v>
      </c>
      <c r="I376" s="208">
        <f t="shared" si="7"/>
        <v>266.3</v>
      </c>
      <c r="J376" s="163" t="str">
        <f>VLOOKUP($C376,'CEDARS School FRPL'!$C$4:$F$2348,4,FALSE)</f>
        <v>No</v>
      </c>
      <c r="K376" s="140"/>
      <c r="L376" s="140"/>
      <c r="M376" s="141">
        <f>VLOOKUP($C376,'CEDARS School FRPL'!$C$4:$F$2348,3,FALSE)</f>
        <v>0.30099999999999999</v>
      </c>
      <c r="O376" s="199"/>
      <c r="P376" s="200"/>
    </row>
    <row r="377" spans="1:16">
      <c r="A377" s="112" t="s">
        <v>2538</v>
      </c>
      <c r="B377" s="112" t="s">
        <v>2846</v>
      </c>
      <c r="C377" s="106">
        <v>5362</v>
      </c>
      <c r="D377" s="106" t="s">
        <v>2061</v>
      </c>
      <c r="E377" s="150">
        <v>449.78</v>
      </c>
      <c r="F377" s="150">
        <v>49.52</v>
      </c>
      <c r="G377" s="150">
        <v>13.27</v>
      </c>
      <c r="H377" s="150">
        <v>0</v>
      </c>
      <c r="I377" s="208">
        <f t="shared" si="7"/>
        <v>512.56999999999994</v>
      </c>
      <c r="J377" s="163" t="str">
        <f>VLOOKUP($C377,'CEDARS School FRPL'!$C$4:$F$2348,4,FALSE)</f>
        <v>Yes</v>
      </c>
      <c r="K377" s="140"/>
      <c r="L377" s="140"/>
      <c r="M377" s="141">
        <f>VLOOKUP($C377,'CEDARS School FRPL'!$C$4:$F$2348,3,FALSE)</f>
        <v>0.50190000000000001</v>
      </c>
      <c r="O377" s="199"/>
      <c r="P377" s="200"/>
    </row>
    <row r="378" spans="1:16">
      <c r="A378" s="112" t="s">
        <v>2538</v>
      </c>
      <c r="B378" s="112" t="s">
        <v>2846</v>
      </c>
      <c r="C378" s="106">
        <v>5575</v>
      </c>
      <c r="D378" s="106" t="s">
        <v>3183</v>
      </c>
      <c r="E378" s="150">
        <v>0</v>
      </c>
      <c r="F378" s="150">
        <v>0</v>
      </c>
      <c r="G378" s="150">
        <v>3.33</v>
      </c>
      <c r="H378" s="150">
        <v>0</v>
      </c>
      <c r="I378" s="208">
        <f t="shared" si="7"/>
        <v>3.33</v>
      </c>
      <c r="J378" s="163" t="str">
        <f>VLOOKUP($C378,'CEDARS School FRPL'!$C$4:$F$2348,4,FALSE)</f>
        <v>No</v>
      </c>
      <c r="K378" s="140"/>
      <c r="L378" s="140"/>
      <c r="M378" s="141">
        <f>VLOOKUP($C378,'CEDARS School FRPL'!$C$4:$F$2348,3,FALSE)</f>
        <v>0.2185</v>
      </c>
      <c r="O378" s="199"/>
      <c r="P378" s="200"/>
    </row>
    <row r="379" spans="1:16">
      <c r="A379" s="112" t="s">
        <v>2538</v>
      </c>
      <c r="B379" s="112" t="s">
        <v>2846</v>
      </c>
      <c r="C379" s="106">
        <v>2114</v>
      </c>
      <c r="D379" s="106" t="s">
        <v>2059</v>
      </c>
      <c r="E379" s="150">
        <v>689.03</v>
      </c>
      <c r="F379" s="150">
        <v>0</v>
      </c>
      <c r="G379" s="150">
        <v>0</v>
      </c>
      <c r="H379" s="150">
        <v>0</v>
      </c>
      <c r="I379" s="208">
        <f t="shared" si="7"/>
        <v>689.03</v>
      </c>
      <c r="J379" s="163" t="str">
        <f>VLOOKUP($C379,'CEDARS School FRPL'!$C$4:$F$2348,4,FALSE)</f>
        <v>Yes</v>
      </c>
      <c r="K379" s="140"/>
      <c r="L379" s="140"/>
      <c r="M379" s="141">
        <f>VLOOKUP($C379,'CEDARS School FRPL'!$C$4:$F$2348,3,FALSE)</f>
        <v>0.55449999999999999</v>
      </c>
      <c r="O379" s="199"/>
      <c r="P379" s="200"/>
    </row>
    <row r="380" spans="1:16">
      <c r="A380" s="112" t="s">
        <v>2538</v>
      </c>
      <c r="B380" s="112" t="s">
        <v>2846</v>
      </c>
      <c r="C380" s="106">
        <v>3541</v>
      </c>
      <c r="D380" s="106" t="s">
        <v>2060</v>
      </c>
      <c r="E380" s="150">
        <v>376.33</v>
      </c>
      <c r="F380" s="150">
        <v>0</v>
      </c>
      <c r="G380" s="150">
        <v>0</v>
      </c>
      <c r="H380" s="150">
        <v>0</v>
      </c>
      <c r="I380" s="208">
        <f t="shared" si="7"/>
        <v>376.33</v>
      </c>
      <c r="J380" s="163" t="str">
        <f>VLOOKUP($C380,'CEDARS School FRPL'!$C$4:$F$2348,4,FALSE)</f>
        <v>Yes</v>
      </c>
      <c r="K380" s="140"/>
      <c r="L380" s="140"/>
      <c r="M380" s="141">
        <f>VLOOKUP($C380,'CEDARS School FRPL'!$C$4:$F$2348,3,FALSE)</f>
        <v>0.59289999999999998</v>
      </c>
      <c r="O380" s="199"/>
      <c r="P380" s="200"/>
    </row>
    <row r="381" spans="1:16">
      <c r="A381" s="112" t="s">
        <v>2559</v>
      </c>
      <c r="B381" s="112" t="s">
        <v>2847</v>
      </c>
      <c r="C381" s="106">
        <v>2588</v>
      </c>
      <c r="D381" s="106" t="s">
        <v>2163</v>
      </c>
      <c r="E381" s="150">
        <v>153.38999999999999</v>
      </c>
      <c r="F381" s="150">
        <v>0.86</v>
      </c>
      <c r="G381" s="150">
        <v>0</v>
      </c>
      <c r="H381" s="150">
        <v>0</v>
      </c>
      <c r="I381" s="208">
        <f t="shared" si="7"/>
        <v>154.25</v>
      </c>
      <c r="J381" s="163" t="str">
        <f>VLOOKUP($C381,'CEDARS School FRPL'!$C$4:$F$2348,4,FALSE)</f>
        <v>No</v>
      </c>
      <c r="K381" s="140"/>
      <c r="L381" s="140"/>
      <c r="M381" s="141">
        <f>VLOOKUP($C381,'CEDARS School FRPL'!$C$4:$F$2348,3,FALSE)</f>
        <v>0.28220000000000001</v>
      </c>
      <c r="O381" s="199"/>
      <c r="P381" s="200"/>
    </row>
    <row r="382" spans="1:16">
      <c r="A382" s="112" t="s">
        <v>2522</v>
      </c>
      <c r="B382" s="112" t="s">
        <v>2848</v>
      </c>
      <c r="C382" s="106">
        <v>3508</v>
      </c>
      <c r="D382" s="106" t="s">
        <v>1958</v>
      </c>
      <c r="E382" s="150">
        <v>105.04</v>
      </c>
      <c r="F382" s="150">
        <v>4.8099999999999996</v>
      </c>
      <c r="G382" s="150">
        <v>0</v>
      </c>
      <c r="H382" s="150">
        <v>0</v>
      </c>
      <c r="I382" s="208">
        <f t="shared" si="7"/>
        <v>109.85000000000001</v>
      </c>
      <c r="J382" s="163" t="str">
        <f>VLOOKUP($C382,'CEDARS School FRPL'!$C$4:$F$2348,4,FALSE)</f>
        <v>Yes</v>
      </c>
      <c r="K382" s="140"/>
      <c r="L382" s="140"/>
      <c r="M382" s="141">
        <f>VLOOKUP($C382,'CEDARS School FRPL'!$C$4:$F$2348,3,FALSE)</f>
        <v>0.745</v>
      </c>
      <c r="O382" s="199"/>
      <c r="P382" s="200"/>
    </row>
    <row r="383" spans="1:16">
      <c r="A383" s="112" t="s">
        <v>2540</v>
      </c>
      <c r="B383" s="112" t="s">
        <v>2849</v>
      </c>
      <c r="C383" s="106">
        <v>3613</v>
      </c>
      <c r="D383" s="106" t="s">
        <v>1645</v>
      </c>
      <c r="E383" s="150">
        <v>316.60000000000002</v>
      </c>
      <c r="F383" s="150">
        <v>0</v>
      </c>
      <c r="G383" s="150">
        <v>0</v>
      </c>
      <c r="H383" s="150">
        <v>0</v>
      </c>
      <c r="I383" s="208">
        <f t="shared" si="7"/>
        <v>316.60000000000002</v>
      </c>
      <c r="J383" s="163" t="str">
        <f>VLOOKUP($C383,'CEDARS School FRPL'!$C$4:$F$2348,4,FALSE)</f>
        <v>Yes</v>
      </c>
      <c r="K383" s="140"/>
      <c r="L383" s="140"/>
      <c r="M383" s="141">
        <f>VLOOKUP($C383,'CEDARS School FRPL'!$C$4:$F$2348,3,FALSE)</f>
        <v>0.55740000000000001</v>
      </c>
      <c r="O383" s="199"/>
      <c r="P383" s="200"/>
    </row>
    <row r="384" spans="1:16">
      <c r="A384" s="112" t="s">
        <v>2540</v>
      </c>
      <c r="B384" s="112" t="s">
        <v>2849</v>
      </c>
      <c r="C384" s="106">
        <v>4049</v>
      </c>
      <c r="D384" s="106" t="s">
        <v>1129</v>
      </c>
      <c r="E384" s="150">
        <v>183.71</v>
      </c>
      <c r="F384" s="150">
        <v>14</v>
      </c>
      <c r="G384" s="150">
        <v>2.8</v>
      </c>
      <c r="H384" s="150">
        <v>0</v>
      </c>
      <c r="I384" s="208">
        <f t="shared" si="7"/>
        <v>200.51000000000002</v>
      </c>
      <c r="J384" s="163" t="str">
        <f>VLOOKUP($C384,'CEDARS School FRPL'!$C$4:$F$2348,4,FALSE)</f>
        <v>Yes</v>
      </c>
      <c r="K384" s="140"/>
      <c r="L384" s="140"/>
      <c r="M384" s="141">
        <f>VLOOKUP($C384,'CEDARS School FRPL'!$C$4:$F$2348,3,FALSE)</f>
        <v>0.5081</v>
      </c>
      <c r="O384" s="199"/>
      <c r="P384" s="200"/>
    </row>
    <row r="385" spans="1:16">
      <c r="A385" s="112" t="s">
        <v>2540</v>
      </c>
      <c r="B385" s="112" t="s">
        <v>2849</v>
      </c>
      <c r="C385" s="106">
        <v>3012</v>
      </c>
      <c r="D385" s="106" t="s">
        <v>2065</v>
      </c>
      <c r="E385" s="150">
        <v>175.82</v>
      </c>
      <c r="F385" s="150">
        <v>0</v>
      </c>
      <c r="G385" s="150">
        <v>0</v>
      </c>
      <c r="H385" s="150">
        <v>0</v>
      </c>
      <c r="I385" s="208">
        <f t="shared" si="7"/>
        <v>175.82</v>
      </c>
      <c r="J385" s="163" t="str">
        <f>VLOOKUP($C385,'CEDARS School FRPL'!$C$4:$F$2348,4,FALSE)</f>
        <v>Yes</v>
      </c>
      <c r="K385" s="140"/>
      <c r="L385" s="140"/>
      <c r="M385" s="141">
        <f>VLOOKUP($C385,'CEDARS School FRPL'!$C$4:$F$2348,3,FALSE)</f>
        <v>0.57269999999999999</v>
      </c>
      <c r="O385" s="199"/>
      <c r="P385" s="200"/>
    </row>
    <row r="386" spans="1:16">
      <c r="A386" s="211" t="s">
        <v>2518</v>
      </c>
      <c r="B386" s="201" t="s">
        <v>2850</v>
      </c>
      <c r="C386" s="212">
        <v>5604</v>
      </c>
      <c r="D386" s="106" t="s">
        <v>3376</v>
      </c>
      <c r="E386" s="150">
        <v>16.73</v>
      </c>
      <c r="F386" s="150">
        <v>0</v>
      </c>
      <c r="G386" s="150">
        <v>0</v>
      </c>
      <c r="H386" s="150">
        <v>0</v>
      </c>
      <c r="I386" s="208">
        <f t="shared" si="7"/>
        <v>16.73</v>
      </c>
      <c r="J386" s="163" t="str">
        <f>VLOOKUP($C386,'CEDARS School FRPL'!$C$4:$F$2348,4,FALSE)</f>
        <v>No</v>
      </c>
      <c r="K386" s="140"/>
      <c r="L386" s="140"/>
      <c r="M386" s="141">
        <f>VLOOKUP($C386,'CEDARS School FRPL'!$C$4:$F$2348,3,FALSE)</f>
        <v>0</v>
      </c>
      <c r="N386" s="141" t="s">
        <v>3345</v>
      </c>
      <c r="O386" s="199"/>
      <c r="P386" s="200"/>
    </row>
    <row r="387" spans="1:16">
      <c r="A387" s="112" t="s">
        <v>2518</v>
      </c>
      <c r="B387" s="112" t="s">
        <v>2850</v>
      </c>
      <c r="C387" s="106">
        <v>3831</v>
      </c>
      <c r="D387" s="106" t="s">
        <v>1948</v>
      </c>
      <c r="E387" s="150">
        <v>389.8</v>
      </c>
      <c r="F387" s="150">
        <v>0</v>
      </c>
      <c r="G387" s="150">
        <v>0</v>
      </c>
      <c r="H387" s="150">
        <v>0</v>
      </c>
      <c r="I387" s="208">
        <f t="shared" si="7"/>
        <v>389.8</v>
      </c>
      <c r="J387" s="163" t="str">
        <f>VLOOKUP($C387,'CEDARS School FRPL'!$C$4:$F$2348,4,FALSE)</f>
        <v>Yes</v>
      </c>
      <c r="K387" s="140"/>
      <c r="L387" s="140"/>
      <c r="M387" s="141">
        <f>VLOOKUP($C387,'CEDARS School FRPL'!$C$4:$F$2348,3,FALSE)</f>
        <v>0.51629999999999998</v>
      </c>
      <c r="O387" s="199"/>
      <c r="P387" s="200"/>
    </row>
    <row r="388" spans="1:16">
      <c r="A388" s="112" t="s">
        <v>2518</v>
      </c>
      <c r="B388" s="112" t="s">
        <v>2850</v>
      </c>
      <c r="C388" s="106">
        <v>3310</v>
      </c>
      <c r="D388" s="106" t="s">
        <v>1947</v>
      </c>
      <c r="E388" s="150">
        <v>457.33</v>
      </c>
      <c r="F388" s="150">
        <v>30.159999999999997</v>
      </c>
      <c r="G388" s="150">
        <v>0</v>
      </c>
      <c r="H388" s="150">
        <v>0</v>
      </c>
      <c r="I388" s="208">
        <f t="shared" ref="I388:I451" si="8">SUM(E388:H388)</f>
        <v>487.49</v>
      </c>
      <c r="J388" s="163" t="str">
        <f>VLOOKUP($C388,'CEDARS School FRPL'!$C$4:$F$2348,4,FALSE)</f>
        <v>No</v>
      </c>
      <c r="K388" s="140"/>
      <c r="L388" s="140"/>
      <c r="M388" s="141">
        <f>VLOOKUP($C388,'CEDARS School FRPL'!$C$4:$F$2348,3,FALSE)</f>
        <v>0.43459999999999999</v>
      </c>
      <c r="O388" s="199"/>
      <c r="P388" s="200"/>
    </row>
    <row r="389" spans="1:16">
      <c r="A389" s="112" t="s">
        <v>2518</v>
      </c>
      <c r="B389" s="112" t="s">
        <v>2850</v>
      </c>
      <c r="C389" s="106">
        <v>4180</v>
      </c>
      <c r="D389" s="106" t="s">
        <v>1949</v>
      </c>
      <c r="E389" s="150">
        <v>335</v>
      </c>
      <c r="F389" s="150">
        <v>0</v>
      </c>
      <c r="G389" s="150">
        <v>0</v>
      </c>
      <c r="H389" s="150">
        <v>0</v>
      </c>
      <c r="I389" s="208">
        <f t="shared" si="8"/>
        <v>335</v>
      </c>
      <c r="J389" s="163" t="str">
        <f>VLOOKUP($C389,'CEDARS School FRPL'!$C$4:$F$2348,4,FALSE)</f>
        <v>Yes</v>
      </c>
      <c r="K389" s="140"/>
      <c r="L389" s="140"/>
      <c r="M389" s="141">
        <f>VLOOKUP($C389,'CEDARS School FRPL'!$C$4:$F$2348,3,FALSE)</f>
        <v>0.55269999999999997</v>
      </c>
      <c r="O389" s="199"/>
      <c r="P389" s="200"/>
    </row>
    <row r="390" spans="1:16">
      <c r="A390" s="112" t="s">
        <v>2518</v>
      </c>
      <c r="B390" s="112" t="s">
        <v>2850</v>
      </c>
      <c r="C390" s="106">
        <v>2957</v>
      </c>
      <c r="D390" s="106" t="s">
        <v>1946</v>
      </c>
      <c r="E390" s="150">
        <v>303.97000000000003</v>
      </c>
      <c r="F390" s="150">
        <v>0</v>
      </c>
      <c r="G390" s="150">
        <v>0</v>
      </c>
      <c r="H390" s="150">
        <v>0</v>
      </c>
      <c r="I390" s="208">
        <f t="shared" si="8"/>
        <v>303.97000000000003</v>
      </c>
      <c r="J390" s="163" t="str">
        <f>VLOOKUP($C390,'CEDARS School FRPL'!$C$4:$F$2348,4,FALSE)</f>
        <v>Yes</v>
      </c>
      <c r="K390" s="140"/>
      <c r="L390" s="140"/>
      <c r="M390" s="141">
        <f>VLOOKUP($C390,'CEDARS School FRPL'!$C$4:$F$2348,3,FALSE)</f>
        <v>0.52400000000000002</v>
      </c>
      <c r="O390" s="199"/>
      <c r="P390" s="200"/>
    </row>
    <row r="391" spans="1:16">
      <c r="A391" s="112" t="s">
        <v>2518</v>
      </c>
      <c r="B391" s="112" t="s">
        <v>2850</v>
      </c>
      <c r="C391" s="106">
        <v>1594</v>
      </c>
      <c r="D391" s="106" t="s">
        <v>1945</v>
      </c>
      <c r="E391" s="150">
        <v>28.72</v>
      </c>
      <c r="F391" s="150">
        <v>4.29</v>
      </c>
      <c r="G391" s="150">
        <v>14.6</v>
      </c>
      <c r="H391" s="150">
        <v>0</v>
      </c>
      <c r="I391" s="208">
        <f t="shared" si="8"/>
        <v>47.61</v>
      </c>
      <c r="J391" s="163" t="str">
        <f>VLOOKUP($C391,'CEDARS School FRPL'!$C$4:$F$2348,4,FALSE)</f>
        <v>Yes</v>
      </c>
      <c r="K391" s="140"/>
      <c r="L391" s="140"/>
      <c r="M391" s="141">
        <f>VLOOKUP($C391,'CEDARS School FRPL'!$C$4:$F$2348,3,FALSE)</f>
        <v>0.50080000000000002</v>
      </c>
      <c r="O391" s="199"/>
      <c r="P391" s="200"/>
    </row>
    <row r="392" spans="1:16">
      <c r="A392" s="112" t="s">
        <v>2471</v>
      </c>
      <c r="B392" s="112" t="s">
        <v>2851</v>
      </c>
      <c r="C392" s="106">
        <v>2577</v>
      </c>
      <c r="D392" s="106" t="s">
        <v>1552</v>
      </c>
      <c r="E392" s="150">
        <v>285.2</v>
      </c>
      <c r="F392" s="150">
        <v>0</v>
      </c>
      <c r="G392" s="150">
        <v>0</v>
      </c>
      <c r="H392" s="150">
        <v>0</v>
      </c>
      <c r="I392" s="208">
        <f t="shared" si="8"/>
        <v>285.2</v>
      </c>
      <c r="J392" s="163" t="str">
        <f>VLOOKUP($C392,'CEDARS School FRPL'!$C$4:$F$2348,4,FALSE)</f>
        <v>Yes</v>
      </c>
      <c r="K392" s="140"/>
      <c r="L392" s="140"/>
      <c r="M392" s="141">
        <f>VLOOKUP($C392,'CEDARS School FRPL'!$C$4:$F$2348,3,FALSE)</f>
        <v>0.73419999999999996</v>
      </c>
      <c r="O392" s="199"/>
      <c r="P392" s="200"/>
    </row>
    <row r="393" spans="1:16">
      <c r="A393" s="112" t="s">
        <v>2471</v>
      </c>
      <c r="B393" s="112" t="s">
        <v>2851</v>
      </c>
      <c r="C393" s="106">
        <v>2810</v>
      </c>
      <c r="D393" s="106" t="s">
        <v>1553</v>
      </c>
      <c r="E393" s="150">
        <v>189.19</v>
      </c>
      <c r="F393" s="150">
        <v>5.62</v>
      </c>
      <c r="G393" s="150">
        <v>0</v>
      </c>
      <c r="H393" s="150">
        <v>0</v>
      </c>
      <c r="I393" s="208">
        <f t="shared" si="8"/>
        <v>194.81</v>
      </c>
      <c r="J393" s="163" t="str">
        <f>VLOOKUP($C393,'CEDARS School FRPL'!$C$4:$F$2348,4,FALSE)</f>
        <v>Yes</v>
      </c>
      <c r="K393" s="140"/>
      <c r="L393" s="140"/>
      <c r="M393" s="141">
        <f>VLOOKUP($C393,'CEDARS School FRPL'!$C$4:$F$2348,3,FALSE)</f>
        <v>0.72740000000000005</v>
      </c>
      <c r="O393" s="199"/>
      <c r="P393" s="200"/>
    </row>
    <row r="394" spans="1:16">
      <c r="A394" s="112" t="s">
        <v>2471</v>
      </c>
      <c r="B394" s="112" t="s">
        <v>2851</v>
      </c>
      <c r="C394" s="106">
        <v>1605</v>
      </c>
      <c r="D394" s="106" t="s">
        <v>1551</v>
      </c>
      <c r="E394" s="150">
        <v>15.15</v>
      </c>
      <c r="F394" s="150">
        <v>0</v>
      </c>
      <c r="G394" s="150">
        <v>0</v>
      </c>
      <c r="H394" s="150">
        <v>0</v>
      </c>
      <c r="I394" s="208">
        <f t="shared" si="8"/>
        <v>15.15</v>
      </c>
      <c r="J394" s="163" t="str">
        <f>VLOOKUP($C394,'CEDARS School FRPL'!$C$4:$F$2348,4,FALSE)</f>
        <v>Yes</v>
      </c>
      <c r="K394" s="140"/>
      <c r="L394" s="140"/>
      <c r="M394" s="141">
        <f>VLOOKUP($C394,'CEDARS School FRPL'!$C$4:$F$2348,3,FALSE)</f>
        <v>0.71850000000000003</v>
      </c>
      <c r="O394" s="199"/>
      <c r="P394" s="200"/>
    </row>
    <row r="395" spans="1:16">
      <c r="A395" s="112" t="s">
        <v>2476</v>
      </c>
      <c r="B395" s="112" t="s">
        <v>2852</v>
      </c>
      <c r="C395" s="106">
        <v>2578</v>
      </c>
      <c r="D395" s="106" t="s">
        <v>1582</v>
      </c>
      <c r="E395" s="150">
        <v>448.06</v>
      </c>
      <c r="F395" s="150">
        <v>0</v>
      </c>
      <c r="G395" s="150">
        <v>0</v>
      </c>
      <c r="H395" s="150">
        <v>0</v>
      </c>
      <c r="I395" s="208">
        <f t="shared" si="8"/>
        <v>448.06</v>
      </c>
      <c r="J395" s="163" t="str">
        <f>VLOOKUP($C395,'CEDARS School FRPL'!$C$4:$F$2348,4,FALSE)</f>
        <v>No</v>
      </c>
      <c r="K395" s="140"/>
      <c r="L395" s="140"/>
      <c r="M395" s="141">
        <f>VLOOKUP($C395,'CEDARS School FRPL'!$C$4:$F$2348,3,FALSE)</f>
        <v>0.1777</v>
      </c>
      <c r="O395" s="199"/>
      <c r="P395" s="200"/>
    </row>
    <row r="396" spans="1:16">
      <c r="A396" s="112" t="s">
        <v>2346</v>
      </c>
      <c r="B396" s="112" t="s">
        <v>2853</v>
      </c>
      <c r="C396" s="106">
        <v>3326</v>
      </c>
      <c r="D396" s="106" t="s">
        <v>505</v>
      </c>
      <c r="E396" s="150">
        <v>162.59</v>
      </c>
      <c r="F396" s="150">
        <v>0</v>
      </c>
      <c r="G396" s="150">
        <v>0</v>
      </c>
      <c r="H396" s="150">
        <v>0</v>
      </c>
      <c r="I396" s="208">
        <f t="shared" si="8"/>
        <v>162.59</v>
      </c>
      <c r="J396" s="163" t="str">
        <f>VLOOKUP($C396,'CEDARS School FRPL'!$C$4:$F$2348,4,FALSE)</f>
        <v>No</v>
      </c>
      <c r="K396" s="140"/>
      <c r="L396" s="140"/>
      <c r="M396" s="141">
        <f>VLOOKUP($C396,'CEDARS School FRPL'!$C$4:$F$2348,3,FALSE)</f>
        <v>0.45140000000000002</v>
      </c>
      <c r="O396" s="199"/>
      <c r="P396" s="200"/>
    </row>
    <row r="397" spans="1:16">
      <c r="A397" s="112" t="s">
        <v>2331</v>
      </c>
      <c r="B397" s="112" t="s">
        <v>2854</v>
      </c>
      <c r="C397" s="106">
        <v>2968</v>
      </c>
      <c r="D397" s="106" t="s">
        <v>430</v>
      </c>
      <c r="E397" s="150">
        <v>97.79</v>
      </c>
      <c r="F397" s="150">
        <v>5.52</v>
      </c>
      <c r="G397" s="150">
        <v>0</v>
      </c>
      <c r="H397" s="150">
        <v>0</v>
      </c>
      <c r="I397" s="208">
        <f t="shared" si="8"/>
        <v>103.31</v>
      </c>
      <c r="J397" s="163" t="str">
        <f>VLOOKUP($C397,'CEDARS School FRPL'!$C$4:$F$2348,4,FALSE)</f>
        <v>No</v>
      </c>
      <c r="K397" s="140"/>
      <c r="L397" s="140"/>
      <c r="M397" s="141">
        <f>VLOOKUP($C397,'CEDARS School FRPL'!$C$4:$F$2348,3,FALSE)</f>
        <v>0.4027</v>
      </c>
      <c r="O397" s="199"/>
      <c r="P397" s="200"/>
    </row>
    <row r="398" spans="1:16">
      <c r="A398" s="112" t="s">
        <v>2331</v>
      </c>
      <c r="B398" s="112" t="s">
        <v>2854</v>
      </c>
      <c r="C398" s="106">
        <v>2693</v>
      </c>
      <c r="D398" s="106" t="s">
        <v>429</v>
      </c>
      <c r="E398" s="150">
        <v>101.7</v>
      </c>
      <c r="F398" s="150">
        <v>0</v>
      </c>
      <c r="G398" s="150">
        <v>0</v>
      </c>
      <c r="H398" s="150">
        <v>0</v>
      </c>
      <c r="I398" s="208">
        <f t="shared" si="8"/>
        <v>101.7</v>
      </c>
      <c r="J398" s="163" t="str">
        <f>VLOOKUP($C398,'CEDARS School FRPL'!$C$4:$F$2348,4,FALSE)</f>
        <v>No</v>
      </c>
      <c r="K398" s="140"/>
      <c r="L398" s="140"/>
      <c r="M398" s="141">
        <f>VLOOKUP($C398,'CEDARS School FRPL'!$C$4:$F$2348,3,FALSE)</f>
        <v>0.45050000000000001</v>
      </c>
      <c r="O398" s="199"/>
      <c r="P398" s="200"/>
    </row>
    <row r="399" spans="1:16">
      <c r="A399" s="112" t="s">
        <v>2352</v>
      </c>
      <c r="B399" s="112" t="s">
        <v>2855</v>
      </c>
      <c r="C399" s="106">
        <v>3664</v>
      </c>
      <c r="D399" s="106" t="s">
        <v>527</v>
      </c>
      <c r="E399" s="150">
        <v>431.7</v>
      </c>
      <c r="F399" s="150">
        <v>0</v>
      </c>
      <c r="G399" s="150">
        <v>0</v>
      </c>
      <c r="H399" s="150">
        <v>0</v>
      </c>
      <c r="I399" s="208">
        <f t="shared" si="8"/>
        <v>431.7</v>
      </c>
      <c r="J399" s="163" t="str">
        <f>VLOOKUP($C399,'CEDARS School FRPL'!$C$4:$F$2348,4,FALSE)</f>
        <v>No</v>
      </c>
      <c r="K399" s="140"/>
      <c r="L399" s="140"/>
      <c r="M399" s="141">
        <f>VLOOKUP($C399,'CEDARS School FRPL'!$C$4:$F$2348,3,FALSE)</f>
        <v>0.34799999999999998</v>
      </c>
      <c r="O399" s="199"/>
      <c r="P399" s="200"/>
    </row>
    <row r="400" spans="1:16">
      <c r="A400" s="112" t="s">
        <v>2352</v>
      </c>
      <c r="B400" s="112" t="s">
        <v>2855</v>
      </c>
      <c r="C400" s="106">
        <v>2625</v>
      </c>
      <c r="D400" s="106" t="s">
        <v>526</v>
      </c>
      <c r="E400" s="150">
        <v>259.73</v>
      </c>
      <c r="F400" s="150">
        <v>18.45</v>
      </c>
      <c r="G400" s="150">
        <v>0</v>
      </c>
      <c r="H400" s="150">
        <v>0</v>
      </c>
      <c r="I400" s="208">
        <f t="shared" si="8"/>
        <v>278.18</v>
      </c>
      <c r="J400" s="163" t="str">
        <f>VLOOKUP($C400,'CEDARS School FRPL'!$C$4:$F$2348,4,FALSE)</f>
        <v>No</v>
      </c>
      <c r="K400" s="140"/>
      <c r="L400" s="140"/>
      <c r="M400" s="141">
        <f>VLOOKUP($C400,'CEDARS School FRPL'!$C$4:$F$2348,3,FALSE)</f>
        <v>0.2828</v>
      </c>
      <c r="O400" s="199"/>
      <c r="P400" s="200"/>
    </row>
    <row r="401" spans="1:16">
      <c r="A401" s="112" t="s">
        <v>2352</v>
      </c>
      <c r="B401" s="112" t="s">
        <v>2855</v>
      </c>
      <c r="C401" s="106">
        <v>4004</v>
      </c>
      <c r="D401" s="106" t="s">
        <v>528</v>
      </c>
      <c r="E401" s="150">
        <v>207</v>
      </c>
      <c r="F401" s="150">
        <v>0</v>
      </c>
      <c r="G401" s="150">
        <v>0</v>
      </c>
      <c r="H401" s="150">
        <v>0</v>
      </c>
      <c r="I401" s="208">
        <f t="shared" si="8"/>
        <v>207</v>
      </c>
      <c r="J401" s="163" t="str">
        <f>VLOOKUP($C401,'CEDARS School FRPL'!$C$4:$F$2348,4,FALSE)</f>
        <v>No</v>
      </c>
      <c r="K401" s="132"/>
      <c r="L401" s="132"/>
      <c r="M401" s="141">
        <f>VLOOKUP($C401,'CEDARS School FRPL'!$C$4:$F$2348,3,FALSE)</f>
        <v>0.32179999999999997</v>
      </c>
      <c r="O401" s="199"/>
      <c r="P401" s="200"/>
    </row>
    <row r="402" spans="1:16">
      <c r="A402" s="112" t="s">
        <v>2352</v>
      </c>
      <c r="B402" s="112" t="s">
        <v>2855</v>
      </c>
      <c r="C402" s="106">
        <v>5412</v>
      </c>
      <c r="D402" s="106" t="s">
        <v>529</v>
      </c>
      <c r="E402" s="150">
        <v>0</v>
      </c>
      <c r="F402" s="150">
        <v>0</v>
      </c>
      <c r="G402" s="150">
        <v>67.2</v>
      </c>
      <c r="H402" s="150">
        <v>0</v>
      </c>
      <c r="I402" s="208">
        <f t="shared" si="8"/>
        <v>67.2</v>
      </c>
      <c r="J402" s="163" t="str">
        <f>VLOOKUP($C402,'CEDARS School FRPL'!$C$4:$F$2348,4,FALSE)</f>
        <v>Yes</v>
      </c>
      <c r="K402" s="140"/>
      <c r="L402" s="140"/>
      <c r="M402" s="141">
        <f>VLOOKUP($C402,'CEDARS School FRPL'!$C$4:$F$2348,3,FALSE)</f>
        <v>0.51700000000000002</v>
      </c>
      <c r="O402" s="199"/>
      <c r="P402" s="200"/>
    </row>
    <row r="403" spans="1:16">
      <c r="A403" s="112" t="s">
        <v>2289</v>
      </c>
      <c r="B403" s="112" t="s">
        <v>2856</v>
      </c>
      <c r="C403" s="106">
        <v>3473</v>
      </c>
      <c r="D403" s="106" t="s">
        <v>146</v>
      </c>
      <c r="E403" s="150">
        <v>198.13</v>
      </c>
      <c r="F403" s="150">
        <v>6.09</v>
      </c>
      <c r="G403" s="150">
        <v>0</v>
      </c>
      <c r="H403" s="150">
        <v>0</v>
      </c>
      <c r="I403" s="208">
        <f t="shared" si="8"/>
        <v>204.22</v>
      </c>
      <c r="J403" s="163" t="str">
        <f>VLOOKUP($C403,'CEDARS School FRPL'!$C$4:$F$2348,4,FALSE)</f>
        <v>Yes</v>
      </c>
      <c r="K403" s="140"/>
      <c r="L403" s="140"/>
      <c r="M403" s="141">
        <f>VLOOKUP($C403,'CEDARS School FRPL'!$C$4:$F$2348,3,FALSE)</f>
        <v>0.52929999999999999</v>
      </c>
      <c r="O403" s="199"/>
      <c r="P403" s="200"/>
    </row>
    <row r="404" spans="1:16">
      <c r="A404" s="112" t="s">
        <v>2289</v>
      </c>
      <c r="B404" s="112" t="s">
        <v>2856</v>
      </c>
      <c r="C404" s="106">
        <v>5030</v>
      </c>
      <c r="D404" s="106" t="s">
        <v>147</v>
      </c>
      <c r="E404" s="150">
        <v>117.91</v>
      </c>
      <c r="F404" s="150">
        <v>0</v>
      </c>
      <c r="G404" s="150">
        <v>0</v>
      </c>
      <c r="H404" s="150">
        <v>0</v>
      </c>
      <c r="I404" s="208">
        <f t="shared" si="8"/>
        <v>117.91</v>
      </c>
      <c r="J404" s="163" t="str">
        <f>VLOOKUP($C404,'CEDARS School FRPL'!$C$4:$F$2348,4,FALSE)</f>
        <v>No</v>
      </c>
      <c r="K404" s="140"/>
      <c r="L404" s="140"/>
      <c r="M404" s="141">
        <f>VLOOKUP($C404,'CEDARS School FRPL'!$C$4:$F$2348,3,FALSE)</f>
        <v>0.41959999999999997</v>
      </c>
      <c r="O404" s="199"/>
      <c r="P404" s="200"/>
    </row>
    <row r="405" spans="1:16">
      <c r="A405" s="112" t="s">
        <v>2420</v>
      </c>
      <c r="B405" s="112" t="s">
        <v>2857</v>
      </c>
      <c r="C405" s="106">
        <v>2862</v>
      </c>
      <c r="D405" s="106" t="s">
        <v>1195</v>
      </c>
      <c r="E405" s="150">
        <v>39.200000000000003</v>
      </c>
      <c r="F405" s="150">
        <v>0</v>
      </c>
      <c r="G405" s="150">
        <v>0</v>
      </c>
      <c r="H405" s="150">
        <v>0</v>
      </c>
      <c r="I405" s="208">
        <f t="shared" si="8"/>
        <v>39.200000000000003</v>
      </c>
      <c r="J405" s="163" t="str">
        <f>VLOOKUP($C405,'CEDARS School FRPL'!$C$4:$F$2348,4,FALSE)</f>
        <v>No</v>
      </c>
      <c r="K405" s="140"/>
      <c r="L405" s="140"/>
      <c r="M405" s="141">
        <f>VLOOKUP($C405,'CEDARS School FRPL'!$C$4:$F$2348,3,FALSE)</f>
        <v>0.44409999999999999</v>
      </c>
      <c r="O405" s="199"/>
      <c r="P405" s="200"/>
    </row>
    <row r="406" spans="1:16">
      <c r="A406" s="112" t="s">
        <v>2420</v>
      </c>
      <c r="B406" s="112" t="s">
        <v>2857</v>
      </c>
      <c r="C406" s="106">
        <v>2863</v>
      </c>
      <c r="D406" s="106" t="s">
        <v>1196</v>
      </c>
      <c r="E406" s="150">
        <v>44.55</v>
      </c>
      <c r="F406" s="150">
        <v>0.52</v>
      </c>
      <c r="G406" s="150">
        <v>0</v>
      </c>
      <c r="H406" s="150">
        <v>0</v>
      </c>
      <c r="I406" s="208">
        <f t="shared" si="8"/>
        <v>45.07</v>
      </c>
      <c r="J406" s="163" t="str">
        <f>VLOOKUP($C406,'CEDARS School FRPL'!$C$4:$F$2348,4,FALSE)</f>
        <v>No</v>
      </c>
      <c r="M406" s="141">
        <f>VLOOKUP($C406,'CEDARS School FRPL'!$C$4:$F$2348,3,FALSE)</f>
        <v>0.26879999999999998</v>
      </c>
      <c r="O406" s="199"/>
      <c r="P406" s="200"/>
    </row>
    <row r="407" spans="1:16">
      <c r="A407" s="112" t="s">
        <v>2319</v>
      </c>
      <c r="B407" s="112" t="s">
        <v>2858</v>
      </c>
      <c r="C407" s="106">
        <v>2006</v>
      </c>
      <c r="D407" s="106" t="s">
        <v>364</v>
      </c>
      <c r="E407" s="150">
        <v>235.24</v>
      </c>
      <c r="F407" s="150">
        <v>1.44</v>
      </c>
      <c r="G407" s="150">
        <v>0</v>
      </c>
      <c r="H407" s="150">
        <v>0.72</v>
      </c>
      <c r="I407" s="208">
        <f t="shared" si="8"/>
        <v>237.4</v>
      </c>
      <c r="J407" s="163" t="str">
        <f>VLOOKUP($C407,'CEDARS School FRPL'!$C$4:$F$2348,4,FALSE)</f>
        <v>Yes</v>
      </c>
      <c r="K407" s="140"/>
      <c r="L407" s="140"/>
      <c r="M407" s="141">
        <f>VLOOKUP($C407,'CEDARS School FRPL'!$C$4:$F$2348,3,FALSE)</f>
        <v>0.64290000000000003</v>
      </c>
      <c r="O407" s="199"/>
      <c r="P407" s="200"/>
    </row>
    <row r="408" spans="1:16">
      <c r="A408" s="106" t="s">
        <v>2319</v>
      </c>
      <c r="B408" s="201" t="s">
        <v>2858</v>
      </c>
      <c r="C408" s="106">
        <v>5530</v>
      </c>
      <c r="D408" s="106" t="s">
        <v>2859</v>
      </c>
      <c r="E408" s="150">
        <v>0</v>
      </c>
      <c r="F408" s="150">
        <v>0</v>
      </c>
      <c r="G408" s="150">
        <v>48.8</v>
      </c>
      <c r="H408" s="150">
        <v>0</v>
      </c>
      <c r="I408" s="208">
        <f t="shared" si="8"/>
        <v>48.8</v>
      </c>
      <c r="J408" s="163" t="str">
        <f>VLOOKUP($C408,'CEDARS School FRPL'!$C$4:$F$2348,4,FALSE)</f>
        <v>No</v>
      </c>
      <c r="K408" s="140"/>
      <c r="L408" s="140"/>
      <c r="M408" s="141">
        <f>VLOOKUP($C408,'CEDARS School FRPL'!$C$4:$F$2348,3,FALSE)</f>
        <v>0</v>
      </c>
      <c r="N408" s="141" t="s">
        <v>3345</v>
      </c>
      <c r="O408" s="199"/>
      <c r="P408" s="200"/>
    </row>
    <row r="409" spans="1:16">
      <c r="A409" s="112" t="s">
        <v>2447</v>
      </c>
      <c r="B409" s="112" t="s">
        <v>2860</v>
      </c>
      <c r="C409" s="106">
        <v>2770</v>
      </c>
      <c r="D409" s="106" t="s">
        <v>1293</v>
      </c>
      <c r="E409" s="150">
        <v>102.43</v>
      </c>
      <c r="F409" s="150">
        <v>0</v>
      </c>
      <c r="G409" s="150">
        <v>0</v>
      </c>
      <c r="H409" s="150">
        <v>0</v>
      </c>
      <c r="I409" s="208">
        <f t="shared" si="8"/>
        <v>102.43</v>
      </c>
      <c r="J409" s="163" t="str">
        <f>VLOOKUP($C409,'CEDARS School FRPL'!$C$4:$F$2348,4,FALSE)</f>
        <v>Yes</v>
      </c>
      <c r="K409" s="140"/>
      <c r="L409" s="140"/>
      <c r="M409" s="141">
        <f>VLOOKUP($C409,'CEDARS School FRPL'!$C$4:$F$2348,3,FALSE)</f>
        <v>0.64329999999999998</v>
      </c>
      <c r="O409" s="199"/>
      <c r="P409" s="200"/>
    </row>
    <row r="410" spans="1:16">
      <c r="A410" s="112" t="s">
        <v>2447</v>
      </c>
      <c r="B410" s="112" t="s">
        <v>2860</v>
      </c>
      <c r="C410" s="106">
        <v>2423</v>
      </c>
      <c r="D410" s="106" t="s">
        <v>1292</v>
      </c>
      <c r="E410" s="150">
        <v>117.68</v>
      </c>
      <c r="F410" s="150">
        <v>5.4300000000000006</v>
      </c>
      <c r="G410" s="150">
        <v>0</v>
      </c>
      <c r="H410" s="150">
        <v>0</v>
      </c>
      <c r="I410" s="208">
        <f t="shared" si="8"/>
        <v>123.11000000000001</v>
      </c>
      <c r="J410" s="163" t="str">
        <f>VLOOKUP($C410,'CEDARS School FRPL'!$C$4:$F$2348,4,FALSE)</f>
        <v>Yes</v>
      </c>
      <c r="M410" s="141">
        <f>VLOOKUP($C410,'CEDARS School FRPL'!$C$4:$F$2348,3,FALSE)</f>
        <v>0.67679999999999996</v>
      </c>
      <c r="O410" s="199"/>
      <c r="P410" s="200"/>
    </row>
    <row r="411" spans="1:16">
      <c r="A411" s="112" t="s">
        <v>2447</v>
      </c>
      <c r="B411" s="112" t="s">
        <v>2860</v>
      </c>
      <c r="C411" s="106">
        <v>5538</v>
      </c>
      <c r="D411" s="106" t="s">
        <v>3135</v>
      </c>
      <c r="E411" s="150">
        <v>39.46</v>
      </c>
      <c r="F411" s="150">
        <v>0</v>
      </c>
      <c r="G411" s="150">
        <v>0</v>
      </c>
      <c r="H411" s="150">
        <v>0</v>
      </c>
      <c r="I411" s="208">
        <f t="shared" si="8"/>
        <v>39.46</v>
      </c>
      <c r="J411" s="163" t="str">
        <f>VLOOKUP($C411,'CEDARS School FRPL'!$C$4:$F$2348,4,FALSE)</f>
        <v>No</v>
      </c>
      <c r="K411" s="140"/>
      <c r="L411" s="140"/>
      <c r="M411" s="141">
        <f>VLOOKUP($C411,'CEDARS School FRPL'!$C$4:$F$2348,3,FALSE)</f>
        <v>0.39729999999999999</v>
      </c>
      <c r="O411" s="199"/>
      <c r="P411" s="200"/>
    </row>
    <row r="412" spans="1:16">
      <c r="A412" s="106" t="s">
        <v>2447</v>
      </c>
      <c r="B412" s="201" t="s">
        <v>2860</v>
      </c>
      <c r="C412" s="106">
        <v>5539</v>
      </c>
      <c r="D412" s="106" t="s">
        <v>3154</v>
      </c>
      <c r="E412" s="150">
        <v>13.77</v>
      </c>
      <c r="F412" s="150">
        <v>0</v>
      </c>
      <c r="G412" s="150">
        <v>0</v>
      </c>
      <c r="H412" s="150">
        <v>0</v>
      </c>
      <c r="I412" s="208">
        <f t="shared" si="8"/>
        <v>13.77</v>
      </c>
      <c r="J412" s="163" t="str">
        <f>VLOOKUP($C412,'CEDARS School FRPL'!$C$4:$F$2348,4,FALSE)</f>
        <v>No</v>
      </c>
      <c r="K412" s="140"/>
      <c r="L412" s="140"/>
      <c r="M412" s="141">
        <f>VLOOKUP($C412,'CEDARS School FRPL'!$C$4:$F$2348,3,FALSE)</f>
        <v>0</v>
      </c>
      <c r="N412" s="141" t="s">
        <v>3345</v>
      </c>
      <c r="O412" s="199"/>
      <c r="P412" s="200"/>
    </row>
    <row r="413" spans="1:16">
      <c r="A413" s="112" t="s">
        <v>2388</v>
      </c>
      <c r="B413" s="112" t="s">
        <v>2861</v>
      </c>
      <c r="C413" s="106">
        <v>2077</v>
      </c>
      <c r="D413" s="106" t="s">
        <v>1089</v>
      </c>
      <c r="E413" s="150">
        <v>42</v>
      </c>
      <c r="F413" s="150">
        <v>0</v>
      </c>
      <c r="G413" s="150">
        <v>0</v>
      </c>
      <c r="H413" s="150">
        <v>0</v>
      </c>
      <c r="I413" s="208">
        <f t="shared" si="8"/>
        <v>42</v>
      </c>
      <c r="J413" s="163" t="str">
        <f>VLOOKUP($C413,'CEDARS School FRPL'!$C$4:$F$2348,4,FALSE)</f>
        <v>No</v>
      </c>
      <c r="K413" s="140"/>
      <c r="L413" s="140"/>
      <c r="M413" s="141">
        <f>VLOOKUP($C413,'CEDARS School FRPL'!$C$4:$F$2348,3,FALSE)</f>
        <v>0</v>
      </c>
      <c r="O413" s="199"/>
      <c r="P413" s="200"/>
    </row>
    <row r="414" spans="1:16">
      <c r="A414" s="112" t="s">
        <v>2494</v>
      </c>
      <c r="B414" s="112" t="s">
        <v>2862</v>
      </c>
      <c r="C414" s="106">
        <v>3609</v>
      </c>
      <c r="D414" s="106" t="s">
        <v>1761</v>
      </c>
      <c r="E414" s="150">
        <v>274.22000000000003</v>
      </c>
      <c r="F414" s="150">
        <v>0</v>
      </c>
      <c r="G414" s="150">
        <v>0</v>
      </c>
      <c r="H414" s="150">
        <v>0</v>
      </c>
      <c r="I414" s="208">
        <f t="shared" si="8"/>
        <v>274.22000000000003</v>
      </c>
      <c r="J414" s="163" t="str">
        <f>VLOOKUP($C414,'CEDARS School FRPL'!$C$4:$F$2348,4,FALSE)</f>
        <v>Yes</v>
      </c>
      <c r="K414" s="140"/>
      <c r="L414" s="140"/>
      <c r="M414" s="141">
        <f>VLOOKUP($C414,'CEDARS School FRPL'!$C$4:$F$2348,3,FALSE)</f>
        <v>0.53459999999999996</v>
      </c>
      <c r="O414" s="199"/>
      <c r="P414" s="200"/>
    </row>
    <row r="415" spans="1:16">
      <c r="A415" s="112" t="s">
        <v>2494</v>
      </c>
      <c r="B415" s="112" t="s">
        <v>2862</v>
      </c>
      <c r="C415" s="106">
        <v>3188</v>
      </c>
      <c r="D415" s="106" t="s">
        <v>3219</v>
      </c>
      <c r="E415" s="150">
        <v>109.74</v>
      </c>
      <c r="F415" s="150">
        <v>1.75</v>
      </c>
      <c r="G415" s="150">
        <v>0</v>
      </c>
      <c r="H415" s="150">
        <v>0</v>
      </c>
      <c r="I415" s="208">
        <f t="shared" si="8"/>
        <v>111.49</v>
      </c>
      <c r="J415" s="163" t="str">
        <f>VLOOKUP($C415,'CEDARS School FRPL'!$C$4:$F$2348,4,FALSE)</f>
        <v>No</v>
      </c>
      <c r="K415" s="140"/>
      <c r="L415" s="140"/>
      <c r="M415" s="141">
        <f>VLOOKUP($C415,'CEDARS School FRPL'!$C$4:$F$2348,3,FALSE)</f>
        <v>0.4078</v>
      </c>
      <c r="O415" s="199"/>
      <c r="P415" s="200"/>
    </row>
    <row r="416" spans="1:16">
      <c r="A416" s="112" t="s">
        <v>2424</v>
      </c>
      <c r="B416" s="112" t="s">
        <v>2863</v>
      </c>
      <c r="C416" s="106">
        <v>2668</v>
      </c>
      <c r="D416" s="106" t="s">
        <v>1207</v>
      </c>
      <c r="E416" s="150">
        <v>234.3</v>
      </c>
      <c r="F416" s="150">
        <v>0</v>
      </c>
      <c r="G416" s="150">
        <v>0</v>
      </c>
      <c r="H416" s="150">
        <v>0</v>
      </c>
      <c r="I416" s="208">
        <f t="shared" si="8"/>
        <v>234.3</v>
      </c>
      <c r="J416" s="163" t="str">
        <f>VLOOKUP($C416,'CEDARS School FRPL'!$C$4:$F$2348,4,FALSE)</f>
        <v>Yes</v>
      </c>
      <c r="K416" s="140"/>
      <c r="L416" s="140"/>
      <c r="M416" s="141">
        <f>VLOOKUP($C416,'CEDARS School FRPL'!$C$4:$F$2348,3,FALSE)</f>
        <v>0.50960000000000005</v>
      </c>
      <c r="O416" s="199"/>
      <c r="P416" s="200"/>
    </row>
    <row r="417" spans="1:16">
      <c r="A417" s="112" t="s">
        <v>2424</v>
      </c>
      <c r="B417" s="112" t="s">
        <v>2863</v>
      </c>
      <c r="C417" s="106">
        <v>3173</v>
      </c>
      <c r="D417" s="106" t="s">
        <v>1208</v>
      </c>
      <c r="E417" s="150">
        <v>287.99</v>
      </c>
      <c r="F417" s="150">
        <v>9.32</v>
      </c>
      <c r="G417" s="150">
        <v>0</v>
      </c>
      <c r="H417" s="150">
        <v>0</v>
      </c>
      <c r="I417" s="208">
        <f t="shared" si="8"/>
        <v>297.31</v>
      </c>
      <c r="J417" s="163" t="str">
        <f>VLOOKUP($C417,'CEDARS School FRPL'!$C$4:$F$2348,4,FALSE)</f>
        <v>No</v>
      </c>
      <c r="K417" s="140"/>
      <c r="L417" s="140"/>
      <c r="M417" s="141">
        <f>VLOOKUP($C417,'CEDARS School FRPL'!$C$4:$F$2348,3,FALSE)</f>
        <v>0.46689999999999998</v>
      </c>
      <c r="O417" s="199"/>
      <c r="P417" s="200"/>
    </row>
    <row r="418" spans="1:16">
      <c r="A418" s="211" t="s">
        <v>2424</v>
      </c>
      <c r="B418" s="201" t="s">
        <v>2863</v>
      </c>
      <c r="C418" s="212">
        <v>5603</v>
      </c>
      <c r="D418" s="106" t="s">
        <v>3373</v>
      </c>
      <c r="E418" s="150">
        <v>1.08</v>
      </c>
      <c r="F418" s="150">
        <v>0</v>
      </c>
      <c r="G418" s="150">
        <v>0</v>
      </c>
      <c r="H418" s="150">
        <v>0</v>
      </c>
      <c r="I418" s="208">
        <f t="shared" si="8"/>
        <v>1.08</v>
      </c>
      <c r="J418" s="163" t="str">
        <f>VLOOKUP($C418,'CEDARS School FRPL'!$C$4:$F$2348,4,FALSE)</f>
        <v>No</v>
      </c>
      <c r="K418" s="140"/>
      <c r="L418" s="140"/>
      <c r="M418" s="141">
        <f>VLOOKUP($C418,'CEDARS School FRPL'!$C$4:$F$2348,3,FALSE)</f>
        <v>0</v>
      </c>
      <c r="N418" s="141" t="s">
        <v>3345</v>
      </c>
      <c r="O418" s="199"/>
      <c r="P418" s="200"/>
    </row>
    <row r="419" spans="1:16">
      <c r="A419" s="112" t="s">
        <v>2304</v>
      </c>
      <c r="B419" s="112" t="s">
        <v>2864</v>
      </c>
      <c r="C419" s="106">
        <v>2830</v>
      </c>
      <c r="D419" s="106" t="s">
        <v>292</v>
      </c>
      <c r="E419" s="150">
        <v>175.05</v>
      </c>
      <c r="F419" s="150">
        <v>0</v>
      </c>
      <c r="G419" s="150">
        <v>0</v>
      </c>
      <c r="H419" s="150">
        <v>0</v>
      </c>
      <c r="I419" s="208">
        <f t="shared" si="8"/>
        <v>175.05</v>
      </c>
      <c r="J419" s="163" t="str">
        <f>VLOOKUP($C419,'CEDARS School FRPL'!$C$4:$F$2348,4,FALSE)</f>
        <v>Yes</v>
      </c>
      <c r="K419" s="140"/>
      <c r="L419" s="140"/>
      <c r="M419" s="141">
        <f>VLOOKUP($C419,'CEDARS School FRPL'!$C$4:$F$2348,3,FALSE)</f>
        <v>0.52710000000000001</v>
      </c>
      <c r="O419" s="199"/>
      <c r="P419" s="200"/>
    </row>
    <row r="420" spans="1:16">
      <c r="A420" s="112" t="s">
        <v>2304</v>
      </c>
      <c r="B420" s="112" t="s">
        <v>2864</v>
      </c>
      <c r="C420" s="106">
        <v>2302</v>
      </c>
      <c r="D420" s="106" t="s">
        <v>291</v>
      </c>
      <c r="E420" s="150">
        <v>107.55</v>
      </c>
      <c r="F420" s="150">
        <v>6.73</v>
      </c>
      <c r="G420" s="150">
        <v>0.8</v>
      </c>
      <c r="H420" s="150">
        <v>0</v>
      </c>
      <c r="I420" s="208">
        <f t="shared" si="8"/>
        <v>115.08</v>
      </c>
      <c r="J420" s="163" t="str">
        <f>VLOOKUP($C420,'CEDARS School FRPL'!$C$4:$F$2348,4,FALSE)</f>
        <v>Yes</v>
      </c>
      <c r="K420" s="140"/>
      <c r="L420" s="140"/>
      <c r="M420" s="141">
        <f>VLOOKUP($C420,'CEDARS School FRPL'!$C$4:$F$2348,3,FALSE)</f>
        <v>0.53359999999999996</v>
      </c>
      <c r="O420" s="199"/>
      <c r="P420" s="200"/>
    </row>
    <row r="421" spans="1:16">
      <c r="A421" s="112" t="s">
        <v>2304</v>
      </c>
      <c r="B421" s="112" t="s">
        <v>2864</v>
      </c>
      <c r="C421" s="106">
        <v>4011</v>
      </c>
      <c r="D421" s="106" t="s">
        <v>293</v>
      </c>
      <c r="E421" s="150">
        <v>92.26</v>
      </c>
      <c r="F421" s="150">
        <v>0</v>
      </c>
      <c r="G421" s="150">
        <v>0</v>
      </c>
      <c r="H421" s="150">
        <v>0</v>
      </c>
      <c r="I421" s="208">
        <f t="shared" si="8"/>
        <v>92.26</v>
      </c>
      <c r="J421" s="163" t="str">
        <f>VLOOKUP($C421,'CEDARS School FRPL'!$C$4:$F$2348,4,FALSE)</f>
        <v>Yes</v>
      </c>
      <c r="K421" s="140"/>
      <c r="L421" s="140"/>
      <c r="M421" s="141">
        <f>VLOOKUP($C421,'CEDARS School FRPL'!$C$4:$F$2348,3,FALSE)</f>
        <v>0.51429999999999998</v>
      </c>
      <c r="O421" s="199"/>
      <c r="P421" s="200"/>
    </row>
    <row r="422" spans="1:16">
      <c r="A422" s="112" t="s">
        <v>2304</v>
      </c>
      <c r="B422" s="112" t="s">
        <v>2864</v>
      </c>
      <c r="C422" s="106">
        <v>5617</v>
      </c>
      <c r="D422" s="106" t="s">
        <v>3220</v>
      </c>
      <c r="E422" s="150">
        <v>4.62</v>
      </c>
      <c r="F422" s="150">
        <v>0</v>
      </c>
      <c r="G422" s="150">
        <v>4.62</v>
      </c>
      <c r="H422" s="150">
        <v>0</v>
      </c>
      <c r="I422" s="208">
        <f t="shared" si="8"/>
        <v>9.24</v>
      </c>
      <c r="J422" s="163" t="str">
        <f>VLOOKUP($C422,'CEDARS School FRPL'!$C$4:$F$2348,4,FALSE)</f>
        <v>No</v>
      </c>
      <c r="K422" s="140"/>
      <c r="L422" s="140"/>
      <c r="M422" s="141">
        <f>VLOOKUP($C422,'CEDARS School FRPL'!$C$4:$F$2348,3,FALSE)</f>
        <v>0.4</v>
      </c>
      <c r="O422" s="199"/>
      <c r="P422" s="200"/>
    </row>
    <row r="423" spans="1:16">
      <c r="A423" s="112" t="s">
        <v>2509</v>
      </c>
      <c r="B423" s="112" t="s">
        <v>2865</v>
      </c>
      <c r="C423" s="106">
        <v>2173</v>
      </c>
      <c r="D423" s="106" t="s">
        <v>1918</v>
      </c>
      <c r="E423" s="150">
        <v>422.36</v>
      </c>
      <c r="F423" s="150">
        <v>0</v>
      </c>
      <c r="G423" s="150">
        <v>0</v>
      </c>
      <c r="H423" s="150">
        <v>0</v>
      </c>
      <c r="I423" s="208">
        <f t="shared" si="8"/>
        <v>422.36</v>
      </c>
      <c r="J423" s="163" t="str">
        <f>VLOOKUP($C423,'CEDARS School FRPL'!$C$4:$F$2348,4,FALSE)</f>
        <v>Yes</v>
      </c>
      <c r="K423" s="140"/>
      <c r="L423" s="140"/>
      <c r="M423" s="141">
        <f>VLOOKUP($C423,'CEDARS School FRPL'!$C$4:$F$2348,3,FALSE)</f>
        <v>0.52939999999999998</v>
      </c>
      <c r="O423" s="199"/>
      <c r="P423" s="200"/>
    </row>
    <row r="424" spans="1:16">
      <c r="A424" s="112" t="s">
        <v>2509</v>
      </c>
      <c r="B424" s="112" t="s">
        <v>2865</v>
      </c>
      <c r="C424" s="106">
        <v>2430</v>
      </c>
      <c r="D424" s="106" t="s">
        <v>1919</v>
      </c>
      <c r="E424" s="150">
        <v>401.67</v>
      </c>
      <c r="F424" s="150">
        <v>0</v>
      </c>
      <c r="G424" s="150">
        <v>0</v>
      </c>
      <c r="H424" s="150">
        <v>0</v>
      </c>
      <c r="I424" s="208">
        <f t="shared" si="8"/>
        <v>401.67</v>
      </c>
      <c r="J424" s="163" t="str">
        <f>VLOOKUP($C424,'CEDARS School FRPL'!$C$4:$F$2348,4,FALSE)</f>
        <v>Yes</v>
      </c>
      <c r="K424" s="140"/>
      <c r="L424" s="140"/>
      <c r="M424" s="141">
        <f>VLOOKUP($C424,'CEDARS School FRPL'!$C$4:$F$2348,3,FALSE)</f>
        <v>0.54090000000000005</v>
      </c>
      <c r="O424" s="199"/>
      <c r="P424" s="200"/>
    </row>
    <row r="425" spans="1:16">
      <c r="A425" s="112" t="s">
        <v>2509</v>
      </c>
      <c r="B425" s="112" t="s">
        <v>2865</v>
      </c>
      <c r="C425" s="106">
        <v>4123</v>
      </c>
      <c r="D425" s="106" t="s">
        <v>1921</v>
      </c>
      <c r="E425" s="150">
        <v>579.57000000000005</v>
      </c>
      <c r="F425" s="150">
        <v>73.94</v>
      </c>
      <c r="G425" s="150">
        <v>4.4000000000000004</v>
      </c>
      <c r="H425" s="150">
        <v>0</v>
      </c>
      <c r="I425" s="208">
        <f t="shared" si="8"/>
        <v>657.91</v>
      </c>
      <c r="J425" s="163" t="str">
        <f>VLOOKUP($C425,'CEDARS School FRPL'!$C$4:$F$2348,4,FALSE)</f>
        <v>No</v>
      </c>
      <c r="K425" s="140"/>
      <c r="L425" s="140"/>
      <c r="M425" s="141">
        <f>VLOOKUP($C425,'CEDARS School FRPL'!$C$4:$F$2348,3,FALSE)</f>
        <v>0.48330000000000001</v>
      </c>
      <c r="O425" s="199"/>
      <c r="P425" s="200"/>
    </row>
    <row r="426" spans="1:16">
      <c r="A426" s="112" t="s">
        <v>2509</v>
      </c>
      <c r="B426" s="112" t="s">
        <v>2865</v>
      </c>
      <c r="C426" s="106">
        <v>1852</v>
      </c>
      <c r="D426" s="106" t="s">
        <v>1917</v>
      </c>
      <c r="E426" s="150">
        <v>484.38</v>
      </c>
      <c r="F426" s="150">
        <v>32.659999999999997</v>
      </c>
      <c r="G426" s="150">
        <v>0</v>
      </c>
      <c r="H426" s="150">
        <v>0</v>
      </c>
      <c r="I426" s="208">
        <f t="shared" si="8"/>
        <v>517.04</v>
      </c>
      <c r="J426" s="163" t="str">
        <f>VLOOKUP($C426,'CEDARS School FRPL'!$C$4:$F$2348,4,FALSE)</f>
        <v>No</v>
      </c>
      <c r="K426" s="140"/>
      <c r="L426" s="140"/>
      <c r="M426" s="141">
        <f>VLOOKUP($C426,'CEDARS School FRPL'!$C$4:$F$2348,3,FALSE)</f>
        <v>0.26590000000000003</v>
      </c>
      <c r="O426" s="199"/>
      <c r="P426" s="200"/>
    </row>
    <row r="427" spans="1:16">
      <c r="A427" s="112" t="s">
        <v>2509</v>
      </c>
      <c r="B427" s="112" t="s">
        <v>2865</v>
      </c>
      <c r="C427" s="106">
        <v>3261</v>
      </c>
      <c r="D427" s="106" t="s">
        <v>1920</v>
      </c>
      <c r="E427" s="150">
        <v>489.79</v>
      </c>
      <c r="F427" s="150">
        <v>0</v>
      </c>
      <c r="G427" s="150">
        <v>0</v>
      </c>
      <c r="H427" s="150">
        <v>0</v>
      </c>
      <c r="I427" s="208">
        <f t="shared" si="8"/>
        <v>489.79</v>
      </c>
      <c r="J427" s="163" t="str">
        <f>VLOOKUP($C427,'CEDARS School FRPL'!$C$4:$F$2348,4,FALSE)</f>
        <v>Yes</v>
      </c>
      <c r="K427" s="140"/>
      <c r="L427" s="140"/>
      <c r="M427" s="141">
        <f>VLOOKUP($C427,'CEDARS School FRPL'!$C$4:$F$2348,3,FALSE)</f>
        <v>0.52790000000000004</v>
      </c>
      <c r="O427" s="199"/>
      <c r="P427" s="200"/>
    </row>
    <row r="428" spans="1:16">
      <c r="A428" s="112" t="s">
        <v>2455</v>
      </c>
      <c r="B428" s="112" t="s">
        <v>2866</v>
      </c>
      <c r="C428" s="106">
        <v>4548</v>
      </c>
      <c r="D428" s="106" t="s">
        <v>1419</v>
      </c>
      <c r="E428" s="150">
        <v>451.42</v>
      </c>
      <c r="F428" s="150">
        <v>0</v>
      </c>
      <c r="G428" s="150">
        <v>0</v>
      </c>
      <c r="H428" s="150">
        <v>0</v>
      </c>
      <c r="I428" s="208">
        <f t="shared" si="8"/>
        <v>451.42</v>
      </c>
      <c r="J428" s="163" t="str">
        <f>VLOOKUP($C428,'CEDARS School FRPL'!$C$4:$F$2348,4,FALSE)</f>
        <v>No</v>
      </c>
      <c r="K428" s="140"/>
      <c r="L428" s="140"/>
      <c r="M428" s="141">
        <f>VLOOKUP($C428,'CEDARS School FRPL'!$C$4:$F$2348,3,FALSE)</f>
        <v>0.13850000000000001</v>
      </c>
      <c r="O428" s="199"/>
      <c r="P428" s="200"/>
    </row>
    <row r="429" spans="1:16">
      <c r="A429" s="112" t="s">
        <v>2455</v>
      </c>
      <c r="B429" s="112" t="s">
        <v>2866</v>
      </c>
      <c r="C429" s="106">
        <v>3683</v>
      </c>
      <c r="D429" s="106" t="s">
        <v>1417</v>
      </c>
      <c r="E429" s="150">
        <v>420.51</v>
      </c>
      <c r="F429" s="150">
        <v>0</v>
      </c>
      <c r="G429" s="150">
        <v>0</v>
      </c>
      <c r="H429" s="150">
        <v>0</v>
      </c>
      <c r="I429" s="208">
        <f t="shared" si="8"/>
        <v>420.51</v>
      </c>
      <c r="J429" s="163" t="str">
        <f>VLOOKUP($C429,'CEDARS School FRPL'!$C$4:$F$2348,4,FALSE)</f>
        <v>No</v>
      </c>
      <c r="K429" s="140"/>
      <c r="L429" s="140"/>
      <c r="M429" s="141">
        <f>VLOOKUP($C429,'CEDARS School FRPL'!$C$4:$F$2348,3,FALSE)</f>
        <v>0.15090000000000001</v>
      </c>
      <c r="O429" s="199"/>
      <c r="P429" s="200"/>
    </row>
    <row r="430" spans="1:16">
      <c r="A430" s="112" t="s">
        <v>2455</v>
      </c>
      <c r="B430" s="112" t="s">
        <v>2866</v>
      </c>
      <c r="C430" s="106">
        <v>4416</v>
      </c>
      <c r="D430" s="106" t="s">
        <v>1418</v>
      </c>
      <c r="E430" s="150">
        <v>474.72</v>
      </c>
      <c r="F430" s="150">
        <v>0</v>
      </c>
      <c r="G430" s="150">
        <v>0</v>
      </c>
      <c r="H430" s="150">
        <v>0</v>
      </c>
      <c r="I430" s="208">
        <f t="shared" si="8"/>
        <v>474.72</v>
      </c>
      <c r="J430" s="163" t="str">
        <f>VLOOKUP($C430,'CEDARS School FRPL'!$C$4:$F$2348,4,FALSE)</f>
        <v>No</v>
      </c>
      <c r="K430" s="140"/>
      <c r="L430" s="140"/>
      <c r="M430" s="141">
        <f>VLOOKUP($C430,'CEDARS School FRPL'!$C$4:$F$2348,3,FALSE)</f>
        <v>0.13589999999999999</v>
      </c>
      <c r="O430" s="199"/>
      <c r="P430" s="200"/>
    </row>
    <row r="431" spans="1:16">
      <c r="A431" s="112" t="s">
        <v>2536</v>
      </c>
      <c r="B431" s="112" t="s">
        <v>2867</v>
      </c>
      <c r="C431" s="106">
        <v>2278</v>
      </c>
      <c r="D431" s="106" t="s">
        <v>2049</v>
      </c>
      <c r="E431" s="150">
        <v>28.4</v>
      </c>
      <c r="F431" s="150">
        <v>0</v>
      </c>
      <c r="G431" s="150">
        <v>0</v>
      </c>
      <c r="H431" s="150">
        <v>0</v>
      </c>
      <c r="I431" s="208">
        <f t="shared" si="8"/>
        <v>28.4</v>
      </c>
      <c r="J431" s="163" t="str">
        <f>VLOOKUP($C431,'CEDARS School FRPL'!$C$4:$F$2348,4,FALSE)</f>
        <v>Yes</v>
      </c>
      <c r="K431" s="140"/>
      <c r="L431" s="140"/>
      <c r="M431" s="141">
        <f>VLOOKUP($C431,'CEDARS School FRPL'!$C$4:$F$2348,3,FALSE)</f>
        <v>1</v>
      </c>
      <c r="O431" s="199"/>
      <c r="P431" s="200"/>
    </row>
    <row r="432" spans="1:16">
      <c r="A432" s="112" t="s">
        <v>2506</v>
      </c>
      <c r="B432" s="112" t="s">
        <v>2868</v>
      </c>
      <c r="C432" s="106">
        <v>1712</v>
      </c>
      <c r="D432" s="106" t="s">
        <v>1895</v>
      </c>
      <c r="E432" s="150">
        <v>346.41</v>
      </c>
      <c r="F432" s="150">
        <v>0</v>
      </c>
      <c r="G432" s="150">
        <v>0</v>
      </c>
      <c r="H432" s="150">
        <v>0</v>
      </c>
      <c r="I432" s="208">
        <f t="shared" si="8"/>
        <v>346.41</v>
      </c>
      <c r="J432" s="163" t="str">
        <f>VLOOKUP($C432,'CEDARS School FRPL'!$C$4:$F$2348,4,FALSE)</f>
        <v>No</v>
      </c>
      <c r="K432" s="140"/>
      <c r="L432" s="140"/>
      <c r="M432" s="141">
        <f>VLOOKUP($C432,'CEDARS School FRPL'!$C$4:$F$2348,3,FALSE)</f>
        <v>0.2732</v>
      </c>
      <c r="O432" s="199"/>
      <c r="P432" s="200"/>
    </row>
    <row r="433" spans="1:16">
      <c r="A433" s="112" t="s">
        <v>2506</v>
      </c>
      <c r="B433" s="112" t="s">
        <v>2868</v>
      </c>
      <c r="C433" s="106">
        <v>4097</v>
      </c>
      <c r="D433" s="106" t="s">
        <v>3221</v>
      </c>
      <c r="E433" s="150">
        <v>376.22</v>
      </c>
      <c r="F433" s="150">
        <v>0</v>
      </c>
      <c r="G433" s="150">
        <v>0</v>
      </c>
      <c r="H433" s="150">
        <v>0</v>
      </c>
      <c r="I433" s="208">
        <f t="shared" si="8"/>
        <v>376.22</v>
      </c>
      <c r="J433" s="163" t="str">
        <f>VLOOKUP($C433,'CEDARS School FRPL'!$C$4:$F$2348,4,FALSE)</f>
        <v>Yes</v>
      </c>
      <c r="K433" s="140"/>
      <c r="L433" s="140"/>
      <c r="M433" s="141">
        <f>VLOOKUP($C433,'CEDARS School FRPL'!$C$4:$F$2348,3,FALSE)</f>
        <v>0.54110000000000003</v>
      </c>
      <c r="O433" s="199"/>
      <c r="P433" s="200"/>
    </row>
    <row r="434" spans="1:16">
      <c r="A434" s="112" t="s">
        <v>2506</v>
      </c>
      <c r="B434" s="112" t="s">
        <v>2868</v>
      </c>
      <c r="C434" s="106">
        <v>3360</v>
      </c>
      <c r="D434" s="106" t="s">
        <v>1899</v>
      </c>
      <c r="E434" s="150">
        <v>728.49</v>
      </c>
      <c r="F434" s="150">
        <v>73.27000000000001</v>
      </c>
      <c r="G434" s="150">
        <v>2.6</v>
      </c>
      <c r="H434" s="150">
        <v>0</v>
      </c>
      <c r="I434" s="208">
        <f t="shared" si="8"/>
        <v>804.36</v>
      </c>
      <c r="J434" s="163" t="str">
        <f>VLOOKUP($C434,'CEDARS School FRPL'!$C$4:$F$2348,4,FALSE)</f>
        <v>No</v>
      </c>
      <c r="K434" s="140"/>
      <c r="L434" s="140"/>
      <c r="M434" s="141">
        <f>VLOOKUP($C434,'CEDARS School FRPL'!$C$4:$F$2348,3,FALSE)</f>
        <v>0.47470000000000001</v>
      </c>
      <c r="O434" s="199"/>
      <c r="P434" s="200"/>
    </row>
    <row r="435" spans="1:16">
      <c r="A435" s="112" t="s">
        <v>2506</v>
      </c>
      <c r="B435" s="112" t="s">
        <v>2868</v>
      </c>
      <c r="C435" s="106">
        <v>5346</v>
      </c>
      <c r="D435" s="106" t="s">
        <v>1900</v>
      </c>
      <c r="E435" s="150">
        <v>445.68</v>
      </c>
      <c r="F435" s="150">
        <v>0</v>
      </c>
      <c r="G435" s="150">
        <v>0</v>
      </c>
      <c r="H435" s="150">
        <v>0</v>
      </c>
      <c r="I435" s="208">
        <f t="shared" si="8"/>
        <v>445.68</v>
      </c>
      <c r="J435" s="163" t="str">
        <f>VLOOKUP($C435,'CEDARS School FRPL'!$C$4:$F$2348,4,FALSE)</f>
        <v>Yes</v>
      </c>
      <c r="K435" s="140"/>
      <c r="L435" s="140"/>
      <c r="M435" s="141">
        <f>VLOOKUP($C435,'CEDARS School FRPL'!$C$4:$F$2348,3,FALSE)</f>
        <v>0.61</v>
      </c>
      <c r="O435" s="199"/>
      <c r="P435" s="200"/>
    </row>
    <row r="436" spans="1:16">
      <c r="A436" s="112" t="s">
        <v>2506</v>
      </c>
      <c r="B436" s="112" t="s">
        <v>2868</v>
      </c>
      <c r="C436" s="106">
        <v>5432</v>
      </c>
      <c r="D436" s="106" t="s">
        <v>1901</v>
      </c>
      <c r="E436" s="150">
        <v>215.95</v>
      </c>
      <c r="F436" s="150">
        <v>4.5599999999999996</v>
      </c>
      <c r="G436" s="150">
        <v>0</v>
      </c>
      <c r="H436" s="150">
        <v>0</v>
      </c>
      <c r="I436" s="208">
        <f t="shared" si="8"/>
        <v>220.51</v>
      </c>
      <c r="J436" s="163" t="str">
        <f>VLOOKUP($C436,'CEDARS School FRPL'!$C$4:$F$2348,4,FALSE)</f>
        <v>No</v>
      </c>
      <c r="K436" s="140"/>
      <c r="L436" s="140"/>
      <c r="M436" s="141">
        <f>VLOOKUP($C436,'CEDARS School FRPL'!$C$4:$F$2348,3,FALSE)</f>
        <v>0.41449999999999998</v>
      </c>
      <c r="O436" s="199"/>
      <c r="P436" s="200"/>
    </row>
    <row r="437" spans="1:16">
      <c r="A437" s="112" t="s">
        <v>2506</v>
      </c>
      <c r="B437" s="112" t="s">
        <v>2868</v>
      </c>
      <c r="C437" s="106">
        <v>5433</v>
      </c>
      <c r="D437" s="106" t="s">
        <v>1902</v>
      </c>
      <c r="E437" s="150">
        <v>275.33</v>
      </c>
      <c r="F437" s="150">
        <v>8.5</v>
      </c>
      <c r="G437" s="150">
        <v>0</v>
      </c>
      <c r="H437" s="150">
        <v>0</v>
      </c>
      <c r="I437" s="208">
        <f t="shared" si="8"/>
        <v>283.83</v>
      </c>
      <c r="J437" s="163" t="str">
        <f>VLOOKUP($C437,'CEDARS School FRPL'!$C$4:$F$2348,4,FALSE)</f>
        <v>No</v>
      </c>
      <c r="K437" s="140"/>
      <c r="L437" s="140"/>
      <c r="M437" s="141">
        <f>VLOOKUP($C437,'CEDARS School FRPL'!$C$4:$F$2348,3,FALSE)</f>
        <v>0.39389999999999997</v>
      </c>
      <c r="O437" s="199"/>
      <c r="P437" s="200"/>
    </row>
    <row r="438" spans="1:16">
      <c r="A438" s="112" t="s">
        <v>2506</v>
      </c>
      <c r="B438" s="112" t="s">
        <v>2868</v>
      </c>
      <c r="C438" s="106">
        <v>2955</v>
      </c>
      <c r="D438" s="106" t="s">
        <v>1897</v>
      </c>
      <c r="E438" s="150">
        <v>328.58</v>
      </c>
      <c r="F438" s="150">
        <v>0</v>
      </c>
      <c r="G438" s="150">
        <v>0</v>
      </c>
      <c r="H438" s="150">
        <v>0</v>
      </c>
      <c r="I438" s="208">
        <f t="shared" si="8"/>
        <v>328.58</v>
      </c>
      <c r="J438" s="163" t="str">
        <f>VLOOKUP($C438,'CEDARS School FRPL'!$C$4:$F$2348,4,FALSE)</f>
        <v>Yes</v>
      </c>
      <c r="K438" s="140"/>
      <c r="L438" s="140"/>
      <c r="M438" s="141">
        <f>VLOOKUP($C438,'CEDARS School FRPL'!$C$4:$F$2348,3,FALSE)</f>
        <v>0.62939999999999996</v>
      </c>
      <c r="O438" s="199"/>
      <c r="P438" s="200"/>
    </row>
    <row r="439" spans="1:16">
      <c r="A439" s="112" t="s">
        <v>2506</v>
      </c>
      <c r="B439" s="112" t="s">
        <v>2868</v>
      </c>
      <c r="C439" s="106">
        <v>2653</v>
      </c>
      <c r="D439" s="106" t="s">
        <v>1896</v>
      </c>
      <c r="E439" s="150">
        <v>409.4</v>
      </c>
      <c r="F439" s="150">
        <v>0</v>
      </c>
      <c r="G439" s="150">
        <v>0</v>
      </c>
      <c r="H439" s="150">
        <v>0</v>
      </c>
      <c r="I439" s="208">
        <f t="shared" si="8"/>
        <v>409.4</v>
      </c>
      <c r="J439" s="163" t="str">
        <f>VLOOKUP($C439,'CEDARS School FRPL'!$C$4:$F$2348,4,FALSE)</f>
        <v>Yes</v>
      </c>
      <c r="K439" s="140"/>
      <c r="L439" s="140"/>
      <c r="M439" s="141">
        <f>VLOOKUP($C439,'CEDARS School FRPL'!$C$4:$F$2348,3,FALSE)</f>
        <v>0.84489999999999998</v>
      </c>
      <c r="O439" s="199"/>
      <c r="P439" s="200"/>
    </row>
    <row r="440" spans="1:16">
      <c r="A440" s="112" t="s">
        <v>2506</v>
      </c>
      <c r="B440" s="112" t="s">
        <v>2868</v>
      </c>
      <c r="C440" s="106">
        <v>3128</v>
      </c>
      <c r="D440" s="106" t="s">
        <v>1898</v>
      </c>
      <c r="E440" s="150">
        <v>366.54</v>
      </c>
      <c r="F440" s="150">
        <v>0</v>
      </c>
      <c r="G440" s="150">
        <v>0</v>
      </c>
      <c r="H440" s="150">
        <v>0</v>
      </c>
      <c r="I440" s="208">
        <f t="shared" si="8"/>
        <v>366.54</v>
      </c>
      <c r="J440" s="163" t="str">
        <f>VLOOKUP($C440,'CEDARS School FRPL'!$C$4:$F$2348,4,FALSE)</f>
        <v>Yes</v>
      </c>
      <c r="K440" s="140"/>
      <c r="L440" s="140"/>
      <c r="M440" s="141">
        <f>VLOOKUP($C440,'CEDARS School FRPL'!$C$4:$F$2348,3,FALSE)</f>
        <v>0.62050000000000005</v>
      </c>
      <c r="O440" s="199"/>
      <c r="P440" s="200"/>
    </row>
    <row r="441" spans="1:16">
      <c r="A441" s="112" t="s">
        <v>2567</v>
      </c>
      <c r="B441" s="112" t="s">
        <v>2869</v>
      </c>
      <c r="C441" s="106">
        <v>4055</v>
      </c>
      <c r="D441" s="106" t="s">
        <v>2203</v>
      </c>
      <c r="E441" s="150">
        <v>792.04</v>
      </c>
      <c r="F441" s="150">
        <v>0</v>
      </c>
      <c r="G441" s="150">
        <v>0</v>
      </c>
      <c r="H441" s="150">
        <v>0</v>
      </c>
      <c r="I441" s="208">
        <f t="shared" si="8"/>
        <v>792.04</v>
      </c>
      <c r="J441" s="163" t="str">
        <f>VLOOKUP($C441,'CEDARS School FRPL'!$C$4:$F$2348,4,FALSE)</f>
        <v>Yes</v>
      </c>
      <c r="K441" s="140"/>
      <c r="L441" s="140"/>
      <c r="M441" s="141">
        <f>VLOOKUP($C441,'CEDARS School FRPL'!$C$4:$F$2348,3,FALSE)</f>
        <v>0.57979999999999998</v>
      </c>
      <c r="O441" s="199"/>
      <c r="P441" s="200"/>
    </row>
    <row r="442" spans="1:16">
      <c r="A442" s="112" t="s">
        <v>2567</v>
      </c>
      <c r="B442" s="112" t="s">
        <v>2869</v>
      </c>
      <c r="C442" s="106">
        <v>4487</v>
      </c>
      <c r="D442" s="106" t="s">
        <v>2204</v>
      </c>
      <c r="E442" s="150">
        <v>509.1</v>
      </c>
      <c r="F442" s="150">
        <v>0</v>
      </c>
      <c r="G442" s="150">
        <v>0</v>
      </c>
      <c r="H442" s="150">
        <v>0</v>
      </c>
      <c r="I442" s="208">
        <f t="shared" si="8"/>
        <v>509.1</v>
      </c>
      <c r="J442" s="163" t="str">
        <f>VLOOKUP($C442,'CEDARS School FRPL'!$C$4:$F$2348,4,FALSE)</f>
        <v>Yes</v>
      </c>
      <c r="K442" s="140"/>
      <c r="L442" s="140"/>
      <c r="M442" s="141">
        <f>VLOOKUP($C442,'CEDARS School FRPL'!$C$4:$F$2348,3,FALSE)</f>
        <v>0.59250000000000003</v>
      </c>
      <c r="O442" s="199"/>
      <c r="P442" s="200"/>
    </row>
    <row r="443" spans="1:16">
      <c r="A443" s="112" t="s">
        <v>2567</v>
      </c>
      <c r="B443" s="112" t="s">
        <v>2869</v>
      </c>
      <c r="C443" s="106">
        <v>2344</v>
      </c>
      <c r="D443" s="106" t="s">
        <v>1899</v>
      </c>
      <c r="E443" s="150">
        <v>833.6</v>
      </c>
      <c r="F443" s="150">
        <v>35.090000000000003</v>
      </c>
      <c r="G443" s="150">
        <v>11.4</v>
      </c>
      <c r="H443" s="150">
        <v>0</v>
      </c>
      <c r="I443" s="208">
        <f t="shared" si="8"/>
        <v>880.09</v>
      </c>
      <c r="J443" s="163" t="str">
        <f>VLOOKUP($C443,'CEDARS School FRPL'!$C$4:$F$2348,4,FALSE)</f>
        <v>Yes</v>
      </c>
      <c r="K443" s="140"/>
      <c r="L443" s="140"/>
      <c r="M443" s="141">
        <f>VLOOKUP($C443,'CEDARS School FRPL'!$C$4:$F$2348,3,FALSE)</f>
        <v>0.54949999999999999</v>
      </c>
      <c r="O443" s="199"/>
      <c r="P443" s="200"/>
    </row>
    <row r="444" spans="1:16">
      <c r="A444" s="112" t="s">
        <v>2567</v>
      </c>
      <c r="B444" s="112" t="s">
        <v>2869</v>
      </c>
      <c r="C444" s="106">
        <v>2530</v>
      </c>
      <c r="D444" s="106" t="s">
        <v>2201</v>
      </c>
      <c r="E444" s="150">
        <v>502.64</v>
      </c>
      <c r="F444" s="150">
        <v>0</v>
      </c>
      <c r="G444" s="150">
        <v>0</v>
      </c>
      <c r="H444" s="150">
        <v>0</v>
      </c>
      <c r="I444" s="208">
        <f t="shared" si="8"/>
        <v>502.64</v>
      </c>
      <c r="J444" s="163" t="str">
        <f>VLOOKUP($C444,'CEDARS School FRPL'!$C$4:$F$2348,4,FALSE)</f>
        <v>Yes</v>
      </c>
      <c r="K444" s="140"/>
      <c r="L444" s="140"/>
      <c r="M444" s="141">
        <f>VLOOKUP($C444,'CEDARS School FRPL'!$C$4:$F$2348,3,FALSE)</f>
        <v>0.53029999999999999</v>
      </c>
      <c r="O444" s="199"/>
      <c r="P444" s="200"/>
    </row>
    <row r="445" spans="1:16">
      <c r="A445" s="112" t="s">
        <v>2567</v>
      </c>
      <c r="B445" s="112" t="s">
        <v>2869</v>
      </c>
      <c r="C445" s="106">
        <v>2821</v>
      </c>
      <c r="D445" s="106" t="s">
        <v>2202</v>
      </c>
      <c r="E445" s="150">
        <v>448.71</v>
      </c>
      <c r="F445" s="150">
        <v>0</v>
      </c>
      <c r="G445" s="150">
        <v>0</v>
      </c>
      <c r="H445" s="150">
        <v>0</v>
      </c>
      <c r="I445" s="208">
        <f t="shared" si="8"/>
        <v>448.71</v>
      </c>
      <c r="J445" s="163" t="str">
        <f>VLOOKUP($C445,'CEDARS School FRPL'!$C$4:$F$2348,4,FALSE)</f>
        <v>Yes</v>
      </c>
      <c r="K445" s="140"/>
      <c r="L445" s="140"/>
      <c r="M445" s="141">
        <f>VLOOKUP($C445,'CEDARS School FRPL'!$C$4:$F$2348,3,FALSE)</f>
        <v>0.59009999999999996</v>
      </c>
      <c r="O445" s="199"/>
      <c r="P445" s="200"/>
    </row>
    <row r="446" spans="1:16">
      <c r="A446" s="112" t="s">
        <v>2315</v>
      </c>
      <c r="B446" s="112" t="s">
        <v>2870</v>
      </c>
      <c r="C446" s="106">
        <v>3659</v>
      </c>
      <c r="D446" s="106" t="s">
        <v>354</v>
      </c>
      <c r="E446" s="150">
        <v>459.78</v>
      </c>
      <c r="F446" s="150">
        <v>0</v>
      </c>
      <c r="G446" s="150">
        <v>0</v>
      </c>
      <c r="H446" s="150">
        <v>0</v>
      </c>
      <c r="I446" s="208">
        <f t="shared" si="8"/>
        <v>459.78</v>
      </c>
      <c r="J446" s="163" t="str">
        <f>VLOOKUP($C446,'CEDARS School FRPL'!$C$4:$F$2348,4,FALSE)</f>
        <v>No</v>
      </c>
      <c r="K446" s="140"/>
      <c r="L446" s="140"/>
      <c r="M446" s="141">
        <f>VLOOKUP($C446,'CEDARS School FRPL'!$C$4:$F$2348,3,FALSE)</f>
        <v>0.39960000000000001</v>
      </c>
      <c r="O446" s="199"/>
      <c r="P446" s="200"/>
    </row>
    <row r="447" spans="1:16">
      <c r="A447" s="112" t="s">
        <v>2315</v>
      </c>
      <c r="B447" s="112" t="s">
        <v>2870</v>
      </c>
      <c r="C447" s="106">
        <v>4590</v>
      </c>
      <c r="D447" s="106" t="s">
        <v>355</v>
      </c>
      <c r="E447" s="150">
        <v>666.9</v>
      </c>
      <c r="F447" s="150">
        <v>0</v>
      </c>
      <c r="G447" s="150">
        <v>0</v>
      </c>
      <c r="H447" s="150">
        <v>0</v>
      </c>
      <c r="I447" s="208">
        <f t="shared" si="8"/>
        <v>666.9</v>
      </c>
      <c r="J447" s="163" t="str">
        <f>VLOOKUP($C447,'CEDARS School FRPL'!$C$4:$F$2348,4,FALSE)</f>
        <v>Yes</v>
      </c>
      <c r="K447" s="140"/>
      <c r="L447" s="140"/>
      <c r="M447" s="141">
        <f>VLOOKUP($C447,'CEDARS School FRPL'!$C$4:$F$2348,3,FALSE)</f>
        <v>0.6542</v>
      </c>
      <c r="O447" s="199"/>
      <c r="P447" s="200"/>
    </row>
    <row r="448" spans="1:16">
      <c r="A448" s="112" t="s">
        <v>2315</v>
      </c>
      <c r="B448" s="112" t="s">
        <v>2870</v>
      </c>
      <c r="C448" s="106">
        <v>3372</v>
      </c>
      <c r="D448" s="106" t="s">
        <v>353</v>
      </c>
      <c r="E448" s="150">
        <v>1010.88</v>
      </c>
      <c r="F448" s="150">
        <v>0</v>
      </c>
      <c r="G448" s="150">
        <v>0</v>
      </c>
      <c r="H448" s="150">
        <v>0</v>
      </c>
      <c r="I448" s="208">
        <f t="shared" si="8"/>
        <v>1010.88</v>
      </c>
      <c r="J448" s="163" t="str">
        <f>VLOOKUP($C448,'CEDARS School FRPL'!$C$4:$F$2348,4,FALSE)</f>
        <v>Yes</v>
      </c>
      <c r="K448" s="140"/>
      <c r="L448" s="140"/>
      <c r="M448" s="141">
        <f>VLOOKUP($C448,'CEDARS School FRPL'!$C$4:$F$2348,3,FALSE)</f>
        <v>0.58330000000000004</v>
      </c>
      <c r="O448" s="199"/>
      <c r="P448" s="200"/>
    </row>
    <row r="449" spans="1:16">
      <c r="A449" s="112" t="s">
        <v>2315</v>
      </c>
      <c r="B449" s="106" t="s">
        <v>2870</v>
      </c>
      <c r="C449" s="106">
        <v>5130</v>
      </c>
      <c r="D449" s="63" t="s">
        <v>3222</v>
      </c>
      <c r="E449" s="150">
        <v>0</v>
      </c>
      <c r="F449" s="150">
        <v>0</v>
      </c>
      <c r="G449" s="150">
        <v>0</v>
      </c>
      <c r="H449" s="150">
        <v>0</v>
      </c>
      <c r="I449" s="208">
        <f t="shared" si="8"/>
        <v>0</v>
      </c>
      <c r="J449" s="163" t="str">
        <f>VLOOKUP($C449,'CEDARS School FRPL'!$C$4:$F$2348,4,FALSE)</f>
        <v>No</v>
      </c>
      <c r="K449" s="140"/>
      <c r="L449" s="140"/>
      <c r="M449" s="141">
        <f>VLOOKUP($C449,'CEDARS School FRPL'!$C$4:$F$2348,3,FALSE)</f>
        <v>0</v>
      </c>
      <c r="O449" s="199"/>
      <c r="P449" s="200"/>
    </row>
    <row r="450" spans="1:16">
      <c r="A450" s="112" t="s">
        <v>2315</v>
      </c>
      <c r="B450" s="112" t="s">
        <v>2870</v>
      </c>
      <c r="C450" s="106">
        <v>2727</v>
      </c>
      <c r="D450" s="106" t="s">
        <v>350</v>
      </c>
      <c r="E450" s="150">
        <v>1192.3499999999999</v>
      </c>
      <c r="F450" s="150">
        <v>162.68</v>
      </c>
      <c r="G450" s="150">
        <v>0</v>
      </c>
      <c r="H450" s="150">
        <v>0</v>
      </c>
      <c r="I450" s="208">
        <f t="shared" si="8"/>
        <v>1355.03</v>
      </c>
      <c r="J450" s="163" t="str">
        <f>VLOOKUP($C450,'CEDARS School FRPL'!$C$4:$F$2348,4,FALSE)</f>
        <v>Yes</v>
      </c>
      <c r="K450" s="140"/>
      <c r="L450" s="140"/>
      <c r="M450" s="141">
        <f>VLOOKUP($C450,'CEDARS School FRPL'!$C$4:$F$2348,3,FALSE)</f>
        <v>0.53710000000000002</v>
      </c>
      <c r="O450" s="199"/>
      <c r="P450" s="200"/>
    </row>
    <row r="451" spans="1:16">
      <c r="A451" s="112" t="s">
        <v>2315</v>
      </c>
      <c r="B451" s="112" t="s">
        <v>2870</v>
      </c>
      <c r="C451" s="106">
        <v>2966</v>
      </c>
      <c r="D451" s="106" t="s">
        <v>351</v>
      </c>
      <c r="E451" s="150">
        <v>436.91</v>
      </c>
      <c r="F451" s="150">
        <v>0</v>
      </c>
      <c r="G451" s="150">
        <v>0</v>
      </c>
      <c r="H451" s="150">
        <v>0</v>
      </c>
      <c r="I451" s="208">
        <f t="shared" si="8"/>
        <v>436.91</v>
      </c>
      <c r="J451" s="163" t="str">
        <f>VLOOKUP($C451,'CEDARS School FRPL'!$C$4:$F$2348,4,FALSE)</f>
        <v>Yes</v>
      </c>
      <c r="K451" s="140"/>
      <c r="L451" s="140"/>
      <c r="M451" s="141">
        <f>VLOOKUP($C451,'CEDARS School FRPL'!$C$4:$F$2348,3,FALSE)</f>
        <v>0.52349999999999997</v>
      </c>
      <c r="O451" s="199"/>
      <c r="P451" s="200"/>
    </row>
    <row r="452" spans="1:16">
      <c r="A452" s="112" t="s">
        <v>2315</v>
      </c>
      <c r="B452" s="112" t="s">
        <v>2870</v>
      </c>
      <c r="C452" s="106">
        <v>3212</v>
      </c>
      <c r="D452" s="106" t="s">
        <v>352</v>
      </c>
      <c r="E452" s="150">
        <v>428.22</v>
      </c>
      <c r="F452" s="150">
        <v>0</v>
      </c>
      <c r="G452" s="150">
        <v>0</v>
      </c>
      <c r="H452" s="150">
        <v>0</v>
      </c>
      <c r="I452" s="208">
        <f t="shared" ref="I452:I515" si="9">SUM(E452:H452)</f>
        <v>428.22</v>
      </c>
      <c r="J452" s="163" t="str">
        <f>VLOOKUP($C452,'CEDARS School FRPL'!$C$4:$F$2348,4,FALSE)</f>
        <v>Yes</v>
      </c>
      <c r="K452" s="140"/>
      <c r="L452" s="140"/>
      <c r="M452" s="141">
        <f>VLOOKUP($C452,'CEDARS School FRPL'!$C$4:$F$2348,3,FALSE)</f>
        <v>0.62290000000000001</v>
      </c>
      <c r="O452" s="199"/>
      <c r="P452" s="200"/>
    </row>
    <row r="453" spans="1:16">
      <c r="A453" s="112" t="s">
        <v>2315</v>
      </c>
      <c r="B453" s="112" t="s">
        <v>2870</v>
      </c>
      <c r="C453" s="106">
        <v>3083</v>
      </c>
      <c r="D453" s="106" t="s">
        <v>3223</v>
      </c>
      <c r="E453" s="150">
        <v>390.7</v>
      </c>
      <c r="F453" s="150">
        <v>0</v>
      </c>
      <c r="G453" s="150">
        <v>0</v>
      </c>
      <c r="H453" s="150">
        <v>0</v>
      </c>
      <c r="I453" s="208">
        <f t="shared" si="9"/>
        <v>390.7</v>
      </c>
      <c r="J453" s="163" t="str">
        <f>VLOOKUP($C453,'CEDARS School FRPL'!$C$4:$F$2348,4,FALSE)</f>
        <v>Yes</v>
      </c>
      <c r="K453" s="140"/>
      <c r="L453" s="140"/>
      <c r="M453" s="141">
        <f>VLOOKUP($C453,'CEDARS School FRPL'!$C$4:$F$2348,3,FALSE)</f>
        <v>0.72650000000000003</v>
      </c>
      <c r="O453" s="199"/>
      <c r="P453" s="200"/>
    </row>
    <row r="454" spans="1:16">
      <c r="A454" s="112" t="s">
        <v>2315</v>
      </c>
      <c r="B454" s="112" t="s">
        <v>2870</v>
      </c>
      <c r="C454" s="106">
        <v>2563</v>
      </c>
      <c r="D454" s="106" t="s">
        <v>349</v>
      </c>
      <c r="E454" s="150">
        <v>187.4</v>
      </c>
      <c r="F454" s="150">
        <v>0</v>
      </c>
      <c r="G454" s="150">
        <v>0</v>
      </c>
      <c r="H454" s="150">
        <v>0</v>
      </c>
      <c r="I454" s="208">
        <f t="shared" si="9"/>
        <v>187.4</v>
      </c>
      <c r="J454" s="163" t="str">
        <f>VLOOKUP($C454,'CEDARS School FRPL'!$C$4:$F$2348,4,FALSE)</f>
        <v>Yes</v>
      </c>
      <c r="M454" s="141">
        <f>VLOOKUP($C454,'CEDARS School FRPL'!$C$4:$F$2348,3,FALSE)</f>
        <v>0.76380000000000003</v>
      </c>
      <c r="O454" s="199"/>
      <c r="P454" s="200"/>
    </row>
    <row r="455" spans="1:16">
      <c r="A455" s="112" t="s">
        <v>2315</v>
      </c>
      <c r="B455" s="112" t="s">
        <v>2870</v>
      </c>
      <c r="C455" s="106">
        <v>4095</v>
      </c>
      <c r="D455" s="106" t="s">
        <v>3224</v>
      </c>
      <c r="E455" s="150">
        <v>963.68</v>
      </c>
      <c r="F455" s="150">
        <v>0</v>
      </c>
      <c r="G455" s="150">
        <v>0</v>
      </c>
      <c r="H455" s="150">
        <v>0</v>
      </c>
      <c r="I455" s="208">
        <f t="shared" si="9"/>
        <v>963.68</v>
      </c>
      <c r="J455" s="163" t="str">
        <f>VLOOKUP($C455,'CEDARS School FRPL'!$C$4:$F$2348,4,FALSE)</f>
        <v>Yes</v>
      </c>
      <c r="K455" s="140"/>
      <c r="L455" s="140"/>
      <c r="M455" s="141">
        <f>VLOOKUP($C455,'CEDARS School FRPL'!$C$4:$F$2348,3,FALSE)</f>
        <v>0.57589999999999997</v>
      </c>
      <c r="O455" s="199"/>
      <c r="P455" s="200"/>
    </row>
    <row r="456" spans="1:16">
      <c r="A456" s="112" t="s">
        <v>2389</v>
      </c>
      <c r="B456" s="112" t="s">
        <v>2871</v>
      </c>
      <c r="C456" s="106">
        <v>3554</v>
      </c>
      <c r="D456" s="106" t="s">
        <v>1091</v>
      </c>
      <c r="E456" s="150">
        <v>43.3</v>
      </c>
      <c r="F456" s="150">
        <v>0</v>
      </c>
      <c r="G456" s="150">
        <v>0</v>
      </c>
      <c r="H456" s="150">
        <v>0</v>
      </c>
      <c r="I456" s="208">
        <f t="shared" si="9"/>
        <v>43.3</v>
      </c>
      <c r="J456" s="163" t="str">
        <f>VLOOKUP($C456,'CEDARS School FRPL'!$C$4:$F$2348,4,FALSE)</f>
        <v>Yes</v>
      </c>
      <c r="K456" s="140"/>
      <c r="L456" s="140"/>
      <c r="M456" s="141">
        <f>VLOOKUP($C456,'CEDARS School FRPL'!$C$4:$F$2348,3,FALSE)</f>
        <v>0.68600000000000005</v>
      </c>
      <c r="O456" s="199"/>
      <c r="P456" s="200"/>
    </row>
    <row r="457" spans="1:16">
      <c r="A457" s="106" t="s">
        <v>2389</v>
      </c>
      <c r="B457" s="201" t="s">
        <v>2871</v>
      </c>
      <c r="C457" s="106">
        <v>5242</v>
      </c>
      <c r="D457" s="106" t="s">
        <v>3340</v>
      </c>
      <c r="E457" s="150">
        <v>41.36</v>
      </c>
      <c r="F457" s="150">
        <v>1.28</v>
      </c>
      <c r="G457" s="150">
        <v>0</v>
      </c>
      <c r="H457" s="150">
        <v>0</v>
      </c>
      <c r="I457" s="208">
        <f t="shared" si="9"/>
        <v>42.64</v>
      </c>
      <c r="J457" s="163" t="str">
        <f>VLOOKUP($C457,'CEDARS School FRPL'!$C$4:$F$2348,4,FALSE)</f>
        <v>No</v>
      </c>
      <c r="K457" s="140"/>
      <c r="L457" s="140"/>
      <c r="M457" s="141">
        <f>VLOOKUP($C457,'CEDARS School FRPL'!$C$4:$F$2348,3,FALSE)</f>
        <v>0</v>
      </c>
      <c r="N457" s="141" t="s">
        <v>3345</v>
      </c>
      <c r="O457" s="199"/>
      <c r="P457" s="200"/>
    </row>
    <row r="458" spans="1:16">
      <c r="A458" s="112" t="s">
        <v>2461</v>
      </c>
      <c r="B458" s="112" t="s">
        <v>2872</v>
      </c>
      <c r="C458" s="106">
        <v>2808</v>
      </c>
      <c r="D458" s="106" t="s">
        <v>1511</v>
      </c>
      <c r="E458" s="150">
        <v>155.68</v>
      </c>
      <c r="F458" s="150">
        <v>0</v>
      </c>
      <c r="G458" s="150">
        <v>0</v>
      </c>
      <c r="H458" s="150">
        <v>0</v>
      </c>
      <c r="I458" s="208">
        <f t="shared" si="9"/>
        <v>155.68</v>
      </c>
      <c r="J458" s="163" t="str">
        <f>VLOOKUP($C458,'CEDARS School FRPL'!$C$4:$F$2348,4,FALSE)</f>
        <v>Yes</v>
      </c>
      <c r="K458" s="140"/>
      <c r="L458" s="140"/>
      <c r="M458" s="141">
        <f>VLOOKUP($C458,'CEDARS School FRPL'!$C$4:$F$2348,3,FALSE)</f>
        <v>0.55559999999999998</v>
      </c>
      <c r="O458" s="199"/>
      <c r="P458" s="200"/>
    </row>
    <row r="459" spans="1:16">
      <c r="A459" s="112" t="s">
        <v>2461</v>
      </c>
      <c r="B459" s="112" t="s">
        <v>2872</v>
      </c>
      <c r="C459" s="106">
        <v>2205</v>
      </c>
      <c r="D459" s="106" t="s">
        <v>1508</v>
      </c>
      <c r="E459" s="150">
        <v>313.89999999999998</v>
      </c>
      <c r="F459" s="150">
        <v>0</v>
      </c>
      <c r="G459" s="150">
        <v>0</v>
      </c>
      <c r="H459" s="150">
        <v>0</v>
      </c>
      <c r="I459" s="208">
        <f t="shared" si="9"/>
        <v>313.89999999999998</v>
      </c>
      <c r="J459" s="163" t="str">
        <f>VLOOKUP($C459,'CEDARS School FRPL'!$C$4:$F$2348,4,FALSE)</f>
        <v>No</v>
      </c>
      <c r="K459" s="140"/>
      <c r="L459" s="140"/>
      <c r="M459" s="141">
        <f>VLOOKUP($C459,'CEDARS School FRPL'!$C$4:$F$2348,3,FALSE)</f>
        <v>0.4551</v>
      </c>
      <c r="O459" s="199"/>
      <c r="P459" s="200"/>
    </row>
    <row r="460" spans="1:16">
      <c r="A460" s="112" t="s">
        <v>2461</v>
      </c>
      <c r="B460" s="112" t="s">
        <v>2872</v>
      </c>
      <c r="C460" s="106">
        <v>2206</v>
      </c>
      <c r="D460" s="106" t="s">
        <v>1509</v>
      </c>
      <c r="E460" s="150">
        <v>516.07000000000005</v>
      </c>
      <c r="F460" s="150">
        <v>39.950000000000003</v>
      </c>
      <c r="G460" s="150">
        <v>0</v>
      </c>
      <c r="H460" s="150">
        <v>0</v>
      </c>
      <c r="I460" s="208">
        <f t="shared" si="9"/>
        <v>556.0200000000001</v>
      </c>
      <c r="J460" s="163" t="str">
        <f>VLOOKUP($C460,'CEDARS School FRPL'!$C$4:$F$2348,4,FALSE)</f>
        <v>No</v>
      </c>
      <c r="K460" s="140"/>
      <c r="L460" s="140"/>
      <c r="M460" s="141">
        <f>VLOOKUP($C460,'CEDARS School FRPL'!$C$4:$F$2348,3,FALSE)</f>
        <v>0.34899999999999998</v>
      </c>
      <c r="O460" s="199"/>
      <c r="P460" s="200"/>
    </row>
    <row r="461" spans="1:16">
      <c r="A461" s="112" t="s">
        <v>2461</v>
      </c>
      <c r="B461" s="112" t="s">
        <v>2872</v>
      </c>
      <c r="C461" s="106">
        <v>4230</v>
      </c>
      <c r="D461" s="106" t="s">
        <v>1512</v>
      </c>
      <c r="E461" s="150">
        <v>387.07</v>
      </c>
      <c r="F461" s="150">
        <v>0</v>
      </c>
      <c r="G461" s="150">
        <v>0</v>
      </c>
      <c r="H461" s="150">
        <v>0</v>
      </c>
      <c r="I461" s="208">
        <f t="shared" si="9"/>
        <v>387.07</v>
      </c>
      <c r="J461" s="163" t="str">
        <f>VLOOKUP($C461,'CEDARS School FRPL'!$C$4:$F$2348,4,FALSE)</f>
        <v>No</v>
      </c>
      <c r="K461" s="140"/>
      <c r="L461" s="140"/>
      <c r="M461" s="141">
        <f>VLOOKUP($C461,'CEDARS School FRPL'!$C$4:$F$2348,3,FALSE)</f>
        <v>0.40899999999999997</v>
      </c>
      <c r="O461" s="199"/>
      <c r="P461" s="200"/>
    </row>
    <row r="462" spans="1:16">
      <c r="A462" s="112" t="s">
        <v>2461</v>
      </c>
      <c r="B462" s="112" t="s">
        <v>2872</v>
      </c>
      <c r="C462" s="106">
        <v>5531</v>
      </c>
      <c r="D462" s="106" t="s">
        <v>3136</v>
      </c>
      <c r="E462" s="150">
        <v>23.53</v>
      </c>
      <c r="F462" s="150">
        <v>0</v>
      </c>
      <c r="G462" s="150">
        <v>0</v>
      </c>
      <c r="H462" s="150">
        <v>0</v>
      </c>
      <c r="I462" s="208">
        <f t="shared" si="9"/>
        <v>23.53</v>
      </c>
      <c r="J462" s="163" t="str">
        <f>VLOOKUP($C462,'CEDARS School FRPL'!$C$4:$F$2348,4,FALSE)</f>
        <v>Yes</v>
      </c>
      <c r="K462" s="140"/>
      <c r="L462" s="140"/>
      <c r="M462" s="141">
        <f>VLOOKUP($C462,'CEDARS School FRPL'!$C$4:$F$2348,3,FALSE)</f>
        <v>0.50160000000000005</v>
      </c>
      <c r="O462" s="199"/>
      <c r="P462" s="200"/>
    </row>
    <row r="463" spans="1:16">
      <c r="A463" s="112" t="s">
        <v>2461</v>
      </c>
      <c r="B463" s="112" t="s">
        <v>2872</v>
      </c>
      <c r="C463" s="106">
        <v>5300</v>
      </c>
      <c r="D463" s="106" t="s">
        <v>1513</v>
      </c>
      <c r="E463" s="150">
        <v>57.55</v>
      </c>
      <c r="F463" s="150">
        <v>0</v>
      </c>
      <c r="G463" s="150">
        <v>0</v>
      </c>
      <c r="H463" s="150">
        <v>0</v>
      </c>
      <c r="I463" s="208">
        <f t="shared" si="9"/>
        <v>57.55</v>
      </c>
      <c r="J463" s="163" t="str">
        <f>VLOOKUP($C463,'CEDARS School FRPL'!$C$4:$F$2348,4,FALSE)</f>
        <v>No</v>
      </c>
      <c r="K463" s="140"/>
      <c r="L463" s="140"/>
      <c r="M463" s="141">
        <f>VLOOKUP($C463,'CEDARS School FRPL'!$C$4:$F$2348,3,FALSE)</f>
        <v>0.377</v>
      </c>
      <c r="O463" s="199"/>
      <c r="P463" s="200"/>
    </row>
    <row r="464" spans="1:16">
      <c r="A464" s="112" t="s">
        <v>2461</v>
      </c>
      <c r="B464" s="112" t="s">
        <v>2872</v>
      </c>
      <c r="C464" s="106">
        <v>5332</v>
      </c>
      <c r="D464" s="106" t="s">
        <v>1514</v>
      </c>
      <c r="E464" s="150">
        <v>0</v>
      </c>
      <c r="F464" s="150">
        <v>0</v>
      </c>
      <c r="G464" s="150">
        <v>30</v>
      </c>
      <c r="H464" s="150">
        <v>0</v>
      </c>
      <c r="I464" s="208">
        <f t="shared" si="9"/>
        <v>30</v>
      </c>
      <c r="J464" s="163" t="str">
        <f>VLOOKUP($C464,'CEDARS School FRPL'!$C$4:$F$2348,4,FALSE)</f>
        <v>Yes</v>
      </c>
      <c r="K464" s="140"/>
      <c r="L464" s="140"/>
      <c r="M464" s="141">
        <f>VLOOKUP($C464,'CEDARS School FRPL'!$C$4:$F$2348,3,FALSE)</f>
        <v>0.58289999999999997</v>
      </c>
      <c r="O464" s="199"/>
      <c r="P464" s="200"/>
    </row>
    <row r="465" spans="1:16">
      <c r="A465" s="112" t="s">
        <v>2461</v>
      </c>
      <c r="B465" s="112" t="s">
        <v>2872</v>
      </c>
      <c r="C465" s="106">
        <v>2361</v>
      </c>
      <c r="D465" s="106" t="s">
        <v>1510</v>
      </c>
      <c r="E465" s="150">
        <v>277.3</v>
      </c>
      <c r="F465" s="150">
        <v>0</v>
      </c>
      <c r="G465" s="150">
        <v>0</v>
      </c>
      <c r="H465" s="150">
        <v>0</v>
      </c>
      <c r="I465" s="208">
        <f t="shared" si="9"/>
        <v>277.3</v>
      </c>
      <c r="J465" s="163" t="str">
        <f>VLOOKUP($C465,'CEDARS School FRPL'!$C$4:$F$2348,4,FALSE)</f>
        <v>No</v>
      </c>
      <c r="K465" s="140"/>
      <c r="L465" s="140"/>
      <c r="M465" s="141">
        <f>VLOOKUP($C465,'CEDARS School FRPL'!$C$4:$F$2348,3,FALSE)</f>
        <v>0.3795</v>
      </c>
      <c r="O465" s="199"/>
      <c r="P465" s="200"/>
    </row>
    <row r="466" spans="1:16">
      <c r="A466" s="112" t="s">
        <v>2486</v>
      </c>
      <c r="B466" s="112" t="s">
        <v>2873</v>
      </c>
      <c r="C466" s="106">
        <v>3560</v>
      </c>
      <c r="D466" s="106" t="s">
        <v>1678</v>
      </c>
      <c r="E466" s="150">
        <v>813.52</v>
      </c>
      <c r="F466" s="150">
        <v>0</v>
      </c>
      <c r="G466" s="150">
        <v>0</v>
      </c>
      <c r="H466" s="150">
        <v>0</v>
      </c>
      <c r="I466" s="208">
        <f t="shared" si="9"/>
        <v>813.52</v>
      </c>
      <c r="J466" s="163" t="str">
        <f>VLOOKUP($C466,'CEDARS School FRPL'!$C$4:$F$2348,4,FALSE)</f>
        <v>No</v>
      </c>
      <c r="K466" s="140"/>
      <c r="L466" s="140"/>
      <c r="M466" s="141">
        <f>VLOOKUP($C466,'CEDARS School FRPL'!$C$4:$F$2348,3,FALSE)</f>
        <v>0.46</v>
      </c>
      <c r="O466" s="203" t="s">
        <v>3386</v>
      </c>
      <c r="P466" s="200"/>
    </row>
    <row r="467" spans="1:16">
      <c r="A467" s="112" t="s">
        <v>2486</v>
      </c>
      <c r="B467" s="112" t="s">
        <v>2873</v>
      </c>
      <c r="C467" s="106">
        <v>3302</v>
      </c>
      <c r="D467" s="106" t="s">
        <v>1666</v>
      </c>
      <c r="E467" s="150">
        <v>497.54</v>
      </c>
      <c r="F467" s="150">
        <v>0</v>
      </c>
      <c r="G467" s="150">
        <v>0</v>
      </c>
      <c r="H467" s="150">
        <v>0</v>
      </c>
      <c r="I467" s="208">
        <f t="shared" si="9"/>
        <v>497.54</v>
      </c>
      <c r="J467" s="163" t="str">
        <f>VLOOKUP($C467,'CEDARS School FRPL'!$C$4:$F$2348,4,FALSE)</f>
        <v>No</v>
      </c>
      <c r="K467" s="140"/>
      <c r="L467" s="140"/>
      <c r="M467" s="141">
        <f>VLOOKUP($C467,'CEDARS School FRPL'!$C$4:$F$2348,3,FALSE)</f>
        <v>0.3846</v>
      </c>
      <c r="O467" s="199"/>
      <c r="P467" s="200"/>
    </row>
    <row r="468" spans="1:16">
      <c r="A468" s="112" t="s">
        <v>2486</v>
      </c>
      <c r="B468" s="112" t="s">
        <v>2873</v>
      </c>
      <c r="C468" s="106">
        <v>3536</v>
      </c>
      <c r="D468" s="106" t="s">
        <v>1677</v>
      </c>
      <c r="E468" s="150">
        <v>406.05</v>
      </c>
      <c r="F468" s="150">
        <v>0</v>
      </c>
      <c r="G468" s="150">
        <v>0</v>
      </c>
      <c r="H468" s="150">
        <v>0</v>
      </c>
      <c r="I468" s="208">
        <f t="shared" si="9"/>
        <v>406.05</v>
      </c>
      <c r="J468" s="163" t="str">
        <f>VLOOKUP($C468,'CEDARS School FRPL'!$C$4:$F$2348,4,FALSE)</f>
        <v>No</v>
      </c>
      <c r="K468" s="140"/>
      <c r="L468" s="140"/>
      <c r="M468" s="141">
        <f>VLOOKUP($C468,'CEDARS School FRPL'!$C$4:$F$2348,3,FALSE)</f>
        <v>0.1283</v>
      </c>
      <c r="O468" s="199"/>
      <c r="P468" s="200"/>
    </row>
    <row r="469" spans="1:16">
      <c r="A469" s="112" t="s">
        <v>2486</v>
      </c>
      <c r="B469" s="112" t="s">
        <v>2873</v>
      </c>
      <c r="C469" s="106">
        <v>3650</v>
      </c>
      <c r="D469" s="106" t="s">
        <v>1683</v>
      </c>
      <c r="E469" s="150">
        <v>694.43</v>
      </c>
      <c r="F469" s="150">
        <v>0</v>
      </c>
      <c r="G469" s="150">
        <v>0</v>
      </c>
      <c r="H469" s="150">
        <v>0</v>
      </c>
      <c r="I469" s="208">
        <f t="shared" si="9"/>
        <v>694.43</v>
      </c>
      <c r="J469" s="163" t="str">
        <f>VLOOKUP($C469,'CEDARS School FRPL'!$C$4:$F$2348,4,FALSE)</f>
        <v>No</v>
      </c>
      <c r="K469" s="140"/>
      <c r="L469" s="140"/>
      <c r="M469" s="141">
        <f>VLOOKUP($C469,'CEDARS School FRPL'!$C$4:$F$2348,3,FALSE)</f>
        <v>0.29730000000000001</v>
      </c>
      <c r="O469" s="199"/>
      <c r="P469" s="200"/>
    </row>
    <row r="470" spans="1:16">
      <c r="A470" s="112" t="s">
        <v>2486</v>
      </c>
      <c r="B470" s="112" t="s">
        <v>2873</v>
      </c>
      <c r="C470" s="106">
        <v>3409</v>
      </c>
      <c r="D470" s="106" t="s">
        <v>1670</v>
      </c>
      <c r="E470" s="150">
        <v>428.8</v>
      </c>
      <c r="F470" s="150">
        <v>0</v>
      </c>
      <c r="G470" s="150">
        <v>0</v>
      </c>
      <c r="H470" s="150">
        <v>0</v>
      </c>
      <c r="I470" s="208">
        <f t="shared" si="9"/>
        <v>428.8</v>
      </c>
      <c r="J470" s="163" t="str">
        <f>VLOOKUP($C470,'CEDARS School FRPL'!$C$4:$F$2348,4,FALSE)</f>
        <v>Yes</v>
      </c>
      <c r="K470" s="140"/>
      <c r="L470" s="140"/>
      <c r="M470" s="141">
        <f>VLOOKUP($C470,'CEDARS School FRPL'!$C$4:$F$2348,3,FALSE)</f>
        <v>0.7651</v>
      </c>
      <c r="O470" s="199"/>
      <c r="P470" s="200"/>
    </row>
    <row r="471" spans="1:16">
      <c r="A471" s="112" t="s">
        <v>2486</v>
      </c>
      <c r="B471" s="112" t="s">
        <v>2873</v>
      </c>
      <c r="C471" s="106">
        <v>3304</v>
      </c>
      <c r="D471" s="106" t="s">
        <v>1668</v>
      </c>
      <c r="E471" s="150">
        <v>552.51</v>
      </c>
      <c r="F471" s="150">
        <v>0</v>
      </c>
      <c r="G471" s="150">
        <v>0</v>
      </c>
      <c r="H471" s="150">
        <v>0</v>
      </c>
      <c r="I471" s="208">
        <f t="shared" si="9"/>
        <v>552.51</v>
      </c>
      <c r="J471" s="163" t="str">
        <f>VLOOKUP($C471,'CEDARS School FRPL'!$C$4:$F$2348,4,FALSE)</f>
        <v>No</v>
      </c>
      <c r="K471" s="140"/>
      <c r="L471" s="140"/>
      <c r="M471" s="141">
        <f>VLOOKUP($C471,'CEDARS School FRPL'!$C$4:$F$2348,3,FALSE)</f>
        <v>0.4854</v>
      </c>
      <c r="O471" s="199"/>
      <c r="P471" s="200"/>
    </row>
    <row r="472" spans="1:16">
      <c r="A472" s="112" t="s">
        <v>2486</v>
      </c>
      <c r="B472" s="112" t="s">
        <v>2873</v>
      </c>
      <c r="C472" s="106">
        <v>1520</v>
      </c>
      <c r="D472" s="106" t="s">
        <v>1655</v>
      </c>
      <c r="E472" s="150">
        <v>338.9</v>
      </c>
      <c r="F472" s="150">
        <v>0</v>
      </c>
      <c r="G472" s="150">
        <v>0</v>
      </c>
      <c r="H472" s="150">
        <v>0</v>
      </c>
      <c r="I472" s="208">
        <f t="shared" si="9"/>
        <v>338.9</v>
      </c>
      <c r="J472" s="163" t="str">
        <f>VLOOKUP($C472,'CEDARS School FRPL'!$C$4:$F$2348,4,FALSE)</f>
        <v>No</v>
      </c>
      <c r="K472" s="140"/>
      <c r="L472" s="140"/>
      <c r="M472" s="141">
        <f>VLOOKUP($C472,'CEDARS School FRPL'!$C$4:$F$2348,3,FALSE)</f>
        <v>0.1008</v>
      </c>
      <c r="O472" s="199"/>
      <c r="P472" s="200"/>
    </row>
    <row r="473" spans="1:16">
      <c r="A473" s="112" t="s">
        <v>2486</v>
      </c>
      <c r="B473" s="112" t="s">
        <v>2873</v>
      </c>
      <c r="C473" s="106">
        <v>3534</v>
      </c>
      <c r="D473" s="106" t="s">
        <v>1676</v>
      </c>
      <c r="E473" s="150">
        <v>400.81</v>
      </c>
      <c r="F473" s="150">
        <v>0</v>
      </c>
      <c r="G473" s="150">
        <v>0</v>
      </c>
      <c r="H473" s="150">
        <v>0</v>
      </c>
      <c r="I473" s="208">
        <f t="shared" si="9"/>
        <v>400.81</v>
      </c>
      <c r="J473" s="163" t="str">
        <f>VLOOKUP($C473,'CEDARS School FRPL'!$C$4:$F$2348,4,FALSE)</f>
        <v>Yes</v>
      </c>
      <c r="K473" s="140"/>
      <c r="L473" s="140"/>
      <c r="M473" s="141">
        <f>VLOOKUP($C473,'CEDARS School FRPL'!$C$4:$F$2348,3,FALSE)</f>
        <v>0.5635</v>
      </c>
      <c r="O473" s="199"/>
      <c r="P473" s="200"/>
    </row>
    <row r="474" spans="1:16">
      <c r="A474" s="112" t="s">
        <v>2486</v>
      </c>
      <c r="B474" s="112" t="s">
        <v>2873</v>
      </c>
      <c r="C474" s="106">
        <v>3691</v>
      </c>
      <c r="D474" s="106" t="s">
        <v>1684</v>
      </c>
      <c r="E474" s="150">
        <v>472.62</v>
      </c>
      <c r="F474" s="150">
        <v>0</v>
      </c>
      <c r="G474" s="150">
        <v>0</v>
      </c>
      <c r="H474" s="150">
        <v>0</v>
      </c>
      <c r="I474" s="208">
        <f t="shared" si="9"/>
        <v>472.62</v>
      </c>
      <c r="J474" s="163" t="str">
        <f>VLOOKUP($C474,'CEDARS School FRPL'!$C$4:$F$2348,4,FALSE)</f>
        <v>Yes</v>
      </c>
      <c r="K474" s="140"/>
      <c r="L474" s="140"/>
      <c r="M474" s="141">
        <f>VLOOKUP($C474,'CEDARS School FRPL'!$C$4:$F$2348,3,FALSE)</f>
        <v>0.67100000000000004</v>
      </c>
      <c r="O474" s="199"/>
      <c r="P474" s="200"/>
    </row>
    <row r="475" spans="1:16">
      <c r="A475" s="112" t="s">
        <v>2486</v>
      </c>
      <c r="B475" s="112" t="s">
        <v>2873</v>
      </c>
      <c r="C475" s="106">
        <v>3754</v>
      </c>
      <c r="D475" s="106" t="s">
        <v>1685</v>
      </c>
      <c r="E475" s="150">
        <v>529.37</v>
      </c>
      <c r="F475" s="150">
        <v>0</v>
      </c>
      <c r="G475" s="150">
        <v>0</v>
      </c>
      <c r="H475" s="150">
        <v>0</v>
      </c>
      <c r="I475" s="208">
        <f t="shared" si="9"/>
        <v>529.37</v>
      </c>
      <c r="J475" s="163" t="str">
        <f>VLOOKUP($C475,'CEDARS School FRPL'!$C$4:$F$2348,4,FALSE)</f>
        <v>No</v>
      </c>
      <c r="K475" s="140"/>
      <c r="L475" s="140"/>
      <c r="M475" s="141">
        <f>VLOOKUP($C475,'CEDARS School FRPL'!$C$4:$F$2348,3,FALSE)</f>
        <v>0.46400000000000002</v>
      </c>
      <c r="O475" s="199"/>
      <c r="P475" s="200"/>
    </row>
    <row r="476" spans="1:16">
      <c r="A476" s="112" t="s">
        <v>2486</v>
      </c>
      <c r="B476" s="112" t="s">
        <v>2873</v>
      </c>
      <c r="C476" s="106">
        <v>1830</v>
      </c>
      <c r="D476" s="106" t="s">
        <v>1658</v>
      </c>
      <c r="E476" s="150">
        <v>6.69</v>
      </c>
      <c r="F476" s="150">
        <v>0</v>
      </c>
      <c r="G476" s="150">
        <v>0</v>
      </c>
      <c r="H476" s="150">
        <v>0</v>
      </c>
      <c r="I476" s="208">
        <f t="shared" si="9"/>
        <v>6.69</v>
      </c>
      <c r="J476" s="163" t="str">
        <f>VLOOKUP($C476,'CEDARS School FRPL'!$C$4:$F$2348,4,FALSE)</f>
        <v>No</v>
      </c>
      <c r="K476" s="140"/>
      <c r="L476" s="140"/>
      <c r="M476" s="141">
        <f>VLOOKUP($C476,'CEDARS School FRPL'!$C$4:$F$2348,3,FALSE)</f>
        <v>0.25280000000000002</v>
      </c>
      <c r="O476" s="199"/>
      <c r="P476" s="200"/>
    </row>
    <row r="477" spans="1:16">
      <c r="A477" s="112" t="s">
        <v>2486</v>
      </c>
      <c r="B477" s="112" t="s">
        <v>2873</v>
      </c>
      <c r="C477" s="213">
        <v>3185</v>
      </c>
      <c r="D477" s="106" t="s">
        <v>3383</v>
      </c>
      <c r="E477" s="150">
        <v>0.1</v>
      </c>
      <c r="F477" s="150">
        <v>0</v>
      </c>
      <c r="G477" s="150">
        <v>0</v>
      </c>
      <c r="H477" s="150">
        <v>0</v>
      </c>
      <c r="I477" s="208">
        <f t="shared" si="9"/>
        <v>0.1</v>
      </c>
      <c r="J477" s="163" t="str">
        <f>VLOOKUP($C477,'CEDARS School FRPL'!$C$4:$F$2348,4,FALSE)</f>
        <v>No</v>
      </c>
      <c r="K477" s="140"/>
      <c r="L477" s="140"/>
      <c r="M477" s="141">
        <f>VLOOKUP($C477,'CEDARS School FRPL'!$C$4:$F$2348,3,FALSE)</f>
        <v>0</v>
      </c>
      <c r="N477" s="141" t="s">
        <v>3345</v>
      </c>
      <c r="O477" s="199"/>
      <c r="P477" s="200"/>
    </row>
    <row r="478" spans="1:16">
      <c r="A478" s="112" t="s">
        <v>2486</v>
      </c>
      <c r="B478" s="112" t="s">
        <v>2873</v>
      </c>
      <c r="C478" s="106">
        <v>5358</v>
      </c>
      <c r="D478" s="106" t="s">
        <v>1688</v>
      </c>
      <c r="E478" s="150">
        <v>0</v>
      </c>
      <c r="F478" s="150">
        <v>0</v>
      </c>
      <c r="G478" s="150">
        <v>134.52000000000001</v>
      </c>
      <c r="H478" s="150">
        <v>0</v>
      </c>
      <c r="I478" s="208">
        <f t="shared" si="9"/>
        <v>134.52000000000001</v>
      </c>
      <c r="J478" s="163" t="str">
        <f>VLOOKUP($C478,'CEDARS School FRPL'!$C$4:$F$2348,4,FALSE)</f>
        <v>No</v>
      </c>
      <c r="K478" s="140"/>
      <c r="L478" s="140"/>
      <c r="M478" s="141">
        <f>VLOOKUP($C478,'CEDARS School FRPL'!$C$4:$F$2348,3,FALSE)</f>
        <v>0.33489999999999998</v>
      </c>
      <c r="O478" s="199"/>
      <c r="P478" s="200"/>
    </row>
    <row r="479" spans="1:16">
      <c r="A479" s="112" t="s">
        <v>2486</v>
      </c>
      <c r="B479" s="112" t="s">
        <v>2873</v>
      </c>
      <c r="C479" s="106">
        <v>1519</v>
      </c>
      <c r="D479" s="106" t="s">
        <v>1654</v>
      </c>
      <c r="E479" s="150">
        <v>248.99</v>
      </c>
      <c r="F479" s="150">
        <v>1.42</v>
      </c>
      <c r="G479" s="150">
        <v>0</v>
      </c>
      <c r="H479" s="150">
        <v>0</v>
      </c>
      <c r="I479" s="208">
        <f t="shared" si="9"/>
        <v>250.41</v>
      </c>
      <c r="J479" s="163" t="str">
        <f>VLOOKUP($C479,'CEDARS School FRPL'!$C$4:$F$2348,4,FALSE)</f>
        <v>No</v>
      </c>
      <c r="K479" s="140"/>
      <c r="L479" s="140"/>
      <c r="M479" s="141">
        <f>VLOOKUP($C479,'CEDARS School FRPL'!$C$4:$F$2348,3,FALSE)</f>
        <v>0.43309999999999998</v>
      </c>
      <c r="O479" s="199"/>
      <c r="P479" s="200"/>
    </row>
    <row r="480" spans="1:16">
      <c r="A480" s="112" t="s">
        <v>2486</v>
      </c>
      <c r="B480" s="112" t="s">
        <v>2873</v>
      </c>
      <c r="C480" s="106">
        <v>3606</v>
      </c>
      <c r="D480" s="106" t="s">
        <v>1680</v>
      </c>
      <c r="E480" s="150">
        <v>263.58</v>
      </c>
      <c r="F480" s="150">
        <v>0</v>
      </c>
      <c r="G480" s="150">
        <v>0</v>
      </c>
      <c r="H480" s="150">
        <v>0</v>
      </c>
      <c r="I480" s="208">
        <f t="shared" si="9"/>
        <v>263.58</v>
      </c>
      <c r="J480" s="163" t="str">
        <f>VLOOKUP($C480,'CEDARS School FRPL'!$C$4:$F$2348,4,FALSE)</f>
        <v>No</v>
      </c>
      <c r="K480" s="140"/>
      <c r="L480" s="140"/>
      <c r="M480" s="141">
        <f>VLOOKUP($C480,'CEDARS School FRPL'!$C$4:$F$2348,3,FALSE)</f>
        <v>0.14580000000000001</v>
      </c>
      <c r="O480" s="199"/>
      <c r="P480" s="200"/>
    </row>
    <row r="481" spans="1:16">
      <c r="A481" s="112" t="s">
        <v>2486</v>
      </c>
      <c r="B481" s="112" t="s">
        <v>2873</v>
      </c>
      <c r="C481" s="106">
        <v>1966</v>
      </c>
      <c r="D481" s="106" t="s">
        <v>1659</v>
      </c>
      <c r="E481" s="150">
        <v>607.53</v>
      </c>
      <c r="F481" s="150">
        <v>46.900000000000006</v>
      </c>
      <c r="G481" s="150">
        <v>0</v>
      </c>
      <c r="H481" s="150">
        <v>0</v>
      </c>
      <c r="I481" s="208">
        <f t="shared" si="9"/>
        <v>654.42999999999995</v>
      </c>
      <c r="J481" s="163" t="str">
        <f>VLOOKUP($C481,'CEDARS School FRPL'!$C$4:$F$2348,4,FALSE)</f>
        <v>No</v>
      </c>
      <c r="K481" s="140"/>
      <c r="L481" s="140"/>
      <c r="M481" s="141">
        <f>VLOOKUP($C481,'CEDARS School FRPL'!$C$4:$F$2348,3,FALSE)</f>
        <v>0.17610000000000001</v>
      </c>
      <c r="O481" s="199"/>
      <c r="P481" s="200"/>
    </row>
    <row r="482" spans="1:16">
      <c r="A482" s="112" t="s">
        <v>2486</v>
      </c>
      <c r="B482" s="112" t="s">
        <v>2873</v>
      </c>
      <c r="C482" s="106">
        <v>3123</v>
      </c>
      <c r="D482" s="106" t="s">
        <v>1663</v>
      </c>
      <c r="E482" s="150">
        <v>1309.19</v>
      </c>
      <c r="F482" s="150">
        <v>110.53999999999999</v>
      </c>
      <c r="G482" s="150">
        <v>0</v>
      </c>
      <c r="H482" s="150">
        <v>0</v>
      </c>
      <c r="I482" s="208">
        <f t="shared" si="9"/>
        <v>1419.73</v>
      </c>
      <c r="J482" s="163" t="str">
        <f>VLOOKUP($C482,'CEDARS School FRPL'!$C$4:$F$2348,4,FALSE)</f>
        <v>No</v>
      </c>
      <c r="K482" s="140"/>
      <c r="L482" s="140"/>
      <c r="M482" s="141">
        <f>VLOOKUP($C482,'CEDARS School FRPL'!$C$4:$F$2348,3,FALSE)</f>
        <v>0.29970000000000002</v>
      </c>
      <c r="O482" s="199"/>
      <c r="P482" s="200"/>
    </row>
    <row r="483" spans="1:16">
      <c r="A483" s="112" t="s">
        <v>2486</v>
      </c>
      <c r="B483" s="112" t="s">
        <v>2873</v>
      </c>
      <c r="C483" s="106">
        <v>3607</v>
      </c>
      <c r="D483" s="106" t="s">
        <v>1681</v>
      </c>
      <c r="E483" s="150">
        <v>417.5</v>
      </c>
      <c r="F483" s="150">
        <v>0</v>
      </c>
      <c r="G483" s="150">
        <v>0</v>
      </c>
      <c r="H483" s="150">
        <v>0</v>
      </c>
      <c r="I483" s="208">
        <f t="shared" si="9"/>
        <v>417.5</v>
      </c>
      <c r="J483" s="163" t="str">
        <f>VLOOKUP($C483,'CEDARS School FRPL'!$C$4:$F$2348,4,FALSE)</f>
        <v>No</v>
      </c>
      <c r="K483" s="140"/>
      <c r="L483" s="140"/>
      <c r="M483" s="141">
        <f>VLOOKUP($C483,'CEDARS School FRPL'!$C$4:$F$2348,3,FALSE)</f>
        <v>0.31569999999999998</v>
      </c>
      <c r="O483" s="199"/>
      <c r="P483" s="200"/>
    </row>
    <row r="484" spans="1:16">
      <c r="A484" s="112" t="s">
        <v>2486</v>
      </c>
      <c r="B484" s="112" t="s">
        <v>2873</v>
      </c>
      <c r="C484" s="106">
        <v>3689</v>
      </c>
      <c r="D484" s="106" t="s">
        <v>723</v>
      </c>
      <c r="E484" s="150">
        <v>512.58000000000004</v>
      </c>
      <c r="F484" s="150">
        <v>0</v>
      </c>
      <c r="G484" s="150">
        <v>0</v>
      </c>
      <c r="H484" s="150">
        <v>0</v>
      </c>
      <c r="I484" s="208">
        <f t="shared" si="9"/>
        <v>512.58000000000004</v>
      </c>
      <c r="J484" s="163" t="str">
        <f>VLOOKUP($C484,'CEDARS School FRPL'!$C$4:$F$2348,4,FALSE)</f>
        <v>No</v>
      </c>
      <c r="K484" s="140"/>
      <c r="L484" s="140"/>
      <c r="M484" s="141">
        <f>VLOOKUP($C484,'CEDARS School FRPL'!$C$4:$F$2348,3,FALSE)</f>
        <v>0.1701</v>
      </c>
      <c r="O484" s="199"/>
      <c r="P484" s="200"/>
    </row>
    <row r="485" spans="1:16">
      <c r="A485" s="112" t="s">
        <v>2486</v>
      </c>
      <c r="B485" s="112" t="s">
        <v>2873</v>
      </c>
      <c r="C485" s="106">
        <v>3122</v>
      </c>
      <c r="D485" s="106" t="s">
        <v>1662</v>
      </c>
      <c r="E485" s="150">
        <v>393.79</v>
      </c>
      <c r="F485" s="150">
        <v>0</v>
      </c>
      <c r="G485" s="150">
        <v>0</v>
      </c>
      <c r="H485" s="150">
        <v>0</v>
      </c>
      <c r="I485" s="208">
        <f t="shared" si="9"/>
        <v>393.79</v>
      </c>
      <c r="J485" s="163" t="str">
        <f>VLOOKUP($C485,'CEDARS School FRPL'!$C$4:$F$2348,4,FALSE)</f>
        <v>No</v>
      </c>
      <c r="K485" s="140"/>
      <c r="L485" s="140"/>
      <c r="M485" s="141">
        <f>VLOOKUP($C485,'CEDARS School FRPL'!$C$4:$F$2348,3,FALSE)</f>
        <v>0.41470000000000001</v>
      </c>
      <c r="O485" s="199"/>
      <c r="P485" s="200"/>
    </row>
    <row r="486" spans="1:16">
      <c r="A486" s="112" t="s">
        <v>2486</v>
      </c>
      <c r="B486" s="112" t="s">
        <v>2873</v>
      </c>
      <c r="C486" s="106">
        <v>3503</v>
      </c>
      <c r="D486" s="106" t="s">
        <v>1674</v>
      </c>
      <c r="E486" s="150">
        <v>548.41999999999996</v>
      </c>
      <c r="F486" s="150">
        <v>0</v>
      </c>
      <c r="G486" s="150">
        <v>0</v>
      </c>
      <c r="H486" s="150">
        <v>0</v>
      </c>
      <c r="I486" s="208">
        <f t="shared" si="9"/>
        <v>548.41999999999996</v>
      </c>
      <c r="J486" s="163" t="str">
        <f>VLOOKUP($C486,'CEDARS School FRPL'!$C$4:$F$2348,4,FALSE)</f>
        <v>No</v>
      </c>
      <c r="K486" s="140"/>
      <c r="L486" s="140"/>
      <c r="M486" s="141">
        <f>VLOOKUP($C486,'CEDARS School FRPL'!$C$4:$F$2348,3,FALSE)</f>
        <v>0.39400000000000002</v>
      </c>
      <c r="O486" s="199"/>
      <c r="P486" s="200"/>
    </row>
    <row r="487" spans="1:16">
      <c r="A487" s="112" t="s">
        <v>2486</v>
      </c>
      <c r="B487" s="112" t="s">
        <v>2873</v>
      </c>
      <c r="C487" s="106">
        <v>3755</v>
      </c>
      <c r="D487" s="106" t="s">
        <v>1686</v>
      </c>
      <c r="E487" s="150">
        <v>1260.48</v>
      </c>
      <c r="F487" s="150">
        <v>100.57000000000001</v>
      </c>
      <c r="G487" s="150">
        <v>0</v>
      </c>
      <c r="H487" s="150">
        <v>0</v>
      </c>
      <c r="I487" s="208">
        <f t="shared" si="9"/>
        <v>1361.05</v>
      </c>
      <c r="J487" s="163" t="str">
        <f>VLOOKUP($C487,'CEDARS School FRPL'!$C$4:$F$2348,4,FALSE)</f>
        <v>No</v>
      </c>
      <c r="K487" s="140"/>
      <c r="L487" s="140"/>
      <c r="M487" s="141">
        <f>VLOOKUP($C487,'CEDARS School FRPL'!$C$4:$F$2348,3,FALSE)</f>
        <v>0.42830000000000001</v>
      </c>
      <c r="O487" s="199"/>
      <c r="P487" s="200"/>
    </row>
    <row r="488" spans="1:16">
      <c r="A488" s="112" t="s">
        <v>2486</v>
      </c>
      <c r="B488" s="112" t="s">
        <v>2873</v>
      </c>
      <c r="C488" s="106">
        <v>3463</v>
      </c>
      <c r="D488" s="106" t="s">
        <v>3225</v>
      </c>
      <c r="E488" s="150">
        <v>613.1</v>
      </c>
      <c r="F488" s="150">
        <v>0</v>
      </c>
      <c r="G488" s="150">
        <v>0</v>
      </c>
      <c r="H488" s="150">
        <v>0</v>
      </c>
      <c r="I488" s="208">
        <f t="shared" si="9"/>
        <v>613.1</v>
      </c>
      <c r="J488" s="163" t="str">
        <f>VLOOKUP($C488,'CEDARS School FRPL'!$C$4:$F$2348,4,FALSE)</f>
        <v>No</v>
      </c>
      <c r="K488" s="140"/>
      <c r="L488" s="140"/>
      <c r="M488" s="141">
        <f>VLOOKUP($C488,'CEDARS School FRPL'!$C$4:$F$2348,3,FALSE)</f>
        <v>0.1192</v>
      </c>
      <c r="O488" s="199"/>
      <c r="P488" s="200"/>
    </row>
    <row r="489" spans="1:16">
      <c r="A489" s="112" t="s">
        <v>2486</v>
      </c>
      <c r="B489" s="112" t="s">
        <v>2873</v>
      </c>
      <c r="C489" s="106">
        <v>1685</v>
      </c>
      <c r="D489" s="106" t="s">
        <v>1657</v>
      </c>
      <c r="E489" s="150">
        <v>485.15</v>
      </c>
      <c r="F489" s="150">
        <v>0</v>
      </c>
      <c r="G489" s="150">
        <v>0</v>
      </c>
      <c r="H489" s="150">
        <v>0</v>
      </c>
      <c r="I489" s="208">
        <f t="shared" si="9"/>
        <v>485.15</v>
      </c>
      <c r="J489" s="163" t="str">
        <f>VLOOKUP($C489,'CEDARS School FRPL'!$C$4:$F$2348,4,FALSE)</f>
        <v>No</v>
      </c>
      <c r="K489" s="140"/>
      <c r="L489" s="140"/>
      <c r="M489" s="141">
        <f>VLOOKUP($C489,'CEDARS School FRPL'!$C$4:$F$2348,3,FALSE)</f>
        <v>0.1094</v>
      </c>
      <c r="O489" s="199"/>
      <c r="P489" s="200"/>
    </row>
    <row r="490" spans="1:16">
      <c r="A490" s="112" t="s">
        <v>2486</v>
      </c>
      <c r="B490" s="112" t="s">
        <v>2873</v>
      </c>
      <c r="C490" s="106">
        <v>2887</v>
      </c>
      <c r="D490" s="106" t="s">
        <v>1660</v>
      </c>
      <c r="E490" s="150">
        <v>440.4</v>
      </c>
      <c r="F490" s="150">
        <v>0</v>
      </c>
      <c r="G490" s="150">
        <v>0</v>
      </c>
      <c r="H490" s="150">
        <v>0</v>
      </c>
      <c r="I490" s="208">
        <f t="shared" si="9"/>
        <v>440.4</v>
      </c>
      <c r="J490" s="163" t="str">
        <f>VLOOKUP($C490,'CEDARS School FRPL'!$C$4:$F$2348,4,FALSE)</f>
        <v>No</v>
      </c>
      <c r="K490" s="140"/>
      <c r="L490" s="140"/>
      <c r="M490" s="141">
        <f>VLOOKUP($C490,'CEDARS School FRPL'!$C$4:$F$2348,3,FALSE)</f>
        <v>0.45540000000000003</v>
      </c>
      <c r="O490" s="199"/>
      <c r="P490" s="200"/>
    </row>
    <row r="491" spans="1:16">
      <c r="A491" s="112" t="s">
        <v>2486</v>
      </c>
      <c r="B491" s="112" t="s">
        <v>2873</v>
      </c>
      <c r="C491" s="106">
        <v>3504</v>
      </c>
      <c r="D491" s="106" t="s">
        <v>1675</v>
      </c>
      <c r="E491" s="150">
        <v>496.29</v>
      </c>
      <c r="F491" s="150">
        <v>0</v>
      </c>
      <c r="G491" s="150">
        <v>0</v>
      </c>
      <c r="H491" s="150">
        <v>0</v>
      </c>
      <c r="I491" s="208">
        <f t="shared" si="9"/>
        <v>496.29</v>
      </c>
      <c r="J491" s="163" t="str">
        <f>VLOOKUP($C491,'CEDARS School FRPL'!$C$4:$F$2348,4,FALSE)</f>
        <v>No</v>
      </c>
      <c r="K491" s="140"/>
      <c r="L491" s="140"/>
      <c r="M491" s="141">
        <f>VLOOKUP($C491,'CEDARS School FRPL'!$C$4:$F$2348,3,FALSE)</f>
        <v>0.44190000000000002</v>
      </c>
      <c r="O491" s="199"/>
      <c r="P491" s="200"/>
    </row>
    <row r="492" spans="1:16">
      <c r="A492" s="112" t="s">
        <v>2486</v>
      </c>
      <c r="B492" s="112" t="s">
        <v>2873</v>
      </c>
      <c r="C492" s="106">
        <v>3464</v>
      </c>
      <c r="D492" s="106" t="s">
        <v>1673</v>
      </c>
      <c r="E492" s="150">
        <v>1378.5</v>
      </c>
      <c r="F492" s="150">
        <v>82.61</v>
      </c>
      <c r="G492" s="150">
        <v>0</v>
      </c>
      <c r="H492" s="150">
        <v>0</v>
      </c>
      <c r="I492" s="208">
        <f t="shared" si="9"/>
        <v>1461.11</v>
      </c>
      <c r="J492" s="163" t="str">
        <f>VLOOKUP($C492,'CEDARS School FRPL'!$C$4:$F$2348,4,FALSE)</f>
        <v>No</v>
      </c>
      <c r="K492" s="140"/>
      <c r="L492" s="140"/>
      <c r="M492" s="141">
        <f>VLOOKUP($C492,'CEDARS School FRPL'!$C$4:$F$2348,3,FALSE)</f>
        <v>0.35820000000000002</v>
      </c>
      <c r="O492" s="199"/>
      <c r="P492" s="200"/>
    </row>
    <row r="493" spans="1:16">
      <c r="A493" s="112" t="s">
        <v>2486</v>
      </c>
      <c r="B493" s="112" t="s">
        <v>2873</v>
      </c>
      <c r="C493" s="106">
        <v>3353</v>
      </c>
      <c r="D493" s="106" t="s">
        <v>1669</v>
      </c>
      <c r="E493" s="150">
        <v>772.92</v>
      </c>
      <c r="F493" s="150">
        <v>0</v>
      </c>
      <c r="G493" s="150">
        <v>0</v>
      </c>
      <c r="H493" s="150">
        <v>0</v>
      </c>
      <c r="I493" s="208">
        <f t="shared" si="9"/>
        <v>772.92</v>
      </c>
      <c r="J493" s="163" t="str">
        <f>VLOOKUP($C493,'CEDARS School FRPL'!$C$4:$F$2348,4,FALSE)</f>
        <v>No</v>
      </c>
      <c r="K493" s="140"/>
      <c r="L493" s="140"/>
      <c r="M493" s="141">
        <f>VLOOKUP($C493,'CEDARS School FRPL'!$C$4:$F$2348,3,FALSE)</f>
        <v>0.42520000000000002</v>
      </c>
      <c r="O493" s="199"/>
      <c r="P493" s="200"/>
    </row>
    <row r="494" spans="1:16">
      <c r="A494" s="112" t="s">
        <v>2486</v>
      </c>
      <c r="B494" s="112" t="s">
        <v>2873</v>
      </c>
      <c r="C494" s="106">
        <v>3254</v>
      </c>
      <c r="D494" s="106" t="s">
        <v>1665</v>
      </c>
      <c r="E494" s="150">
        <v>418</v>
      </c>
      <c r="F494" s="150">
        <v>0</v>
      </c>
      <c r="G494" s="150">
        <v>0</v>
      </c>
      <c r="H494" s="150">
        <v>0</v>
      </c>
      <c r="I494" s="208">
        <f t="shared" si="9"/>
        <v>418</v>
      </c>
      <c r="J494" s="163" t="str">
        <f>VLOOKUP($C494,'CEDARS School FRPL'!$C$4:$F$2348,4,FALSE)</f>
        <v>Yes</v>
      </c>
      <c r="K494" s="140"/>
      <c r="L494" s="140"/>
      <c r="M494" s="141">
        <f>VLOOKUP($C494,'CEDARS School FRPL'!$C$4:$F$2348,3,FALSE)</f>
        <v>0.51200000000000001</v>
      </c>
      <c r="O494" s="199"/>
      <c r="P494" s="200"/>
    </row>
    <row r="495" spans="1:16">
      <c r="A495" s="112" t="s">
        <v>2486</v>
      </c>
      <c r="B495" s="112" t="s">
        <v>2873</v>
      </c>
      <c r="C495" s="106">
        <v>3303</v>
      </c>
      <c r="D495" s="106" t="s">
        <v>1667</v>
      </c>
      <c r="E495" s="150">
        <v>1287.27</v>
      </c>
      <c r="F495" s="150">
        <v>81.489999999999995</v>
      </c>
      <c r="G495" s="150">
        <v>0</v>
      </c>
      <c r="H495" s="150">
        <v>0</v>
      </c>
      <c r="I495" s="208">
        <f t="shared" si="9"/>
        <v>1368.76</v>
      </c>
      <c r="J495" s="163" t="str">
        <f>VLOOKUP($C495,'CEDARS School FRPL'!$C$4:$F$2348,4,FALSE)</f>
        <v>No</v>
      </c>
      <c r="K495" s="140"/>
      <c r="L495" s="140"/>
      <c r="M495" s="141">
        <f>VLOOKUP($C495,'CEDARS School FRPL'!$C$4:$F$2348,3,FALSE)</f>
        <v>0.28870000000000001</v>
      </c>
      <c r="O495" s="199"/>
      <c r="P495" s="200"/>
    </row>
    <row r="496" spans="1:16">
      <c r="A496" s="112" t="s">
        <v>2486</v>
      </c>
      <c r="B496" s="112" t="s">
        <v>2873</v>
      </c>
      <c r="C496" s="106">
        <v>3608</v>
      </c>
      <c r="D496" s="106" t="s">
        <v>1682</v>
      </c>
      <c r="E496" s="150">
        <v>594.36</v>
      </c>
      <c r="F496" s="150">
        <v>0</v>
      </c>
      <c r="G496" s="150">
        <v>0</v>
      </c>
      <c r="H496" s="150">
        <v>0</v>
      </c>
      <c r="I496" s="208">
        <f t="shared" si="9"/>
        <v>594.36</v>
      </c>
      <c r="J496" s="163" t="str">
        <f>VLOOKUP($C496,'CEDARS School FRPL'!$C$4:$F$2348,4,FALSE)</f>
        <v>No</v>
      </c>
      <c r="K496" s="140"/>
      <c r="L496" s="140"/>
      <c r="M496" s="141">
        <f>VLOOKUP($C496,'CEDARS School FRPL'!$C$4:$F$2348,3,FALSE)</f>
        <v>0.3775</v>
      </c>
      <c r="O496" s="199"/>
      <c r="P496" s="200"/>
    </row>
    <row r="497" spans="1:16">
      <c r="A497" s="112" t="s">
        <v>2486</v>
      </c>
      <c r="B497" s="112" t="s">
        <v>2873</v>
      </c>
      <c r="C497" s="106">
        <v>3854</v>
      </c>
      <c r="D497" s="106" t="s">
        <v>1687</v>
      </c>
      <c r="E497" s="150">
        <v>197.76</v>
      </c>
      <c r="F497" s="150">
        <v>1.73</v>
      </c>
      <c r="G497" s="150">
        <v>0</v>
      </c>
      <c r="H497" s="150">
        <v>0</v>
      </c>
      <c r="I497" s="208">
        <f t="shared" si="9"/>
        <v>199.48999999999998</v>
      </c>
      <c r="J497" s="163" t="str">
        <f>VLOOKUP($C497,'CEDARS School FRPL'!$C$4:$F$2348,4,FALSE)</f>
        <v>Yes</v>
      </c>
      <c r="K497" s="140"/>
      <c r="L497" s="140"/>
      <c r="M497" s="141">
        <f>VLOOKUP($C497,'CEDARS School FRPL'!$C$4:$F$2348,3,FALSE)</f>
        <v>0.55479999999999996</v>
      </c>
      <c r="O497" s="199"/>
      <c r="P497" s="200"/>
    </row>
    <row r="498" spans="1:16">
      <c r="A498" s="112" t="s">
        <v>2486</v>
      </c>
      <c r="B498" s="112" t="s">
        <v>2873</v>
      </c>
      <c r="C498" s="106">
        <v>3461</v>
      </c>
      <c r="D498" s="106" t="s">
        <v>1672</v>
      </c>
      <c r="E498" s="150">
        <v>417.7</v>
      </c>
      <c r="F498" s="150">
        <v>0</v>
      </c>
      <c r="G498" s="150">
        <v>0</v>
      </c>
      <c r="H498" s="150">
        <v>0</v>
      </c>
      <c r="I498" s="208">
        <f t="shared" si="9"/>
        <v>417.7</v>
      </c>
      <c r="J498" s="163" t="str">
        <f>VLOOKUP($C498,'CEDARS School FRPL'!$C$4:$F$2348,4,FALSE)</f>
        <v>No</v>
      </c>
      <c r="K498" s="140"/>
      <c r="L498" s="140"/>
      <c r="M498" s="141">
        <f>VLOOKUP($C498,'CEDARS School FRPL'!$C$4:$F$2348,3,FALSE)</f>
        <v>0.19769999999999999</v>
      </c>
      <c r="O498" s="199"/>
      <c r="P498" s="200"/>
    </row>
    <row r="499" spans="1:16">
      <c r="A499" s="112" t="s">
        <v>2486</v>
      </c>
      <c r="B499" s="112" t="s">
        <v>2873</v>
      </c>
      <c r="C499" s="106">
        <v>3605</v>
      </c>
      <c r="D499" s="106" t="s">
        <v>1679</v>
      </c>
      <c r="E499" s="150">
        <v>498.16</v>
      </c>
      <c r="F499" s="150">
        <v>0</v>
      </c>
      <c r="G499" s="150">
        <v>0</v>
      </c>
      <c r="H499" s="150">
        <v>0</v>
      </c>
      <c r="I499" s="208">
        <f t="shared" si="9"/>
        <v>498.16</v>
      </c>
      <c r="J499" s="163" t="str">
        <f>VLOOKUP($C499,'CEDARS School FRPL'!$C$4:$F$2348,4,FALSE)</f>
        <v>No</v>
      </c>
      <c r="K499" s="140"/>
      <c r="L499" s="140"/>
      <c r="M499" s="141">
        <f>VLOOKUP($C499,'CEDARS School FRPL'!$C$4:$F$2348,3,FALSE)</f>
        <v>0.21299999999999999</v>
      </c>
      <c r="O499" s="199"/>
      <c r="P499" s="200"/>
    </row>
    <row r="500" spans="1:16">
      <c r="A500" s="112" t="s">
        <v>2486</v>
      </c>
      <c r="B500" s="112" t="s">
        <v>2873</v>
      </c>
      <c r="C500" s="106">
        <v>3410</v>
      </c>
      <c r="D500" s="106" t="s">
        <v>1671</v>
      </c>
      <c r="E500" s="150">
        <v>492.5</v>
      </c>
      <c r="F500" s="150">
        <v>0</v>
      </c>
      <c r="G500" s="150">
        <v>0</v>
      </c>
      <c r="H500" s="150">
        <v>0</v>
      </c>
      <c r="I500" s="208">
        <f t="shared" si="9"/>
        <v>492.5</v>
      </c>
      <c r="J500" s="163" t="str">
        <f>VLOOKUP($C500,'CEDARS School FRPL'!$C$4:$F$2348,4,FALSE)</f>
        <v>Yes</v>
      </c>
      <c r="K500" s="140"/>
      <c r="L500" s="140"/>
      <c r="M500" s="141">
        <f>VLOOKUP($C500,'CEDARS School FRPL'!$C$4:$F$2348,3,FALSE)</f>
        <v>0.50919999999999999</v>
      </c>
      <c r="O500" s="199"/>
      <c r="P500" s="200"/>
    </row>
    <row r="501" spans="1:16">
      <c r="A501" s="112" t="s">
        <v>2486</v>
      </c>
      <c r="B501" s="112" t="s">
        <v>2873</v>
      </c>
      <c r="C501" s="106">
        <v>2888</v>
      </c>
      <c r="D501" s="106" t="s">
        <v>1661</v>
      </c>
      <c r="E501" s="150">
        <v>286.11</v>
      </c>
      <c r="F501" s="150">
        <v>0</v>
      </c>
      <c r="G501" s="150">
        <v>0</v>
      </c>
      <c r="H501" s="150">
        <v>0</v>
      </c>
      <c r="I501" s="208">
        <f t="shared" si="9"/>
        <v>286.11</v>
      </c>
      <c r="J501" s="163" t="str">
        <f>VLOOKUP($C501,'CEDARS School FRPL'!$C$4:$F$2348,4,FALSE)</f>
        <v>No</v>
      </c>
      <c r="K501" s="140"/>
      <c r="L501" s="140"/>
      <c r="M501" s="141">
        <f>VLOOKUP($C501,'CEDARS School FRPL'!$C$4:$F$2348,3,FALSE)</f>
        <v>0.30299999999999999</v>
      </c>
      <c r="O501" s="199"/>
      <c r="P501" s="200"/>
    </row>
    <row r="502" spans="1:16">
      <c r="A502" s="112" t="s">
        <v>2486</v>
      </c>
      <c r="B502" s="112" t="s">
        <v>2873</v>
      </c>
      <c r="C502" s="106">
        <v>1558</v>
      </c>
      <c r="D502" s="106" t="s">
        <v>1656</v>
      </c>
      <c r="E502" s="150">
        <v>0.99</v>
      </c>
      <c r="F502" s="150">
        <v>0</v>
      </c>
      <c r="G502" s="150">
        <v>0</v>
      </c>
      <c r="H502" s="150">
        <v>0</v>
      </c>
      <c r="I502" s="208">
        <f t="shared" si="9"/>
        <v>0.99</v>
      </c>
      <c r="J502" s="163" t="str">
        <f>VLOOKUP($C502,'CEDARS School FRPL'!$C$4:$F$2348,4,FALSE)</f>
        <v>No</v>
      </c>
      <c r="K502" s="140"/>
      <c r="L502" s="140"/>
      <c r="M502" s="141">
        <f>VLOOKUP($C502,'CEDARS School FRPL'!$C$4:$F$2348,3,FALSE)</f>
        <v>3.3300000000000003E-2</v>
      </c>
      <c r="O502" s="199"/>
      <c r="P502" s="200"/>
    </row>
    <row r="503" spans="1:16">
      <c r="A503" s="112" t="s">
        <v>2486</v>
      </c>
      <c r="B503" s="112" t="s">
        <v>2873</v>
      </c>
      <c r="C503" s="106">
        <v>3186</v>
      </c>
      <c r="D503" s="106" t="s">
        <v>1664</v>
      </c>
      <c r="E503" s="150">
        <v>497.16</v>
      </c>
      <c r="F503" s="150">
        <v>0</v>
      </c>
      <c r="G503" s="150">
        <v>0</v>
      </c>
      <c r="H503" s="150">
        <v>0</v>
      </c>
      <c r="I503" s="208">
        <f t="shared" si="9"/>
        <v>497.16</v>
      </c>
      <c r="J503" s="163" t="str">
        <f>VLOOKUP($C503,'CEDARS School FRPL'!$C$4:$F$2348,4,FALSE)</f>
        <v>No</v>
      </c>
      <c r="K503" s="140"/>
      <c r="L503" s="140"/>
      <c r="M503" s="141">
        <f>VLOOKUP($C503,'CEDARS School FRPL'!$C$4:$F$2348,3,FALSE)</f>
        <v>0.31540000000000001</v>
      </c>
      <c r="O503" s="199"/>
      <c r="P503" s="200"/>
    </row>
    <row r="504" spans="1:16">
      <c r="A504" s="112" t="s">
        <v>2391</v>
      </c>
      <c r="B504" s="112" t="s">
        <v>2874</v>
      </c>
      <c r="C504" s="106">
        <v>2996</v>
      </c>
      <c r="D504" s="106" t="s">
        <v>1096</v>
      </c>
      <c r="E504" s="150">
        <v>800.33</v>
      </c>
      <c r="F504" s="150">
        <v>119.59</v>
      </c>
      <c r="G504" s="150">
        <v>0</v>
      </c>
      <c r="H504" s="150">
        <v>0</v>
      </c>
      <c r="I504" s="208">
        <f t="shared" si="9"/>
        <v>919.92000000000007</v>
      </c>
      <c r="J504" s="163" t="str">
        <f>VLOOKUP($C504,'CEDARS School FRPL'!$C$4:$F$2348,4,FALSE)</f>
        <v>No</v>
      </c>
      <c r="K504" s="140"/>
      <c r="L504" s="140"/>
      <c r="M504" s="141">
        <f>VLOOKUP($C504,'CEDARS School FRPL'!$C$4:$F$2348,3,FALSE)</f>
        <v>0.35370000000000001</v>
      </c>
      <c r="O504" s="199"/>
      <c r="P504" s="200"/>
    </row>
    <row r="505" spans="1:16">
      <c r="A505" s="112" t="s">
        <v>2391</v>
      </c>
      <c r="B505" s="112" t="s">
        <v>2874</v>
      </c>
      <c r="C505" s="106">
        <v>5097</v>
      </c>
      <c r="D505" s="106" t="s">
        <v>1099</v>
      </c>
      <c r="E505" s="150">
        <v>63.58</v>
      </c>
      <c r="F505" s="150">
        <v>0</v>
      </c>
      <c r="G505" s="150">
        <v>3.8</v>
      </c>
      <c r="H505" s="150">
        <v>0</v>
      </c>
      <c r="I505" s="208">
        <f t="shared" si="9"/>
        <v>67.38</v>
      </c>
      <c r="J505" s="163" t="str">
        <f>VLOOKUP($C505,'CEDARS School FRPL'!$C$4:$F$2348,4,FALSE)</f>
        <v>Yes</v>
      </c>
      <c r="K505" s="140"/>
      <c r="L505" s="140"/>
      <c r="M505" s="141">
        <f>VLOOKUP($C505,'CEDARS School FRPL'!$C$4:$F$2348,3,FALSE)</f>
        <v>0.51270000000000004</v>
      </c>
      <c r="O505" s="199"/>
      <c r="P505" s="200"/>
    </row>
    <row r="506" spans="1:16">
      <c r="A506" s="112" t="s">
        <v>2391</v>
      </c>
      <c r="B506" s="112" t="s">
        <v>2874</v>
      </c>
      <c r="C506" s="106">
        <v>2741</v>
      </c>
      <c r="D506" s="106" t="s">
        <v>480</v>
      </c>
      <c r="E506" s="150">
        <v>456.98</v>
      </c>
      <c r="F506" s="150">
        <v>0</v>
      </c>
      <c r="G506" s="150">
        <v>0</v>
      </c>
      <c r="H506" s="150">
        <v>0</v>
      </c>
      <c r="I506" s="208">
        <f t="shared" si="9"/>
        <v>456.98</v>
      </c>
      <c r="J506" s="163" t="str">
        <f>VLOOKUP($C506,'CEDARS School FRPL'!$C$4:$F$2348,4,FALSE)</f>
        <v>No</v>
      </c>
      <c r="K506" s="140"/>
      <c r="L506" s="140"/>
      <c r="M506" s="141">
        <f>VLOOKUP($C506,'CEDARS School FRPL'!$C$4:$F$2348,3,FALSE)</f>
        <v>0.36470000000000002</v>
      </c>
      <c r="O506" s="199"/>
      <c r="P506" s="200"/>
    </row>
    <row r="507" spans="1:16">
      <c r="A507" s="112" t="s">
        <v>2391</v>
      </c>
      <c r="B507" s="112" t="s">
        <v>2874</v>
      </c>
      <c r="C507" s="106">
        <v>2453</v>
      </c>
      <c r="D507" s="106" t="s">
        <v>1095</v>
      </c>
      <c r="E507" s="150">
        <v>735.75</v>
      </c>
      <c r="F507" s="150">
        <v>0</v>
      </c>
      <c r="G507" s="150">
        <v>0</v>
      </c>
      <c r="H507" s="150">
        <v>0</v>
      </c>
      <c r="I507" s="208">
        <f t="shared" si="9"/>
        <v>735.75</v>
      </c>
      <c r="J507" s="163" t="str">
        <f>VLOOKUP($C507,'CEDARS School FRPL'!$C$4:$F$2348,4,FALSE)</f>
        <v>No</v>
      </c>
      <c r="K507" s="140"/>
      <c r="L507" s="140"/>
      <c r="M507" s="141">
        <f>VLOOKUP($C507,'CEDARS School FRPL'!$C$4:$F$2348,3,FALSE)</f>
        <v>0.4219</v>
      </c>
      <c r="O507" s="199"/>
      <c r="P507" s="200"/>
    </row>
    <row r="508" spans="1:16">
      <c r="A508" s="112" t="s">
        <v>2391</v>
      </c>
      <c r="B508" s="112" t="s">
        <v>2874</v>
      </c>
      <c r="C508" s="106">
        <v>3596</v>
      </c>
      <c r="D508" s="106" t="s">
        <v>1097</v>
      </c>
      <c r="E508" s="150">
        <v>427.66</v>
      </c>
      <c r="F508" s="150">
        <v>0</v>
      </c>
      <c r="G508" s="150">
        <v>0</v>
      </c>
      <c r="H508" s="150">
        <v>0</v>
      </c>
      <c r="I508" s="208">
        <f t="shared" si="9"/>
        <v>427.66</v>
      </c>
      <c r="J508" s="163" t="str">
        <f>VLOOKUP($C508,'CEDARS School FRPL'!$C$4:$F$2348,4,FALSE)</f>
        <v>Yes</v>
      </c>
      <c r="K508" s="140"/>
      <c r="L508" s="140"/>
      <c r="M508" s="141">
        <f>VLOOKUP($C508,'CEDARS School FRPL'!$C$4:$F$2348,3,FALSE)</f>
        <v>0.5887</v>
      </c>
      <c r="O508" s="199"/>
      <c r="P508" s="200"/>
    </row>
    <row r="509" spans="1:16">
      <c r="A509" s="112" t="s">
        <v>2391</v>
      </c>
      <c r="B509" s="112" t="s">
        <v>2874</v>
      </c>
      <c r="C509" s="106">
        <v>4411</v>
      </c>
      <c r="D509" s="106" t="s">
        <v>1098</v>
      </c>
      <c r="E509" s="150">
        <v>511.58</v>
      </c>
      <c r="F509" s="150">
        <v>0</v>
      </c>
      <c r="G509" s="150">
        <v>0</v>
      </c>
      <c r="H509" s="150">
        <v>0</v>
      </c>
      <c r="I509" s="208">
        <f t="shared" si="9"/>
        <v>511.58</v>
      </c>
      <c r="J509" s="163" t="str">
        <f>VLOOKUP($C509,'CEDARS School FRPL'!$C$4:$F$2348,4,FALSE)</f>
        <v>No</v>
      </c>
      <c r="K509" s="140"/>
      <c r="L509" s="140"/>
      <c r="M509" s="141">
        <f>VLOOKUP($C509,'CEDARS School FRPL'!$C$4:$F$2348,3,FALSE)</f>
        <v>0.33910000000000001</v>
      </c>
      <c r="O509" s="199"/>
      <c r="P509" s="200"/>
    </row>
    <row r="510" spans="1:16">
      <c r="A510" s="112" t="s">
        <v>2343</v>
      </c>
      <c r="B510" s="112" t="s">
        <v>2875</v>
      </c>
      <c r="C510" s="106">
        <v>1629</v>
      </c>
      <c r="D510" s="106" t="s">
        <v>495</v>
      </c>
      <c r="E510" s="150">
        <v>15.75</v>
      </c>
      <c r="F510" s="150">
        <v>0.11</v>
      </c>
      <c r="G510" s="150">
        <v>0</v>
      </c>
      <c r="H510" s="150">
        <v>0</v>
      </c>
      <c r="I510" s="208">
        <f t="shared" si="9"/>
        <v>15.86</v>
      </c>
      <c r="J510" s="163" t="str">
        <f>VLOOKUP($C510,'CEDARS School FRPL'!$C$4:$F$2348,4,FALSE)</f>
        <v>Yes</v>
      </c>
      <c r="K510" s="140"/>
      <c r="L510" s="140"/>
      <c r="M510" s="141">
        <f>VLOOKUP($C510,'CEDARS School FRPL'!$C$4:$F$2348,3,FALSE)</f>
        <v>0.72099999999999997</v>
      </c>
      <c r="O510" s="199"/>
      <c r="P510" s="200"/>
    </row>
    <row r="511" spans="1:16">
      <c r="A511" s="112" t="s">
        <v>2343</v>
      </c>
      <c r="B511" s="112" t="s">
        <v>2875</v>
      </c>
      <c r="C511" s="106">
        <v>5416</v>
      </c>
      <c r="D511" s="106" t="s">
        <v>499</v>
      </c>
      <c r="E511" s="150">
        <v>0</v>
      </c>
      <c r="F511" s="150">
        <v>0</v>
      </c>
      <c r="G511" s="150">
        <v>31.7</v>
      </c>
      <c r="H511" s="150">
        <v>0</v>
      </c>
      <c r="I511" s="208">
        <f t="shared" si="9"/>
        <v>31.7</v>
      </c>
      <c r="J511" s="163" t="str">
        <f>VLOOKUP($C511,'CEDARS School FRPL'!$C$4:$F$2348,4,FALSE)</f>
        <v>Yes</v>
      </c>
      <c r="K511" s="140"/>
      <c r="L511" s="140"/>
      <c r="M511" s="141">
        <f>VLOOKUP($C511,'CEDARS School FRPL'!$C$4:$F$2348,3,FALSE)</f>
        <v>0.77490000000000003</v>
      </c>
      <c r="O511" s="199"/>
      <c r="P511" s="200"/>
    </row>
    <row r="512" spans="1:16">
      <c r="A512" s="112" t="s">
        <v>2343</v>
      </c>
      <c r="B512" s="112" t="s">
        <v>2875</v>
      </c>
      <c r="C512" s="106">
        <v>3217</v>
      </c>
      <c r="D512" s="106" t="s">
        <v>497</v>
      </c>
      <c r="E512" s="150">
        <v>619.22</v>
      </c>
      <c r="F512" s="150">
        <v>0</v>
      </c>
      <c r="G512" s="150">
        <v>0</v>
      </c>
      <c r="H512" s="150">
        <v>0</v>
      </c>
      <c r="I512" s="208">
        <f t="shared" si="9"/>
        <v>619.22</v>
      </c>
      <c r="J512" s="163" t="str">
        <f>VLOOKUP($C512,'CEDARS School FRPL'!$C$4:$F$2348,4,FALSE)</f>
        <v>Yes</v>
      </c>
      <c r="K512" s="140"/>
      <c r="L512" s="140"/>
      <c r="M512" s="141">
        <f>VLOOKUP($C512,'CEDARS School FRPL'!$C$4:$F$2348,3,FALSE)</f>
        <v>0.71760000000000002</v>
      </c>
      <c r="O512" s="199"/>
      <c r="P512" s="200"/>
    </row>
    <row r="513" spans="1:16">
      <c r="A513" s="112" t="s">
        <v>2343</v>
      </c>
      <c r="B513" s="112" t="s">
        <v>2875</v>
      </c>
      <c r="C513" s="106">
        <v>2137</v>
      </c>
      <c r="D513" s="106" t="s">
        <v>496</v>
      </c>
      <c r="E513" s="150">
        <v>441.45</v>
      </c>
      <c r="F513" s="150">
        <v>46.330000000000005</v>
      </c>
      <c r="G513" s="150">
        <v>0</v>
      </c>
      <c r="H513" s="150">
        <v>0</v>
      </c>
      <c r="I513" s="208">
        <f t="shared" si="9"/>
        <v>487.78</v>
      </c>
      <c r="J513" s="163" t="str">
        <f>VLOOKUP($C513,'CEDARS School FRPL'!$C$4:$F$2348,4,FALSE)</f>
        <v>Yes</v>
      </c>
      <c r="K513" s="140"/>
      <c r="L513" s="140"/>
      <c r="M513" s="141">
        <f>VLOOKUP($C513,'CEDARS School FRPL'!$C$4:$F$2348,3,FALSE)</f>
        <v>0.7167</v>
      </c>
      <c r="O513" s="199"/>
      <c r="P513" s="200"/>
    </row>
    <row r="514" spans="1:16">
      <c r="A514" s="112" t="s">
        <v>2343</v>
      </c>
      <c r="B514" s="112" t="s">
        <v>2875</v>
      </c>
      <c r="C514" s="106">
        <v>4245</v>
      </c>
      <c r="D514" s="106" t="s">
        <v>498</v>
      </c>
      <c r="E514" s="150">
        <v>344.74</v>
      </c>
      <c r="F514" s="150">
        <v>0</v>
      </c>
      <c r="G514" s="150">
        <v>0</v>
      </c>
      <c r="H514" s="150">
        <v>0</v>
      </c>
      <c r="I514" s="208">
        <f t="shared" si="9"/>
        <v>344.74</v>
      </c>
      <c r="J514" s="163" t="str">
        <f>VLOOKUP($C514,'CEDARS School FRPL'!$C$4:$F$2348,4,FALSE)</f>
        <v>Yes</v>
      </c>
      <c r="K514" s="140"/>
      <c r="L514" s="140"/>
      <c r="M514" s="141">
        <f>VLOOKUP($C514,'CEDARS School FRPL'!$C$4:$F$2348,3,FALSE)</f>
        <v>0.72719999999999996</v>
      </c>
      <c r="O514" s="199"/>
      <c r="P514" s="200"/>
    </row>
    <row r="515" spans="1:16">
      <c r="A515" s="112" t="s">
        <v>2560</v>
      </c>
      <c r="B515" s="112" t="s">
        <v>2876</v>
      </c>
      <c r="C515" s="106">
        <v>2207</v>
      </c>
      <c r="D515" s="106" t="s">
        <v>2165</v>
      </c>
      <c r="E515" s="150">
        <v>79.819999999999993</v>
      </c>
      <c r="F515" s="150">
        <v>0</v>
      </c>
      <c r="G515" s="150">
        <v>0</v>
      </c>
      <c r="H515" s="150">
        <v>0</v>
      </c>
      <c r="I515" s="208">
        <f t="shared" si="9"/>
        <v>79.819999999999993</v>
      </c>
      <c r="J515" s="163" t="str">
        <f>VLOOKUP($C515,'CEDARS School FRPL'!$C$4:$F$2348,4,FALSE)</f>
        <v>Yes</v>
      </c>
      <c r="K515" s="140"/>
      <c r="L515" s="140"/>
      <c r="M515" s="141">
        <f>VLOOKUP($C515,'CEDARS School FRPL'!$C$4:$F$2348,3,FALSE)</f>
        <v>0.5827</v>
      </c>
      <c r="O515" s="199"/>
      <c r="P515" s="200"/>
    </row>
    <row r="516" spans="1:16">
      <c r="A516" s="112" t="s">
        <v>2283</v>
      </c>
      <c r="B516" s="112" t="s">
        <v>2877</v>
      </c>
      <c r="C516" s="106">
        <v>3317</v>
      </c>
      <c r="D516" s="106" t="s">
        <v>104</v>
      </c>
      <c r="E516" s="150">
        <v>147.5</v>
      </c>
      <c r="F516" s="150">
        <v>10.99</v>
      </c>
      <c r="G516" s="150">
        <v>0</v>
      </c>
      <c r="H516" s="150">
        <v>0</v>
      </c>
      <c r="I516" s="208">
        <f t="shared" ref="I516:I579" si="10">SUM(E516:H516)</f>
        <v>158.49</v>
      </c>
      <c r="J516" s="163" t="str">
        <f>VLOOKUP($C516,'CEDARS School FRPL'!$C$4:$F$2348,4,FALSE)</f>
        <v>Yes</v>
      </c>
      <c r="K516" s="140"/>
      <c r="L516" s="140"/>
      <c r="M516" s="141">
        <f>VLOOKUP($C516,'CEDARS School FRPL'!$C$4:$F$2348,3,FALSE)</f>
        <v>0.59009999999999996</v>
      </c>
      <c r="O516" s="199"/>
      <c r="P516" s="200"/>
    </row>
    <row r="517" spans="1:16">
      <c r="A517" s="112" t="s">
        <v>2283</v>
      </c>
      <c r="B517" s="112" t="s">
        <v>2877</v>
      </c>
      <c r="C517" s="106">
        <v>2688</v>
      </c>
      <c r="D517" s="106" t="s">
        <v>103</v>
      </c>
      <c r="E517" s="150">
        <v>144.83000000000001</v>
      </c>
      <c r="F517" s="150">
        <v>0</v>
      </c>
      <c r="G517" s="150">
        <v>0</v>
      </c>
      <c r="H517" s="150">
        <v>0</v>
      </c>
      <c r="I517" s="208">
        <f t="shared" si="10"/>
        <v>144.83000000000001</v>
      </c>
      <c r="J517" s="163" t="str">
        <f>VLOOKUP($C517,'CEDARS School FRPL'!$C$4:$F$2348,4,FALSE)</f>
        <v>Yes</v>
      </c>
      <c r="K517" s="140"/>
      <c r="L517" s="140"/>
      <c r="M517" s="141">
        <f>VLOOKUP($C517,'CEDARS School FRPL'!$C$4:$F$2348,3,FALSE)</f>
        <v>0.6431</v>
      </c>
      <c r="O517" s="199"/>
      <c r="P517" s="200"/>
    </row>
    <row r="518" spans="1:16">
      <c r="A518" s="112" t="s">
        <v>2361</v>
      </c>
      <c r="B518" s="112" t="s">
        <v>2878</v>
      </c>
      <c r="C518" s="106">
        <v>3430</v>
      </c>
      <c r="D518" s="106" t="s">
        <v>692</v>
      </c>
      <c r="E518" s="150">
        <v>326.73</v>
      </c>
      <c r="F518" s="150">
        <v>0</v>
      </c>
      <c r="G518" s="150">
        <v>0</v>
      </c>
      <c r="H518" s="150">
        <v>0</v>
      </c>
      <c r="I518" s="208">
        <f t="shared" si="10"/>
        <v>326.73</v>
      </c>
      <c r="J518" s="163" t="str">
        <f>VLOOKUP($C518,'CEDARS School FRPL'!$C$4:$F$2348,4,FALSE)</f>
        <v>No</v>
      </c>
      <c r="K518" s="140"/>
      <c r="L518" s="140"/>
      <c r="M518" s="141">
        <f>VLOOKUP($C518,'CEDARS School FRPL'!$C$4:$F$2348,3,FALSE)</f>
        <v>0.2616</v>
      </c>
      <c r="O518" s="199"/>
      <c r="P518" s="200"/>
    </row>
    <row r="519" spans="1:16">
      <c r="A519" s="112" t="s">
        <v>2361</v>
      </c>
      <c r="B519" s="112" t="s">
        <v>2878</v>
      </c>
      <c r="C519" s="106">
        <v>2980</v>
      </c>
      <c r="D519" s="106" t="s">
        <v>690</v>
      </c>
      <c r="E519" s="150">
        <v>393.24</v>
      </c>
      <c r="F519" s="150">
        <v>0</v>
      </c>
      <c r="G519" s="150">
        <v>0</v>
      </c>
      <c r="H519" s="150">
        <v>0</v>
      </c>
      <c r="I519" s="208">
        <f t="shared" si="10"/>
        <v>393.24</v>
      </c>
      <c r="J519" s="163" t="str">
        <f>VLOOKUP($C519,'CEDARS School FRPL'!$C$4:$F$2348,4,FALSE)</f>
        <v>No</v>
      </c>
      <c r="K519" s="140"/>
      <c r="L519" s="140"/>
      <c r="M519" s="141">
        <f>VLOOKUP($C519,'CEDARS School FRPL'!$C$4:$F$2348,3,FALSE)</f>
        <v>0.38990000000000002</v>
      </c>
      <c r="O519" s="199"/>
      <c r="P519" s="200"/>
    </row>
    <row r="520" spans="1:16">
      <c r="A520" s="112" t="s">
        <v>2361</v>
      </c>
      <c r="B520" s="112" t="s">
        <v>2878</v>
      </c>
      <c r="C520" s="106">
        <v>4210</v>
      </c>
      <c r="D520" s="106" t="s">
        <v>695</v>
      </c>
      <c r="E520" s="150">
        <v>507.54</v>
      </c>
      <c r="F520" s="150">
        <v>0</v>
      </c>
      <c r="G520" s="150">
        <v>0</v>
      </c>
      <c r="H520" s="150">
        <v>0</v>
      </c>
      <c r="I520" s="208">
        <f t="shared" si="10"/>
        <v>507.54</v>
      </c>
      <c r="J520" s="163" t="str">
        <f>VLOOKUP($C520,'CEDARS School FRPL'!$C$4:$F$2348,4,FALSE)</f>
        <v>No</v>
      </c>
      <c r="K520" s="140"/>
      <c r="L520" s="140"/>
      <c r="M520" s="141">
        <f>VLOOKUP($C520,'CEDARS School FRPL'!$C$4:$F$2348,3,FALSE)</f>
        <v>0.34449999999999997</v>
      </c>
      <c r="O520" s="199"/>
      <c r="P520" s="200"/>
    </row>
    <row r="521" spans="1:16">
      <c r="A521" s="112" t="s">
        <v>2361</v>
      </c>
      <c r="B521" s="112" t="s">
        <v>2878</v>
      </c>
      <c r="C521" s="106">
        <v>3330</v>
      </c>
      <c r="D521" s="106" t="s">
        <v>691</v>
      </c>
      <c r="E521" s="150">
        <v>1170.8900000000001</v>
      </c>
      <c r="F521" s="150">
        <v>104.44</v>
      </c>
      <c r="G521" s="150">
        <v>14.5</v>
      </c>
      <c r="H521" s="150">
        <v>0</v>
      </c>
      <c r="I521" s="208">
        <f t="shared" si="10"/>
        <v>1289.8300000000002</v>
      </c>
      <c r="J521" s="163" t="str">
        <f>VLOOKUP($C521,'CEDARS School FRPL'!$C$4:$F$2348,4,FALSE)</f>
        <v>No</v>
      </c>
      <c r="K521" s="140"/>
      <c r="L521" s="140"/>
      <c r="M521" s="141">
        <f>VLOOKUP($C521,'CEDARS School FRPL'!$C$4:$F$2348,3,FALSE)</f>
        <v>0.2651</v>
      </c>
      <c r="O521" s="199"/>
      <c r="P521" s="200"/>
    </row>
    <row r="522" spans="1:16">
      <c r="A522" s="112" t="s">
        <v>2361</v>
      </c>
      <c r="B522" s="112" t="s">
        <v>2878</v>
      </c>
      <c r="C522" s="106">
        <v>3739</v>
      </c>
      <c r="D522" s="106" t="s">
        <v>694</v>
      </c>
      <c r="E522" s="150">
        <v>297.99</v>
      </c>
      <c r="F522" s="150">
        <v>0</v>
      </c>
      <c r="G522" s="150">
        <v>0</v>
      </c>
      <c r="H522" s="150">
        <v>0</v>
      </c>
      <c r="I522" s="208">
        <f t="shared" si="10"/>
        <v>297.99</v>
      </c>
      <c r="J522" s="163" t="str">
        <f>VLOOKUP($C522,'CEDARS School FRPL'!$C$4:$F$2348,4,FALSE)</f>
        <v>No</v>
      </c>
      <c r="K522" s="140"/>
      <c r="L522" s="140"/>
      <c r="M522" s="141">
        <f>VLOOKUP($C522,'CEDARS School FRPL'!$C$4:$F$2348,3,FALSE)</f>
        <v>0.32940000000000003</v>
      </c>
      <c r="O522" s="199"/>
      <c r="P522" s="200"/>
    </row>
    <row r="523" spans="1:16">
      <c r="A523" s="112" t="s">
        <v>2361</v>
      </c>
      <c r="B523" s="112" t="s">
        <v>2878</v>
      </c>
      <c r="C523" s="106">
        <v>1523</v>
      </c>
      <c r="D523" s="106" t="s">
        <v>689</v>
      </c>
      <c r="E523" s="150">
        <v>7</v>
      </c>
      <c r="F523" s="150">
        <v>0</v>
      </c>
      <c r="G523" s="150">
        <v>0</v>
      </c>
      <c r="H523" s="150">
        <v>0</v>
      </c>
      <c r="I523" s="208">
        <f t="shared" si="10"/>
        <v>7</v>
      </c>
      <c r="J523" s="163" t="str">
        <f>VLOOKUP($C523,'CEDARS School FRPL'!$C$4:$F$2348,4,FALSE)</f>
        <v>Yes</v>
      </c>
      <c r="K523" s="140"/>
      <c r="L523" s="140"/>
      <c r="M523" s="141">
        <f>VLOOKUP($C523,'CEDARS School FRPL'!$C$4:$F$2348,3,FALSE)</f>
        <v>0.63690000000000002</v>
      </c>
      <c r="O523" s="199"/>
      <c r="P523" s="200"/>
    </row>
    <row r="524" spans="1:16">
      <c r="A524" s="112" t="s">
        <v>2361</v>
      </c>
      <c r="B524" s="112" t="s">
        <v>2878</v>
      </c>
      <c r="C524" s="106">
        <v>4289</v>
      </c>
      <c r="D524" s="106" t="s">
        <v>696</v>
      </c>
      <c r="E524" s="150">
        <v>421.56</v>
      </c>
      <c r="F524" s="150">
        <v>0</v>
      </c>
      <c r="G524" s="150">
        <v>0</v>
      </c>
      <c r="H524" s="150">
        <v>0</v>
      </c>
      <c r="I524" s="208">
        <f t="shared" si="10"/>
        <v>421.56</v>
      </c>
      <c r="J524" s="163" t="str">
        <f>VLOOKUP($C524,'CEDARS School FRPL'!$C$4:$F$2348,4,FALSE)</f>
        <v>No</v>
      </c>
      <c r="K524" s="140"/>
      <c r="L524" s="140"/>
      <c r="M524" s="141">
        <f>VLOOKUP($C524,'CEDARS School FRPL'!$C$4:$F$2348,3,FALSE)</f>
        <v>0.31640000000000001</v>
      </c>
      <c r="O524" s="199"/>
      <c r="P524" s="200"/>
    </row>
    <row r="525" spans="1:16">
      <c r="A525" s="112" t="s">
        <v>2361</v>
      </c>
      <c r="B525" s="112" t="s">
        <v>2878</v>
      </c>
      <c r="C525" s="106">
        <v>4550</v>
      </c>
      <c r="D525" s="106" t="s">
        <v>697</v>
      </c>
      <c r="E525" s="150">
        <v>465.42</v>
      </c>
      <c r="F525" s="150">
        <v>0</v>
      </c>
      <c r="G525" s="150">
        <v>0</v>
      </c>
      <c r="H525" s="150">
        <v>0</v>
      </c>
      <c r="I525" s="208">
        <f t="shared" si="10"/>
        <v>465.42</v>
      </c>
      <c r="J525" s="163" t="str">
        <f>VLOOKUP($C525,'CEDARS School FRPL'!$C$4:$F$2348,4,FALSE)</f>
        <v>No</v>
      </c>
      <c r="K525" s="140"/>
      <c r="L525" s="140"/>
      <c r="M525" s="141">
        <f>VLOOKUP($C525,'CEDARS School FRPL'!$C$4:$F$2348,3,FALSE)</f>
        <v>0.24590000000000001</v>
      </c>
      <c r="O525" s="199"/>
      <c r="P525" s="200"/>
    </row>
    <row r="526" spans="1:16">
      <c r="A526" s="112" t="s">
        <v>2361</v>
      </c>
      <c r="B526" s="112" t="s">
        <v>2878</v>
      </c>
      <c r="C526" s="106">
        <v>3585</v>
      </c>
      <c r="D526" s="106" t="s">
        <v>693</v>
      </c>
      <c r="E526" s="150">
        <v>291.72000000000003</v>
      </c>
      <c r="F526" s="150">
        <v>0</v>
      </c>
      <c r="G526" s="150">
        <v>0</v>
      </c>
      <c r="H526" s="150">
        <v>0</v>
      </c>
      <c r="I526" s="208">
        <f t="shared" si="10"/>
        <v>291.72000000000003</v>
      </c>
      <c r="J526" s="163" t="str">
        <f>VLOOKUP($C526,'CEDARS School FRPL'!$C$4:$F$2348,4,FALSE)</f>
        <v>No</v>
      </c>
      <c r="K526" s="140"/>
      <c r="L526" s="140"/>
      <c r="M526" s="141">
        <f>VLOOKUP($C526,'CEDARS School FRPL'!$C$4:$F$2348,3,FALSE)</f>
        <v>0.2462</v>
      </c>
      <c r="O526" s="199"/>
      <c r="P526" s="200"/>
    </row>
    <row r="527" spans="1:16">
      <c r="A527" s="112" t="s">
        <v>2335</v>
      </c>
      <c r="B527" s="112" t="s">
        <v>2879</v>
      </c>
      <c r="C527" s="106">
        <v>4229</v>
      </c>
      <c r="D527" s="106" t="s">
        <v>461</v>
      </c>
      <c r="E527" s="150">
        <v>0</v>
      </c>
      <c r="F527" s="150">
        <v>0</v>
      </c>
      <c r="G527" s="150">
        <v>0</v>
      </c>
      <c r="H527" s="150">
        <v>0</v>
      </c>
      <c r="I527" s="208">
        <f t="shared" si="10"/>
        <v>0</v>
      </c>
      <c r="J527" s="163" t="str">
        <f>VLOOKUP($C527,'CEDARS School FRPL'!$C$4:$F$2348,4,FALSE)</f>
        <v>No</v>
      </c>
      <c r="K527" s="140"/>
      <c r="L527" s="140"/>
      <c r="M527" s="141">
        <f>VLOOKUP($C527,'CEDARS School FRPL'!$C$4:$F$2348,3,FALSE)</f>
        <v>0.32340000000000002</v>
      </c>
      <c r="O527" s="199"/>
      <c r="P527" s="200"/>
    </row>
    <row r="528" spans="1:16">
      <c r="A528" s="112" t="s">
        <v>2335</v>
      </c>
      <c r="B528" s="112" t="s">
        <v>2879</v>
      </c>
      <c r="C528" s="106">
        <v>2793</v>
      </c>
      <c r="D528" s="106" t="s">
        <v>457</v>
      </c>
      <c r="E528" s="150">
        <v>425.5</v>
      </c>
      <c r="F528" s="150">
        <v>0</v>
      </c>
      <c r="G528" s="150">
        <v>0</v>
      </c>
      <c r="H528" s="150">
        <v>0</v>
      </c>
      <c r="I528" s="208">
        <f t="shared" si="10"/>
        <v>425.5</v>
      </c>
      <c r="J528" s="163" t="str">
        <f>VLOOKUP($C528,'CEDARS School FRPL'!$C$4:$F$2348,4,FALSE)</f>
        <v>Yes</v>
      </c>
      <c r="K528" s="140"/>
      <c r="L528" s="140"/>
      <c r="M528" s="141">
        <f>VLOOKUP($C528,'CEDARS School FRPL'!$C$4:$F$2348,3,FALSE)</f>
        <v>0.60109999999999997</v>
      </c>
      <c r="O528" s="199"/>
      <c r="P528" s="200"/>
    </row>
    <row r="529" spans="1:16">
      <c r="A529" s="112" t="s">
        <v>2335</v>
      </c>
      <c r="B529" s="112" t="s">
        <v>2879</v>
      </c>
      <c r="C529" s="106">
        <v>2920</v>
      </c>
      <c r="D529" s="106" t="s">
        <v>458</v>
      </c>
      <c r="E529" s="150">
        <v>740.27</v>
      </c>
      <c r="F529" s="150">
        <v>60.010000000000005</v>
      </c>
      <c r="G529" s="150">
        <v>0</v>
      </c>
      <c r="H529" s="150">
        <v>0</v>
      </c>
      <c r="I529" s="208">
        <f t="shared" si="10"/>
        <v>800.28</v>
      </c>
      <c r="J529" s="163" t="str">
        <f>VLOOKUP($C529,'CEDARS School FRPL'!$C$4:$F$2348,4,FALSE)</f>
        <v>No</v>
      </c>
      <c r="K529" s="140"/>
      <c r="L529" s="140"/>
      <c r="M529" s="141">
        <f>VLOOKUP($C529,'CEDARS School FRPL'!$C$4:$F$2348,3,FALSE)</f>
        <v>0.48199999999999998</v>
      </c>
      <c r="O529" s="199"/>
      <c r="P529" s="200"/>
    </row>
    <row r="530" spans="1:16">
      <c r="A530" s="112" t="s">
        <v>2335</v>
      </c>
      <c r="B530" s="112" t="s">
        <v>2879</v>
      </c>
      <c r="C530" s="106">
        <v>3373</v>
      </c>
      <c r="D530" s="106" t="s">
        <v>460</v>
      </c>
      <c r="E530" s="150">
        <v>436.7</v>
      </c>
      <c r="F530" s="150">
        <v>0</v>
      </c>
      <c r="G530" s="150">
        <v>0</v>
      </c>
      <c r="H530" s="150">
        <v>0</v>
      </c>
      <c r="I530" s="208">
        <f t="shared" si="10"/>
        <v>436.7</v>
      </c>
      <c r="J530" s="163" t="str">
        <f>VLOOKUP($C530,'CEDARS School FRPL'!$C$4:$F$2348,4,FALSE)</f>
        <v>Yes</v>
      </c>
      <c r="K530" s="140"/>
      <c r="L530" s="140"/>
      <c r="M530" s="141">
        <f>VLOOKUP($C530,'CEDARS School FRPL'!$C$4:$F$2348,3,FALSE)</f>
        <v>0.55549999999999999</v>
      </c>
      <c r="O530" s="199"/>
      <c r="P530" s="200"/>
    </row>
    <row r="531" spans="1:16">
      <c r="A531" s="112" t="s">
        <v>2335</v>
      </c>
      <c r="B531" s="112" t="s">
        <v>2879</v>
      </c>
      <c r="C531" s="106">
        <v>3092</v>
      </c>
      <c r="D531" s="106" t="s">
        <v>459</v>
      </c>
      <c r="E531" s="150">
        <v>489.3</v>
      </c>
      <c r="F531" s="150">
        <v>0</v>
      </c>
      <c r="G531" s="150">
        <v>0</v>
      </c>
      <c r="H531" s="150">
        <v>0</v>
      </c>
      <c r="I531" s="208">
        <f t="shared" si="10"/>
        <v>489.3</v>
      </c>
      <c r="J531" s="163" t="str">
        <f>VLOOKUP($C531,'CEDARS School FRPL'!$C$4:$F$2348,4,FALSE)</f>
        <v>Yes</v>
      </c>
      <c r="K531" s="140"/>
      <c r="L531" s="140"/>
      <c r="M531" s="141">
        <f>VLOOKUP($C531,'CEDARS School FRPL'!$C$4:$F$2348,3,FALSE)</f>
        <v>0.5887</v>
      </c>
      <c r="O531" s="199"/>
      <c r="P531" s="200"/>
    </row>
    <row r="532" spans="1:16">
      <c r="A532" s="112" t="s">
        <v>2335</v>
      </c>
      <c r="B532" s="112" t="s">
        <v>2879</v>
      </c>
      <c r="C532" s="106">
        <v>2695</v>
      </c>
      <c r="D532" s="106" t="s">
        <v>456</v>
      </c>
      <c r="E532" s="150">
        <v>385.26</v>
      </c>
      <c r="F532" s="150">
        <v>0</v>
      </c>
      <c r="G532" s="150">
        <v>0</v>
      </c>
      <c r="H532" s="150">
        <v>0</v>
      </c>
      <c r="I532" s="208">
        <f t="shared" si="10"/>
        <v>385.26</v>
      </c>
      <c r="J532" s="163" t="str">
        <f>VLOOKUP($C532,'CEDARS School FRPL'!$C$4:$F$2348,4,FALSE)</f>
        <v>Yes</v>
      </c>
      <c r="K532" s="140"/>
      <c r="L532" s="140"/>
      <c r="M532" s="141">
        <f>VLOOKUP($C532,'CEDARS School FRPL'!$C$4:$F$2348,3,FALSE)</f>
        <v>0.6069</v>
      </c>
      <c r="O532" s="199"/>
      <c r="P532" s="200"/>
    </row>
    <row r="533" spans="1:16">
      <c r="A533" s="112" t="s">
        <v>2335</v>
      </c>
      <c r="B533" s="112" t="s">
        <v>2879</v>
      </c>
      <c r="C533" s="106">
        <v>5497</v>
      </c>
      <c r="D533" s="106" t="s">
        <v>2880</v>
      </c>
      <c r="E533" s="150">
        <v>0</v>
      </c>
      <c r="F533" s="150">
        <v>0</v>
      </c>
      <c r="G533" s="150">
        <v>15.1</v>
      </c>
      <c r="H533" s="150">
        <v>0</v>
      </c>
      <c r="I533" s="208">
        <f t="shared" si="10"/>
        <v>15.1</v>
      </c>
      <c r="J533" s="163" t="str">
        <f>VLOOKUP($C533,'CEDARS School FRPL'!$C$4:$F$2348,4,FALSE)</f>
        <v>Yes</v>
      </c>
      <c r="K533" s="140"/>
      <c r="L533" s="140"/>
      <c r="M533" s="141">
        <f>VLOOKUP($C533,'CEDARS School FRPL'!$C$4:$F$2348,3,FALSE)</f>
        <v>0.79810000000000003</v>
      </c>
      <c r="O533" s="199"/>
      <c r="P533" s="200"/>
    </row>
    <row r="534" spans="1:16">
      <c r="A534" s="112" t="s">
        <v>2405</v>
      </c>
      <c r="B534" s="112" t="s">
        <v>2881</v>
      </c>
      <c r="C534" s="106">
        <v>2355</v>
      </c>
      <c r="D534" s="106" t="s">
        <v>1142</v>
      </c>
      <c r="E534" s="150">
        <v>51.3</v>
      </c>
      <c r="F534" s="150">
        <v>0</v>
      </c>
      <c r="G534" s="150">
        <v>0</v>
      </c>
      <c r="H534" s="150">
        <v>0</v>
      </c>
      <c r="I534" s="208">
        <f t="shared" si="10"/>
        <v>51.3</v>
      </c>
      <c r="J534" s="163" t="str">
        <f>VLOOKUP($C534,'CEDARS School FRPL'!$C$4:$F$2348,4,FALSE)</f>
        <v>Yes</v>
      </c>
      <c r="K534" s="140"/>
      <c r="L534" s="140"/>
      <c r="M534" s="141">
        <f>VLOOKUP($C534,'CEDARS School FRPL'!$C$4:$F$2348,3,FALSE)</f>
        <v>0.64129999999999998</v>
      </c>
      <c r="O534" s="199"/>
      <c r="P534" s="200"/>
    </row>
    <row r="535" spans="1:16">
      <c r="A535" s="112" t="s">
        <v>2483</v>
      </c>
      <c r="B535" s="112" t="s">
        <v>2882</v>
      </c>
      <c r="C535" s="106">
        <v>3407</v>
      </c>
      <c r="D535" s="106" t="s">
        <v>117</v>
      </c>
      <c r="E535" s="150">
        <v>1643.25</v>
      </c>
      <c r="F535" s="150">
        <v>122.52000000000001</v>
      </c>
      <c r="G535" s="150">
        <v>0</v>
      </c>
      <c r="H535" s="150">
        <v>0</v>
      </c>
      <c r="I535" s="208">
        <f t="shared" si="10"/>
        <v>1765.77</v>
      </c>
      <c r="J535" s="163" t="str">
        <f>VLOOKUP($C535,'CEDARS School FRPL'!$C$4:$F$2348,4,FALSE)</f>
        <v>No</v>
      </c>
      <c r="K535" s="140"/>
      <c r="L535" s="140"/>
      <c r="M535" s="141">
        <f>VLOOKUP($C535,'CEDARS School FRPL'!$C$4:$F$2348,3,FALSE)</f>
        <v>0.49969999999999998</v>
      </c>
      <c r="O535" s="199"/>
      <c r="P535" s="200"/>
    </row>
    <row r="536" spans="1:16">
      <c r="A536" s="112" t="s">
        <v>2483</v>
      </c>
      <c r="B536" s="112" t="s">
        <v>2882</v>
      </c>
      <c r="C536" s="106">
        <v>4382</v>
      </c>
      <c r="D536" s="106" t="s">
        <v>1620</v>
      </c>
      <c r="E536" s="150">
        <v>688</v>
      </c>
      <c r="F536" s="150">
        <v>0</v>
      </c>
      <c r="G536" s="150">
        <v>0</v>
      </c>
      <c r="H536" s="150">
        <v>0</v>
      </c>
      <c r="I536" s="208">
        <f t="shared" si="10"/>
        <v>688</v>
      </c>
      <c r="J536" s="163" t="str">
        <f>VLOOKUP($C536,'CEDARS School FRPL'!$C$4:$F$2348,4,FALSE)</f>
        <v>No</v>
      </c>
      <c r="K536" s="140"/>
      <c r="L536" s="140"/>
      <c r="M536" s="141">
        <f>VLOOKUP($C536,'CEDARS School FRPL'!$C$4:$F$2348,3,FALSE)</f>
        <v>0.122</v>
      </c>
      <c r="O536" s="199"/>
      <c r="P536" s="200"/>
    </row>
    <row r="537" spans="1:16">
      <c r="A537" s="112" t="s">
        <v>2483</v>
      </c>
      <c r="B537" s="112" t="s">
        <v>2882</v>
      </c>
      <c r="C537" s="106">
        <v>3752</v>
      </c>
      <c r="D537" s="106" t="s">
        <v>1614</v>
      </c>
      <c r="E537" s="150">
        <v>970.99</v>
      </c>
      <c r="F537" s="150">
        <v>0</v>
      </c>
      <c r="G537" s="150">
        <v>0</v>
      </c>
      <c r="H537" s="150">
        <v>0</v>
      </c>
      <c r="I537" s="208">
        <f t="shared" si="10"/>
        <v>970.99</v>
      </c>
      <c r="J537" s="163" t="str">
        <f>VLOOKUP($C537,'CEDARS School FRPL'!$C$4:$F$2348,4,FALSE)</f>
        <v>No</v>
      </c>
      <c r="K537" s="140"/>
      <c r="L537" s="140"/>
      <c r="M537" s="141">
        <f>VLOOKUP($C537,'CEDARS School FRPL'!$C$4:$F$2348,3,FALSE)</f>
        <v>0.45140000000000002</v>
      </c>
      <c r="O537" s="199"/>
      <c r="P537" s="200"/>
    </row>
    <row r="538" spans="1:16">
      <c r="A538" s="112" t="s">
        <v>2483</v>
      </c>
      <c r="B538" s="112" t="s">
        <v>2882</v>
      </c>
      <c r="C538" s="106">
        <v>3184</v>
      </c>
      <c r="D538" s="106" t="s">
        <v>567</v>
      </c>
      <c r="E538" s="150">
        <v>567.5</v>
      </c>
      <c r="F538" s="150">
        <v>0</v>
      </c>
      <c r="G538" s="150">
        <v>0</v>
      </c>
      <c r="H538" s="150">
        <v>0</v>
      </c>
      <c r="I538" s="208">
        <f t="shared" si="10"/>
        <v>567.5</v>
      </c>
      <c r="J538" s="163" t="str">
        <f>VLOOKUP($C538,'CEDARS School FRPL'!$C$4:$F$2348,4,FALSE)</f>
        <v>Yes</v>
      </c>
      <c r="K538" s="140"/>
      <c r="L538" s="140"/>
      <c r="M538" s="141">
        <f>VLOOKUP($C538,'CEDARS School FRPL'!$C$4:$F$2348,3,FALSE)</f>
        <v>0.6502</v>
      </c>
      <c r="O538" s="199"/>
      <c r="P538" s="200"/>
    </row>
    <row r="539" spans="1:16">
      <c r="A539" s="112" t="s">
        <v>2483</v>
      </c>
      <c r="B539" s="112" t="s">
        <v>2882</v>
      </c>
      <c r="C539" s="106">
        <v>2126</v>
      </c>
      <c r="D539" s="106" t="s">
        <v>1606</v>
      </c>
      <c r="E539" s="150">
        <v>1358.72</v>
      </c>
      <c r="F539" s="150">
        <v>70.990000000000009</v>
      </c>
      <c r="G539" s="150">
        <v>0</v>
      </c>
      <c r="H539" s="150">
        <v>0</v>
      </c>
      <c r="I539" s="208">
        <f t="shared" si="10"/>
        <v>1429.71</v>
      </c>
      <c r="J539" s="163" t="str">
        <f>VLOOKUP($C539,'CEDARS School FRPL'!$C$4:$F$2348,4,FALSE)</f>
        <v>Yes</v>
      </c>
      <c r="K539" s="140"/>
      <c r="L539" s="140"/>
      <c r="M539" s="141">
        <f>VLOOKUP($C539,'CEDARS School FRPL'!$C$4:$F$2348,3,FALSE)</f>
        <v>0.51519999999999999</v>
      </c>
      <c r="O539" s="199"/>
      <c r="P539" s="200"/>
    </row>
    <row r="540" spans="1:16">
      <c r="A540" s="112" t="s">
        <v>2483</v>
      </c>
      <c r="B540" s="112" t="s">
        <v>2882</v>
      </c>
      <c r="C540" s="106">
        <v>5330</v>
      </c>
      <c r="D540" s="106" t="s">
        <v>1625</v>
      </c>
      <c r="E540" s="150">
        <v>0</v>
      </c>
      <c r="F540" s="150">
        <v>0</v>
      </c>
      <c r="G540" s="150">
        <v>149.75</v>
      </c>
      <c r="H540" s="150">
        <v>0</v>
      </c>
      <c r="I540" s="208">
        <f t="shared" si="10"/>
        <v>149.75</v>
      </c>
      <c r="J540" s="163" t="str">
        <f>VLOOKUP($C540,'CEDARS School FRPL'!$C$4:$F$2348,4,FALSE)</f>
        <v>Yes</v>
      </c>
      <c r="K540" s="140"/>
      <c r="L540" s="140"/>
      <c r="M540" s="141">
        <f>VLOOKUP($C540,'CEDARS School FRPL'!$C$4:$F$2348,3,FALSE)</f>
        <v>0.56259999999999999</v>
      </c>
      <c r="O540" s="199"/>
      <c r="P540" s="200"/>
    </row>
    <row r="541" spans="1:16">
      <c r="A541" s="112" t="s">
        <v>2483</v>
      </c>
      <c r="B541" s="112" t="s">
        <v>2882</v>
      </c>
      <c r="C541" s="106">
        <v>3253</v>
      </c>
      <c r="D541" s="106" t="s">
        <v>928</v>
      </c>
      <c r="E541" s="150">
        <v>1028.74</v>
      </c>
      <c r="F541" s="150">
        <v>0</v>
      </c>
      <c r="G541" s="150">
        <v>0</v>
      </c>
      <c r="H541" s="150">
        <v>0</v>
      </c>
      <c r="I541" s="208">
        <f t="shared" si="10"/>
        <v>1028.74</v>
      </c>
      <c r="J541" s="163" t="str">
        <f>VLOOKUP($C541,'CEDARS School FRPL'!$C$4:$F$2348,4,FALSE)</f>
        <v>Yes</v>
      </c>
      <c r="K541" s="140"/>
      <c r="L541" s="140"/>
      <c r="M541" s="141">
        <f>VLOOKUP($C541,'CEDARS School FRPL'!$C$4:$F$2348,3,FALSE)</f>
        <v>0.60429999999999995</v>
      </c>
      <c r="O541" s="199"/>
      <c r="P541" s="200"/>
    </row>
    <row r="542" spans="1:16">
      <c r="A542" s="112" t="s">
        <v>2483</v>
      </c>
      <c r="B542" s="112" t="s">
        <v>2882</v>
      </c>
      <c r="C542" s="106">
        <v>5091</v>
      </c>
      <c r="D542" s="106" t="s">
        <v>1624</v>
      </c>
      <c r="E542" s="150">
        <v>625.29999999999995</v>
      </c>
      <c r="F542" s="150">
        <v>0</v>
      </c>
      <c r="G542" s="150">
        <v>0</v>
      </c>
      <c r="H542" s="150">
        <v>0</v>
      </c>
      <c r="I542" s="208">
        <f t="shared" si="10"/>
        <v>625.29999999999995</v>
      </c>
      <c r="J542" s="163" t="str">
        <f>VLOOKUP($C542,'CEDARS School FRPL'!$C$4:$F$2348,4,FALSE)</f>
        <v>No</v>
      </c>
      <c r="K542" s="140"/>
      <c r="L542" s="140"/>
      <c r="M542" s="141">
        <f>VLOOKUP($C542,'CEDARS School FRPL'!$C$4:$F$2348,3,FALSE)</f>
        <v>0.11550000000000001</v>
      </c>
      <c r="O542" s="199"/>
      <c r="P542" s="200"/>
    </row>
    <row r="543" spans="1:16">
      <c r="A543" s="112" t="s">
        <v>2483</v>
      </c>
      <c r="B543" s="112" t="s">
        <v>2882</v>
      </c>
      <c r="C543" s="106">
        <v>2065</v>
      </c>
      <c r="D543" s="106" t="s">
        <v>1605</v>
      </c>
      <c r="E543" s="150">
        <v>372.21</v>
      </c>
      <c r="F543" s="150">
        <v>0</v>
      </c>
      <c r="G543" s="150">
        <v>0</v>
      </c>
      <c r="H543" s="150">
        <v>0</v>
      </c>
      <c r="I543" s="208">
        <f t="shared" si="10"/>
        <v>372.21</v>
      </c>
      <c r="J543" s="163" t="str">
        <f>VLOOKUP($C543,'CEDARS School FRPL'!$C$4:$F$2348,4,FALSE)</f>
        <v>Yes</v>
      </c>
      <c r="K543" s="140"/>
      <c r="L543" s="140"/>
      <c r="M543" s="141">
        <f>VLOOKUP($C543,'CEDARS School FRPL'!$C$4:$F$2348,3,FALSE)</f>
        <v>0.63219999999999998</v>
      </c>
      <c r="O543" s="199"/>
      <c r="P543" s="200"/>
    </row>
    <row r="544" spans="1:16">
      <c r="A544" s="112" t="s">
        <v>2483</v>
      </c>
      <c r="B544" s="112" t="s">
        <v>2882</v>
      </c>
      <c r="C544" s="106">
        <v>4437</v>
      </c>
      <c r="D544" s="106" t="s">
        <v>1621</v>
      </c>
      <c r="E544" s="150">
        <v>962.6</v>
      </c>
      <c r="F544" s="150">
        <v>0</v>
      </c>
      <c r="G544" s="150">
        <v>0</v>
      </c>
      <c r="H544" s="150">
        <v>0</v>
      </c>
      <c r="I544" s="208">
        <f t="shared" si="10"/>
        <v>962.6</v>
      </c>
      <c r="J544" s="163" t="str">
        <f>VLOOKUP($C544,'CEDARS School FRPL'!$C$4:$F$2348,4,FALSE)</f>
        <v>No</v>
      </c>
      <c r="K544" s="140"/>
      <c r="L544" s="140"/>
      <c r="M544" s="141">
        <f>VLOOKUP($C544,'CEDARS School FRPL'!$C$4:$F$2348,3,FALSE)</f>
        <v>0.12959999999999999</v>
      </c>
      <c r="O544" s="199"/>
      <c r="P544" s="200"/>
    </row>
    <row r="545" spans="1:16">
      <c r="A545" s="112" t="s">
        <v>2483</v>
      </c>
      <c r="B545" s="112" t="s">
        <v>2882</v>
      </c>
      <c r="C545" s="106">
        <v>2883</v>
      </c>
      <c r="D545" s="106" t="s">
        <v>1611</v>
      </c>
      <c r="E545" s="150">
        <v>404.2</v>
      </c>
      <c r="F545" s="150">
        <v>0</v>
      </c>
      <c r="G545" s="150">
        <v>0</v>
      </c>
      <c r="H545" s="150">
        <v>0</v>
      </c>
      <c r="I545" s="208">
        <f t="shared" si="10"/>
        <v>404.2</v>
      </c>
      <c r="J545" s="163" t="str">
        <f>VLOOKUP($C545,'CEDARS School FRPL'!$C$4:$F$2348,4,FALSE)</f>
        <v>Yes</v>
      </c>
      <c r="K545" s="140"/>
      <c r="L545" s="140"/>
      <c r="M545" s="141">
        <f>VLOOKUP($C545,'CEDARS School FRPL'!$C$4:$F$2348,3,FALSE)</f>
        <v>0.8145</v>
      </c>
      <c r="O545" s="199"/>
      <c r="P545" s="200"/>
    </row>
    <row r="546" spans="1:16">
      <c r="A546" s="112" t="s">
        <v>2483</v>
      </c>
      <c r="B546" s="112" t="s">
        <v>2882</v>
      </c>
      <c r="C546" s="106">
        <v>4334</v>
      </c>
      <c r="D546" s="106" t="s">
        <v>1619</v>
      </c>
      <c r="E546" s="150">
        <v>979.61</v>
      </c>
      <c r="F546" s="150">
        <v>0</v>
      </c>
      <c r="G546" s="150">
        <v>0</v>
      </c>
      <c r="H546" s="150">
        <v>0</v>
      </c>
      <c r="I546" s="208">
        <f t="shared" si="10"/>
        <v>979.61</v>
      </c>
      <c r="J546" s="163" t="str">
        <f>VLOOKUP($C546,'CEDARS School FRPL'!$C$4:$F$2348,4,FALSE)</f>
        <v>No</v>
      </c>
      <c r="K546" s="140"/>
      <c r="L546" s="140"/>
      <c r="M546" s="141">
        <f>VLOOKUP($C546,'CEDARS School FRPL'!$C$4:$F$2348,3,FALSE)</f>
        <v>0.2666</v>
      </c>
      <c r="O546" s="199"/>
      <c r="P546" s="200"/>
    </row>
    <row r="547" spans="1:16">
      <c r="A547" s="112" t="s">
        <v>2483</v>
      </c>
      <c r="B547" s="112" t="s">
        <v>2882</v>
      </c>
      <c r="C547" s="106">
        <v>4438</v>
      </c>
      <c r="D547" s="106" t="s">
        <v>1622</v>
      </c>
      <c r="E547" s="150">
        <v>1990.74</v>
      </c>
      <c r="F547" s="150">
        <v>179.89</v>
      </c>
      <c r="G547" s="150">
        <v>0</v>
      </c>
      <c r="H547" s="150">
        <v>0</v>
      </c>
      <c r="I547" s="208">
        <f t="shared" si="10"/>
        <v>2170.63</v>
      </c>
      <c r="J547" s="163" t="str">
        <f>VLOOKUP($C547,'CEDARS School FRPL'!$C$4:$F$2348,4,FALSE)</f>
        <v>No</v>
      </c>
      <c r="K547" s="140"/>
      <c r="L547" s="140"/>
      <c r="M547" s="141">
        <f>VLOOKUP($C547,'CEDARS School FRPL'!$C$4:$F$2348,3,FALSE)</f>
        <v>0.2026</v>
      </c>
      <c r="O547" s="199"/>
      <c r="P547" s="200"/>
    </row>
    <row r="548" spans="1:16">
      <c r="A548" s="112" t="s">
        <v>2483</v>
      </c>
      <c r="B548" s="112" t="s">
        <v>2882</v>
      </c>
      <c r="C548" s="106">
        <v>2751</v>
      </c>
      <c r="D548" s="106" t="s">
        <v>1609</v>
      </c>
      <c r="E548" s="150">
        <v>281.08</v>
      </c>
      <c r="F548" s="150">
        <v>0</v>
      </c>
      <c r="G548" s="150">
        <v>0</v>
      </c>
      <c r="H548" s="150">
        <v>0</v>
      </c>
      <c r="I548" s="208">
        <f t="shared" si="10"/>
        <v>281.08</v>
      </c>
      <c r="J548" s="163" t="str">
        <f>VLOOKUP($C548,'CEDARS School FRPL'!$C$4:$F$2348,4,FALSE)</f>
        <v>Yes</v>
      </c>
      <c r="K548" s="140"/>
      <c r="L548" s="140"/>
      <c r="M548" s="141">
        <f>VLOOKUP($C548,'CEDARS School FRPL'!$C$4:$F$2348,3,FALSE)</f>
        <v>0.60729999999999995</v>
      </c>
      <c r="O548" s="199"/>
      <c r="P548" s="200"/>
    </row>
    <row r="549" spans="1:16">
      <c r="A549" s="112" t="s">
        <v>2483</v>
      </c>
      <c r="B549" s="112" t="s">
        <v>2882</v>
      </c>
      <c r="C549" s="106">
        <v>3533</v>
      </c>
      <c r="D549" s="106" t="s">
        <v>79</v>
      </c>
      <c r="E549" s="150">
        <v>498.11</v>
      </c>
      <c r="F549" s="150">
        <v>0</v>
      </c>
      <c r="G549" s="150">
        <v>0</v>
      </c>
      <c r="H549" s="150">
        <v>0</v>
      </c>
      <c r="I549" s="208">
        <f t="shared" si="10"/>
        <v>498.11</v>
      </c>
      <c r="J549" s="163" t="str">
        <f>VLOOKUP($C549,'CEDARS School FRPL'!$C$4:$F$2348,4,FALSE)</f>
        <v>No</v>
      </c>
      <c r="K549" s="140"/>
      <c r="L549" s="140"/>
      <c r="M549" s="141">
        <f>VLOOKUP($C549,'CEDARS School FRPL'!$C$4:$F$2348,3,FALSE)</f>
        <v>0.3518</v>
      </c>
      <c r="O549" s="199"/>
      <c r="P549" s="200"/>
    </row>
    <row r="550" spans="1:16">
      <c r="A550" s="112" t="s">
        <v>2483</v>
      </c>
      <c r="B550" s="112" t="s">
        <v>2882</v>
      </c>
      <c r="C550" s="106">
        <v>2811</v>
      </c>
      <c r="D550" s="106" t="s">
        <v>1610</v>
      </c>
      <c r="E550" s="150">
        <v>490.8</v>
      </c>
      <c r="F550" s="150">
        <v>0</v>
      </c>
      <c r="G550" s="150">
        <v>0</v>
      </c>
      <c r="H550" s="150">
        <v>0</v>
      </c>
      <c r="I550" s="208">
        <f t="shared" si="10"/>
        <v>490.8</v>
      </c>
      <c r="J550" s="163" t="str">
        <f>VLOOKUP($C550,'CEDARS School FRPL'!$C$4:$F$2348,4,FALSE)</f>
        <v>Yes</v>
      </c>
      <c r="K550" s="140"/>
      <c r="L550" s="140"/>
      <c r="M550" s="141">
        <f>VLOOKUP($C550,'CEDARS School FRPL'!$C$4:$F$2348,3,FALSE)</f>
        <v>0.60960000000000003</v>
      </c>
      <c r="O550" s="199"/>
      <c r="P550" s="200"/>
    </row>
    <row r="551" spans="1:16">
      <c r="A551" s="112" t="s">
        <v>2483</v>
      </c>
      <c r="B551" s="112" t="s">
        <v>2882</v>
      </c>
      <c r="C551" s="106">
        <v>2669</v>
      </c>
      <c r="D551" s="106" t="s">
        <v>1585</v>
      </c>
      <c r="E551" s="150">
        <v>384</v>
      </c>
      <c r="F551" s="150">
        <v>0</v>
      </c>
      <c r="G551" s="150">
        <v>0</v>
      </c>
      <c r="H551" s="150">
        <v>0</v>
      </c>
      <c r="I551" s="208">
        <f t="shared" si="10"/>
        <v>384</v>
      </c>
      <c r="J551" s="163" t="str">
        <f>VLOOKUP($C551,'CEDARS School FRPL'!$C$4:$F$2348,4,FALSE)</f>
        <v>Yes</v>
      </c>
      <c r="K551" s="140"/>
      <c r="L551" s="140"/>
      <c r="M551" s="141">
        <f>VLOOKUP($C551,'CEDARS School FRPL'!$C$4:$F$2348,3,FALSE)</f>
        <v>0.67830000000000001</v>
      </c>
      <c r="O551" s="199"/>
      <c r="P551" s="200"/>
    </row>
    <row r="552" spans="1:16">
      <c r="A552" s="112" t="s">
        <v>2483</v>
      </c>
      <c r="B552" s="112" t="s">
        <v>2882</v>
      </c>
      <c r="C552" s="106">
        <v>4316</v>
      </c>
      <c r="D552" s="106" t="s">
        <v>1618</v>
      </c>
      <c r="E552" s="150">
        <v>640.20000000000005</v>
      </c>
      <c r="F552" s="150">
        <v>0</v>
      </c>
      <c r="G552" s="150">
        <v>0</v>
      </c>
      <c r="H552" s="150">
        <v>0</v>
      </c>
      <c r="I552" s="208">
        <f t="shared" si="10"/>
        <v>640.20000000000005</v>
      </c>
      <c r="J552" s="163" t="str">
        <f>VLOOKUP($C552,'CEDARS School FRPL'!$C$4:$F$2348,4,FALSE)</f>
        <v>No</v>
      </c>
      <c r="K552" s="140"/>
      <c r="L552" s="140"/>
      <c r="M552" s="141">
        <f>VLOOKUP($C552,'CEDARS School FRPL'!$C$4:$F$2348,3,FALSE)</f>
        <v>0.18210000000000001</v>
      </c>
      <c r="O552" s="199"/>
      <c r="P552" s="200"/>
    </row>
    <row r="553" spans="1:16">
      <c r="A553" s="112" t="s">
        <v>2483</v>
      </c>
      <c r="B553" s="112" t="s">
        <v>2882</v>
      </c>
      <c r="C553" s="106">
        <v>3686</v>
      </c>
      <c r="D553" s="106" t="s">
        <v>1613</v>
      </c>
      <c r="E553" s="150">
        <v>507.37</v>
      </c>
      <c r="F553" s="150">
        <v>0</v>
      </c>
      <c r="G553" s="150">
        <v>0</v>
      </c>
      <c r="H553" s="150">
        <v>0</v>
      </c>
      <c r="I553" s="208">
        <f t="shared" si="10"/>
        <v>507.37</v>
      </c>
      <c r="J553" s="163" t="str">
        <f>VLOOKUP($C553,'CEDARS School FRPL'!$C$4:$F$2348,4,FALSE)</f>
        <v>No</v>
      </c>
      <c r="K553" s="140"/>
      <c r="L553" s="140"/>
      <c r="M553" s="141">
        <f>VLOOKUP($C553,'CEDARS School FRPL'!$C$4:$F$2348,3,FALSE)</f>
        <v>0.4254</v>
      </c>
      <c r="O553" s="199"/>
      <c r="P553" s="200"/>
    </row>
    <row r="554" spans="1:16">
      <c r="A554" s="112" t="s">
        <v>2483</v>
      </c>
      <c r="B554" s="112" t="s">
        <v>2882</v>
      </c>
      <c r="C554" s="106">
        <v>2364</v>
      </c>
      <c r="D554" s="106" t="s">
        <v>1607</v>
      </c>
      <c r="E554" s="150">
        <v>721.62</v>
      </c>
      <c r="F554" s="150">
        <v>0</v>
      </c>
      <c r="G554" s="150">
        <v>0</v>
      </c>
      <c r="H554" s="150">
        <v>0</v>
      </c>
      <c r="I554" s="208">
        <f t="shared" si="10"/>
        <v>721.62</v>
      </c>
      <c r="J554" s="163" t="str">
        <f>VLOOKUP($C554,'CEDARS School FRPL'!$C$4:$F$2348,4,FALSE)</f>
        <v>Yes</v>
      </c>
      <c r="K554" s="140"/>
      <c r="L554" s="140"/>
      <c r="M554" s="141">
        <f>VLOOKUP($C554,'CEDARS School FRPL'!$C$4:$F$2348,3,FALSE)</f>
        <v>0.62970000000000004</v>
      </c>
      <c r="O554" s="199"/>
      <c r="P554" s="200"/>
    </row>
    <row r="555" spans="1:16">
      <c r="A555" s="112" t="s">
        <v>2483</v>
      </c>
      <c r="B555" s="112" t="s">
        <v>2882</v>
      </c>
      <c r="C555" s="106">
        <v>1663</v>
      </c>
      <c r="D555" s="106" t="s">
        <v>1603</v>
      </c>
      <c r="E555" s="150">
        <v>2</v>
      </c>
      <c r="F555" s="150">
        <v>0</v>
      </c>
      <c r="G555" s="150">
        <v>0</v>
      </c>
      <c r="H555" s="150">
        <v>0</v>
      </c>
      <c r="I555" s="208">
        <f t="shared" si="10"/>
        <v>2</v>
      </c>
      <c r="J555" s="163" t="str">
        <f>VLOOKUP($C555,'CEDARS School FRPL'!$C$4:$F$2348,4,FALSE)</f>
        <v>No</v>
      </c>
      <c r="K555" s="140"/>
      <c r="L555" s="140"/>
      <c r="M555" s="141">
        <f>VLOOKUP($C555,'CEDARS School FRPL'!$C$4:$F$2348,3,FALSE)</f>
        <v>0.27779999999999999</v>
      </c>
      <c r="O555" s="199"/>
      <c r="P555" s="200"/>
    </row>
    <row r="556" spans="1:16">
      <c r="A556" s="112" t="s">
        <v>2483</v>
      </c>
      <c r="B556" s="112" t="s">
        <v>2882</v>
      </c>
      <c r="C556" s="106">
        <v>4530</v>
      </c>
      <c r="D556" s="106" t="s">
        <v>1623</v>
      </c>
      <c r="E556" s="150">
        <v>655.16</v>
      </c>
      <c r="F556" s="150">
        <v>0</v>
      </c>
      <c r="G556" s="150">
        <v>0</v>
      </c>
      <c r="H556" s="150">
        <v>0</v>
      </c>
      <c r="I556" s="208">
        <f t="shared" si="10"/>
        <v>655.16</v>
      </c>
      <c r="J556" s="163" t="str">
        <f>VLOOKUP($C556,'CEDARS School FRPL'!$C$4:$F$2348,4,FALSE)</f>
        <v>No</v>
      </c>
      <c r="K556" s="140"/>
      <c r="L556" s="140"/>
      <c r="M556" s="141">
        <f>VLOOKUP($C556,'CEDARS School FRPL'!$C$4:$F$2348,3,FALSE)</f>
        <v>0.2296</v>
      </c>
      <c r="O556" s="199"/>
      <c r="P556" s="200"/>
    </row>
    <row r="557" spans="1:16">
      <c r="A557" s="112" t="s">
        <v>2483</v>
      </c>
      <c r="B557" s="112" t="s">
        <v>2882</v>
      </c>
      <c r="C557" s="106">
        <v>1907</v>
      </c>
      <c r="D557" s="106" t="s">
        <v>1604</v>
      </c>
      <c r="E557" s="150">
        <v>96.52</v>
      </c>
      <c r="F557" s="150">
        <v>12.18</v>
      </c>
      <c r="G557" s="150">
        <v>0</v>
      </c>
      <c r="H557" s="150">
        <v>0</v>
      </c>
      <c r="I557" s="208">
        <f t="shared" si="10"/>
        <v>108.69999999999999</v>
      </c>
      <c r="J557" s="163" t="str">
        <f>VLOOKUP($C557,'CEDARS School FRPL'!$C$4:$F$2348,4,FALSE)</f>
        <v>No</v>
      </c>
      <c r="K557" s="140"/>
      <c r="L557" s="140"/>
      <c r="M557" s="141">
        <f>VLOOKUP($C557,'CEDARS School FRPL'!$C$4:$F$2348,3,FALSE)</f>
        <v>0.1731</v>
      </c>
      <c r="O557" s="199"/>
      <c r="P557" s="200"/>
    </row>
    <row r="558" spans="1:16">
      <c r="A558" s="112" t="s">
        <v>2483</v>
      </c>
      <c r="B558" s="112" t="s">
        <v>2882</v>
      </c>
      <c r="C558" s="106">
        <v>4137</v>
      </c>
      <c r="D558" s="106" t="s">
        <v>1616</v>
      </c>
      <c r="E558" s="150">
        <v>141.47</v>
      </c>
      <c r="F558" s="150">
        <v>4.63</v>
      </c>
      <c r="G558" s="150">
        <v>0</v>
      </c>
      <c r="H558" s="150">
        <v>0</v>
      </c>
      <c r="I558" s="208">
        <f t="shared" si="10"/>
        <v>146.1</v>
      </c>
      <c r="J558" s="163" t="str">
        <f>VLOOKUP($C558,'CEDARS School FRPL'!$C$4:$F$2348,4,FALSE)</f>
        <v>Yes</v>
      </c>
      <c r="K558" s="140"/>
      <c r="L558" s="140"/>
      <c r="M558" s="141">
        <f>VLOOKUP($C558,'CEDARS School FRPL'!$C$4:$F$2348,3,FALSE)</f>
        <v>0.61570000000000003</v>
      </c>
      <c r="O558" s="199"/>
      <c r="P558" s="200"/>
    </row>
    <row r="559" spans="1:16">
      <c r="A559" s="112" t="s">
        <v>2483</v>
      </c>
      <c r="B559" s="112" t="s">
        <v>2882</v>
      </c>
      <c r="C559" s="106">
        <v>4298</v>
      </c>
      <c r="D559" s="106" t="s">
        <v>1617</v>
      </c>
      <c r="E559" s="150">
        <v>476.7</v>
      </c>
      <c r="F559" s="150">
        <v>0</v>
      </c>
      <c r="G559" s="150">
        <v>0</v>
      </c>
      <c r="H559" s="150">
        <v>0</v>
      </c>
      <c r="I559" s="208">
        <f t="shared" si="10"/>
        <v>476.7</v>
      </c>
      <c r="J559" s="163" t="str">
        <f>VLOOKUP($C559,'CEDARS School FRPL'!$C$4:$F$2348,4,FALSE)</f>
        <v>No</v>
      </c>
      <c r="K559" s="140"/>
      <c r="L559" s="140"/>
      <c r="M559" s="141">
        <f>VLOOKUP($C559,'CEDARS School FRPL'!$C$4:$F$2348,3,FALSE)</f>
        <v>0.15579999999999999</v>
      </c>
      <c r="O559" s="199"/>
      <c r="P559" s="200"/>
    </row>
    <row r="560" spans="1:16">
      <c r="A560" s="112" t="s">
        <v>2483</v>
      </c>
      <c r="B560" s="112" t="s">
        <v>2882</v>
      </c>
      <c r="C560" s="106">
        <v>2545</v>
      </c>
      <c r="D560" s="106" t="s">
        <v>1608</v>
      </c>
      <c r="E560" s="150">
        <v>534.11</v>
      </c>
      <c r="F560" s="150">
        <v>0</v>
      </c>
      <c r="G560" s="150">
        <v>0</v>
      </c>
      <c r="H560" s="150">
        <v>0</v>
      </c>
      <c r="I560" s="208">
        <f t="shared" si="10"/>
        <v>534.11</v>
      </c>
      <c r="J560" s="163" t="str">
        <f>VLOOKUP($C560,'CEDARS School FRPL'!$C$4:$F$2348,4,FALSE)</f>
        <v>No</v>
      </c>
      <c r="K560" s="140"/>
      <c r="L560" s="140"/>
      <c r="M560" s="141">
        <f>VLOOKUP($C560,'CEDARS School FRPL'!$C$4:$F$2348,3,FALSE)</f>
        <v>0.48520000000000002</v>
      </c>
      <c r="O560" s="199"/>
      <c r="P560" s="200"/>
    </row>
    <row r="561" spans="1:16">
      <c r="A561" s="112" t="s">
        <v>2483</v>
      </c>
      <c r="B561" s="112" t="s">
        <v>2882</v>
      </c>
      <c r="C561" s="106">
        <v>3903</v>
      </c>
      <c r="D561" s="106" t="s">
        <v>27</v>
      </c>
      <c r="E561" s="150">
        <v>9</v>
      </c>
      <c r="F561" s="150">
        <v>0</v>
      </c>
      <c r="G561" s="150">
        <v>0</v>
      </c>
      <c r="H561" s="150">
        <v>0</v>
      </c>
      <c r="I561" s="208">
        <f t="shared" si="10"/>
        <v>9</v>
      </c>
      <c r="J561" s="163" t="str">
        <f>VLOOKUP($C561,'CEDARS School FRPL'!$C$4:$F$2348,4,FALSE)</f>
        <v>No</v>
      </c>
      <c r="K561" s="140"/>
      <c r="L561" s="140"/>
      <c r="M561" s="141">
        <f>VLOOKUP($C561,'CEDARS School FRPL'!$C$4:$F$2348,3,FALSE)</f>
        <v>0.37030000000000002</v>
      </c>
      <c r="O561" s="199"/>
      <c r="P561" s="200"/>
    </row>
    <row r="562" spans="1:16">
      <c r="A562" s="112" t="s">
        <v>2483</v>
      </c>
      <c r="B562" s="112" t="s">
        <v>2882</v>
      </c>
      <c r="C562" s="106">
        <v>5570</v>
      </c>
      <c r="D562" s="106" t="s">
        <v>3176</v>
      </c>
      <c r="E562" s="150">
        <v>673.9</v>
      </c>
      <c r="F562" s="150">
        <v>0</v>
      </c>
      <c r="G562" s="150">
        <v>0</v>
      </c>
      <c r="H562" s="150">
        <v>0</v>
      </c>
      <c r="I562" s="208">
        <f t="shared" si="10"/>
        <v>673.9</v>
      </c>
      <c r="J562" s="163" t="str">
        <f>VLOOKUP($C562,'CEDARS School FRPL'!$C$4:$F$2348,4,FALSE)</f>
        <v>No</v>
      </c>
      <c r="K562" s="140"/>
      <c r="L562" s="140"/>
      <c r="M562" s="141">
        <f>VLOOKUP($C562,'CEDARS School FRPL'!$C$4:$F$2348,3,FALSE)</f>
        <v>6.2100000000000002E-2</v>
      </c>
      <c r="O562" s="199"/>
      <c r="P562" s="200"/>
    </row>
    <row r="563" spans="1:16">
      <c r="A563" s="112" t="s">
        <v>2483</v>
      </c>
      <c r="B563" s="112" t="s">
        <v>2882</v>
      </c>
      <c r="C563" s="106">
        <v>3002</v>
      </c>
      <c r="D563" s="106" t="s">
        <v>1612</v>
      </c>
      <c r="E563" s="150">
        <v>502.47</v>
      </c>
      <c r="F563" s="150">
        <v>0</v>
      </c>
      <c r="G563" s="150">
        <v>0</v>
      </c>
      <c r="H563" s="150">
        <v>0</v>
      </c>
      <c r="I563" s="208">
        <f t="shared" si="10"/>
        <v>502.47</v>
      </c>
      <c r="J563" s="163" t="str">
        <f>VLOOKUP($C563,'CEDARS School FRPL'!$C$4:$F$2348,4,FALSE)</f>
        <v>No</v>
      </c>
      <c r="K563" s="140"/>
      <c r="L563" s="140"/>
      <c r="M563" s="141">
        <f>VLOOKUP($C563,'CEDARS School FRPL'!$C$4:$F$2348,3,FALSE)</f>
        <v>0.39250000000000002</v>
      </c>
      <c r="O563" s="199"/>
      <c r="P563" s="200"/>
    </row>
    <row r="564" spans="1:16">
      <c r="A564" s="112" t="s">
        <v>2483</v>
      </c>
      <c r="B564" s="112" t="s">
        <v>2882</v>
      </c>
      <c r="C564" s="106">
        <v>2752</v>
      </c>
      <c r="D564" s="106" t="s">
        <v>385</v>
      </c>
      <c r="E564" s="150">
        <v>405.18</v>
      </c>
      <c r="F564" s="150">
        <v>0</v>
      </c>
      <c r="G564" s="150">
        <v>0</v>
      </c>
      <c r="H564" s="150">
        <v>0</v>
      </c>
      <c r="I564" s="208">
        <f t="shared" si="10"/>
        <v>405.18</v>
      </c>
      <c r="J564" s="163" t="str">
        <f>VLOOKUP($C564,'CEDARS School FRPL'!$C$4:$F$2348,4,FALSE)</f>
        <v>No</v>
      </c>
      <c r="K564" s="140"/>
      <c r="L564" s="140"/>
      <c r="M564" s="141">
        <f>VLOOKUP($C564,'CEDARS School FRPL'!$C$4:$F$2348,3,FALSE)</f>
        <v>0.34639999999999999</v>
      </c>
      <c r="O564" s="199"/>
      <c r="P564" s="200"/>
    </row>
    <row r="565" spans="1:16">
      <c r="A565" s="112" t="s">
        <v>2483</v>
      </c>
      <c r="B565" s="112" t="s">
        <v>2882</v>
      </c>
      <c r="C565" s="106">
        <v>4125</v>
      </c>
      <c r="D565" s="106" t="s">
        <v>1615</v>
      </c>
      <c r="E565" s="150">
        <v>518.9</v>
      </c>
      <c r="F565" s="150">
        <v>0</v>
      </c>
      <c r="G565" s="150">
        <v>0</v>
      </c>
      <c r="H565" s="150">
        <v>0</v>
      </c>
      <c r="I565" s="208">
        <f t="shared" si="10"/>
        <v>518.9</v>
      </c>
      <c r="J565" s="163" t="str">
        <f>VLOOKUP($C565,'CEDARS School FRPL'!$C$4:$F$2348,4,FALSE)</f>
        <v>No</v>
      </c>
      <c r="K565" s="140"/>
      <c r="L565" s="140"/>
      <c r="M565" s="141">
        <f>VLOOKUP($C565,'CEDARS School FRPL'!$C$4:$F$2348,3,FALSE)</f>
        <v>0.34139999999999998</v>
      </c>
      <c r="O565" s="199"/>
      <c r="P565" s="200"/>
    </row>
    <row r="566" spans="1:16">
      <c r="A566" s="112" t="s">
        <v>2299</v>
      </c>
      <c r="B566" s="112" t="s">
        <v>2883</v>
      </c>
      <c r="C566" s="106">
        <v>1646</v>
      </c>
      <c r="D566" s="106" t="s">
        <v>221</v>
      </c>
      <c r="E566" s="150">
        <v>101.27</v>
      </c>
      <c r="F566" s="150">
        <v>0</v>
      </c>
      <c r="G566" s="150">
        <v>0</v>
      </c>
      <c r="H566" s="150">
        <v>0</v>
      </c>
      <c r="I566" s="208">
        <f t="shared" si="10"/>
        <v>101.27</v>
      </c>
      <c r="J566" s="163" t="str">
        <f>VLOOKUP($C566,'CEDARS School FRPL'!$C$4:$F$2348,4,FALSE)</f>
        <v>Yes</v>
      </c>
      <c r="K566" s="140"/>
      <c r="L566" s="140"/>
      <c r="M566" s="141">
        <f>VLOOKUP($C566,'CEDARS School FRPL'!$C$4:$F$2348,3,FALSE)</f>
        <v>0.67459999999999998</v>
      </c>
      <c r="O566" s="199"/>
      <c r="P566" s="200"/>
    </row>
    <row r="567" spans="1:16">
      <c r="A567" s="112" t="s">
        <v>2299</v>
      </c>
      <c r="B567" s="112" t="s">
        <v>2883</v>
      </c>
      <c r="C567" s="106">
        <v>4299</v>
      </c>
      <c r="D567" s="106" t="s">
        <v>242</v>
      </c>
      <c r="E567" s="150">
        <v>405.81</v>
      </c>
      <c r="F567" s="150">
        <v>0</v>
      </c>
      <c r="G567" s="150">
        <v>0</v>
      </c>
      <c r="H567" s="150">
        <v>0</v>
      </c>
      <c r="I567" s="208">
        <f t="shared" si="10"/>
        <v>405.81</v>
      </c>
      <c r="J567" s="163" t="str">
        <f>VLOOKUP($C567,'CEDARS School FRPL'!$C$4:$F$2348,4,FALSE)</f>
        <v>No</v>
      </c>
      <c r="K567" s="140"/>
      <c r="L567" s="140"/>
      <c r="M567" s="141">
        <f>VLOOKUP($C567,'CEDARS School FRPL'!$C$4:$F$2348,3,FALSE)</f>
        <v>0.49990000000000001</v>
      </c>
      <c r="O567" s="199"/>
      <c r="P567" s="200"/>
    </row>
    <row r="568" spans="1:16">
      <c r="A568" s="112" t="s">
        <v>2299</v>
      </c>
      <c r="B568" s="112" t="s">
        <v>2883</v>
      </c>
      <c r="C568" s="106">
        <v>3736</v>
      </c>
      <c r="D568" s="106" t="s">
        <v>230</v>
      </c>
      <c r="E568" s="150">
        <v>355.1</v>
      </c>
      <c r="F568" s="150">
        <v>0</v>
      </c>
      <c r="G568" s="150">
        <v>0</v>
      </c>
      <c r="H568" s="150">
        <v>0</v>
      </c>
      <c r="I568" s="208">
        <f t="shared" si="10"/>
        <v>355.1</v>
      </c>
      <c r="J568" s="163" t="str">
        <f>VLOOKUP($C568,'CEDARS School FRPL'!$C$4:$F$2348,4,FALSE)</f>
        <v>Yes</v>
      </c>
      <c r="K568" s="140"/>
      <c r="L568" s="140"/>
      <c r="M568" s="141">
        <f>VLOOKUP($C568,'CEDARS School FRPL'!$C$4:$F$2348,3,FALSE)</f>
        <v>0.64459999999999995</v>
      </c>
      <c r="O568" s="199"/>
      <c r="P568" s="200"/>
    </row>
    <row r="569" spans="1:16">
      <c r="A569" s="112" t="s">
        <v>2299</v>
      </c>
      <c r="B569" s="112" t="s">
        <v>2883</v>
      </c>
      <c r="C569" s="106">
        <v>3785</v>
      </c>
      <c r="D569" s="106" t="s">
        <v>231</v>
      </c>
      <c r="E569" s="150">
        <v>920.99</v>
      </c>
      <c r="F569" s="150">
        <v>0</v>
      </c>
      <c r="G569" s="150">
        <v>0</v>
      </c>
      <c r="H569" s="150">
        <v>0</v>
      </c>
      <c r="I569" s="208">
        <f t="shared" si="10"/>
        <v>920.99</v>
      </c>
      <c r="J569" s="163" t="str">
        <f>VLOOKUP($C569,'CEDARS School FRPL'!$C$4:$F$2348,4,FALSE)</f>
        <v>Yes</v>
      </c>
      <c r="K569" s="140"/>
      <c r="L569" s="140"/>
      <c r="M569" s="141">
        <f>VLOOKUP($C569,'CEDARS School FRPL'!$C$4:$F$2348,3,FALSE)</f>
        <v>0.61850000000000005</v>
      </c>
      <c r="O569" s="199"/>
      <c r="P569" s="200"/>
    </row>
    <row r="570" spans="1:16">
      <c r="A570" s="112" t="s">
        <v>2299</v>
      </c>
      <c r="B570" s="106" t="s">
        <v>2883</v>
      </c>
      <c r="C570" s="106">
        <v>4203</v>
      </c>
      <c r="D570" s="63" t="s">
        <v>2884</v>
      </c>
      <c r="E570" s="150">
        <v>622.39</v>
      </c>
      <c r="F570" s="150">
        <v>0</v>
      </c>
      <c r="G570" s="150">
        <v>0</v>
      </c>
      <c r="H570" s="150">
        <v>43.16</v>
      </c>
      <c r="I570" s="208">
        <f t="shared" si="10"/>
        <v>665.55</v>
      </c>
      <c r="J570" s="163" t="str">
        <f>VLOOKUP($C570,'CEDARS School FRPL'!$C$4:$F$2348,4,FALSE)</f>
        <v>Yes</v>
      </c>
      <c r="K570" s="140"/>
      <c r="L570" s="140"/>
      <c r="M570" s="141">
        <f>VLOOKUP($C570,'CEDARS School FRPL'!$C$4:$F$2348,3,FALSE)</f>
        <v>0.57140000000000002</v>
      </c>
      <c r="O570" s="199"/>
      <c r="P570" s="200"/>
    </row>
    <row r="571" spans="1:16">
      <c r="A571" s="112" t="s">
        <v>2299</v>
      </c>
      <c r="B571" s="112" t="s">
        <v>2883</v>
      </c>
      <c r="C571" s="106">
        <v>4587</v>
      </c>
      <c r="D571" s="106" t="s">
        <v>251</v>
      </c>
      <c r="E571" s="150">
        <v>426.11</v>
      </c>
      <c r="F571" s="150">
        <v>0</v>
      </c>
      <c r="G571" s="150">
        <v>0</v>
      </c>
      <c r="H571" s="150">
        <v>0</v>
      </c>
      <c r="I571" s="208">
        <f t="shared" si="10"/>
        <v>426.11</v>
      </c>
      <c r="J571" s="163" t="str">
        <f>VLOOKUP($C571,'CEDARS School FRPL'!$C$4:$F$2348,4,FALSE)</f>
        <v>No</v>
      </c>
      <c r="K571" s="140"/>
      <c r="L571" s="140"/>
      <c r="M571" s="141">
        <f>VLOOKUP($C571,'CEDARS School FRPL'!$C$4:$F$2348,3,FALSE)</f>
        <v>0.42080000000000001</v>
      </c>
      <c r="O571" s="199"/>
      <c r="P571" s="200"/>
    </row>
    <row r="572" spans="1:16">
      <c r="A572" s="112" t="s">
        <v>2299</v>
      </c>
      <c r="B572" s="112" t="s">
        <v>2883</v>
      </c>
      <c r="C572" s="106">
        <v>3320</v>
      </c>
      <c r="D572" s="106" t="s">
        <v>228</v>
      </c>
      <c r="E572" s="150">
        <v>978.18</v>
      </c>
      <c r="F572" s="150">
        <v>0</v>
      </c>
      <c r="G572" s="150">
        <v>0</v>
      </c>
      <c r="H572" s="150">
        <v>0</v>
      </c>
      <c r="I572" s="208">
        <f t="shared" si="10"/>
        <v>978.18</v>
      </c>
      <c r="J572" s="163" t="str">
        <f>VLOOKUP($C572,'CEDARS School FRPL'!$C$4:$F$2348,4,FALSE)</f>
        <v>Yes</v>
      </c>
      <c r="K572" s="140"/>
      <c r="L572" s="140"/>
      <c r="M572" s="141">
        <f>VLOOKUP($C572,'CEDARS School FRPL'!$C$4:$F$2348,3,FALSE)</f>
        <v>0.66769999999999996</v>
      </c>
      <c r="O572" s="199"/>
      <c r="P572" s="200"/>
    </row>
    <row r="573" spans="1:16">
      <c r="A573" s="112" t="s">
        <v>2299</v>
      </c>
      <c r="B573" s="112" t="s">
        <v>2883</v>
      </c>
      <c r="C573" s="106">
        <v>3822</v>
      </c>
      <c r="D573" s="106" t="s">
        <v>232</v>
      </c>
      <c r="E573" s="150">
        <v>439.41</v>
      </c>
      <c r="F573" s="150">
        <v>0</v>
      </c>
      <c r="G573" s="150">
        <v>0</v>
      </c>
      <c r="H573" s="150">
        <v>0</v>
      </c>
      <c r="I573" s="208">
        <f t="shared" si="10"/>
        <v>439.41</v>
      </c>
      <c r="J573" s="163" t="str">
        <f>VLOOKUP($C573,'CEDARS School FRPL'!$C$4:$F$2348,4,FALSE)</f>
        <v>Yes</v>
      </c>
      <c r="K573" s="140"/>
      <c r="L573" s="140"/>
      <c r="M573" s="141">
        <f>VLOOKUP($C573,'CEDARS School FRPL'!$C$4:$F$2348,3,FALSE)</f>
        <v>0.67800000000000005</v>
      </c>
      <c r="O573" s="199"/>
      <c r="P573" s="200"/>
    </row>
    <row r="574" spans="1:16">
      <c r="A574" s="112" t="s">
        <v>2299</v>
      </c>
      <c r="B574" s="112" t="s">
        <v>2883</v>
      </c>
      <c r="C574" s="106">
        <v>3148</v>
      </c>
      <c r="D574" s="106" t="s">
        <v>226</v>
      </c>
      <c r="E574" s="150">
        <v>349.04</v>
      </c>
      <c r="F574" s="150">
        <v>0</v>
      </c>
      <c r="G574" s="150">
        <v>0</v>
      </c>
      <c r="H574" s="150">
        <v>0</v>
      </c>
      <c r="I574" s="208">
        <f t="shared" si="10"/>
        <v>349.04</v>
      </c>
      <c r="J574" s="163" t="str">
        <f>VLOOKUP($C574,'CEDARS School FRPL'!$C$4:$F$2348,4,FALSE)</f>
        <v>Yes</v>
      </c>
      <c r="K574" s="140"/>
      <c r="L574" s="140"/>
      <c r="M574" s="141">
        <f>VLOOKUP($C574,'CEDARS School FRPL'!$C$4:$F$2348,3,FALSE)</f>
        <v>0.59379999999999999</v>
      </c>
      <c r="O574" s="199"/>
      <c r="P574" s="200"/>
    </row>
    <row r="575" spans="1:16">
      <c r="A575" s="112" t="s">
        <v>2299</v>
      </c>
      <c r="B575" s="112" t="s">
        <v>2883</v>
      </c>
      <c r="C575" s="106">
        <v>5612</v>
      </c>
      <c r="D575" s="106" t="s">
        <v>3226</v>
      </c>
      <c r="E575" s="150">
        <v>403.43</v>
      </c>
      <c r="F575" s="150">
        <v>0</v>
      </c>
      <c r="G575" s="150">
        <v>0</v>
      </c>
      <c r="H575" s="150">
        <v>0</v>
      </c>
      <c r="I575" s="208">
        <f t="shared" si="10"/>
        <v>403.43</v>
      </c>
      <c r="J575" s="163" t="str">
        <f>VLOOKUP($C575,'CEDARS School FRPL'!$C$4:$F$2348,4,FALSE)</f>
        <v>No</v>
      </c>
      <c r="K575" s="140"/>
      <c r="L575" s="140"/>
      <c r="M575" s="141">
        <f>VLOOKUP($C575,'CEDARS School FRPL'!$C$4:$F$2348,3,FALSE)</f>
        <v>0.37880000000000003</v>
      </c>
      <c r="O575" s="199"/>
      <c r="P575" s="200"/>
    </row>
    <row r="576" spans="1:16">
      <c r="A576" s="112" t="s">
        <v>2299</v>
      </c>
      <c r="B576" s="112" t="s">
        <v>2883</v>
      </c>
      <c r="C576" s="106">
        <v>5136</v>
      </c>
      <c r="D576" s="106" t="s">
        <v>253</v>
      </c>
      <c r="E576" s="150">
        <v>623.41999999999996</v>
      </c>
      <c r="F576" s="150">
        <v>0</v>
      </c>
      <c r="G576" s="150">
        <v>0</v>
      </c>
      <c r="H576" s="150">
        <v>0</v>
      </c>
      <c r="I576" s="208">
        <f t="shared" si="10"/>
        <v>623.41999999999996</v>
      </c>
      <c r="J576" s="163" t="str">
        <f>VLOOKUP($C576,'CEDARS School FRPL'!$C$4:$F$2348,4,FALSE)</f>
        <v>Yes</v>
      </c>
      <c r="K576" s="140"/>
      <c r="L576" s="140"/>
      <c r="M576" s="141">
        <f>VLOOKUP($C576,'CEDARS School FRPL'!$C$4:$F$2348,3,FALSE)</f>
        <v>0.60170000000000001</v>
      </c>
      <c r="O576" s="199"/>
      <c r="P576" s="200"/>
    </row>
    <row r="577" spans="1:16">
      <c r="A577" s="112" t="s">
        <v>2299</v>
      </c>
      <c r="B577" s="112" t="s">
        <v>2883</v>
      </c>
      <c r="C577" s="106">
        <v>2724</v>
      </c>
      <c r="D577" s="106" t="s">
        <v>223</v>
      </c>
      <c r="E577" s="150">
        <v>1438.43</v>
      </c>
      <c r="F577" s="150">
        <v>79.36999999999999</v>
      </c>
      <c r="G577" s="150">
        <v>0</v>
      </c>
      <c r="H577" s="150">
        <v>0</v>
      </c>
      <c r="I577" s="208">
        <f t="shared" si="10"/>
        <v>1517.8</v>
      </c>
      <c r="J577" s="163" t="str">
        <f>VLOOKUP($C577,'CEDARS School FRPL'!$C$4:$F$2348,4,FALSE)</f>
        <v>Yes</v>
      </c>
      <c r="K577" s="140"/>
      <c r="L577" s="140"/>
      <c r="M577" s="141">
        <f>VLOOKUP($C577,'CEDARS School FRPL'!$C$4:$F$2348,3,FALSE)</f>
        <v>0.56369999999999998</v>
      </c>
      <c r="O577" s="199"/>
      <c r="P577" s="200"/>
    </row>
    <row r="578" spans="1:16">
      <c r="A578" s="112" t="s">
        <v>2299</v>
      </c>
      <c r="B578" s="112" t="s">
        <v>2883</v>
      </c>
      <c r="C578" s="106">
        <v>3971</v>
      </c>
      <c r="D578" s="106" t="s">
        <v>235</v>
      </c>
      <c r="E578" s="150">
        <v>398.01</v>
      </c>
      <c r="F578" s="150">
        <v>0</v>
      </c>
      <c r="G578" s="150">
        <v>0</v>
      </c>
      <c r="H578" s="150">
        <v>0</v>
      </c>
      <c r="I578" s="208">
        <f t="shared" si="10"/>
        <v>398.01</v>
      </c>
      <c r="J578" s="163" t="str">
        <f>VLOOKUP($C578,'CEDARS School FRPL'!$C$4:$F$2348,4,FALSE)</f>
        <v>Yes</v>
      </c>
      <c r="K578" s="140"/>
      <c r="L578" s="140"/>
      <c r="M578" s="141">
        <f>VLOOKUP($C578,'CEDARS School FRPL'!$C$4:$F$2348,3,FALSE)</f>
        <v>0.61299999999999999</v>
      </c>
      <c r="O578" s="199"/>
      <c r="P578" s="200"/>
    </row>
    <row r="579" spans="1:16">
      <c r="A579" s="112" t="s">
        <v>2299</v>
      </c>
      <c r="B579" s="112" t="s">
        <v>2883</v>
      </c>
      <c r="C579" s="106">
        <v>4499</v>
      </c>
      <c r="D579" s="106" t="s">
        <v>246</v>
      </c>
      <c r="E579" s="150">
        <v>509.01</v>
      </c>
      <c r="F579" s="150">
        <v>0</v>
      </c>
      <c r="G579" s="150">
        <v>0</v>
      </c>
      <c r="H579" s="150">
        <v>0</v>
      </c>
      <c r="I579" s="208">
        <f t="shared" si="10"/>
        <v>509.01</v>
      </c>
      <c r="J579" s="163" t="str">
        <f>VLOOKUP($C579,'CEDARS School FRPL'!$C$4:$F$2348,4,FALSE)</f>
        <v>No</v>
      </c>
      <c r="K579" s="140"/>
      <c r="L579" s="140"/>
      <c r="M579" s="141">
        <f>VLOOKUP($C579,'CEDARS School FRPL'!$C$4:$F$2348,3,FALSE)</f>
        <v>0.1787</v>
      </c>
      <c r="O579" s="199"/>
      <c r="P579" s="200"/>
    </row>
    <row r="580" spans="1:16">
      <c r="A580" s="112" t="s">
        <v>2299</v>
      </c>
      <c r="B580" s="112" t="s">
        <v>2883</v>
      </c>
      <c r="C580" s="106">
        <v>4498</v>
      </c>
      <c r="D580" s="106" t="s">
        <v>245</v>
      </c>
      <c r="E580" s="150">
        <v>800.85</v>
      </c>
      <c r="F580" s="150">
        <v>0</v>
      </c>
      <c r="G580" s="150">
        <v>0</v>
      </c>
      <c r="H580" s="150">
        <v>0</v>
      </c>
      <c r="I580" s="208">
        <f t="shared" ref="I580:I643" si="11">SUM(E580:H580)</f>
        <v>800.85</v>
      </c>
      <c r="J580" s="163" t="str">
        <f>VLOOKUP($C580,'CEDARS School FRPL'!$C$4:$F$2348,4,FALSE)</f>
        <v>No</v>
      </c>
      <c r="K580" s="140"/>
      <c r="L580" s="140"/>
      <c r="M580" s="141">
        <f>VLOOKUP($C580,'CEDARS School FRPL'!$C$4:$F$2348,3,FALSE)</f>
        <v>0.48280000000000001</v>
      </c>
      <c r="O580" s="199"/>
      <c r="P580" s="200"/>
    </row>
    <row r="581" spans="1:16">
      <c r="A581" s="112" t="s">
        <v>2299</v>
      </c>
      <c r="B581" s="112" t="s">
        <v>2883</v>
      </c>
      <c r="C581" s="106">
        <v>4380</v>
      </c>
      <c r="D581" s="106" t="s">
        <v>243</v>
      </c>
      <c r="E581" s="150">
        <v>493.91</v>
      </c>
      <c r="F581" s="150">
        <v>0</v>
      </c>
      <c r="G581" s="150">
        <v>0</v>
      </c>
      <c r="H581" s="150">
        <v>0</v>
      </c>
      <c r="I581" s="208">
        <f t="shared" si="11"/>
        <v>493.91</v>
      </c>
      <c r="J581" s="163" t="str">
        <f>VLOOKUP($C581,'CEDARS School FRPL'!$C$4:$F$2348,4,FALSE)</f>
        <v>No</v>
      </c>
      <c r="K581" s="140"/>
      <c r="L581" s="140"/>
      <c r="M581" s="141">
        <f>VLOOKUP($C581,'CEDARS School FRPL'!$C$4:$F$2348,3,FALSE)</f>
        <v>0.33339999999999997</v>
      </c>
      <c r="O581" s="199"/>
      <c r="P581" s="200"/>
    </row>
    <row r="582" spans="1:16">
      <c r="A582" s="112" t="s">
        <v>2299</v>
      </c>
      <c r="B582" s="112" t="s">
        <v>2883</v>
      </c>
      <c r="C582" s="106">
        <v>4163</v>
      </c>
      <c r="D582" s="106" t="s">
        <v>240</v>
      </c>
      <c r="E582" s="150">
        <v>328.19</v>
      </c>
      <c r="F582" s="150">
        <v>0</v>
      </c>
      <c r="G582" s="150">
        <v>0</v>
      </c>
      <c r="H582" s="150">
        <v>0</v>
      </c>
      <c r="I582" s="208">
        <f t="shared" si="11"/>
        <v>328.19</v>
      </c>
      <c r="J582" s="163" t="str">
        <f>VLOOKUP($C582,'CEDARS School FRPL'!$C$4:$F$2348,4,FALSE)</f>
        <v>Yes</v>
      </c>
      <c r="K582" s="140"/>
      <c r="L582" s="140"/>
      <c r="M582" s="141">
        <f>VLOOKUP($C582,'CEDARS School FRPL'!$C$4:$F$2348,3,FALSE)</f>
        <v>0.60360000000000003</v>
      </c>
      <c r="O582" s="199"/>
      <c r="P582" s="200"/>
    </row>
    <row r="583" spans="1:16">
      <c r="A583" s="112" t="s">
        <v>2299</v>
      </c>
      <c r="B583" s="112" t="s">
        <v>2883</v>
      </c>
      <c r="C583" s="106">
        <v>5310</v>
      </c>
      <c r="D583" s="106" t="s">
        <v>3227</v>
      </c>
      <c r="E583" s="150">
        <v>545.02</v>
      </c>
      <c r="F583" s="150">
        <v>0.18</v>
      </c>
      <c r="G583" s="150">
        <v>0</v>
      </c>
      <c r="H583" s="150">
        <v>0</v>
      </c>
      <c r="I583" s="208">
        <f t="shared" si="11"/>
        <v>545.19999999999993</v>
      </c>
      <c r="J583" s="163" t="str">
        <f>VLOOKUP($C583,'CEDARS School FRPL'!$C$4:$F$2348,4,FALSE)</f>
        <v>No</v>
      </c>
      <c r="K583" s="140"/>
      <c r="L583" s="140"/>
      <c r="M583" s="141">
        <f>VLOOKUP($C583,'CEDARS School FRPL'!$C$4:$F$2348,3,FALSE)</f>
        <v>0.43530000000000002</v>
      </c>
      <c r="O583" s="199"/>
      <c r="P583" s="200"/>
    </row>
    <row r="584" spans="1:16">
      <c r="A584" s="112" t="s">
        <v>2299</v>
      </c>
      <c r="B584" s="112" t="s">
        <v>2883</v>
      </c>
      <c r="C584" s="106">
        <v>4523</v>
      </c>
      <c r="D584" s="106" t="s">
        <v>247</v>
      </c>
      <c r="E584" s="150">
        <v>1573.66</v>
      </c>
      <c r="F584" s="150">
        <v>69.75</v>
      </c>
      <c r="G584" s="150">
        <v>0</v>
      </c>
      <c r="H584" s="150">
        <v>0</v>
      </c>
      <c r="I584" s="208">
        <f t="shared" si="11"/>
        <v>1643.41</v>
      </c>
      <c r="J584" s="163" t="str">
        <f>VLOOKUP($C584,'CEDARS School FRPL'!$C$4:$F$2348,4,FALSE)</f>
        <v>Yes</v>
      </c>
      <c r="K584" s="140"/>
      <c r="L584" s="140"/>
      <c r="M584" s="141">
        <f>VLOOKUP($C584,'CEDARS School FRPL'!$C$4:$F$2348,3,FALSE)</f>
        <v>0.56489999999999996</v>
      </c>
      <c r="O584" s="199"/>
      <c r="P584" s="200"/>
    </row>
    <row r="585" spans="1:16">
      <c r="A585" s="112" t="s">
        <v>2299</v>
      </c>
      <c r="B585" s="112" t="s">
        <v>2883</v>
      </c>
      <c r="C585" s="106">
        <v>1926</v>
      </c>
      <c r="D585" s="106" t="s">
        <v>222</v>
      </c>
      <c r="E585" s="150">
        <v>245.97</v>
      </c>
      <c r="F585" s="150">
        <v>0</v>
      </c>
      <c r="G585" s="150">
        <v>0</v>
      </c>
      <c r="H585" s="150">
        <v>0</v>
      </c>
      <c r="I585" s="208">
        <f t="shared" si="11"/>
        <v>245.97</v>
      </c>
      <c r="J585" s="163" t="str">
        <f>VLOOKUP($C585,'CEDARS School FRPL'!$C$4:$F$2348,4,FALSE)</f>
        <v>No</v>
      </c>
      <c r="K585" s="140"/>
      <c r="L585" s="140"/>
      <c r="M585" s="141">
        <f>VLOOKUP($C585,'CEDARS School FRPL'!$C$4:$F$2348,3,FALSE)</f>
        <v>0.36699999999999999</v>
      </c>
      <c r="O585" s="199"/>
      <c r="P585" s="200"/>
    </row>
    <row r="586" spans="1:16">
      <c r="A586" s="112" t="s">
        <v>2299</v>
      </c>
      <c r="B586" s="112" t="s">
        <v>2883</v>
      </c>
      <c r="C586" s="106">
        <v>4560</v>
      </c>
      <c r="D586" s="106" t="s">
        <v>248</v>
      </c>
      <c r="E586" s="150">
        <v>457.73</v>
      </c>
      <c r="F586" s="150">
        <v>0</v>
      </c>
      <c r="G586" s="150">
        <v>0</v>
      </c>
      <c r="H586" s="150">
        <v>0</v>
      </c>
      <c r="I586" s="208">
        <f t="shared" si="11"/>
        <v>457.73</v>
      </c>
      <c r="J586" s="163" t="str">
        <f>VLOOKUP($C586,'CEDARS School FRPL'!$C$4:$F$2348,4,FALSE)</f>
        <v>No</v>
      </c>
      <c r="K586" s="140"/>
      <c r="L586" s="140"/>
      <c r="M586" s="141">
        <f>VLOOKUP($C586,'CEDARS School FRPL'!$C$4:$F$2348,3,FALSE)</f>
        <v>0.2601</v>
      </c>
      <c r="O586" s="199"/>
      <c r="P586" s="200"/>
    </row>
    <row r="587" spans="1:16">
      <c r="A587" s="112" t="s">
        <v>2299</v>
      </c>
      <c r="B587" s="112" t="s">
        <v>2883</v>
      </c>
      <c r="C587" s="106">
        <v>3994</v>
      </c>
      <c r="D587" s="106" t="s">
        <v>236</v>
      </c>
      <c r="E587" s="150">
        <v>500.1</v>
      </c>
      <c r="F587" s="150">
        <v>0</v>
      </c>
      <c r="G587" s="150">
        <v>0</v>
      </c>
      <c r="H587" s="150">
        <v>0</v>
      </c>
      <c r="I587" s="208">
        <f t="shared" si="11"/>
        <v>500.1</v>
      </c>
      <c r="J587" s="163" t="str">
        <f>VLOOKUP($C587,'CEDARS School FRPL'!$C$4:$F$2348,4,FALSE)</f>
        <v>Yes</v>
      </c>
      <c r="K587" s="140"/>
      <c r="L587" s="140"/>
      <c r="M587" s="141">
        <f>VLOOKUP($C587,'CEDARS School FRPL'!$C$4:$F$2348,3,FALSE)</f>
        <v>0.56789999999999996</v>
      </c>
      <c r="O587" s="199"/>
      <c r="P587" s="200"/>
    </row>
    <row r="588" spans="1:16">
      <c r="A588" s="112" t="s">
        <v>2299</v>
      </c>
      <c r="B588" s="112" t="s">
        <v>2883</v>
      </c>
      <c r="C588" s="106">
        <v>4042</v>
      </c>
      <c r="D588" s="106" t="s">
        <v>34</v>
      </c>
      <c r="E588" s="150">
        <v>193.93</v>
      </c>
      <c r="F588" s="150">
        <v>2.69</v>
      </c>
      <c r="G588" s="150">
        <v>0</v>
      </c>
      <c r="H588" s="150">
        <v>0</v>
      </c>
      <c r="I588" s="208">
        <f t="shared" si="11"/>
        <v>196.62</v>
      </c>
      <c r="J588" s="163" t="str">
        <f>VLOOKUP($C588,'CEDARS School FRPL'!$C$4:$F$2348,4,FALSE)</f>
        <v>Yes</v>
      </c>
      <c r="K588" s="140"/>
      <c r="L588" s="140"/>
      <c r="M588" s="141">
        <f>VLOOKUP($C588,'CEDARS School FRPL'!$C$4:$F$2348,3,FALSE)</f>
        <v>0.57310000000000005</v>
      </c>
      <c r="O588" s="199"/>
      <c r="P588" s="200"/>
    </row>
    <row r="589" spans="1:16">
      <c r="A589" s="112" t="s">
        <v>2299</v>
      </c>
      <c r="B589" s="112" t="s">
        <v>2883</v>
      </c>
      <c r="C589" s="106">
        <v>3618</v>
      </c>
      <c r="D589" s="106" t="s">
        <v>229</v>
      </c>
      <c r="E589" s="150">
        <v>414.8</v>
      </c>
      <c r="F589" s="150">
        <v>0</v>
      </c>
      <c r="G589" s="150">
        <v>0</v>
      </c>
      <c r="H589" s="150">
        <v>0</v>
      </c>
      <c r="I589" s="208">
        <f t="shared" si="11"/>
        <v>414.8</v>
      </c>
      <c r="J589" s="163" t="str">
        <f>VLOOKUP($C589,'CEDARS School FRPL'!$C$4:$F$2348,4,FALSE)</f>
        <v>Yes</v>
      </c>
      <c r="K589" s="140"/>
      <c r="L589" s="140"/>
      <c r="M589" s="141">
        <f>VLOOKUP($C589,'CEDARS School FRPL'!$C$4:$F$2348,3,FALSE)</f>
        <v>0.68920000000000003</v>
      </c>
      <c r="O589" s="199"/>
      <c r="P589" s="200"/>
    </row>
    <row r="590" spans="1:16">
      <c r="A590" s="112" t="s">
        <v>2299</v>
      </c>
      <c r="B590" s="112" t="s">
        <v>2883</v>
      </c>
      <c r="C590" s="106">
        <v>2829</v>
      </c>
      <c r="D590" s="106" t="s">
        <v>224</v>
      </c>
      <c r="E590" s="150">
        <v>373.61</v>
      </c>
      <c r="F590" s="150">
        <v>0</v>
      </c>
      <c r="G590" s="150">
        <v>0</v>
      </c>
      <c r="H590" s="150">
        <v>0</v>
      </c>
      <c r="I590" s="208">
        <f t="shared" si="11"/>
        <v>373.61</v>
      </c>
      <c r="J590" s="163" t="str">
        <f>VLOOKUP($C590,'CEDARS School FRPL'!$C$4:$F$2348,4,FALSE)</f>
        <v>Yes</v>
      </c>
      <c r="K590" s="132"/>
      <c r="L590" s="132"/>
      <c r="M590" s="141">
        <f>VLOOKUP($C590,'CEDARS School FRPL'!$C$4:$F$2348,3,FALSE)</f>
        <v>0.60540000000000005</v>
      </c>
      <c r="O590" s="199"/>
      <c r="P590" s="200"/>
    </row>
    <row r="591" spans="1:16">
      <c r="A591" s="112" t="s">
        <v>2299</v>
      </c>
      <c r="B591" s="112" t="s">
        <v>2883</v>
      </c>
      <c r="C591" s="106">
        <v>4162</v>
      </c>
      <c r="D591" s="106" t="s">
        <v>239</v>
      </c>
      <c r="E591" s="150">
        <v>1536.25</v>
      </c>
      <c r="F591" s="150">
        <v>93.95</v>
      </c>
      <c r="G591" s="150">
        <v>0</v>
      </c>
      <c r="H591" s="150">
        <v>0</v>
      </c>
      <c r="I591" s="208">
        <f t="shared" si="11"/>
        <v>1630.2</v>
      </c>
      <c r="J591" s="163" t="str">
        <f>VLOOKUP($C591,'CEDARS School FRPL'!$C$4:$F$2348,4,FALSE)</f>
        <v>No</v>
      </c>
      <c r="K591" s="140"/>
      <c r="L591" s="140"/>
      <c r="M591" s="141">
        <f>VLOOKUP($C591,'CEDARS School FRPL'!$C$4:$F$2348,3,FALSE)</f>
        <v>0.43059999999999998</v>
      </c>
      <c r="O591" s="199"/>
      <c r="P591" s="200"/>
    </row>
    <row r="592" spans="1:16">
      <c r="A592" s="112" t="s">
        <v>2299</v>
      </c>
      <c r="B592" s="112" t="s">
        <v>2883</v>
      </c>
      <c r="C592" s="106">
        <v>5435</v>
      </c>
      <c r="D592" s="106" t="s">
        <v>254</v>
      </c>
      <c r="E592" s="150">
        <v>0</v>
      </c>
      <c r="F592" s="150">
        <v>0</v>
      </c>
      <c r="G592" s="150">
        <v>96.9</v>
      </c>
      <c r="H592" s="150">
        <v>0</v>
      </c>
      <c r="I592" s="208">
        <f t="shared" si="11"/>
        <v>96.9</v>
      </c>
      <c r="J592" s="163" t="str">
        <f>VLOOKUP($C592,'CEDARS School FRPL'!$C$4:$F$2348,4,FALSE)</f>
        <v>Yes</v>
      </c>
      <c r="K592" s="140"/>
      <c r="L592" s="140"/>
      <c r="M592" s="141">
        <f>VLOOKUP($C592,'CEDARS School FRPL'!$C$4:$F$2348,3,FALSE)</f>
        <v>0.53100000000000003</v>
      </c>
      <c r="O592" s="199"/>
      <c r="P592" s="200"/>
    </row>
    <row r="593" spans="1:16">
      <c r="A593" s="112" t="s">
        <v>2299</v>
      </c>
      <c r="B593" s="112" t="s">
        <v>2883</v>
      </c>
      <c r="C593" s="106">
        <v>2912</v>
      </c>
      <c r="D593" s="106" t="s">
        <v>225</v>
      </c>
      <c r="E593" s="150">
        <v>444.2</v>
      </c>
      <c r="F593" s="150">
        <v>0</v>
      </c>
      <c r="G593" s="150">
        <v>0</v>
      </c>
      <c r="H593" s="150">
        <v>0</v>
      </c>
      <c r="I593" s="208">
        <f t="shared" si="11"/>
        <v>444.2</v>
      </c>
      <c r="J593" s="163" t="str">
        <f>VLOOKUP($C593,'CEDARS School FRPL'!$C$4:$F$2348,4,FALSE)</f>
        <v>Yes</v>
      </c>
      <c r="K593" s="140"/>
      <c r="L593" s="140"/>
      <c r="M593" s="141">
        <f>VLOOKUP($C593,'CEDARS School FRPL'!$C$4:$F$2348,3,FALSE)</f>
        <v>0.7087</v>
      </c>
      <c r="O593" s="199"/>
      <c r="P593" s="200"/>
    </row>
    <row r="594" spans="1:16">
      <c r="A594" s="112" t="s">
        <v>2299</v>
      </c>
      <c r="B594" s="112" t="s">
        <v>2883</v>
      </c>
      <c r="C594" s="106">
        <v>4209</v>
      </c>
      <c r="D594" s="106" t="s">
        <v>241</v>
      </c>
      <c r="E594" s="150">
        <v>992.52</v>
      </c>
      <c r="F594" s="150">
        <v>0</v>
      </c>
      <c r="G594" s="150">
        <v>0</v>
      </c>
      <c r="H594" s="150">
        <v>0</v>
      </c>
      <c r="I594" s="208">
        <f t="shared" si="11"/>
        <v>992.52</v>
      </c>
      <c r="J594" s="163" t="str">
        <f>VLOOKUP($C594,'CEDARS School FRPL'!$C$4:$F$2348,4,FALSE)</f>
        <v>No</v>
      </c>
      <c r="K594" s="140"/>
      <c r="L594" s="140"/>
      <c r="M594" s="141">
        <f>VLOOKUP($C594,'CEDARS School FRPL'!$C$4:$F$2348,3,FALSE)</f>
        <v>0.39560000000000001</v>
      </c>
      <c r="O594" s="199"/>
      <c r="P594" s="200"/>
    </row>
    <row r="595" spans="1:16">
      <c r="A595" s="112" t="s">
        <v>2299</v>
      </c>
      <c r="B595" s="112" t="s">
        <v>2883</v>
      </c>
      <c r="C595" s="106">
        <v>4445</v>
      </c>
      <c r="D595" s="106" t="s">
        <v>244</v>
      </c>
      <c r="E595" s="150">
        <v>525.46</v>
      </c>
      <c r="F595" s="150">
        <v>0</v>
      </c>
      <c r="G595" s="150">
        <v>0</v>
      </c>
      <c r="H595" s="150">
        <v>0</v>
      </c>
      <c r="I595" s="208">
        <f t="shared" si="11"/>
        <v>525.46</v>
      </c>
      <c r="J595" s="163" t="str">
        <f>VLOOKUP($C595,'CEDARS School FRPL'!$C$4:$F$2348,4,FALSE)</f>
        <v>Yes</v>
      </c>
      <c r="K595" s="140"/>
      <c r="L595" s="140"/>
      <c r="M595" s="141">
        <f>VLOOKUP($C595,'CEDARS School FRPL'!$C$4:$F$2348,3,FALSE)</f>
        <v>0.51619999999999999</v>
      </c>
      <c r="O595" s="199"/>
      <c r="P595" s="200"/>
    </row>
    <row r="596" spans="1:16">
      <c r="A596" s="112" t="s">
        <v>2299</v>
      </c>
      <c r="B596" s="112" t="s">
        <v>2883</v>
      </c>
      <c r="C596" s="106">
        <v>3995</v>
      </c>
      <c r="D596" s="106" t="s">
        <v>237</v>
      </c>
      <c r="E596" s="150">
        <v>380.6</v>
      </c>
      <c r="F596" s="150">
        <v>0</v>
      </c>
      <c r="G596" s="150">
        <v>0</v>
      </c>
      <c r="H596" s="150">
        <v>0</v>
      </c>
      <c r="I596" s="208">
        <f t="shared" si="11"/>
        <v>380.6</v>
      </c>
      <c r="J596" s="163" t="str">
        <f>VLOOKUP($C596,'CEDARS School FRPL'!$C$4:$F$2348,4,FALSE)</f>
        <v>No</v>
      </c>
      <c r="K596" s="140"/>
      <c r="L596" s="140"/>
      <c r="M596" s="141">
        <f>VLOOKUP($C596,'CEDARS School FRPL'!$C$4:$F$2348,3,FALSE)</f>
        <v>0.45400000000000001</v>
      </c>
      <c r="O596" s="199"/>
      <c r="P596" s="200"/>
    </row>
    <row r="597" spans="1:16">
      <c r="A597" s="112" t="s">
        <v>2299</v>
      </c>
      <c r="B597" s="112" t="s">
        <v>2883</v>
      </c>
      <c r="C597" s="106">
        <v>4561</v>
      </c>
      <c r="D597" s="106" t="s">
        <v>249</v>
      </c>
      <c r="E597" s="150">
        <v>955.46</v>
      </c>
      <c r="F597" s="150">
        <v>0</v>
      </c>
      <c r="G597" s="150">
        <v>0</v>
      </c>
      <c r="H597" s="150">
        <v>0</v>
      </c>
      <c r="I597" s="208">
        <f t="shared" si="11"/>
        <v>955.46</v>
      </c>
      <c r="J597" s="163" t="str">
        <f>VLOOKUP($C597,'CEDARS School FRPL'!$C$4:$F$2348,4,FALSE)</f>
        <v>No</v>
      </c>
      <c r="K597" s="140"/>
      <c r="L597" s="140"/>
      <c r="M597" s="141">
        <f>VLOOKUP($C597,'CEDARS School FRPL'!$C$4:$F$2348,3,FALSE)</f>
        <v>0.32519999999999999</v>
      </c>
      <c r="O597" s="199"/>
      <c r="P597" s="200"/>
    </row>
    <row r="598" spans="1:16">
      <c r="A598" s="112" t="s">
        <v>2299</v>
      </c>
      <c r="B598" s="112" t="s">
        <v>2883</v>
      </c>
      <c r="C598" s="106">
        <v>3149</v>
      </c>
      <c r="D598" s="106" t="s">
        <v>227</v>
      </c>
      <c r="E598" s="150">
        <v>445.78</v>
      </c>
      <c r="F598" s="150">
        <v>0</v>
      </c>
      <c r="G598" s="150">
        <v>0</v>
      </c>
      <c r="H598" s="150">
        <v>0</v>
      </c>
      <c r="I598" s="208">
        <f t="shared" si="11"/>
        <v>445.78</v>
      </c>
      <c r="J598" s="163" t="str">
        <f>VLOOKUP($C598,'CEDARS School FRPL'!$C$4:$F$2348,4,FALSE)</f>
        <v>Yes</v>
      </c>
      <c r="K598" s="140"/>
      <c r="L598" s="140"/>
      <c r="M598" s="141">
        <f>VLOOKUP($C598,'CEDARS School FRPL'!$C$4:$F$2348,3,FALSE)</f>
        <v>0.59540000000000004</v>
      </c>
      <c r="O598" s="199"/>
      <c r="P598" s="200"/>
    </row>
    <row r="599" spans="1:16">
      <c r="A599" s="112" t="s">
        <v>2299</v>
      </c>
      <c r="B599" s="112" t="s">
        <v>2883</v>
      </c>
      <c r="C599" s="106">
        <v>3823</v>
      </c>
      <c r="D599" s="106" t="s">
        <v>233</v>
      </c>
      <c r="E599" s="150">
        <v>412.22</v>
      </c>
      <c r="F599" s="150">
        <v>0</v>
      </c>
      <c r="G599" s="150">
        <v>0</v>
      </c>
      <c r="H599" s="150">
        <v>0</v>
      </c>
      <c r="I599" s="208">
        <f t="shared" si="11"/>
        <v>412.22</v>
      </c>
      <c r="J599" s="163" t="str">
        <f>VLOOKUP($C599,'CEDARS School FRPL'!$C$4:$F$2348,4,FALSE)</f>
        <v>Yes</v>
      </c>
      <c r="K599" s="140"/>
      <c r="L599" s="140"/>
      <c r="M599" s="141">
        <f>VLOOKUP($C599,'CEDARS School FRPL'!$C$4:$F$2348,3,FALSE)</f>
        <v>0.57730000000000004</v>
      </c>
      <c r="O599" s="199"/>
      <c r="P599" s="200"/>
    </row>
    <row r="600" spans="1:16">
      <c r="A600" s="112" t="s">
        <v>2299</v>
      </c>
      <c r="B600" s="112" t="s">
        <v>2883</v>
      </c>
      <c r="C600" s="106">
        <v>3970</v>
      </c>
      <c r="D600" s="106" t="s">
        <v>234</v>
      </c>
      <c r="E600" s="150">
        <v>479.67</v>
      </c>
      <c r="F600" s="150">
        <v>0</v>
      </c>
      <c r="G600" s="150">
        <v>0</v>
      </c>
      <c r="H600" s="150">
        <v>0</v>
      </c>
      <c r="I600" s="208">
        <f t="shared" si="11"/>
        <v>479.67</v>
      </c>
      <c r="J600" s="163" t="str">
        <f>VLOOKUP($C600,'CEDARS School FRPL'!$C$4:$F$2348,4,FALSE)</f>
        <v>Yes</v>
      </c>
      <c r="K600" s="140"/>
      <c r="L600" s="140"/>
      <c r="M600" s="141">
        <f>VLOOKUP($C600,'CEDARS School FRPL'!$C$4:$F$2348,3,FALSE)</f>
        <v>0.55830000000000002</v>
      </c>
      <c r="O600" s="199"/>
      <c r="P600" s="200"/>
    </row>
    <row r="601" spans="1:16">
      <c r="A601" s="112" t="s">
        <v>2299</v>
      </c>
      <c r="B601" s="112" t="s">
        <v>2883</v>
      </c>
      <c r="C601" s="106">
        <v>5111</v>
      </c>
      <c r="D601" s="106" t="s">
        <v>252</v>
      </c>
      <c r="E601" s="150">
        <v>1815.79</v>
      </c>
      <c r="F601" s="150">
        <v>181.35999999999999</v>
      </c>
      <c r="G601" s="150">
        <v>0</v>
      </c>
      <c r="H601" s="150">
        <v>0</v>
      </c>
      <c r="I601" s="208">
        <f t="shared" si="11"/>
        <v>1997.1499999999999</v>
      </c>
      <c r="J601" s="163" t="str">
        <f>VLOOKUP($C601,'CEDARS School FRPL'!$C$4:$F$2348,4,FALSE)</f>
        <v>No</v>
      </c>
      <c r="K601" s="140"/>
      <c r="L601" s="140"/>
      <c r="M601" s="141">
        <f>VLOOKUP($C601,'CEDARS School FRPL'!$C$4:$F$2348,3,FALSE)</f>
        <v>0.28389999999999999</v>
      </c>
      <c r="O601" s="199"/>
      <c r="P601" s="200"/>
    </row>
    <row r="602" spans="1:16">
      <c r="A602" s="112" t="s">
        <v>2299</v>
      </c>
      <c r="B602" s="112" t="s">
        <v>2883</v>
      </c>
      <c r="C602" s="106">
        <v>4051</v>
      </c>
      <c r="D602" s="106" t="s">
        <v>238</v>
      </c>
      <c r="E602" s="150">
        <v>867.69</v>
      </c>
      <c r="F602" s="150">
        <v>0</v>
      </c>
      <c r="G602" s="150">
        <v>0</v>
      </c>
      <c r="H602" s="150">
        <v>0</v>
      </c>
      <c r="I602" s="208">
        <f t="shared" si="11"/>
        <v>867.69</v>
      </c>
      <c r="J602" s="163" t="str">
        <f>VLOOKUP($C602,'CEDARS School FRPL'!$C$4:$F$2348,4,FALSE)</f>
        <v>Yes</v>
      </c>
      <c r="K602" s="140"/>
      <c r="L602" s="140"/>
      <c r="M602" s="141">
        <f>VLOOKUP($C602,'CEDARS School FRPL'!$C$4:$F$2348,3,FALSE)</f>
        <v>0.60599999999999998</v>
      </c>
      <c r="O602" s="199"/>
      <c r="P602" s="200"/>
    </row>
    <row r="603" spans="1:16">
      <c r="A603" s="112" t="s">
        <v>2299</v>
      </c>
      <c r="B603" s="112" t="s">
        <v>2883</v>
      </c>
      <c r="C603" s="106">
        <v>4579</v>
      </c>
      <c r="D603" s="106" t="s">
        <v>250</v>
      </c>
      <c r="E603" s="150">
        <v>400.3</v>
      </c>
      <c r="F603" s="150">
        <v>0</v>
      </c>
      <c r="G603" s="150">
        <v>0</v>
      </c>
      <c r="H603" s="150">
        <v>0</v>
      </c>
      <c r="I603" s="208">
        <f t="shared" si="11"/>
        <v>400.3</v>
      </c>
      <c r="J603" s="163" t="str">
        <f>VLOOKUP($C603,'CEDARS School FRPL'!$C$4:$F$2348,4,FALSE)</f>
        <v>No</v>
      </c>
      <c r="K603" s="140"/>
      <c r="L603" s="140"/>
      <c r="M603" s="141">
        <f>VLOOKUP($C603,'CEDARS School FRPL'!$C$4:$F$2348,3,FALSE)</f>
        <v>0.42370000000000002</v>
      </c>
      <c r="O603" s="199"/>
      <c r="P603" s="200"/>
    </row>
    <row r="604" spans="1:16">
      <c r="A604" s="112" t="s">
        <v>2521</v>
      </c>
      <c r="B604" s="112" t="s">
        <v>2885</v>
      </c>
      <c r="C604" s="106">
        <v>3197</v>
      </c>
      <c r="D604" s="106" t="s">
        <v>1956</v>
      </c>
      <c r="E604" s="150">
        <v>31.3</v>
      </c>
      <c r="F604" s="150">
        <v>0</v>
      </c>
      <c r="G604" s="150">
        <v>0</v>
      </c>
      <c r="H604" s="150">
        <v>0</v>
      </c>
      <c r="I604" s="208">
        <f t="shared" si="11"/>
        <v>31.3</v>
      </c>
      <c r="J604" s="163" t="str">
        <f>VLOOKUP($C604,'CEDARS School FRPL'!$C$4:$F$2348,4,FALSE)</f>
        <v>Yes</v>
      </c>
      <c r="K604" s="140"/>
      <c r="L604" s="140"/>
      <c r="M604" s="141">
        <f>VLOOKUP($C604,'CEDARS School FRPL'!$C$4:$F$2348,3,FALSE)</f>
        <v>0.75429999999999997</v>
      </c>
      <c r="O604" s="199"/>
      <c r="P604" s="200"/>
    </row>
    <row r="605" spans="1:16">
      <c r="A605" s="112" t="s">
        <v>2360</v>
      </c>
      <c r="B605" s="112" t="s">
        <v>2886</v>
      </c>
      <c r="C605" s="106">
        <v>3519</v>
      </c>
      <c r="D605" s="106" t="s">
        <v>661</v>
      </c>
      <c r="E605" s="150">
        <v>296.89999999999998</v>
      </c>
      <c r="F605" s="150">
        <v>0</v>
      </c>
      <c r="G605" s="150">
        <v>0</v>
      </c>
      <c r="H605" s="150">
        <v>0</v>
      </c>
      <c r="I605" s="208">
        <f t="shared" si="11"/>
        <v>296.89999999999998</v>
      </c>
      <c r="J605" s="163" t="str">
        <f>VLOOKUP($C605,'CEDARS School FRPL'!$C$4:$F$2348,4,FALSE)</f>
        <v>Yes</v>
      </c>
      <c r="K605" s="140"/>
      <c r="L605" s="140"/>
      <c r="M605" s="141">
        <f>VLOOKUP($C605,'CEDARS School FRPL'!$C$4:$F$2348,3,FALSE)</f>
        <v>0.65629999999999999</v>
      </c>
      <c r="O605" s="199"/>
      <c r="P605" s="200"/>
    </row>
    <row r="606" spans="1:16">
      <c r="A606" s="112" t="s">
        <v>2360</v>
      </c>
      <c r="B606" s="112" t="s">
        <v>2886</v>
      </c>
      <c r="C606" s="106">
        <v>3700</v>
      </c>
      <c r="D606" s="106" t="s">
        <v>672</v>
      </c>
      <c r="E606" s="150">
        <v>303.48</v>
      </c>
      <c r="F606" s="150">
        <v>0</v>
      </c>
      <c r="G606" s="150">
        <v>0</v>
      </c>
      <c r="H606" s="150">
        <v>0</v>
      </c>
      <c r="I606" s="208">
        <f t="shared" si="11"/>
        <v>303.48</v>
      </c>
      <c r="J606" s="163" t="str">
        <f>VLOOKUP($C606,'CEDARS School FRPL'!$C$4:$F$2348,4,FALSE)</f>
        <v>Yes</v>
      </c>
      <c r="K606" s="140"/>
      <c r="L606" s="140"/>
      <c r="M606" s="141">
        <f>VLOOKUP($C606,'CEDARS School FRPL'!$C$4:$F$2348,3,FALSE)</f>
        <v>0.59189999999999998</v>
      </c>
      <c r="O606" s="199"/>
      <c r="P606" s="200"/>
    </row>
    <row r="607" spans="1:16">
      <c r="A607" s="112" t="s">
        <v>2360</v>
      </c>
      <c r="B607" s="112" t="s">
        <v>2886</v>
      </c>
      <c r="C607" s="106">
        <v>3547</v>
      </c>
      <c r="D607" s="106" t="s">
        <v>662</v>
      </c>
      <c r="E607" s="150">
        <v>252.3</v>
      </c>
      <c r="F607" s="150">
        <v>0</v>
      </c>
      <c r="G607" s="150">
        <v>0</v>
      </c>
      <c r="H607" s="150">
        <v>0</v>
      </c>
      <c r="I607" s="208">
        <f t="shared" si="11"/>
        <v>252.3</v>
      </c>
      <c r="J607" s="163" t="str">
        <f>VLOOKUP($C607,'CEDARS School FRPL'!$C$4:$F$2348,4,FALSE)</f>
        <v>Yes</v>
      </c>
      <c r="K607" s="140"/>
      <c r="L607" s="140"/>
      <c r="M607" s="141">
        <f>VLOOKUP($C607,'CEDARS School FRPL'!$C$4:$F$2348,3,FALSE)</f>
        <v>0.5353</v>
      </c>
      <c r="O607" s="199"/>
      <c r="P607" s="200"/>
    </row>
    <row r="608" spans="1:16">
      <c r="A608" s="112" t="s">
        <v>2360</v>
      </c>
      <c r="B608" s="112" t="s">
        <v>2886</v>
      </c>
      <c r="C608" s="106">
        <v>5163</v>
      </c>
      <c r="D608" s="106" t="s">
        <v>685</v>
      </c>
      <c r="E608" s="150">
        <v>103.85</v>
      </c>
      <c r="F608" s="150">
        <v>1.17</v>
      </c>
      <c r="G608" s="150">
        <v>0</v>
      </c>
      <c r="H608" s="150">
        <v>0</v>
      </c>
      <c r="I608" s="208">
        <f t="shared" si="11"/>
        <v>105.02</v>
      </c>
      <c r="J608" s="163" t="str">
        <f>VLOOKUP($C608,'CEDARS School FRPL'!$C$4:$F$2348,4,FALSE)</f>
        <v>Yes</v>
      </c>
      <c r="K608" s="140"/>
      <c r="L608" s="140"/>
      <c r="M608" s="141">
        <f>VLOOKUP($C608,'CEDARS School FRPL'!$C$4:$F$2348,3,FALSE)</f>
        <v>0.74760000000000004</v>
      </c>
      <c r="O608" s="199"/>
      <c r="P608" s="200"/>
    </row>
    <row r="609" spans="1:16">
      <c r="A609" s="112" t="s">
        <v>2360</v>
      </c>
      <c r="B609" s="112" t="s">
        <v>2886</v>
      </c>
      <c r="C609" s="106">
        <v>3766</v>
      </c>
      <c r="D609" s="106" t="s">
        <v>675</v>
      </c>
      <c r="E609" s="150">
        <v>1175.26</v>
      </c>
      <c r="F609" s="150">
        <v>133.29</v>
      </c>
      <c r="G609" s="150">
        <v>0</v>
      </c>
      <c r="H609" s="150">
        <v>0</v>
      </c>
      <c r="I609" s="208">
        <f t="shared" si="11"/>
        <v>1308.55</v>
      </c>
      <c r="J609" s="163" t="str">
        <f>VLOOKUP($C609,'CEDARS School FRPL'!$C$4:$F$2348,4,FALSE)</f>
        <v>Yes</v>
      </c>
      <c r="K609" s="140"/>
      <c r="L609" s="140"/>
      <c r="M609" s="141">
        <f>VLOOKUP($C609,'CEDARS School FRPL'!$C$4:$F$2348,3,FALSE)</f>
        <v>0.51290000000000002</v>
      </c>
      <c r="O609" s="199"/>
      <c r="P609" s="200"/>
    </row>
    <row r="610" spans="1:16">
      <c r="A610" s="112" t="s">
        <v>2360</v>
      </c>
      <c r="B610" s="112" t="s">
        <v>2886</v>
      </c>
      <c r="C610" s="106">
        <v>1950</v>
      </c>
      <c r="D610" s="106" t="s">
        <v>651</v>
      </c>
      <c r="E610" s="150">
        <v>53</v>
      </c>
      <c r="F610" s="150">
        <v>0</v>
      </c>
      <c r="G610" s="150">
        <v>0</v>
      </c>
      <c r="H610" s="150">
        <v>0</v>
      </c>
      <c r="I610" s="208">
        <f t="shared" si="11"/>
        <v>53</v>
      </c>
      <c r="J610" s="163" t="str">
        <f>VLOOKUP($C610,'CEDARS School FRPL'!$C$4:$F$2348,4,FALSE)</f>
        <v>Yes</v>
      </c>
      <c r="K610" s="140"/>
      <c r="L610" s="140"/>
      <c r="M610" s="141">
        <f>VLOOKUP($C610,'CEDARS School FRPL'!$C$4:$F$2348,3,FALSE)</f>
        <v>0.67569999999999997</v>
      </c>
      <c r="O610" s="199"/>
      <c r="P610" s="200"/>
    </row>
    <row r="611" spans="1:16">
      <c r="A611" s="112" t="s">
        <v>2360</v>
      </c>
      <c r="B611" s="112" t="s">
        <v>2886</v>
      </c>
      <c r="C611" s="106">
        <v>4470</v>
      </c>
      <c r="D611" s="106" t="s">
        <v>680</v>
      </c>
      <c r="E611" s="150">
        <v>421.7</v>
      </c>
      <c r="F611" s="150">
        <v>0</v>
      </c>
      <c r="G611" s="150">
        <v>0</v>
      </c>
      <c r="H611" s="150">
        <v>0</v>
      </c>
      <c r="I611" s="208">
        <f t="shared" si="11"/>
        <v>421.7</v>
      </c>
      <c r="J611" s="163" t="str">
        <f>VLOOKUP($C611,'CEDARS School FRPL'!$C$4:$F$2348,4,FALSE)</f>
        <v>Yes</v>
      </c>
      <c r="M611" s="141">
        <f>VLOOKUP($C611,'CEDARS School FRPL'!$C$4:$F$2348,3,FALSE)</f>
        <v>0.55589999999999995</v>
      </c>
      <c r="O611" s="199"/>
      <c r="P611" s="200"/>
    </row>
    <row r="612" spans="1:16">
      <c r="A612" s="112" t="s">
        <v>2360</v>
      </c>
      <c r="B612" s="112" t="s">
        <v>2886</v>
      </c>
      <c r="C612" s="106">
        <v>2417</v>
      </c>
      <c r="D612" s="106" t="s">
        <v>653</v>
      </c>
      <c r="E612" s="150">
        <v>1480.5</v>
      </c>
      <c r="F612" s="150">
        <v>98.47</v>
      </c>
      <c r="G612" s="150">
        <v>0</v>
      </c>
      <c r="H612" s="150">
        <v>0</v>
      </c>
      <c r="I612" s="208">
        <f t="shared" si="11"/>
        <v>1578.97</v>
      </c>
      <c r="J612" s="163" t="str">
        <f>VLOOKUP($C612,'CEDARS School FRPL'!$C$4:$F$2348,4,FALSE)</f>
        <v>Yes</v>
      </c>
      <c r="K612" s="140"/>
      <c r="L612" s="140"/>
      <c r="M612" s="141">
        <f>VLOOKUP($C612,'CEDARS School FRPL'!$C$4:$F$2348,3,FALSE)</f>
        <v>0.63929999999999998</v>
      </c>
      <c r="O612" s="199"/>
      <c r="P612" s="200"/>
    </row>
    <row r="613" spans="1:16">
      <c r="A613" s="112" t="s">
        <v>2360</v>
      </c>
      <c r="B613" s="112" t="s">
        <v>2886</v>
      </c>
      <c r="C613" s="106">
        <v>1789</v>
      </c>
      <c r="D613" s="106" t="s">
        <v>650</v>
      </c>
      <c r="E613" s="150">
        <v>298.60000000000002</v>
      </c>
      <c r="F613" s="150">
        <v>0</v>
      </c>
      <c r="G613" s="150">
        <v>0</v>
      </c>
      <c r="H613" s="150">
        <v>0</v>
      </c>
      <c r="I613" s="208">
        <f t="shared" si="11"/>
        <v>298.60000000000002</v>
      </c>
      <c r="J613" s="163" t="str">
        <f>VLOOKUP($C613,'CEDARS School FRPL'!$C$4:$F$2348,4,FALSE)</f>
        <v>No</v>
      </c>
      <c r="K613" s="140"/>
      <c r="L613" s="140"/>
      <c r="M613" s="141">
        <f>VLOOKUP($C613,'CEDARS School FRPL'!$C$4:$F$2348,3,FALSE)</f>
        <v>0.36559999999999998</v>
      </c>
      <c r="O613" s="199"/>
      <c r="P613" s="200"/>
    </row>
    <row r="614" spans="1:16">
      <c r="A614" s="112" t="s">
        <v>2360</v>
      </c>
      <c r="B614" s="112" t="s">
        <v>2886</v>
      </c>
      <c r="C614" s="106">
        <v>5107</v>
      </c>
      <c r="D614" s="106" t="s">
        <v>684</v>
      </c>
      <c r="E614" s="150">
        <v>0</v>
      </c>
      <c r="F614" s="150">
        <v>9.93</v>
      </c>
      <c r="G614" s="150">
        <v>0</v>
      </c>
      <c r="H614" s="150">
        <v>0</v>
      </c>
      <c r="I614" s="208">
        <f t="shared" si="11"/>
        <v>9.93</v>
      </c>
      <c r="J614" s="163" t="str">
        <f>VLOOKUP($C614,'CEDARS School FRPL'!$C$4:$F$2348,4,FALSE)</f>
        <v>No</v>
      </c>
      <c r="K614" s="140"/>
      <c r="L614" s="140"/>
      <c r="M614" s="141">
        <f>VLOOKUP($C614,'CEDARS School FRPL'!$C$4:$F$2348,3,FALSE)</f>
        <v>0</v>
      </c>
      <c r="O614" s="199"/>
      <c r="P614" s="200"/>
    </row>
    <row r="615" spans="1:16">
      <c r="A615" s="106" t="s">
        <v>2360</v>
      </c>
      <c r="B615" s="201" t="s">
        <v>2886</v>
      </c>
      <c r="C615" s="106">
        <v>5255</v>
      </c>
      <c r="D615" s="106" t="s">
        <v>686</v>
      </c>
      <c r="E615" s="150">
        <v>13.68</v>
      </c>
      <c r="F615" s="150">
        <v>0</v>
      </c>
      <c r="G615" s="150">
        <v>0</v>
      </c>
      <c r="H615" s="150">
        <v>0</v>
      </c>
      <c r="I615" s="208">
        <f t="shared" si="11"/>
        <v>13.68</v>
      </c>
      <c r="J615" s="163" t="str">
        <f>VLOOKUP($C615,'CEDARS School FRPL'!$C$4:$F$2348,4,FALSE)</f>
        <v>No</v>
      </c>
      <c r="K615" s="140"/>
      <c r="L615" s="140"/>
      <c r="M615" s="141">
        <f>VLOOKUP($C615,'CEDARS School FRPL'!$C$4:$F$2348,3,FALSE)</f>
        <v>0</v>
      </c>
      <c r="N615" s="141" t="s">
        <v>3345</v>
      </c>
      <c r="O615" s="199"/>
      <c r="P615" s="200"/>
    </row>
    <row r="616" spans="1:16">
      <c r="A616" s="112" t="s">
        <v>2360</v>
      </c>
      <c r="B616" s="112" t="s">
        <v>2886</v>
      </c>
      <c r="C616" s="106">
        <v>4426</v>
      </c>
      <c r="D616" s="106" t="s">
        <v>679</v>
      </c>
      <c r="E616" s="150">
        <v>342.76</v>
      </c>
      <c r="F616" s="150">
        <v>0</v>
      </c>
      <c r="G616" s="150">
        <v>0</v>
      </c>
      <c r="H616" s="150">
        <v>0</v>
      </c>
      <c r="I616" s="208">
        <f t="shared" si="11"/>
        <v>342.76</v>
      </c>
      <c r="J616" s="163" t="str">
        <f>VLOOKUP($C616,'CEDARS School FRPL'!$C$4:$F$2348,4,FALSE)</f>
        <v>No</v>
      </c>
      <c r="K616" s="140"/>
      <c r="L616" s="140"/>
      <c r="M616" s="141">
        <f>VLOOKUP($C616,'CEDARS School FRPL'!$C$4:$F$2348,3,FALSE)</f>
        <v>0.43609999999999999</v>
      </c>
      <c r="O616" s="199"/>
      <c r="P616" s="200"/>
    </row>
    <row r="617" spans="1:16">
      <c r="A617" s="112" t="s">
        <v>2360</v>
      </c>
      <c r="B617" s="112" t="s">
        <v>2886</v>
      </c>
      <c r="C617" s="106">
        <v>3898</v>
      </c>
      <c r="D617" s="106" t="s">
        <v>676</v>
      </c>
      <c r="E617" s="150">
        <v>816.82</v>
      </c>
      <c r="F617" s="150">
        <v>0</v>
      </c>
      <c r="G617" s="150">
        <v>0</v>
      </c>
      <c r="H617" s="150">
        <v>0</v>
      </c>
      <c r="I617" s="208">
        <f t="shared" si="11"/>
        <v>816.82</v>
      </c>
      <c r="J617" s="163" t="str">
        <f>VLOOKUP($C617,'CEDARS School FRPL'!$C$4:$F$2348,4,FALSE)</f>
        <v>Yes</v>
      </c>
      <c r="K617" s="140"/>
      <c r="L617" s="140"/>
      <c r="M617" s="141">
        <f>VLOOKUP($C617,'CEDARS School FRPL'!$C$4:$F$2348,3,FALSE)</f>
        <v>0.62849999999999995</v>
      </c>
      <c r="O617" s="199"/>
      <c r="P617" s="200"/>
    </row>
    <row r="618" spans="1:16">
      <c r="A618" s="112" t="s">
        <v>2360</v>
      </c>
      <c r="B618" s="112" t="s">
        <v>2886</v>
      </c>
      <c r="C618" s="106">
        <v>1759</v>
      </c>
      <c r="D618" s="106" t="s">
        <v>649</v>
      </c>
      <c r="E618" s="150">
        <v>472.32</v>
      </c>
      <c r="F618" s="150">
        <v>12.799999999999999</v>
      </c>
      <c r="G618" s="150">
        <v>0</v>
      </c>
      <c r="H618" s="150">
        <v>0</v>
      </c>
      <c r="I618" s="208">
        <f t="shared" si="11"/>
        <v>485.12</v>
      </c>
      <c r="J618" s="163" t="str">
        <f>VLOOKUP($C618,'CEDARS School FRPL'!$C$4:$F$2348,4,FALSE)</f>
        <v>No</v>
      </c>
      <c r="K618" s="140"/>
      <c r="L618" s="140"/>
      <c r="M618" s="141">
        <f>VLOOKUP($C618,'CEDARS School FRPL'!$C$4:$F$2348,3,FALSE)</f>
        <v>0.27879999999999999</v>
      </c>
      <c r="O618" s="199"/>
      <c r="P618" s="200"/>
    </row>
    <row r="619" spans="1:16">
      <c r="A619" s="112" t="s">
        <v>2360</v>
      </c>
      <c r="B619" s="112" t="s">
        <v>2886</v>
      </c>
      <c r="C619" s="106">
        <v>3701</v>
      </c>
      <c r="D619" s="106" t="s">
        <v>673</v>
      </c>
      <c r="E619" s="150">
        <v>596.4</v>
      </c>
      <c r="F619" s="150">
        <v>0</v>
      </c>
      <c r="G619" s="150">
        <v>0</v>
      </c>
      <c r="H619" s="150">
        <v>0</v>
      </c>
      <c r="I619" s="208">
        <f t="shared" si="11"/>
        <v>596.4</v>
      </c>
      <c r="J619" s="163" t="str">
        <f>VLOOKUP($C619,'CEDARS School FRPL'!$C$4:$F$2348,4,FALSE)</f>
        <v>Yes</v>
      </c>
      <c r="K619" s="140"/>
      <c r="L619" s="140"/>
      <c r="M619" s="141">
        <f>VLOOKUP($C619,'CEDARS School FRPL'!$C$4:$F$2348,3,FALSE)</f>
        <v>0.63959999999999995</v>
      </c>
      <c r="O619" s="199"/>
      <c r="P619" s="200"/>
    </row>
    <row r="620" spans="1:16">
      <c r="A620" s="112" t="s">
        <v>2360</v>
      </c>
      <c r="B620" s="112" t="s">
        <v>2886</v>
      </c>
      <c r="C620" s="106">
        <v>3738</v>
      </c>
      <c r="D620" s="106" t="s">
        <v>674</v>
      </c>
      <c r="E620" s="150">
        <v>405.4</v>
      </c>
      <c r="F620" s="150">
        <v>0</v>
      </c>
      <c r="G620" s="150">
        <v>0</v>
      </c>
      <c r="H620" s="150">
        <v>0</v>
      </c>
      <c r="I620" s="208">
        <f t="shared" si="11"/>
        <v>405.4</v>
      </c>
      <c r="J620" s="163" t="str">
        <f>VLOOKUP($C620,'CEDARS School FRPL'!$C$4:$F$2348,4,FALSE)</f>
        <v>Yes</v>
      </c>
      <c r="K620" s="140"/>
      <c r="L620" s="140"/>
      <c r="M620" s="141">
        <f>VLOOKUP($C620,'CEDARS School FRPL'!$C$4:$F$2348,3,FALSE)</f>
        <v>0.70630000000000004</v>
      </c>
      <c r="O620" s="199"/>
      <c r="P620" s="200"/>
    </row>
    <row r="621" spans="1:16">
      <c r="A621" s="112" t="s">
        <v>2360</v>
      </c>
      <c r="B621" s="112" t="s">
        <v>2886</v>
      </c>
      <c r="C621" s="106">
        <v>3568</v>
      </c>
      <c r="D621" s="106" t="s">
        <v>664</v>
      </c>
      <c r="E621" s="150">
        <v>325.99</v>
      </c>
      <c r="F621" s="150">
        <v>0</v>
      </c>
      <c r="G621" s="150">
        <v>0</v>
      </c>
      <c r="H621" s="150">
        <v>0</v>
      </c>
      <c r="I621" s="208">
        <f t="shared" si="11"/>
        <v>325.99</v>
      </c>
      <c r="J621" s="163" t="str">
        <f>VLOOKUP($C621,'CEDARS School FRPL'!$C$4:$F$2348,4,FALSE)</f>
        <v>Yes</v>
      </c>
      <c r="K621" s="140"/>
      <c r="L621" s="140"/>
      <c r="M621" s="141">
        <f>VLOOKUP($C621,'CEDARS School FRPL'!$C$4:$F$2348,3,FALSE)</f>
        <v>0.75090000000000001</v>
      </c>
      <c r="O621" s="199"/>
      <c r="P621" s="200"/>
    </row>
    <row r="622" spans="1:16">
      <c r="A622" s="112" t="s">
        <v>2360</v>
      </c>
      <c r="B622" s="112" t="s">
        <v>2886</v>
      </c>
      <c r="C622" s="106">
        <v>2841</v>
      </c>
      <c r="D622" s="106" t="s">
        <v>654</v>
      </c>
      <c r="E622" s="150">
        <v>378.78</v>
      </c>
      <c r="F622" s="150">
        <v>0</v>
      </c>
      <c r="G622" s="150">
        <v>0</v>
      </c>
      <c r="H622" s="150">
        <v>0</v>
      </c>
      <c r="I622" s="208">
        <f t="shared" si="11"/>
        <v>378.78</v>
      </c>
      <c r="J622" s="163" t="str">
        <f>VLOOKUP($C622,'CEDARS School FRPL'!$C$4:$F$2348,4,FALSE)</f>
        <v>Yes</v>
      </c>
      <c r="K622" s="140"/>
      <c r="L622" s="140"/>
      <c r="M622" s="141">
        <f>VLOOKUP($C622,'CEDARS School FRPL'!$C$4:$F$2348,3,FALSE)</f>
        <v>0.52129999999999999</v>
      </c>
      <c r="O622" s="199"/>
      <c r="P622" s="200"/>
    </row>
    <row r="623" spans="1:16">
      <c r="A623" s="112" t="s">
        <v>2360</v>
      </c>
      <c r="B623" s="112" t="s">
        <v>2886</v>
      </c>
      <c r="C623" s="106">
        <v>3381</v>
      </c>
      <c r="D623" s="106" t="s">
        <v>659</v>
      </c>
      <c r="E623" s="150">
        <v>723.93</v>
      </c>
      <c r="F623" s="150">
        <v>0</v>
      </c>
      <c r="G623" s="150">
        <v>0</v>
      </c>
      <c r="H623" s="150">
        <v>0</v>
      </c>
      <c r="I623" s="208">
        <f t="shared" si="11"/>
        <v>723.93</v>
      </c>
      <c r="J623" s="163" t="str">
        <f>VLOOKUP($C623,'CEDARS School FRPL'!$C$4:$F$2348,4,FALSE)</f>
        <v>Yes</v>
      </c>
      <c r="K623" s="140"/>
      <c r="L623" s="140"/>
      <c r="M623" s="141">
        <f>VLOOKUP($C623,'CEDARS School FRPL'!$C$4:$F$2348,3,FALSE)</f>
        <v>0.59599999999999997</v>
      </c>
      <c r="O623" s="199"/>
      <c r="P623" s="200"/>
    </row>
    <row r="624" spans="1:16">
      <c r="A624" s="112" t="s">
        <v>2360</v>
      </c>
      <c r="B624" s="112" t="s">
        <v>2886</v>
      </c>
      <c r="C624" s="106">
        <v>3627</v>
      </c>
      <c r="D624" s="106" t="s">
        <v>670</v>
      </c>
      <c r="E624" s="150">
        <v>486.7</v>
      </c>
      <c r="F624" s="150">
        <v>0</v>
      </c>
      <c r="G624" s="150">
        <v>0</v>
      </c>
      <c r="H624" s="150">
        <v>0</v>
      </c>
      <c r="I624" s="208">
        <f t="shared" si="11"/>
        <v>486.7</v>
      </c>
      <c r="J624" s="163" t="str">
        <f>VLOOKUP($C624,'CEDARS School FRPL'!$C$4:$F$2348,4,FALSE)</f>
        <v>Yes</v>
      </c>
      <c r="K624" s="140"/>
      <c r="L624" s="140"/>
      <c r="M624" s="141">
        <f>VLOOKUP($C624,'CEDARS School FRPL'!$C$4:$F$2348,3,FALSE)</f>
        <v>0.92700000000000005</v>
      </c>
      <c r="O624" s="199"/>
      <c r="P624" s="200"/>
    </row>
    <row r="625" spans="1:16">
      <c r="A625" s="112" t="s">
        <v>2360</v>
      </c>
      <c r="B625" s="112" t="s">
        <v>2886</v>
      </c>
      <c r="C625" s="106">
        <v>4480</v>
      </c>
      <c r="D625" s="106" t="s">
        <v>681</v>
      </c>
      <c r="E625" s="150">
        <v>392.39</v>
      </c>
      <c r="F625" s="150">
        <v>0</v>
      </c>
      <c r="G625" s="150">
        <v>0</v>
      </c>
      <c r="H625" s="150">
        <v>0</v>
      </c>
      <c r="I625" s="208">
        <f t="shared" si="11"/>
        <v>392.39</v>
      </c>
      <c r="J625" s="163" t="str">
        <f>VLOOKUP($C625,'CEDARS School FRPL'!$C$4:$F$2348,4,FALSE)</f>
        <v>No</v>
      </c>
      <c r="K625" s="140"/>
      <c r="L625" s="140"/>
      <c r="M625" s="141">
        <f>VLOOKUP($C625,'CEDARS School FRPL'!$C$4:$F$2348,3,FALSE)</f>
        <v>0.45900000000000002</v>
      </c>
      <c r="O625" s="199"/>
      <c r="P625" s="200"/>
    </row>
    <row r="626" spans="1:16">
      <c r="A626" s="112" t="s">
        <v>2360</v>
      </c>
      <c r="B626" s="112" t="s">
        <v>2886</v>
      </c>
      <c r="C626" s="106">
        <v>3159</v>
      </c>
      <c r="D626" s="106" t="s">
        <v>655</v>
      </c>
      <c r="E626" s="150">
        <v>429.4</v>
      </c>
      <c r="F626" s="150">
        <v>0</v>
      </c>
      <c r="G626" s="150">
        <v>0</v>
      </c>
      <c r="H626" s="150">
        <v>0</v>
      </c>
      <c r="I626" s="208">
        <f t="shared" si="11"/>
        <v>429.4</v>
      </c>
      <c r="J626" s="163" t="str">
        <f>VLOOKUP($C626,'CEDARS School FRPL'!$C$4:$F$2348,4,FALSE)</f>
        <v>Yes</v>
      </c>
      <c r="K626" s="140"/>
      <c r="L626" s="140"/>
      <c r="M626" s="141">
        <f>VLOOKUP($C626,'CEDARS School FRPL'!$C$4:$F$2348,3,FALSE)</f>
        <v>0.87709999999999999</v>
      </c>
      <c r="O626" s="199"/>
      <c r="P626" s="200"/>
    </row>
    <row r="627" spans="1:16">
      <c r="A627" s="112" t="s">
        <v>2360</v>
      </c>
      <c r="B627" s="112" t="s">
        <v>2886</v>
      </c>
      <c r="C627" s="106">
        <v>3625</v>
      </c>
      <c r="D627" s="106" t="s">
        <v>668</v>
      </c>
      <c r="E627" s="150">
        <v>486.2</v>
      </c>
      <c r="F627" s="150">
        <v>0</v>
      </c>
      <c r="G627" s="150">
        <v>0</v>
      </c>
      <c r="H627" s="150">
        <v>0</v>
      </c>
      <c r="I627" s="208">
        <f t="shared" si="11"/>
        <v>486.2</v>
      </c>
      <c r="J627" s="163" t="str">
        <f>VLOOKUP($C627,'CEDARS School FRPL'!$C$4:$F$2348,4,FALSE)</f>
        <v>Yes</v>
      </c>
      <c r="K627" s="140"/>
      <c r="L627" s="140"/>
      <c r="M627" s="141">
        <f>VLOOKUP($C627,'CEDARS School FRPL'!$C$4:$F$2348,3,FALSE)</f>
        <v>0.57499999999999996</v>
      </c>
      <c r="O627" s="199"/>
      <c r="P627" s="200"/>
    </row>
    <row r="628" spans="1:16">
      <c r="A628" s="112" t="s">
        <v>2360</v>
      </c>
      <c r="B628" s="112" t="s">
        <v>2886</v>
      </c>
      <c r="C628" s="106">
        <v>3432</v>
      </c>
      <c r="D628" s="106" t="s">
        <v>583</v>
      </c>
      <c r="E628" s="150">
        <v>443.8</v>
      </c>
      <c r="F628" s="150">
        <v>0</v>
      </c>
      <c r="G628" s="150">
        <v>0</v>
      </c>
      <c r="H628" s="150">
        <v>0</v>
      </c>
      <c r="I628" s="208">
        <f t="shared" si="11"/>
        <v>443.8</v>
      </c>
      <c r="J628" s="163" t="str">
        <f>VLOOKUP($C628,'CEDARS School FRPL'!$C$4:$F$2348,4,FALSE)</f>
        <v>Yes</v>
      </c>
      <c r="K628" s="140"/>
      <c r="L628" s="140"/>
      <c r="M628" s="141">
        <f>VLOOKUP($C628,'CEDARS School FRPL'!$C$4:$F$2348,3,FALSE)</f>
        <v>0.82050000000000001</v>
      </c>
      <c r="O628" s="199"/>
      <c r="P628" s="200"/>
    </row>
    <row r="629" spans="1:16">
      <c r="A629" s="112" t="s">
        <v>2360</v>
      </c>
      <c r="B629" s="112" t="s">
        <v>2886</v>
      </c>
      <c r="C629" s="106">
        <v>5348</v>
      </c>
      <c r="D629" s="106" t="s">
        <v>687</v>
      </c>
      <c r="E629" s="150">
        <v>0</v>
      </c>
      <c r="F629" s="150">
        <v>0.8899999999999999</v>
      </c>
      <c r="G629" s="150">
        <v>157.66999999999999</v>
      </c>
      <c r="H629" s="150">
        <v>0</v>
      </c>
      <c r="I629" s="208">
        <f t="shared" si="11"/>
        <v>158.55999999999997</v>
      </c>
      <c r="J629" s="163" t="str">
        <f>VLOOKUP($C629,'CEDARS School FRPL'!$C$4:$F$2348,4,FALSE)</f>
        <v>Yes</v>
      </c>
      <c r="K629" s="140"/>
      <c r="L629" s="140"/>
      <c r="M629" s="141">
        <f>VLOOKUP($C629,'CEDARS School FRPL'!$C$4:$F$2348,3,FALSE)</f>
        <v>0.61370000000000002</v>
      </c>
      <c r="O629" s="199"/>
      <c r="P629" s="200"/>
    </row>
    <row r="630" spans="1:16">
      <c r="A630" s="112" t="s">
        <v>2360</v>
      </c>
      <c r="B630" s="112" t="s">
        <v>2886</v>
      </c>
      <c r="C630" s="106">
        <v>3329</v>
      </c>
      <c r="D630" s="106" t="s">
        <v>658</v>
      </c>
      <c r="E630" s="150">
        <v>364.5</v>
      </c>
      <c r="F630" s="150">
        <v>0</v>
      </c>
      <c r="G630" s="150">
        <v>0</v>
      </c>
      <c r="H630" s="150">
        <v>0</v>
      </c>
      <c r="I630" s="208">
        <f t="shared" si="11"/>
        <v>364.5</v>
      </c>
      <c r="J630" s="163" t="str">
        <f>VLOOKUP($C630,'CEDARS School FRPL'!$C$4:$F$2348,4,FALSE)</f>
        <v>Yes</v>
      </c>
      <c r="K630" s="140"/>
      <c r="L630" s="140"/>
      <c r="M630" s="141">
        <f>VLOOKUP($C630,'CEDARS School FRPL'!$C$4:$F$2348,3,FALSE)</f>
        <v>0.76129999999999998</v>
      </c>
      <c r="O630" s="199"/>
      <c r="P630" s="200"/>
    </row>
    <row r="631" spans="1:16">
      <c r="A631" s="112" t="s">
        <v>2360</v>
      </c>
      <c r="B631" s="112" t="s">
        <v>2886</v>
      </c>
      <c r="C631" s="106">
        <v>4422</v>
      </c>
      <c r="D631" s="106" t="s">
        <v>618</v>
      </c>
      <c r="E631" s="150">
        <v>448.4</v>
      </c>
      <c r="F631" s="150">
        <v>0</v>
      </c>
      <c r="G631" s="150">
        <v>0</v>
      </c>
      <c r="H631" s="150">
        <v>0</v>
      </c>
      <c r="I631" s="208">
        <f t="shared" si="11"/>
        <v>448.4</v>
      </c>
      <c r="J631" s="163" t="str">
        <f>VLOOKUP($C631,'CEDARS School FRPL'!$C$4:$F$2348,4,FALSE)</f>
        <v>Yes</v>
      </c>
      <c r="K631" s="140"/>
      <c r="L631" s="140"/>
      <c r="M631" s="141">
        <f>VLOOKUP($C631,'CEDARS School FRPL'!$C$4:$F$2348,3,FALSE)</f>
        <v>0.69779999999999998</v>
      </c>
      <c r="O631" s="199"/>
      <c r="P631" s="200"/>
    </row>
    <row r="632" spans="1:16">
      <c r="A632" s="112" t="s">
        <v>2360</v>
      </c>
      <c r="B632" s="112" t="s">
        <v>2886</v>
      </c>
      <c r="C632" s="106">
        <v>3626</v>
      </c>
      <c r="D632" s="106" t="s">
        <v>669</v>
      </c>
      <c r="E632" s="150">
        <v>749.99</v>
      </c>
      <c r="F632" s="150">
        <v>0</v>
      </c>
      <c r="G632" s="150">
        <v>0</v>
      </c>
      <c r="H632" s="150">
        <v>0</v>
      </c>
      <c r="I632" s="208">
        <f t="shared" si="11"/>
        <v>749.99</v>
      </c>
      <c r="J632" s="163" t="str">
        <f>VLOOKUP($C632,'CEDARS School FRPL'!$C$4:$F$2348,4,FALSE)</f>
        <v>Yes</v>
      </c>
      <c r="K632" s="140"/>
      <c r="L632" s="140"/>
      <c r="M632" s="141">
        <f>VLOOKUP($C632,'CEDARS School FRPL'!$C$4:$F$2348,3,FALSE)</f>
        <v>0.72889999999999999</v>
      </c>
      <c r="O632" s="199"/>
      <c r="P632" s="200"/>
    </row>
    <row r="633" spans="1:16">
      <c r="A633" s="112" t="s">
        <v>2360</v>
      </c>
      <c r="B633" s="112" t="s">
        <v>2886</v>
      </c>
      <c r="C633" s="106">
        <v>5029</v>
      </c>
      <c r="D633" s="106" t="s">
        <v>683</v>
      </c>
      <c r="E633" s="150">
        <v>598.04999999999995</v>
      </c>
      <c r="F633" s="150">
        <v>0</v>
      </c>
      <c r="G633" s="150">
        <v>0</v>
      </c>
      <c r="H633" s="150">
        <v>0</v>
      </c>
      <c r="I633" s="208">
        <f t="shared" si="11"/>
        <v>598.04999999999995</v>
      </c>
      <c r="J633" s="163" t="str">
        <f>VLOOKUP($C633,'CEDARS School FRPL'!$C$4:$F$2348,4,FALSE)</f>
        <v>Yes</v>
      </c>
      <c r="K633" s="132"/>
      <c r="L633" s="132"/>
      <c r="M633" s="141">
        <f>VLOOKUP($C633,'CEDARS School FRPL'!$C$4:$F$2348,3,FALSE)</f>
        <v>0.71760000000000002</v>
      </c>
      <c r="O633" s="199"/>
      <c r="P633" s="200"/>
    </row>
    <row r="634" spans="1:16">
      <c r="A634" s="112" t="s">
        <v>2360</v>
      </c>
      <c r="B634" s="112" t="s">
        <v>2886</v>
      </c>
      <c r="C634" s="106">
        <v>4374</v>
      </c>
      <c r="D634" s="106" t="s">
        <v>678</v>
      </c>
      <c r="E634" s="150">
        <v>378.66</v>
      </c>
      <c r="F634" s="150">
        <v>0</v>
      </c>
      <c r="G634" s="150">
        <v>0</v>
      </c>
      <c r="H634" s="150">
        <v>0</v>
      </c>
      <c r="I634" s="208">
        <f t="shared" si="11"/>
        <v>378.66</v>
      </c>
      <c r="J634" s="163" t="str">
        <f>VLOOKUP($C634,'CEDARS School FRPL'!$C$4:$F$2348,4,FALSE)</f>
        <v>No</v>
      </c>
      <c r="K634" s="140"/>
      <c r="L634" s="140"/>
      <c r="M634" s="141">
        <f>VLOOKUP($C634,'CEDARS School FRPL'!$C$4:$F$2348,3,FALSE)</f>
        <v>0.49659999999999999</v>
      </c>
      <c r="O634" s="199"/>
      <c r="P634" s="200"/>
    </row>
    <row r="635" spans="1:16">
      <c r="A635" s="112" t="s">
        <v>2360</v>
      </c>
      <c r="B635" s="112" t="s">
        <v>2886</v>
      </c>
      <c r="C635" s="106">
        <v>4343</v>
      </c>
      <c r="D635" s="106" t="s">
        <v>677</v>
      </c>
      <c r="E635" s="150">
        <v>367.3</v>
      </c>
      <c r="F635" s="150">
        <v>0</v>
      </c>
      <c r="G635" s="150">
        <v>0</v>
      </c>
      <c r="H635" s="150">
        <v>0</v>
      </c>
      <c r="I635" s="208">
        <f t="shared" si="11"/>
        <v>367.3</v>
      </c>
      <c r="J635" s="163" t="str">
        <f>VLOOKUP($C635,'CEDARS School FRPL'!$C$4:$F$2348,4,FALSE)</f>
        <v>Yes</v>
      </c>
      <c r="K635" s="140"/>
      <c r="L635" s="140"/>
      <c r="M635" s="141">
        <f>VLOOKUP($C635,'CEDARS School FRPL'!$C$4:$F$2348,3,FALSE)</f>
        <v>0.72550000000000003</v>
      </c>
      <c r="O635" s="199"/>
      <c r="P635" s="200"/>
    </row>
    <row r="636" spans="1:16">
      <c r="A636" s="112" t="s">
        <v>2360</v>
      </c>
      <c r="B636" s="112" t="s">
        <v>2886</v>
      </c>
      <c r="C636" s="106">
        <v>3160</v>
      </c>
      <c r="D636" s="106" t="s">
        <v>656</v>
      </c>
      <c r="E636" s="150">
        <v>335.6</v>
      </c>
      <c r="F636" s="150">
        <v>0</v>
      </c>
      <c r="G636" s="150">
        <v>0</v>
      </c>
      <c r="H636" s="150">
        <v>0</v>
      </c>
      <c r="I636" s="208">
        <f t="shared" si="11"/>
        <v>335.6</v>
      </c>
      <c r="J636" s="163" t="str">
        <f>VLOOKUP($C636,'CEDARS School FRPL'!$C$4:$F$2348,4,FALSE)</f>
        <v>Yes</v>
      </c>
      <c r="K636" s="140"/>
      <c r="L636" s="140"/>
      <c r="M636" s="141">
        <f>VLOOKUP($C636,'CEDARS School FRPL'!$C$4:$F$2348,3,FALSE)</f>
        <v>0.6321</v>
      </c>
      <c r="O636" s="199"/>
      <c r="P636" s="200"/>
    </row>
    <row r="637" spans="1:16">
      <c r="A637" s="112" t="s">
        <v>2360</v>
      </c>
      <c r="B637" s="112" t="s">
        <v>2886</v>
      </c>
      <c r="C637" s="106">
        <v>3567</v>
      </c>
      <c r="D637" s="106" t="s">
        <v>663</v>
      </c>
      <c r="E637" s="150">
        <v>519.29999999999995</v>
      </c>
      <c r="F637" s="150">
        <v>0</v>
      </c>
      <c r="G637" s="150">
        <v>0</v>
      </c>
      <c r="H637" s="150">
        <v>0</v>
      </c>
      <c r="I637" s="208">
        <f t="shared" si="11"/>
        <v>519.29999999999995</v>
      </c>
      <c r="J637" s="163" t="str">
        <f>VLOOKUP($C637,'CEDARS School FRPL'!$C$4:$F$2348,4,FALSE)</f>
        <v>Yes</v>
      </c>
      <c r="K637" s="140"/>
      <c r="L637" s="140"/>
      <c r="M637" s="141">
        <f>VLOOKUP($C637,'CEDARS School FRPL'!$C$4:$F$2348,3,FALSE)</f>
        <v>0.86040000000000005</v>
      </c>
      <c r="O637" s="199"/>
      <c r="P637" s="200"/>
    </row>
    <row r="638" spans="1:16">
      <c r="A638" s="112" t="s">
        <v>2360</v>
      </c>
      <c r="B638" s="112" t="s">
        <v>2886</v>
      </c>
      <c r="C638" s="106">
        <v>1951</v>
      </c>
      <c r="D638" s="106" t="s">
        <v>652</v>
      </c>
      <c r="E638" s="150">
        <v>24.6</v>
      </c>
      <c r="F638" s="150">
        <v>0</v>
      </c>
      <c r="G638" s="150">
        <v>0</v>
      </c>
      <c r="H638" s="150">
        <v>0</v>
      </c>
      <c r="I638" s="208">
        <f t="shared" si="11"/>
        <v>24.6</v>
      </c>
      <c r="J638" s="163" t="str">
        <f>VLOOKUP($C638,'CEDARS School FRPL'!$C$4:$F$2348,4,FALSE)</f>
        <v>No</v>
      </c>
      <c r="K638" s="140"/>
      <c r="L638" s="140"/>
      <c r="M638" s="141">
        <f>VLOOKUP($C638,'CEDARS School FRPL'!$C$4:$F$2348,3,FALSE)</f>
        <v>0.36020000000000002</v>
      </c>
      <c r="O638" s="199"/>
      <c r="P638" s="200"/>
    </row>
    <row r="639" spans="1:16">
      <c r="A639" s="112" t="s">
        <v>2360</v>
      </c>
      <c r="B639" s="112" t="s">
        <v>2886</v>
      </c>
      <c r="C639" s="106">
        <v>5473</v>
      </c>
      <c r="D639" s="106" t="s">
        <v>2744</v>
      </c>
      <c r="E639" s="150">
        <v>533.72</v>
      </c>
      <c r="F639" s="150">
        <v>30.38</v>
      </c>
      <c r="G639" s="150">
        <v>0</v>
      </c>
      <c r="H639" s="150">
        <v>0</v>
      </c>
      <c r="I639" s="208">
        <f t="shared" si="11"/>
        <v>564.1</v>
      </c>
      <c r="J639" s="163" t="str">
        <f>VLOOKUP($C639,'CEDARS School FRPL'!$C$4:$F$2348,4,FALSE)</f>
        <v>Yes</v>
      </c>
      <c r="K639" s="140"/>
      <c r="L639" s="140"/>
      <c r="M639" s="141">
        <f>VLOOKUP($C639,'CEDARS School FRPL'!$C$4:$F$2348,3,FALSE)</f>
        <v>0.63549999999999995</v>
      </c>
      <c r="O639" s="199"/>
      <c r="P639" s="200"/>
    </row>
    <row r="640" spans="1:16">
      <c r="A640" s="112" t="s">
        <v>2360</v>
      </c>
      <c r="B640" s="112" t="s">
        <v>2886</v>
      </c>
      <c r="C640" s="106">
        <v>3584</v>
      </c>
      <c r="D640" s="106" t="s">
        <v>667</v>
      </c>
      <c r="E640" s="150">
        <v>1413.31</v>
      </c>
      <c r="F640" s="150">
        <v>205.88</v>
      </c>
      <c r="G640" s="150">
        <v>0</v>
      </c>
      <c r="H640" s="150">
        <v>0</v>
      </c>
      <c r="I640" s="208">
        <f t="shared" si="11"/>
        <v>1619.19</v>
      </c>
      <c r="J640" s="163" t="str">
        <f>VLOOKUP($C640,'CEDARS School FRPL'!$C$4:$F$2348,4,FALSE)</f>
        <v>Yes</v>
      </c>
      <c r="K640" s="140"/>
      <c r="L640" s="140"/>
      <c r="M640" s="141">
        <f>VLOOKUP($C640,'CEDARS School FRPL'!$C$4:$F$2348,3,FALSE)</f>
        <v>0.56230000000000002</v>
      </c>
      <c r="O640" s="199"/>
      <c r="P640" s="200"/>
    </row>
    <row r="641" spans="1:16">
      <c r="A641" s="112" t="s">
        <v>2360</v>
      </c>
      <c r="B641" s="112" t="s">
        <v>2886</v>
      </c>
      <c r="C641" s="106">
        <v>4570</v>
      </c>
      <c r="D641" s="106" t="s">
        <v>682</v>
      </c>
      <c r="E641" s="150">
        <v>1164.57</v>
      </c>
      <c r="F641" s="150">
        <v>170.26</v>
      </c>
      <c r="G641" s="150">
        <v>0</v>
      </c>
      <c r="H641" s="150">
        <v>0</v>
      </c>
      <c r="I641" s="208">
        <f t="shared" si="11"/>
        <v>1334.83</v>
      </c>
      <c r="J641" s="163" t="str">
        <f>VLOOKUP($C641,'CEDARS School FRPL'!$C$4:$F$2348,4,FALSE)</f>
        <v>Yes</v>
      </c>
      <c r="K641" s="140"/>
      <c r="L641" s="140"/>
      <c r="M641" s="141">
        <f>VLOOKUP($C641,'CEDARS School FRPL'!$C$4:$F$2348,3,FALSE)</f>
        <v>0.57240000000000002</v>
      </c>
      <c r="O641" s="199"/>
      <c r="P641" s="200"/>
    </row>
    <row r="642" spans="1:16">
      <c r="A642" s="112" t="s">
        <v>2360</v>
      </c>
      <c r="B642" s="112" t="s">
        <v>2886</v>
      </c>
      <c r="C642" s="106">
        <v>3431</v>
      </c>
      <c r="D642" s="106" t="s">
        <v>660</v>
      </c>
      <c r="E642" s="150">
        <v>730.23</v>
      </c>
      <c r="F642" s="150">
        <v>0</v>
      </c>
      <c r="G642" s="150">
        <v>0</v>
      </c>
      <c r="H642" s="150">
        <v>0</v>
      </c>
      <c r="I642" s="208">
        <f t="shared" si="11"/>
        <v>730.23</v>
      </c>
      <c r="J642" s="163" t="str">
        <f>VLOOKUP($C642,'CEDARS School FRPL'!$C$4:$F$2348,4,FALSE)</f>
        <v>Yes</v>
      </c>
      <c r="K642" s="140"/>
      <c r="L642" s="140"/>
      <c r="M642" s="141">
        <f>VLOOKUP($C642,'CEDARS School FRPL'!$C$4:$F$2348,3,FALSE)</f>
        <v>0.75249999999999995</v>
      </c>
      <c r="O642" s="199"/>
      <c r="P642" s="200"/>
    </row>
    <row r="643" spans="1:16">
      <c r="A643" s="112" t="s">
        <v>2360</v>
      </c>
      <c r="B643" s="112" t="s">
        <v>2886</v>
      </c>
      <c r="C643" s="106">
        <v>3628</v>
      </c>
      <c r="D643" s="106" t="s">
        <v>671</v>
      </c>
      <c r="E643" s="150">
        <v>297.11</v>
      </c>
      <c r="F643" s="150">
        <v>0</v>
      </c>
      <c r="G643" s="150">
        <v>0</v>
      </c>
      <c r="H643" s="150">
        <v>0</v>
      </c>
      <c r="I643" s="208">
        <f t="shared" si="11"/>
        <v>297.11</v>
      </c>
      <c r="J643" s="163" t="str">
        <f>VLOOKUP($C643,'CEDARS School FRPL'!$C$4:$F$2348,4,FALSE)</f>
        <v>Yes</v>
      </c>
      <c r="K643" s="140"/>
      <c r="L643" s="140"/>
      <c r="M643" s="141">
        <f>VLOOKUP($C643,'CEDARS School FRPL'!$C$4:$F$2348,3,FALSE)</f>
        <v>0.5958</v>
      </c>
      <c r="O643" s="199"/>
      <c r="P643" s="200"/>
    </row>
    <row r="644" spans="1:16">
      <c r="A644" s="112" t="s">
        <v>2360</v>
      </c>
      <c r="B644" s="112" t="s">
        <v>2886</v>
      </c>
      <c r="C644" s="106">
        <v>3582</v>
      </c>
      <c r="D644" s="106" t="s">
        <v>665</v>
      </c>
      <c r="E644" s="150">
        <v>534.38</v>
      </c>
      <c r="F644" s="150">
        <v>0</v>
      </c>
      <c r="G644" s="150">
        <v>0</v>
      </c>
      <c r="H644" s="150">
        <v>0</v>
      </c>
      <c r="I644" s="208">
        <f t="shared" ref="I644:I707" si="12">SUM(E644:H644)</f>
        <v>534.38</v>
      </c>
      <c r="J644" s="163" t="str">
        <f>VLOOKUP($C644,'CEDARS School FRPL'!$C$4:$F$2348,4,FALSE)</f>
        <v>Yes</v>
      </c>
      <c r="K644" s="140"/>
      <c r="L644" s="140"/>
      <c r="M644" s="141">
        <f>VLOOKUP($C644,'CEDARS School FRPL'!$C$4:$F$2348,3,FALSE)</f>
        <v>0.73780000000000001</v>
      </c>
      <c r="O644" s="199"/>
      <c r="P644" s="200"/>
    </row>
    <row r="645" spans="1:16">
      <c r="A645" s="112" t="s">
        <v>2360</v>
      </c>
      <c r="B645" s="112" t="s">
        <v>2886</v>
      </c>
      <c r="C645" s="106">
        <v>3583</v>
      </c>
      <c r="D645" s="106" t="s">
        <v>666</v>
      </c>
      <c r="E645" s="150">
        <v>487.4</v>
      </c>
      <c r="F645" s="150">
        <v>0</v>
      </c>
      <c r="G645" s="150">
        <v>0</v>
      </c>
      <c r="H645" s="150">
        <v>0</v>
      </c>
      <c r="I645" s="208">
        <f t="shared" si="12"/>
        <v>487.4</v>
      </c>
      <c r="J645" s="163" t="str">
        <f>VLOOKUP($C645,'CEDARS School FRPL'!$C$4:$F$2348,4,FALSE)</f>
        <v>Yes</v>
      </c>
      <c r="K645" s="140"/>
      <c r="L645" s="140"/>
      <c r="M645" s="141">
        <f>VLOOKUP($C645,'CEDARS School FRPL'!$C$4:$F$2348,3,FALSE)</f>
        <v>0.78410000000000002</v>
      </c>
      <c r="O645" s="199"/>
      <c r="P645" s="200"/>
    </row>
    <row r="646" spans="1:16">
      <c r="A646" s="112" t="s">
        <v>2360</v>
      </c>
      <c r="B646" s="112" t="s">
        <v>2886</v>
      </c>
      <c r="C646" s="106">
        <v>3328</v>
      </c>
      <c r="D646" s="106" t="s">
        <v>657</v>
      </c>
      <c r="E646" s="150">
        <v>437</v>
      </c>
      <c r="F646" s="150">
        <v>0</v>
      </c>
      <c r="G646" s="150">
        <v>0</v>
      </c>
      <c r="H646" s="150">
        <v>0</v>
      </c>
      <c r="I646" s="208">
        <f t="shared" si="12"/>
        <v>437</v>
      </c>
      <c r="J646" s="163" t="str">
        <f>VLOOKUP($C646,'CEDARS School FRPL'!$C$4:$F$2348,4,FALSE)</f>
        <v>Yes</v>
      </c>
      <c r="K646" s="140"/>
      <c r="L646" s="140"/>
      <c r="M646" s="141">
        <f>VLOOKUP($C646,'CEDARS School FRPL'!$C$4:$F$2348,3,FALSE)</f>
        <v>0.5716</v>
      </c>
      <c r="O646" s="199"/>
      <c r="P646" s="200"/>
    </row>
    <row r="647" spans="1:16">
      <c r="A647" s="112" t="s">
        <v>2544</v>
      </c>
      <c r="B647" s="112" t="s">
        <v>2887</v>
      </c>
      <c r="C647" s="106">
        <v>2263</v>
      </c>
      <c r="D647" s="106" t="s">
        <v>2098</v>
      </c>
      <c r="E647" s="150">
        <v>36.11</v>
      </c>
      <c r="F647" s="150">
        <v>0</v>
      </c>
      <c r="G647" s="150">
        <v>0</v>
      </c>
      <c r="H647" s="150">
        <v>0</v>
      </c>
      <c r="I647" s="208">
        <f t="shared" si="12"/>
        <v>36.11</v>
      </c>
      <c r="J647" s="163" t="str">
        <f>VLOOKUP($C647,'CEDARS School FRPL'!$C$4:$F$2348,4,FALSE)</f>
        <v>No</v>
      </c>
      <c r="K647" s="140"/>
      <c r="L647" s="140"/>
      <c r="M647" s="141">
        <f>VLOOKUP($C647,'CEDARS School FRPL'!$C$4:$F$2348,3,FALSE)</f>
        <v>0.33189999999999997</v>
      </c>
      <c r="O647" s="199"/>
      <c r="P647" s="200"/>
    </row>
    <row r="648" spans="1:16">
      <c r="A648" s="112" t="s">
        <v>2544</v>
      </c>
      <c r="B648" s="112" t="s">
        <v>2887</v>
      </c>
      <c r="C648" s="106">
        <v>5207</v>
      </c>
      <c r="D648" s="106" t="s">
        <v>644</v>
      </c>
      <c r="E648" s="150">
        <v>405.58</v>
      </c>
      <c r="F648" s="150">
        <v>0</v>
      </c>
      <c r="G648" s="150">
        <v>0</v>
      </c>
      <c r="H648" s="150">
        <v>0</v>
      </c>
      <c r="I648" s="208">
        <f t="shared" si="12"/>
        <v>405.58</v>
      </c>
      <c r="J648" s="163" t="str">
        <f>VLOOKUP($C648,'CEDARS School FRPL'!$C$4:$F$2348,4,FALSE)</f>
        <v>No</v>
      </c>
      <c r="K648" s="132"/>
      <c r="L648" s="132"/>
      <c r="M648" s="141">
        <f>VLOOKUP($C648,'CEDARS School FRPL'!$C$4:$F$2348,3,FALSE)</f>
        <v>0.4884</v>
      </c>
      <c r="O648" s="199"/>
      <c r="P648" s="200"/>
    </row>
    <row r="649" spans="1:16">
      <c r="A649" s="112" t="s">
        <v>2544</v>
      </c>
      <c r="B649" s="112" t="s">
        <v>2887</v>
      </c>
      <c r="C649" s="106">
        <v>2458</v>
      </c>
      <c r="D649" s="106" t="s">
        <v>1736</v>
      </c>
      <c r="E649" s="150">
        <v>289.7</v>
      </c>
      <c r="F649" s="150">
        <v>0</v>
      </c>
      <c r="G649" s="150">
        <v>0</v>
      </c>
      <c r="H649" s="150">
        <v>0</v>
      </c>
      <c r="I649" s="208">
        <f t="shared" si="12"/>
        <v>289.7</v>
      </c>
      <c r="J649" s="163" t="str">
        <f>VLOOKUP($C649,'CEDARS School FRPL'!$C$4:$F$2348,4,FALSE)</f>
        <v>Yes</v>
      </c>
      <c r="K649" s="140"/>
      <c r="L649" s="140"/>
      <c r="M649" s="141">
        <f>VLOOKUP($C649,'CEDARS School FRPL'!$C$4:$F$2348,3,FALSE)</f>
        <v>0.50480000000000003</v>
      </c>
      <c r="O649" s="199"/>
      <c r="P649" s="200"/>
    </row>
    <row r="650" spans="1:16">
      <c r="A650" s="112" t="s">
        <v>2544</v>
      </c>
      <c r="B650" s="112" t="s">
        <v>2887</v>
      </c>
      <c r="C650" s="106">
        <v>2607</v>
      </c>
      <c r="D650" s="106" t="s">
        <v>2100</v>
      </c>
      <c r="E650" s="150">
        <v>293.01</v>
      </c>
      <c r="F650" s="150">
        <v>0</v>
      </c>
      <c r="G650" s="150">
        <v>0</v>
      </c>
      <c r="H650" s="150">
        <v>0</v>
      </c>
      <c r="I650" s="208">
        <f t="shared" si="12"/>
        <v>293.01</v>
      </c>
      <c r="J650" s="163" t="str">
        <f>VLOOKUP($C650,'CEDARS School FRPL'!$C$4:$F$2348,4,FALSE)</f>
        <v>No</v>
      </c>
      <c r="K650" s="140"/>
      <c r="L650" s="140"/>
      <c r="M650" s="141">
        <f>VLOOKUP($C650,'CEDARS School FRPL'!$C$4:$F$2348,3,FALSE)</f>
        <v>0.4632</v>
      </c>
      <c r="O650" s="199"/>
      <c r="P650" s="200"/>
    </row>
    <row r="651" spans="1:16">
      <c r="A651" s="112" t="s">
        <v>2544</v>
      </c>
      <c r="B651" s="112" t="s">
        <v>2887</v>
      </c>
      <c r="C651" s="106">
        <v>4482</v>
      </c>
      <c r="D651" s="106" t="s">
        <v>2103</v>
      </c>
      <c r="E651" s="150">
        <v>437.42</v>
      </c>
      <c r="F651" s="150">
        <v>0</v>
      </c>
      <c r="G651" s="150">
        <v>0</v>
      </c>
      <c r="H651" s="150">
        <v>0</v>
      </c>
      <c r="I651" s="208">
        <f t="shared" si="12"/>
        <v>437.42</v>
      </c>
      <c r="J651" s="163" t="str">
        <f>VLOOKUP($C651,'CEDARS School FRPL'!$C$4:$F$2348,4,FALSE)</f>
        <v>Yes</v>
      </c>
      <c r="K651" s="140"/>
      <c r="L651" s="140"/>
      <c r="M651" s="141">
        <f>VLOOKUP($C651,'CEDARS School FRPL'!$C$4:$F$2348,3,FALSE)</f>
        <v>0.56689999999999996</v>
      </c>
      <c r="O651" s="199"/>
      <c r="P651" s="200"/>
    </row>
    <row r="652" spans="1:16">
      <c r="A652" s="112" t="s">
        <v>2544</v>
      </c>
      <c r="B652" s="112" t="s">
        <v>2887</v>
      </c>
      <c r="C652" s="106">
        <v>2488</v>
      </c>
      <c r="D652" s="106" t="s">
        <v>2099</v>
      </c>
      <c r="E652" s="150">
        <v>1177.53</v>
      </c>
      <c r="F652" s="150">
        <v>144.5</v>
      </c>
      <c r="G652" s="150">
        <v>0</v>
      </c>
      <c r="H652" s="150">
        <v>0</v>
      </c>
      <c r="I652" s="208">
        <f t="shared" si="12"/>
        <v>1322.03</v>
      </c>
      <c r="J652" s="163" t="str">
        <f>VLOOKUP($C652,'CEDARS School FRPL'!$C$4:$F$2348,4,FALSE)</f>
        <v>No</v>
      </c>
      <c r="M652" s="141">
        <f>VLOOKUP($C652,'CEDARS School FRPL'!$C$4:$F$2348,3,FALSE)</f>
        <v>0.41320000000000001</v>
      </c>
      <c r="O652" s="199"/>
      <c r="P652" s="200"/>
    </row>
    <row r="653" spans="1:16">
      <c r="A653" s="112" t="s">
        <v>2544</v>
      </c>
      <c r="B653" s="112" t="s">
        <v>2887</v>
      </c>
      <c r="C653" s="106">
        <v>5464</v>
      </c>
      <c r="D653" s="106" t="s">
        <v>2105</v>
      </c>
      <c r="E653" s="150">
        <v>0</v>
      </c>
      <c r="F653" s="150">
        <v>0</v>
      </c>
      <c r="G653" s="150">
        <v>31.5</v>
      </c>
      <c r="H653" s="150">
        <v>0</v>
      </c>
      <c r="I653" s="208">
        <f t="shared" si="12"/>
        <v>31.5</v>
      </c>
      <c r="J653" s="163" t="str">
        <f>VLOOKUP($C653,'CEDARS School FRPL'!$C$4:$F$2348,4,FALSE)</f>
        <v>No</v>
      </c>
      <c r="K653" s="140"/>
      <c r="L653" s="140"/>
      <c r="M653" s="141">
        <f>VLOOKUP($C653,'CEDARS School FRPL'!$C$4:$F$2348,3,FALSE)</f>
        <v>0.35820000000000002</v>
      </c>
      <c r="O653" s="199"/>
      <c r="P653" s="200"/>
    </row>
    <row r="654" spans="1:16">
      <c r="A654" s="112" t="s">
        <v>2544</v>
      </c>
      <c r="B654" s="112" t="s">
        <v>2887</v>
      </c>
      <c r="C654" s="106">
        <v>5579</v>
      </c>
      <c r="D654" s="106" t="s">
        <v>3178</v>
      </c>
      <c r="E654" s="150">
        <v>39.31</v>
      </c>
      <c r="F654" s="150">
        <v>0.71000000000000008</v>
      </c>
      <c r="G654" s="150">
        <v>0</v>
      </c>
      <c r="H654" s="150">
        <v>0</v>
      </c>
      <c r="I654" s="208">
        <f t="shared" si="12"/>
        <v>40.020000000000003</v>
      </c>
      <c r="J654" s="163" t="str">
        <f>VLOOKUP($C654,'CEDARS School FRPL'!$C$4:$F$2348,4,FALSE)</f>
        <v>Yes</v>
      </c>
      <c r="K654" s="140"/>
      <c r="L654" s="140"/>
      <c r="M654" s="141">
        <f>VLOOKUP($C654,'CEDARS School FRPL'!$C$4:$F$2348,3,FALSE)</f>
        <v>0.7</v>
      </c>
      <c r="O654" s="199"/>
      <c r="P654" s="200"/>
    </row>
    <row r="655" spans="1:16">
      <c r="A655" s="112" t="s">
        <v>2544</v>
      </c>
      <c r="B655" s="112" t="s">
        <v>2887</v>
      </c>
      <c r="C655" s="106">
        <v>4554</v>
      </c>
      <c r="D655" s="106" t="s">
        <v>1875</v>
      </c>
      <c r="E655" s="150">
        <v>483.43</v>
      </c>
      <c r="F655" s="150">
        <v>0</v>
      </c>
      <c r="G655" s="150">
        <v>0</v>
      </c>
      <c r="H655" s="150">
        <v>0</v>
      </c>
      <c r="I655" s="208">
        <f t="shared" si="12"/>
        <v>483.43</v>
      </c>
      <c r="J655" s="163" t="str">
        <f>VLOOKUP($C655,'CEDARS School FRPL'!$C$4:$F$2348,4,FALSE)</f>
        <v>Yes</v>
      </c>
      <c r="K655" s="140"/>
      <c r="L655" s="140"/>
      <c r="M655" s="141">
        <f>VLOOKUP($C655,'CEDARS School FRPL'!$C$4:$F$2348,3,FALSE)</f>
        <v>0.51119999999999999</v>
      </c>
      <c r="O655" s="199"/>
      <c r="P655" s="200"/>
    </row>
    <row r="656" spans="1:16">
      <c r="A656" s="106" t="s">
        <v>2544</v>
      </c>
      <c r="B656" s="201" t="s">
        <v>2887</v>
      </c>
      <c r="C656" s="106">
        <v>5655</v>
      </c>
      <c r="D656" s="106" t="s">
        <v>3341</v>
      </c>
      <c r="E656" s="150">
        <v>19.190000000000001</v>
      </c>
      <c r="F656" s="150">
        <v>0</v>
      </c>
      <c r="G656" s="150">
        <v>0</v>
      </c>
      <c r="H656" s="150">
        <v>0</v>
      </c>
      <c r="I656" s="208">
        <f t="shared" si="12"/>
        <v>19.190000000000001</v>
      </c>
      <c r="J656" s="163" t="str">
        <f>VLOOKUP($C656,'CEDARS School FRPL'!$C$4:$F$2348,4,FALSE)</f>
        <v>No</v>
      </c>
      <c r="K656" s="140"/>
      <c r="L656" s="140"/>
      <c r="M656" s="141">
        <f>VLOOKUP($C656,'CEDARS School FRPL'!$C$4:$F$2348,3,FALSE)</f>
        <v>0</v>
      </c>
      <c r="N656" s="141" t="s">
        <v>3345</v>
      </c>
      <c r="O656" s="199"/>
      <c r="P656" s="200"/>
    </row>
    <row r="657" spans="1:16">
      <c r="A657" s="112" t="s">
        <v>2544</v>
      </c>
      <c r="B657" s="112" t="s">
        <v>2887</v>
      </c>
      <c r="C657" s="106">
        <v>4130</v>
      </c>
      <c r="D657" s="106" t="s">
        <v>2102</v>
      </c>
      <c r="E657" s="150">
        <v>382.22</v>
      </c>
      <c r="F657" s="150">
        <v>0</v>
      </c>
      <c r="G657" s="150">
        <v>0</v>
      </c>
      <c r="H657" s="150">
        <v>0</v>
      </c>
      <c r="I657" s="208">
        <f t="shared" si="12"/>
        <v>382.22</v>
      </c>
      <c r="J657" s="163" t="str">
        <f>VLOOKUP($C657,'CEDARS School FRPL'!$C$4:$F$2348,4,FALSE)</f>
        <v>No</v>
      </c>
      <c r="K657" s="140"/>
      <c r="L657" s="140"/>
      <c r="M657" s="141">
        <f>VLOOKUP($C657,'CEDARS School FRPL'!$C$4:$F$2348,3,FALSE)</f>
        <v>0.45610000000000001</v>
      </c>
      <c r="O657" s="199"/>
      <c r="P657" s="200"/>
    </row>
    <row r="658" spans="1:16">
      <c r="A658" s="112" t="s">
        <v>2544</v>
      </c>
      <c r="B658" s="112" t="s">
        <v>2887</v>
      </c>
      <c r="C658" s="106">
        <v>3762</v>
      </c>
      <c r="D658" s="106" t="s">
        <v>2101</v>
      </c>
      <c r="E658" s="150">
        <v>554.13</v>
      </c>
      <c r="F658" s="150">
        <v>0</v>
      </c>
      <c r="G658" s="150">
        <v>0</v>
      </c>
      <c r="H658" s="150">
        <v>0</v>
      </c>
      <c r="I658" s="208">
        <f t="shared" si="12"/>
        <v>554.13</v>
      </c>
      <c r="J658" s="163" t="str">
        <f>VLOOKUP($C658,'CEDARS School FRPL'!$C$4:$F$2348,4,FALSE)</f>
        <v>No</v>
      </c>
      <c r="K658" s="140"/>
      <c r="L658" s="140"/>
      <c r="M658" s="141">
        <f>VLOOKUP($C658,'CEDARS School FRPL'!$C$4:$F$2348,3,FALSE)</f>
        <v>0.46920000000000001</v>
      </c>
      <c r="O658" s="199"/>
      <c r="P658" s="200"/>
    </row>
    <row r="659" spans="1:16">
      <c r="A659" s="112" t="s">
        <v>2544</v>
      </c>
      <c r="B659" s="112" t="s">
        <v>2887</v>
      </c>
      <c r="C659" s="106">
        <v>5245</v>
      </c>
      <c r="D659" s="106" t="s">
        <v>2104</v>
      </c>
      <c r="E659" s="150">
        <v>0</v>
      </c>
      <c r="F659" s="150">
        <v>0</v>
      </c>
      <c r="G659" s="150">
        <v>0</v>
      </c>
      <c r="H659" s="150">
        <v>0</v>
      </c>
      <c r="I659" s="208">
        <f t="shared" si="12"/>
        <v>0</v>
      </c>
      <c r="J659" s="163" t="str">
        <f>VLOOKUP($C659,'CEDARS School FRPL'!$C$4:$F$2348,4,FALSE)</f>
        <v>Yes</v>
      </c>
      <c r="K659" s="140"/>
      <c r="L659" s="140"/>
      <c r="M659" s="141">
        <f>VLOOKUP($C659,'CEDARS School FRPL'!$C$4:$F$2348,3,FALSE)</f>
        <v>0.51629999999999998</v>
      </c>
      <c r="O659" s="199"/>
      <c r="P659" s="200"/>
    </row>
    <row r="660" spans="1:16">
      <c r="A660" s="112" t="s">
        <v>2463</v>
      </c>
      <c r="B660" s="112" t="s">
        <v>2888</v>
      </c>
      <c r="C660" s="106">
        <v>4582</v>
      </c>
      <c r="D660" s="106" t="s">
        <v>1529</v>
      </c>
      <c r="E660" s="150">
        <v>605.89</v>
      </c>
      <c r="F660" s="150">
        <v>0</v>
      </c>
      <c r="G660" s="150">
        <v>0.2</v>
      </c>
      <c r="H660" s="150">
        <v>0.72</v>
      </c>
      <c r="I660" s="208">
        <f t="shared" si="12"/>
        <v>606.81000000000006</v>
      </c>
      <c r="J660" s="163" t="str">
        <f>VLOOKUP($C660,'CEDARS School FRPL'!$C$4:$F$2348,4,FALSE)</f>
        <v>No</v>
      </c>
      <c r="K660" s="140"/>
      <c r="L660" s="140"/>
      <c r="M660" s="141">
        <f>VLOOKUP($C660,'CEDARS School FRPL'!$C$4:$F$2348,3,FALSE)</f>
        <v>0.44819999999999999</v>
      </c>
      <c r="O660" s="199"/>
      <c r="P660" s="200"/>
    </row>
    <row r="661" spans="1:16">
      <c r="A661" s="112" t="s">
        <v>2463</v>
      </c>
      <c r="B661" s="112" t="s">
        <v>2888</v>
      </c>
      <c r="C661" s="106">
        <v>2878</v>
      </c>
      <c r="D661" s="106" t="s">
        <v>1526</v>
      </c>
      <c r="E661" s="150">
        <v>540.91</v>
      </c>
      <c r="F661" s="150">
        <v>0</v>
      </c>
      <c r="G661" s="150">
        <v>0</v>
      </c>
      <c r="H661" s="150">
        <v>0</v>
      </c>
      <c r="I661" s="208">
        <f t="shared" si="12"/>
        <v>540.91</v>
      </c>
      <c r="J661" s="163" t="str">
        <f>VLOOKUP($C661,'CEDARS School FRPL'!$C$4:$F$2348,4,FALSE)</f>
        <v>No</v>
      </c>
      <c r="K661" s="140"/>
      <c r="L661" s="140"/>
      <c r="M661" s="141">
        <f>VLOOKUP($C661,'CEDARS School FRPL'!$C$4:$F$2348,3,FALSE)</f>
        <v>0.41830000000000001</v>
      </c>
      <c r="O661" s="199"/>
      <c r="P661" s="200"/>
    </row>
    <row r="662" spans="1:16">
      <c r="A662" s="112" t="s">
        <v>2463</v>
      </c>
      <c r="B662" s="112" t="s">
        <v>2888</v>
      </c>
      <c r="C662" s="106">
        <v>2809</v>
      </c>
      <c r="D662" s="106" t="s">
        <v>1525</v>
      </c>
      <c r="E662" s="150">
        <v>608.5</v>
      </c>
      <c r="F662" s="150">
        <v>0</v>
      </c>
      <c r="G662" s="150">
        <v>0</v>
      </c>
      <c r="H662" s="150">
        <v>0</v>
      </c>
      <c r="I662" s="208">
        <f t="shared" si="12"/>
        <v>608.5</v>
      </c>
      <c r="J662" s="163" t="str">
        <f>VLOOKUP($C662,'CEDARS School FRPL'!$C$4:$F$2348,4,FALSE)</f>
        <v>Yes</v>
      </c>
      <c r="K662" s="140"/>
      <c r="L662" s="140"/>
      <c r="M662" s="141">
        <f>VLOOKUP($C662,'CEDARS School FRPL'!$C$4:$F$2348,3,FALSE)</f>
        <v>0.52639999999999998</v>
      </c>
      <c r="O662" s="199"/>
      <c r="P662" s="200"/>
    </row>
    <row r="663" spans="1:16">
      <c r="A663" s="112" t="s">
        <v>2463</v>
      </c>
      <c r="B663" s="112" t="s">
        <v>2888</v>
      </c>
      <c r="C663" s="106">
        <v>2773</v>
      </c>
      <c r="D663" s="106" t="s">
        <v>1524</v>
      </c>
      <c r="E663" s="150">
        <v>773.19</v>
      </c>
      <c r="F663" s="150">
        <v>58.18</v>
      </c>
      <c r="G663" s="150">
        <v>13.5</v>
      </c>
      <c r="H663" s="150">
        <v>0.24</v>
      </c>
      <c r="I663" s="208">
        <f t="shared" si="12"/>
        <v>845.11</v>
      </c>
      <c r="J663" s="163" t="str">
        <f>VLOOKUP($C663,'CEDARS School FRPL'!$C$4:$F$2348,4,FALSE)</f>
        <v>No</v>
      </c>
      <c r="K663" s="140"/>
      <c r="L663" s="140"/>
      <c r="M663" s="141">
        <f>VLOOKUP($C663,'CEDARS School FRPL'!$C$4:$F$2348,3,FALSE)</f>
        <v>0.42449999999999999</v>
      </c>
      <c r="O663" s="199"/>
      <c r="P663" s="200"/>
    </row>
    <row r="664" spans="1:16">
      <c r="A664" s="112" t="s">
        <v>2463</v>
      </c>
      <c r="B664" s="112" t="s">
        <v>2888</v>
      </c>
      <c r="C664" s="106">
        <v>5582</v>
      </c>
      <c r="D664" s="106" t="s">
        <v>3173</v>
      </c>
      <c r="E664" s="150">
        <v>0</v>
      </c>
      <c r="F664" s="150">
        <v>0</v>
      </c>
      <c r="G664" s="150">
        <v>5.2</v>
      </c>
      <c r="H664" s="150">
        <v>0</v>
      </c>
      <c r="I664" s="208">
        <f t="shared" si="12"/>
        <v>5.2</v>
      </c>
      <c r="J664" s="163" t="str">
        <f>VLOOKUP($C664,'CEDARS School FRPL'!$C$4:$F$2348,4,FALSE)</f>
        <v>Yes</v>
      </c>
      <c r="K664" s="140"/>
      <c r="L664" s="140"/>
      <c r="M664" s="141">
        <f>VLOOKUP($C664,'CEDARS School FRPL'!$C$4:$F$2348,3,FALSE)</f>
        <v>0.53439999999999999</v>
      </c>
      <c r="O664" s="199"/>
      <c r="P664" s="200"/>
    </row>
    <row r="665" spans="1:16">
      <c r="A665" s="112" t="s">
        <v>2463</v>
      </c>
      <c r="B665" s="112" t="s">
        <v>2888</v>
      </c>
      <c r="C665" s="106">
        <v>4557</v>
      </c>
      <c r="D665" s="106" t="s">
        <v>1528</v>
      </c>
      <c r="E665" s="150">
        <v>519.1</v>
      </c>
      <c r="F665" s="150">
        <v>0</v>
      </c>
      <c r="G665" s="150">
        <v>0</v>
      </c>
      <c r="H665" s="150">
        <v>0</v>
      </c>
      <c r="I665" s="208">
        <f t="shared" si="12"/>
        <v>519.1</v>
      </c>
      <c r="J665" s="163" t="str">
        <f>VLOOKUP($C665,'CEDARS School FRPL'!$C$4:$F$2348,4,FALSE)</f>
        <v>No</v>
      </c>
      <c r="K665" s="140"/>
      <c r="L665" s="140"/>
      <c r="M665" s="141">
        <f>VLOOKUP($C665,'CEDARS School FRPL'!$C$4:$F$2348,3,FALSE)</f>
        <v>0.41899999999999998</v>
      </c>
      <c r="O665" s="199"/>
      <c r="P665" s="200"/>
    </row>
    <row r="666" spans="1:16">
      <c r="A666" s="112" t="s">
        <v>2463</v>
      </c>
      <c r="B666" s="112" t="s">
        <v>2888</v>
      </c>
      <c r="C666" s="106">
        <v>3798</v>
      </c>
      <c r="D666" s="106" t="s">
        <v>1527</v>
      </c>
      <c r="E666" s="150">
        <v>583.73</v>
      </c>
      <c r="F666" s="150">
        <v>0</v>
      </c>
      <c r="G666" s="150">
        <v>0</v>
      </c>
      <c r="H666" s="150">
        <v>0</v>
      </c>
      <c r="I666" s="208">
        <f t="shared" si="12"/>
        <v>583.73</v>
      </c>
      <c r="J666" s="163" t="str">
        <f>VLOOKUP($C666,'CEDARS School FRPL'!$C$4:$F$2348,4,FALSE)</f>
        <v>No</v>
      </c>
      <c r="K666" s="140"/>
      <c r="L666" s="140"/>
      <c r="M666" s="141">
        <f>VLOOKUP($C666,'CEDARS School FRPL'!$C$4:$F$2348,3,FALSE)</f>
        <v>0.47470000000000001</v>
      </c>
      <c r="O666" s="199"/>
      <c r="P666" s="200"/>
    </row>
    <row r="667" spans="1:16">
      <c r="A667" s="112" t="s">
        <v>2278</v>
      </c>
      <c r="B667" s="112" t="s">
        <v>2889</v>
      </c>
      <c r="C667" s="106">
        <v>3078</v>
      </c>
      <c r="D667" s="106" t="s">
        <v>69</v>
      </c>
      <c r="E667" s="150">
        <v>366.72</v>
      </c>
      <c r="F667" s="150">
        <v>0</v>
      </c>
      <c r="G667" s="150">
        <v>0</v>
      </c>
      <c r="H667" s="150">
        <v>0</v>
      </c>
      <c r="I667" s="208">
        <f t="shared" si="12"/>
        <v>366.72</v>
      </c>
      <c r="J667" s="163" t="str">
        <f>VLOOKUP($C667,'CEDARS School FRPL'!$C$4:$F$2348,4,FALSE)</f>
        <v>Yes</v>
      </c>
      <c r="K667" s="140"/>
      <c r="L667" s="140"/>
      <c r="M667" s="141">
        <f>VLOOKUP($C667,'CEDARS School FRPL'!$C$4:$F$2348,3,FALSE)</f>
        <v>0.73370000000000002</v>
      </c>
      <c r="O667" s="199"/>
      <c r="P667" s="200"/>
    </row>
    <row r="668" spans="1:16">
      <c r="A668" s="112" t="s">
        <v>2278</v>
      </c>
      <c r="B668" s="112" t="s">
        <v>2889</v>
      </c>
      <c r="C668" s="106">
        <v>4031</v>
      </c>
      <c r="D668" s="106" t="s">
        <v>70</v>
      </c>
      <c r="E668" s="150">
        <v>217.78</v>
      </c>
      <c r="F668" s="150">
        <v>0</v>
      </c>
      <c r="G668" s="150">
        <v>0</v>
      </c>
      <c r="H668" s="150">
        <v>0</v>
      </c>
      <c r="I668" s="208">
        <f t="shared" si="12"/>
        <v>217.78</v>
      </c>
      <c r="J668" s="163" t="str">
        <f>VLOOKUP($C668,'CEDARS School FRPL'!$C$4:$F$2348,4,FALSE)</f>
        <v>Yes</v>
      </c>
      <c r="K668" s="140"/>
      <c r="L668" s="140"/>
      <c r="M668" s="141">
        <f>VLOOKUP($C668,'CEDARS School FRPL'!$C$4:$F$2348,3,FALSE)</f>
        <v>0.77400000000000002</v>
      </c>
      <c r="O668" s="199"/>
      <c r="P668" s="200"/>
    </row>
    <row r="669" spans="1:16">
      <c r="A669" s="112" t="s">
        <v>2278</v>
      </c>
      <c r="B669" s="112" t="s">
        <v>2889</v>
      </c>
      <c r="C669" s="106">
        <v>2367</v>
      </c>
      <c r="D669" s="106" t="s">
        <v>68</v>
      </c>
      <c r="E669" s="150">
        <v>279.10000000000002</v>
      </c>
      <c r="F669" s="150">
        <v>5.08</v>
      </c>
      <c r="G669" s="150">
        <v>0</v>
      </c>
      <c r="H669" s="150">
        <v>0</v>
      </c>
      <c r="I669" s="208">
        <f t="shared" si="12"/>
        <v>284.18</v>
      </c>
      <c r="J669" s="163" t="str">
        <f>VLOOKUP($C669,'CEDARS School FRPL'!$C$4:$F$2348,4,FALSE)</f>
        <v>Yes</v>
      </c>
      <c r="K669" s="140"/>
      <c r="L669" s="140"/>
      <c r="M669" s="141">
        <f>VLOOKUP($C669,'CEDARS School FRPL'!$C$4:$F$2348,3,FALSE)</f>
        <v>0.69989999999999997</v>
      </c>
      <c r="O669" s="199"/>
      <c r="P669" s="200"/>
    </row>
    <row r="670" spans="1:16">
      <c r="A670" s="112" t="s">
        <v>2459</v>
      </c>
      <c r="B670" s="112" t="s">
        <v>2890</v>
      </c>
      <c r="C670" s="106">
        <v>3180</v>
      </c>
      <c r="D670" s="106" t="s">
        <v>1473</v>
      </c>
      <c r="E670" s="150">
        <v>466.3</v>
      </c>
      <c r="F670" s="150">
        <v>0</v>
      </c>
      <c r="G670" s="150">
        <v>0</v>
      </c>
      <c r="H670" s="150">
        <v>0</v>
      </c>
      <c r="I670" s="208">
        <f t="shared" si="12"/>
        <v>466.3</v>
      </c>
      <c r="J670" s="163" t="str">
        <f>VLOOKUP($C670,'CEDARS School FRPL'!$C$4:$F$2348,4,FALSE)</f>
        <v>Yes</v>
      </c>
      <c r="K670" s="140"/>
      <c r="L670" s="140"/>
      <c r="M670" s="141">
        <f>VLOOKUP($C670,'CEDARS School FRPL'!$C$4:$F$2348,3,FALSE)</f>
        <v>0.72460000000000002</v>
      </c>
      <c r="O670" s="199"/>
      <c r="P670" s="200"/>
    </row>
    <row r="671" spans="1:16">
      <c r="A671" s="112" t="s">
        <v>2459</v>
      </c>
      <c r="B671" s="112" t="s">
        <v>2890</v>
      </c>
      <c r="C671" s="106">
        <v>2398</v>
      </c>
      <c r="D671" s="106" t="s">
        <v>1469</v>
      </c>
      <c r="E671" s="150">
        <v>369.7</v>
      </c>
      <c r="F671" s="150">
        <v>0</v>
      </c>
      <c r="G671" s="150">
        <v>0</v>
      </c>
      <c r="H671" s="150">
        <v>0</v>
      </c>
      <c r="I671" s="208">
        <f t="shared" si="12"/>
        <v>369.7</v>
      </c>
      <c r="J671" s="163" t="str">
        <f>VLOOKUP($C671,'CEDARS School FRPL'!$C$4:$F$2348,4,FALSE)</f>
        <v>Yes</v>
      </c>
      <c r="K671" s="140"/>
      <c r="L671" s="140"/>
      <c r="M671" s="141">
        <f>VLOOKUP($C671,'CEDARS School FRPL'!$C$4:$F$2348,3,FALSE)</f>
        <v>0.64639999999999997</v>
      </c>
      <c r="O671" s="199"/>
      <c r="P671" s="200"/>
    </row>
    <row r="672" spans="1:16">
      <c r="A672" s="112" t="s">
        <v>2459</v>
      </c>
      <c r="B672" s="112" t="s">
        <v>2890</v>
      </c>
      <c r="C672" s="106">
        <v>3301</v>
      </c>
      <c r="D672" s="106" t="s">
        <v>1475</v>
      </c>
      <c r="E672" s="150">
        <v>400.4</v>
      </c>
      <c r="F672" s="150">
        <v>0</v>
      </c>
      <c r="G672" s="150">
        <v>0</v>
      </c>
      <c r="H672" s="150">
        <v>0</v>
      </c>
      <c r="I672" s="208">
        <f t="shared" si="12"/>
        <v>400.4</v>
      </c>
      <c r="J672" s="163" t="str">
        <f>VLOOKUP($C672,'CEDARS School FRPL'!$C$4:$F$2348,4,FALSE)</f>
        <v>Yes</v>
      </c>
      <c r="K672" s="140"/>
      <c r="L672" s="140"/>
      <c r="M672" s="141">
        <f>VLOOKUP($C672,'CEDARS School FRPL'!$C$4:$F$2348,3,FALSE)</f>
        <v>0.80840000000000001</v>
      </c>
      <c r="O672" s="199"/>
      <c r="P672" s="200"/>
    </row>
    <row r="673" spans="1:16">
      <c r="A673" s="112" t="s">
        <v>2459</v>
      </c>
      <c r="B673" s="112" t="s">
        <v>2890</v>
      </c>
      <c r="C673" s="106">
        <v>2257</v>
      </c>
      <c r="D673" s="106" t="s">
        <v>1467</v>
      </c>
      <c r="E673" s="150">
        <v>490.35</v>
      </c>
      <c r="F673" s="150">
        <v>0</v>
      </c>
      <c r="G673" s="150">
        <v>0</v>
      </c>
      <c r="H673" s="150">
        <v>0</v>
      </c>
      <c r="I673" s="208">
        <f t="shared" si="12"/>
        <v>490.35</v>
      </c>
      <c r="J673" s="163" t="str">
        <f>VLOOKUP($C673,'CEDARS School FRPL'!$C$4:$F$2348,4,FALSE)</f>
        <v>Yes</v>
      </c>
      <c r="K673" s="140"/>
      <c r="L673" s="140"/>
      <c r="M673" s="141">
        <f>VLOOKUP($C673,'CEDARS School FRPL'!$C$4:$F$2348,3,FALSE)</f>
        <v>0.59740000000000004</v>
      </c>
      <c r="O673" s="199"/>
      <c r="P673" s="200"/>
    </row>
    <row r="674" spans="1:16">
      <c r="A674" s="112" t="s">
        <v>2459</v>
      </c>
      <c r="B674" s="112" t="s">
        <v>2890</v>
      </c>
      <c r="C674" s="106">
        <v>3532</v>
      </c>
      <c r="D674" s="106" t="s">
        <v>1477</v>
      </c>
      <c r="E674" s="150">
        <v>365.3</v>
      </c>
      <c r="F674" s="150">
        <v>0</v>
      </c>
      <c r="G674" s="150">
        <v>0</v>
      </c>
      <c r="H674" s="150">
        <v>0</v>
      </c>
      <c r="I674" s="208">
        <f t="shared" si="12"/>
        <v>365.3</v>
      </c>
      <c r="J674" s="163" t="str">
        <f>VLOOKUP($C674,'CEDARS School FRPL'!$C$4:$F$2348,4,FALSE)</f>
        <v>Yes</v>
      </c>
      <c r="K674" s="140"/>
      <c r="L674" s="140"/>
      <c r="M674" s="141">
        <f>VLOOKUP($C674,'CEDARS School FRPL'!$C$4:$F$2348,3,FALSE)</f>
        <v>0.74739999999999995</v>
      </c>
      <c r="O674" s="199"/>
      <c r="P674" s="200"/>
    </row>
    <row r="675" spans="1:16">
      <c r="A675" s="112" t="s">
        <v>2459</v>
      </c>
      <c r="B675" s="112" t="s">
        <v>2890</v>
      </c>
      <c r="C675" s="106">
        <v>2876</v>
      </c>
      <c r="D675" s="106" t="s">
        <v>1470</v>
      </c>
      <c r="E675" s="150">
        <v>1066.25</v>
      </c>
      <c r="F675" s="150">
        <v>93.08</v>
      </c>
      <c r="G675" s="150">
        <v>0</v>
      </c>
      <c r="H675" s="150">
        <v>0</v>
      </c>
      <c r="I675" s="208">
        <f t="shared" si="12"/>
        <v>1159.33</v>
      </c>
      <c r="J675" s="163" t="str">
        <f>VLOOKUP($C675,'CEDARS School FRPL'!$C$4:$F$2348,4,FALSE)</f>
        <v>Yes</v>
      </c>
      <c r="K675" s="140"/>
      <c r="L675" s="140"/>
      <c r="M675" s="141">
        <f>VLOOKUP($C675,'CEDARS School FRPL'!$C$4:$F$2348,3,FALSE)</f>
        <v>0.66549999999999998</v>
      </c>
      <c r="O675" s="199"/>
      <c r="P675" s="200"/>
    </row>
    <row r="676" spans="1:16">
      <c r="A676" s="112" t="s">
        <v>2459</v>
      </c>
      <c r="B676" s="112" t="s">
        <v>2890</v>
      </c>
      <c r="C676" s="106">
        <v>4063</v>
      </c>
      <c r="D676" s="106" t="s">
        <v>1479</v>
      </c>
      <c r="E676" s="150">
        <v>102.83</v>
      </c>
      <c r="F676" s="150">
        <v>1.74</v>
      </c>
      <c r="G676" s="150">
        <v>0</v>
      </c>
      <c r="H676" s="150">
        <v>0</v>
      </c>
      <c r="I676" s="208">
        <f t="shared" si="12"/>
        <v>104.57</v>
      </c>
      <c r="J676" s="163" t="str">
        <f>VLOOKUP($C676,'CEDARS School FRPL'!$C$4:$F$2348,4,FALSE)</f>
        <v>Yes</v>
      </c>
      <c r="K676" s="140"/>
      <c r="L676" s="140"/>
      <c r="M676" s="141">
        <f>VLOOKUP($C676,'CEDARS School FRPL'!$C$4:$F$2348,3,FALSE)</f>
        <v>0.77239999999999998</v>
      </c>
      <c r="O676" s="199"/>
      <c r="P676" s="200"/>
    </row>
    <row r="677" spans="1:16">
      <c r="A677" s="112" t="s">
        <v>2459</v>
      </c>
      <c r="B677" s="112" t="s">
        <v>2890</v>
      </c>
      <c r="C677" s="106">
        <v>3000</v>
      </c>
      <c r="D677" s="106" t="s">
        <v>1472</v>
      </c>
      <c r="E677" s="150">
        <v>399</v>
      </c>
      <c r="F677" s="150">
        <v>0</v>
      </c>
      <c r="G677" s="150">
        <v>0</v>
      </c>
      <c r="H677" s="150">
        <v>0</v>
      </c>
      <c r="I677" s="208">
        <f t="shared" si="12"/>
        <v>399</v>
      </c>
      <c r="J677" s="163" t="str">
        <f>VLOOKUP($C677,'CEDARS School FRPL'!$C$4:$F$2348,4,FALSE)</f>
        <v>Yes</v>
      </c>
      <c r="K677" s="140"/>
      <c r="L677" s="140"/>
      <c r="M677" s="141">
        <f>VLOOKUP($C677,'CEDARS School FRPL'!$C$4:$F$2348,3,FALSE)</f>
        <v>0.82230000000000003</v>
      </c>
      <c r="O677" s="199"/>
      <c r="P677" s="200"/>
    </row>
    <row r="678" spans="1:16">
      <c r="A678" s="112" t="s">
        <v>2459</v>
      </c>
      <c r="B678" s="112" t="s">
        <v>2890</v>
      </c>
      <c r="C678" s="106">
        <v>2945</v>
      </c>
      <c r="D678" s="106" t="s">
        <v>1471</v>
      </c>
      <c r="E678" s="150">
        <v>384.9</v>
      </c>
      <c r="F678" s="150">
        <v>0</v>
      </c>
      <c r="G678" s="150">
        <v>0</v>
      </c>
      <c r="H678" s="150">
        <v>0</v>
      </c>
      <c r="I678" s="208">
        <f t="shared" si="12"/>
        <v>384.9</v>
      </c>
      <c r="J678" s="163" t="str">
        <f>VLOOKUP($C678,'CEDARS School FRPL'!$C$4:$F$2348,4,FALSE)</f>
        <v>Yes</v>
      </c>
      <c r="K678" s="140"/>
      <c r="L678" s="140"/>
      <c r="M678" s="141">
        <f>VLOOKUP($C678,'CEDARS School FRPL'!$C$4:$F$2348,3,FALSE)</f>
        <v>0.83930000000000005</v>
      </c>
      <c r="O678" s="199"/>
      <c r="P678" s="200"/>
    </row>
    <row r="679" spans="1:16">
      <c r="A679" s="112" t="s">
        <v>2459</v>
      </c>
      <c r="B679" s="112" t="s">
        <v>2890</v>
      </c>
      <c r="C679" s="106">
        <v>2340</v>
      </c>
      <c r="D679" s="106" t="s">
        <v>1468</v>
      </c>
      <c r="E679" s="150">
        <v>499.5</v>
      </c>
      <c r="F679" s="150">
        <v>0</v>
      </c>
      <c r="G679" s="150">
        <v>0</v>
      </c>
      <c r="H679" s="150">
        <v>0</v>
      </c>
      <c r="I679" s="208">
        <f t="shared" si="12"/>
        <v>499.5</v>
      </c>
      <c r="J679" s="163" t="str">
        <f>VLOOKUP($C679,'CEDARS School FRPL'!$C$4:$F$2348,4,FALSE)</f>
        <v>Yes</v>
      </c>
      <c r="K679" s="140"/>
      <c r="L679" s="140"/>
      <c r="M679" s="141">
        <f>VLOOKUP($C679,'CEDARS School FRPL'!$C$4:$F$2348,3,FALSE)</f>
        <v>0.80259999999999998</v>
      </c>
      <c r="O679" s="199"/>
      <c r="P679" s="200"/>
    </row>
    <row r="680" spans="1:16">
      <c r="A680" s="112" t="s">
        <v>2459</v>
      </c>
      <c r="B680" s="112" t="s">
        <v>2890</v>
      </c>
      <c r="C680" s="106">
        <v>3300</v>
      </c>
      <c r="D680" s="106" t="s">
        <v>1474</v>
      </c>
      <c r="E680" s="150">
        <v>979.12</v>
      </c>
      <c r="F680" s="150">
        <v>0</v>
      </c>
      <c r="G680" s="150">
        <v>0</v>
      </c>
      <c r="H680" s="150">
        <v>0</v>
      </c>
      <c r="I680" s="208">
        <f t="shared" si="12"/>
        <v>979.12</v>
      </c>
      <c r="J680" s="163" t="str">
        <f>VLOOKUP($C680,'CEDARS School FRPL'!$C$4:$F$2348,4,FALSE)</f>
        <v>Yes</v>
      </c>
      <c r="K680" s="140"/>
      <c r="L680" s="140"/>
      <c r="M680" s="141">
        <f>VLOOKUP($C680,'CEDARS School FRPL'!$C$4:$F$2348,3,FALSE)</f>
        <v>0.72489999999999999</v>
      </c>
      <c r="O680" s="199"/>
      <c r="P680" s="200"/>
    </row>
    <row r="681" spans="1:16">
      <c r="A681" s="112" t="s">
        <v>2459</v>
      </c>
      <c r="B681" s="112" t="s">
        <v>2890</v>
      </c>
      <c r="C681" s="106">
        <v>3401</v>
      </c>
      <c r="D681" s="106" t="s">
        <v>1476</v>
      </c>
      <c r="E681" s="150">
        <v>841.18</v>
      </c>
      <c r="F681" s="150">
        <v>0</v>
      </c>
      <c r="G681" s="150">
        <v>0</v>
      </c>
      <c r="H681" s="150">
        <v>0</v>
      </c>
      <c r="I681" s="208">
        <f t="shared" si="12"/>
        <v>841.18</v>
      </c>
      <c r="J681" s="163" t="str">
        <f>VLOOKUP($C681,'CEDARS School FRPL'!$C$4:$F$2348,4,FALSE)</f>
        <v>Yes</v>
      </c>
      <c r="K681" s="140"/>
      <c r="L681" s="140"/>
      <c r="M681" s="141">
        <f>VLOOKUP($C681,'CEDARS School FRPL'!$C$4:$F$2348,3,FALSE)</f>
        <v>0.79239999999999999</v>
      </c>
      <c r="O681" s="199"/>
      <c r="P681" s="200"/>
    </row>
    <row r="682" spans="1:16">
      <c r="A682" s="112" t="s">
        <v>2459</v>
      </c>
      <c r="B682" s="112" t="s">
        <v>2890</v>
      </c>
      <c r="C682" s="106">
        <v>3648</v>
      </c>
      <c r="D682" s="106" t="s">
        <v>1478</v>
      </c>
      <c r="E682" s="150">
        <v>897.56</v>
      </c>
      <c r="F682" s="150">
        <v>54.540000000000006</v>
      </c>
      <c r="G682" s="150">
        <v>0</v>
      </c>
      <c r="H682" s="150">
        <v>0</v>
      </c>
      <c r="I682" s="208">
        <f t="shared" si="12"/>
        <v>952.09999999999991</v>
      </c>
      <c r="J682" s="163" t="str">
        <f>VLOOKUP($C682,'CEDARS School FRPL'!$C$4:$F$2348,4,FALSE)</f>
        <v>Yes</v>
      </c>
      <c r="K682" s="140"/>
      <c r="L682" s="140"/>
      <c r="M682" s="141">
        <f>VLOOKUP($C682,'CEDARS School FRPL'!$C$4:$F$2348,3,FALSE)</f>
        <v>0.74280000000000002</v>
      </c>
      <c r="O682" s="199"/>
      <c r="P682" s="200"/>
    </row>
    <row r="683" spans="1:16">
      <c r="A683" s="112" t="s">
        <v>2504</v>
      </c>
      <c r="B683" s="112" t="s">
        <v>2891</v>
      </c>
      <c r="C683" s="106">
        <v>3794</v>
      </c>
      <c r="D683" s="106" t="s">
        <v>1881</v>
      </c>
      <c r="E683" s="150">
        <v>309.25</v>
      </c>
      <c r="F683" s="150">
        <v>0</v>
      </c>
      <c r="G683" s="150">
        <v>0</v>
      </c>
      <c r="H683" s="150">
        <v>0</v>
      </c>
      <c r="I683" s="208">
        <f t="shared" si="12"/>
        <v>309.25</v>
      </c>
      <c r="J683" s="163" t="str">
        <f>VLOOKUP($C683,'CEDARS School FRPL'!$C$4:$F$2348,4,FALSE)</f>
        <v>No</v>
      </c>
      <c r="K683" s="132"/>
      <c r="L683" s="132"/>
      <c r="M683" s="141">
        <f>VLOOKUP($C683,'CEDARS School FRPL'!$C$4:$F$2348,3,FALSE)</f>
        <v>0.2346</v>
      </c>
      <c r="O683" s="199"/>
      <c r="P683" s="200"/>
    </row>
    <row r="684" spans="1:16">
      <c r="A684" s="112" t="s">
        <v>2504</v>
      </c>
      <c r="B684" s="112" t="s">
        <v>2891</v>
      </c>
      <c r="C684" s="106">
        <v>3192</v>
      </c>
      <c r="D684" s="106" t="s">
        <v>1880</v>
      </c>
      <c r="E684" s="150">
        <v>270.39</v>
      </c>
      <c r="F684" s="150">
        <v>34.839999999999996</v>
      </c>
      <c r="G684" s="150">
        <v>0</v>
      </c>
      <c r="H684" s="150">
        <v>0</v>
      </c>
      <c r="I684" s="208">
        <f t="shared" si="12"/>
        <v>305.22999999999996</v>
      </c>
      <c r="J684" s="163" t="str">
        <f>VLOOKUP($C684,'CEDARS School FRPL'!$C$4:$F$2348,4,FALSE)</f>
        <v>No</v>
      </c>
      <c r="K684" s="140"/>
      <c r="L684" s="140"/>
      <c r="M684" s="141">
        <f>VLOOKUP($C684,'CEDARS School FRPL'!$C$4:$F$2348,3,FALSE)</f>
        <v>0.19220000000000001</v>
      </c>
      <c r="O684" s="199"/>
      <c r="P684" s="200"/>
    </row>
    <row r="685" spans="1:16">
      <c r="A685" s="112" t="s">
        <v>2504</v>
      </c>
      <c r="B685" s="112" t="s">
        <v>2891</v>
      </c>
      <c r="C685" s="106">
        <v>4593</v>
      </c>
      <c r="D685" s="106" t="s">
        <v>1882</v>
      </c>
      <c r="E685" s="150">
        <v>234.56</v>
      </c>
      <c r="F685" s="150">
        <v>0</v>
      </c>
      <c r="G685" s="150">
        <v>0</v>
      </c>
      <c r="H685" s="150">
        <v>0</v>
      </c>
      <c r="I685" s="208">
        <f t="shared" si="12"/>
        <v>234.56</v>
      </c>
      <c r="J685" s="163" t="str">
        <f>VLOOKUP($C685,'CEDARS School FRPL'!$C$4:$F$2348,4,FALSE)</f>
        <v>No</v>
      </c>
      <c r="K685" s="140"/>
      <c r="L685" s="140"/>
      <c r="M685" s="141">
        <f>VLOOKUP($C685,'CEDARS School FRPL'!$C$4:$F$2348,3,FALSE)</f>
        <v>0.2392</v>
      </c>
      <c r="O685" s="199"/>
      <c r="P685" s="200"/>
    </row>
    <row r="686" spans="1:16">
      <c r="A686" s="112" t="s">
        <v>2557</v>
      </c>
      <c r="B686" s="112" t="s">
        <v>2892</v>
      </c>
      <c r="C686" s="106">
        <v>1962</v>
      </c>
      <c r="D686" s="106" t="s">
        <v>2158</v>
      </c>
      <c r="E686" s="150">
        <v>24.3</v>
      </c>
      <c r="F686" s="150">
        <v>0</v>
      </c>
      <c r="G686" s="150">
        <v>0</v>
      </c>
      <c r="H686" s="150">
        <v>0</v>
      </c>
      <c r="I686" s="208">
        <f t="shared" si="12"/>
        <v>24.3</v>
      </c>
      <c r="J686" s="163" t="str">
        <f>VLOOKUP($C686,'CEDARS School FRPL'!$C$4:$F$2348,4,FALSE)</f>
        <v>No</v>
      </c>
      <c r="K686" s="140"/>
      <c r="L686" s="132"/>
      <c r="M686" s="141">
        <f>VLOOKUP($C686,'CEDARS School FRPL'!$C$4:$F$2348,3,FALSE)</f>
        <v>0.3952</v>
      </c>
      <c r="O686" s="199"/>
      <c r="P686" s="200"/>
    </row>
    <row r="687" spans="1:16">
      <c r="A687" s="112" t="s">
        <v>2557</v>
      </c>
      <c r="B687" s="112" t="s">
        <v>2892</v>
      </c>
      <c r="C687" s="106">
        <v>2895</v>
      </c>
      <c r="D687" s="106" t="s">
        <v>1820</v>
      </c>
      <c r="E687" s="150">
        <v>48.1</v>
      </c>
      <c r="F687" s="150">
        <v>0</v>
      </c>
      <c r="G687" s="150">
        <v>0</v>
      </c>
      <c r="H687" s="150">
        <v>0</v>
      </c>
      <c r="I687" s="208">
        <f t="shared" si="12"/>
        <v>48.1</v>
      </c>
      <c r="J687" s="163" t="str">
        <f>VLOOKUP($C687,'CEDARS School FRPL'!$C$4:$F$2348,4,FALSE)</f>
        <v>No</v>
      </c>
      <c r="K687" s="140"/>
      <c r="L687" s="140"/>
      <c r="M687" s="141">
        <f>VLOOKUP($C687,'CEDARS School FRPL'!$C$4:$F$2348,3,FALSE)</f>
        <v>0.4597</v>
      </c>
      <c r="O687" s="199"/>
      <c r="P687" s="200"/>
    </row>
    <row r="688" spans="1:16">
      <c r="A688" s="112" t="s">
        <v>2557</v>
      </c>
      <c r="B688" s="112" t="s">
        <v>2892</v>
      </c>
      <c r="C688" s="106">
        <v>2896</v>
      </c>
      <c r="D688" s="106" t="s">
        <v>2159</v>
      </c>
      <c r="E688" s="150">
        <v>29.7</v>
      </c>
      <c r="F688" s="150">
        <v>0</v>
      </c>
      <c r="G688" s="150">
        <v>0</v>
      </c>
      <c r="H688" s="150">
        <v>0</v>
      </c>
      <c r="I688" s="208">
        <f t="shared" si="12"/>
        <v>29.7</v>
      </c>
      <c r="J688" s="163" t="str">
        <f>VLOOKUP($C688,'CEDARS School FRPL'!$C$4:$F$2348,4,FALSE)</f>
        <v>Yes</v>
      </c>
      <c r="K688" s="140"/>
      <c r="L688" s="140"/>
      <c r="M688" s="141">
        <f>VLOOKUP($C688,'CEDARS School FRPL'!$C$4:$F$2348,3,FALSE)</f>
        <v>0.55120000000000002</v>
      </c>
      <c r="O688" s="199"/>
      <c r="P688" s="200"/>
    </row>
    <row r="689" spans="1:16">
      <c r="A689" s="112" t="s">
        <v>2398</v>
      </c>
      <c r="B689" s="112" t="s">
        <v>2893</v>
      </c>
      <c r="C689" s="106">
        <v>3047</v>
      </c>
      <c r="D689" s="106" t="s">
        <v>1119</v>
      </c>
      <c r="E689" s="150">
        <v>22.7</v>
      </c>
      <c r="F689" s="150">
        <v>0</v>
      </c>
      <c r="G689" s="150">
        <v>0</v>
      </c>
      <c r="H689" s="150">
        <v>0</v>
      </c>
      <c r="I689" s="208">
        <f t="shared" si="12"/>
        <v>22.7</v>
      </c>
      <c r="J689" s="163" t="str">
        <f>VLOOKUP($C689,'CEDARS School FRPL'!$C$4:$F$2348,4,FALSE)</f>
        <v>Yes</v>
      </c>
      <c r="K689" s="140"/>
      <c r="L689" s="140"/>
      <c r="M689" s="141">
        <f>VLOOKUP($C689,'CEDARS School FRPL'!$C$4:$F$2348,3,FALSE)</f>
        <v>0.71360000000000001</v>
      </c>
      <c r="O689" s="199"/>
      <c r="P689" s="200"/>
    </row>
    <row r="690" spans="1:16">
      <c r="A690" s="112" t="s">
        <v>2398</v>
      </c>
      <c r="B690" s="112" t="s">
        <v>2893</v>
      </c>
      <c r="C690" s="106">
        <v>3048</v>
      </c>
      <c r="D690" s="106" t="s">
        <v>1120</v>
      </c>
      <c r="E690" s="150">
        <v>38.5</v>
      </c>
      <c r="F690" s="150">
        <v>0</v>
      </c>
      <c r="G690" s="150">
        <v>0</v>
      </c>
      <c r="H690" s="150">
        <v>0</v>
      </c>
      <c r="I690" s="208">
        <f t="shared" si="12"/>
        <v>38.5</v>
      </c>
      <c r="J690" s="163" t="str">
        <f>VLOOKUP($C690,'CEDARS School FRPL'!$C$4:$F$2348,4,FALSE)</f>
        <v>No</v>
      </c>
      <c r="K690" s="140"/>
      <c r="L690" s="140"/>
      <c r="M690" s="141">
        <f>VLOOKUP($C690,'CEDARS School FRPL'!$C$4:$F$2348,3,FALSE)</f>
        <v>0.4511</v>
      </c>
      <c r="O690" s="199"/>
      <c r="P690" s="200"/>
    </row>
    <row r="691" spans="1:16">
      <c r="A691" s="112" t="s">
        <v>2401</v>
      </c>
      <c r="B691" s="112" t="s">
        <v>2894</v>
      </c>
      <c r="C691" s="106">
        <v>2856</v>
      </c>
      <c r="D691" s="106" t="s">
        <v>1126</v>
      </c>
      <c r="E691" s="150">
        <v>273.54000000000002</v>
      </c>
      <c r="F691" s="150">
        <v>7.4799999999999995</v>
      </c>
      <c r="G691" s="150">
        <v>0</v>
      </c>
      <c r="H691" s="150">
        <v>0</v>
      </c>
      <c r="I691" s="208">
        <f t="shared" si="12"/>
        <v>281.02000000000004</v>
      </c>
      <c r="J691" s="163" t="str">
        <f>VLOOKUP($C691,'CEDARS School FRPL'!$C$4:$F$2348,4,FALSE)</f>
        <v>No</v>
      </c>
      <c r="K691" s="140"/>
      <c r="L691" s="140"/>
      <c r="M691" s="141">
        <f>VLOOKUP($C691,'CEDARS School FRPL'!$C$4:$F$2348,3,FALSE)</f>
        <v>0.47839999999999999</v>
      </c>
      <c r="O691" s="199"/>
      <c r="P691" s="200"/>
    </row>
    <row r="692" spans="1:16">
      <c r="A692" s="112" t="s">
        <v>2401</v>
      </c>
      <c r="B692" s="112" t="s">
        <v>2894</v>
      </c>
      <c r="C692" s="106">
        <v>3393</v>
      </c>
      <c r="D692" s="106" t="s">
        <v>1127</v>
      </c>
      <c r="E692" s="150">
        <v>233.95</v>
      </c>
      <c r="F692" s="150">
        <v>0</v>
      </c>
      <c r="G692" s="150">
        <v>0</v>
      </c>
      <c r="H692" s="150">
        <v>0</v>
      </c>
      <c r="I692" s="208">
        <f t="shared" si="12"/>
        <v>233.95</v>
      </c>
      <c r="J692" s="163" t="str">
        <f>VLOOKUP($C692,'CEDARS School FRPL'!$C$4:$F$2348,4,FALSE)</f>
        <v>Yes</v>
      </c>
      <c r="K692" s="140"/>
      <c r="L692" s="140"/>
      <c r="M692" s="141">
        <f>VLOOKUP($C692,'CEDARS School FRPL'!$C$4:$F$2348,3,FALSE)</f>
        <v>0.68799999999999994</v>
      </c>
      <c r="O692" s="199"/>
      <c r="P692" s="200"/>
    </row>
    <row r="693" spans="1:16">
      <c r="A693" s="112" t="s">
        <v>2401</v>
      </c>
      <c r="B693" s="112" t="s">
        <v>2894</v>
      </c>
      <c r="C693" s="106">
        <v>2677</v>
      </c>
      <c r="D693" s="106" t="s">
        <v>1125</v>
      </c>
      <c r="E693" s="150">
        <v>278.56</v>
      </c>
      <c r="F693" s="150">
        <v>0</v>
      </c>
      <c r="G693" s="150">
        <v>0</v>
      </c>
      <c r="H693" s="150">
        <v>0</v>
      </c>
      <c r="I693" s="208">
        <f t="shared" si="12"/>
        <v>278.56</v>
      </c>
      <c r="J693" s="163" t="str">
        <f>VLOOKUP($C693,'CEDARS School FRPL'!$C$4:$F$2348,4,FALSE)</f>
        <v>Yes</v>
      </c>
      <c r="K693" s="140"/>
      <c r="L693" s="140"/>
      <c r="M693" s="141">
        <f>VLOOKUP($C693,'CEDARS School FRPL'!$C$4:$F$2348,3,FALSE)</f>
        <v>0.64159999999999995</v>
      </c>
      <c r="O693" s="199"/>
      <c r="P693" s="200"/>
    </row>
    <row r="694" spans="1:16">
      <c r="A694" s="112" t="s">
        <v>2401</v>
      </c>
      <c r="B694" s="112" t="s">
        <v>2894</v>
      </c>
      <c r="C694" s="106">
        <v>5618</v>
      </c>
      <c r="D694" s="106" t="s">
        <v>3228</v>
      </c>
      <c r="E694" s="150">
        <v>1395.6</v>
      </c>
      <c r="F694" s="150">
        <v>0</v>
      </c>
      <c r="G694" s="150">
        <v>0</v>
      </c>
      <c r="H694" s="150">
        <v>0</v>
      </c>
      <c r="I694" s="208">
        <f t="shared" si="12"/>
        <v>1395.6</v>
      </c>
      <c r="J694" s="163" t="str">
        <f>VLOOKUP($C694,'CEDARS School FRPL'!$C$4:$F$2348,4,FALSE)</f>
        <v>No</v>
      </c>
      <c r="K694" s="140"/>
      <c r="L694" s="140"/>
      <c r="M694" s="141">
        <f>VLOOKUP($C694,'CEDARS School FRPL'!$C$4:$F$2348,3,FALSE)</f>
        <v>0.30559999999999998</v>
      </c>
      <c r="O694" s="199"/>
      <c r="P694" s="200"/>
    </row>
    <row r="695" spans="1:16">
      <c r="A695" s="112" t="s">
        <v>2337</v>
      </c>
      <c r="B695" s="112" t="s">
        <v>2895</v>
      </c>
      <c r="C695" s="106">
        <v>5336</v>
      </c>
      <c r="D695" s="106" t="s">
        <v>3137</v>
      </c>
      <c r="E695" s="150">
        <v>37.799999999999997</v>
      </c>
      <c r="F695" s="150">
        <v>0</v>
      </c>
      <c r="G695" s="150">
        <v>0</v>
      </c>
      <c r="H695" s="150">
        <v>0</v>
      </c>
      <c r="I695" s="208">
        <f t="shared" si="12"/>
        <v>37.799999999999997</v>
      </c>
      <c r="J695" s="163" t="str">
        <f>VLOOKUP($C695,'CEDARS School FRPL'!$C$4:$F$2348,4,FALSE)</f>
        <v>Yes</v>
      </c>
      <c r="K695" s="140"/>
      <c r="L695" s="140"/>
      <c r="M695" s="141">
        <f>VLOOKUP($C695,'CEDARS School FRPL'!$C$4:$F$2348,3,FALSE)</f>
        <v>0.77900000000000003</v>
      </c>
      <c r="O695" s="199"/>
      <c r="P695" s="200"/>
    </row>
    <row r="696" spans="1:16">
      <c r="A696" s="112" t="s">
        <v>2337</v>
      </c>
      <c r="B696" s="112" t="s">
        <v>2895</v>
      </c>
      <c r="C696" s="106">
        <v>2802</v>
      </c>
      <c r="D696" s="106" t="s">
        <v>467</v>
      </c>
      <c r="E696" s="150">
        <v>334.3</v>
      </c>
      <c r="F696" s="150">
        <v>0</v>
      </c>
      <c r="G696" s="150">
        <v>0</v>
      </c>
      <c r="H696" s="150">
        <v>0</v>
      </c>
      <c r="I696" s="208">
        <f t="shared" si="12"/>
        <v>334.3</v>
      </c>
      <c r="J696" s="163" t="str">
        <f>VLOOKUP($C696,'CEDARS School FRPL'!$C$4:$F$2348,4,FALSE)</f>
        <v>Yes</v>
      </c>
      <c r="K696" s="140"/>
      <c r="L696" s="140"/>
      <c r="M696" s="141">
        <f>VLOOKUP($C696,'CEDARS School FRPL'!$C$4:$F$2348,3,FALSE)</f>
        <v>0.73009999999999997</v>
      </c>
      <c r="O696" s="199"/>
      <c r="P696" s="200"/>
    </row>
    <row r="697" spans="1:16">
      <c r="A697" s="112" t="s">
        <v>2337</v>
      </c>
      <c r="B697" s="112" t="s">
        <v>2895</v>
      </c>
      <c r="C697" s="106">
        <v>2801</v>
      </c>
      <c r="D697" s="106" t="s">
        <v>466</v>
      </c>
      <c r="E697" s="150">
        <v>323.77</v>
      </c>
      <c r="F697" s="150">
        <v>17.61</v>
      </c>
      <c r="G697" s="150">
        <v>0</v>
      </c>
      <c r="H697" s="150">
        <v>0</v>
      </c>
      <c r="I697" s="208">
        <f t="shared" si="12"/>
        <v>341.38</v>
      </c>
      <c r="J697" s="163" t="str">
        <f>VLOOKUP($C697,'CEDARS School FRPL'!$C$4:$F$2348,4,FALSE)</f>
        <v>Yes</v>
      </c>
      <c r="K697" s="140"/>
      <c r="L697" s="140"/>
      <c r="M697" s="141">
        <f>VLOOKUP($C697,'CEDARS School FRPL'!$C$4:$F$2348,3,FALSE)</f>
        <v>0.70689999999999997</v>
      </c>
      <c r="O697" s="199"/>
      <c r="P697" s="200"/>
    </row>
    <row r="698" spans="1:16">
      <c r="A698" s="112" t="s">
        <v>2570</v>
      </c>
      <c r="B698" s="112" t="s">
        <v>2896</v>
      </c>
      <c r="C698" s="106">
        <v>1776</v>
      </c>
      <c r="D698" s="106" t="s">
        <v>2215</v>
      </c>
      <c r="E698" s="150">
        <v>26.35</v>
      </c>
      <c r="F698" s="150">
        <v>0</v>
      </c>
      <c r="G698" s="150">
        <v>2.2000000000000002</v>
      </c>
      <c r="H698" s="150">
        <v>0</v>
      </c>
      <c r="I698" s="208">
        <f t="shared" si="12"/>
        <v>28.55</v>
      </c>
      <c r="J698" s="163" t="str">
        <f>VLOOKUP($C698,'CEDARS School FRPL'!$C$4:$F$2348,4,FALSE)</f>
        <v>Yes</v>
      </c>
      <c r="K698" s="140"/>
      <c r="L698" s="140"/>
      <c r="M698" s="141">
        <f>VLOOKUP($C698,'CEDARS School FRPL'!$C$4:$F$2348,3,FALSE)</f>
        <v>0.84450000000000003</v>
      </c>
      <c r="O698" s="199"/>
      <c r="P698" s="200"/>
    </row>
    <row r="699" spans="1:16">
      <c r="A699" s="112" t="s">
        <v>2570</v>
      </c>
      <c r="B699" s="112" t="s">
        <v>2896</v>
      </c>
      <c r="C699" s="106">
        <v>2555</v>
      </c>
      <c r="D699" s="106" t="s">
        <v>2217</v>
      </c>
      <c r="E699" s="150">
        <v>968.93</v>
      </c>
      <c r="F699" s="150">
        <v>47.96</v>
      </c>
      <c r="G699" s="150">
        <v>0</v>
      </c>
      <c r="H699" s="150">
        <v>0</v>
      </c>
      <c r="I699" s="208">
        <f t="shared" si="12"/>
        <v>1016.89</v>
      </c>
      <c r="J699" s="163" t="str">
        <f>VLOOKUP($C699,'CEDARS School FRPL'!$C$4:$F$2348,4,FALSE)</f>
        <v>Yes</v>
      </c>
      <c r="K699" s="140"/>
      <c r="L699" s="140"/>
      <c r="M699" s="141">
        <f>VLOOKUP($C699,'CEDARS School FRPL'!$C$4:$F$2348,3,FALSE)</f>
        <v>0.82040000000000002</v>
      </c>
      <c r="O699" s="199"/>
      <c r="P699" s="200"/>
    </row>
    <row r="700" spans="1:16">
      <c r="A700" s="112" t="s">
        <v>2570</v>
      </c>
      <c r="B700" s="112" t="s">
        <v>2896</v>
      </c>
      <c r="C700" s="106">
        <v>3071</v>
      </c>
      <c r="D700" s="106" t="s">
        <v>2220</v>
      </c>
      <c r="E700" s="150">
        <v>891.18</v>
      </c>
      <c r="F700" s="150">
        <v>0</v>
      </c>
      <c r="G700" s="150">
        <v>0</v>
      </c>
      <c r="H700" s="150">
        <v>0</v>
      </c>
      <c r="I700" s="208">
        <f t="shared" si="12"/>
        <v>891.18</v>
      </c>
      <c r="J700" s="163" t="str">
        <f>VLOOKUP($C700,'CEDARS School FRPL'!$C$4:$F$2348,4,FALSE)</f>
        <v>Yes</v>
      </c>
      <c r="K700" s="140"/>
      <c r="L700" s="140"/>
      <c r="M700" s="141">
        <f>VLOOKUP($C700,'CEDARS School FRPL'!$C$4:$F$2348,3,FALSE)</f>
        <v>0.85670000000000002</v>
      </c>
      <c r="O700" s="199"/>
      <c r="P700" s="200"/>
    </row>
    <row r="701" spans="1:16">
      <c r="A701" s="112" t="s">
        <v>2570</v>
      </c>
      <c r="B701" s="112" t="s">
        <v>2896</v>
      </c>
      <c r="C701" s="106">
        <v>2345</v>
      </c>
      <c r="D701" s="106" t="s">
        <v>2216</v>
      </c>
      <c r="E701" s="150">
        <v>561.9</v>
      </c>
      <c r="F701" s="150">
        <v>0</v>
      </c>
      <c r="G701" s="150">
        <v>0</v>
      </c>
      <c r="H701" s="150">
        <v>0</v>
      </c>
      <c r="I701" s="208">
        <f t="shared" si="12"/>
        <v>561.9</v>
      </c>
      <c r="J701" s="163" t="str">
        <f>VLOOKUP($C701,'CEDARS School FRPL'!$C$4:$F$2348,4,FALSE)</f>
        <v>Yes</v>
      </c>
      <c r="K701" s="140"/>
      <c r="L701" s="140"/>
      <c r="M701" s="141">
        <f>VLOOKUP($C701,'CEDARS School FRPL'!$C$4:$F$2348,3,FALSE)</f>
        <v>0.90059999999999996</v>
      </c>
      <c r="O701" s="199"/>
      <c r="P701" s="200"/>
    </row>
    <row r="702" spans="1:16">
      <c r="A702" s="112" t="s">
        <v>2570</v>
      </c>
      <c r="B702" s="112" t="s">
        <v>2896</v>
      </c>
      <c r="C702" s="106">
        <v>3013</v>
      </c>
      <c r="D702" s="106" t="s">
        <v>2219</v>
      </c>
      <c r="E702" s="150">
        <v>492.61</v>
      </c>
      <c r="F702" s="150">
        <v>0</v>
      </c>
      <c r="G702" s="150">
        <v>0</v>
      </c>
      <c r="H702" s="150">
        <v>0</v>
      </c>
      <c r="I702" s="208">
        <f t="shared" si="12"/>
        <v>492.61</v>
      </c>
      <c r="J702" s="163" t="str">
        <f>VLOOKUP($C702,'CEDARS School FRPL'!$C$4:$F$2348,4,FALSE)</f>
        <v>Yes</v>
      </c>
      <c r="K702" s="140"/>
      <c r="L702" s="140"/>
      <c r="M702" s="141">
        <f>VLOOKUP($C702,'CEDARS School FRPL'!$C$4:$F$2348,3,FALSE)</f>
        <v>0.81830000000000003</v>
      </c>
      <c r="O702" s="199"/>
      <c r="P702" s="200"/>
    </row>
    <row r="703" spans="1:16">
      <c r="A703" s="112" t="s">
        <v>2570</v>
      </c>
      <c r="B703" s="112" t="s">
        <v>2896</v>
      </c>
      <c r="C703" s="106">
        <v>5399</v>
      </c>
      <c r="D703" s="106" t="s">
        <v>2221</v>
      </c>
      <c r="E703" s="150">
        <v>0</v>
      </c>
      <c r="F703" s="150">
        <v>0</v>
      </c>
      <c r="G703" s="150">
        <v>12.3</v>
      </c>
      <c r="H703" s="150">
        <v>0</v>
      </c>
      <c r="I703" s="208">
        <f t="shared" si="12"/>
        <v>12.3</v>
      </c>
      <c r="J703" s="163" t="str">
        <f>VLOOKUP($C703,'CEDARS School FRPL'!$C$4:$F$2348,4,FALSE)</f>
        <v>Yes</v>
      </c>
      <c r="K703" s="140"/>
      <c r="L703" s="140"/>
      <c r="M703" s="141">
        <f>VLOOKUP($C703,'CEDARS School FRPL'!$C$4:$F$2348,3,FALSE)</f>
        <v>0.75980000000000003</v>
      </c>
      <c r="O703" s="199"/>
      <c r="P703" s="200"/>
    </row>
    <row r="704" spans="1:16">
      <c r="A704" s="112" t="s">
        <v>2570</v>
      </c>
      <c r="B704" s="112" t="s">
        <v>2896</v>
      </c>
      <c r="C704" s="106">
        <v>2756</v>
      </c>
      <c r="D704" s="106" t="s">
        <v>2218</v>
      </c>
      <c r="E704" s="150">
        <v>520.1</v>
      </c>
      <c r="F704" s="150">
        <v>0</v>
      </c>
      <c r="G704" s="150">
        <v>0</v>
      </c>
      <c r="H704" s="150">
        <v>0</v>
      </c>
      <c r="I704" s="208">
        <f t="shared" si="12"/>
        <v>520.1</v>
      </c>
      <c r="J704" s="163" t="str">
        <f>VLOOKUP($C704,'CEDARS School FRPL'!$C$4:$F$2348,4,FALSE)</f>
        <v>Yes</v>
      </c>
      <c r="K704" s="140"/>
      <c r="L704" s="140"/>
      <c r="M704" s="141">
        <f>VLOOKUP($C704,'CEDARS School FRPL'!$C$4:$F$2348,3,FALSE)</f>
        <v>0.8276</v>
      </c>
      <c r="O704" s="199"/>
      <c r="P704" s="200"/>
    </row>
    <row r="705" spans="1:16">
      <c r="A705" s="112" t="s">
        <v>2574</v>
      </c>
      <c r="B705" s="112" t="s">
        <v>2897</v>
      </c>
      <c r="C705" s="106">
        <v>3314</v>
      </c>
      <c r="D705" s="106" t="s">
        <v>2244</v>
      </c>
      <c r="E705" s="150">
        <v>422.4</v>
      </c>
      <c r="F705" s="150">
        <v>17.88</v>
      </c>
      <c r="G705" s="150">
        <v>0</v>
      </c>
      <c r="H705" s="150">
        <v>0</v>
      </c>
      <c r="I705" s="208">
        <f t="shared" si="12"/>
        <v>440.28</v>
      </c>
      <c r="J705" s="163" t="str">
        <f>VLOOKUP($C705,'CEDARS School FRPL'!$C$4:$F$2348,4,FALSE)</f>
        <v>Yes</v>
      </c>
      <c r="K705" s="140"/>
      <c r="L705" s="140"/>
      <c r="M705" s="141">
        <f>VLOOKUP($C705,'CEDARS School FRPL'!$C$4:$F$2348,3,FALSE)</f>
        <v>0.85470000000000002</v>
      </c>
      <c r="O705" s="199"/>
      <c r="P705" s="200"/>
    </row>
    <row r="706" spans="1:16">
      <c r="A706" s="112" t="s">
        <v>2574</v>
      </c>
      <c r="B706" s="112" t="s">
        <v>2897</v>
      </c>
      <c r="C706" s="106">
        <v>2531</v>
      </c>
      <c r="D706" s="106" t="s">
        <v>2243</v>
      </c>
      <c r="E706" s="150">
        <v>462.7</v>
      </c>
      <c r="F706" s="150">
        <v>0</v>
      </c>
      <c r="G706" s="150">
        <v>0</v>
      </c>
      <c r="H706" s="150">
        <v>0</v>
      </c>
      <c r="I706" s="208">
        <f t="shared" si="12"/>
        <v>462.7</v>
      </c>
      <c r="J706" s="163" t="str">
        <f>VLOOKUP($C706,'CEDARS School FRPL'!$C$4:$F$2348,4,FALSE)</f>
        <v>Yes</v>
      </c>
      <c r="K706" s="140"/>
      <c r="L706" s="140"/>
      <c r="M706" s="141">
        <f>VLOOKUP($C706,'CEDARS School FRPL'!$C$4:$F$2348,3,FALSE)</f>
        <v>0.91520000000000001</v>
      </c>
      <c r="O706" s="199"/>
      <c r="P706" s="200"/>
    </row>
    <row r="707" spans="1:16">
      <c r="A707" s="112" t="s">
        <v>2574</v>
      </c>
      <c r="B707" s="112" t="s">
        <v>2897</v>
      </c>
      <c r="C707" s="106">
        <v>4535</v>
      </c>
      <c r="D707" s="106" t="s">
        <v>1788</v>
      </c>
      <c r="E707" s="150">
        <v>528.29999999999995</v>
      </c>
      <c r="F707" s="150">
        <v>0</v>
      </c>
      <c r="G707" s="150">
        <v>0</v>
      </c>
      <c r="H707" s="150">
        <v>0</v>
      </c>
      <c r="I707" s="208">
        <f t="shared" si="12"/>
        <v>528.29999999999995</v>
      </c>
      <c r="J707" s="163" t="str">
        <f>VLOOKUP($C707,'CEDARS School FRPL'!$C$4:$F$2348,4,FALSE)</f>
        <v>Yes</v>
      </c>
      <c r="K707" s="140"/>
      <c r="L707" s="140"/>
      <c r="M707" s="141">
        <f>VLOOKUP($C707,'CEDARS School FRPL'!$C$4:$F$2348,3,FALSE)</f>
        <v>0.90210000000000001</v>
      </c>
      <c r="O707" s="199"/>
      <c r="P707" s="200"/>
    </row>
    <row r="708" spans="1:16">
      <c r="A708" s="112" t="s">
        <v>2495</v>
      </c>
      <c r="B708" s="112" t="s">
        <v>2898</v>
      </c>
      <c r="C708" s="106">
        <v>5171</v>
      </c>
      <c r="D708" s="106" t="s">
        <v>1767</v>
      </c>
      <c r="E708" s="150">
        <v>134.5</v>
      </c>
      <c r="F708" s="150">
        <v>0</v>
      </c>
      <c r="G708" s="150">
        <v>0</v>
      </c>
      <c r="H708" s="150">
        <v>0</v>
      </c>
      <c r="I708" s="208">
        <f t="shared" ref="I708:I771" si="13">SUM(E708:H708)</f>
        <v>134.5</v>
      </c>
      <c r="J708" s="163" t="str">
        <f>VLOOKUP($C708,'CEDARS School FRPL'!$C$4:$F$2348,4,FALSE)</f>
        <v>Yes</v>
      </c>
      <c r="K708" s="140"/>
      <c r="L708" s="140"/>
      <c r="M708" s="141">
        <f>VLOOKUP($C708,'CEDARS School FRPL'!$C$4:$F$2348,3,FALSE)</f>
        <v>0.62050000000000005</v>
      </c>
      <c r="O708" s="199"/>
      <c r="P708" s="200"/>
    </row>
    <row r="709" spans="1:16">
      <c r="A709" s="112" t="s">
        <v>2495</v>
      </c>
      <c r="B709" s="112" t="s">
        <v>2898</v>
      </c>
      <c r="C709" s="106">
        <v>2580</v>
      </c>
      <c r="D709" s="106" t="s">
        <v>1763</v>
      </c>
      <c r="E709" s="150">
        <v>467.33</v>
      </c>
      <c r="F709" s="150">
        <v>11.370000000000001</v>
      </c>
      <c r="G709" s="150">
        <v>0</v>
      </c>
      <c r="H709" s="150">
        <v>0</v>
      </c>
      <c r="I709" s="208">
        <f t="shared" si="13"/>
        <v>478.7</v>
      </c>
      <c r="J709" s="163" t="str">
        <f>VLOOKUP($C709,'CEDARS School FRPL'!$C$4:$F$2348,4,FALSE)</f>
        <v>No</v>
      </c>
      <c r="K709" s="140"/>
      <c r="L709" s="140"/>
      <c r="M709" s="141">
        <f>VLOOKUP($C709,'CEDARS School FRPL'!$C$4:$F$2348,3,FALSE)</f>
        <v>0.35099999999999998</v>
      </c>
      <c r="O709" s="199"/>
      <c r="P709" s="200"/>
    </row>
    <row r="710" spans="1:16">
      <c r="A710" s="112" t="s">
        <v>2495</v>
      </c>
      <c r="B710" s="112" t="s">
        <v>2898</v>
      </c>
      <c r="C710" s="106">
        <v>4113</v>
      </c>
      <c r="D710" s="106" t="s">
        <v>1764</v>
      </c>
      <c r="E710" s="150">
        <v>472.38</v>
      </c>
      <c r="F710" s="150">
        <v>0</v>
      </c>
      <c r="G710" s="150">
        <v>0</v>
      </c>
      <c r="H710" s="150">
        <v>0</v>
      </c>
      <c r="I710" s="208">
        <f t="shared" si="13"/>
        <v>472.38</v>
      </c>
      <c r="J710" s="163" t="str">
        <f>VLOOKUP($C710,'CEDARS School FRPL'!$C$4:$F$2348,4,FALSE)</f>
        <v>No</v>
      </c>
      <c r="K710" s="140"/>
      <c r="L710" s="140"/>
      <c r="M710" s="141">
        <f>VLOOKUP($C710,'CEDARS School FRPL'!$C$4:$F$2348,3,FALSE)</f>
        <v>0.43840000000000001</v>
      </c>
      <c r="N710" s="202" t="s">
        <v>3380</v>
      </c>
      <c r="O710" s="199"/>
      <c r="P710" s="200"/>
    </row>
    <row r="711" spans="1:16">
      <c r="A711" s="112" t="s">
        <v>2495</v>
      </c>
      <c r="B711" s="112" t="s">
        <v>2898</v>
      </c>
      <c r="C711" s="106">
        <v>5349</v>
      </c>
      <c r="D711" s="106" t="s">
        <v>1768</v>
      </c>
      <c r="E711" s="150">
        <v>56.96</v>
      </c>
      <c r="F711" s="150">
        <v>0</v>
      </c>
      <c r="G711" s="150">
        <v>58.66</v>
      </c>
      <c r="H711" s="150">
        <v>0</v>
      </c>
      <c r="I711" s="208">
        <f t="shared" si="13"/>
        <v>115.62</v>
      </c>
      <c r="J711" s="163" t="str">
        <f>VLOOKUP($C711,'CEDARS School FRPL'!$C$4:$F$2348,4,FALSE)</f>
        <v>Yes</v>
      </c>
      <c r="K711" s="140"/>
      <c r="L711" s="140"/>
      <c r="M711" s="141">
        <f>VLOOKUP($C711,'CEDARS School FRPL'!$C$4:$F$2348,3,FALSE)</f>
        <v>0.67859999999999998</v>
      </c>
      <c r="N711" s="202" t="s">
        <v>3380</v>
      </c>
      <c r="O711" s="199"/>
      <c r="P711" s="200"/>
    </row>
    <row r="712" spans="1:16">
      <c r="A712" s="112" t="s">
        <v>2495</v>
      </c>
      <c r="B712" s="112" t="s">
        <v>2898</v>
      </c>
      <c r="C712" s="106">
        <v>4479</v>
      </c>
      <c r="D712" s="106" t="s">
        <v>1766</v>
      </c>
      <c r="E712" s="150">
        <v>416.75</v>
      </c>
      <c r="F712" s="150">
        <v>0</v>
      </c>
      <c r="G712" s="150">
        <v>0</v>
      </c>
      <c r="H712" s="150">
        <v>0</v>
      </c>
      <c r="I712" s="208">
        <f t="shared" si="13"/>
        <v>416.75</v>
      </c>
      <c r="J712" s="163" t="str">
        <f>VLOOKUP($C712,'CEDARS School FRPL'!$C$4:$F$2348,4,FALSE)</f>
        <v>No</v>
      </c>
      <c r="K712" s="140"/>
      <c r="L712" s="140"/>
      <c r="M712" s="141">
        <f>VLOOKUP($C712,'CEDARS School FRPL'!$C$4:$F$2348,3,FALSE)</f>
        <v>0.43519999999999998</v>
      </c>
      <c r="O712" s="199"/>
      <c r="P712" s="200"/>
    </row>
    <row r="713" spans="1:16">
      <c r="A713" s="112" t="s">
        <v>2495</v>
      </c>
      <c r="B713" s="112" t="s">
        <v>2898</v>
      </c>
      <c r="C713" s="106">
        <v>4330</v>
      </c>
      <c r="D713" s="106" t="s">
        <v>1765</v>
      </c>
      <c r="E713" s="150">
        <v>443.6</v>
      </c>
      <c r="F713" s="150">
        <v>0</v>
      </c>
      <c r="G713" s="150">
        <v>0</v>
      </c>
      <c r="H713" s="150">
        <v>0</v>
      </c>
      <c r="I713" s="208">
        <f t="shared" si="13"/>
        <v>443.6</v>
      </c>
      <c r="J713" s="163" t="str">
        <f>VLOOKUP($C713,'CEDARS School FRPL'!$C$4:$F$2348,4,FALSE)</f>
        <v>No</v>
      </c>
      <c r="K713" s="132"/>
      <c r="L713" s="132"/>
      <c r="M713" s="141">
        <f>VLOOKUP($C713,'CEDARS School FRPL'!$C$4:$F$2348,3,FALSE)</f>
        <v>0.4133</v>
      </c>
      <c r="O713" s="199"/>
      <c r="P713" s="200"/>
    </row>
    <row r="714" spans="1:16">
      <c r="A714" s="112" t="s">
        <v>2426</v>
      </c>
      <c r="B714" s="112" t="s">
        <v>2899</v>
      </c>
      <c r="C714" s="106">
        <v>2145</v>
      </c>
      <c r="D714" s="106" t="s">
        <v>1212</v>
      </c>
      <c r="E714" s="150">
        <v>195.4</v>
      </c>
      <c r="F714" s="150">
        <v>0</v>
      </c>
      <c r="G714" s="150">
        <v>0</v>
      </c>
      <c r="H714" s="150">
        <v>0</v>
      </c>
      <c r="I714" s="208">
        <f t="shared" si="13"/>
        <v>195.4</v>
      </c>
      <c r="J714" s="163" t="str">
        <f>VLOOKUP($C714,'CEDARS School FRPL'!$C$4:$F$2348,4,FALSE)</f>
        <v>No</v>
      </c>
      <c r="K714" s="140"/>
      <c r="L714" s="140"/>
      <c r="M714" s="141">
        <f>VLOOKUP($C714,'CEDARS School FRPL'!$C$4:$F$2348,3,FALSE)</f>
        <v>0.43440000000000001</v>
      </c>
      <c r="O714" s="199"/>
      <c r="P714" s="200"/>
    </row>
    <row r="715" spans="1:16">
      <c r="A715" s="112" t="s">
        <v>2499</v>
      </c>
      <c r="B715" s="112" t="s">
        <v>2900</v>
      </c>
      <c r="C715" s="106">
        <v>2097</v>
      </c>
      <c r="D715" s="106" t="s">
        <v>1833</v>
      </c>
      <c r="E715" s="150">
        <v>36.299999999999997</v>
      </c>
      <c r="F715" s="150">
        <v>0</v>
      </c>
      <c r="G715" s="150">
        <v>0</v>
      </c>
      <c r="H715" s="150">
        <v>0</v>
      </c>
      <c r="I715" s="208">
        <f t="shared" si="13"/>
        <v>36.299999999999997</v>
      </c>
      <c r="J715" s="163" t="str">
        <f>VLOOKUP($C715,'CEDARS School FRPL'!$C$4:$F$2348,4,FALSE)</f>
        <v>No</v>
      </c>
      <c r="K715" s="140"/>
      <c r="L715" s="140"/>
      <c r="M715" s="141">
        <f>VLOOKUP($C715,'CEDARS School FRPL'!$C$4:$F$2348,3,FALSE)</f>
        <v>0.17580000000000001</v>
      </c>
      <c r="O715" s="199"/>
      <c r="P715" s="200"/>
    </row>
    <row r="716" spans="1:16">
      <c r="A716" s="112" t="s">
        <v>2297</v>
      </c>
      <c r="B716" s="112" t="s">
        <v>2901</v>
      </c>
      <c r="C716" s="106">
        <v>2484</v>
      </c>
      <c r="D716" s="106" t="s">
        <v>212</v>
      </c>
      <c r="E716" s="150">
        <v>154.79</v>
      </c>
      <c r="F716" s="150">
        <v>0</v>
      </c>
      <c r="G716" s="150">
        <v>0</v>
      </c>
      <c r="H716" s="150">
        <v>0</v>
      </c>
      <c r="I716" s="208">
        <f t="shared" si="13"/>
        <v>154.79</v>
      </c>
      <c r="J716" s="163" t="str">
        <f>VLOOKUP($C716,'CEDARS School FRPL'!$C$4:$F$2348,4,FALSE)</f>
        <v>No</v>
      </c>
      <c r="K716" s="140"/>
      <c r="L716" s="140"/>
      <c r="M716" s="141">
        <f>VLOOKUP($C716,'CEDARS School FRPL'!$C$4:$F$2348,3,FALSE)</f>
        <v>0.44869999999999999</v>
      </c>
      <c r="O716" s="199"/>
      <c r="P716" s="200"/>
    </row>
    <row r="717" spans="1:16">
      <c r="A717" s="112" t="s">
        <v>2531</v>
      </c>
      <c r="B717" s="112" t="s">
        <v>2902</v>
      </c>
      <c r="C717" s="106">
        <v>2406</v>
      </c>
      <c r="D717" s="106" t="s">
        <v>2033</v>
      </c>
      <c r="E717" s="150">
        <v>597.52</v>
      </c>
      <c r="F717" s="150">
        <v>0</v>
      </c>
      <c r="G717" s="150">
        <v>0</v>
      </c>
      <c r="H717" s="150">
        <v>0</v>
      </c>
      <c r="I717" s="208">
        <f t="shared" si="13"/>
        <v>597.52</v>
      </c>
      <c r="J717" s="163" t="str">
        <f>VLOOKUP($C717,'CEDARS School FRPL'!$C$4:$F$2348,4,FALSE)</f>
        <v>No</v>
      </c>
      <c r="K717" s="140"/>
      <c r="L717" s="140"/>
      <c r="M717" s="141">
        <f>VLOOKUP($C717,'CEDARS School FRPL'!$C$4:$F$2348,3,FALSE)</f>
        <v>0.16839999999999999</v>
      </c>
      <c r="O717" s="199"/>
      <c r="P717" s="200"/>
    </row>
    <row r="718" spans="1:16">
      <c r="A718" s="112" t="s">
        <v>2423</v>
      </c>
      <c r="B718" s="112" t="s">
        <v>2903</v>
      </c>
      <c r="C718" s="106">
        <v>2743</v>
      </c>
      <c r="D718" s="106" t="s">
        <v>1204</v>
      </c>
      <c r="E718" s="150">
        <v>73.63</v>
      </c>
      <c r="F718" s="150">
        <v>0</v>
      </c>
      <c r="G718" s="150">
        <v>0</v>
      </c>
      <c r="H718" s="150">
        <v>0</v>
      </c>
      <c r="I718" s="208">
        <f t="shared" si="13"/>
        <v>73.63</v>
      </c>
      <c r="J718" s="163" t="str">
        <f>VLOOKUP($C718,'CEDARS School FRPL'!$C$4:$F$2348,4,FALSE)</f>
        <v>Yes</v>
      </c>
      <c r="K718" s="140"/>
      <c r="L718" s="140"/>
      <c r="M718" s="141">
        <f>VLOOKUP($C718,'CEDARS School FRPL'!$C$4:$F$2348,3,FALSE)</f>
        <v>0.5091</v>
      </c>
      <c r="O718" s="199"/>
      <c r="P718" s="200"/>
    </row>
    <row r="719" spans="1:16">
      <c r="A719" s="112" t="s">
        <v>2423</v>
      </c>
      <c r="B719" s="112" t="s">
        <v>2903</v>
      </c>
      <c r="C719" s="106">
        <v>3113</v>
      </c>
      <c r="D719" s="106" t="s">
        <v>1205</v>
      </c>
      <c r="E719" s="150">
        <v>45.63</v>
      </c>
      <c r="F719" s="150">
        <v>0.44</v>
      </c>
      <c r="G719" s="150">
        <v>0</v>
      </c>
      <c r="H719" s="150">
        <v>0</v>
      </c>
      <c r="I719" s="208">
        <f t="shared" si="13"/>
        <v>46.07</v>
      </c>
      <c r="J719" s="163" t="str">
        <f>VLOOKUP($C719,'CEDARS School FRPL'!$C$4:$F$2348,4,FALSE)</f>
        <v>Yes</v>
      </c>
      <c r="K719" s="140"/>
      <c r="L719" s="140"/>
      <c r="M719" s="141">
        <f>VLOOKUP($C719,'CEDARS School FRPL'!$C$4:$F$2348,3,FALSE)</f>
        <v>0.5333</v>
      </c>
      <c r="O719" s="199"/>
      <c r="P719" s="200"/>
    </row>
    <row r="720" spans="1:16">
      <c r="A720" s="112" t="s">
        <v>2573</v>
      </c>
      <c r="B720" s="112" t="s">
        <v>2904</v>
      </c>
      <c r="C720" s="106">
        <v>4559</v>
      </c>
      <c r="D720" s="106" t="s">
        <v>2241</v>
      </c>
      <c r="E720" s="150">
        <v>337.51</v>
      </c>
      <c r="F720" s="150">
        <v>6.14</v>
      </c>
      <c r="G720" s="150">
        <v>7.3</v>
      </c>
      <c r="H720" s="150">
        <v>0</v>
      </c>
      <c r="I720" s="208">
        <f t="shared" si="13"/>
        <v>350.95</v>
      </c>
      <c r="J720" s="163" t="str">
        <f>VLOOKUP($C720,'CEDARS School FRPL'!$C$4:$F$2348,4,FALSE)</f>
        <v>Yes</v>
      </c>
      <c r="K720" s="140"/>
      <c r="L720" s="140"/>
      <c r="M720" s="141">
        <f>VLOOKUP($C720,'CEDARS School FRPL'!$C$4:$F$2348,3,FALSE)</f>
        <v>0.80420000000000003</v>
      </c>
      <c r="O720" s="199"/>
      <c r="P720" s="200"/>
    </row>
    <row r="721" spans="1:16">
      <c r="A721" s="112" t="s">
        <v>2573</v>
      </c>
      <c r="B721" s="112" t="s">
        <v>2904</v>
      </c>
      <c r="C721" s="106">
        <v>2718</v>
      </c>
      <c r="D721" s="106" t="s">
        <v>2238</v>
      </c>
      <c r="E721" s="150">
        <v>184.2</v>
      </c>
      <c r="F721" s="150">
        <v>0</v>
      </c>
      <c r="G721" s="150">
        <v>0</v>
      </c>
      <c r="H721" s="150">
        <v>0</v>
      </c>
      <c r="I721" s="208">
        <f t="shared" si="13"/>
        <v>184.2</v>
      </c>
      <c r="J721" s="163" t="str">
        <f>VLOOKUP($C721,'CEDARS School FRPL'!$C$4:$F$2348,4,FALSE)</f>
        <v>Yes</v>
      </c>
      <c r="K721" s="140"/>
      <c r="L721" s="140"/>
      <c r="M721" s="141">
        <f>VLOOKUP($C721,'CEDARS School FRPL'!$C$4:$F$2348,3,FALSE)</f>
        <v>0.82099999999999995</v>
      </c>
      <c r="O721" s="199"/>
      <c r="P721" s="200"/>
    </row>
    <row r="722" spans="1:16">
      <c r="A722" s="112" t="s">
        <v>2573</v>
      </c>
      <c r="B722" s="112" t="s">
        <v>2904</v>
      </c>
      <c r="C722" s="106">
        <v>3072</v>
      </c>
      <c r="D722" s="106" t="s">
        <v>2239</v>
      </c>
      <c r="E722" s="150">
        <v>273.39999999999998</v>
      </c>
      <c r="F722" s="150">
        <v>0</v>
      </c>
      <c r="G722" s="150">
        <v>0</v>
      </c>
      <c r="H722" s="150">
        <v>0</v>
      </c>
      <c r="I722" s="208">
        <f t="shared" si="13"/>
        <v>273.39999999999998</v>
      </c>
      <c r="J722" s="163" t="str">
        <f>VLOOKUP($C722,'CEDARS School FRPL'!$C$4:$F$2348,4,FALSE)</f>
        <v>Yes</v>
      </c>
      <c r="K722" s="140"/>
      <c r="L722" s="140"/>
      <c r="M722" s="141">
        <f>VLOOKUP($C722,'CEDARS School FRPL'!$C$4:$F$2348,3,FALSE)</f>
        <v>0.7833</v>
      </c>
      <c r="O722" s="199"/>
      <c r="P722" s="200"/>
    </row>
    <row r="723" spans="1:16">
      <c r="A723" s="112" t="s">
        <v>2573</v>
      </c>
      <c r="B723" s="112" t="s">
        <v>2904</v>
      </c>
      <c r="C723" s="106">
        <v>3073</v>
      </c>
      <c r="D723" s="106" t="s">
        <v>2240</v>
      </c>
      <c r="E723" s="150">
        <v>242</v>
      </c>
      <c r="F723" s="150">
        <v>0</v>
      </c>
      <c r="G723" s="150">
        <v>0</v>
      </c>
      <c r="H723" s="150">
        <v>0</v>
      </c>
      <c r="I723" s="208">
        <f t="shared" si="13"/>
        <v>242</v>
      </c>
      <c r="J723" s="163" t="str">
        <f>VLOOKUP($C723,'CEDARS School FRPL'!$C$4:$F$2348,4,FALSE)</f>
        <v>Yes</v>
      </c>
      <c r="K723" s="140"/>
      <c r="L723" s="140"/>
      <c r="M723" s="141">
        <f>VLOOKUP($C723,'CEDARS School FRPL'!$C$4:$F$2348,3,FALSE)</f>
        <v>0.86170000000000002</v>
      </c>
      <c r="O723" s="199"/>
      <c r="P723" s="200"/>
    </row>
    <row r="724" spans="1:16">
      <c r="A724" s="112" t="s">
        <v>2363</v>
      </c>
      <c r="B724" s="112" t="s">
        <v>2905</v>
      </c>
      <c r="C724" s="106">
        <v>2765</v>
      </c>
      <c r="D724" s="106" t="s">
        <v>714</v>
      </c>
      <c r="E724" s="150">
        <v>331.3</v>
      </c>
      <c r="F724" s="150">
        <v>0</v>
      </c>
      <c r="G724" s="150">
        <v>0</v>
      </c>
      <c r="H724" s="150">
        <v>0</v>
      </c>
      <c r="I724" s="208">
        <f t="shared" si="13"/>
        <v>331.3</v>
      </c>
      <c r="J724" s="163" t="str">
        <f>VLOOKUP($C724,'CEDARS School FRPL'!$C$4:$F$2348,4,FALSE)</f>
        <v>Yes</v>
      </c>
      <c r="K724" s="140"/>
      <c r="L724" s="140"/>
      <c r="M724" s="141">
        <f>VLOOKUP($C724,'CEDARS School FRPL'!$C$4:$F$2348,3,FALSE)</f>
        <v>0.75519999999999998</v>
      </c>
      <c r="O724" s="199"/>
      <c r="P724" s="200"/>
    </row>
    <row r="725" spans="1:16">
      <c r="A725" s="112" t="s">
        <v>2363</v>
      </c>
      <c r="B725" s="112" t="s">
        <v>2905</v>
      </c>
      <c r="C725" s="106">
        <v>5028</v>
      </c>
      <c r="D725" s="106" t="s">
        <v>729</v>
      </c>
      <c r="E725" s="150">
        <v>215.3</v>
      </c>
      <c r="F725" s="150">
        <v>3.4</v>
      </c>
      <c r="G725" s="150">
        <v>0</v>
      </c>
      <c r="H725" s="150">
        <v>0</v>
      </c>
      <c r="I725" s="208">
        <f t="shared" si="13"/>
        <v>218.70000000000002</v>
      </c>
      <c r="J725" s="163" t="str">
        <f>VLOOKUP($C725,'CEDARS School FRPL'!$C$4:$F$2348,4,FALSE)</f>
        <v>Yes</v>
      </c>
      <c r="K725" s="140"/>
      <c r="L725" s="140"/>
      <c r="M725" s="141">
        <f>VLOOKUP($C725,'CEDARS School FRPL'!$C$4:$F$2348,3,FALSE)</f>
        <v>0.53469999999999995</v>
      </c>
      <c r="O725" s="199"/>
      <c r="P725" s="200"/>
    </row>
    <row r="726" spans="1:16">
      <c r="A726" s="112" t="s">
        <v>2363</v>
      </c>
      <c r="B726" s="112" t="s">
        <v>2905</v>
      </c>
      <c r="C726" s="106">
        <v>2982</v>
      </c>
      <c r="D726" s="106" t="s">
        <v>719</v>
      </c>
      <c r="E726" s="150">
        <v>497.91</v>
      </c>
      <c r="F726" s="150">
        <v>0</v>
      </c>
      <c r="G726" s="150">
        <v>0</v>
      </c>
      <c r="H726" s="150">
        <v>0</v>
      </c>
      <c r="I726" s="208">
        <f t="shared" si="13"/>
        <v>497.91</v>
      </c>
      <c r="J726" s="163" t="str">
        <f>VLOOKUP($C726,'CEDARS School FRPL'!$C$4:$F$2348,4,FALSE)</f>
        <v>Yes</v>
      </c>
      <c r="K726" s="140"/>
      <c r="L726" s="140"/>
      <c r="M726" s="141">
        <f>VLOOKUP($C726,'CEDARS School FRPL'!$C$4:$F$2348,3,FALSE)</f>
        <v>0.78390000000000004</v>
      </c>
      <c r="O726" s="199"/>
      <c r="P726" s="200"/>
    </row>
    <row r="727" spans="1:16">
      <c r="A727" s="112" t="s">
        <v>2363</v>
      </c>
      <c r="B727" s="112" t="s">
        <v>2905</v>
      </c>
      <c r="C727" s="106">
        <v>3163</v>
      </c>
      <c r="D727" s="106" t="s">
        <v>231</v>
      </c>
      <c r="E727" s="150">
        <v>778.39</v>
      </c>
      <c r="F727" s="150">
        <v>0</v>
      </c>
      <c r="G727" s="150">
        <v>0</v>
      </c>
      <c r="H727" s="150">
        <v>0</v>
      </c>
      <c r="I727" s="208">
        <f t="shared" si="13"/>
        <v>778.39</v>
      </c>
      <c r="J727" s="163" t="str">
        <f>VLOOKUP($C727,'CEDARS School FRPL'!$C$4:$F$2348,4,FALSE)</f>
        <v>Yes</v>
      </c>
      <c r="K727" s="140"/>
      <c r="L727" s="140"/>
      <c r="M727" s="141">
        <f>VLOOKUP($C727,'CEDARS School FRPL'!$C$4:$F$2348,3,FALSE)</f>
        <v>0.82820000000000005</v>
      </c>
      <c r="O727" s="199"/>
      <c r="P727" s="200"/>
    </row>
    <row r="728" spans="1:16">
      <c r="A728" s="112" t="s">
        <v>2363</v>
      </c>
      <c r="B728" s="112" t="s">
        <v>2905</v>
      </c>
      <c r="C728" s="106">
        <v>2926</v>
      </c>
      <c r="D728" s="106" t="s">
        <v>717</v>
      </c>
      <c r="E728" s="150">
        <v>417.29</v>
      </c>
      <c r="F728" s="150">
        <v>0</v>
      </c>
      <c r="G728" s="150">
        <v>0</v>
      </c>
      <c r="H728" s="150">
        <v>0</v>
      </c>
      <c r="I728" s="208">
        <f t="shared" si="13"/>
        <v>417.29</v>
      </c>
      <c r="J728" s="163" t="str">
        <f>VLOOKUP($C728,'CEDARS School FRPL'!$C$4:$F$2348,4,FALSE)</f>
        <v>Yes</v>
      </c>
      <c r="K728" s="140"/>
      <c r="L728" s="140"/>
      <c r="M728" s="141">
        <f>VLOOKUP($C728,'CEDARS School FRPL'!$C$4:$F$2348,3,FALSE)</f>
        <v>0.7712</v>
      </c>
      <c r="O728" s="199"/>
      <c r="P728" s="200"/>
    </row>
    <row r="729" spans="1:16">
      <c r="A729" s="112" t="s">
        <v>2363</v>
      </c>
      <c r="B729" s="112" t="s">
        <v>2905</v>
      </c>
      <c r="C729" s="106">
        <v>3098</v>
      </c>
      <c r="D729" s="106" t="s">
        <v>59</v>
      </c>
      <c r="E729" s="150">
        <v>715.69</v>
      </c>
      <c r="F729" s="150">
        <v>0</v>
      </c>
      <c r="G729" s="150">
        <v>0</v>
      </c>
      <c r="H729" s="150">
        <v>0</v>
      </c>
      <c r="I729" s="208">
        <f t="shared" si="13"/>
        <v>715.69</v>
      </c>
      <c r="J729" s="163" t="str">
        <f>VLOOKUP($C729,'CEDARS School FRPL'!$C$4:$F$2348,4,FALSE)</f>
        <v>Yes</v>
      </c>
      <c r="K729" s="140"/>
      <c r="L729" s="140"/>
      <c r="M729" s="141">
        <f>VLOOKUP($C729,'CEDARS School FRPL'!$C$4:$F$2348,3,FALSE)</f>
        <v>0.79659999999999997</v>
      </c>
      <c r="O729" s="199"/>
      <c r="P729" s="200"/>
    </row>
    <row r="730" spans="1:16">
      <c r="A730" s="112" t="s">
        <v>2363</v>
      </c>
      <c r="B730" s="112" t="s">
        <v>2905</v>
      </c>
      <c r="C730" s="106">
        <v>1539</v>
      </c>
      <c r="D730" s="106" t="s">
        <v>706</v>
      </c>
      <c r="E730" s="150">
        <v>160.49</v>
      </c>
      <c r="F730" s="150">
        <v>25.84</v>
      </c>
      <c r="G730" s="150">
        <v>0</v>
      </c>
      <c r="H730" s="150">
        <v>0</v>
      </c>
      <c r="I730" s="208">
        <f t="shared" si="13"/>
        <v>186.33</v>
      </c>
      <c r="J730" s="163" t="str">
        <f>VLOOKUP($C730,'CEDARS School FRPL'!$C$4:$F$2348,4,FALSE)</f>
        <v>No</v>
      </c>
      <c r="K730" s="140"/>
      <c r="L730" s="140"/>
      <c r="M730" s="141">
        <f>VLOOKUP($C730,'CEDARS School FRPL'!$C$4:$F$2348,3,FALSE)</f>
        <v>0.4098</v>
      </c>
      <c r="O730" s="199"/>
      <c r="P730" s="200"/>
    </row>
    <row r="731" spans="1:16">
      <c r="A731" s="112" t="s">
        <v>2363</v>
      </c>
      <c r="B731" s="112" t="s">
        <v>2905</v>
      </c>
      <c r="C731" s="106">
        <v>2418</v>
      </c>
      <c r="D731" s="106" t="s">
        <v>710</v>
      </c>
      <c r="E731" s="150">
        <v>516.86</v>
      </c>
      <c r="F731" s="150">
        <v>0</v>
      </c>
      <c r="G731" s="150">
        <v>0</v>
      </c>
      <c r="H731" s="150">
        <v>0</v>
      </c>
      <c r="I731" s="208">
        <f t="shared" si="13"/>
        <v>516.86</v>
      </c>
      <c r="J731" s="163" t="str">
        <f>VLOOKUP($C731,'CEDARS School FRPL'!$C$4:$F$2348,4,FALSE)</f>
        <v>Yes</v>
      </c>
      <c r="K731" s="140"/>
      <c r="L731" s="140"/>
      <c r="M731" s="141">
        <f>VLOOKUP($C731,'CEDARS School FRPL'!$C$4:$F$2348,3,FALSE)</f>
        <v>0.56040000000000001</v>
      </c>
      <c r="O731" s="199"/>
      <c r="P731" s="200"/>
    </row>
    <row r="732" spans="1:16">
      <c r="A732" s="112" t="s">
        <v>2363</v>
      </c>
      <c r="B732" s="112" t="s">
        <v>2905</v>
      </c>
      <c r="C732" s="106">
        <v>3099</v>
      </c>
      <c r="D732" s="106" t="s">
        <v>223</v>
      </c>
      <c r="E732" s="150">
        <v>913.1</v>
      </c>
      <c r="F732" s="150">
        <v>76.819999999999993</v>
      </c>
      <c r="G732" s="150">
        <v>0</v>
      </c>
      <c r="H732" s="150">
        <v>0</v>
      </c>
      <c r="I732" s="208">
        <f t="shared" si="13"/>
        <v>989.92000000000007</v>
      </c>
      <c r="J732" s="163" t="str">
        <f>VLOOKUP($C732,'CEDARS School FRPL'!$C$4:$F$2348,4,FALSE)</f>
        <v>Yes</v>
      </c>
      <c r="K732" s="132"/>
      <c r="L732" s="132"/>
      <c r="M732" s="141">
        <f>VLOOKUP($C732,'CEDARS School FRPL'!$C$4:$F$2348,3,FALSE)</f>
        <v>0.77449999999999997</v>
      </c>
      <c r="O732" s="199"/>
      <c r="P732" s="200"/>
    </row>
    <row r="733" spans="1:16">
      <c r="A733" s="112" t="s">
        <v>2363</v>
      </c>
      <c r="B733" s="112" t="s">
        <v>2905</v>
      </c>
      <c r="C733" s="106">
        <v>5551</v>
      </c>
      <c r="D733" s="106" t="s">
        <v>1517</v>
      </c>
      <c r="E733" s="150">
        <v>981.4</v>
      </c>
      <c r="F733" s="150">
        <v>0</v>
      </c>
      <c r="G733" s="150">
        <v>0</v>
      </c>
      <c r="H733" s="150">
        <v>0</v>
      </c>
      <c r="I733" s="208">
        <f t="shared" si="13"/>
        <v>981.4</v>
      </c>
      <c r="J733" s="163" t="str">
        <f>VLOOKUP($C733,'CEDARS School FRPL'!$C$4:$F$2348,4,FALSE)</f>
        <v>Yes</v>
      </c>
      <c r="K733" s="140"/>
      <c r="L733" s="140"/>
      <c r="M733" s="141">
        <f>VLOOKUP($C733,'CEDARS School FRPL'!$C$4:$F$2348,3,FALSE)</f>
        <v>0.82709999999999995</v>
      </c>
      <c r="O733" s="199"/>
      <c r="P733" s="200"/>
    </row>
    <row r="734" spans="1:16">
      <c r="A734" s="112" t="s">
        <v>2363</v>
      </c>
      <c r="B734" s="112" t="s">
        <v>2905</v>
      </c>
      <c r="C734" s="106">
        <v>2844</v>
      </c>
      <c r="D734" s="106" t="s">
        <v>716</v>
      </c>
      <c r="E734" s="150">
        <v>397.14</v>
      </c>
      <c r="F734" s="150">
        <v>0</v>
      </c>
      <c r="G734" s="150">
        <v>0</v>
      </c>
      <c r="H734" s="150">
        <v>0</v>
      </c>
      <c r="I734" s="208">
        <f t="shared" si="13"/>
        <v>397.14</v>
      </c>
      <c r="J734" s="163" t="str">
        <f>VLOOKUP($C734,'CEDARS School FRPL'!$C$4:$F$2348,4,FALSE)</f>
        <v>Yes</v>
      </c>
      <c r="K734" s="140"/>
      <c r="L734" s="140"/>
      <c r="M734" s="141">
        <f>VLOOKUP($C734,'CEDARS School FRPL'!$C$4:$F$2348,3,FALSE)</f>
        <v>0.5131</v>
      </c>
      <c r="O734" s="199"/>
      <c r="P734" s="200"/>
    </row>
    <row r="735" spans="1:16">
      <c r="A735" s="112" t="s">
        <v>2363</v>
      </c>
      <c r="B735" s="112" t="s">
        <v>2905</v>
      </c>
      <c r="C735" s="106">
        <v>2699</v>
      </c>
      <c r="D735" s="106" t="s">
        <v>712</v>
      </c>
      <c r="E735" s="150">
        <v>446.84</v>
      </c>
      <c r="F735" s="150">
        <v>0</v>
      </c>
      <c r="G735" s="150">
        <v>0</v>
      </c>
      <c r="H735" s="150">
        <v>0</v>
      </c>
      <c r="I735" s="208">
        <f t="shared" si="13"/>
        <v>446.84</v>
      </c>
      <c r="J735" s="163" t="str">
        <f>VLOOKUP($C735,'CEDARS School FRPL'!$C$4:$F$2348,4,FALSE)</f>
        <v>Yes</v>
      </c>
      <c r="K735" s="140"/>
      <c r="L735" s="140"/>
      <c r="M735" s="141">
        <f>VLOOKUP($C735,'CEDARS School FRPL'!$C$4:$F$2348,3,FALSE)</f>
        <v>0.74450000000000005</v>
      </c>
      <c r="O735" s="199"/>
      <c r="P735" s="200"/>
    </row>
    <row r="736" spans="1:16">
      <c r="A736" s="112" t="s">
        <v>2363</v>
      </c>
      <c r="B736" s="112" t="s">
        <v>2905</v>
      </c>
      <c r="C736" s="106">
        <v>2325</v>
      </c>
      <c r="D736" s="106" t="s">
        <v>709</v>
      </c>
      <c r="E736" s="150">
        <v>901.56</v>
      </c>
      <c r="F736" s="150">
        <v>45.93</v>
      </c>
      <c r="G736" s="150">
        <v>0</v>
      </c>
      <c r="H736" s="150">
        <v>0</v>
      </c>
      <c r="I736" s="208">
        <f t="shared" si="13"/>
        <v>947.4899999999999</v>
      </c>
      <c r="J736" s="163" t="str">
        <f>VLOOKUP($C736,'CEDARS School FRPL'!$C$4:$F$2348,4,FALSE)</f>
        <v>Yes</v>
      </c>
      <c r="K736" s="140"/>
      <c r="L736" s="140"/>
      <c r="M736" s="141">
        <f>VLOOKUP($C736,'CEDARS School FRPL'!$C$4:$F$2348,3,FALSE)</f>
        <v>0.69440000000000002</v>
      </c>
      <c r="O736" s="199"/>
      <c r="P736" s="200"/>
    </row>
    <row r="737" spans="1:16">
      <c r="A737" s="112" t="s">
        <v>2363</v>
      </c>
      <c r="B737" s="112" t="s">
        <v>2905</v>
      </c>
      <c r="C737" s="106">
        <v>5371</v>
      </c>
      <c r="D737" s="106" t="s">
        <v>732</v>
      </c>
      <c r="E737" s="150">
        <v>0</v>
      </c>
      <c r="F737" s="150">
        <v>6.91</v>
      </c>
      <c r="G737" s="150">
        <v>0</v>
      </c>
      <c r="H737" s="150">
        <v>0</v>
      </c>
      <c r="I737" s="208">
        <f t="shared" si="13"/>
        <v>6.91</v>
      </c>
      <c r="J737" s="163" t="str">
        <f>VLOOKUP($C737,'CEDARS School FRPL'!$C$4:$F$2348,4,FALSE)</f>
        <v>No</v>
      </c>
      <c r="K737" s="140"/>
      <c r="L737" s="140"/>
      <c r="M737" s="141">
        <f>VLOOKUP($C737,'CEDARS School FRPL'!$C$4:$F$2348,3,FALSE)</f>
        <v>0.1143</v>
      </c>
      <c r="O737" s="199"/>
      <c r="P737" s="200"/>
    </row>
    <row r="738" spans="1:16">
      <c r="A738" s="112" t="s">
        <v>2363</v>
      </c>
      <c r="B738" s="112" t="s">
        <v>2905</v>
      </c>
      <c r="C738" s="106">
        <v>5370</v>
      </c>
      <c r="D738" s="106" t="s">
        <v>731</v>
      </c>
      <c r="E738" s="150">
        <v>0</v>
      </c>
      <c r="F738" s="150">
        <v>0</v>
      </c>
      <c r="G738" s="150">
        <v>264.14999999999998</v>
      </c>
      <c r="H738" s="150">
        <v>0</v>
      </c>
      <c r="I738" s="208">
        <f t="shared" si="13"/>
        <v>264.14999999999998</v>
      </c>
      <c r="J738" s="163" t="str">
        <f>VLOOKUP($C738,'CEDARS School FRPL'!$C$4:$F$2348,4,FALSE)</f>
        <v>No</v>
      </c>
      <c r="K738" s="140"/>
      <c r="L738" s="140"/>
      <c r="M738" s="141">
        <f>VLOOKUP($C738,'CEDARS School FRPL'!$C$4:$F$2348,3,FALSE)</f>
        <v>0.36</v>
      </c>
      <c r="O738" s="199"/>
      <c r="P738" s="200"/>
    </row>
    <row r="739" spans="1:16">
      <c r="A739" s="112" t="s">
        <v>2363</v>
      </c>
      <c r="B739" s="112" t="s">
        <v>2905</v>
      </c>
      <c r="C739" s="106">
        <v>3165</v>
      </c>
      <c r="D739" s="106" t="s">
        <v>723</v>
      </c>
      <c r="E739" s="150">
        <v>446.8</v>
      </c>
      <c r="F739" s="150">
        <v>0</v>
      </c>
      <c r="G739" s="150">
        <v>0</v>
      </c>
      <c r="H739" s="150">
        <v>0</v>
      </c>
      <c r="I739" s="208">
        <f t="shared" si="13"/>
        <v>446.8</v>
      </c>
      <c r="J739" s="163" t="str">
        <f>VLOOKUP($C739,'CEDARS School FRPL'!$C$4:$F$2348,4,FALSE)</f>
        <v>Yes</v>
      </c>
      <c r="K739" s="140"/>
      <c r="L739" s="140"/>
      <c r="M739" s="141">
        <f>VLOOKUP($C739,'CEDARS School FRPL'!$C$4:$F$2348,3,FALSE)</f>
        <v>0.78769999999999996</v>
      </c>
      <c r="O739" s="199"/>
      <c r="P739" s="200"/>
    </row>
    <row r="740" spans="1:16">
      <c r="A740" s="112" t="s">
        <v>2363</v>
      </c>
      <c r="B740" s="112" t="s">
        <v>2905</v>
      </c>
      <c r="C740" s="106">
        <v>3278</v>
      </c>
      <c r="D740" s="106" t="s">
        <v>724</v>
      </c>
      <c r="E740" s="150">
        <v>389.64</v>
      </c>
      <c r="F740" s="150">
        <v>0</v>
      </c>
      <c r="G740" s="150">
        <v>0</v>
      </c>
      <c r="H740" s="150">
        <v>0</v>
      </c>
      <c r="I740" s="208">
        <f t="shared" si="13"/>
        <v>389.64</v>
      </c>
      <c r="J740" s="163" t="str">
        <f>VLOOKUP($C740,'CEDARS School FRPL'!$C$4:$F$2348,4,FALSE)</f>
        <v>Yes</v>
      </c>
      <c r="K740" s="140"/>
      <c r="L740" s="140"/>
      <c r="M740" s="141">
        <f>VLOOKUP($C740,'CEDARS School FRPL'!$C$4:$F$2348,3,FALSE)</f>
        <v>0.82699999999999996</v>
      </c>
      <c r="O740" s="199"/>
      <c r="P740" s="200"/>
    </row>
    <row r="741" spans="1:16">
      <c r="A741" s="112" t="s">
        <v>2363</v>
      </c>
      <c r="B741" s="112" t="s">
        <v>2905</v>
      </c>
      <c r="C741" s="106">
        <v>3097</v>
      </c>
      <c r="D741" s="106" t="s">
        <v>722</v>
      </c>
      <c r="E741" s="150">
        <v>530.6</v>
      </c>
      <c r="F741" s="150">
        <v>0</v>
      </c>
      <c r="G741" s="150">
        <v>0</v>
      </c>
      <c r="H741" s="150">
        <v>0</v>
      </c>
      <c r="I741" s="208">
        <f t="shared" si="13"/>
        <v>530.6</v>
      </c>
      <c r="J741" s="163" t="str">
        <f>VLOOKUP($C741,'CEDARS School FRPL'!$C$4:$F$2348,4,FALSE)</f>
        <v>No</v>
      </c>
      <c r="K741" s="140"/>
      <c r="L741" s="140"/>
      <c r="M741" s="141">
        <f>VLOOKUP($C741,'CEDARS School FRPL'!$C$4:$F$2348,3,FALSE)</f>
        <v>0.35780000000000001</v>
      </c>
      <c r="O741" s="199"/>
      <c r="P741" s="200"/>
    </row>
    <row r="742" spans="1:16">
      <c r="A742" s="112" t="s">
        <v>2363</v>
      </c>
      <c r="B742" s="112" t="s">
        <v>2905</v>
      </c>
      <c r="C742" s="106">
        <v>2734</v>
      </c>
      <c r="D742" s="106" t="s">
        <v>713</v>
      </c>
      <c r="E742" s="150">
        <v>500.7</v>
      </c>
      <c r="F742" s="150">
        <v>0</v>
      </c>
      <c r="G742" s="150">
        <v>0</v>
      </c>
      <c r="H742" s="150">
        <v>0</v>
      </c>
      <c r="I742" s="208">
        <f t="shared" si="13"/>
        <v>500.7</v>
      </c>
      <c r="J742" s="163" t="str">
        <f>VLOOKUP($C742,'CEDARS School FRPL'!$C$4:$F$2348,4,FALSE)</f>
        <v>Yes</v>
      </c>
      <c r="K742" s="140"/>
      <c r="L742" s="140"/>
      <c r="M742" s="141">
        <f>VLOOKUP($C742,'CEDARS School FRPL'!$C$4:$F$2348,3,FALSE)</f>
        <v>0.79430000000000001</v>
      </c>
      <c r="O742" s="199"/>
      <c r="P742" s="200"/>
    </row>
    <row r="743" spans="1:16">
      <c r="A743" s="112" t="s">
        <v>2363</v>
      </c>
      <c r="B743" s="112" t="s">
        <v>2905</v>
      </c>
      <c r="C743" s="106">
        <v>2984</v>
      </c>
      <c r="D743" s="106" t="s">
        <v>443</v>
      </c>
      <c r="E743" s="150">
        <v>574.9</v>
      </c>
      <c r="F743" s="150">
        <v>0</v>
      </c>
      <c r="G743" s="150">
        <v>0</v>
      </c>
      <c r="H743" s="150">
        <v>0</v>
      </c>
      <c r="I743" s="208">
        <f t="shared" si="13"/>
        <v>574.9</v>
      </c>
      <c r="J743" s="163" t="str">
        <f>VLOOKUP($C743,'CEDARS School FRPL'!$C$4:$F$2348,4,FALSE)</f>
        <v>Yes</v>
      </c>
      <c r="K743" s="140"/>
      <c r="L743" s="140"/>
      <c r="M743" s="141">
        <f>VLOOKUP($C743,'CEDARS School FRPL'!$C$4:$F$2348,3,FALSE)</f>
        <v>0.78039999999999998</v>
      </c>
      <c r="O743" s="199"/>
      <c r="P743" s="200"/>
    </row>
    <row r="744" spans="1:16">
      <c r="A744" s="112" t="s">
        <v>2363</v>
      </c>
      <c r="B744" s="112" t="s">
        <v>2905</v>
      </c>
      <c r="C744" s="106">
        <v>3279</v>
      </c>
      <c r="D744" s="106" t="s">
        <v>725</v>
      </c>
      <c r="E744" s="150">
        <v>1433.56</v>
      </c>
      <c r="F744" s="150">
        <v>194.12</v>
      </c>
      <c r="G744" s="150">
        <v>0</v>
      </c>
      <c r="H744" s="150">
        <v>0</v>
      </c>
      <c r="I744" s="208">
        <f t="shared" si="13"/>
        <v>1627.6799999999998</v>
      </c>
      <c r="J744" s="163" t="str">
        <f>VLOOKUP($C744,'CEDARS School FRPL'!$C$4:$F$2348,4,FALSE)</f>
        <v>Yes</v>
      </c>
      <c r="K744" s="140"/>
      <c r="L744" s="140"/>
      <c r="M744" s="141">
        <f>VLOOKUP($C744,'CEDARS School FRPL'!$C$4:$F$2348,3,FALSE)</f>
        <v>0.55710000000000004</v>
      </c>
      <c r="O744" s="199"/>
      <c r="P744" s="200"/>
    </row>
    <row r="745" spans="1:16">
      <c r="A745" s="112" t="s">
        <v>2363</v>
      </c>
      <c r="B745" s="112" t="s">
        <v>2905</v>
      </c>
      <c r="C745" s="106">
        <v>2144</v>
      </c>
      <c r="D745" s="106" t="s">
        <v>708</v>
      </c>
      <c r="E745" s="150">
        <v>453.3</v>
      </c>
      <c r="F745" s="150">
        <v>0</v>
      </c>
      <c r="G745" s="150">
        <v>0</v>
      </c>
      <c r="H745" s="150">
        <v>0</v>
      </c>
      <c r="I745" s="208">
        <f t="shared" si="13"/>
        <v>453.3</v>
      </c>
      <c r="J745" s="163" t="str">
        <f>VLOOKUP($C745,'CEDARS School FRPL'!$C$4:$F$2348,4,FALSE)</f>
        <v>Yes</v>
      </c>
      <c r="K745" s="140"/>
      <c r="L745" s="140"/>
      <c r="M745" s="141">
        <f>VLOOKUP($C745,'CEDARS School FRPL'!$C$4:$F$2348,3,FALSE)</f>
        <v>0.73719999999999997</v>
      </c>
      <c r="O745" s="199"/>
      <c r="P745" s="200"/>
    </row>
    <row r="746" spans="1:16">
      <c r="A746" s="112" t="s">
        <v>2363</v>
      </c>
      <c r="B746" s="112" t="s">
        <v>2905</v>
      </c>
      <c r="C746" s="106">
        <v>1972</v>
      </c>
      <c r="D746" s="106" t="s">
        <v>707</v>
      </c>
      <c r="E746" s="150">
        <v>166.49</v>
      </c>
      <c r="F746" s="150">
        <v>1.04</v>
      </c>
      <c r="G746" s="150">
        <v>0</v>
      </c>
      <c r="H746" s="150">
        <v>0</v>
      </c>
      <c r="I746" s="208">
        <f t="shared" si="13"/>
        <v>167.53</v>
      </c>
      <c r="J746" s="163" t="str">
        <f>VLOOKUP($C746,'CEDARS School FRPL'!$C$4:$F$2348,4,FALSE)</f>
        <v>Yes</v>
      </c>
      <c r="K746" s="140"/>
      <c r="L746" s="140"/>
      <c r="M746" s="141">
        <f>VLOOKUP($C746,'CEDARS School FRPL'!$C$4:$F$2348,3,FALSE)</f>
        <v>0.77769999999999995</v>
      </c>
      <c r="O746" s="199"/>
      <c r="P746" s="200"/>
    </row>
    <row r="747" spans="1:16">
      <c r="A747" s="112" t="s">
        <v>2363</v>
      </c>
      <c r="B747" s="112" t="s">
        <v>2905</v>
      </c>
      <c r="C747" s="106">
        <v>2983</v>
      </c>
      <c r="D747" s="106" t="s">
        <v>720</v>
      </c>
      <c r="E747" s="150">
        <v>512.6</v>
      </c>
      <c r="F747" s="150">
        <v>0</v>
      </c>
      <c r="G747" s="150">
        <v>0</v>
      </c>
      <c r="H747" s="150">
        <v>0</v>
      </c>
      <c r="I747" s="208">
        <f t="shared" si="13"/>
        <v>512.6</v>
      </c>
      <c r="J747" s="163" t="str">
        <f>VLOOKUP($C747,'CEDARS School FRPL'!$C$4:$F$2348,4,FALSE)</f>
        <v>No</v>
      </c>
      <c r="K747" s="140"/>
      <c r="L747" s="140"/>
      <c r="M747" s="141">
        <f>VLOOKUP($C747,'CEDARS School FRPL'!$C$4:$F$2348,3,FALSE)</f>
        <v>0.3962</v>
      </c>
      <c r="O747" s="199"/>
      <c r="P747" s="200"/>
    </row>
    <row r="748" spans="1:16">
      <c r="A748" s="112" t="s">
        <v>2363</v>
      </c>
      <c r="B748" s="112" t="s">
        <v>2905</v>
      </c>
      <c r="C748" s="106">
        <v>3333</v>
      </c>
      <c r="D748" s="106" t="s">
        <v>241</v>
      </c>
      <c r="E748" s="150">
        <v>736.09</v>
      </c>
      <c r="F748" s="150">
        <v>0</v>
      </c>
      <c r="G748" s="150">
        <v>0</v>
      </c>
      <c r="H748" s="150">
        <v>0</v>
      </c>
      <c r="I748" s="208">
        <f t="shared" si="13"/>
        <v>736.09</v>
      </c>
      <c r="J748" s="163" t="str">
        <f>VLOOKUP($C748,'CEDARS School FRPL'!$C$4:$F$2348,4,FALSE)</f>
        <v>Yes</v>
      </c>
      <c r="K748" s="140"/>
      <c r="L748" s="140"/>
      <c r="M748" s="141">
        <f>VLOOKUP($C748,'CEDARS School FRPL'!$C$4:$F$2348,3,FALSE)</f>
        <v>0.71020000000000005</v>
      </c>
      <c r="O748" s="199"/>
      <c r="P748" s="200"/>
    </row>
    <row r="749" spans="1:16">
      <c r="A749" s="112" t="s">
        <v>2363</v>
      </c>
      <c r="B749" s="112" t="s">
        <v>2905</v>
      </c>
      <c r="C749" s="106">
        <v>3335</v>
      </c>
      <c r="D749" s="106" t="s">
        <v>726</v>
      </c>
      <c r="E749" s="150">
        <v>419.4</v>
      </c>
      <c r="F749" s="150">
        <v>0</v>
      </c>
      <c r="G749" s="150">
        <v>0</v>
      </c>
      <c r="H749" s="150">
        <v>0</v>
      </c>
      <c r="I749" s="208">
        <f t="shared" si="13"/>
        <v>419.4</v>
      </c>
      <c r="J749" s="163" t="str">
        <f>VLOOKUP($C749,'CEDARS School FRPL'!$C$4:$F$2348,4,FALSE)</f>
        <v>Yes</v>
      </c>
      <c r="M749" s="141">
        <f>VLOOKUP($C749,'CEDARS School FRPL'!$C$4:$F$2348,3,FALSE)</f>
        <v>0.70920000000000005</v>
      </c>
      <c r="O749" s="199"/>
      <c r="P749" s="200"/>
    </row>
    <row r="750" spans="1:16">
      <c r="A750" s="112" t="s">
        <v>2363</v>
      </c>
      <c r="B750" s="112" t="s">
        <v>2905</v>
      </c>
      <c r="C750" s="106">
        <v>5172</v>
      </c>
      <c r="D750" s="106" t="s">
        <v>730</v>
      </c>
      <c r="E750" s="150">
        <v>49.24</v>
      </c>
      <c r="F750" s="150">
        <v>0.98</v>
      </c>
      <c r="G750" s="150">
        <v>0</v>
      </c>
      <c r="H750" s="150">
        <v>0</v>
      </c>
      <c r="I750" s="208">
        <f t="shared" si="13"/>
        <v>50.22</v>
      </c>
      <c r="J750" s="163" t="str">
        <f>VLOOKUP($C750,'CEDARS School FRPL'!$C$4:$F$2348,4,FALSE)</f>
        <v>Yes</v>
      </c>
      <c r="K750" s="140"/>
      <c r="L750" s="140"/>
      <c r="M750" s="141">
        <f>VLOOKUP($C750,'CEDARS School FRPL'!$C$4:$F$2348,3,FALSE)</f>
        <v>0.71489999999999998</v>
      </c>
      <c r="O750" s="199"/>
      <c r="P750" s="200"/>
    </row>
    <row r="751" spans="1:16">
      <c r="A751" s="112" t="s">
        <v>2363</v>
      </c>
      <c r="B751" s="112" t="s">
        <v>2905</v>
      </c>
      <c r="C751" s="106">
        <v>2270</v>
      </c>
      <c r="D751" s="106" t="s">
        <v>2906</v>
      </c>
      <c r="E751" s="150">
        <v>384.48</v>
      </c>
      <c r="F751" s="150">
        <v>0</v>
      </c>
      <c r="G751" s="150">
        <v>0</v>
      </c>
      <c r="H751" s="150">
        <v>21.819999999999997</v>
      </c>
      <c r="I751" s="208">
        <f t="shared" si="13"/>
        <v>406.3</v>
      </c>
      <c r="J751" s="163" t="str">
        <f>VLOOKUP($C751,'CEDARS School FRPL'!$C$4:$F$2348,4,FALSE)</f>
        <v>No</v>
      </c>
      <c r="K751" s="140"/>
      <c r="L751" s="140"/>
      <c r="M751" s="141">
        <f>VLOOKUP($C751,'CEDARS School FRPL'!$C$4:$F$2348,3,FALSE)</f>
        <v>0.19209999999999999</v>
      </c>
      <c r="O751" s="199"/>
      <c r="P751" s="200"/>
    </row>
    <row r="752" spans="1:16">
      <c r="A752" s="112" t="s">
        <v>2363</v>
      </c>
      <c r="B752" s="112" t="s">
        <v>2905</v>
      </c>
      <c r="C752" s="106">
        <v>3553</v>
      </c>
      <c r="D752" s="106" t="s">
        <v>728</v>
      </c>
      <c r="E752" s="150">
        <v>385.81</v>
      </c>
      <c r="F752" s="150">
        <v>20.8</v>
      </c>
      <c r="G752" s="150">
        <v>0</v>
      </c>
      <c r="H752" s="150">
        <v>0</v>
      </c>
      <c r="I752" s="208">
        <f t="shared" si="13"/>
        <v>406.61</v>
      </c>
      <c r="J752" s="163" t="str">
        <f>VLOOKUP($C752,'CEDARS School FRPL'!$C$4:$F$2348,4,FALSE)</f>
        <v>No</v>
      </c>
      <c r="K752" s="140"/>
      <c r="L752" s="140"/>
      <c r="M752" s="141">
        <f>VLOOKUP($C752,'CEDARS School FRPL'!$C$4:$F$2348,3,FALSE)</f>
        <v>0.25940000000000002</v>
      </c>
      <c r="O752" s="199"/>
      <c r="P752" s="200"/>
    </row>
    <row r="753" spans="1:16">
      <c r="A753" s="106" t="s">
        <v>2363</v>
      </c>
      <c r="B753" s="201" t="s">
        <v>2905</v>
      </c>
      <c r="C753" s="106">
        <v>1973</v>
      </c>
      <c r="D753" s="106" t="s">
        <v>2907</v>
      </c>
      <c r="E753" s="150">
        <v>80.900000000000006</v>
      </c>
      <c r="F753" s="150">
        <v>0</v>
      </c>
      <c r="G753" s="150">
        <v>0</v>
      </c>
      <c r="H753" s="150">
        <v>0</v>
      </c>
      <c r="I753" s="208">
        <f t="shared" si="13"/>
        <v>80.900000000000006</v>
      </c>
      <c r="J753" s="163" t="str">
        <f>VLOOKUP($C753,'CEDARS School FRPL'!$C$4:$F$2348,4,FALSE)</f>
        <v>No</v>
      </c>
      <c r="K753" s="140"/>
      <c r="L753" s="140"/>
      <c r="M753" s="141">
        <f>VLOOKUP($C753,'CEDARS School FRPL'!$C$4:$F$2348,3,FALSE)</f>
        <v>0</v>
      </c>
      <c r="N753" s="141" t="s">
        <v>3345</v>
      </c>
      <c r="O753" s="199"/>
      <c r="P753" s="200"/>
    </row>
    <row r="754" spans="1:16">
      <c r="A754" s="112" t="s">
        <v>2363</v>
      </c>
      <c r="B754" s="112" t="s">
        <v>2905</v>
      </c>
      <c r="C754" s="106">
        <v>3382</v>
      </c>
      <c r="D754" s="106" t="s">
        <v>727</v>
      </c>
      <c r="E754" s="150">
        <v>354.5</v>
      </c>
      <c r="F754" s="150">
        <v>0</v>
      </c>
      <c r="G754" s="150">
        <v>0</v>
      </c>
      <c r="H754" s="150">
        <v>0</v>
      </c>
      <c r="I754" s="208">
        <f t="shared" si="13"/>
        <v>354.5</v>
      </c>
      <c r="J754" s="163" t="str">
        <f>VLOOKUP($C754,'CEDARS School FRPL'!$C$4:$F$2348,4,FALSE)</f>
        <v>Yes</v>
      </c>
      <c r="K754" s="140"/>
      <c r="L754" s="140"/>
      <c r="M754" s="141">
        <f>VLOOKUP($C754,'CEDARS School FRPL'!$C$4:$F$2348,3,FALSE)</f>
        <v>0.7319</v>
      </c>
      <c r="O754" s="199"/>
      <c r="P754" s="200"/>
    </row>
    <row r="755" spans="1:16">
      <c r="A755" s="112" t="s">
        <v>2363</v>
      </c>
      <c r="B755" s="112" t="s">
        <v>2905</v>
      </c>
      <c r="C755" s="106">
        <v>2842</v>
      </c>
      <c r="D755" s="106" t="s">
        <v>715</v>
      </c>
      <c r="E755" s="150">
        <v>514.4</v>
      </c>
      <c r="F755" s="150">
        <v>0</v>
      </c>
      <c r="G755" s="150">
        <v>0</v>
      </c>
      <c r="H755" s="150">
        <v>0</v>
      </c>
      <c r="I755" s="208">
        <f t="shared" si="13"/>
        <v>514.4</v>
      </c>
      <c r="J755" s="163" t="str">
        <f>VLOOKUP($C755,'CEDARS School FRPL'!$C$4:$F$2348,4,FALSE)</f>
        <v>Yes</v>
      </c>
      <c r="K755" s="140"/>
      <c r="L755" s="140"/>
      <c r="M755" s="141">
        <f>VLOOKUP($C755,'CEDARS School FRPL'!$C$4:$F$2348,3,FALSE)</f>
        <v>0.55810000000000004</v>
      </c>
      <c r="O755" s="199"/>
      <c r="P755" s="200"/>
    </row>
    <row r="756" spans="1:16">
      <c r="A756" s="112" t="s">
        <v>2363</v>
      </c>
      <c r="B756" s="112" t="s">
        <v>2905</v>
      </c>
      <c r="C756" s="106">
        <v>3032</v>
      </c>
      <c r="D756" s="106" t="s">
        <v>721</v>
      </c>
      <c r="E756" s="150">
        <v>240.5</v>
      </c>
      <c r="F756" s="150">
        <v>0</v>
      </c>
      <c r="G756" s="150">
        <v>0</v>
      </c>
      <c r="H756" s="150">
        <v>0</v>
      </c>
      <c r="I756" s="208">
        <f t="shared" si="13"/>
        <v>240.5</v>
      </c>
      <c r="J756" s="163" t="str">
        <f>VLOOKUP($C756,'CEDARS School FRPL'!$C$4:$F$2348,4,FALSE)</f>
        <v>Yes</v>
      </c>
      <c r="K756" s="140"/>
      <c r="L756" s="140"/>
      <c r="M756" s="141">
        <f>VLOOKUP($C756,'CEDARS School FRPL'!$C$4:$F$2348,3,FALSE)</f>
        <v>0.74890000000000001</v>
      </c>
      <c r="O756" s="199"/>
      <c r="P756" s="200"/>
    </row>
    <row r="757" spans="1:16">
      <c r="A757" s="112" t="s">
        <v>2363</v>
      </c>
      <c r="B757" s="112" t="s">
        <v>2905</v>
      </c>
      <c r="C757" s="106">
        <v>2927</v>
      </c>
      <c r="D757" s="106" t="s">
        <v>718</v>
      </c>
      <c r="E757" s="150">
        <v>691.09</v>
      </c>
      <c r="F757" s="150">
        <v>0</v>
      </c>
      <c r="G757" s="150">
        <v>0</v>
      </c>
      <c r="H757" s="150">
        <v>0</v>
      </c>
      <c r="I757" s="208">
        <f t="shared" si="13"/>
        <v>691.09</v>
      </c>
      <c r="J757" s="163" t="str">
        <f>VLOOKUP($C757,'CEDARS School FRPL'!$C$4:$F$2348,4,FALSE)</f>
        <v>Yes</v>
      </c>
      <c r="K757" s="140"/>
      <c r="L757" s="140"/>
      <c r="M757" s="141">
        <f>VLOOKUP($C757,'CEDARS School FRPL'!$C$4:$F$2348,3,FALSE)</f>
        <v>0.55720000000000003</v>
      </c>
      <c r="O757" s="199"/>
      <c r="P757" s="200"/>
    </row>
    <row r="758" spans="1:16">
      <c r="A758" s="112" t="s">
        <v>2363</v>
      </c>
      <c r="B758" s="112" t="s">
        <v>2905</v>
      </c>
      <c r="C758" s="106">
        <v>3483</v>
      </c>
      <c r="D758" s="106" t="s">
        <v>2746</v>
      </c>
      <c r="E758" s="150">
        <v>740.64</v>
      </c>
      <c r="F758" s="150">
        <v>48.410000000000004</v>
      </c>
      <c r="G758" s="150">
        <v>0</v>
      </c>
      <c r="H758" s="150">
        <v>0</v>
      </c>
      <c r="I758" s="208">
        <f t="shared" si="13"/>
        <v>789.05</v>
      </c>
      <c r="J758" s="163" t="str">
        <f>VLOOKUP($C758,'CEDARS School FRPL'!$C$4:$F$2348,4,FALSE)</f>
        <v>Yes</v>
      </c>
      <c r="K758" s="140"/>
      <c r="L758" s="140"/>
      <c r="M758" s="141">
        <f>VLOOKUP($C758,'CEDARS School FRPL'!$C$4:$F$2348,3,FALSE)</f>
        <v>0.82079999999999997</v>
      </c>
      <c r="O758" s="199"/>
      <c r="P758" s="200"/>
    </row>
    <row r="759" spans="1:16">
      <c r="A759" s="112" t="s">
        <v>2363</v>
      </c>
      <c r="B759" s="112" t="s">
        <v>2905</v>
      </c>
      <c r="C759" s="106">
        <v>2639</v>
      </c>
      <c r="D759" s="106" t="s">
        <v>711</v>
      </c>
      <c r="E759" s="150">
        <v>631.79999999999995</v>
      </c>
      <c r="F759" s="150">
        <v>0</v>
      </c>
      <c r="G759" s="150">
        <v>0</v>
      </c>
      <c r="H759" s="150">
        <v>0</v>
      </c>
      <c r="I759" s="208">
        <f t="shared" si="13"/>
        <v>631.79999999999995</v>
      </c>
      <c r="J759" s="163" t="str">
        <f>VLOOKUP($C759,'CEDARS School FRPL'!$C$4:$F$2348,4,FALSE)</f>
        <v>Yes</v>
      </c>
      <c r="K759" s="140"/>
      <c r="L759" s="140"/>
      <c r="M759" s="141">
        <f>VLOOKUP($C759,'CEDARS School FRPL'!$C$4:$F$2348,3,FALSE)</f>
        <v>0.74160000000000004</v>
      </c>
      <c r="O759" s="199"/>
      <c r="P759" s="200"/>
    </row>
    <row r="760" spans="1:16">
      <c r="A760" s="112" t="s">
        <v>2295</v>
      </c>
      <c r="B760" s="112" t="s">
        <v>2908</v>
      </c>
      <c r="C760" s="106">
        <v>5311</v>
      </c>
      <c r="D760" s="106" t="s">
        <v>205</v>
      </c>
      <c r="E760" s="150">
        <v>732.74</v>
      </c>
      <c r="F760" s="150">
        <v>0</v>
      </c>
      <c r="G760" s="150">
        <v>0</v>
      </c>
      <c r="H760" s="150">
        <v>0</v>
      </c>
      <c r="I760" s="208">
        <f t="shared" si="13"/>
        <v>732.74</v>
      </c>
      <c r="J760" s="163" t="str">
        <f>VLOOKUP($C760,'CEDARS School FRPL'!$C$4:$F$2348,4,FALSE)</f>
        <v>No</v>
      </c>
      <c r="K760" s="140"/>
      <c r="L760" s="140"/>
      <c r="M760" s="141">
        <f>VLOOKUP($C760,'CEDARS School FRPL'!$C$4:$F$2348,3,FALSE)</f>
        <v>0.20860000000000001</v>
      </c>
      <c r="O760" s="199"/>
      <c r="P760" s="200"/>
    </row>
    <row r="761" spans="1:16">
      <c r="A761" s="112" t="s">
        <v>2295</v>
      </c>
      <c r="B761" s="112" t="s">
        <v>2908</v>
      </c>
      <c r="C761" s="106">
        <v>4568</v>
      </c>
      <c r="D761" s="106" t="s">
        <v>204</v>
      </c>
      <c r="E761" s="150">
        <v>548.95000000000005</v>
      </c>
      <c r="F761" s="150">
        <v>74.25</v>
      </c>
      <c r="G761" s="150">
        <v>1.7</v>
      </c>
      <c r="H761" s="150">
        <v>0</v>
      </c>
      <c r="I761" s="208">
        <f t="shared" si="13"/>
        <v>624.90000000000009</v>
      </c>
      <c r="J761" s="163" t="str">
        <f>VLOOKUP($C761,'CEDARS School FRPL'!$C$4:$F$2348,4,FALSE)</f>
        <v>No</v>
      </c>
      <c r="K761" s="140"/>
      <c r="L761" s="140"/>
      <c r="M761" s="141">
        <f>VLOOKUP($C761,'CEDARS School FRPL'!$C$4:$F$2348,3,FALSE)</f>
        <v>0.15540000000000001</v>
      </c>
      <c r="O761" s="199"/>
      <c r="P761" s="200"/>
    </row>
    <row r="762" spans="1:16">
      <c r="A762" s="112" t="s">
        <v>2295</v>
      </c>
      <c r="B762" s="112" t="s">
        <v>2908</v>
      </c>
      <c r="C762" s="106">
        <v>3319</v>
      </c>
      <c r="D762" s="106" t="s">
        <v>203</v>
      </c>
      <c r="E762" s="150">
        <v>451.32</v>
      </c>
      <c r="F762" s="150">
        <v>0</v>
      </c>
      <c r="G762" s="150">
        <v>0</v>
      </c>
      <c r="H762" s="150">
        <v>0</v>
      </c>
      <c r="I762" s="208">
        <f t="shared" si="13"/>
        <v>451.32</v>
      </c>
      <c r="J762" s="163" t="str">
        <f>VLOOKUP($C762,'CEDARS School FRPL'!$C$4:$F$2348,4,FALSE)</f>
        <v>No</v>
      </c>
      <c r="K762" s="140"/>
      <c r="L762" s="140"/>
      <c r="M762" s="141">
        <f>VLOOKUP($C762,'CEDARS School FRPL'!$C$4:$F$2348,3,FALSE)</f>
        <v>0.19020000000000001</v>
      </c>
      <c r="O762" s="199"/>
      <c r="P762" s="200"/>
    </row>
    <row r="763" spans="1:16">
      <c r="A763" s="112" t="s">
        <v>2431</v>
      </c>
      <c r="B763" s="112" t="s">
        <v>2909</v>
      </c>
      <c r="C763" s="106">
        <v>2310</v>
      </c>
      <c r="D763" s="106" t="s">
        <v>2910</v>
      </c>
      <c r="E763" s="150">
        <v>293.2</v>
      </c>
      <c r="F763" s="150">
        <v>0</v>
      </c>
      <c r="G763" s="150">
        <v>0</v>
      </c>
      <c r="H763" s="150">
        <v>0</v>
      </c>
      <c r="I763" s="208">
        <f t="shared" si="13"/>
        <v>293.2</v>
      </c>
      <c r="J763" s="163" t="str">
        <f>VLOOKUP($C763,'CEDARS School FRPL'!$C$4:$F$2348,4,FALSE)</f>
        <v>Yes</v>
      </c>
      <c r="K763" s="140"/>
      <c r="L763" s="140"/>
      <c r="M763" s="141">
        <f>VLOOKUP($C763,'CEDARS School FRPL'!$C$4:$F$2348,3,FALSE)</f>
        <v>0.74729999999999996</v>
      </c>
      <c r="O763" s="199"/>
      <c r="P763" s="200"/>
    </row>
    <row r="764" spans="1:16">
      <c r="A764" s="112" t="s">
        <v>2339</v>
      </c>
      <c r="B764" s="112" t="s">
        <v>2911</v>
      </c>
      <c r="C764" s="106">
        <v>2972</v>
      </c>
      <c r="D764" s="106" t="s">
        <v>479</v>
      </c>
      <c r="E764" s="150">
        <v>219.8</v>
      </c>
      <c r="F764" s="150">
        <v>0</v>
      </c>
      <c r="G764" s="150">
        <v>0</v>
      </c>
      <c r="H764" s="150">
        <v>0</v>
      </c>
      <c r="I764" s="208">
        <f t="shared" si="13"/>
        <v>219.8</v>
      </c>
      <c r="J764" s="163" t="str">
        <f>VLOOKUP($C764,'CEDARS School FRPL'!$C$4:$F$2348,4,FALSE)</f>
        <v>Yes</v>
      </c>
      <c r="K764" s="140"/>
      <c r="L764" s="140"/>
      <c r="M764" s="141">
        <f>VLOOKUP($C764,'CEDARS School FRPL'!$C$4:$F$2348,3,FALSE)</f>
        <v>0.7107</v>
      </c>
      <c r="O764" s="199"/>
      <c r="P764" s="200"/>
    </row>
    <row r="765" spans="1:16">
      <c r="A765" s="112" t="s">
        <v>2339</v>
      </c>
      <c r="B765" s="112" t="s">
        <v>2911</v>
      </c>
      <c r="C765" s="106">
        <v>2268</v>
      </c>
      <c r="D765" s="106" t="s">
        <v>378</v>
      </c>
      <c r="E765" s="150">
        <v>223.6</v>
      </c>
      <c r="F765" s="150">
        <v>0</v>
      </c>
      <c r="G765" s="150">
        <v>0</v>
      </c>
      <c r="H765" s="150">
        <v>0</v>
      </c>
      <c r="I765" s="208">
        <f t="shared" si="13"/>
        <v>223.6</v>
      </c>
      <c r="J765" s="163" t="str">
        <f>VLOOKUP($C765,'CEDARS School FRPL'!$C$4:$F$2348,4,FALSE)</f>
        <v>Yes</v>
      </c>
      <c r="K765" s="140"/>
      <c r="L765" s="140"/>
      <c r="M765" s="141">
        <f>VLOOKUP($C765,'CEDARS School FRPL'!$C$4:$F$2348,3,FALSE)</f>
        <v>0.6996</v>
      </c>
      <c r="O765" s="199"/>
      <c r="P765" s="200"/>
    </row>
    <row r="766" spans="1:16">
      <c r="A766" s="112" t="s">
        <v>2339</v>
      </c>
      <c r="B766" s="112" t="s">
        <v>2911</v>
      </c>
      <c r="C766" s="106">
        <v>3622</v>
      </c>
      <c r="D766" s="106" t="s">
        <v>481</v>
      </c>
      <c r="E766" s="150">
        <v>418.76</v>
      </c>
      <c r="F766" s="150">
        <v>37.200000000000003</v>
      </c>
      <c r="G766" s="150">
        <v>18.100000000000001</v>
      </c>
      <c r="H766" s="150">
        <v>0</v>
      </c>
      <c r="I766" s="208">
        <f t="shared" si="13"/>
        <v>474.06</v>
      </c>
      <c r="J766" s="163" t="str">
        <f>VLOOKUP($C766,'CEDARS School FRPL'!$C$4:$F$2348,4,FALSE)</f>
        <v>Yes</v>
      </c>
      <c r="K766" s="140"/>
      <c r="L766" s="140"/>
      <c r="M766" s="141">
        <f>VLOOKUP($C766,'CEDARS School FRPL'!$C$4:$F$2348,3,FALSE)</f>
        <v>0.66839999999999999</v>
      </c>
      <c r="O766" s="199"/>
      <c r="P766" s="200"/>
    </row>
    <row r="767" spans="1:16">
      <c r="A767" s="112" t="s">
        <v>2339</v>
      </c>
      <c r="B767" s="112" t="s">
        <v>2911</v>
      </c>
      <c r="C767" s="106">
        <v>5191</v>
      </c>
      <c r="D767" s="106" t="s">
        <v>482</v>
      </c>
      <c r="E767" s="150">
        <v>143.78</v>
      </c>
      <c r="F767" s="150">
        <v>0</v>
      </c>
      <c r="G767" s="150">
        <v>0</v>
      </c>
      <c r="H767" s="150">
        <v>0</v>
      </c>
      <c r="I767" s="208">
        <f t="shared" si="13"/>
        <v>143.78</v>
      </c>
      <c r="J767" s="163" t="str">
        <f>VLOOKUP($C767,'CEDARS School FRPL'!$C$4:$F$2348,4,FALSE)</f>
        <v>Yes</v>
      </c>
      <c r="K767" s="140"/>
      <c r="L767" s="140"/>
      <c r="M767" s="141">
        <f>VLOOKUP($C767,'CEDARS School FRPL'!$C$4:$F$2348,3,FALSE)</f>
        <v>0.66300000000000003</v>
      </c>
      <c r="O767" s="199"/>
      <c r="P767" s="200"/>
    </row>
    <row r="768" spans="1:16">
      <c r="A768" s="112" t="s">
        <v>2339</v>
      </c>
      <c r="B768" s="112" t="s">
        <v>2911</v>
      </c>
      <c r="C768" s="106">
        <v>2391</v>
      </c>
      <c r="D768" s="106" t="s">
        <v>478</v>
      </c>
      <c r="E768" s="150">
        <v>324.37</v>
      </c>
      <c r="F768" s="150">
        <v>0</v>
      </c>
      <c r="G768" s="150">
        <v>0</v>
      </c>
      <c r="H768" s="150">
        <v>0</v>
      </c>
      <c r="I768" s="208">
        <f t="shared" si="13"/>
        <v>324.37</v>
      </c>
      <c r="J768" s="163" t="str">
        <f>VLOOKUP($C768,'CEDARS School FRPL'!$C$4:$F$2348,4,FALSE)</f>
        <v>Yes</v>
      </c>
      <c r="K768" s="140"/>
      <c r="L768" s="140"/>
      <c r="M768" s="141">
        <f>VLOOKUP($C768,'CEDARS School FRPL'!$C$4:$F$2348,3,FALSE)</f>
        <v>0.66559999999999997</v>
      </c>
      <c r="O768" s="199"/>
      <c r="P768" s="200"/>
    </row>
    <row r="769" spans="1:16">
      <c r="A769" s="112" t="s">
        <v>2339</v>
      </c>
      <c r="B769" s="112" t="s">
        <v>2911</v>
      </c>
      <c r="C769" s="106">
        <v>3621</v>
      </c>
      <c r="D769" s="106" t="s">
        <v>480</v>
      </c>
      <c r="E769" s="150">
        <v>202.7</v>
      </c>
      <c r="F769" s="150">
        <v>0</v>
      </c>
      <c r="G769" s="150">
        <v>0</v>
      </c>
      <c r="H769" s="150">
        <v>0</v>
      </c>
      <c r="I769" s="208">
        <f t="shared" si="13"/>
        <v>202.7</v>
      </c>
      <c r="J769" s="163" t="str">
        <f>VLOOKUP($C769,'CEDARS School FRPL'!$C$4:$F$2348,4,FALSE)</f>
        <v>Yes</v>
      </c>
      <c r="K769" s="140"/>
      <c r="L769" s="140"/>
      <c r="M769" s="141">
        <f>VLOOKUP($C769,'CEDARS School FRPL'!$C$4:$F$2348,3,FALSE)</f>
        <v>0.72550000000000003</v>
      </c>
      <c r="O769" s="199"/>
      <c r="P769" s="200"/>
    </row>
    <row r="770" spans="1:16">
      <c r="A770" s="112" t="s">
        <v>2733</v>
      </c>
      <c r="B770" s="112" t="s">
        <v>3230</v>
      </c>
      <c r="C770" s="106">
        <v>5517</v>
      </c>
      <c r="D770" s="106" t="s">
        <v>3230</v>
      </c>
      <c r="E770" s="150">
        <v>407.6</v>
      </c>
      <c r="F770" s="150">
        <v>0</v>
      </c>
      <c r="G770" s="150">
        <v>0</v>
      </c>
      <c r="H770" s="150">
        <v>0</v>
      </c>
      <c r="I770" s="208">
        <f t="shared" si="13"/>
        <v>407.6</v>
      </c>
      <c r="J770" s="163" t="str">
        <f>VLOOKUP($C770,'CEDARS School FRPL'!$C$4:$F$2348,4,FALSE)</f>
        <v>Yes</v>
      </c>
      <c r="K770" s="140"/>
      <c r="L770" s="140"/>
      <c r="M770" s="141">
        <f>VLOOKUP($C770,'CEDARS School FRPL'!$C$4:$F$2348,3,FALSE)</f>
        <v>0.64270000000000005</v>
      </c>
      <c r="O770" s="199"/>
      <c r="P770" s="200"/>
    </row>
    <row r="771" spans="1:16">
      <c r="A771" s="112" t="s">
        <v>3194</v>
      </c>
      <c r="B771" s="112" t="s">
        <v>3232</v>
      </c>
      <c r="C771" s="106">
        <v>5608</v>
      </c>
      <c r="D771" s="106" t="s">
        <v>3232</v>
      </c>
      <c r="E771" s="150">
        <v>124.2</v>
      </c>
      <c r="F771" s="150">
        <v>0</v>
      </c>
      <c r="G771" s="150">
        <v>0</v>
      </c>
      <c r="H771" s="150">
        <v>0</v>
      </c>
      <c r="I771" s="208">
        <f t="shared" si="13"/>
        <v>124.2</v>
      </c>
      <c r="J771" s="163" t="str">
        <f>VLOOKUP($C771,'CEDARS School FRPL'!$C$4:$F$2348,4,FALSE)</f>
        <v>No</v>
      </c>
      <c r="K771" s="140"/>
      <c r="L771" s="140"/>
      <c r="M771" s="141">
        <f>VLOOKUP($C771,'CEDARS School FRPL'!$C$4:$F$2348,3,FALSE)</f>
        <v>0.40629999999999999</v>
      </c>
      <c r="O771" s="199"/>
      <c r="P771" s="200"/>
    </row>
    <row r="772" spans="1:16">
      <c r="A772" s="63" t="s">
        <v>3311</v>
      </c>
      <c r="B772" s="63" t="s">
        <v>3391</v>
      </c>
      <c r="C772" s="63" t="s">
        <v>3318</v>
      </c>
      <c r="D772" s="63" t="s">
        <v>3382</v>
      </c>
      <c r="E772" s="150">
        <v>0</v>
      </c>
      <c r="F772" s="150">
        <v>0</v>
      </c>
      <c r="G772" s="150">
        <v>0</v>
      </c>
      <c r="H772" s="150">
        <v>0</v>
      </c>
      <c r="I772" s="208">
        <f t="shared" ref="I772:I835" si="14">SUM(E772:H772)</f>
        <v>0</v>
      </c>
      <c r="J772" s="163" t="str">
        <f>VLOOKUP($C772,'CEDARS School FRPL'!$C$4:$F$2348,4,FALSE)</f>
        <v>No</v>
      </c>
      <c r="M772" s="141">
        <f>VLOOKUP($C772,'CEDARS School FRPL'!$C$4:$F$2348,3,FALSE)</f>
        <v>0</v>
      </c>
      <c r="P772" s="200"/>
    </row>
    <row r="773" spans="1:16">
      <c r="A773" s="112" t="s">
        <v>2321</v>
      </c>
      <c r="B773" s="112" t="s">
        <v>2912</v>
      </c>
      <c r="C773" s="106">
        <v>4215</v>
      </c>
      <c r="D773" s="106" t="s">
        <v>369</v>
      </c>
      <c r="E773" s="150">
        <v>100.75</v>
      </c>
      <c r="F773" s="150">
        <v>0</v>
      </c>
      <c r="G773" s="150">
        <v>0</v>
      </c>
      <c r="H773" s="150">
        <v>0</v>
      </c>
      <c r="I773" s="208">
        <f t="shared" si="14"/>
        <v>100.75</v>
      </c>
      <c r="J773" s="163" t="str">
        <f>VLOOKUP($C773,'CEDARS School FRPL'!$C$4:$F$2348,4,FALSE)</f>
        <v>Yes</v>
      </c>
      <c r="K773" s="140"/>
      <c r="L773" s="140"/>
      <c r="M773" s="141">
        <f>VLOOKUP($C773,'CEDARS School FRPL'!$C$4:$F$2348,3,FALSE)</f>
        <v>0.71489999999999998</v>
      </c>
      <c r="O773" s="199"/>
      <c r="P773" s="200"/>
    </row>
    <row r="774" spans="1:16">
      <c r="A774" s="112" t="s">
        <v>2321</v>
      </c>
      <c r="B774" s="112" t="s">
        <v>2912</v>
      </c>
      <c r="C774" s="106">
        <v>2603</v>
      </c>
      <c r="D774" s="106" t="s">
        <v>367</v>
      </c>
      <c r="E774" s="150">
        <v>59.91</v>
      </c>
      <c r="F774" s="150">
        <v>6.59</v>
      </c>
      <c r="G774" s="150">
        <v>0</v>
      </c>
      <c r="H774" s="150">
        <v>0</v>
      </c>
      <c r="I774" s="208">
        <f t="shared" si="14"/>
        <v>66.5</v>
      </c>
      <c r="J774" s="163" t="str">
        <f>VLOOKUP($C774,'CEDARS School FRPL'!$C$4:$F$2348,4,FALSE)</f>
        <v>Yes</v>
      </c>
      <c r="K774" s="140"/>
      <c r="L774" s="140"/>
      <c r="M774" s="141">
        <f>VLOOKUP($C774,'CEDARS School FRPL'!$C$4:$F$2348,3,FALSE)</f>
        <v>0.64839999999999998</v>
      </c>
      <c r="O774" s="199"/>
      <c r="P774" s="200"/>
    </row>
    <row r="775" spans="1:16">
      <c r="A775" s="112" t="s">
        <v>2321</v>
      </c>
      <c r="B775" s="112" t="s">
        <v>2912</v>
      </c>
      <c r="C775" s="106">
        <v>4214</v>
      </c>
      <c r="D775" s="106" t="s">
        <v>368</v>
      </c>
      <c r="E775" s="150">
        <v>51.9</v>
      </c>
      <c r="F775" s="150">
        <v>0</v>
      </c>
      <c r="G775" s="150">
        <v>0</v>
      </c>
      <c r="H775" s="150">
        <v>0</v>
      </c>
      <c r="I775" s="208">
        <f t="shared" si="14"/>
        <v>51.9</v>
      </c>
      <c r="J775" s="163" t="str">
        <f>VLOOKUP($C775,'CEDARS School FRPL'!$C$4:$F$2348,4,FALSE)</f>
        <v>Yes</v>
      </c>
      <c r="K775" s="132"/>
      <c r="L775" s="132"/>
      <c r="M775" s="141">
        <f>VLOOKUP($C775,'CEDARS School FRPL'!$C$4:$F$2348,3,FALSE)</f>
        <v>0.78080000000000005</v>
      </c>
      <c r="O775" s="199"/>
      <c r="P775" s="200"/>
    </row>
    <row r="776" spans="1:16">
      <c r="A776" s="112" t="s">
        <v>2489</v>
      </c>
      <c r="B776" s="112" t="s">
        <v>2913</v>
      </c>
      <c r="C776" s="106">
        <v>2948</v>
      </c>
      <c r="D776" s="106" t="s">
        <v>1717</v>
      </c>
      <c r="E776" s="150">
        <v>24.28</v>
      </c>
      <c r="F776" s="150">
        <v>0</v>
      </c>
      <c r="G776" s="150">
        <v>0</v>
      </c>
      <c r="H776" s="150">
        <v>0</v>
      </c>
      <c r="I776" s="208">
        <f t="shared" si="14"/>
        <v>24.28</v>
      </c>
      <c r="J776" s="163" t="str">
        <f>VLOOKUP($C776,'CEDARS School FRPL'!$C$4:$F$2348,4,FALSE)</f>
        <v>No</v>
      </c>
      <c r="K776" s="140"/>
      <c r="L776" s="140"/>
      <c r="M776" s="141">
        <f>VLOOKUP($C776,'CEDARS School FRPL'!$C$4:$F$2348,3,FALSE)</f>
        <v>0.39250000000000002</v>
      </c>
      <c r="O776" s="199"/>
      <c r="P776" s="200"/>
    </row>
    <row r="777" spans="1:16">
      <c r="A777" s="112" t="s">
        <v>2605</v>
      </c>
      <c r="B777" s="112" t="s">
        <v>3234</v>
      </c>
      <c r="C777" s="106">
        <v>5470</v>
      </c>
      <c r="D777" s="106" t="s">
        <v>3234</v>
      </c>
      <c r="E777" s="150">
        <v>55.62</v>
      </c>
      <c r="F777" s="150">
        <v>0</v>
      </c>
      <c r="G777" s="150">
        <v>0</v>
      </c>
      <c r="H777" s="150">
        <v>0</v>
      </c>
      <c r="I777" s="208">
        <f t="shared" si="14"/>
        <v>55.62</v>
      </c>
      <c r="J777" s="163" t="str">
        <f>VLOOKUP($C777,'CEDARS School FRPL'!$C$4:$F$2348,4,FALSE)</f>
        <v>No</v>
      </c>
      <c r="K777" s="140"/>
      <c r="L777" s="140"/>
      <c r="M777" s="141">
        <f>VLOOKUP($C777,'CEDARS School FRPL'!$C$4:$F$2348,3,FALSE)</f>
        <v>0.46189999999999998</v>
      </c>
      <c r="O777" s="199"/>
      <c r="P777" s="200"/>
    </row>
    <row r="778" spans="1:16">
      <c r="A778" s="112" t="s">
        <v>2373</v>
      </c>
      <c r="B778" s="112" t="s">
        <v>2914</v>
      </c>
      <c r="C778" s="106">
        <v>3746</v>
      </c>
      <c r="D778" s="106" t="s">
        <v>860</v>
      </c>
      <c r="E778" s="150">
        <v>532.02</v>
      </c>
      <c r="F778" s="150">
        <v>0</v>
      </c>
      <c r="G778" s="150">
        <v>0</v>
      </c>
      <c r="H778" s="150">
        <v>0</v>
      </c>
      <c r="I778" s="208">
        <f t="shared" si="14"/>
        <v>532.02</v>
      </c>
      <c r="J778" s="163" t="str">
        <f>VLOOKUP($C778,'CEDARS School FRPL'!$C$4:$F$2348,4,FALSE)</f>
        <v>No</v>
      </c>
      <c r="K778" s="132"/>
      <c r="L778" s="132"/>
      <c r="M778" s="141">
        <f>VLOOKUP($C778,'CEDARS School FRPL'!$C$4:$F$2348,3,FALSE)</f>
        <v>0.1386</v>
      </c>
      <c r="O778" s="199"/>
      <c r="P778" s="200"/>
    </row>
    <row r="779" spans="1:16">
      <c r="A779" s="112" t="s">
        <v>2373</v>
      </c>
      <c r="B779" s="112" t="s">
        <v>2914</v>
      </c>
      <c r="C779" s="106">
        <v>4460</v>
      </c>
      <c r="D779" s="106" t="s">
        <v>866</v>
      </c>
      <c r="E779" s="150">
        <v>820.99</v>
      </c>
      <c r="F779" s="150">
        <v>0</v>
      </c>
      <c r="G779" s="150">
        <v>0</v>
      </c>
      <c r="H779" s="150">
        <v>0</v>
      </c>
      <c r="I779" s="208">
        <f t="shared" si="14"/>
        <v>820.99</v>
      </c>
      <c r="J779" s="163" t="str">
        <f>VLOOKUP($C779,'CEDARS School FRPL'!$C$4:$F$2348,4,FALSE)</f>
        <v>No</v>
      </c>
      <c r="K779" s="140"/>
      <c r="L779" s="140"/>
      <c r="M779" s="141">
        <f>VLOOKUP($C779,'CEDARS School FRPL'!$C$4:$F$2348,3,FALSE)</f>
        <v>5.4600000000000003E-2</v>
      </c>
      <c r="O779" s="199"/>
      <c r="P779" s="200"/>
    </row>
    <row r="780" spans="1:16">
      <c r="A780" s="112" t="s">
        <v>2373</v>
      </c>
      <c r="B780" s="112" t="s">
        <v>2914</v>
      </c>
      <c r="C780" s="106">
        <v>3440</v>
      </c>
      <c r="D780" s="106" t="s">
        <v>856</v>
      </c>
      <c r="E780" s="150">
        <v>625.05999999999995</v>
      </c>
      <c r="F780" s="150">
        <v>0</v>
      </c>
      <c r="G780" s="150">
        <v>0</v>
      </c>
      <c r="H780" s="150">
        <v>0</v>
      </c>
      <c r="I780" s="208">
        <f t="shared" si="14"/>
        <v>625.05999999999995</v>
      </c>
      <c r="J780" s="163" t="str">
        <f>VLOOKUP($C780,'CEDARS School FRPL'!$C$4:$F$2348,4,FALSE)</f>
        <v>No</v>
      </c>
      <c r="K780" s="140"/>
      <c r="L780" s="140"/>
      <c r="M780" s="141">
        <f>VLOOKUP($C780,'CEDARS School FRPL'!$C$4:$F$2348,3,FALSE)</f>
        <v>0.1113</v>
      </c>
      <c r="O780" s="199"/>
      <c r="P780" s="200"/>
    </row>
    <row r="781" spans="1:16">
      <c r="A781" s="112" t="s">
        <v>2373</v>
      </c>
      <c r="B781" s="112" t="s">
        <v>2914</v>
      </c>
      <c r="C781" s="106">
        <v>4565</v>
      </c>
      <c r="D781" s="106" t="s">
        <v>868</v>
      </c>
      <c r="E781" s="150">
        <v>444.37</v>
      </c>
      <c r="F781" s="150">
        <v>0</v>
      </c>
      <c r="G781" s="150">
        <v>0</v>
      </c>
      <c r="H781" s="150">
        <v>0</v>
      </c>
      <c r="I781" s="208">
        <f t="shared" si="14"/>
        <v>444.37</v>
      </c>
      <c r="J781" s="163" t="str">
        <f>VLOOKUP($C781,'CEDARS School FRPL'!$C$4:$F$2348,4,FALSE)</f>
        <v>No</v>
      </c>
      <c r="K781" s="140"/>
      <c r="L781" s="140"/>
      <c r="M781" s="141">
        <f>VLOOKUP($C781,'CEDARS School FRPL'!$C$4:$F$2348,3,FALSE)</f>
        <v>8.3000000000000001E-3</v>
      </c>
      <c r="O781" s="199"/>
      <c r="P781" s="200"/>
    </row>
    <row r="782" spans="1:16">
      <c r="A782" s="112" t="s">
        <v>2373</v>
      </c>
      <c r="B782" s="112" t="s">
        <v>2914</v>
      </c>
      <c r="C782" s="106">
        <v>4300</v>
      </c>
      <c r="D782" s="106" t="s">
        <v>863</v>
      </c>
      <c r="E782" s="150">
        <v>512.41999999999996</v>
      </c>
      <c r="F782" s="150">
        <v>0</v>
      </c>
      <c r="G782" s="150">
        <v>0</v>
      </c>
      <c r="H782" s="150">
        <v>0</v>
      </c>
      <c r="I782" s="208">
        <f t="shared" si="14"/>
        <v>512.41999999999996</v>
      </c>
      <c r="J782" s="163" t="str">
        <f>VLOOKUP($C782,'CEDARS School FRPL'!$C$4:$F$2348,4,FALSE)</f>
        <v>No</v>
      </c>
      <c r="K782" s="140"/>
      <c r="L782" s="140"/>
      <c r="M782" s="141">
        <f>VLOOKUP($C782,'CEDARS School FRPL'!$C$4:$F$2348,3,FALSE)</f>
        <v>7.46E-2</v>
      </c>
      <c r="O782" s="199"/>
      <c r="P782" s="200"/>
    </row>
    <row r="783" spans="1:16">
      <c r="A783" s="112" t="s">
        <v>2373</v>
      </c>
      <c r="B783" s="112" t="s">
        <v>2914</v>
      </c>
      <c r="C783" s="106">
        <v>2738</v>
      </c>
      <c r="D783" s="106" t="s">
        <v>851</v>
      </c>
      <c r="E783" s="150">
        <v>706.7</v>
      </c>
      <c r="F783" s="150">
        <v>0</v>
      </c>
      <c r="G783" s="150">
        <v>0</v>
      </c>
      <c r="H783" s="150">
        <v>0</v>
      </c>
      <c r="I783" s="208">
        <f t="shared" si="14"/>
        <v>706.7</v>
      </c>
      <c r="J783" s="163" t="str">
        <f>VLOOKUP($C783,'CEDARS School FRPL'!$C$4:$F$2348,4,FALSE)</f>
        <v>No</v>
      </c>
      <c r="K783" s="140"/>
      <c r="L783" s="140"/>
      <c r="M783" s="141">
        <f>VLOOKUP($C783,'CEDARS School FRPL'!$C$4:$F$2348,3,FALSE)</f>
        <v>0.2011</v>
      </c>
      <c r="O783" s="199"/>
      <c r="P783" s="200"/>
    </row>
    <row r="784" spans="1:16">
      <c r="A784" s="112" t="s">
        <v>2373</v>
      </c>
      <c r="B784" s="112" t="s">
        <v>2914</v>
      </c>
      <c r="C784" s="106">
        <v>4375</v>
      </c>
      <c r="D784" s="106" t="s">
        <v>864</v>
      </c>
      <c r="E784" s="150">
        <v>522.17999999999995</v>
      </c>
      <c r="F784" s="150">
        <v>0</v>
      </c>
      <c r="G784" s="150">
        <v>0</v>
      </c>
      <c r="H784" s="150">
        <v>0</v>
      </c>
      <c r="I784" s="208">
        <f t="shared" si="14"/>
        <v>522.17999999999995</v>
      </c>
      <c r="J784" s="163" t="str">
        <f>VLOOKUP($C784,'CEDARS School FRPL'!$C$4:$F$2348,4,FALSE)</f>
        <v>No</v>
      </c>
      <c r="K784" s="140"/>
      <c r="L784" s="140"/>
      <c r="M784" s="141">
        <f>VLOOKUP($C784,'CEDARS School FRPL'!$C$4:$F$2348,3,FALSE)</f>
        <v>2.8400000000000002E-2</v>
      </c>
      <c r="O784" s="199"/>
      <c r="P784" s="200"/>
    </row>
    <row r="785" spans="1:16">
      <c r="A785" s="112" t="s">
        <v>2373</v>
      </c>
      <c r="B785" s="112" t="s">
        <v>2914</v>
      </c>
      <c r="C785" s="106">
        <v>5201</v>
      </c>
      <c r="D785" s="106" t="s">
        <v>872</v>
      </c>
      <c r="E785" s="150">
        <v>683</v>
      </c>
      <c r="F785" s="150">
        <v>0</v>
      </c>
      <c r="G785" s="150">
        <v>0</v>
      </c>
      <c r="H785" s="150">
        <v>0</v>
      </c>
      <c r="I785" s="208">
        <f t="shared" si="14"/>
        <v>683</v>
      </c>
      <c r="J785" s="163" t="str">
        <f>VLOOKUP($C785,'CEDARS School FRPL'!$C$4:$F$2348,4,FALSE)</f>
        <v>No</v>
      </c>
      <c r="K785" s="140"/>
      <c r="L785" s="140"/>
      <c r="M785" s="141">
        <f>VLOOKUP($C785,'CEDARS School FRPL'!$C$4:$F$2348,3,FALSE)</f>
        <v>1.3599999999999999E-2</v>
      </c>
      <c r="O785" s="199"/>
      <c r="P785" s="200"/>
    </row>
    <row r="786" spans="1:16">
      <c r="A786" s="112" t="s">
        <v>2373</v>
      </c>
      <c r="B786" s="112" t="s">
        <v>2914</v>
      </c>
      <c r="C786" s="106">
        <v>4376</v>
      </c>
      <c r="D786" s="106" t="s">
        <v>865</v>
      </c>
      <c r="E786" s="150">
        <v>610.51</v>
      </c>
      <c r="F786" s="150">
        <v>0</v>
      </c>
      <c r="G786" s="150">
        <v>0</v>
      </c>
      <c r="H786" s="150">
        <v>0</v>
      </c>
      <c r="I786" s="208">
        <f t="shared" si="14"/>
        <v>610.51</v>
      </c>
      <c r="J786" s="163" t="str">
        <f>VLOOKUP($C786,'CEDARS School FRPL'!$C$4:$F$2348,4,FALSE)</f>
        <v>No</v>
      </c>
      <c r="K786" s="140"/>
      <c r="L786" s="140"/>
      <c r="M786" s="141">
        <f>VLOOKUP($C786,'CEDARS School FRPL'!$C$4:$F$2348,3,FALSE)</f>
        <v>1.7600000000000001E-2</v>
      </c>
      <c r="O786" s="199"/>
      <c r="P786" s="200"/>
    </row>
    <row r="787" spans="1:16">
      <c r="A787" s="112" t="s">
        <v>2373</v>
      </c>
      <c r="B787" s="112" t="s">
        <v>2914</v>
      </c>
      <c r="C787" s="106">
        <v>4493</v>
      </c>
      <c r="D787" s="106" t="s">
        <v>253</v>
      </c>
      <c r="E787" s="150">
        <v>504.31</v>
      </c>
      <c r="F787" s="150">
        <v>0</v>
      </c>
      <c r="G787" s="150">
        <v>0</v>
      </c>
      <c r="H787" s="150">
        <v>0</v>
      </c>
      <c r="I787" s="208">
        <f t="shared" si="14"/>
        <v>504.31</v>
      </c>
      <c r="J787" s="163" t="str">
        <f>VLOOKUP($C787,'CEDARS School FRPL'!$C$4:$F$2348,4,FALSE)</f>
        <v>No</v>
      </c>
      <c r="K787" s="140"/>
      <c r="L787" s="140"/>
      <c r="M787" s="141">
        <f>VLOOKUP($C787,'CEDARS School FRPL'!$C$4:$F$2348,3,FALSE)</f>
        <v>5.8900000000000001E-2</v>
      </c>
      <c r="O787" s="199"/>
      <c r="P787" s="200"/>
    </row>
    <row r="788" spans="1:16">
      <c r="A788" s="112" t="s">
        <v>2373</v>
      </c>
      <c r="B788" s="112" t="s">
        <v>2914</v>
      </c>
      <c r="C788" s="106">
        <v>5437</v>
      </c>
      <c r="D788" s="106" t="s">
        <v>873</v>
      </c>
      <c r="E788" s="150">
        <v>158.74</v>
      </c>
      <c r="F788" s="150">
        <v>5.91</v>
      </c>
      <c r="G788" s="150">
        <v>0</v>
      </c>
      <c r="H788" s="150">
        <v>0</v>
      </c>
      <c r="I788" s="208">
        <f t="shared" si="14"/>
        <v>164.65</v>
      </c>
      <c r="J788" s="163" t="str">
        <f>VLOOKUP($C788,'CEDARS School FRPL'!$C$4:$F$2348,4,FALSE)</f>
        <v>No</v>
      </c>
      <c r="K788" s="140"/>
      <c r="L788" s="140"/>
      <c r="M788" s="141">
        <f>VLOOKUP($C788,'CEDARS School FRPL'!$C$4:$F$2348,3,FALSE)</f>
        <v>7.2599999999999998E-2</v>
      </c>
      <c r="O788" s="199"/>
      <c r="P788" s="200"/>
    </row>
    <row r="789" spans="1:16">
      <c r="A789" s="112" t="s">
        <v>2373</v>
      </c>
      <c r="B789" s="112" t="s">
        <v>2914</v>
      </c>
      <c r="C789" s="106">
        <v>5056</v>
      </c>
      <c r="D789" s="106" t="s">
        <v>870</v>
      </c>
      <c r="E789" s="150">
        <v>615.5</v>
      </c>
      <c r="F789" s="150">
        <v>0</v>
      </c>
      <c r="G789" s="150">
        <v>0</v>
      </c>
      <c r="H789" s="150">
        <v>0</v>
      </c>
      <c r="I789" s="208">
        <f t="shared" si="14"/>
        <v>615.5</v>
      </c>
      <c r="J789" s="163" t="str">
        <f>VLOOKUP($C789,'CEDARS School FRPL'!$C$4:$F$2348,4,FALSE)</f>
        <v>No</v>
      </c>
      <c r="K789" s="140"/>
      <c r="L789" s="140"/>
      <c r="M789" s="141">
        <f>VLOOKUP($C789,'CEDARS School FRPL'!$C$4:$F$2348,3,FALSE)</f>
        <v>5.6800000000000003E-2</v>
      </c>
      <c r="O789" s="199"/>
      <c r="P789" s="200"/>
    </row>
    <row r="790" spans="1:16">
      <c r="A790" s="112" t="s">
        <v>2373</v>
      </c>
      <c r="B790" s="112" t="s">
        <v>2914</v>
      </c>
      <c r="C790" s="106">
        <v>3385</v>
      </c>
      <c r="D790" s="106" t="s">
        <v>854</v>
      </c>
      <c r="E790" s="150">
        <v>2106.66</v>
      </c>
      <c r="F790" s="150">
        <v>347.9</v>
      </c>
      <c r="G790" s="150">
        <v>0</v>
      </c>
      <c r="H790" s="150">
        <v>0</v>
      </c>
      <c r="I790" s="208">
        <f t="shared" si="14"/>
        <v>2454.56</v>
      </c>
      <c r="J790" s="163" t="str">
        <f>VLOOKUP($C790,'CEDARS School FRPL'!$C$4:$F$2348,4,FALSE)</f>
        <v>No</v>
      </c>
      <c r="K790" s="140"/>
      <c r="L790" s="140"/>
      <c r="M790" s="141">
        <f>VLOOKUP($C790,'CEDARS School FRPL'!$C$4:$F$2348,3,FALSE)</f>
        <v>8.5099999999999995E-2</v>
      </c>
      <c r="O790" s="199"/>
      <c r="P790" s="200"/>
    </row>
    <row r="791" spans="1:16">
      <c r="A791" s="112" t="s">
        <v>2373</v>
      </c>
      <c r="B791" s="112" t="s">
        <v>2914</v>
      </c>
      <c r="C791" s="106">
        <v>3038</v>
      </c>
      <c r="D791" s="106" t="s">
        <v>852</v>
      </c>
      <c r="E791" s="150">
        <v>965.54</v>
      </c>
      <c r="F791" s="150">
        <v>0</v>
      </c>
      <c r="G791" s="150">
        <v>0</v>
      </c>
      <c r="H791" s="150">
        <v>0</v>
      </c>
      <c r="I791" s="208">
        <f t="shared" si="14"/>
        <v>965.54</v>
      </c>
      <c r="J791" s="163" t="str">
        <f>VLOOKUP($C791,'CEDARS School FRPL'!$C$4:$F$2348,4,FALSE)</f>
        <v>No</v>
      </c>
      <c r="K791" s="140"/>
      <c r="L791" s="140"/>
      <c r="M791" s="141">
        <f>VLOOKUP($C791,'CEDARS School FRPL'!$C$4:$F$2348,3,FALSE)</f>
        <v>0.1472</v>
      </c>
      <c r="O791" s="199"/>
      <c r="P791" s="200"/>
    </row>
    <row r="792" spans="1:16">
      <c r="A792" s="112" t="s">
        <v>2373</v>
      </c>
      <c r="B792" s="112" t="s">
        <v>2914</v>
      </c>
      <c r="C792" s="106">
        <v>1624</v>
      </c>
      <c r="D792" s="106" t="s">
        <v>850</v>
      </c>
      <c r="E792" s="150">
        <v>37.869999999999997</v>
      </c>
      <c r="F792" s="150">
        <v>0</v>
      </c>
      <c r="G792" s="150">
        <v>0</v>
      </c>
      <c r="H792" s="150">
        <v>0</v>
      </c>
      <c r="I792" s="208">
        <f t="shared" si="14"/>
        <v>37.869999999999997</v>
      </c>
      <c r="J792" s="163" t="str">
        <f>VLOOKUP($C792,'CEDARS School FRPL'!$C$4:$F$2348,4,FALSE)</f>
        <v>No</v>
      </c>
      <c r="K792" s="140"/>
      <c r="L792" s="140"/>
      <c r="M792" s="141">
        <f>VLOOKUP($C792,'CEDARS School FRPL'!$C$4:$F$2348,3,FALSE)</f>
        <v>0.2828</v>
      </c>
      <c r="O792" s="199"/>
      <c r="P792" s="200"/>
    </row>
    <row r="793" spans="1:16">
      <c r="A793" s="112" t="s">
        <v>2373</v>
      </c>
      <c r="B793" s="112" t="s">
        <v>2914</v>
      </c>
      <c r="C793" s="106">
        <v>3673</v>
      </c>
      <c r="D793" s="106" t="s">
        <v>859</v>
      </c>
      <c r="E793" s="150">
        <v>557.69000000000005</v>
      </c>
      <c r="F793" s="150">
        <v>0</v>
      </c>
      <c r="G793" s="150">
        <v>0</v>
      </c>
      <c r="H793" s="150">
        <v>0</v>
      </c>
      <c r="I793" s="208">
        <f t="shared" si="14"/>
        <v>557.69000000000005</v>
      </c>
      <c r="J793" s="163" t="str">
        <f>VLOOKUP($C793,'CEDARS School FRPL'!$C$4:$F$2348,4,FALSE)</f>
        <v>No</v>
      </c>
      <c r="K793" s="140"/>
      <c r="L793" s="140"/>
      <c r="M793" s="141">
        <f>VLOOKUP($C793,'CEDARS School FRPL'!$C$4:$F$2348,3,FALSE)</f>
        <v>0.21299999999999999</v>
      </c>
      <c r="O793" s="199"/>
      <c r="P793" s="200"/>
    </row>
    <row r="794" spans="1:16">
      <c r="A794" s="112" t="s">
        <v>2373</v>
      </c>
      <c r="B794" s="112" t="s">
        <v>2914</v>
      </c>
      <c r="C794" s="106">
        <v>3962</v>
      </c>
      <c r="D794" s="106" t="s">
        <v>862</v>
      </c>
      <c r="E794" s="150">
        <v>1298.5899999999999</v>
      </c>
      <c r="F794" s="150">
        <v>181.45000000000002</v>
      </c>
      <c r="G794" s="150">
        <v>0</v>
      </c>
      <c r="H794" s="150">
        <v>0</v>
      </c>
      <c r="I794" s="208">
        <f t="shared" si="14"/>
        <v>1480.04</v>
      </c>
      <c r="J794" s="163" t="str">
        <f>VLOOKUP($C794,'CEDARS School FRPL'!$C$4:$F$2348,4,FALSE)</f>
        <v>No</v>
      </c>
      <c r="K794" s="140"/>
      <c r="L794" s="140"/>
      <c r="M794" s="141">
        <f>VLOOKUP($C794,'CEDARS School FRPL'!$C$4:$F$2348,3,FALSE)</f>
        <v>0.1137</v>
      </c>
      <c r="N794" s="202" t="s">
        <v>3381</v>
      </c>
      <c r="O794" s="199"/>
      <c r="P794" s="200"/>
    </row>
    <row r="795" spans="1:16">
      <c r="A795" s="112" t="s">
        <v>2373</v>
      </c>
      <c r="B795" s="112" t="s">
        <v>2914</v>
      </c>
      <c r="C795" s="106">
        <v>3637</v>
      </c>
      <c r="D795" s="106" t="s">
        <v>858</v>
      </c>
      <c r="E795" s="150">
        <v>388.75</v>
      </c>
      <c r="F795" s="150">
        <v>0</v>
      </c>
      <c r="G795" s="150">
        <v>0</v>
      </c>
      <c r="H795" s="150">
        <v>0</v>
      </c>
      <c r="I795" s="208">
        <f t="shared" si="14"/>
        <v>388.75</v>
      </c>
      <c r="J795" s="163" t="str">
        <f>VLOOKUP($C795,'CEDARS School FRPL'!$C$4:$F$2348,4,FALSE)</f>
        <v>No</v>
      </c>
      <c r="K795" s="140"/>
      <c r="L795" s="140"/>
      <c r="M795" s="141">
        <f>VLOOKUP($C795,'CEDARS School FRPL'!$C$4:$F$2348,3,FALSE)</f>
        <v>0.10440000000000001</v>
      </c>
      <c r="O795" s="199"/>
      <c r="P795" s="200"/>
    </row>
    <row r="796" spans="1:16">
      <c r="A796" s="112" t="s">
        <v>2373</v>
      </c>
      <c r="B796" s="112" t="s">
        <v>2914</v>
      </c>
      <c r="C796" s="106">
        <v>3636</v>
      </c>
      <c r="D796" s="106" t="s">
        <v>857</v>
      </c>
      <c r="E796" s="150">
        <v>1170.8699999999999</v>
      </c>
      <c r="F796" s="150">
        <v>0</v>
      </c>
      <c r="G796" s="150">
        <v>0</v>
      </c>
      <c r="H796" s="150">
        <v>0</v>
      </c>
      <c r="I796" s="208">
        <f t="shared" si="14"/>
        <v>1170.8699999999999</v>
      </c>
      <c r="J796" s="163" t="str">
        <f>VLOOKUP($C796,'CEDARS School FRPL'!$C$4:$F$2348,4,FALSE)</f>
        <v>No</v>
      </c>
      <c r="K796" s="140"/>
      <c r="L796" s="140"/>
      <c r="M796" s="141">
        <f>VLOOKUP($C796,'CEDARS School FRPL'!$C$4:$F$2348,3,FALSE)</f>
        <v>0.1162</v>
      </c>
      <c r="O796" s="199"/>
      <c r="P796" s="200"/>
    </row>
    <row r="797" spans="1:16">
      <c r="A797" s="112" t="s">
        <v>2373</v>
      </c>
      <c r="B797" s="112" t="s">
        <v>2914</v>
      </c>
      <c r="C797" s="106">
        <v>4592</v>
      </c>
      <c r="D797" s="106" t="s">
        <v>869</v>
      </c>
      <c r="E797" s="150">
        <v>550.04</v>
      </c>
      <c r="F797" s="150">
        <v>0</v>
      </c>
      <c r="G797" s="150">
        <v>0</v>
      </c>
      <c r="H797" s="150">
        <v>0</v>
      </c>
      <c r="I797" s="208">
        <f t="shared" si="14"/>
        <v>550.04</v>
      </c>
      <c r="J797" s="163" t="str">
        <f>VLOOKUP($C797,'CEDARS School FRPL'!$C$4:$F$2348,4,FALSE)</f>
        <v>No</v>
      </c>
      <c r="K797" s="140"/>
      <c r="L797" s="140"/>
      <c r="M797" s="141">
        <f>VLOOKUP($C797,'CEDARS School FRPL'!$C$4:$F$2348,3,FALSE)</f>
        <v>7.5300000000000006E-2</v>
      </c>
      <c r="O797" s="199"/>
      <c r="P797" s="200"/>
    </row>
    <row r="798" spans="1:16">
      <c r="A798" s="112" t="s">
        <v>2373</v>
      </c>
      <c r="B798" s="112" t="s">
        <v>2914</v>
      </c>
      <c r="C798" s="106">
        <v>5200</v>
      </c>
      <c r="D798" s="106" t="s">
        <v>871</v>
      </c>
      <c r="E798" s="150">
        <v>1012.93</v>
      </c>
      <c r="F798" s="150">
        <v>0</v>
      </c>
      <c r="G798" s="150">
        <v>0</v>
      </c>
      <c r="H798" s="150">
        <v>0</v>
      </c>
      <c r="I798" s="208">
        <f t="shared" si="14"/>
        <v>1012.93</v>
      </c>
      <c r="J798" s="163" t="str">
        <f>VLOOKUP($C798,'CEDARS School FRPL'!$C$4:$F$2348,4,FALSE)</f>
        <v>No</v>
      </c>
      <c r="K798" s="140"/>
      <c r="L798" s="140"/>
      <c r="M798" s="141">
        <f>VLOOKUP($C798,'CEDARS School FRPL'!$C$4:$F$2348,3,FALSE)</f>
        <v>5.8700000000000002E-2</v>
      </c>
      <c r="O798" s="199"/>
      <c r="P798" s="200"/>
    </row>
    <row r="799" spans="1:16">
      <c r="A799" s="112" t="s">
        <v>2373</v>
      </c>
      <c r="B799" s="112" t="s">
        <v>2914</v>
      </c>
      <c r="C799" s="106">
        <v>3879</v>
      </c>
      <c r="D799" s="106" t="s">
        <v>861</v>
      </c>
      <c r="E799" s="150">
        <v>953.63</v>
      </c>
      <c r="F799" s="150">
        <v>0</v>
      </c>
      <c r="G799" s="150">
        <v>0</v>
      </c>
      <c r="H799" s="150">
        <v>0</v>
      </c>
      <c r="I799" s="208">
        <f t="shared" si="14"/>
        <v>953.63</v>
      </c>
      <c r="J799" s="163" t="str">
        <f>VLOOKUP($C799,'CEDARS School FRPL'!$C$4:$F$2348,4,FALSE)</f>
        <v>No</v>
      </c>
      <c r="K799" s="140"/>
      <c r="L799" s="140"/>
      <c r="M799" s="141">
        <f>VLOOKUP($C799,'CEDARS School FRPL'!$C$4:$F$2348,3,FALSE)</f>
        <v>3.5299999999999998E-2</v>
      </c>
      <c r="O799" s="199"/>
      <c r="P799" s="200"/>
    </row>
    <row r="800" spans="1:16">
      <c r="A800" s="112" t="s">
        <v>2373</v>
      </c>
      <c r="B800" s="112" t="s">
        <v>2914</v>
      </c>
      <c r="C800" s="106">
        <v>4495</v>
      </c>
      <c r="D800" s="106" t="s">
        <v>867</v>
      </c>
      <c r="E800" s="150">
        <v>1921.36</v>
      </c>
      <c r="F800" s="150">
        <v>248.49</v>
      </c>
      <c r="G800" s="150">
        <v>0</v>
      </c>
      <c r="H800" s="150">
        <v>0</v>
      </c>
      <c r="I800" s="208">
        <f t="shared" si="14"/>
        <v>2169.85</v>
      </c>
      <c r="J800" s="163" t="str">
        <f>VLOOKUP($C800,'CEDARS School FRPL'!$C$4:$F$2348,4,FALSE)</f>
        <v>No</v>
      </c>
      <c r="K800" s="140"/>
      <c r="L800" s="140"/>
      <c r="M800" s="141">
        <f>VLOOKUP($C800,'CEDARS School FRPL'!$C$4:$F$2348,3,FALSE)</f>
        <v>3.9100000000000003E-2</v>
      </c>
      <c r="O800" s="199"/>
      <c r="P800" s="200"/>
    </row>
    <row r="801" spans="1:16">
      <c r="A801" s="112" t="s">
        <v>2373</v>
      </c>
      <c r="B801" s="112" t="s">
        <v>2914</v>
      </c>
      <c r="C801" s="106">
        <v>3386</v>
      </c>
      <c r="D801" s="106" t="s">
        <v>855</v>
      </c>
      <c r="E801" s="150">
        <v>799.38</v>
      </c>
      <c r="F801" s="150">
        <v>0</v>
      </c>
      <c r="G801" s="150">
        <v>0</v>
      </c>
      <c r="H801" s="150">
        <v>0</v>
      </c>
      <c r="I801" s="208">
        <f t="shared" si="14"/>
        <v>799.38</v>
      </c>
      <c r="J801" s="163" t="str">
        <f>VLOOKUP($C801,'CEDARS School FRPL'!$C$4:$F$2348,4,FALSE)</f>
        <v>No</v>
      </c>
      <c r="K801" s="140"/>
      <c r="L801" s="140"/>
      <c r="M801" s="141">
        <f>VLOOKUP($C801,'CEDARS School FRPL'!$C$4:$F$2348,3,FALSE)</f>
        <v>4.8899999999999999E-2</v>
      </c>
      <c r="O801" s="199"/>
      <c r="P801" s="200"/>
    </row>
    <row r="802" spans="1:16">
      <c r="A802" s="112" t="s">
        <v>2373</v>
      </c>
      <c r="B802" s="112" t="s">
        <v>2914</v>
      </c>
      <c r="C802" s="106">
        <v>3228</v>
      </c>
      <c r="D802" s="106" t="s">
        <v>853</v>
      </c>
      <c r="E802" s="150">
        <v>534.97</v>
      </c>
      <c r="F802" s="150">
        <v>0</v>
      </c>
      <c r="G802" s="150">
        <v>0</v>
      </c>
      <c r="H802" s="150">
        <v>0</v>
      </c>
      <c r="I802" s="208">
        <f t="shared" si="14"/>
        <v>534.97</v>
      </c>
      <c r="J802" s="163" t="str">
        <f>VLOOKUP($C802,'CEDARS School FRPL'!$C$4:$F$2348,4,FALSE)</f>
        <v>No</v>
      </c>
      <c r="K802" s="140"/>
      <c r="L802" s="140"/>
      <c r="M802" s="141">
        <f>VLOOKUP($C802,'CEDARS School FRPL'!$C$4:$F$2348,3,FALSE)</f>
        <v>8.6199999999999999E-2</v>
      </c>
      <c r="O802" s="199"/>
      <c r="P802" s="200"/>
    </row>
    <row r="803" spans="1:16">
      <c r="A803" s="112" t="s">
        <v>2326</v>
      </c>
      <c r="B803" s="112" t="s">
        <v>2915</v>
      </c>
      <c r="C803" s="106">
        <v>3214</v>
      </c>
      <c r="D803" s="106" t="s">
        <v>407</v>
      </c>
      <c r="E803" s="150">
        <v>38.5</v>
      </c>
      <c r="F803" s="150">
        <v>0</v>
      </c>
      <c r="G803" s="150">
        <v>0</v>
      </c>
      <c r="H803" s="150">
        <v>0</v>
      </c>
      <c r="I803" s="208">
        <f t="shared" si="14"/>
        <v>38.5</v>
      </c>
      <c r="J803" s="163" t="str">
        <f>VLOOKUP($C803,'CEDARS School FRPL'!$C$4:$F$2348,4,FALSE)</f>
        <v>Yes</v>
      </c>
      <c r="K803" s="140"/>
      <c r="L803" s="140"/>
      <c r="M803" s="141">
        <f>VLOOKUP($C803,'CEDARS School FRPL'!$C$4:$F$2348,3,FALSE)</f>
        <v>0.47870000000000001</v>
      </c>
      <c r="O803" s="199"/>
      <c r="P803" s="200"/>
    </row>
    <row r="804" spans="1:16">
      <c r="A804" s="112" t="s">
        <v>2309</v>
      </c>
      <c r="B804" s="112" t="s">
        <v>2916</v>
      </c>
      <c r="C804" s="106">
        <v>2915</v>
      </c>
      <c r="D804" s="106" t="s">
        <v>319</v>
      </c>
      <c r="E804" s="150">
        <v>471.54</v>
      </c>
      <c r="F804" s="150">
        <v>0</v>
      </c>
      <c r="G804" s="150">
        <v>0</v>
      </c>
      <c r="H804" s="150">
        <v>0</v>
      </c>
      <c r="I804" s="208">
        <f t="shared" si="14"/>
        <v>471.54</v>
      </c>
      <c r="J804" s="163" t="str">
        <f>VLOOKUP($C804,'CEDARS School FRPL'!$C$4:$F$2348,4,FALSE)</f>
        <v>No</v>
      </c>
      <c r="K804" s="140"/>
      <c r="L804" s="140"/>
      <c r="M804" s="141">
        <f>VLOOKUP($C804,'CEDARS School FRPL'!$C$4:$F$2348,3,FALSE)</f>
        <v>0.33379999999999999</v>
      </c>
      <c r="O804" s="199"/>
      <c r="P804" s="200"/>
    </row>
    <row r="805" spans="1:16">
      <c r="A805" s="112" t="s">
        <v>2309</v>
      </c>
      <c r="B805" s="112" t="s">
        <v>2916</v>
      </c>
      <c r="C805" s="106">
        <v>5545</v>
      </c>
      <c r="D805" s="106" t="s">
        <v>3138</v>
      </c>
      <c r="E805" s="150">
        <v>272.35000000000002</v>
      </c>
      <c r="F805" s="150">
        <v>36.869999999999997</v>
      </c>
      <c r="G805" s="150">
        <v>0</v>
      </c>
      <c r="H805" s="150">
        <v>0</v>
      </c>
      <c r="I805" s="208">
        <f t="shared" si="14"/>
        <v>309.22000000000003</v>
      </c>
      <c r="J805" s="163" t="str">
        <f>VLOOKUP($C805,'CEDARS School FRPL'!$C$4:$F$2348,4,FALSE)</f>
        <v>No</v>
      </c>
      <c r="K805" s="140"/>
      <c r="L805" s="140"/>
      <c r="M805" s="141">
        <f>VLOOKUP($C805,'CEDARS School FRPL'!$C$4:$F$2348,3,FALSE)</f>
        <v>0.29730000000000001</v>
      </c>
      <c r="O805" s="199"/>
      <c r="P805" s="200"/>
    </row>
    <row r="806" spans="1:16">
      <c r="A806" s="112" t="s">
        <v>2309</v>
      </c>
      <c r="B806" s="112" t="s">
        <v>2916</v>
      </c>
      <c r="C806" s="106">
        <v>2561</v>
      </c>
      <c r="D806" s="106" t="s">
        <v>2917</v>
      </c>
      <c r="E806" s="150">
        <v>239.53</v>
      </c>
      <c r="F806" s="150">
        <v>0</v>
      </c>
      <c r="G806" s="150">
        <v>0</v>
      </c>
      <c r="H806" s="150">
        <v>0</v>
      </c>
      <c r="I806" s="208">
        <f t="shared" si="14"/>
        <v>239.53</v>
      </c>
      <c r="J806" s="163" t="str">
        <f>VLOOKUP($C806,'CEDARS School FRPL'!$C$4:$F$2348,4,FALSE)</f>
        <v>No</v>
      </c>
      <c r="K806" s="140"/>
      <c r="L806" s="140"/>
      <c r="M806" s="141">
        <f>VLOOKUP($C806,'CEDARS School FRPL'!$C$4:$F$2348,3,FALSE)</f>
        <v>0.3266</v>
      </c>
      <c r="O806" s="199"/>
      <c r="P806" s="200"/>
    </row>
    <row r="807" spans="1:16">
      <c r="A807" s="112" t="s">
        <v>2318</v>
      </c>
      <c r="B807" s="112" t="s">
        <v>2918</v>
      </c>
      <c r="C807" s="106">
        <v>2602</v>
      </c>
      <c r="D807" s="106" t="s">
        <v>362</v>
      </c>
      <c r="E807" s="150">
        <v>36.1</v>
      </c>
      <c r="F807" s="150">
        <v>0</v>
      </c>
      <c r="G807" s="150">
        <v>0</v>
      </c>
      <c r="H807" s="150">
        <v>0</v>
      </c>
      <c r="I807" s="208">
        <f t="shared" si="14"/>
        <v>36.1</v>
      </c>
      <c r="J807" s="163" t="str">
        <f>VLOOKUP($C807,'CEDARS School FRPL'!$C$4:$F$2348,4,FALSE)</f>
        <v>Yes</v>
      </c>
      <c r="K807" s="140"/>
      <c r="L807" s="140"/>
      <c r="M807" s="141">
        <f>VLOOKUP($C807,'CEDARS School FRPL'!$C$4:$F$2348,3,FALSE)</f>
        <v>0.68410000000000004</v>
      </c>
      <c r="O807" s="199"/>
      <c r="P807" s="200"/>
    </row>
    <row r="808" spans="1:16">
      <c r="A808" s="112" t="s">
        <v>2311</v>
      </c>
      <c r="B808" s="112" t="s">
        <v>2919</v>
      </c>
      <c r="C808" s="106">
        <v>3323</v>
      </c>
      <c r="D808" s="106" t="s">
        <v>336</v>
      </c>
      <c r="E808" s="150">
        <v>296.01</v>
      </c>
      <c r="F808" s="150">
        <v>0</v>
      </c>
      <c r="G808" s="150">
        <v>0</v>
      </c>
      <c r="H808" s="150">
        <v>0</v>
      </c>
      <c r="I808" s="208">
        <f t="shared" si="14"/>
        <v>296.01</v>
      </c>
      <c r="J808" s="163" t="str">
        <f>VLOOKUP($C808,'CEDARS School FRPL'!$C$4:$F$2348,4,FALSE)</f>
        <v>Yes</v>
      </c>
      <c r="K808" s="140"/>
      <c r="L808" s="140"/>
      <c r="M808" s="141">
        <f>VLOOKUP($C808,'CEDARS School FRPL'!$C$4:$F$2348,3,FALSE)</f>
        <v>0.8135</v>
      </c>
      <c r="O808" s="199"/>
      <c r="P808" s="200"/>
    </row>
    <row r="809" spans="1:16">
      <c r="A809" s="112" t="s">
        <v>2311</v>
      </c>
      <c r="B809" s="112" t="s">
        <v>2919</v>
      </c>
      <c r="C809" s="106">
        <v>3578</v>
      </c>
      <c r="D809" s="106" t="s">
        <v>337</v>
      </c>
      <c r="E809" s="150">
        <v>381.56</v>
      </c>
      <c r="F809" s="150">
        <v>0</v>
      </c>
      <c r="G809" s="150">
        <v>0</v>
      </c>
      <c r="H809" s="150">
        <v>0</v>
      </c>
      <c r="I809" s="208">
        <f t="shared" si="14"/>
        <v>381.56</v>
      </c>
      <c r="J809" s="163" t="str">
        <f>VLOOKUP($C809,'CEDARS School FRPL'!$C$4:$F$2348,4,FALSE)</f>
        <v>Yes</v>
      </c>
      <c r="K809" s="140"/>
      <c r="L809" s="140"/>
      <c r="M809" s="141">
        <f>VLOOKUP($C809,'CEDARS School FRPL'!$C$4:$F$2348,3,FALSE)</f>
        <v>0.55779999999999996</v>
      </c>
      <c r="O809" s="199"/>
      <c r="P809" s="200"/>
    </row>
    <row r="810" spans="1:16">
      <c r="A810" s="112" t="s">
        <v>2311</v>
      </c>
      <c r="B810" s="112" t="s">
        <v>2919</v>
      </c>
      <c r="C810" s="106">
        <v>3082</v>
      </c>
      <c r="D810" s="106" t="s">
        <v>334</v>
      </c>
      <c r="E810" s="150">
        <v>318.70999999999998</v>
      </c>
      <c r="F810" s="150">
        <v>0</v>
      </c>
      <c r="G810" s="150">
        <v>0</v>
      </c>
      <c r="H810" s="150">
        <v>0</v>
      </c>
      <c r="I810" s="208">
        <f t="shared" si="14"/>
        <v>318.70999999999998</v>
      </c>
      <c r="J810" s="163" t="str">
        <f>VLOOKUP($C810,'CEDARS School FRPL'!$C$4:$F$2348,4,FALSE)</f>
        <v>Yes</v>
      </c>
      <c r="K810" s="140"/>
      <c r="L810" s="140"/>
      <c r="M810" s="141">
        <f>VLOOKUP($C810,'CEDARS School FRPL'!$C$4:$F$2348,3,FALSE)</f>
        <v>0.52349999999999997</v>
      </c>
      <c r="O810" s="199"/>
      <c r="P810" s="200"/>
    </row>
    <row r="811" spans="1:16">
      <c r="A811" s="112" t="s">
        <v>2311</v>
      </c>
      <c r="B811" s="112" t="s">
        <v>2919</v>
      </c>
      <c r="C811" s="106">
        <v>2913</v>
      </c>
      <c r="D811" s="106" t="s">
        <v>332</v>
      </c>
      <c r="E811" s="150">
        <v>74.42</v>
      </c>
      <c r="F811" s="150">
        <v>0</v>
      </c>
      <c r="G811" s="150">
        <v>0</v>
      </c>
      <c r="H811" s="150">
        <v>0</v>
      </c>
      <c r="I811" s="208">
        <f t="shared" si="14"/>
        <v>74.42</v>
      </c>
      <c r="J811" s="163" t="str">
        <f>VLOOKUP($C811,'CEDARS School FRPL'!$C$4:$F$2348,4,FALSE)</f>
        <v>No</v>
      </c>
      <c r="K811" s="140"/>
      <c r="L811" s="140"/>
      <c r="M811" s="141">
        <f>VLOOKUP($C811,'CEDARS School FRPL'!$C$4:$F$2348,3,FALSE)</f>
        <v>0.38030000000000003</v>
      </c>
      <c r="O811" s="199"/>
      <c r="P811" s="200"/>
    </row>
    <row r="812" spans="1:16">
      <c r="A812" s="112" t="s">
        <v>2311</v>
      </c>
      <c r="B812" s="112" t="s">
        <v>2919</v>
      </c>
      <c r="C812" s="106">
        <v>2691</v>
      </c>
      <c r="D812" s="106" t="s">
        <v>331</v>
      </c>
      <c r="E812" s="150">
        <v>248.45</v>
      </c>
      <c r="F812" s="150">
        <v>0</v>
      </c>
      <c r="G812" s="150">
        <v>0</v>
      </c>
      <c r="H812" s="150">
        <v>0</v>
      </c>
      <c r="I812" s="208">
        <f t="shared" si="14"/>
        <v>248.45</v>
      </c>
      <c r="J812" s="163" t="str">
        <f>VLOOKUP($C812,'CEDARS School FRPL'!$C$4:$F$2348,4,FALSE)</f>
        <v>Yes</v>
      </c>
      <c r="K812" s="140"/>
      <c r="L812" s="140"/>
      <c r="M812" s="141">
        <f>VLOOKUP($C812,'CEDARS School FRPL'!$C$4:$F$2348,3,FALSE)</f>
        <v>0.74429999999999996</v>
      </c>
      <c r="O812" s="199"/>
      <c r="P812" s="200"/>
    </row>
    <row r="813" spans="1:16">
      <c r="A813" s="112" t="s">
        <v>2311</v>
      </c>
      <c r="B813" s="112" t="s">
        <v>2919</v>
      </c>
      <c r="C813" s="106">
        <v>3322</v>
      </c>
      <c r="D813" s="106" t="s">
        <v>335</v>
      </c>
      <c r="E813" s="150">
        <v>489.9</v>
      </c>
      <c r="F813" s="150">
        <v>0</v>
      </c>
      <c r="G813" s="150">
        <v>0</v>
      </c>
      <c r="H813" s="150">
        <v>0</v>
      </c>
      <c r="I813" s="208">
        <f t="shared" si="14"/>
        <v>489.9</v>
      </c>
      <c r="J813" s="163" t="str">
        <f>VLOOKUP($C813,'CEDARS School FRPL'!$C$4:$F$2348,4,FALSE)</f>
        <v>Yes</v>
      </c>
      <c r="K813" s="140"/>
      <c r="L813" s="140"/>
      <c r="M813" s="141">
        <f>VLOOKUP($C813,'CEDARS School FRPL'!$C$4:$F$2348,3,FALSE)</f>
        <v>0.59499999999999997</v>
      </c>
      <c r="O813" s="199"/>
      <c r="P813" s="200"/>
    </row>
    <row r="814" spans="1:16">
      <c r="A814" s="112" t="s">
        <v>2311</v>
      </c>
      <c r="B814" s="112" t="s">
        <v>2919</v>
      </c>
      <c r="C814" s="106">
        <v>2916</v>
      </c>
      <c r="D814" s="106" t="s">
        <v>333</v>
      </c>
      <c r="E814" s="150">
        <v>476.72</v>
      </c>
      <c r="F814" s="150">
        <v>0</v>
      </c>
      <c r="G814" s="150">
        <v>0</v>
      </c>
      <c r="H814" s="150">
        <v>0</v>
      </c>
      <c r="I814" s="208">
        <f t="shared" si="14"/>
        <v>476.72</v>
      </c>
      <c r="J814" s="163" t="str">
        <f>VLOOKUP($C814,'CEDARS School FRPL'!$C$4:$F$2348,4,FALSE)</f>
        <v>Yes</v>
      </c>
      <c r="K814" s="140"/>
      <c r="L814" s="140"/>
      <c r="M814" s="141">
        <f>VLOOKUP($C814,'CEDARS School FRPL'!$C$4:$F$2348,3,FALSE)</f>
        <v>0.64729999999999999</v>
      </c>
      <c r="O814" s="199"/>
      <c r="P814" s="200"/>
    </row>
    <row r="815" spans="1:16">
      <c r="A815" s="112" t="s">
        <v>2311</v>
      </c>
      <c r="B815" s="112" t="s">
        <v>2919</v>
      </c>
      <c r="C815" s="106">
        <v>5547</v>
      </c>
      <c r="D815" s="106" t="s">
        <v>3139</v>
      </c>
      <c r="E815" s="150">
        <v>0</v>
      </c>
      <c r="F815" s="150">
        <v>0</v>
      </c>
      <c r="G815" s="150">
        <v>23.22</v>
      </c>
      <c r="H815" s="150">
        <v>0</v>
      </c>
      <c r="I815" s="208">
        <f t="shared" si="14"/>
        <v>23.22</v>
      </c>
      <c r="J815" s="163" t="str">
        <f>VLOOKUP($C815,'CEDARS School FRPL'!$C$4:$F$2348,4,FALSE)</f>
        <v>Yes</v>
      </c>
      <c r="K815" s="140"/>
      <c r="L815" s="140"/>
      <c r="M815" s="141">
        <f>VLOOKUP($C815,'CEDARS School FRPL'!$C$4:$F$2348,3,FALSE)</f>
        <v>0.745</v>
      </c>
      <c r="O815" s="199"/>
      <c r="P815" s="200"/>
    </row>
    <row r="816" spans="1:16">
      <c r="A816" s="112" t="s">
        <v>2311</v>
      </c>
      <c r="B816" s="112" t="s">
        <v>2919</v>
      </c>
      <c r="C816" s="106">
        <v>2266</v>
      </c>
      <c r="D816" s="106" t="s">
        <v>328</v>
      </c>
      <c r="E816" s="150">
        <v>1252.8599999999999</v>
      </c>
      <c r="F816" s="150">
        <v>99.74</v>
      </c>
      <c r="G816" s="150">
        <v>0</v>
      </c>
      <c r="H816" s="150">
        <v>0</v>
      </c>
      <c r="I816" s="208">
        <f t="shared" si="14"/>
        <v>1352.6</v>
      </c>
      <c r="J816" s="163" t="str">
        <f>VLOOKUP($C816,'CEDARS School FRPL'!$C$4:$F$2348,4,FALSE)</f>
        <v>Yes</v>
      </c>
      <c r="K816" s="140"/>
      <c r="L816" s="140"/>
      <c r="M816" s="141">
        <f>VLOOKUP($C816,'CEDARS School FRPL'!$C$4:$F$2348,3,FALSE)</f>
        <v>0.52600000000000002</v>
      </c>
      <c r="O816" s="199"/>
      <c r="P816" s="200"/>
    </row>
    <row r="817" spans="1:16">
      <c r="A817" s="112" t="s">
        <v>2311</v>
      </c>
      <c r="B817" s="112" t="s">
        <v>2919</v>
      </c>
      <c r="C817" s="106">
        <v>5194</v>
      </c>
      <c r="D817" s="106" t="s">
        <v>338</v>
      </c>
      <c r="E817" s="150">
        <v>640.92999999999995</v>
      </c>
      <c r="F817" s="150">
        <v>3.32</v>
      </c>
      <c r="G817" s="150">
        <v>0</v>
      </c>
      <c r="H817" s="150">
        <v>0</v>
      </c>
      <c r="I817" s="208">
        <f t="shared" si="14"/>
        <v>644.25</v>
      </c>
      <c r="J817" s="163" t="str">
        <f>VLOOKUP($C817,'CEDARS School FRPL'!$C$4:$F$2348,4,FALSE)</f>
        <v>Yes</v>
      </c>
      <c r="K817" s="140"/>
      <c r="L817" s="140"/>
      <c r="M817" s="141">
        <f>VLOOKUP($C817,'CEDARS School FRPL'!$C$4:$F$2348,3,FALSE)</f>
        <v>0.54849999999999999</v>
      </c>
      <c r="O817" s="199"/>
      <c r="P817" s="200"/>
    </row>
    <row r="818" spans="1:16">
      <c r="A818" s="112" t="s">
        <v>2311</v>
      </c>
      <c r="B818" s="112" t="s">
        <v>2919</v>
      </c>
      <c r="C818" s="106">
        <v>1934</v>
      </c>
      <c r="D818" s="106" t="s">
        <v>327</v>
      </c>
      <c r="E818" s="150">
        <v>6.5</v>
      </c>
      <c r="F818" s="150">
        <v>0</v>
      </c>
      <c r="G818" s="150">
        <v>0</v>
      </c>
      <c r="H818" s="150">
        <v>0</v>
      </c>
      <c r="I818" s="208">
        <f t="shared" si="14"/>
        <v>6.5</v>
      </c>
      <c r="J818" s="163" t="str">
        <f>VLOOKUP($C818,'CEDARS School FRPL'!$C$4:$F$2348,4,FALSE)</f>
        <v>Yes</v>
      </c>
      <c r="K818" s="132"/>
      <c r="L818" s="132"/>
      <c r="M818" s="141">
        <f>VLOOKUP($C818,'CEDARS School FRPL'!$C$4:$F$2348,3,FALSE)</f>
        <v>0.69369999999999998</v>
      </c>
      <c r="O818" s="199"/>
      <c r="P818" s="200"/>
    </row>
    <row r="819" spans="1:16">
      <c r="A819" s="112" t="s">
        <v>2311</v>
      </c>
      <c r="B819" s="112" t="s">
        <v>2919</v>
      </c>
      <c r="C819" s="106">
        <v>2596</v>
      </c>
      <c r="D819" s="106" t="s">
        <v>329</v>
      </c>
      <c r="E819" s="150">
        <v>130.28</v>
      </c>
      <c r="F819" s="150">
        <v>0</v>
      </c>
      <c r="G819" s="150">
        <v>0</v>
      </c>
      <c r="H819" s="150">
        <v>0</v>
      </c>
      <c r="I819" s="208">
        <f t="shared" si="14"/>
        <v>130.28</v>
      </c>
      <c r="J819" s="163" t="str">
        <f>VLOOKUP($C819,'CEDARS School FRPL'!$C$4:$F$2348,4,FALSE)</f>
        <v>No</v>
      </c>
      <c r="K819" s="140"/>
      <c r="L819" s="140"/>
      <c r="M819" s="141">
        <f>VLOOKUP($C819,'CEDARS School FRPL'!$C$4:$F$2348,3,FALSE)</f>
        <v>0.29830000000000001</v>
      </c>
      <c r="O819" s="199"/>
      <c r="P819" s="200"/>
    </row>
    <row r="820" spans="1:16">
      <c r="A820" s="112" t="s">
        <v>2311</v>
      </c>
      <c r="B820" s="112" t="s">
        <v>2919</v>
      </c>
      <c r="C820" s="106">
        <v>2624</v>
      </c>
      <c r="D820" s="106" t="s">
        <v>330</v>
      </c>
      <c r="E820" s="150">
        <v>304.55</v>
      </c>
      <c r="F820" s="150">
        <v>0</v>
      </c>
      <c r="G820" s="150">
        <v>0</v>
      </c>
      <c r="H820" s="150">
        <v>0</v>
      </c>
      <c r="I820" s="208">
        <f t="shared" si="14"/>
        <v>304.55</v>
      </c>
      <c r="J820" s="163" t="str">
        <f>VLOOKUP($C820,'CEDARS School FRPL'!$C$4:$F$2348,4,FALSE)</f>
        <v>Yes</v>
      </c>
      <c r="K820" s="140"/>
      <c r="L820" s="140"/>
      <c r="M820" s="141">
        <f>VLOOKUP($C820,'CEDARS School FRPL'!$C$4:$F$2348,3,FALSE)</f>
        <v>0.82310000000000005</v>
      </c>
      <c r="O820" s="199"/>
      <c r="P820" s="200"/>
    </row>
    <row r="821" spans="1:16">
      <c r="A821" s="112" t="s">
        <v>2275</v>
      </c>
      <c r="B821" s="112" t="s">
        <v>2920</v>
      </c>
      <c r="C821" s="106">
        <v>4418</v>
      </c>
      <c r="D821" s="106" t="s">
        <v>52</v>
      </c>
      <c r="E821" s="150">
        <v>692.7</v>
      </c>
      <c r="F821" s="150">
        <v>0</v>
      </c>
      <c r="G821" s="150">
        <v>0</v>
      </c>
      <c r="H821" s="150">
        <v>0</v>
      </c>
      <c r="I821" s="208">
        <f t="shared" si="14"/>
        <v>692.7</v>
      </c>
      <c r="J821" s="163" t="str">
        <f>VLOOKUP($C821,'CEDARS School FRPL'!$C$4:$F$2348,4,FALSE)</f>
        <v>Yes</v>
      </c>
      <c r="K821" s="140"/>
      <c r="L821" s="140"/>
      <c r="M821" s="141">
        <f>VLOOKUP($C821,'CEDARS School FRPL'!$C$4:$F$2348,3,FALSE)</f>
        <v>0.9073</v>
      </c>
      <c r="O821" s="199"/>
      <c r="P821" s="200"/>
    </row>
    <row r="822" spans="1:16">
      <c r="A822" s="112" t="s">
        <v>2275</v>
      </c>
      <c r="B822" s="112" t="s">
        <v>2920</v>
      </c>
      <c r="C822" s="106">
        <v>5520</v>
      </c>
      <c r="D822" s="106" t="s">
        <v>3129</v>
      </c>
      <c r="E822" s="150">
        <v>656.34</v>
      </c>
      <c r="F822" s="150">
        <v>0</v>
      </c>
      <c r="G822" s="150">
        <v>0</v>
      </c>
      <c r="H822" s="150">
        <v>0</v>
      </c>
      <c r="I822" s="208">
        <f t="shared" si="14"/>
        <v>656.34</v>
      </c>
      <c r="J822" s="163" t="str">
        <f>VLOOKUP($C822,'CEDARS School FRPL'!$C$4:$F$2348,4,FALSE)</f>
        <v>No</v>
      </c>
      <c r="K822" s="140"/>
      <c r="L822" s="140"/>
      <c r="M822" s="141">
        <f>VLOOKUP($C822,'CEDARS School FRPL'!$C$4:$F$2348,3,FALSE)</f>
        <v>0.23139999999999999</v>
      </c>
      <c r="O822" s="199"/>
      <c r="P822" s="200"/>
    </row>
    <row r="823" spans="1:16">
      <c r="A823" s="112" t="s">
        <v>2275</v>
      </c>
      <c r="B823" s="112" t="s">
        <v>2920</v>
      </c>
      <c r="C823" s="106">
        <v>4072</v>
      </c>
      <c r="D823" s="106" t="s">
        <v>47</v>
      </c>
      <c r="E823" s="150">
        <v>395.02</v>
      </c>
      <c r="F823" s="150">
        <v>0</v>
      </c>
      <c r="G823" s="150">
        <v>0</v>
      </c>
      <c r="H823" s="150">
        <v>0</v>
      </c>
      <c r="I823" s="208">
        <f t="shared" si="14"/>
        <v>395.02</v>
      </c>
      <c r="J823" s="163" t="str">
        <f>VLOOKUP($C823,'CEDARS School FRPL'!$C$4:$F$2348,4,FALSE)</f>
        <v>Yes</v>
      </c>
      <c r="K823" s="140"/>
      <c r="L823" s="140"/>
      <c r="M823" s="141">
        <f>VLOOKUP($C823,'CEDARS School FRPL'!$C$4:$F$2348,3,FALSE)</f>
        <v>0.67069999999999996</v>
      </c>
      <c r="O823" s="199"/>
      <c r="P823" s="200"/>
    </row>
    <row r="824" spans="1:16">
      <c r="A824" s="112" t="s">
        <v>2275</v>
      </c>
      <c r="B824" s="112" t="s">
        <v>2920</v>
      </c>
      <c r="C824" s="106">
        <v>4202</v>
      </c>
      <c r="D824" s="106" t="s">
        <v>51</v>
      </c>
      <c r="E824" s="150">
        <v>552.95000000000005</v>
      </c>
      <c r="F824" s="150">
        <v>0</v>
      </c>
      <c r="G824" s="150">
        <v>0</v>
      </c>
      <c r="H824" s="150">
        <v>0</v>
      </c>
      <c r="I824" s="208">
        <f t="shared" si="14"/>
        <v>552.95000000000005</v>
      </c>
      <c r="J824" s="163" t="str">
        <f>VLOOKUP($C824,'CEDARS School FRPL'!$C$4:$F$2348,4,FALSE)</f>
        <v>Yes</v>
      </c>
      <c r="K824" s="140"/>
      <c r="L824" s="140"/>
      <c r="M824" s="141">
        <f>VLOOKUP($C824,'CEDARS School FRPL'!$C$4:$F$2348,3,FALSE)</f>
        <v>0.51900000000000002</v>
      </c>
      <c r="O824" s="199"/>
      <c r="P824" s="200"/>
    </row>
    <row r="825" spans="1:16">
      <c r="A825" s="112" t="s">
        <v>2275</v>
      </c>
      <c r="B825" s="112" t="s">
        <v>2920</v>
      </c>
      <c r="C825" s="106">
        <v>5439</v>
      </c>
      <c r="D825" s="106" t="s">
        <v>59</v>
      </c>
      <c r="E825" s="150">
        <v>925.78</v>
      </c>
      <c r="F825" s="150">
        <v>0</v>
      </c>
      <c r="G825" s="150">
        <v>0</v>
      </c>
      <c r="H825" s="150">
        <v>0</v>
      </c>
      <c r="I825" s="208">
        <f t="shared" si="14"/>
        <v>925.78</v>
      </c>
      <c r="J825" s="163" t="str">
        <f>VLOOKUP($C825,'CEDARS School FRPL'!$C$4:$F$2348,4,FALSE)</f>
        <v>Yes</v>
      </c>
      <c r="K825" s="140"/>
      <c r="L825" s="140"/>
      <c r="M825" s="141">
        <f>VLOOKUP($C825,'CEDARS School FRPL'!$C$4:$F$2348,3,FALSE)</f>
        <v>0.50570000000000004</v>
      </c>
      <c r="O825" s="199"/>
      <c r="P825" s="200"/>
    </row>
    <row r="826" spans="1:16">
      <c r="A826" s="112" t="s">
        <v>2275</v>
      </c>
      <c r="B826" s="112" t="s">
        <v>2920</v>
      </c>
      <c r="C826" s="106">
        <v>5220</v>
      </c>
      <c r="D826" s="106" t="s">
        <v>57</v>
      </c>
      <c r="E826" s="150">
        <v>434.14</v>
      </c>
      <c r="F826" s="150">
        <v>0</v>
      </c>
      <c r="G826" s="150">
        <v>0</v>
      </c>
      <c r="H826" s="150">
        <v>0</v>
      </c>
      <c r="I826" s="208">
        <f t="shared" si="14"/>
        <v>434.14</v>
      </c>
      <c r="J826" s="163" t="str">
        <f>VLOOKUP($C826,'CEDARS School FRPL'!$C$4:$F$2348,4,FALSE)</f>
        <v>No</v>
      </c>
      <c r="K826" s="140"/>
      <c r="L826" s="140"/>
      <c r="M826" s="141">
        <f>VLOOKUP($C826,'CEDARS School FRPL'!$C$4:$F$2348,3,FALSE)</f>
        <v>0.1608</v>
      </c>
      <c r="O826" s="199"/>
      <c r="P826" s="200"/>
    </row>
    <row r="827" spans="1:16">
      <c r="A827" s="112" t="s">
        <v>2275</v>
      </c>
      <c r="B827" s="112" t="s">
        <v>2920</v>
      </c>
      <c r="C827" s="106">
        <v>4028</v>
      </c>
      <c r="D827" s="106" t="s">
        <v>46</v>
      </c>
      <c r="E827" s="150">
        <v>853.04</v>
      </c>
      <c r="F827" s="150">
        <v>0</v>
      </c>
      <c r="G827" s="150">
        <v>0</v>
      </c>
      <c r="H827" s="150">
        <v>0</v>
      </c>
      <c r="I827" s="208">
        <f t="shared" si="14"/>
        <v>853.04</v>
      </c>
      <c r="J827" s="163" t="str">
        <f>VLOOKUP($C827,'CEDARS School FRPL'!$C$4:$F$2348,4,FALSE)</f>
        <v>No</v>
      </c>
      <c r="K827" s="140"/>
      <c r="L827" s="140"/>
      <c r="M827" s="141">
        <f>VLOOKUP($C827,'CEDARS School FRPL'!$C$4:$F$2348,3,FALSE)</f>
        <v>0.25690000000000002</v>
      </c>
      <c r="O827" s="199"/>
      <c r="P827" s="200"/>
    </row>
    <row r="828" spans="1:16">
      <c r="A828" s="112" t="s">
        <v>2275</v>
      </c>
      <c r="B828" s="112" t="s">
        <v>2920</v>
      </c>
      <c r="C828" s="106">
        <v>2824</v>
      </c>
      <c r="D828" s="106" t="s">
        <v>36</v>
      </c>
      <c r="E828" s="150">
        <v>494.4</v>
      </c>
      <c r="F828" s="150">
        <v>0</v>
      </c>
      <c r="G828" s="150">
        <v>0</v>
      </c>
      <c r="H828" s="150">
        <v>0</v>
      </c>
      <c r="I828" s="208">
        <f t="shared" si="14"/>
        <v>494.4</v>
      </c>
      <c r="J828" s="163" t="str">
        <f>VLOOKUP($C828,'CEDARS School FRPL'!$C$4:$F$2348,4,FALSE)</f>
        <v>Yes</v>
      </c>
      <c r="K828" s="140"/>
      <c r="L828" s="140"/>
      <c r="M828" s="141">
        <f>VLOOKUP($C828,'CEDARS School FRPL'!$C$4:$F$2348,3,FALSE)</f>
        <v>0.86799999999999999</v>
      </c>
      <c r="O828" s="199"/>
      <c r="P828" s="200"/>
    </row>
    <row r="829" spans="1:16">
      <c r="A829" s="112" t="s">
        <v>2275</v>
      </c>
      <c r="B829" s="112" t="s">
        <v>2920</v>
      </c>
      <c r="C829" s="106">
        <v>3315</v>
      </c>
      <c r="D829" s="106" t="s">
        <v>42</v>
      </c>
      <c r="E829" s="150">
        <v>340.04</v>
      </c>
      <c r="F829" s="150">
        <v>0</v>
      </c>
      <c r="G829" s="150">
        <v>0</v>
      </c>
      <c r="H829" s="150">
        <v>0</v>
      </c>
      <c r="I829" s="208">
        <f t="shared" si="14"/>
        <v>340.04</v>
      </c>
      <c r="J829" s="163" t="str">
        <f>VLOOKUP($C829,'CEDARS School FRPL'!$C$4:$F$2348,4,FALSE)</f>
        <v>Yes</v>
      </c>
      <c r="K829" s="140"/>
      <c r="L829" s="140"/>
      <c r="M829" s="141">
        <f>VLOOKUP($C829,'CEDARS School FRPL'!$C$4:$F$2348,3,FALSE)</f>
        <v>0.7974</v>
      </c>
      <c r="O829" s="199"/>
      <c r="P829" s="200"/>
    </row>
    <row r="830" spans="1:16">
      <c r="A830" s="112" t="s">
        <v>2275</v>
      </c>
      <c r="B830" s="112" t="s">
        <v>2920</v>
      </c>
      <c r="C830" s="106">
        <v>5521</v>
      </c>
      <c r="D830" s="106" t="s">
        <v>3130</v>
      </c>
      <c r="E830" s="150">
        <v>597.1</v>
      </c>
      <c r="F830" s="150">
        <v>0</v>
      </c>
      <c r="G830" s="150">
        <v>0</v>
      </c>
      <c r="H830" s="150">
        <v>0</v>
      </c>
      <c r="I830" s="208">
        <f t="shared" si="14"/>
        <v>597.1</v>
      </c>
      <c r="J830" s="163" t="str">
        <f>VLOOKUP($C830,'CEDARS School FRPL'!$C$4:$F$2348,4,FALSE)</f>
        <v>Yes</v>
      </c>
      <c r="K830" s="140"/>
      <c r="L830" s="140"/>
      <c r="M830" s="141">
        <f>VLOOKUP($C830,'CEDARS School FRPL'!$C$4:$F$2348,3,FALSE)</f>
        <v>0.65739999999999998</v>
      </c>
      <c r="O830" s="199"/>
      <c r="P830" s="200"/>
    </row>
    <row r="831" spans="1:16">
      <c r="A831" s="112" t="s">
        <v>2275</v>
      </c>
      <c r="B831" s="112" t="s">
        <v>2920</v>
      </c>
      <c r="C831" s="106">
        <v>3077</v>
      </c>
      <c r="D831" s="106" t="s">
        <v>39</v>
      </c>
      <c r="E831" s="150">
        <v>385.13</v>
      </c>
      <c r="F831" s="150">
        <v>0</v>
      </c>
      <c r="G831" s="150">
        <v>0</v>
      </c>
      <c r="H831" s="150">
        <v>0</v>
      </c>
      <c r="I831" s="208">
        <f t="shared" si="14"/>
        <v>385.13</v>
      </c>
      <c r="J831" s="163" t="str">
        <f>VLOOKUP($C831,'CEDARS School FRPL'!$C$4:$F$2348,4,FALSE)</f>
        <v>Yes</v>
      </c>
      <c r="K831" s="140"/>
      <c r="L831" s="140"/>
      <c r="M831" s="141">
        <f>VLOOKUP($C831,'CEDARS School FRPL'!$C$4:$F$2348,3,FALSE)</f>
        <v>0.77559999999999996</v>
      </c>
      <c r="O831" s="199"/>
      <c r="P831" s="200"/>
    </row>
    <row r="832" spans="1:16">
      <c r="A832" s="112" t="s">
        <v>2275</v>
      </c>
      <c r="B832" s="112" t="s">
        <v>2920</v>
      </c>
      <c r="C832" s="106">
        <v>3267</v>
      </c>
      <c r="D832" s="106" t="s">
        <v>41</v>
      </c>
      <c r="E832" s="150">
        <v>818.29</v>
      </c>
      <c r="F832" s="150">
        <v>0</v>
      </c>
      <c r="G832" s="150">
        <v>0</v>
      </c>
      <c r="H832" s="150">
        <v>0</v>
      </c>
      <c r="I832" s="208">
        <f t="shared" si="14"/>
        <v>818.29</v>
      </c>
      <c r="J832" s="163" t="str">
        <f>VLOOKUP($C832,'CEDARS School FRPL'!$C$4:$F$2348,4,FALSE)</f>
        <v>Yes</v>
      </c>
      <c r="K832" s="140"/>
      <c r="L832" s="140"/>
      <c r="M832" s="141">
        <f>VLOOKUP($C832,'CEDARS School FRPL'!$C$4:$F$2348,3,FALSE)</f>
        <v>0.80710000000000004</v>
      </c>
      <c r="O832" s="199"/>
      <c r="P832" s="200"/>
    </row>
    <row r="833" spans="1:16">
      <c r="A833" s="112" t="s">
        <v>2275</v>
      </c>
      <c r="B833" s="112" t="s">
        <v>2920</v>
      </c>
      <c r="C833" s="106">
        <v>4429</v>
      </c>
      <c r="D833" s="106" t="s">
        <v>53</v>
      </c>
      <c r="E833" s="150">
        <v>871.18</v>
      </c>
      <c r="F833" s="150">
        <v>0</v>
      </c>
      <c r="G833" s="150">
        <v>0</v>
      </c>
      <c r="H833" s="150">
        <v>0</v>
      </c>
      <c r="I833" s="208">
        <f t="shared" si="14"/>
        <v>871.18</v>
      </c>
      <c r="J833" s="163" t="str">
        <f>VLOOKUP($C833,'CEDARS School FRPL'!$C$4:$F$2348,4,FALSE)</f>
        <v>Yes</v>
      </c>
      <c r="K833" s="140"/>
      <c r="L833" s="140"/>
      <c r="M833" s="141">
        <f>VLOOKUP($C833,'CEDARS School FRPL'!$C$4:$F$2348,3,FALSE)</f>
        <v>0.56379999999999997</v>
      </c>
      <c r="O833" s="199"/>
      <c r="P833" s="200"/>
    </row>
    <row r="834" spans="1:16">
      <c r="A834" s="112" t="s">
        <v>2275</v>
      </c>
      <c r="B834" s="112" t="s">
        <v>2920</v>
      </c>
      <c r="C834" s="106">
        <v>3731</v>
      </c>
      <c r="D834" s="106" t="s">
        <v>45</v>
      </c>
      <c r="E834" s="150">
        <v>1603.34</v>
      </c>
      <c r="F834" s="150">
        <v>139.99</v>
      </c>
      <c r="G834" s="150">
        <v>0</v>
      </c>
      <c r="H834" s="150">
        <v>0</v>
      </c>
      <c r="I834" s="208">
        <f t="shared" si="14"/>
        <v>1743.33</v>
      </c>
      <c r="J834" s="163" t="str">
        <f>VLOOKUP($C834,'CEDARS School FRPL'!$C$4:$F$2348,4,FALSE)</f>
        <v>No</v>
      </c>
      <c r="K834" s="140"/>
      <c r="L834" s="140"/>
      <c r="M834" s="141">
        <f>VLOOKUP($C834,'CEDARS School FRPL'!$C$4:$F$2348,3,FALSE)</f>
        <v>0.39939999999999998</v>
      </c>
      <c r="O834" s="199"/>
      <c r="P834" s="200"/>
    </row>
    <row r="835" spans="1:16">
      <c r="A835" s="112" t="s">
        <v>2275</v>
      </c>
      <c r="B835" s="106" t="s">
        <v>2920</v>
      </c>
      <c r="C835" s="106">
        <v>2000</v>
      </c>
      <c r="D835" s="63" t="s">
        <v>3235</v>
      </c>
      <c r="E835" s="150">
        <v>0</v>
      </c>
      <c r="F835" s="150">
        <v>0</v>
      </c>
      <c r="G835" s="150">
        <v>0</v>
      </c>
      <c r="H835" s="150">
        <v>0</v>
      </c>
      <c r="I835" s="208">
        <f t="shared" si="14"/>
        <v>0</v>
      </c>
      <c r="J835" s="163" t="str">
        <f>VLOOKUP($C835,'CEDARS School FRPL'!$C$4:$F$2348,4,FALSE)</f>
        <v>No</v>
      </c>
      <c r="K835" s="140"/>
      <c r="L835" s="140"/>
      <c r="M835" s="141">
        <f>VLOOKUP($C835,'CEDARS School FRPL'!$C$4:$F$2348,3,FALSE)</f>
        <v>0</v>
      </c>
      <c r="O835" s="199"/>
      <c r="P835" s="200"/>
    </row>
    <row r="836" spans="1:16">
      <c r="A836" s="112" t="s">
        <v>2275</v>
      </c>
      <c r="B836" s="112" t="s">
        <v>2920</v>
      </c>
      <c r="C836" s="106">
        <v>2826</v>
      </c>
      <c r="D836" s="106" t="s">
        <v>38</v>
      </c>
      <c r="E836" s="150">
        <v>1495.02</v>
      </c>
      <c r="F836" s="150">
        <v>74.8</v>
      </c>
      <c r="G836" s="150">
        <v>0</v>
      </c>
      <c r="H836" s="150">
        <v>0</v>
      </c>
      <c r="I836" s="208">
        <f t="shared" ref="I836:I899" si="15">SUM(E836:H836)</f>
        <v>1569.82</v>
      </c>
      <c r="J836" s="163" t="str">
        <f>VLOOKUP($C836,'CEDARS School FRPL'!$C$4:$F$2348,4,FALSE)</f>
        <v>Yes</v>
      </c>
      <c r="K836" s="140"/>
      <c r="L836" s="140"/>
      <c r="M836" s="141">
        <f>VLOOKUP($C836,'CEDARS School FRPL'!$C$4:$F$2348,3,FALSE)</f>
        <v>0.6915</v>
      </c>
      <c r="O836" s="199"/>
      <c r="P836" s="200"/>
    </row>
    <row r="837" spans="1:16">
      <c r="A837" s="112" t="s">
        <v>2275</v>
      </c>
      <c r="B837" s="112" t="s">
        <v>2920</v>
      </c>
      <c r="C837" s="106">
        <v>1884</v>
      </c>
      <c r="D837" s="106" t="s">
        <v>34</v>
      </c>
      <c r="E837" s="150">
        <v>154.9</v>
      </c>
      <c r="F837" s="150">
        <v>0</v>
      </c>
      <c r="G837" s="150">
        <v>37.6</v>
      </c>
      <c r="H837" s="150">
        <v>0</v>
      </c>
      <c r="I837" s="208">
        <f t="shared" si="15"/>
        <v>192.5</v>
      </c>
      <c r="J837" s="163" t="str">
        <f>VLOOKUP($C837,'CEDARS School FRPL'!$C$4:$F$2348,4,FALSE)</f>
        <v>Yes</v>
      </c>
      <c r="K837" s="140"/>
      <c r="L837" s="140"/>
      <c r="M837" s="141">
        <f>VLOOKUP($C837,'CEDARS School FRPL'!$C$4:$F$2348,3,FALSE)</f>
        <v>0.68210000000000004</v>
      </c>
      <c r="O837" s="199"/>
      <c r="P837" s="200"/>
    </row>
    <row r="838" spans="1:16">
      <c r="A838" s="112" t="s">
        <v>2275</v>
      </c>
      <c r="B838" s="112" t="s">
        <v>2920</v>
      </c>
      <c r="C838" s="106">
        <v>4181</v>
      </c>
      <c r="D838" s="106" t="s">
        <v>50</v>
      </c>
      <c r="E838" s="150">
        <v>448.99</v>
      </c>
      <c r="F838" s="150">
        <v>0</v>
      </c>
      <c r="G838" s="150">
        <v>0</v>
      </c>
      <c r="H838" s="150">
        <v>0</v>
      </c>
      <c r="I838" s="208">
        <f t="shared" si="15"/>
        <v>448.99</v>
      </c>
      <c r="J838" s="163" t="str">
        <f>VLOOKUP($C838,'CEDARS School FRPL'!$C$4:$F$2348,4,FALSE)</f>
        <v>Yes</v>
      </c>
      <c r="K838" s="140"/>
      <c r="L838" s="140"/>
      <c r="M838" s="141">
        <f>VLOOKUP($C838,'CEDARS School FRPL'!$C$4:$F$2348,3,FALSE)</f>
        <v>0.5948</v>
      </c>
      <c r="O838" s="199"/>
      <c r="P838" s="200"/>
    </row>
    <row r="839" spans="1:16">
      <c r="A839" s="112" t="s">
        <v>2275</v>
      </c>
      <c r="B839" s="112" t="s">
        <v>2920</v>
      </c>
      <c r="C839" s="106">
        <v>1941</v>
      </c>
      <c r="D839" s="106" t="s">
        <v>35</v>
      </c>
      <c r="E839" s="150">
        <v>421.28</v>
      </c>
      <c r="F839" s="150">
        <v>10.360000000000001</v>
      </c>
      <c r="G839" s="150">
        <v>0</v>
      </c>
      <c r="H839" s="150">
        <v>0</v>
      </c>
      <c r="I839" s="208">
        <f t="shared" si="15"/>
        <v>431.64</v>
      </c>
      <c r="J839" s="163" t="str">
        <f>VLOOKUP($C839,'CEDARS School FRPL'!$C$4:$F$2348,4,FALSE)</f>
        <v>No</v>
      </c>
      <c r="K839" s="140"/>
      <c r="L839" s="140"/>
      <c r="M839" s="141">
        <f>VLOOKUP($C839,'CEDARS School FRPL'!$C$4:$F$2348,3,FALSE)</f>
        <v>0.23680000000000001</v>
      </c>
      <c r="O839" s="199"/>
      <c r="P839" s="200"/>
    </row>
    <row r="840" spans="1:16">
      <c r="A840" s="112" t="s">
        <v>2275</v>
      </c>
      <c r="B840" s="112" t="s">
        <v>2920</v>
      </c>
      <c r="C840" s="106">
        <v>3472</v>
      </c>
      <c r="D840" s="106" t="s">
        <v>44</v>
      </c>
      <c r="E840" s="150">
        <v>716.12</v>
      </c>
      <c r="F840" s="150">
        <v>0</v>
      </c>
      <c r="G840" s="150">
        <v>0</v>
      </c>
      <c r="H840" s="150">
        <v>0</v>
      </c>
      <c r="I840" s="208">
        <f t="shared" si="15"/>
        <v>716.12</v>
      </c>
      <c r="J840" s="163" t="str">
        <f>VLOOKUP($C840,'CEDARS School FRPL'!$C$4:$F$2348,4,FALSE)</f>
        <v>Yes</v>
      </c>
      <c r="K840" s="140"/>
      <c r="L840" s="140"/>
      <c r="M840" s="141">
        <f>VLOOKUP($C840,'CEDARS School FRPL'!$C$4:$F$2348,3,FALSE)</f>
        <v>0.89810000000000001</v>
      </c>
      <c r="O840" s="199"/>
      <c r="P840" s="200"/>
    </row>
    <row r="841" spans="1:16">
      <c r="A841" s="112" t="s">
        <v>2275</v>
      </c>
      <c r="B841" s="112" t="s">
        <v>2920</v>
      </c>
      <c r="C841" s="106">
        <v>5106</v>
      </c>
      <c r="D841" s="106" t="s">
        <v>56</v>
      </c>
      <c r="E841" s="150">
        <v>48.5</v>
      </c>
      <c r="F841" s="150">
        <v>0</v>
      </c>
      <c r="G841" s="150">
        <v>0</v>
      </c>
      <c r="H841" s="150">
        <v>0</v>
      </c>
      <c r="I841" s="208">
        <f t="shared" si="15"/>
        <v>48.5</v>
      </c>
      <c r="J841" s="163" t="str">
        <f>VLOOKUP($C841,'CEDARS School FRPL'!$C$4:$F$2348,4,FALSE)</f>
        <v>Yes</v>
      </c>
      <c r="K841" s="140"/>
      <c r="L841" s="140"/>
      <c r="M841" s="141">
        <f>VLOOKUP($C841,'CEDARS School FRPL'!$C$4:$F$2348,3,FALSE)</f>
        <v>0.72199999999999998</v>
      </c>
      <c r="O841" s="199"/>
      <c r="P841" s="200"/>
    </row>
    <row r="842" spans="1:16">
      <c r="A842" s="112" t="s">
        <v>2275</v>
      </c>
      <c r="B842" s="112" t="s">
        <v>2920</v>
      </c>
      <c r="C842" s="106">
        <v>4446</v>
      </c>
      <c r="D842" s="106" t="s">
        <v>54</v>
      </c>
      <c r="E842" s="150">
        <v>370.11</v>
      </c>
      <c r="F842" s="150">
        <v>0</v>
      </c>
      <c r="G842" s="150">
        <v>0</v>
      </c>
      <c r="H842" s="150">
        <v>0</v>
      </c>
      <c r="I842" s="208">
        <f t="shared" si="15"/>
        <v>370.11</v>
      </c>
      <c r="J842" s="163" t="str">
        <f>VLOOKUP($C842,'CEDARS School FRPL'!$C$4:$F$2348,4,FALSE)</f>
        <v>No</v>
      </c>
      <c r="K842" s="140"/>
      <c r="L842" s="140"/>
      <c r="M842" s="141">
        <f>VLOOKUP($C842,'CEDARS School FRPL'!$C$4:$F$2348,3,FALSE)</f>
        <v>0.31319999999999998</v>
      </c>
      <c r="O842" s="199"/>
      <c r="P842" s="200"/>
    </row>
    <row r="843" spans="1:16">
      <c r="A843" s="112" t="s">
        <v>2275</v>
      </c>
      <c r="B843" s="112" t="s">
        <v>2920</v>
      </c>
      <c r="C843" s="106">
        <v>5438</v>
      </c>
      <c r="D843" s="106" t="s">
        <v>58</v>
      </c>
      <c r="E843" s="150">
        <v>568.15</v>
      </c>
      <c r="F843" s="150">
        <v>0</v>
      </c>
      <c r="G843" s="150">
        <v>0</v>
      </c>
      <c r="H843" s="150">
        <v>0</v>
      </c>
      <c r="I843" s="208">
        <f t="shared" si="15"/>
        <v>568.15</v>
      </c>
      <c r="J843" s="163" t="str">
        <f>VLOOKUP($C843,'CEDARS School FRPL'!$C$4:$F$2348,4,FALSE)</f>
        <v>No</v>
      </c>
      <c r="K843" s="140"/>
      <c r="L843" s="140"/>
      <c r="M843" s="141">
        <f>VLOOKUP($C843,'CEDARS School FRPL'!$C$4:$F$2348,3,FALSE)</f>
        <v>0.36749999999999999</v>
      </c>
      <c r="O843" s="199"/>
      <c r="P843" s="200"/>
    </row>
    <row r="844" spans="1:16">
      <c r="A844" s="112" t="s">
        <v>2275</v>
      </c>
      <c r="B844" s="112" t="s">
        <v>2920</v>
      </c>
      <c r="C844" s="106">
        <v>4073</v>
      </c>
      <c r="D844" s="106" t="s">
        <v>48</v>
      </c>
      <c r="E844" s="150">
        <v>426.85</v>
      </c>
      <c r="F844" s="150">
        <v>0</v>
      </c>
      <c r="G844" s="150">
        <v>0</v>
      </c>
      <c r="H844" s="150">
        <v>0</v>
      </c>
      <c r="I844" s="208">
        <f t="shared" si="15"/>
        <v>426.85</v>
      </c>
      <c r="J844" s="163" t="str">
        <f>VLOOKUP($C844,'CEDARS School FRPL'!$C$4:$F$2348,4,FALSE)</f>
        <v>Yes</v>
      </c>
      <c r="K844" s="140"/>
      <c r="L844" s="140"/>
      <c r="M844" s="141">
        <f>VLOOKUP($C844,'CEDARS School FRPL'!$C$4:$F$2348,3,FALSE)</f>
        <v>0.61219999999999997</v>
      </c>
      <c r="O844" s="199"/>
      <c r="P844" s="200"/>
    </row>
    <row r="845" spans="1:16">
      <c r="A845" s="112" t="s">
        <v>2275</v>
      </c>
      <c r="B845" s="112" t="s">
        <v>2920</v>
      </c>
      <c r="C845" s="106">
        <v>4484</v>
      </c>
      <c r="D845" s="106" t="s">
        <v>55</v>
      </c>
      <c r="E845" s="150">
        <v>1546.52</v>
      </c>
      <c r="F845" s="150">
        <v>115.78</v>
      </c>
      <c r="G845" s="150">
        <v>0</v>
      </c>
      <c r="H845" s="150">
        <v>0</v>
      </c>
      <c r="I845" s="208">
        <f t="shared" si="15"/>
        <v>1662.3</v>
      </c>
      <c r="J845" s="163" t="str">
        <f>VLOOKUP($C845,'CEDARS School FRPL'!$C$4:$F$2348,4,FALSE)</f>
        <v>Yes</v>
      </c>
      <c r="K845" s="140"/>
      <c r="L845" s="140"/>
      <c r="M845" s="141">
        <f>VLOOKUP($C845,'CEDARS School FRPL'!$C$4:$F$2348,3,FALSE)</f>
        <v>0.51849999999999996</v>
      </c>
      <c r="O845" s="199"/>
      <c r="P845" s="200"/>
    </row>
    <row r="846" spans="1:16">
      <c r="A846" s="112" t="s">
        <v>2275</v>
      </c>
      <c r="B846" s="112" t="s">
        <v>2920</v>
      </c>
      <c r="C846" s="106">
        <v>4136</v>
      </c>
      <c r="D846" s="106" t="s">
        <v>49</v>
      </c>
      <c r="E846" s="150">
        <v>359.77</v>
      </c>
      <c r="F846" s="150">
        <v>0</v>
      </c>
      <c r="G846" s="150">
        <v>0</v>
      </c>
      <c r="H846" s="150">
        <v>0</v>
      </c>
      <c r="I846" s="208">
        <f t="shared" si="15"/>
        <v>359.77</v>
      </c>
      <c r="J846" s="163" t="str">
        <f>VLOOKUP($C846,'CEDARS School FRPL'!$C$4:$F$2348,4,FALSE)</f>
        <v>Yes</v>
      </c>
      <c r="K846" s="140"/>
      <c r="L846" s="140"/>
      <c r="M846" s="141">
        <f>VLOOKUP($C846,'CEDARS School FRPL'!$C$4:$F$2348,3,FALSE)</f>
        <v>0.50419999999999998</v>
      </c>
      <c r="O846" s="199"/>
      <c r="P846" s="200"/>
    </row>
    <row r="847" spans="1:16">
      <c r="A847" s="112" t="s">
        <v>2275</v>
      </c>
      <c r="B847" s="112" t="s">
        <v>2920</v>
      </c>
      <c r="C847" s="106">
        <v>4118</v>
      </c>
      <c r="D847" s="106" t="s">
        <v>2921</v>
      </c>
      <c r="E847" s="150">
        <v>448.19</v>
      </c>
      <c r="F847" s="150">
        <v>0</v>
      </c>
      <c r="G847" s="150">
        <v>0</v>
      </c>
      <c r="H847" s="150">
        <v>49.64</v>
      </c>
      <c r="I847" s="208">
        <f t="shared" si="15"/>
        <v>497.83</v>
      </c>
      <c r="J847" s="163" t="str">
        <f>VLOOKUP($C847,'CEDARS School FRPL'!$C$4:$F$2348,4,FALSE)</f>
        <v>No</v>
      </c>
      <c r="K847" s="140"/>
      <c r="L847" s="140"/>
      <c r="M847" s="141">
        <f>VLOOKUP($C847,'CEDARS School FRPL'!$C$4:$F$2348,3,FALSE)</f>
        <v>0.16220000000000001</v>
      </c>
      <c r="O847" s="199"/>
      <c r="P847" s="200"/>
    </row>
    <row r="848" spans="1:16">
      <c r="A848" s="112" t="s">
        <v>2275</v>
      </c>
      <c r="B848" s="112" t="s">
        <v>2920</v>
      </c>
      <c r="C848" s="106">
        <v>3369</v>
      </c>
      <c r="D848" s="106" t="s">
        <v>43</v>
      </c>
      <c r="E848" s="150">
        <v>364.91</v>
      </c>
      <c r="F848" s="150">
        <v>0</v>
      </c>
      <c r="G848" s="150">
        <v>0</v>
      </c>
      <c r="H848" s="150">
        <v>0</v>
      </c>
      <c r="I848" s="208">
        <f t="shared" si="15"/>
        <v>364.91</v>
      </c>
      <c r="J848" s="163" t="str">
        <f>VLOOKUP($C848,'CEDARS School FRPL'!$C$4:$F$2348,4,FALSE)</f>
        <v>Yes</v>
      </c>
      <c r="K848" s="140"/>
      <c r="L848" s="140"/>
      <c r="M848" s="141">
        <f>VLOOKUP($C848,'CEDARS School FRPL'!$C$4:$F$2348,3,FALSE)</f>
        <v>0.68969999999999998</v>
      </c>
      <c r="O848" s="199"/>
      <c r="P848" s="200"/>
    </row>
    <row r="849" spans="1:16">
      <c r="A849" s="112" t="s">
        <v>2275</v>
      </c>
      <c r="B849" s="112" t="s">
        <v>2920</v>
      </c>
      <c r="C849" s="106">
        <v>3144</v>
      </c>
      <c r="D849" s="106" t="s">
        <v>40</v>
      </c>
      <c r="E849" s="150">
        <v>350.2</v>
      </c>
      <c r="F849" s="150">
        <v>0</v>
      </c>
      <c r="G849" s="150">
        <v>0</v>
      </c>
      <c r="H849" s="150">
        <v>0</v>
      </c>
      <c r="I849" s="208">
        <f t="shared" si="15"/>
        <v>350.2</v>
      </c>
      <c r="J849" s="163" t="str">
        <f>VLOOKUP($C849,'CEDARS School FRPL'!$C$4:$F$2348,4,FALSE)</f>
        <v>Yes</v>
      </c>
      <c r="K849" s="140"/>
      <c r="L849" s="140"/>
      <c r="M849" s="141">
        <f>VLOOKUP($C849,'CEDARS School FRPL'!$C$4:$F$2348,3,FALSE)</f>
        <v>0.75700000000000001</v>
      </c>
      <c r="O849" s="199"/>
      <c r="P849" s="200"/>
    </row>
    <row r="850" spans="1:16">
      <c r="A850" s="112" t="s">
        <v>2275</v>
      </c>
      <c r="B850" s="112" t="s">
        <v>2920</v>
      </c>
      <c r="C850" s="106">
        <v>2825</v>
      </c>
      <c r="D850" s="106" t="s">
        <v>37</v>
      </c>
      <c r="E850" s="150">
        <v>444.4</v>
      </c>
      <c r="F850" s="150">
        <v>0</v>
      </c>
      <c r="G850" s="150">
        <v>0</v>
      </c>
      <c r="H850" s="150">
        <v>0</v>
      </c>
      <c r="I850" s="208">
        <f t="shared" si="15"/>
        <v>444.4</v>
      </c>
      <c r="J850" s="163" t="str">
        <f>VLOOKUP($C850,'CEDARS School FRPL'!$C$4:$F$2348,4,FALSE)</f>
        <v>Yes</v>
      </c>
      <c r="K850" s="140"/>
      <c r="L850" s="140"/>
      <c r="M850" s="141">
        <f>VLOOKUP($C850,'CEDARS School FRPL'!$C$4:$F$2348,3,FALSE)</f>
        <v>0.85199999999999998</v>
      </c>
      <c r="O850" s="199"/>
      <c r="P850" s="200"/>
    </row>
    <row r="851" spans="1:16">
      <c r="A851" s="112" t="s">
        <v>2376</v>
      </c>
      <c r="B851" s="112" t="s">
        <v>2922</v>
      </c>
      <c r="C851" s="106">
        <v>4353</v>
      </c>
      <c r="D851" s="106" t="s">
        <v>967</v>
      </c>
      <c r="E851" s="150">
        <v>459.36</v>
      </c>
      <c r="F851" s="150">
        <v>0</v>
      </c>
      <c r="G851" s="150">
        <v>0</v>
      </c>
      <c r="H851" s="150">
        <v>0</v>
      </c>
      <c r="I851" s="208">
        <f t="shared" si="15"/>
        <v>459.36</v>
      </c>
      <c r="J851" s="163" t="str">
        <f>VLOOKUP($C851,'CEDARS School FRPL'!$C$4:$F$2348,4,FALSE)</f>
        <v>No</v>
      </c>
      <c r="K851" s="140"/>
      <c r="L851" s="140"/>
      <c r="M851" s="141">
        <f>VLOOKUP($C851,'CEDARS School FRPL'!$C$4:$F$2348,3,FALSE)</f>
        <v>0.23619999999999999</v>
      </c>
      <c r="O851" s="199"/>
      <c r="P851" s="200"/>
    </row>
    <row r="852" spans="1:16">
      <c r="A852" s="112" t="s">
        <v>2376</v>
      </c>
      <c r="B852" s="112" t="s">
        <v>2922</v>
      </c>
      <c r="C852" s="106">
        <v>4440</v>
      </c>
      <c r="D852" s="106" t="s">
        <v>971</v>
      </c>
      <c r="E852" s="150">
        <v>636.54999999999995</v>
      </c>
      <c r="F852" s="150">
        <v>0</v>
      </c>
      <c r="G852" s="150">
        <v>0</v>
      </c>
      <c r="H852" s="150">
        <v>0</v>
      </c>
      <c r="I852" s="208">
        <f t="shared" si="15"/>
        <v>636.54999999999995</v>
      </c>
      <c r="J852" s="163" t="str">
        <f>VLOOKUP($C852,'CEDARS School FRPL'!$C$4:$F$2348,4,FALSE)</f>
        <v>No</v>
      </c>
      <c r="K852" s="140"/>
      <c r="L852" s="140"/>
      <c r="M852" s="141">
        <f>VLOOKUP($C852,'CEDARS School FRPL'!$C$4:$F$2348,3,FALSE)</f>
        <v>0.47839999999999999</v>
      </c>
      <c r="O852" s="199"/>
      <c r="P852" s="200"/>
    </row>
    <row r="853" spans="1:16">
      <c r="A853" s="112" t="s">
        <v>2376</v>
      </c>
      <c r="B853" s="112" t="s">
        <v>2922</v>
      </c>
      <c r="C853" s="106">
        <v>3676</v>
      </c>
      <c r="D853" s="106" t="s">
        <v>954</v>
      </c>
      <c r="E853" s="150">
        <v>232.2</v>
      </c>
      <c r="F853" s="150">
        <v>0</v>
      </c>
      <c r="G853" s="150">
        <v>0</v>
      </c>
      <c r="H853" s="150">
        <v>0</v>
      </c>
      <c r="I853" s="208">
        <f t="shared" si="15"/>
        <v>232.2</v>
      </c>
      <c r="J853" s="163" t="str">
        <f>VLOOKUP($C853,'CEDARS School FRPL'!$C$4:$F$2348,4,FALSE)</f>
        <v>No</v>
      </c>
      <c r="K853" s="140"/>
      <c r="L853" s="140"/>
      <c r="M853" s="141">
        <f>VLOOKUP($C853,'CEDARS School FRPL'!$C$4:$F$2348,3,FALSE)</f>
        <v>0.49580000000000002</v>
      </c>
      <c r="O853" s="199"/>
      <c r="P853" s="200"/>
    </row>
    <row r="854" spans="1:16">
      <c r="A854" s="112" t="s">
        <v>2376</v>
      </c>
      <c r="B854" s="112" t="s">
        <v>2922</v>
      </c>
      <c r="C854" s="106">
        <v>3388</v>
      </c>
      <c r="D854" s="106" t="s">
        <v>948</v>
      </c>
      <c r="E854" s="150">
        <v>592.5</v>
      </c>
      <c r="F854" s="150">
        <v>0</v>
      </c>
      <c r="G854" s="150">
        <v>0</v>
      </c>
      <c r="H854" s="150">
        <v>0</v>
      </c>
      <c r="I854" s="208">
        <f t="shared" si="15"/>
        <v>592.5</v>
      </c>
      <c r="J854" s="163" t="str">
        <f>VLOOKUP($C854,'CEDARS School FRPL'!$C$4:$F$2348,4,FALSE)</f>
        <v>No</v>
      </c>
      <c r="K854" s="140"/>
      <c r="L854" s="140"/>
      <c r="M854" s="141">
        <f>VLOOKUP($C854,'CEDARS School FRPL'!$C$4:$F$2348,3,FALSE)</f>
        <v>0.49340000000000001</v>
      </c>
      <c r="O854" s="199"/>
      <c r="P854" s="200"/>
    </row>
    <row r="855" spans="1:16">
      <c r="A855" s="112" t="s">
        <v>2376</v>
      </c>
      <c r="B855" s="112" t="s">
        <v>2922</v>
      </c>
      <c r="C855" s="106">
        <v>4126</v>
      </c>
      <c r="D855" s="106" t="s">
        <v>960</v>
      </c>
      <c r="E855" s="150">
        <v>421.14</v>
      </c>
      <c r="F855" s="150">
        <v>0</v>
      </c>
      <c r="G855" s="150">
        <v>0</v>
      </c>
      <c r="H855" s="150">
        <v>0</v>
      </c>
      <c r="I855" s="208">
        <f t="shared" si="15"/>
        <v>421.14</v>
      </c>
      <c r="J855" s="163" t="str">
        <f>VLOOKUP($C855,'CEDARS School FRPL'!$C$4:$F$2348,4,FALSE)</f>
        <v>No</v>
      </c>
      <c r="K855" s="140"/>
      <c r="L855" s="140"/>
      <c r="M855" s="141">
        <f>VLOOKUP($C855,'CEDARS School FRPL'!$C$4:$F$2348,3,FALSE)</f>
        <v>0.31019999999999998</v>
      </c>
      <c r="O855" s="199"/>
      <c r="P855" s="200"/>
    </row>
    <row r="856" spans="1:16">
      <c r="A856" s="112" t="s">
        <v>2376</v>
      </c>
      <c r="B856" s="112" t="s">
        <v>2922</v>
      </c>
      <c r="C856" s="106">
        <v>2851</v>
      </c>
      <c r="D856" s="106" t="s">
        <v>945</v>
      </c>
      <c r="E856" s="150">
        <v>462.8</v>
      </c>
      <c r="F856" s="150">
        <v>0</v>
      </c>
      <c r="G856" s="150">
        <v>0</v>
      </c>
      <c r="H856" s="150">
        <v>0</v>
      </c>
      <c r="I856" s="208">
        <f t="shared" si="15"/>
        <v>462.8</v>
      </c>
      <c r="J856" s="163" t="str">
        <f>VLOOKUP($C856,'CEDARS School FRPL'!$C$4:$F$2348,4,FALSE)</f>
        <v>Yes</v>
      </c>
      <c r="K856" s="140"/>
      <c r="L856" s="140"/>
      <c r="M856" s="141">
        <f>VLOOKUP($C856,'CEDARS School FRPL'!$C$4:$F$2348,3,FALSE)</f>
        <v>0.73089999999999999</v>
      </c>
      <c r="O856" s="199"/>
      <c r="P856" s="200"/>
    </row>
    <row r="857" spans="1:16">
      <c r="A857" s="112" t="s">
        <v>2376</v>
      </c>
      <c r="B857" s="112" t="s">
        <v>2922</v>
      </c>
      <c r="C857" s="106">
        <v>4545</v>
      </c>
      <c r="D857" s="106" t="s">
        <v>978</v>
      </c>
      <c r="E857" s="150">
        <v>463.36</v>
      </c>
      <c r="F857" s="150">
        <v>0</v>
      </c>
      <c r="G857" s="150">
        <v>0</v>
      </c>
      <c r="H857" s="150">
        <v>0</v>
      </c>
      <c r="I857" s="208">
        <f t="shared" si="15"/>
        <v>463.36</v>
      </c>
      <c r="J857" s="163" t="str">
        <f>VLOOKUP($C857,'CEDARS School FRPL'!$C$4:$F$2348,4,FALSE)</f>
        <v>No</v>
      </c>
      <c r="K857" s="140"/>
      <c r="L857" s="140"/>
      <c r="M857" s="141">
        <f>VLOOKUP($C857,'CEDARS School FRPL'!$C$4:$F$2348,3,FALSE)</f>
        <v>0.48480000000000001</v>
      </c>
      <c r="O857" s="199"/>
      <c r="P857" s="200"/>
    </row>
    <row r="858" spans="1:16">
      <c r="A858" s="112" t="s">
        <v>2376</v>
      </c>
      <c r="B858" s="112" t="s">
        <v>2922</v>
      </c>
      <c r="C858" s="106">
        <v>3678</v>
      </c>
      <c r="D858" s="106" t="s">
        <v>956</v>
      </c>
      <c r="E858" s="150">
        <v>322.3</v>
      </c>
      <c r="F858" s="150">
        <v>0</v>
      </c>
      <c r="G858" s="150">
        <v>0</v>
      </c>
      <c r="H858" s="150">
        <v>0</v>
      </c>
      <c r="I858" s="208">
        <f t="shared" si="15"/>
        <v>322.3</v>
      </c>
      <c r="J858" s="163" t="str">
        <f>VLOOKUP($C858,'CEDARS School FRPL'!$C$4:$F$2348,4,FALSE)</f>
        <v>No</v>
      </c>
      <c r="K858" s="140"/>
      <c r="L858" s="140"/>
      <c r="M858" s="141">
        <f>VLOOKUP($C858,'CEDARS School FRPL'!$C$4:$F$2348,3,FALSE)</f>
        <v>0.31390000000000001</v>
      </c>
      <c r="O858" s="199"/>
      <c r="P858" s="200"/>
    </row>
    <row r="859" spans="1:16">
      <c r="A859" s="112" t="s">
        <v>2376</v>
      </c>
      <c r="B859" s="112" t="s">
        <v>2922</v>
      </c>
      <c r="C859" s="106">
        <v>4413</v>
      </c>
      <c r="D859" s="106" t="s">
        <v>969</v>
      </c>
      <c r="E859" s="150">
        <v>444.5</v>
      </c>
      <c r="F859" s="150">
        <v>0</v>
      </c>
      <c r="G859" s="150">
        <v>0</v>
      </c>
      <c r="H859" s="150">
        <v>0</v>
      </c>
      <c r="I859" s="208">
        <f t="shared" si="15"/>
        <v>444.5</v>
      </c>
      <c r="J859" s="163" t="str">
        <f>VLOOKUP($C859,'CEDARS School FRPL'!$C$4:$F$2348,4,FALSE)</f>
        <v>Yes</v>
      </c>
      <c r="K859" s="140"/>
      <c r="L859" s="140"/>
      <c r="M859" s="141">
        <f>VLOOKUP($C859,'CEDARS School FRPL'!$C$4:$F$2348,3,FALSE)</f>
        <v>0.76900000000000002</v>
      </c>
      <c r="O859" s="199"/>
      <c r="P859" s="200"/>
    </row>
    <row r="860" spans="1:16">
      <c r="A860" s="112" t="s">
        <v>2376</v>
      </c>
      <c r="B860" s="112" t="s">
        <v>2922</v>
      </c>
      <c r="C860" s="106">
        <v>4489</v>
      </c>
      <c r="D860" s="106" t="s">
        <v>975</v>
      </c>
      <c r="E860" s="150">
        <v>457.36</v>
      </c>
      <c r="F860" s="150">
        <v>0</v>
      </c>
      <c r="G860" s="150">
        <v>0</v>
      </c>
      <c r="H860" s="150">
        <v>0</v>
      </c>
      <c r="I860" s="208">
        <f t="shared" si="15"/>
        <v>457.36</v>
      </c>
      <c r="J860" s="163" t="str">
        <f>VLOOKUP($C860,'CEDARS School FRPL'!$C$4:$F$2348,4,FALSE)</f>
        <v>No</v>
      </c>
      <c r="K860" s="140"/>
      <c r="L860" s="140"/>
      <c r="M860" s="141">
        <f>VLOOKUP($C860,'CEDARS School FRPL'!$C$4:$F$2348,3,FALSE)</f>
        <v>0.4894</v>
      </c>
      <c r="O860" s="199"/>
      <c r="P860" s="200"/>
    </row>
    <row r="861" spans="1:16">
      <c r="A861" s="112" t="s">
        <v>2376</v>
      </c>
      <c r="B861" s="112" t="s">
        <v>2922</v>
      </c>
      <c r="C861" s="106">
        <v>3708</v>
      </c>
      <c r="D861" s="106" t="s">
        <v>958</v>
      </c>
      <c r="E861" s="150">
        <v>365.83</v>
      </c>
      <c r="F861" s="150">
        <v>0</v>
      </c>
      <c r="G861" s="150">
        <v>0</v>
      </c>
      <c r="H861" s="150">
        <v>0</v>
      </c>
      <c r="I861" s="208">
        <f t="shared" si="15"/>
        <v>365.83</v>
      </c>
      <c r="J861" s="163" t="str">
        <f>VLOOKUP($C861,'CEDARS School FRPL'!$C$4:$F$2348,4,FALSE)</f>
        <v>No</v>
      </c>
      <c r="K861" s="140"/>
      <c r="L861" s="140"/>
      <c r="M861" s="141">
        <f>VLOOKUP($C861,'CEDARS School FRPL'!$C$4:$F$2348,3,FALSE)</f>
        <v>0.2366</v>
      </c>
      <c r="O861" s="199"/>
      <c r="P861" s="200"/>
    </row>
    <row r="862" spans="1:16">
      <c r="A862" s="112" t="s">
        <v>2376</v>
      </c>
      <c r="B862" s="112" t="s">
        <v>2922</v>
      </c>
      <c r="C862" s="106">
        <v>4345</v>
      </c>
      <c r="D862" s="106" t="s">
        <v>966</v>
      </c>
      <c r="E862" s="150">
        <v>409.62</v>
      </c>
      <c r="F862" s="150">
        <v>0</v>
      </c>
      <c r="G862" s="150">
        <v>0</v>
      </c>
      <c r="H862" s="150">
        <v>0</v>
      </c>
      <c r="I862" s="208">
        <f t="shared" si="15"/>
        <v>409.62</v>
      </c>
      <c r="J862" s="163" t="str">
        <f>VLOOKUP($C862,'CEDARS School FRPL'!$C$4:$F$2348,4,FALSE)</f>
        <v>Yes</v>
      </c>
      <c r="K862" s="140"/>
      <c r="L862" s="140"/>
      <c r="M862" s="141">
        <f>VLOOKUP($C862,'CEDARS School FRPL'!$C$4:$F$2348,3,FALSE)</f>
        <v>0.50590000000000002</v>
      </c>
      <c r="O862" s="199"/>
      <c r="P862" s="200"/>
    </row>
    <row r="863" spans="1:16">
      <c r="A863" s="112" t="s">
        <v>2376</v>
      </c>
      <c r="B863" s="112" t="s">
        <v>2922</v>
      </c>
      <c r="C863" s="106">
        <v>5275</v>
      </c>
      <c r="D863" s="106" t="s">
        <v>982</v>
      </c>
      <c r="E863" s="150">
        <v>0</v>
      </c>
      <c r="F863" s="150">
        <v>0</v>
      </c>
      <c r="G863" s="150">
        <v>199.14999999999998</v>
      </c>
      <c r="H863" s="150">
        <v>0</v>
      </c>
      <c r="I863" s="208">
        <f t="shared" si="15"/>
        <v>199.14999999999998</v>
      </c>
      <c r="J863" s="163" t="str">
        <f>VLOOKUP($C863,'CEDARS School FRPL'!$C$4:$F$2348,4,FALSE)</f>
        <v>Yes</v>
      </c>
      <c r="K863" s="140"/>
      <c r="L863" s="140"/>
      <c r="M863" s="141">
        <f>VLOOKUP($C863,'CEDARS School FRPL'!$C$4:$F$2348,3,FALSE)</f>
        <v>0.52710000000000001</v>
      </c>
      <c r="O863" s="199"/>
      <c r="P863" s="200"/>
    </row>
    <row r="864" spans="1:16">
      <c r="A864" s="112" t="s">
        <v>2376</v>
      </c>
      <c r="B864" s="112" t="s">
        <v>2922</v>
      </c>
      <c r="C864" s="106">
        <v>4301</v>
      </c>
      <c r="D864" s="106" t="s">
        <v>965</v>
      </c>
      <c r="E864" s="150">
        <v>382.63</v>
      </c>
      <c r="F864" s="150">
        <v>0</v>
      </c>
      <c r="G864" s="150">
        <v>0</v>
      </c>
      <c r="H864" s="150">
        <v>0</v>
      </c>
      <c r="I864" s="208">
        <f t="shared" si="15"/>
        <v>382.63</v>
      </c>
      <c r="J864" s="163" t="str">
        <f>VLOOKUP($C864,'CEDARS School FRPL'!$C$4:$F$2348,4,FALSE)</f>
        <v>No</v>
      </c>
      <c r="K864" s="140"/>
      <c r="L864" s="140"/>
      <c r="M864" s="141">
        <f>VLOOKUP($C864,'CEDARS School FRPL'!$C$4:$F$2348,3,FALSE)</f>
        <v>0.3987</v>
      </c>
      <c r="O864" s="199"/>
      <c r="P864" s="200"/>
    </row>
    <row r="865" spans="1:16">
      <c r="A865" s="112" t="s">
        <v>2376</v>
      </c>
      <c r="B865" s="112" t="s">
        <v>2922</v>
      </c>
      <c r="C865" s="106">
        <v>4520</v>
      </c>
      <c r="D865" s="106" t="s">
        <v>977</v>
      </c>
      <c r="E865" s="150">
        <v>619.79999999999995</v>
      </c>
      <c r="F865" s="150">
        <v>0</v>
      </c>
      <c r="G865" s="150">
        <v>0</v>
      </c>
      <c r="H865" s="150">
        <v>0</v>
      </c>
      <c r="I865" s="208">
        <f t="shared" si="15"/>
        <v>619.79999999999995</v>
      </c>
      <c r="J865" s="163" t="str">
        <f>VLOOKUP($C865,'CEDARS School FRPL'!$C$4:$F$2348,4,FALSE)</f>
        <v>Yes</v>
      </c>
      <c r="K865" s="140"/>
      <c r="L865" s="140"/>
      <c r="M865" s="141">
        <f>VLOOKUP($C865,'CEDARS School FRPL'!$C$4:$F$2348,3,FALSE)</f>
        <v>0.72819999999999996</v>
      </c>
      <c r="O865" s="199"/>
      <c r="P865" s="200"/>
    </row>
    <row r="866" spans="1:16">
      <c r="A866" s="112" t="s">
        <v>2376</v>
      </c>
      <c r="B866" s="112" t="s">
        <v>2922</v>
      </c>
      <c r="C866" s="106">
        <v>3014</v>
      </c>
      <c r="D866" s="106" t="s">
        <v>946</v>
      </c>
      <c r="E866" s="150">
        <v>168.38</v>
      </c>
      <c r="F866" s="150">
        <v>0</v>
      </c>
      <c r="G866" s="150">
        <v>0</v>
      </c>
      <c r="H866" s="150">
        <v>0</v>
      </c>
      <c r="I866" s="208">
        <f t="shared" si="15"/>
        <v>168.38</v>
      </c>
      <c r="J866" s="163" t="str">
        <f>VLOOKUP($C866,'CEDARS School FRPL'!$C$4:$F$2348,4,FALSE)</f>
        <v>No</v>
      </c>
      <c r="K866" s="140"/>
      <c r="L866" s="140"/>
      <c r="M866" s="141">
        <f>VLOOKUP($C866,'CEDARS School FRPL'!$C$4:$F$2348,3,FALSE)</f>
        <v>0.28220000000000001</v>
      </c>
      <c r="O866" s="199"/>
      <c r="P866" s="200"/>
    </row>
    <row r="867" spans="1:16">
      <c r="A867" s="112" t="s">
        <v>2376</v>
      </c>
      <c r="B867" s="112" t="s">
        <v>2922</v>
      </c>
      <c r="C867" s="106">
        <v>5098</v>
      </c>
      <c r="D867" s="106" t="s">
        <v>981</v>
      </c>
      <c r="E867" s="150">
        <v>191.83</v>
      </c>
      <c r="F867" s="150">
        <v>24.990000000000002</v>
      </c>
      <c r="G867" s="150">
        <v>0</v>
      </c>
      <c r="H867" s="150">
        <v>0</v>
      </c>
      <c r="I867" s="208">
        <f t="shared" si="15"/>
        <v>216.82000000000002</v>
      </c>
      <c r="J867" s="163" t="str">
        <f>VLOOKUP($C867,'CEDARS School FRPL'!$C$4:$F$2348,4,FALSE)</f>
        <v>Yes</v>
      </c>
      <c r="K867" s="140"/>
      <c r="L867" s="140"/>
      <c r="M867" s="141">
        <f>VLOOKUP($C867,'CEDARS School FRPL'!$C$4:$F$2348,3,FALSE)</f>
        <v>0.51910000000000001</v>
      </c>
      <c r="O867" s="199"/>
      <c r="P867" s="200"/>
    </row>
    <row r="868" spans="1:16">
      <c r="A868" s="112" t="s">
        <v>2376</v>
      </c>
      <c r="B868" s="112" t="s">
        <v>2922</v>
      </c>
      <c r="C868" s="106">
        <v>4492</v>
      </c>
      <c r="D868" s="106" t="s">
        <v>976</v>
      </c>
      <c r="E868" s="150">
        <v>1295.3399999999999</v>
      </c>
      <c r="F868" s="150">
        <v>175.73</v>
      </c>
      <c r="G868" s="150">
        <v>0</v>
      </c>
      <c r="H868" s="150">
        <v>0</v>
      </c>
      <c r="I868" s="208">
        <f t="shared" si="15"/>
        <v>1471.07</v>
      </c>
      <c r="J868" s="163" t="str">
        <f>VLOOKUP($C868,'CEDARS School FRPL'!$C$4:$F$2348,4,FALSE)</f>
        <v>No</v>
      </c>
      <c r="K868" s="140"/>
      <c r="L868" s="140"/>
      <c r="M868" s="141">
        <f>VLOOKUP($C868,'CEDARS School FRPL'!$C$4:$F$2348,3,FALSE)</f>
        <v>0.4093</v>
      </c>
      <c r="O868" s="199"/>
      <c r="P868" s="200"/>
    </row>
    <row r="869" spans="1:16">
      <c r="A869" s="112" t="s">
        <v>2376</v>
      </c>
      <c r="B869" s="112" t="s">
        <v>2922</v>
      </c>
      <c r="C869" s="106">
        <v>2797</v>
      </c>
      <c r="D869" s="106" t="s">
        <v>944</v>
      </c>
      <c r="E869" s="150">
        <v>1846</v>
      </c>
      <c r="F869" s="150">
        <v>177.48</v>
      </c>
      <c r="G869" s="150">
        <v>0</v>
      </c>
      <c r="H869" s="150">
        <v>0</v>
      </c>
      <c r="I869" s="208">
        <f t="shared" si="15"/>
        <v>2023.48</v>
      </c>
      <c r="J869" s="163" t="str">
        <f>VLOOKUP($C869,'CEDARS School FRPL'!$C$4:$F$2348,4,FALSE)</f>
        <v>Yes</v>
      </c>
      <c r="K869" s="140"/>
      <c r="L869" s="140"/>
      <c r="M869" s="141">
        <f>VLOOKUP($C869,'CEDARS School FRPL'!$C$4:$F$2348,3,FALSE)</f>
        <v>0.69689999999999996</v>
      </c>
      <c r="O869" s="199"/>
      <c r="P869" s="200"/>
    </row>
    <row r="870" spans="1:16">
      <c r="A870" s="112" t="s">
        <v>2376</v>
      </c>
      <c r="B870" s="112" t="s">
        <v>2922</v>
      </c>
      <c r="C870" s="106">
        <v>3640</v>
      </c>
      <c r="D870" s="106" t="s">
        <v>953</v>
      </c>
      <c r="E870" s="150">
        <v>1661.63</v>
      </c>
      <c r="F870" s="150">
        <v>313.58</v>
      </c>
      <c r="G870" s="150">
        <v>0</v>
      </c>
      <c r="H870" s="150">
        <v>0</v>
      </c>
      <c r="I870" s="208">
        <f t="shared" si="15"/>
        <v>1975.21</v>
      </c>
      <c r="J870" s="163" t="str">
        <f>VLOOKUP($C870,'CEDARS School FRPL'!$C$4:$F$2348,4,FALSE)</f>
        <v>No</v>
      </c>
      <c r="K870" s="140"/>
      <c r="L870" s="140"/>
      <c r="M870" s="141">
        <f>VLOOKUP($C870,'CEDARS School FRPL'!$C$4:$F$2348,3,FALSE)</f>
        <v>0.32540000000000002</v>
      </c>
      <c r="O870" s="199"/>
      <c r="P870" s="200"/>
    </row>
    <row r="871" spans="1:16">
      <c r="A871" s="112" t="s">
        <v>2376</v>
      </c>
      <c r="B871" s="112" t="s">
        <v>2922</v>
      </c>
      <c r="C871" s="106">
        <v>4128</v>
      </c>
      <c r="D871" s="106" t="s">
        <v>962</v>
      </c>
      <c r="E871" s="150">
        <v>1545.19</v>
      </c>
      <c r="F871" s="150">
        <v>275.33</v>
      </c>
      <c r="G871" s="150">
        <v>0</v>
      </c>
      <c r="H871" s="150">
        <v>0</v>
      </c>
      <c r="I871" s="208">
        <f t="shared" si="15"/>
        <v>1820.52</v>
      </c>
      <c r="J871" s="163" t="str">
        <f>VLOOKUP($C871,'CEDARS School FRPL'!$C$4:$F$2348,4,FALSE)</f>
        <v>No</v>
      </c>
      <c r="K871" s="140"/>
      <c r="L871" s="140"/>
      <c r="M871" s="141">
        <f>VLOOKUP($C871,'CEDARS School FRPL'!$C$4:$F$2348,3,FALSE)</f>
        <v>0.39439999999999997</v>
      </c>
      <c r="O871" s="199"/>
      <c r="P871" s="200"/>
    </row>
    <row r="872" spans="1:16">
      <c r="A872" s="112" t="s">
        <v>2376</v>
      </c>
      <c r="B872" s="112" t="s">
        <v>2922</v>
      </c>
      <c r="C872" s="106">
        <v>3550</v>
      </c>
      <c r="D872" s="106" t="s">
        <v>951</v>
      </c>
      <c r="E872" s="150">
        <v>462.73</v>
      </c>
      <c r="F872" s="150">
        <v>0</v>
      </c>
      <c r="G872" s="150">
        <v>0</v>
      </c>
      <c r="H872" s="150">
        <v>0</v>
      </c>
      <c r="I872" s="208">
        <f t="shared" si="15"/>
        <v>462.73</v>
      </c>
      <c r="J872" s="163" t="str">
        <f>VLOOKUP($C872,'CEDARS School FRPL'!$C$4:$F$2348,4,FALSE)</f>
        <v>No</v>
      </c>
      <c r="K872" s="140"/>
      <c r="L872" s="140"/>
      <c r="M872" s="141">
        <f>VLOOKUP($C872,'CEDARS School FRPL'!$C$4:$F$2348,3,FALSE)</f>
        <v>0.28470000000000001</v>
      </c>
      <c r="O872" s="199"/>
      <c r="P872" s="200"/>
    </row>
    <row r="873" spans="1:16">
      <c r="A873" s="112" t="s">
        <v>2376</v>
      </c>
      <c r="B873" s="112" t="s">
        <v>2922</v>
      </c>
      <c r="C873" s="106">
        <v>4294</v>
      </c>
      <c r="D873" s="106" t="s">
        <v>964</v>
      </c>
      <c r="E873" s="150">
        <v>599.29999999999995</v>
      </c>
      <c r="F873" s="150">
        <v>0</v>
      </c>
      <c r="G873" s="150">
        <v>0</v>
      </c>
      <c r="H873" s="150">
        <v>0</v>
      </c>
      <c r="I873" s="208">
        <f t="shared" si="15"/>
        <v>599.29999999999995</v>
      </c>
      <c r="J873" s="163" t="str">
        <f>VLOOKUP($C873,'CEDARS School FRPL'!$C$4:$F$2348,4,FALSE)</f>
        <v>Yes</v>
      </c>
      <c r="K873" s="140"/>
      <c r="L873" s="140"/>
      <c r="M873" s="141">
        <f>VLOOKUP($C873,'CEDARS School FRPL'!$C$4:$F$2348,3,FALSE)</f>
        <v>0.53969999999999996</v>
      </c>
      <c r="O873" s="199"/>
      <c r="P873" s="200"/>
    </row>
    <row r="874" spans="1:16">
      <c r="A874" s="112" t="s">
        <v>2376</v>
      </c>
      <c r="B874" s="112" t="s">
        <v>2922</v>
      </c>
      <c r="C874" s="106">
        <v>4127</v>
      </c>
      <c r="D874" s="106" t="s">
        <v>961</v>
      </c>
      <c r="E874" s="150">
        <v>636.64</v>
      </c>
      <c r="F874" s="150">
        <v>0</v>
      </c>
      <c r="G874" s="150">
        <v>0</v>
      </c>
      <c r="H874" s="150">
        <v>0</v>
      </c>
      <c r="I874" s="208">
        <f t="shared" si="15"/>
        <v>636.64</v>
      </c>
      <c r="J874" s="163" t="str">
        <f>VLOOKUP($C874,'CEDARS School FRPL'!$C$4:$F$2348,4,FALSE)</f>
        <v>No</v>
      </c>
      <c r="K874" s="140"/>
      <c r="L874" s="140"/>
      <c r="M874" s="141">
        <f>VLOOKUP($C874,'CEDARS School FRPL'!$C$4:$F$2348,3,FALSE)</f>
        <v>0.40179999999999999</v>
      </c>
      <c r="O874" s="199"/>
      <c r="P874" s="200"/>
    </row>
    <row r="875" spans="1:16">
      <c r="A875" s="112" t="s">
        <v>2376</v>
      </c>
      <c r="B875" s="112" t="s">
        <v>2922</v>
      </c>
      <c r="C875" s="106">
        <v>4465</v>
      </c>
      <c r="D875" s="106" t="s">
        <v>972</v>
      </c>
      <c r="E875" s="150">
        <v>450.47</v>
      </c>
      <c r="F875" s="150">
        <v>0</v>
      </c>
      <c r="G875" s="150">
        <v>0</v>
      </c>
      <c r="H875" s="150">
        <v>0</v>
      </c>
      <c r="I875" s="208">
        <f t="shared" si="15"/>
        <v>450.47</v>
      </c>
      <c r="J875" s="163" t="str">
        <f>VLOOKUP($C875,'CEDARS School FRPL'!$C$4:$F$2348,4,FALSE)</f>
        <v>Yes</v>
      </c>
      <c r="K875" s="140"/>
      <c r="L875" s="140"/>
      <c r="M875" s="141">
        <f>VLOOKUP($C875,'CEDARS School FRPL'!$C$4:$F$2348,3,FALSE)</f>
        <v>0.69079999999999997</v>
      </c>
      <c r="O875" s="199"/>
      <c r="P875" s="200"/>
    </row>
    <row r="876" spans="1:16">
      <c r="A876" s="112" t="s">
        <v>2376</v>
      </c>
      <c r="B876" s="112" t="s">
        <v>2922</v>
      </c>
      <c r="C876" s="106">
        <v>3764</v>
      </c>
      <c r="D876" s="106" t="s">
        <v>959</v>
      </c>
      <c r="E876" s="150">
        <v>689.9</v>
      </c>
      <c r="F876" s="150">
        <v>0</v>
      </c>
      <c r="G876" s="150">
        <v>0</v>
      </c>
      <c r="H876" s="150">
        <v>0</v>
      </c>
      <c r="I876" s="208">
        <f t="shared" si="15"/>
        <v>689.9</v>
      </c>
      <c r="J876" s="163" t="str">
        <f>VLOOKUP($C876,'CEDARS School FRPL'!$C$4:$F$2348,4,FALSE)</f>
        <v>Yes</v>
      </c>
      <c r="K876" s="140"/>
      <c r="L876" s="140"/>
      <c r="M876" s="141">
        <f>VLOOKUP($C876,'CEDARS School FRPL'!$C$4:$F$2348,3,FALSE)</f>
        <v>0.56320000000000003</v>
      </c>
      <c r="O876" s="199"/>
      <c r="P876" s="200"/>
    </row>
    <row r="877" spans="1:16">
      <c r="A877" s="112" t="s">
        <v>2376</v>
      </c>
      <c r="B877" s="112" t="s">
        <v>2922</v>
      </c>
      <c r="C877" s="106">
        <v>2565</v>
      </c>
      <c r="D877" s="106" t="s">
        <v>943</v>
      </c>
      <c r="E877" s="150">
        <v>486.3</v>
      </c>
      <c r="F877" s="150">
        <v>0</v>
      </c>
      <c r="G877" s="150">
        <v>0</v>
      </c>
      <c r="H877" s="150">
        <v>0</v>
      </c>
      <c r="I877" s="208">
        <f t="shared" si="15"/>
        <v>486.3</v>
      </c>
      <c r="J877" s="163" t="str">
        <f>VLOOKUP($C877,'CEDARS School FRPL'!$C$4:$F$2348,4,FALSE)</f>
        <v>No</v>
      </c>
      <c r="K877" s="140"/>
      <c r="L877" s="140"/>
      <c r="M877" s="141">
        <f>VLOOKUP($C877,'CEDARS School FRPL'!$C$4:$F$2348,3,FALSE)</f>
        <v>0.4496</v>
      </c>
      <c r="O877" s="199"/>
      <c r="P877" s="200"/>
    </row>
    <row r="878" spans="1:16">
      <c r="A878" s="112" t="s">
        <v>2376</v>
      </c>
      <c r="B878" s="112" t="s">
        <v>2922</v>
      </c>
      <c r="C878" s="106">
        <v>3233</v>
      </c>
      <c r="D878" s="106" t="s">
        <v>947</v>
      </c>
      <c r="E878" s="150">
        <v>612.29999999999995</v>
      </c>
      <c r="F878" s="150">
        <v>0</v>
      </c>
      <c r="G878" s="150">
        <v>0</v>
      </c>
      <c r="H878" s="150">
        <v>0</v>
      </c>
      <c r="I878" s="208">
        <f t="shared" si="15"/>
        <v>612.29999999999995</v>
      </c>
      <c r="J878" s="163" t="str">
        <f>VLOOKUP($C878,'CEDARS School FRPL'!$C$4:$F$2348,4,FALSE)</f>
        <v>Yes</v>
      </c>
      <c r="K878" s="140"/>
      <c r="L878" s="140"/>
      <c r="M878" s="141">
        <f>VLOOKUP($C878,'CEDARS School FRPL'!$C$4:$F$2348,3,FALSE)</f>
        <v>0.58560000000000001</v>
      </c>
      <c r="O878" s="199"/>
      <c r="P878" s="200"/>
    </row>
    <row r="879" spans="1:16">
      <c r="A879" s="112" t="s">
        <v>2376</v>
      </c>
      <c r="B879" s="112" t="s">
        <v>2922</v>
      </c>
      <c r="C879" s="106">
        <v>5016</v>
      </c>
      <c r="D879" s="106" t="s">
        <v>980</v>
      </c>
      <c r="E879" s="150">
        <v>867.42</v>
      </c>
      <c r="F879" s="150">
        <v>0</v>
      </c>
      <c r="G879" s="150">
        <v>0</v>
      </c>
      <c r="H879" s="150">
        <v>0</v>
      </c>
      <c r="I879" s="208">
        <f t="shared" si="15"/>
        <v>867.42</v>
      </c>
      <c r="J879" s="163" t="str">
        <f>VLOOKUP($C879,'CEDARS School FRPL'!$C$4:$F$2348,4,FALSE)</f>
        <v>Yes</v>
      </c>
      <c r="K879" s="140"/>
      <c r="L879" s="140"/>
      <c r="M879" s="141">
        <f>VLOOKUP($C879,'CEDARS School FRPL'!$C$4:$F$2348,3,FALSE)</f>
        <v>0.74070000000000003</v>
      </c>
      <c r="O879" s="199"/>
      <c r="P879" s="200"/>
    </row>
    <row r="880" spans="1:16">
      <c r="A880" s="112" t="s">
        <v>2376</v>
      </c>
      <c r="B880" s="112" t="s">
        <v>2922</v>
      </c>
      <c r="C880" s="106">
        <v>4581</v>
      </c>
      <c r="D880" s="106" t="s">
        <v>979</v>
      </c>
      <c r="E880" s="150">
        <v>594.1</v>
      </c>
      <c r="F880" s="150">
        <v>0</v>
      </c>
      <c r="G880" s="150">
        <v>0</v>
      </c>
      <c r="H880" s="150">
        <v>0</v>
      </c>
      <c r="I880" s="208">
        <f t="shared" si="15"/>
        <v>594.1</v>
      </c>
      <c r="J880" s="163" t="str">
        <f>VLOOKUP($C880,'CEDARS School FRPL'!$C$4:$F$2348,4,FALSE)</f>
        <v>Yes</v>
      </c>
      <c r="K880" s="140"/>
      <c r="L880" s="140"/>
      <c r="M880" s="141">
        <f>VLOOKUP($C880,'CEDARS School FRPL'!$C$4:$F$2348,3,FALSE)</f>
        <v>0.69850000000000001</v>
      </c>
      <c r="O880" s="199"/>
      <c r="P880" s="200"/>
    </row>
    <row r="881" spans="1:16">
      <c r="A881" s="112" t="s">
        <v>2376</v>
      </c>
      <c r="B881" s="112" t="s">
        <v>2922</v>
      </c>
      <c r="C881" s="106">
        <v>4356</v>
      </c>
      <c r="D881" s="106" t="s">
        <v>968</v>
      </c>
      <c r="E881" s="150">
        <v>729.62</v>
      </c>
      <c r="F881" s="150">
        <v>0</v>
      </c>
      <c r="G881" s="150">
        <v>0</v>
      </c>
      <c r="H881" s="150">
        <v>0</v>
      </c>
      <c r="I881" s="208">
        <f t="shared" si="15"/>
        <v>729.62</v>
      </c>
      <c r="J881" s="163" t="str">
        <f>VLOOKUP($C881,'CEDARS School FRPL'!$C$4:$F$2348,4,FALSE)</f>
        <v>Yes</v>
      </c>
      <c r="K881" s="140"/>
      <c r="L881" s="140"/>
      <c r="M881" s="141">
        <f>VLOOKUP($C881,'CEDARS School FRPL'!$C$4:$F$2348,3,FALSE)</f>
        <v>0.71130000000000004</v>
      </c>
      <c r="O881" s="199"/>
      <c r="P881" s="200"/>
    </row>
    <row r="882" spans="1:16">
      <c r="A882" s="112" t="s">
        <v>2376</v>
      </c>
      <c r="B882" s="112" t="s">
        <v>2922</v>
      </c>
      <c r="C882" s="106">
        <v>4485</v>
      </c>
      <c r="D882" s="106" t="s">
        <v>974</v>
      </c>
      <c r="E882" s="150">
        <v>590.22</v>
      </c>
      <c r="F882" s="150">
        <v>0</v>
      </c>
      <c r="G882" s="150">
        <v>0</v>
      </c>
      <c r="H882" s="150">
        <v>0</v>
      </c>
      <c r="I882" s="208">
        <f t="shared" si="15"/>
        <v>590.22</v>
      </c>
      <c r="J882" s="163" t="str">
        <f>VLOOKUP($C882,'CEDARS School FRPL'!$C$4:$F$2348,4,FALSE)</f>
        <v>No</v>
      </c>
      <c r="M882" s="141">
        <f>VLOOKUP($C882,'CEDARS School FRPL'!$C$4:$F$2348,3,FALSE)</f>
        <v>0.30220000000000002</v>
      </c>
      <c r="O882" s="199"/>
      <c r="P882" s="200"/>
    </row>
    <row r="883" spans="1:16">
      <c r="A883" s="112" t="s">
        <v>2376</v>
      </c>
      <c r="B883" s="112" t="s">
        <v>2922</v>
      </c>
      <c r="C883" s="106">
        <v>5178</v>
      </c>
      <c r="D883" s="106" t="s">
        <v>658</v>
      </c>
      <c r="E883" s="150">
        <v>630.23</v>
      </c>
      <c r="F883" s="150">
        <v>0</v>
      </c>
      <c r="G883" s="150">
        <v>0</v>
      </c>
      <c r="H883" s="150">
        <v>0</v>
      </c>
      <c r="I883" s="208">
        <f t="shared" si="15"/>
        <v>630.23</v>
      </c>
      <c r="J883" s="163" t="str">
        <f>VLOOKUP($C883,'CEDARS School FRPL'!$C$4:$F$2348,4,FALSE)</f>
        <v>Yes</v>
      </c>
      <c r="K883" s="140"/>
      <c r="L883" s="140"/>
      <c r="M883" s="141">
        <f>VLOOKUP($C883,'CEDARS School FRPL'!$C$4:$F$2348,3,FALSE)</f>
        <v>0.68269999999999997</v>
      </c>
      <c r="O883" s="199"/>
      <c r="P883" s="200"/>
    </row>
    <row r="884" spans="1:16">
      <c r="A884" s="112" t="s">
        <v>2376</v>
      </c>
      <c r="B884" s="112" t="s">
        <v>2922</v>
      </c>
      <c r="C884" s="106">
        <v>3491</v>
      </c>
      <c r="D884" s="106" t="s">
        <v>950</v>
      </c>
      <c r="E884" s="150">
        <v>404.61</v>
      </c>
      <c r="F884" s="150">
        <v>0</v>
      </c>
      <c r="G884" s="150">
        <v>0</v>
      </c>
      <c r="H884" s="150">
        <v>0</v>
      </c>
      <c r="I884" s="208">
        <f t="shared" si="15"/>
        <v>404.61</v>
      </c>
      <c r="J884" s="163" t="str">
        <f>VLOOKUP($C884,'CEDARS School FRPL'!$C$4:$F$2348,4,FALSE)</f>
        <v>Yes</v>
      </c>
      <c r="K884" s="140"/>
      <c r="L884" s="140"/>
      <c r="M884" s="141">
        <f>VLOOKUP($C884,'CEDARS School FRPL'!$C$4:$F$2348,3,FALSE)</f>
        <v>0.6915</v>
      </c>
      <c r="O884" s="199"/>
      <c r="P884" s="200"/>
    </row>
    <row r="885" spans="1:16">
      <c r="A885" s="112" t="s">
        <v>2376</v>
      </c>
      <c r="B885" s="112" t="s">
        <v>2922</v>
      </c>
      <c r="C885" s="106">
        <v>3593</v>
      </c>
      <c r="D885" s="106" t="s">
        <v>952</v>
      </c>
      <c r="E885" s="150">
        <v>389.3</v>
      </c>
      <c r="F885" s="150">
        <v>0</v>
      </c>
      <c r="G885" s="150">
        <v>0</v>
      </c>
      <c r="H885" s="150">
        <v>0</v>
      </c>
      <c r="I885" s="208">
        <f t="shared" si="15"/>
        <v>389.3</v>
      </c>
      <c r="J885" s="163" t="str">
        <f>VLOOKUP($C885,'CEDARS School FRPL'!$C$4:$F$2348,4,FALSE)</f>
        <v>Yes</v>
      </c>
      <c r="K885" s="140"/>
      <c r="L885" s="140"/>
      <c r="M885" s="141">
        <f>VLOOKUP($C885,'CEDARS School FRPL'!$C$4:$F$2348,3,FALSE)</f>
        <v>0.69410000000000005</v>
      </c>
      <c r="O885" s="199"/>
      <c r="P885" s="200"/>
    </row>
    <row r="886" spans="1:16">
      <c r="A886" s="106" t="s">
        <v>2376</v>
      </c>
      <c r="B886" s="201" t="s">
        <v>2922</v>
      </c>
      <c r="C886" s="106">
        <v>1807</v>
      </c>
      <c r="D886" s="106" t="s">
        <v>2923</v>
      </c>
      <c r="E886" s="150">
        <v>7.5</v>
      </c>
      <c r="F886" s="150">
        <v>0</v>
      </c>
      <c r="G886" s="150">
        <v>0</v>
      </c>
      <c r="H886" s="150">
        <v>0</v>
      </c>
      <c r="I886" s="208">
        <f t="shared" si="15"/>
        <v>7.5</v>
      </c>
      <c r="J886" s="163" t="str">
        <f>VLOOKUP($C886,'CEDARS School FRPL'!$C$4:$F$2348,4,FALSE)</f>
        <v>No</v>
      </c>
      <c r="K886" s="140"/>
      <c r="L886" s="140"/>
      <c r="M886" s="141">
        <f>VLOOKUP($C886,'CEDARS School FRPL'!$C$4:$F$2348,3,FALSE)</f>
        <v>0</v>
      </c>
      <c r="N886" s="141" t="s">
        <v>3345</v>
      </c>
      <c r="O886" s="199"/>
      <c r="P886" s="200"/>
    </row>
    <row r="887" spans="1:16">
      <c r="A887" s="112" t="s">
        <v>2376</v>
      </c>
      <c r="B887" s="112" t="s">
        <v>2922</v>
      </c>
      <c r="C887" s="106">
        <v>4293</v>
      </c>
      <c r="D887" s="106" t="s">
        <v>963</v>
      </c>
      <c r="E887" s="150">
        <v>477.99</v>
      </c>
      <c r="F887" s="150">
        <v>0</v>
      </c>
      <c r="G887" s="150">
        <v>0</v>
      </c>
      <c r="H887" s="150">
        <v>0</v>
      </c>
      <c r="I887" s="208">
        <f t="shared" si="15"/>
        <v>477.99</v>
      </c>
      <c r="J887" s="163" t="str">
        <f>VLOOKUP($C887,'CEDARS School FRPL'!$C$4:$F$2348,4,FALSE)</f>
        <v>No</v>
      </c>
      <c r="K887" s="140"/>
      <c r="L887" s="140"/>
      <c r="M887" s="141">
        <f>VLOOKUP($C887,'CEDARS School FRPL'!$C$4:$F$2348,3,FALSE)</f>
        <v>0.1537</v>
      </c>
      <c r="O887" s="199"/>
      <c r="P887" s="200"/>
    </row>
    <row r="888" spans="1:16">
      <c r="A888" s="112" t="s">
        <v>2376</v>
      </c>
      <c r="B888" s="112" t="s">
        <v>2922</v>
      </c>
      <c r="C888" s="106">
        <v>4466</v>
      </c>
      <c r="D888" s="106" t="s">
        <v>973</v>
      </c>
      <c r="E888" s="150">
        <v>414.73</v>
      </c>
      <c r="F888" s="150">
        <v>0</v>
      </c>
      <c r="G888" s="150">
        <v>0</v>
      </c>
      <c r="H888" s="150">
        <v>0</v>
      </c>
      <c r="I888" s="208">
        <f t="shared" si="15"/>
        <v>414.73</v>
      </c>
      <c r="J888" s="163" t="str">
        <f>VLOOKUP($C888,'CEDARS School FRPL'!$C$4:$F$2348,4,FALSE)</f>
        <v>No</v>
      </c>
      <c r="K888" s="140"/>
      <c r="L888" s="140"/>
      <c r="M888" s="141">
        <f>VLOOKUP($C888,'CEDARS School FRPL'!$C$4:$F$2348,3,FALSE)</f>
        <v>0.2079</v>
      </c>
      <c r="O888" s="199"/>
      <c r="P888" s="200"/>
    </row>
    <row r="889" spans="1:16">
      <c r="A889" s="112" t="s">
        <v>2376</v>
      </c>
      <c r="B889" s="112" t="s">
        <v>2922</v>
      </c>
      <c r="C889" s="106">
        <v>3389</v>
      </c>
      <c r="D889" s="106" t="s">
        <v>949</v>
      </c>
      <c r="E889" s="150">
        <v>560.76</v>
      </c>
      <c r="F889" s="150">
        <v>0</v>
      </c>
      <c r="G889" s="150">
        <v>0</v>
      </c>
      <c r="H889" s="150">
        <v>0</v>
      </c>
      <c r="I889" s="208">
        <f t="shared" si="15"/>
        <v>560.76</v>
      </c>
      <c r="J889" s="163" t="str">
        <f>VLOOKUP($C889,'CEDARS School FRPL'!$C$4:$F$2348,4,FALSE)</f>
        <v>Yes</v>
      </c>
      <c r="K889" s="140"/>
      <c r="L889" s="140"/>
      <c r="M889" s="141">
        <f>VLOOKUP($C889,'CEDARS School FRPL'!$C$4:$F$2348,3,FALSE)</f>
        <v>0.76880000000000004</v>
      </c>
      <c r="O889" s="199"/>
      <c r="P889" s="200"/>
    </row>
    <row r="890" spans="1:16">
      <c r="A890" s="112" t="s">
        <v>2376</v>
      </c>
      <c r="B890" s="112" t="s">
        <v>2922</v>
      </c>
      <c r="C890" s="106">
        <v>3707</v>
      </c>
      <c r="D890" s="106" t="s">
        <v>957</v>
      </c>
      <c r="E890" s="150">
        <v>352.66</v>
      </c>
      <c r="F890" s="150">
        <v>0</v>
      </c>
      <c r="G890" s="150">
        <v>0</v>
      </c>
      <c r="H890" s="150">
        <v>0</v>
      </c>
      <c r="I890" s="208">
        <f t="shared" si="15"/>
        <v>352.66</v>
      </c>
      <c r="J890" s="163" t="str">
        <f>VLOOKUP($C890,'CEDARS School FRPL'!$C$4:$F$2348,4,FALSE)</f>
        <v>No</v>
      </c>
      <c r="K890" s="140"/>
      <c r="L890" s="140"/>
      <c r="M890" s="141">
        <f>VLOOKUP($C890,'CEDARS School FRPL'!$C$4:$F$2348,3,FALSE)</f>
        <v>0.46179999999999999</v>
      </c>
      <c r="O890" s="199"/>
      <c r="P890" s="200"/>
    </row>
    <row r="891" spans="1:16">
      <c r="A891" s="112" t="s">
        <v>2376</v>
      </c>
      <c r="B891" s="112" t="s">
        <v>2922</v>
      </c>
      <c r="C891" s="106">
        <v>3677</v>
      </c>
      <c r="D891" s="106" t="s">
        <v>955</v>
      </c>
      <c r="E891" s="150">
        <v>512</v>
      </c>
      <c r="F891" s="150">
        <v>0</v>
      </c>
      <c r="G891" s="150">
        <v>0</v>
      </c>
      <c r="H891" s="150">
        <v>0</v>
      </c>
      <c r="I891" s="208">
        <f t="shared" si="15"/>
        <v>512</v>
      </c>
      <c r="J891" s="163" t="str">
        <f>VLOOKUP($C891,'CEDARS School FRPL'!$C$4:$F$2348,4,FALSE)</f>
        <v>Yes</v>
      </c>
      <c r="K891" s="140"/>
      <c r="L891" s="140"/>
      <c r="M891" s="141">
        <f>VLOOKUP($C891,'CEDARS School FRPL'!$C$4:$F$2348,3,FALSE)</f>
        <v>0.70479999999999998</v>
      </c>
      <c r="O891" s="199"/>
      <c r="P891" s="200"/>
    </row>
    <row r="892" spans="1:16">
      <c r="A892" s="112" t="s">
        <v>2376</v>
      </c>
      <c r="B892" s="112" t="s">
        <v>2922</v>
      </c>
      <c r="C892" s="106">
        <v>4420</v>
      </c>
      <c r="D892" s="106" t="s">
        <v>970</v>
      </c>
      <c r="E892" s="150">
        <v>631.36</v>
      </c>
      <c r="F892" s="150">
        <v>0</v>
      </c>
      <c r="G892" s="150">
        <v>0</v>
      </c>
      <c r="H892" s="150">
        <v>0</v>
      </c>
      <c r="I892" s="208">
        <f t="shared" si="15"/>
        <v>631.36</v>
      </c>
      <c r="J892" s="163" t="str">
        <f>VLOOKUP($C892,'CEDARS School FRPL'!$C$4:$F$2348,4,FALSE)</f>
        <v>No</v>
      </c>
      <c r="K892" s="140"/>
      <c r="L892" s="140"/>
      <c r="M892" s="141">
        <f>VLOOKUP($C892,'CEDARS School FRPL'!$C$4:$F$2348,3,FALSE)</f>
        <v>0.34839999999999999</v>
      </c>
      <c r="O892" s="199"/>
      <c r="P892" s="200"/>
    </row>
    <row r="893" spans="1:16">
      <c r="A893" s="112" t="s">
        <v>2376</v>
      </c>
      <c r="B893" s="112" t="s">
        <v>2922</v>
      </c>
      <c r="C893" s="106">
        <v>5440</v>
      </c>
      <c r="D893" s="106" t="s">
        <v>983</v>
      </c>
      <c r="E893" s="150">
        <v>78.44</v>
      </c>
      <c r="F893" s="150">
        <v>0</v>
      </c>
      <c r="G893" s="150">
        <v>0</v>
      </c>
      <c r="H893" s="150">
        <v>0</v>
      </c>
      <c r="I893" s="208">
        <f t="shared" si="15"/>
        <v>78.44</v>
      </c>
      <c r="J893" s="163" t="str">
        <f>VLOOKUP($C893,'CEDARS School FRPL'!$C$4:$F$2348,4,FALSE)</f>
        <v>Yes</v>
      </c>
      <c r="K893" s="140"/>
      <c r="L893" s="140"/>
      <c r="M893" s="141">
        <f>VLOOKUP($C893,'CEDARS School FRPL'!$C$4:$F$2348,3,FALSE)</f>
        <v>0.64390000000000003</v>
      </c>
      <c r="O893" s="199"/>
      <c r="P893" s="200"/>
    </row>
    <row r="894" spans="1:16">
      <c r="A894" s="112" t="s">
        <v>2525</v>
      </c>
      <c r="B894" s="112" t="s">
        <v>2924</v>
      </c>
      <c r="C894" s="106">
        <v>5180</v>
      </c>
      <c r="D894" s="106" t="s">
        <v>1971</v>
      </c>
      <c r="E894" s="150">
        <v>319.5</v>
      </c>
      <c r="F894" s="150">
        <v>0</v>
      </c>
      <c r="G894" s="150">
        <v>0</v>
      </c>
      <c r="H894" s="150">
        <v>0</v>
      </c>
      <c r="I894" s="208">
        <f t="shared" si="15"/>
        <v>319.5</v>
      </c>
      <c r="J894" s="163" t="str">
        <f>VLOOKUP($C894,'CEDARS School FRPL'!$C$4:$F$2348,4,FALSE)</f>
        <v>No</v>
      </c>
      <c r="K894" s="140"/>
      <c r="L894" s="140"/>
      <c r="M894" s="141">
        <f>VLOOKUP($C894,'CEDARS School FRPL'!$C$4:$F$2348,3,FALSE)</f>
        <v>0.20380000000000001</v>
      </c>
      <c r="O894" s="199"/>
      <c r="P894" s="200"/>
    </row>
    <row r="895" spans="1:16">
      <c r="A895" s="112" t="s">
        <v>2525</v>
      </c>
      <c r="B895" s="112" t="s">
        <v>2924</v>
      </c>
      <c r="C895" s="106">
        <v>2385</v>
      </c>
      <c r="D895" s="106" t="s">
        <v>1968</v>
      </c>
      <c r="E895" s="150">
        <v>255.4</v>
      </c>
      <c r="F895" s="150">
        <v>0</v>
      </c>
      <c r="G895" s="150">
        <v>0</v>
      </c>
      <c r="H895" s="150">
        <v>0</v>
      </c>
      <c r="I895" s="208">
        <f t="shared" si="15"/>
        <v>255.4</v>
      </c>
      <c r="J895" s="163" t="str">
        <f>VLOOKUP($C895,'CEDARS School FRPL'!$C$4:$F$2348,4,FALSE)</f>
        <v>Yes</v>
      </c>
      <c r="K895" s="140"/>
      <c r="L895" s="140"/>
      <c r="M895" s="141">
        <f>VLOOKUP($C895,'CEDARS School FRPL'!$C$4:$F$2348,3,FALSE)</f>
        <v>0.57479999999999998</v>
      </c>
      <c r="O895" s="199"/>
      <c r="P895" s="200"/>
    </row>
    <row r="896" spans="1:16">
      <c r="A896" s="112" t="s">
        <v>2525</v>
      </c>
      <c r="B896" s="112" t="s">
        <v>2924</v>
      </c>
      <c r="C896" s="106">
        <v>4206</v>
      </c>
      <c r="D896" s="106" t="s">
        <v>1970</v>
      </c>
      <c r="E896" s="150">
        <v>235.55</v>
      </c>
      <c r="F896" s="150">
        <v>18.540000000000003</v>
      </c>
      <c r="G896" s="150">
        <v>0</v>
      </c>
      <c r="H896" s="150">
        <v>0</v>
      </c>
      <c r="I896" s="208">
        <f t="shared" si="15"/>
        <v>254.09</v>
      </c>
      <c r="J896" s="163" t="str">
        <f>VLOOKUP($C896,'CEDARS School FRPL'!$C$4:$F$2348,4,FALSE)</f>
        <v>Yes</v>
      </c>
      <c r="K896" s="140"/>
      <c r="L896" s="140"/>
      <c r="M896" s="141">
        <f>VLOOKUP($C896,'CEDARS School FRPL'!$C$4:$F$2348,3,FALSE)</f>
        <v>0.52929999999999999</v>
      </c>
      <c r="O896" s="199"/>
      <c r="P896" s="200"/>
    </row>
    <row r="897" spans="1:16">
      <c r="A897" s="112" t="s">
        <v>2525</v>
      </c>
      <c r="B897" s="112" t="s">
        <v>2924</v>
      </c>
      <c r="C897" s="106">
        <v>3198</v>
      </c>
      <c r="D897" s="106" t="s">
        <v>1969</v>
      </c>
      <c r="E897" s="150">
        <v>224.4</v>
      </c>
      <c r="F897" s="150">
        <v>0</v>
      </c>
      <c r="G897" s="150">
        <v>0</v>
      </c>
      <c r="H897" s="150">
        <v>0</v>
      </c>
      <c r="I897" s="208">
        <f t="shared" si="15"/>
        <v>224.4</v>
      </c>
      <c r="J897" s="163" t="str">
        <f>VLOOKUP($C897,'CEDARS School FRPL'!$C$4:$F$2348,4,FALSE)</f>
        <v>Yes</v>
      </c>
      <c r="K897" s="140"/>
      <c r="L897" s="140"/>
      <c r="M897" s="141">
        <f>VLOOKUP($C897,'CEDARS School FRPL'!$C$4:$F$2348,3,FALSE)</f>
        <v>0.59609999999999996</v>
      </c>
      <c r="O897" s="199"/>
      <c r="P897" s="200"/>
    </row>
    <row r="898" spans="1:16">
      <c r="A898" s="112" t="s">
        <v>2277</v>
      </c>
      <c r="B898" s="112" t="s">
        <v>2925</v>
      </c>
      <c r="C898" s="106">
        <v>2904</v>
      </c>
      <c r="D898" s="106" t="s">
        <v>64</v>
      </c>
      <c r="E898" s="150">
        <v>367.87</v>
      </c>
      <c r="F898" s="150">
        <v>24.8</v>
      </c>
      <c r="G898" s="150">
        <v>3.9</v>
      </c>
      <c r="H898" s="150">
        <v>0</v>
      </c>
      <c r="I898" s="208">
        <f t="shared" si="15"/>
        <v>396.57</v>
      </c>
      <c r="J898" s="163" t="str">
        <f>VLOOKUP($C898,'CEDARS School FRPL'!$C$4:$F$2348,4,FALSE)</f>
        <v>Yes</v>
      </c>
      <c r="K898" s="140"/>
      <c r="L898" s="140"/>
      <c r="M898" s="141">
        <f>VLOOKUP($C898,'CEDARS School FRPL'!$C$4:$F$2348,3,FALSE)</f>
        <v>0.64880000000000004</v>
      </c>
      <c r="O898" s="199"/>
      <c r="P898" s="200"/>
    </row>
    <row r="899" spans="1:16">
      <c r="A899" s="112" t="s">
        <v>2277</v>
      </c>
      <c r="B899" s="112" t="s">
        <v>2925</v>
      </c>
      <c r="C899" s="106">
        <v>3961</v>
      </c>
      <c r="D899" s="106" t="s">
        <v>65</v>
      </c>
      <c r="E899" s="150">
        <v>334.44</v>
      </c>
      <c r="F899" s="150">
        <v>0</v>
      </c>
      <c r="G899" s="150">
        <v>0</v>
      </c>
      <c r="H899" s="150">
        <v>0</v>
      </c>
      <c r="I899" s="208">
        <f t="shared" si="15"/>
        <v>334.44</v>
      </c>
      <c r="J899" s="163" t="str">
        <f>VLOOKUP($C899,'CEDARS School FRPL'!$C$4:$F$2348,4,FALSE)</f>
        <v>Yes</v>
      </c>
      <c r="K899" s="140"/>
      <c r="L899" s="140"/>
      <c r="M899" s="141">
        <f>VLOOKUP($C899,'CEDARS School FRPL'!$C$4:$F$2348,3,FALSE)</f>
        <v>0.74660000000000004</v>
      </c>
      <c r="O899" s="199"/>
      <c r="P899" s="200"/>
    </row>
    <row r="900" spans="1:16">
      <c r="A900" s="112" t="s">
        <v>2277</v>
      </c>
      <c r="B900" s="112" t="s">
        <v>2925</v>
      </c>
      <c r="C900" s="106">
        <v>2759</v>
      </c>
      <c r="D900" s="106" t="s">
        <v>63</v>
      </c>
      <c r="E900" s="150">
        <v>303.7</v>
      </c>
      <c r="F900" s="150">
        <v>0</v>
      </c>
      <c r="G900" s="150">
        <v>0</v>
      </c>
      <c r="H900" s="150">
        <v>0</v>
      </c>
      <c r="I900" s="208">
        <f t="shared" ref="I900:I963" si="16">SUM(E900:H900)</f>
        <v>303.7</v>
      </c>
      <c r="J900" s="163" t="str">
        <f>VLOOKUP($C900,'CEDARS School FRPL'!$C$4:$F$2348,4,FALSE)</f>
        <v>Yes</v>
      </c>
      <c r="K900" s="140"/>
      <c r="L900" s="140"/>
      <c r="M900" s="141">
        <f>VLOOKUP($C900,'CEDARS School FRPL'!$C$4:$F$2348,3,FALSE)</f>
        <v>0.67369999999999997</v>
      </c>
      <c r="O900" s="199"/>
      <c r="P900" s="200"/>
    </row>
    <row r="901" spans="1:16">
      <c r="A901" s="112" t="s">
        <v>2277</v>
      </c>
      <c r="B901" s="112" t="s">
        <v>2925</v>
      </c>
      <c r="C901" s="106">
        <v>4217</v>
      </c>
      <c r="D901" s="106" t="s">
        <v>66</v>
      </c>
      <c r="E901" s="150">
        <v>316.39999999999998</v>
      </c>
      <c r="F901" s="150">
        <v>0</v>
      </c>
      <c r="G901" s="150">
        <v>0</v>
      </c>
      <c r="H901" s="150">
        <v>0</v>
      </c>
      <c r="I901" s="208">
        <f t="shared" si="16"/>
        <v>316.39999999999998</v>
      </c>
      <c r="J901" s="163" t="str">
        <f>VLOOKUP($C901,'CEDARS School FRPL'!$C$4:$F$2348,4,FALSE)</f>
        <v>Yes</v>
      </c>
      <c r="K901" s="140"/>
      <c r="L901" s="140"/>
      <c r="M901" s="141">
        <f>VLOOKUP($C901,'CEDARS School FRPL'!$C$4:$F$2348,3,FALSE)</f>
        <v>0.76319999999999999</v>
      </c>
      <c r="O901" s="199"/>
      <c r="P901" s="200"/>
    </row>
    <row r="902" spans="1:16">
      <c r="A902" s="112" t="s">
        <v>2392</v>
      </c>
      <c r="B902" s="112" t="s">
        <v>2926</v>
      </c>
      <c r="C902" s="106">
        <v>5086</v>
      </c>
      <c r="D902" s="106" t="s">
        <v>1103</v>
      </c>
      <c r="E902" s="150">
        <v>0</v>
      </c>
      <c r="F902" s="150">
        <v>0</v>
      </c>
      <c r="G902" s="150">
        <v>0</v>
      </c>
      <c r="H902" s="150">
        <v>0</v>
      </c>
      <c r="I902" s="208">
        <f t="shared" si="16"/>
        <v>0</v>
      </c>
      <c r="J902" s="163" t="str">
        <f>VLOOKUP($C902,'CEDARS School FRPL'!$C$4:$F$2348,4,FALSE)</f>
        <v>No</v>
      </c>
      <c r="K902" s="140"/>
      <c r="L902" s="140"/>
      <c r="M902" s="141">
        <f>VLOOKUP($C902,'CEDARS School FRPL'!$C$4:$F$2348,3,FALSE)</f>
        <v>0</v>
      </c>
      <c r="O902" s="199"/>
      <c r="P902" s="200"/>
    </row>
    <row r="903" spans="1:16">
      <c r="A903" s="112" t="s">
        <v>2392</v>
      </c>
      <c r="B903" s="112" t="s">
        <v>2926</v>
      </c>
      <c r="C903" s="106">
        <v>2569</v>
      </c>
      <c r="D903" s="106" t="s">
        <v>1101</v>
      </c>
      <c r="E903" s="150">
        <v>238.4</v>
      </c>
      <c r="F903" s="150">
        <v>0</v>
      </c>
      <c r="G903" s="150">
        <v>0</v>
      </c>
      <c r="H903" s="150">
        <v>0</v>
      </c>
      <c r="I903" s="208">
        <f t="shared" si="16"/>
        <v>238.4</v>
      </c>
      <c r="J903" s="163" t="str">
        <f>VLOOKUP($C903,'CEDARS School FRPL'!$C$4:$F$2348,4,FALSE)</f>
        <v>No</v>
      </c>
      <c r="K903" s="140"/>
      <c r="L903" s="140"/>
      <c r="M903" s="141">
        <f>VLOOKUP($C903,'CEDARS School FRPL'!$C$4:$F$2348,3,FALSE)</f>
        <v>0.46910000000000002</v>
      </c>
      <c r="O903" s="199"/>
      <c r="P903" s="200"/>
    </row>
    <row r="904" spans="1:16">
      <c r="A904" s="112" t="s">
        <v>2392</v>
      </c>
      <c r="B904" s="112" t="s">
        <v>2926</v>
      </c>
      <c r="C904" s="106">
        <v>2766</v>
      </c>
      <c r="D904" s="106" t="s">
        <v>1102</v>
      </c>
      <c r="E904" s="150">
        <v>340.28</v>
      </c>
      <c r="F904" s="150">
        <v>17.760000000000002</v>
      </c>
      <c r="G904" s="150">
        <v>0.1</v>
      </c>
      <c r="H904" s="150">
        <v>0</v>
      </c>
      <c r="I904" s="208">
        <f t="shared" si="16"/>
        <v>358.14</v>
      </c>
      <c r="J904" s="163" t="str">
        <f>VLOOKUP($C904,'CEDARS School FRPL'!$C$4:$F$2348,4,FALSE)</f>
        <v>No</v>
      </c>
      <c r="K904" s="140"/>
      <c r="L904" s="140"/>
      <c r="M904" s="141">
        <f>VLOOKUP($C904,'CEDARS School FRPL'!$C$4:$F$2348,3,FALSE)</f>
        <v>0.43919999999999998</v>
      </c>
      <c r="O904" s="199"/>
      <c r="P904" s="200"/>
    </row>
    <row r="905" spans="1:16">
      <c r="A905" s="112" t="s">
        <v>2399</v>
      </c>
      <c r="B905" s="112" t="s">
        <v>2927</v>
      </c>
      <c r="C905" s="106">
        <v>3494</v>
      </c>
      <c r="D905" s="106" t="s">
        <v>1122</v>
      </c>
      <c r="E905" s="150">
        <v>72.349999999999994</v>
      </c>
      <c r="F905" s="150">
        <v>1.7</v>
      </c>
      <c r="G905" s="150">
        <v>0</v>
      </c>
      <c r="H905" s="150">
        <v>0</v>
      </c>
      <c r="I905" s="208">
        <f t="shared" si="16"/>
        <v>74.05</v>
      </c>
      <c r="J905" s="163" t="str">
        <f>VLOOKUP($C905,'CEDARS School FRPL'!$C$4:$F$2348,4,FALSE)</f>
        <v>Yes</v>
      </c>
      <c r="K905" s="140"/>
      <c r="L905" s="140"/>
      <c r="M905" s="141">
        <f>VLOOKUP($C905,'CEDARS School FRPL'!$C$4:$F$2348,3,FALSE)</f>
        <v>0.53839999999999999</v>
      </c>
      <c r="O905" s="199"/>
      <c r="P905" s="200"/>
    </row>
    <row r="906" spans="1:16">
      <c r="A906" s="112" t="s">
        <v>2475</v>
      </c>
      <c r="B906" s="112" t="s">
        <v>2928</v>
      </c>
      <c r="C906" s="106">
        <v>2522</v>
      </c>
      <c r="D906" s="106" t="s">
        <v>1579</v>
      </c>
      <c r="E906" s="150">
        <v>238.9</v>
      </c>
      <c r="F906" s="150">
        <v>0</v>
      </c>
      <c r="G906" s="150">
        <v>0</v>
      </c>
      <c r="H906" s="150">
        <v>0</v>
      </c>
      <c r="I906" s="208">
        <f t="shared" si="16"/>
        <v>238.9</v>
      </c>
      <c r="J906" s="163" t="str">
        <f>VLOOKUP($C906,'CEDARS School FRPL'!$C$4:$F$2348,4,FALSE)</f>
        <v>Yes</v>
      </c>
      <c r="K906" s="140"/>
      <c r="L906" s="140"/>
      <c r="M906" s="141">
        <f>VLOOKUP($C906,'CEDARS School FRPL'!$C$4:$F$2348,3,FALSE)</f>
        <v>0.58979999999999999</v>
      </c>
      <c r="O906" s="199"/>
      <c r="P906" s="200"/>
    </row>
    <row r="907" spans="1:16">
      <c r="A907" s="112" t="s">
        <v>2475</v>
      </c>
      <c r="B907" s="112" t="s">
        <v>2928</v>
      </c>
      <c r="C907" s="106">
        <v>2276</v>
      </c>
      <c r="D907" s="106" t="s">
        <v>1578</v>
      </c>
      <c r="E907" s="150">
        <v>204.81</v>
      </c>
      <c r="F907" s="150">
        <v>22.1</v>
      </c>
      <c r="G907" s="150">
        <v>0.8</v>
      </c>
      <c r="H907" s="150">
        <v>0</v>
      </c>
      <c r="I907" s="208">
        <f t="shared" si="16"/>
        <v>227.71</v>
      </c>
      <c r="J907" s="163" t="str">
        <f>VLOOKUP($C907,'CEDARS School FRPL'!$C$4:$F$2348,4,FALSE)</f>
        <v>No</v>
      </c>
      <c r="K907" s="140"/>
      <c r="L907" s="140"/>
      <c r="M907" s="141">
        <f>VLOOKUP($C907,'CEDARS School FRPL'!$C$4:$F$2348,3,FALSE)</f>
        <v>0.49159999999999998</v>
      </c>
      <c r="O907" s="199"/>
      <c r="P907" s="200"/>
    </row>
    <row r="908" spans="1:16">
      <c r="A908" s="112" t="s">
        <v>2475</v>
      </c>
      <c r="B908" s="112" t="s">
        <v>2928</v>
      </c>
      <c r="C908" s="106">
        <v>3900</v>
      </c>
      <c r="D908" s="106" t="s">
        <v>1580</v>
      </c>
      <c r="E908" s="150">
        <v>136.96</v>
      </c>
      <c r="F908" s="150">
        <v>0</v>
      </c>
      <c r="G908" s="150">
        <v>0</v>
      </c>
      <c r="H908" s="150">
        <v>0</v>
      </c>
      <c r="I908" s="208">
        <f t="shared" si="16"/>
        <v>136.96</v>
      </c>
      <c r="J908" s="163" t="str">
        <f>VLOOKUP($C908,'CEDARS School FRPL'!$C$4:$F$2348,4,FALSE)</f>
        <v>Yes</v>
      </c>
      <c r="K908" s="140"/>
      <c r="L908" s="140"/>
      <c r="M908" s="141">
        <f>VLOOKUP($C908,'CEDARS School FRPL'!$C$4:$F$2348,3,FALSE)</f>
        <v>0.62519999999999998</v>
      </c>
      <c r="O908" s="199"/>
      <c r="P908" s="200"/>
    </row>
    <row r="909" spans="1:16">
      <c r="A909" s="112" t="s">
        <v>2296</v>
      </c>
      <c r="B909" s="112" t="s">
        <v>2929</v>
      </c>
      <c r="C909" s="106">
        <v>2558</v>
      </c>
      <c r="D909" s="106" t="s">
        <v>207</v>
      </c>
      <c r="E909" s="150">
        <v>618.76</v>
      </c>
      <c r="F909" s="150">
        <v>0</v>
      </c>
      <c r="G909" s="150">
        <v>0</v>
      </c>
      <c r="H909" s="150">
        <v>0</v>
      </c>
      <c r="I909" s="208">
        <f t="shared" si="16"/>
        <v>618.76</v>
      </c>
      <c r="J909" s="163" t="str">
        <f>VLOOKUP($C909,'CEDARS School FRPL'!$C$4:$F$2348,4,FALSE)</f>
        <v>No</v>
      </c>
      <c r="K909" s="140"/>
      <c r="L909" s="140"/>
      <c r="M909" s="141">
        <f>VLOOKUP($C909,'CEDARS School FRPL'!$C$4:$F$2348,3,FALSE)</f>
        <v>0.24210000000000001</v>
      </c>
      <c r="O909" s="199"/>
      <c r="P909" s="200"/>
    </row>
    <row r="910" spans="1:16">
      <c r="A910" s="112" t="s">
        <v>2296</v>
      </c>
      <c r="B910" s="112" t="s">
        <v>2929</v>
      </c>
      <c r="C910" s="106">
        <v>4431</v>
      </c>
      <c r="D910" s="106" t="s">
        <v>209</v>
      </c>
      <c r="E910" s="150">
        <v>405.27</v>
      </c>
      <c r="F910" s="150">
        <v>42.74</v>
      </c>
      <c r="G910" s="150">
        <v>3.7</v>
      </c>
      <c r="H910" s="150">
        <v>0</v>
      </c>
      <c r="I910" s="208">
        <f t="shared" si="16"/>
        <v>451.71</v>
      </c>
      <c r="J910" s="163" t="str">
        <f>VLOOKUP($C910,'CEDARS School FRPL'!$C$4:$F$2348,4,FALSE)</f>
        <v>No</v>
      </c>
      <c r="K910" s="140"/>
      <c r="L910" s="140"/>
      <c r="M910" s="141">
        <f>VLOOKUP($C910,'CEDARS School FRPL'!$C$4:$F$2348,3,FALSE)</f>
        <v>0.19339999999999999</v>
      </c>
      <c r="O910" s="199"/>
      <c r="P910" s="200"/>
    </row>
    <row r="911" spans="1:16">
      <c r="A911" s="112" t="s">
        <v>2296</v>
      </c>
      <c r="B911" s="112" t="s">
        <v>2929</v>
      </c>
      <c r="C911" s="106">
        <v>5326</v>
      </c>
      <c r="D911" s="106" t="s">
        <v>210</v>
      </c>
      <c r="E911" s="150">
        <v>119.93</v>
      </c>
      <c r="F911" s="150">
        <v>0</v>
      </c>
      <c r="G911" s="150">
        <v>0</v>
      </c>
      <c r="H911" s="150">
        <v>0</v>
      </c>
      <c r="I911" s="208">
        <f t="shared" si="16"/>
        <v>119.93</v>
      </c>
      <c r="J911" s="163" t="str">
        <f>VLOOKUP($C911,'CEDARS School FRPL'!$C$4:$F$2348,4,FALSE)</f>
        <v>No</v>
      </c>
      <c r="K911" s="140"/>
      <c r="L911" s="140"/>
      <c r="M911" s="141">
        <f>VLOOKUP($C911,'CEDARS School FRPL'!$C$4:$F$2348,3,FALSE)</f>
        <v>0.1328</v>
      </c>
      <c r="O911" s="199"/>
      <c r="P911" s="200"/>
    </row>
    <row r="912" spans="1:16">
      <c r="A912" s="112" t="s">
        <v>2296</v>
      </c>
      <c r="B912" s="112" t="s">
        <v>2929</v>
      </c>
      <c r="C912" s="106">
        <v>3371</v>
      </c>
      <c r="D912" s="106" t="s">
        <v>208</v>
      </c>
      <c r="E912" s="150">
        <v>369.98</v>
      </c>
      <c r="F912" s="150">
        <v>0</v>
      </c>
      <c r="G912" s="150">
        <v>0</v>
      </c>
      <c r="H912" s="150">
        <v>0</v>
      </c>
      <c r="I912" s="208">
        <f t="shared" si="16"/>
        <v>369.98</v>
      </c>
      <c r="J912" s="163" t="str">
        <f>VLOOKUP($C912,'CEDARS School FRPL'!$C$4:$F$2348,4,FALSE)</f>
        <v>No</v>
      </c>
      <c r="K912" s="140"/>
      <c r="L912" s="140"/>
      <c r="M912" s="141">
        <f>VLOOKUP($C912,'CEDARS School FRPL'!$C$4:$F$2348,3,FALSE)</f>
        <v>0.23669999999999999</v>
      </c>
      <c r="O912" s="199"/>
      <c r="P912" s="200"/>
    </row>
    <row r="913" spans="1:16">
      <c r="A913" s="112" t="s">
        <v>2551</v>
      </c>
      <c r="B913" s="112" t="s">
        <v>2930</v>
      </c>
      <c r="C913" s="106">
        <v>2087</v>
      </c>
      <c r="D913" s="106" t="s">
        <v>2141</v>
      </c>
      <c r="E913" s="150">
        <v>40.299999999999997</v>
      </c>
      <c r="F913" s="150">
        <v>0</v>
      </c>
      <c r="G913" s="150">
        <v>0</v>
      </c>
      <c r="H913" s="150">
        <v>0</v>
      </c>
      <c r="I913" s="208">
        <f t="shared" si="16"/>
        <v>40.299999999999997</v>
      </c>
      <c r="J913" s="163" t="str">
        <f>VLOOKUP($C913,'CEDARS School FRPL'!$C$4:$F$2348,4,FALSE)</f>
        <v>No</v>
      </c>
      <c r="K913" s="140"/>
      <c r="L913" s="140"/>
      <c r="M913" s="141">
        <f>VLOOKUP($C913,'CEDARS School FRPL'!$C$4:$F$2348,3,FALSE)</f>
        <v>0.40439999999999998</v>
      </c>
      <c r="O913" s="199"/>
      <c r="P913" s="200"/>
    </row>
    <row r="914" spans="1:16">
      <c r="A914" s="112" t="s">
        <v>2551</v>
      </c>
      <c r="B914" s="112" t="s">
        <v>2930</v>
      </c>
      <c r="C914" s="106">
        <v>2088</v>
      </c>
      <c r="D914" s="106" t="s">
        <v>2142</v>
      </c>
      <c r="E914" s="150">
        <v>43.36</v>
      </c>
      <c r="F914" s="150">
        <v>0.11</v>
      </c>
      <c r="G914" s="150">
        <v>0</v>
      </c>
      <c r="H914" s="150">
        <v>0</v>
      </c>
      <c r="I914" s="208">
        <f t="shared" si="16"/>
        <v>43.47</v>
      </c>
      <c r="J914" s="163" t="str">
        <f>VLOOKUP($C914,'CEDARS School FRPL'!$C$4:$F$2348,4,FALSE)</f>
        <v>No</v>
      </c>
      <c r="K914" s="140"/>
      <c r="L914" s="140"/>
      <c r="M914" s="141">
        <f>VLOOKUP($C914,'CEDARS School FRPL'!$C$4:$F$2348,3,FALSE)</f>
        <v>0.32890000000000003</v>
      </c>
      <c r="O914" s="199"/>
      <c r="P914" s="200"/>
    </row>
    <row r="915" spans="1:16">
      <c r="A915" s="112" t="s">
        <v>2284</v>
      </c>
      <c r="B915" s="112" t="s">
        <v>2931</v>
      </c>
      <c r="C915" s="106">
        <v>4260</v>
      </c>
      <c r="D915" s="106" t="s">
        <v>110</v>
      </c>
      <c r="E915" s="150">
        <v>400.32</v>
      </c>
      <c r="F915" s="150">
        <v>28.53</v>
      </c>
      <c r="G915" s="150">
        <v>0</v>
      </c>
      <c r="H915" s="150">
        <v>0</v>
      </c>
      <c r="I915" s="208">
        <f t="shared" si="16"/>
        <v>428.85</v>
      </c>
      <c r="J915" s="163" t="str">
        <f>VLOOKUP($C915,'CEDARS School FRPL'!$C$4:$F$2348,4,FALSE)</f>
        <v>Yes</v>
      </c>
      <c r="K915" s="140"/>
      <c r="L915" s="140"/>
      <c r="M915" s="141">
        <f>VLOOKUP($C915,'CEDARS School FRPL'!$C$4:$F$2348,3,FALSE)</f>
        <v>0.55079999999999996</v>
      </c>
      <c r="O915" s="199"/>
      <c r="P915" s="200"/>
    </row>
    <row r="916" spans="1:16">
      <c r="A916" s="112" t="s">
        <v>2284</v>
      </c>
      <c r="B916" s="112" t="s">
        <v>2931</v>
      </c>
      <c r="C916" s="106">
        <v>2317</v>
      </c>
      <c r="D916" s="106" t="s">
        <v>107</v>
      </c>
      <c r="E916" s="150">
        <v>296.68</v>
      </c>
      <c r="F916" s="150">
        <v>0</v>
      </c>
      <c r="G916" s="150">
        <v>0</v>
      </c>
      <c r="H916" s="150">
        <v>0</v>
      </c>
      <c r="I916" s="208">
        <f t="shared" si="16"/>
        <v>296.68</v>
      </c>
      <c r="J916" s="163" t="str">
        <f>VLOOKUP($C916,'CEDARS School FRPL'!$C$4:$F$2348,4,FALSE)</f>
        <v>Yes</v>
      </c>
      <c r="K916" s="140"/>
      <c r="L916" s="140"/>
      <c r="M916" s="141">
        <f>VLOOKUP($C916,'CEDARS School FRPL'!$C$4:$F$2348,3,FALSE)</f>
        <v>0.63029999999999997</v>
      </c>
      <c r="O916" s="199"/>
      <c r="P916" s="200"/>
    </row>
    <row r="917" spans="1:16">
      <c r="A917" s="112" t="s">
        <v>2284</v>
      </c>
      <c r="B917" s="112" t="s">
        <v>2931</v>
      </c>
      <c r="C917" s="106">
        <v>1940</v>
      </c>
      <c r="D917" s="106" t="s">
        <v>106</v>
      </c>
      <c r="E917" s="150">
        <v>27.2</v>
      </c>
      <c r="F917" s="150">
        <v>0</v>
      </c>
      <c r="G917" s="150">
        <v>0</v>
      </c>
      <c r="H917" s="150">
        <v>0</v>
      </c>
      <c r="I917" s="208">
        <f t="shared" si="16"/>
        <v>27.2</v>
      </c>
      <c r="J917" s="163" t="str">
        <f>VLOOKUP($C917,'CEDARS School FRPL'!$C$4:$F$2348,4,FALSE)</f>
        <v>Yes</v>
      </c>
      <c r="K917" s="140"/>
      <c r="L917" s="140"/>
      <c r="M917" s="141">
        <f>VLOOKUP($C917,'CEDARS School FRPL'!$C$4:$F$2348,3,FALSE)</f>
        <v>0.75990000000000002</v>
      </c>
      <c r="O917" s="199"/>
      <c r="P917" s="200"/>
    </row>
    <row r="918" spans="1:16">
      <c r="A918" s="112" t="s">
        <v>2284</v>
      </c>
      <c r="B918" s="112" t="s">
        <v>2931</v>
      </c>
      <c r="C918" s="106">
        <v>3861</v>
      </c>
      <c r="D918" s="106" t="s">
        <v>109</v>
      </c>
      <c r="E918" s="150">
        <v>1.1000000000000001</v>
      </c>
      <c r="F918" s="150">
        <v>0</v>
      </c>
      <c r="G918" s="150">
        <v>0</v>
      </c>
      <c r="H918" s="150">
        <v>0</v>
      </c>
      <c r="I918" s="208">
        <f t="shared" si="16"/>
        <v>1.1000000000000001</v>
      </c>
      <c r="J918" s="163" t="str">
        <f>VLOOKUP($C918,'CEDARS School FRPL'!$C$4:$F$2348,4,FALSE)</f>
        <v>No</v>
      </c>
      <c r="K918" s="140"/>
      <c r="L918" s="140"/>
      <c r="M918" s="141">
        <f>VLOOKUP($C918,'CEDARS School FRPL'!$C$4:$F$2348,3,FALSE)</f>
        <v>0</v>
      </c>
      <c r="O918" s="199"/>
      <c r="P918" s="200"/>
    </row>
    <row r="919" spans="1:16">
      <c r="A919" s="112" t="s">
        <v>2284</v>
      </c>
      <c r="B919" s="106" t="s">
        <v>2931</v>
      </c>
      <c r="C919" s="106">
        <v>1675</v>
      </c>
      <c r="D919" s="63" t="s">
        <v>3236</v>
      </c>
      <c r="E919" s="150">
        <v>0</v>
      </c>
      <c r="F919" s="150">
        <v>0</v>
      </c>
      <c r="G919" s="150">
        <v>0</v>
      </c>
      <c r="H919" s="150">
        <v>0</v>
      </c>
      <c r="I919" s="208">
        <f t="shared" si="16"/>
        <v>0</v>
      </c>
      <c r="J919" s="163" t="str">
        <f>VLOOKUP($C919,'CEDARS School FRPL'!$C$4:$F$2348,4,FALSE)</f>
        <v>No</v>
      </c>
      <c r="K919" s="140"/>
      <c r="L919" s="140"/>
      <c r="M919" s="141">
        <f>VLOOKUP($C919,'CEDARS School FRPL'!$C$4:$F$2348,3,FALSE)</f>
        <v>0</v>
      </c>
      <c r="O919" s="199"/>
      <c r="P919" s="200"/>
    </row>
    <row r="920" spans="1:16">
      <c r="A920" s="112" t="s">
        <v>2284</v>
      </c>
      <c r="B920" s="112" t="s">
        <v>2931</v>
      </c>
      <c r="C920" s="106">
        <v>2689</v>
      </c>
      <c r="D920" s="106" t="s">
        <v>108</v>
      </c>
      <c r="E920" s="150">
        <v>523.6</v>
      </c>
      <c r="F920" s="150">
        <v>0</v>
      </c>
      <c r="G920" s="150">
        <v>0</v>
      </c>
      <c r="H920" s="150">
        <v>0</v>
      </c>
      <c r="I920" s="208">
        <f t="shared" si="16"/>
        <v>523.6</v>
      </c>
      <c r="J920" s="163" t="str">
        <f>VLOOKUP($C920,'CEDARS School FRPL'!$C$4:$F$2348,4,FALSE)</f>
        <v>Yes</v>
      </c>
      <c r="K920" s="140"/>
      <c r="L920" s="140"/>
      <c r="M920" s="141">
        <f>VLOOKUP($C920,'CEDARS School FRPL'!$C$4:$F$2348,3,FALSE)</f>
        <v>0.64559999999999995</v>
      </c>
      <c r="O920" s="199"/>
      <c r="P920" s="200"/>
    </row>
    <row r="921" spans="1:16">
      <c r="A921" s="112" t="s">
        <v>2484</v>
      </c>
      <c r="B921" s="112" t="s">
        <v>2932</v>
      </c>
      <c r="C921" s="106">
        <v>5099</v>
      </c>
      <c r="D921" s="106" t="s">
        <v>1634</v>
      </c>
      <c r="E921" s="150">
        <v>1451.65</v>
      </c>
      <c r="F921" s="150">
        <v>0</v>
      </c>
      <c r="G921" s="150">
        <v>0</v>
      </c>
      <c r="H921" s="150">
        <v>0</v>
      </c>
      <c r="I921" s="208">
        <f t="shared" si="16"/>
        <v>1451.65</v>
      </c>
      <c r="J921" s="163" t="str">
        <f>VLOOKUP($C921,'CEDARS School FRPL'!$C$4:$F$2348,4,FALSE)</f>
        <v>No</v>
      </c>
      <c r="K921" s="140"/>
      <c r="L921" s="140"/>
      <c r="M921" s="141">
        <f>VLOOKUP($C921,'CEDARS School FRPL'!$C$4:$F$2348,3,FALSE)</f>
        <v>0.26469999999999999</v>
      </c>
      <c r="O921" s="199"/>
      <c r="P921" s="200"/>
    </row>
    <row r="922" spans="1:16">
      <c r="A922" s="112" t="s">
        <v>2484</v>
      </c>
      <c r="B922" s="112" t="s">
        <v>2932</v>
      </c>
      <c r="C922" s="106">
        <v>4391</v>
      </c>
      <c r="D922" s="106" t="s">
        <v>1119</v>
      </c>
      <c r="E922" s="150">
        <v>546.77</v>
      </c>
      <c r="F922" s="150">
        <v>0</v>
      </c>
      <c r="G922" s="150">
        <v>0</v>
      </c>
      <c r="H922" s="150">
        <v>0</v>
      </c>
      <c r="I922" s="208">
        <f t="shared" si="16"/>
        <v>546.77</v>
      </c>
      <c r="J922" s="163" t="str">
        <f>VLOOKUP($C922,'CEDARS School FRPL'!$C$4:$F$2348,4,FALSE)</f>
        <v>No</v>
      </c>
      <c r="K922" s="140"/>
      <c r="L922" s="140"/>
      <c r="M922" s="141">
        <f>VLOOKUP($C922,'CEDARS School FRPL'!$C$4:$F$2348,3,FALSE)</f>
        <v>0.1993</v>
      </c>
      <c r="O922" s="199"/>
      <c r="P922" s="200"/>
    </row>
    <row r="923" spans="1:16">
      <c r="A923" s="112" t="s">
        <v>2484</v>
      </c>
      <c r="B923" s="112" t="s">
        <v>2932</v>
      </c>
      <c r="C923" s="106">
        <v>4534</v>
      </c>
      <c r="D923" s="106" t="s">
        <v>26</v>
      </c>
      <c r="E923" s="150">
        <v>508.42</v>
      </c>
      <c r="F923" s="150">
        <v>0</v>
      </c>
      <c r="G923" s="150">
        <v>0</v>
      </c>
      <c r="H923" s="150">
        <v>0</v>
      </c>
      <c r="I923" s="208">
        <f t="shared" si="16"/>
        <v>508.42</v>
      </c>
      <c r="J923" s="163" t="str">
        <f>VLOOKUP($C923,'CEDARS School FRPL'!$C$4:$F$2348,4,FALSE)</f>
        <v>No</v>
      </c>
      <c r="K923" s="140"/>
      <c r="L923" s="140"/>
      <c r="M923" s="141">
        <f>VLOOKUP($C923,'CEDARS School FRPL'!$C$4:$F$2348,3,FALSE)</f>
        <v>0.21110000000000001</v>
      </c>
      <c r="O923" s="199"/>
      <c r="P923" s="200"/>
    </row>
    <row r="924" spans="1:16">
      <c r="A924" s="112" t="s">
        <v>2484</v>
      </c>
      <c r="B924" s="112" t="s">
        <v>2932</v>
      </c>
      <c r="C924" s="106">
        <v>2885</v>
      </c>
      <c r="D924" s="106" t="s">
        <v>1630</v>
      </c>
      <c r="E924" s="150">
        <v>738.88</v>
      </c>
      <c r="F924" s="150">
        <v>0</v>
      </c>
      <c r="G924" s="150">
        <v>0</v>
      </c>
      <c r="H924" s="150">
        <v>0</v>
      </c>
      <c r="I924" s="208">
        <f t="shared" si="16"/>
        <v>738.88</v>
      </c>
      <c r="J924" s="163" t="str">
        <f>VLOOKUP($C924,'CEDARS School FRPL'!$C$4:$F$2348,4,FALSE)</f>
        <v>No</v>
      </c>
      <c r="K924" s="140"/>
      <c r="L924" s="140"/>
      <c r="M924" s="141">
        <f>VLOOKUP($C924,'CEDARS School FRPL'!$C$4:$F$2348,3,FALSE)</f>
        <v>0.2266</v>
      </c>
      <c r="O924" s="199"/>
      <c r="P924" s="200"/>
    </row>
    <row r="925" spans="1:16">
      <c r="A925" s="112" t="s">
        <v>2484</v>
      </c>
      <c r="B925" s="112" t="s">
        <v>2932</v>
      </c>
      <c r="C925" s="106">
        <v>1753</v>
      </c>
      <c r="D925" s="106" t="s">
        <v>1627</v>
      </c>
      <c r="E925" s="150">
        <v>37.659999999999997</v>
      </c>
      <c r="F925" s="150">
        <v>0.3</v>
      </c>
      <c r="G925" s="150">
        <v>0</v>
      </c>
      <c r="H925" s="150">
        <v>0</v>
      </c>
      <c r="I925" s="208">
        <f t="shared" si="16"/>
        <v>37.959999999999994</v>
      </c>
      <c r="J925" s="163" t="str">
        <f>VLOOKUP($C925,'CEDARS School FRPL'!$C$4:$F$2348,4,FALSE)</f>
        <v>No</v>
      </c>
      <c r="K925" s="140"/>
      <c r="L925" s="140"/>
      <c r="M925" s="141">
        <f>VLOOKUP($C925,'CEDARS School FRPL'!$C$4:$F$2348,3,FALSE)</f>
        <v>0.1615</v>
      </c>
      <c r="O925" s="199"/>
      <c r="P925" s="200"/>
    </row>
    <row r="926" spans="1:16">
      <c r="A926" s="112" t="s">
        <v>2484</v>
      </c>
      <c r="B926" s="112" t="s">
        <v>2932</v>
      </c>
      <c r="C926" s="106">
        <v>3408</v>
      </c>
      <c r="D926" s="106" t="s">
        <v>1631</v>
      </c>
      <c r="E926" s="150">
        <v>677.79</v>
      </c>
      <c r="F926" s="150">
        <v>0</v>
      </c>
      <c r="G926" s="150">
        <v>0</v>
      </c>
      <c r="H926" s="150">
        <v>0</v>
      </c>
      <c r="I926" s="208">
        <f t="shared" si="16"/>
        <v>677.79</v>
      </c>
      <c r="J926" s="163" t="str">
        <f>VLOOKUP($C926,'CEDARS School FRPL'!$C$4:$F$2348,4,FALSE)</f>
        <v>No</v>
      </c>
      <c r="M926" s="141">
        <f>VLOOKUP($C926,'CEDARS School FRPL'!$C$4:$F$2348,3,FALSE)</f>
        <v>0.28000000000000003</v>
      </c>
      <c r="O926" s="199"/>
      <c r="P926" s="200"/>
    </row>
    <row r="927" spans="1:16">
      <c r="A927" s="112" t="s">
        <v>2484</v>
      </c>
      <c r="B927" s="112" t="s">
        <v>2932</v>
      </c>
      <c r="C927" s="106">
        <v>2426</v>
      </c>
      <c r="D927" s="106" t="s">
        <v>1628</v>
      </c>
      <c r="E927" s="150">
        <v>1759.14</v>
      </c>
      <c r="F927" s="150">
        <v>166.12</v>
      </c>
      <c r="G927" s="150">
        <v>0</v>
      </c>
      <c r="H927" s="150">
        <v>0</v>
      </c>
      <c r="I927" s="208">
        <f t="shared" si="16"/>
        <v>1925.2600000000002</v>
      </c>
      <c r="J927" s="163" t="str">
        <f>VLOOKUP($C927,'CEDARS School FRPL'!$C$4:$F$2348,4,FALSE)</f>
        <v>No</v>
      </c>
      <c r="K927" s="132"/>
      <c r="L927" s="132"/>
      <c r="M927" s="141">
        <f>VLOOKUP($C927,'CEDARS School FRPL'!$C$4:$F$2348,3,FALSE)</f>
        <v>0.22739999999999999</v>
      </c>
      <c r="O927" s="199"/>
      <c r="P927" s="200"/>
    </row>
    <row r="928" spans="1:16">
      <c r="A928" s="112" t="s">
        <v>2484</v>
      </c>
      <c r="B928" s="112" t="s">
        <v>2932</v>
      </c>
      <c r="C928" s="106">
        <v>2884</v>
      </c>
      <c r="D928" s="106" t="s">
        <v>1629</v>
      </c>
      <c r="E928" s="150">
        <v>454.08</v>
      </c>
      <c r="F928" s="150">
        <v>0</v>
      </c>
      <c r="G928" s="150">
        <v>0</v>
      </c>
      <c r="H928" s="150">
        <v>0</v>
      </c>
      <c r="I928" s="208">
        <f t="shared" si="16"/>
        <v>454.08</v>
      </c>
      <c r="J928" s="163" t="str">
        <f>VLOOKUP($C928,'CEDARS School FRPL'!$C$4:$F$2348,4,FALSE)</f>
        <v>No</v>
      </c>
      <c r="K928" s="140"/>
      <c r="L928" s="140"/>
      <c r="M928" s="141">
        <f>VLOOKUP($C928,'CEDARS School FRPL'!$C$4:$F$2348,3,FALSE)</f>
        <v>0.27760000000000001</v>
      </c>
      <c r="O928" s="199"/>
      <c r="P928" s="200"/>
    </row>
    <row r="929" spans="1:16">
      <c r="A929" s="112" t="s">
        <v>2484</v>
      </c>
      <c r="B929" s="112" t="s">
        <v>2932</v>
      </c>
      <c r="C929" s="106">
        <v>4139</v>
      </c>
      <c r="D929" s="106" t="s">
        <v>1632</v>
      </c>
      <c r="E929" s="150">
        <v>778.2</v>
      </c>
      <c r="F929" s="150">
        <v>0</v>
      </c>
      <c r="G929" s="150">
        <v>0</v>
      </c>
      <c r="H929" s="150">
        <v>0</v>
      </c>
      <c r="I929" s="208">
        <f t="shared" si="16"/>
        <v>778.2</v>
      </c>
      <c r="J929" s="163" t="str">
        <f>VLOOKUP($C929,'CEDARS School FRPL'!$C$4:$F$2348,4,FALSE)</f>
        <v>No</v>
      </c>
      <c r="K929" s="140"/>
      <c r="L929" s="140"/>
      <c r="M929" s="141">
        <f>VLOOKUP($C929,'CEDARS School FRPL'!$C$4:$F$2348,3,FALSE)</f>
        <v>0.27179999999999999</v>
      </c>
      <c r="O929" s="199"/>
      <c r="P929" s="200"/>
    </row>
    <row r="930" spans="1:16">
      <c r="A930" s="106" t="s">
        <v>2484</v>
      </c>
      <c r="B930" s="201" t="s">
        <v>2932</v>
      </c>
      <c r="C930" s="106">
        <v>5442</v>
      </c>
      <c r="D930" s="106" t="s">
        <v>2933</v>
      </c>
      <c r="E930" s="150">
        <v>8.43</v>
      </c>
      <c r="F930" s="150">
        <v>0</v>
      </c>
      <c r="G930" s="150">
        <v>0</v>
      </c>
      <c r="H930" s="150">
        <v>0</v>
      </c>
      <c r="I930" s="208">
        <f t="shared" si="16"/>
        <v>8.43</v>
      </c>
      <c r="J930" s="163" t="str">
        <f>VLOOKUP($C930,'CEDARS School FRPL'!$C$4:$F$2348,4,FALSE)</f>
        <v>No</v>
      </c>
      <c r="K930" s="140"/>
      <c r="L930" s="140"/>
      <c r="M930" s="141">
        <f>VLOOKUP($C930,'CEDARS School FRPL'!$C$4:$F$2348,3,FALSE)</f>
        <v>0</v>
      </c>
      <c r="N930" s="141" t="s">
        <v>3345</v>
      </c>
      <c r="O930" s="199"/>
      <c r="P930" s="200"/>
    </row>
    <row r="931" spans="1:16">
      <c r="A931" s="112" t="s">
        <v>2484</v>
      </c>
      <c r="B931" s="112" t="s">
        <v>2932</v>
      </c>
      <c r="C931" s="106">
        <v>4392</v>
      </c>
      <c r="D931" s="106" t="s">
        <v>1633</v>
      </c>
      <c r="E931" s="150">
        <v>526.9</v>
      </c>
      <c r="F931" s="150">
        <v>0</v>
      </c>
      <c r="G931" s="150">
        <v>0</v>
      </c>
      <c r="H931" s="150">
        <v>0</v>
      </c>
      <c r="I931" s="208">
        <f t="shared" si="16"/>
        <v>526.9</v>
      </c>
      <c r="J931" s="163" t="str">
        <f>VLOOKUP($C931,'CEDARS School FRPL'!$C$4:$F$2348,4,FALSE)</f>
        <v>No</v>
      </c>
      <c r="K931" s="140"/>
      <c r="L931" s="140"/>
      <c r="M931" s="141">
        <f>VLOOKUP($C931,'CEDARS School FRPL'!$C$4:$F$2348,3,FALSE)</f>
        <v>0.27650000000000002</v>
      </c>
      <c r="O931" s="199"/>
      <c r="P931" s="200"/>
    </row>
    <row r="932" spans="1:16">
      <c r="A932" s="112" t="s">
        <v>2484</v>
      </c>
      <c r="B932" s="112" t="s">
        <v>2932</v>
      </c>
      <c r="C932" s="106">
        <v>5477</v>
      </c>
      <c r="D932" s="106" t="s">
        <v>3140</v>
      </c>
      <c r="E932" s="150">
        <v>533.35</v>
      </c>
      <c r="F932" s="150">
        <v>0</v>
      </c>
      <c r="G932" s="150">
        <v>0</v>
      </c>
      <c r="H932" s="150">
        <v>0</v>
      </c>
      <c r="I932" s="208">
        <f t="shared" si="16"/>
        <v>533.35</v>
      </c>
      <c r="J932" s="163" t="str">
        <f>VLOOKUP($C932,'CEDARS School FRPL'!$C$4:$F$2348,4,FALSE)</f>
        <v>No</v>
      </c>
      <c r="K932" s="140"/>
      <c r="L932" s="140"/>
      <c r="M932" s="141">
        <f>VLOOKUP($C932,'CEDARS School FRPL'!$C$4:$F$2348,3,FALSE)</f>
        <v>0.24859999999999999</v>
      </c>
      <c r="O932" s="199"/>
      <c r="P932" s="200"/>
    </row>
    <row r="933" spans="1:16">
      <c r="A933" s="112" t="s">
        <v>2484</v>
      </c>
      <c r="B933" s="112" t="s">
        <v>2932</v>
      </c>
      <c r="C933" s="106">
        <v>3753</v>
      </c>
      <c r="D933" s="106" t="s">
        <v>663</v>
      </c>
      <c r="E933" s="150">
        <v>613.91999999999996</v>
      </c>
      <c r="F933" s="150">
        <v>0</v>
      </c>
      <c r="G933" s="150">
        <v>0</v>
      </c>
      <c r="H933" s="150">
        <v>0</v>
      </c>
      <c r="I933" s="208">
        <f t="shared" si="16"/>
        <v>613.91999999999996</v>
      </c>
      <c r="J933" s="163" t="str">
        <f>VLOOKUP($C933,'CEDARS School FRPL'!$C$4:$F$2348,4,FALSE)</f>
        <v>No</v>
      </c>
      <c r="K933" s="140"/>
      <c r="L933" s="140"/>
      <c r="M933" s="141">
        <f>VLOOKUP($C933,'CEDARS School FRPL'!$C$4:$F$2348,3,FALSE)</f>
        <v>0.21629999999999999</v>
      </c>
      <c r="O933" s="199"/>
      <c r="P933" s="200"/>
    </row>
    <row r="934" spans="1:16">
      <c r="A934" s="112" t="s">
        <v>2375</v>
      </c>
      <c r="B934" s="112" t="s">
        <v>2934</v>
      </c>
      <c r="C934" s="106">
        <v>4256</v>
      </c>
      <c r="D934" s="106" t="s">
        <v>930</v>
      </c>
      <c r="E934" s="150">
        <v>688.6</v>
      </c>
      <c r="F934" s="150">
        <v>0</v>
      </c>
      <c r="G934" s="150">
        <v>0</v>
      </c>
      <c r="H934" s="150">
        <v>0</v>
      </c>
      <c r="I934" s="208">
        <f t="shared" si="16"/>
        <v>688.6</v>
      </c>
      <c r="J934" s="163" t="str">
        <f>VLOOKUP($C934,'CEDARS School FRPL'!$C$4:$F$2348,4,FALSE)</f>
        <v>No</v>
      </c>
      <c r="K934" s="140"/>
      <c r="L934" s="140"/>
      <c r="M934" s="141">
        <f>VLOOKUP($C934,'CEDARS School FRPL'!$C$4:$F$2348,3,FALSE)</f>
        <v>3.4099999999999998E-2</v>
      </c>
      <c r="O934" s="199"/>
      <c r="P934" s="200"/>
    </row>
    <row r="935" spans="1:16">
      <c r="A935" s="112" t="s">
        <v>2375</v>
      </c>
      <c r="B935" s="112" t="s">
        <v>2934</v>
      </c>
      <c r="C935" s="106">
        <v>3548</v>
      </c>
      <c r="D935" s="106" t="s">
        <v>911</v>
      </c>
      <c r="E935" s="150">
        <v>511.72</v>
      </c>
      <c r="F935" s="150">
        <v>0</v>
      </c>
      <c r="G935" s="150">
        <v>0</v>
      </c>
      <c r="H935" s="150">
        <v>0</v>
      </c>
      <c r="I935" s="208">
        <f t="shared" si="16"/>
        <v>511.72</v>
      </c>
      <c r="J935" s="163" t="str">
        <f>VLOOKUP($C935,'CEDARS School FRPL'!$C$4:$F$2348,4,FALSE)</f>
        <v>No</v>
      </c>
      <c r="K935" s="140"/>
      <c r="L935" s="140"/>
      <c r="M935" s="141">
        <f>VLOOKUP($C935,'CEDARS School FRPL'!$C$4:$F$2348,3,FALSE)</f>
        <v>3.2899999999999999E-2</v>
      </c>
      <c r="O935" s="199"/>
      <c r="P935" s="200"/>
    </row>
    <row r="936" spans="1:16">
      <c r="A936" s="112" t="s">
        <v>2375</v>
      </c>
      <c r="B936" s="112" t="s">
        <v>2934</v>
      </c>
      <c r="C936" s="106">
        <v>3592</v>
      </c>
      <c r="D936" s="106" t="s">
        <v>913</v>
      </c>
      <c r="E936" s="150">
        <v>429.5</v>
      </c>
      <c r="F936" s="150">
        <v>0</v>
      </c>
      <c r="G936" s="150">
        <v>0</v>
      </c>
      <c r="H936" s="150">
        <v>0</v>
      </c>
      <c r="I936" s="208">
        <f t="shared" si="16"/>
        <v>429.5</v>
      </c>
      <c r="J936" s="163" t="str">
        <f>VLOOKUP($C936,'CEDARS School FRPL'!$C$4:$F$2348,4,FALSE)</f>
        <v>No</v>
      </c>
      <c r="K936" s="140"/>
      <c r="L936" s="140"/>
      <c r="M936" s="141">
        <f>VLOOKUP($C936,'CEDARS School FRPL'!$C$4:$F$2348,3,FALSE)</f>
        <v>0.18970000000000001</v>
      </c>
      <c r="O936" s="199"/>
      <c r="P936" s="200"/>
    </row>
    <row r="937" spans="1:16">
      <c r="A937" s="112" t="s">
        <v>2375</v>
      </c>
      <c r="B937" s="112" t="s">
        <v>2934</v>
      </c>
      <c r="C937" s="106">
        <v>4532</v>
      </c>
      <c r="D937" s="106" t="s">
        <v>937</v>
      </c>
      <c r="E937" s="150">
        <v>525.65</v>
      </c>
      <c r="F937" s="150">
        <v>0</v>
      </c>
      <c r="G937" s="150">
        <v>0</v>
      </c>
      <c r="H937" s="150">
        <v>0</v>
      </c>
      <c r="I937" s="208">
        <f t="shared" si="16"/>
        <v>525.65</v>
      </c>
      <c r="J937" s="163" t="str">
        <f>VLOOKUP($C937,'CEDARS School FRPL'!$C$4:$F$2348,4,FALSE)</f>
        <v>No</v>
      </c>
      <c r="K937" s="140"/>
      <c r="L937" s="140"/>
      <c r="M937" s="141">
        <f>VLOOKUP($C937,'CEDARS School FRPL'!$C$4:$F$2348,3,FALSE)</f>
        <v>1.24E-2</v>
      </c>
      <c r="O937" s="199"/>
      <c r="P937" s="200"/>
    </row>
    <row r="938" spans="1:16">
      <c r="A938" s="112" t="s">
        <v>2375</v>
      </c>
      <c r="B938" s="112" t="s">
        <v>2934</v>
      </c>
      <c r="C938" s="106">
        <v>5139</v>
      </c>
      <c r="D938" s="106" t="s">
        <v>940</v>
      </c>
      <c r="E938" s="150">
        <v>463.34</v>
      </c>
      <c r="F938" s="150">
        <v>0</v>
      </c>
      <c r="G938" s="150">
        <v>0</v>
      </c>
      <c r="H938" s="150">
        <v>0</v>
      </c>
      <c r="I938" s="208">
        <f t="shared" si="16"/>
        <v>463.34</v>
      </c>
      <c r="J938" s="163" t="str">
        <f>VLOOKUP($C938,'CEDARS School FRPL'!$C$4:$F$2348,4,FALSE)</f>
        <v>No</v>
      </c>
      <c r="K938" s="140"/>
      <c r="L938" s="140"/>
      <c r="M938" s="141">
        <f>VLOOKUP($C938,'CEDARS School FRPL'!$C$4:$F$2348,3,FALSE)</f>
        <v>2.4500000000000001E-2</v>
      </c>
      <c r="O938" s="199"/>
      <c r="P938" s="200"/>
    </row>
    <row r="939" spans="1:16">
      <c r="A939" s="112" t="s">
        <v>2375</v>
      </c>
      <c r="B939" s="112" t="s">
        <v>2934</v>
      </c>
      <c r="C939" s="106">
        <v>5511</v>
      </c>
      <c r="D939" s="106" t="s">
        <v>3141</v>
      </c>
      <c r="E939" s="150">
        <v>590.26</v>
      </c>
      <c r="F939" s="150">
        <v>0</v>
      </c>
      <c r="G939" s="150">
        <v>0</v>
      </c>
      <c r="H939" s="150">
        <v>0</v>
      </c>
      <c r="I939" s="208">
        <f t="shared" si="16"/>
        <v>590.26</v>
      </c>
      <c r="J939" s="163" t="str">
        <f>VLOOKUP($C939,'CEDARS School FRPL'!$C$4:$F$2348,4,FALSE)</f>
        <v>No</v>
      </c>
      <c r="K939" s="140"/>
      <c r="L939" s="140"/>
      <c r="M939" s="141">
        <f>VLOOKUP($C939,'CEDARS School FRPL'!$C$4:$F$2348,3,FALSE)</f>
        <v>0.1583</v>
      </c>
      <c r="O939" s="199"/>
      <c r="P939" s="200"/>
    </row>
    <row r="940" spans="1:16">
      <c r="A940" s="112" t="s">
        <v>2375</v>
      </c>
      <c r="B940" s="112" t="s">
        <v>2934</v>
      </c>
      <c r="C940" s="106">
        <v>3856</v>
      </c>
      <c r="D940" s="106" t="s">
        <v>922</v>
      </c>
      <c r="E940" s="150">
        <v>63.1</v>
      </c>
      <c r="F940" s="150">
        <v>0</v>
      </c>
      <c r="G940" s="150">
        <v>0</v>
      </c>
      <c r="H940" s="150">
        <v>0</v>
      </c>
      <c r="I940" s="208">
        <f t="shared" si="16"/>
        <v>63.1</v>
      </c>
      <c r="J940" s="163" t="str">
        <f>VLOOKUP($C940,'CEDARS School FRPL'!$C$4:$F$2348,4,FALSE)</f>
        <v>No</v>
      </c>
      <c r="K940" s="140"/>
      <c r="L940" s="140"/>
      <c r="M940" s="141">
        <f>VLOOKUP($C940,'CEDARS School FRPL'!$C$4:$F$2348,3,FALSE)</f>
        <v>1.9199999999999998E-2</v>
      </c>
      <c r="O940" s="199"/>
      <c r="P940" s="200"/>
    </row>
    <row r="941" spans="1:16">
      <c r="A941" s="112" t="s">
        <v>2375</v>
      </c>
      <c r="B941" s="112" t="s">
        <v>2934</v>
      </c>
      <c r="C941" s="106">
        <v>1649</v>
      </c>
      <c r="D941" s="106" t="s">
        <v>892</v>
      </c>
      <c r="E941" s="150">
        <v>47.38</v>
      </c>
      <c r="F941" s="150">
        <v>0</v>
      </c>
      <c r="G941" s="150">
        <v>0</v>
      </c>
      <c r="H941" s="150">
        <v>0</v>
      </c>
      <c r="I941" s="208">
        <f t="shared" si="16"/>
        <v>47.38</v>
      </c>
      <c r="J941" s="163" t="str">
        <f>VLOOKUP($C941,'CEDARS School FRPL'!$C$4:$F$2348,4,FALSE)</f>
        <v>No</v>
      </c>
      <c r="K941" s="140"/>
      <c r="L941" s="140"/>
      <c r="M941" s="141">
        <f>VLOOKUP($C941,'CEDARS School FRPL'!$C$4:$F$2348,3,FALSE)</f>
        <v>0.1358</v>
      </c>
      <c r="O941" s="199"/>
      <c r="P941" s="200"/>
    </row>
    <row r="942" spans="1:16">
      <c r="A942" s="112" t="s">
        <v>2375</v>
      </c>
      <c r="B942" s="112" t="s">
        <v>2934</v>
      </c>
      <c r="C942" s="106">
        <v>4018</v>
      </c>
      <c r="D942" s="106" t="s">
        <v>925</v>
      </c>
      <c r="E942" s="150">
        <v>331.48</v>
      </c>
      <c r="F942" s="150">
        <v>0</v>
      </c>
      <c r="G942" s="150">
        <v>0</v>
      </c>
      <c r="H942" s="150">
        <v>0</v>
      </c>
      <c r="I942" s="208">
        <f t="shared" si="16"/>
        <v>331.48</v>
      </c>
      <c r="J942" s="163" t="str">
        <f>VLOOKUP($C942,'CEDARS School FRPL'!$C$4:$F$2348,4,FALSE)</f>
        <v>No</v>
      </c>
      <c r="K942" s="140"/>
      <c r="L942" s="140"/>
      <c r="M942" s="141">
        <f>VLOOKUP($C942,'CEDARS School FRPL'!$C$4:$F$2348,3,FALSE)</f>
        <v>7.8399999999999997E-2</v>
      </c>
      <c r="O942" s="199"/>
      <c r="P942" s="200"/>
    </row>
    <row r="943" spans="1:16">
      <c r="A943" s="112" t="s">
        <v>2375</v>
      </c>
      <c r="B943" s="112" t="s">
        <v>2934</v>
      </c>
      <c r="C943" s="106">
        <v>1658</v>
      </c>
      <c r="D943" s="106" t="s">
        <v>893</v>
      </c>
      <c r="E943" s="150">
        <v>69.8</v>
      </c>
      <c r="F943" s="150">
        <v>0</v>
      </c>
      <c r="G943" s="150">
        <v>0</v>
      </c>
      <c r="H943" s="150">
        <v>0</v>
      </c>
      <c r="I943" s="208">
        <f t="shared" si="16"/>
        <v>69.8</v>
      </c>
      <c r="J943" s="163" t="str">
        <f>VLOOKUP($C943,'CEDARS School FRPL'!$C$4:$F$2348,4,FALSE)</f>
        <v>No</v>
      </c>
      <c r="K943" s="140"/>
      <c r="L943" s="140"/>
      <c r="M943" s="141">
        <f>VLOOKUP($C943,'CEDARS School FRPL'!$C$4:$F$2348,3,FALSE)</f>
        <v>3.2599999999999997E-2</v>
      </c>
      <c r="O943" s="199"/>
      <c r="P943" s="200"/>
    </row>
    <row r="944" spans="1:16">
      <c r="A944" s="112" t="s">
        <v>2375</v>
      </c>
      <c r="B944" s="112" t="s">
        <v>2934</v>
      </c>
      <c r="C944" s="106">
        <v>4439</v>
      </c>
      <c r="D944" s="106" t="s">
        <v>936</v>
      </c>
      <c r="E944" s="150">
        <v>1939.48</v>
      </c>
      <c r="F944" s="150">
        <v>216.85</v>
      </c>
      <c r="G944" s="150">
        <v>0</v>
      </c>
      <c r="H944" s="150">
        <v>0</v>
      </c>
      <c r="I944" s="208">
        <f t="shared" si="16"/>
        <v>2156.33</v>
      </c>
      <c r="J944" s="163" t="str">
        <f>VLOOKUP($C944,'CEDARS School FRPL'!$C$4:$F$2348,4,FALSE)</f>
        <v>No</v>
      </c>
      <c r="K944" s="140"/>
      <c r="L944" s="140"/>
      <c r="M944" s="141">
        <f>VLOOKUP($C944,'CEDARS School FRPL'!$C$4:$F$2348,3,FALSE)</f>
        <v>3.4500000000000003E-2</v>
      </c>
      <c r="O944" s="199"/>
      <c r="P944" s="200"/>
    </row>
    <row r="945" spans="1:16">
      <c r="A945" s="112" t="s">
        <v>2375</v>
      </c>
      <c r="B945" s="112" t="s">
        <v>2934</v>
      </c>
      <c r="C945" s="106">
        <v>4424</v>
      </c>
      <c r="D945" s="106" t="s">
        <v>935</v>
      </c>
      <c r="E945" s="150">
        <v>442.59</v>
      </c>
      <c r="F945" s="150">
        <v>0</v>
      </c>
      <c r="G945" s="150">
        <v>0</v>
      </c>
      <c r="H945" s="150">
        <v>0</v>
      </c>
      <c r="I945" s="208">
        <f t="shared" si="16"/>
        <v>442.59</v>
      </c>
      <c r="J945" s="163" t="str">
        <f>VLOOKUP($C945,'CEDARS School FRPL'!$C$4:$F$2348,4,FALSE)</f>
        <v>No</v>
      </c>
      <c r="K945" s="140"/>
      <c r="L945" s="140"/>
      <c r="M945" s="141">
        <f>VLOOKUP($C945,'CEDARS School FRPL'!$C$4:$F$2348,3,FALSE)</f>
        <v>0.16289999999999999</v>
      </c>
      <c r="O945" s="199"/>
      <c r="P945" s="200"/>
    </row>
    <row r="946" spans="1:16">
      <c r="A946" s="112" t="s">
        <v>2375</v>
      </c>
      <c r="B946" s="112" t="s">
        <v>2934</v>
      </c>
      <c r="C946" s="106">
        <v>5512</v>
      </c>
      <c r="D946" s="106" t="s">
        <v>3142</v>
      </c>
      <c r="E946" s="150">
        <v>510.72</v>
      </c>
      <c r="F946" s="150">
        <v>0</v>
      </c>
      <c r="G946" s="150">
        <v>0</v>
      </c>
      <c r="H946" s="150">
        <v>0</v>
      </c>
      <c r="I946" s="208">
        <f t="shared" si="16"/>
        <v>510.72</v>
      </c>
      <c r="J946" s="163" t="str">
        <f>VLOOKUP($C946,'CEDARS School FRPL'!$C$4:$F$2348,4,FALSE)</f>
        <v>No</v>
      </c>
      <c r="K946" s="140"/>
      <c r="L946" s="140"/>
      <c r="M946" s="141">
        <f>VLOOKUP($C946,'CEDARS School FRPL'!$C$4:$F$2348,3,FALSE)</f>
        <v>7.2999999999999995E-2</v>
      </c>
      <c r="O946" s="199"/>
      <c r="P946" s="200"/>
    </row>
    <row r="947" spans="1:16">
      <c r="A947" s="112" t="s">
        <v>2375</v>
      </c>
      <c r="B947" s="112" t="s">
        <v>2934</v>
      </c>
      <c r="C947" s="106">
        <v>3855</v>
      </c>
      <c r="D947" s="106" t="s">
        <v>921</v>
      </c>
      <c r="E947" s="150">
        <v>35.909999999999997</v>
      </c>
      <c r="F947" s="150">
        <v>2.2199999999999998</v>
      </c>
      <c r="G947" s="150">
        <v>0</v>
      </c>
      <c r="H947" s="150">
        <v>0</v>
      </c>
      <c r="I947" s="208">
        <f t="shared" si="16"/>
        <v>38.129999999999995</v>
      </c>
      <c r="J947" s="163" t="str">
        <f>VLOOKUP($C947,'CEDARS School FRPL'!$C$4:$F$2348,4,FALSE)</f>
        <v>No</v>
      </c>
      <c r="K947" s="140"/>
      <c r="L947" s="140"/>
      <c r="M947" s="141">
        <f>VLOOKUP($C947,'CEDARS School FRPL'!$C$4:$F$2348,3,FALSE)</f>
        <v>0.19040000000000001</v>
      </c>
      <c r="O947" s="199"/>
      <c r="P947" s="200"/>
    </row>
    <row r="948" spans="1:16">
      <c r="A948" s="112" t="s">
        <v>2375</v>
      </c>
      <c r="B948" s="112" t="s">
        <v>2934</v>
      </c>
      <c r="C948" s="106">
        <v>1688</v>
      </c>
      <c r="D948" s="106" t="s">
        <v>895</v>
      </c>
      <c r="E948" s="150">
        <v>46.56</v>
      </c>
      <c r="F948" s="150">
        <v>2.8899999999999997</v>
      </c>
      <c r="G948" s="150">
        <v>0</v>
      </c>
      <c r="H948" s="150">
        <v>0</v>
      </c>
      <c r="I948" s="208">
        <f t="shared" si="16"/>
        <v>49.45</v>
      </c>
      <c r="J948" s="163" t="str">
        <f>VLOOKUP($C948,'CEDARS School FRPL'!$C$4:$F$2348,4,FALSE)</f>
        <v>No</v>
      </c>
      <c r="K948" s="140"/>
      <c r="L948" s="140"/>
      <c r="M948" s="141">
        <f>VLOOKUP($C948,'CEDARS School FRPL'!$C$4:$F$2348,3,FALSE)</f>
        <v>5.4100000000000002E-2</v>
      </c>
      <c r="O948" s="199"/>
      <c r="P948" s="200"/>
    </row>
    <row r="949" spans="1:16">
      <c r="A949" s="112" t="s">
        <v>2375</v>
      </c>
      <c r="B949" s="112" t="s">
        <v>2934</v>
      </c>
      <c r="C949" s="106">
        <v>1800</v>
      </c>
      <c r="D949" s="106" t="s">
        <v>897</v>
      </c>
      <c r="E949" s="150">
        <v>139</v>
      </c>
      <c r="F949" s="150">
        <v>0</v>
      </c>
      <c r="G949" s="150">
        <v>0</v>
      </c>
      <c r="H949" s="150">
        <v>0</v>
      </c>
      <c r="I949" s="208">
        <f t="shared" si="16"/>
        <v>139</v>
      </c>
      <c r="J949" s="163" t="str">
        <f>VLOOKUP($C949,'CEDARS School FRPL'!$C$4:$F$2348,4,FALSE)</f>
        <v>No</v>
      </c>
      <c r="K949" s="140"/>
      <c r="L949" s="140"/>
      <c r="M949" s="141">
        <f>VLOOKUP($C949,'CEDARS School FRPL'!$C$4:$F$2348,3,FALSE)</f>
        <v>3.8199999999999998E-2</v>
      </c>
      <c r="O949" s="199"/>
      <c r="P949" s="200"/>
    </row>
    <row r="950" spans="1:16">
      <c r="A950" s="112" t="s">
        <v>2375</v>
      </c>
      <c r="B950" s="112" t="s">
        <v>2934</v>
      </c>
      <c r="C950" s="106">
        <v>4148</v>
      </c>
      <c r="D950" s="106" t="s">
        <v>928</v>
      </c>
      <c r="E950" s="150">
        <v>723.23</v>
      </c>
      <c r="F950" s="150">
        <v>0</v>
      </c>
      <c r="G950" s="150">
        <v>0</v>
      </c>
      <c r="H950" s="150">
        <v>0</v>
      </c>
      <c r="I950" s="208">
        <f t="shared" si="16"/>
        <v>723.23</v>
      </c>
      <c r="J950" s="163" t="str">
        <f>VLOOKUP($C950,'CEDARS School FRPL'!$C$4:$F$2348,4,FALSE)</f>
        <v>No</v>
      </c>
      <c r="K950" s="140"/>
      <c r="L950" s="140"/>
      <c r="M950" s="141">
        <f>VLOOKUP($C950,'CEDARS School FRPL'!$C$4:$F$2348,3,FALSE)</f>
        <v>7.0800000000000002E-2</v>
      </c>
      <c r="O950" s="199"/>
      <c r="P950" s="200"/>
    </row>
    <row r="951" spans="1:16">
      <c r="A951" s="112" t="s">
        <v>2375</v>
      </c>
      <c r="B951" s="112" t="s">
        <v>2934</v>
      </c>
      <c r="C951" s="106">
        <v>1687</v>
      </c>
      <c r="D951" s="106" t="s">
        <v>894</v>
      </c>
      <c r="E951" s="150">
        <v>64.400000000000006</v>
      </c>
      <c r="F951" s="150">
        <v>0</v>
      </c>
      <c r="G951" s="150">
        <v>0</v>
      </c>
      <c r="H951" s="150">
        <v>0</v>
      </c>
      <c r="I951" s="208">
        <f t="shared" si="16"/>
        <v>64.400000000000006</v>
      </c>
      <c r="J951" s="163" t="str">
        <f>VLOOKUP($C951,'CEDARS School FRPL'!$C$4:$F$2348,4,FALSE)</f>
        <v>No</v>
      </c>
      <c r="K951" s="140"/>
      <c r="L951" s="140"/>
      <c r="M951" s="141">
        <f>VLOOKUP($C951,'CEDARS School FRPL'!$C$4:$F$2348,3,FALSE)</f>
        <v>1.44E-2</v>
      </c>
      <c r="O951" s="199"/>
      <c r="P951" s="200"/>
    </row>
    <row r="952" spans="1:16">
      <c r="A952" s="112" t="s">
        <v>2375</v>
      </c>
      <c r="B952" s="112" t="s">
        <v>2934</v>
      </c>
      <c r="C952" s="106">
        <v>3590</v>
      </c>
      <c r="D952" s="106" t="s">
        <v>912</v>
      </c>
      <c r="E952" s="150">
        <v>686.38</v>
      </c>
      <c r="F952" s="150">
        <v>0</v>
      </c>
      <c r="G952" s="150">
        <v>0</v>
      </c>
      <c r="H952" s="150">
        <v>0</v>
      </c>
      <c r="I952" s="208">
        <f t="shared" si="16"/>
        <v>686.38</v>
      </c>
      <c r="J952" s="163" t="str">
        <f>VLOOKUP($C952,'CEDARS School FRPL'!$C$4:$F$2348,4,FALSE)</f>
        <v>No</v>
      </c>
      <c r="K952" s="132"/>
      <c r="L952" s="132"/>
      <c r="M952" s="141">
        <f>VLOOKUP($C952,'CEDARS School FRPL'!$C$4:$F$2348,3,FALSE)</f>
        <v>0.17460000000000001</v>
      </c>
      <c r="O952" s="199"/>
      <c r="P952" s="200"/>
    </row>
    <row r="953" spans="1:16">
      <c r="A953" s="112" t="s">
        <v>2375</v>
      </c>
      <c r="B953" s="112" t="s">
        <v>2934</v>
      </c>
      <c r="C953" s="106">
        <v>3591</v>
      </c>
      <c r="D953" s="106" t="s">
        <v>139</v>
      </c>
      <c r="E953" s="150">
        <v>433.2</v>
      </c>
      <c r="F953" s="150">
        <v>0</v>
      </c>
      <c r="G953" s="150">
        <v>0</v>
      </c>
      <c r="H953" s="150">
        <v>0</v>
      </c>
      <c r="I953" s="208">
        <f t="shared" si="16"/>
        <v>433.2</v>
      </c>
      <c r="J953" s="163" t="str">
        <f>VLOOKUP($C953,'CEDARS School FRPL'!$C$4:$F$2348,4,FALSE)</f>
        <v>No</v>
      </c>
      <c r="K953" s="140"/>
      <c r="L953" s="140"/>
      <c r="M953" s="141">
        <f>VLOOKUP($C953,'CEDARS School FRPL'!$C$4:$F$2348,3,FALSE)</f>
        <v>5.28E-2</v>
      </c>
      <c r="O953" s="199"/>
      <c r="P953" s="200"/>
    </row>
    <row r="954" spans="1:16">
      <c r="A954" s="112" t="s">
        <v>2375</v>
      </c>
      <c r="B954" s="112" t="s">
        <v>2934</v>
      </c>
      <c r="C954" s="106">
        <v>3675</v>
      </c>
      <c r="D954" s="106" t="s">
        <v>914</v>
      </c>
      <c r="E954" s="150">
        <v>403.97</v>
      </c>
      <c r="F954" s="150">
        <v>0</v>
      </c>
      <c r="G954" s="150">
        <v>0</v>
      </c>
      <c r="H954" s="150">
        <v>0</v>
      </c>
      <c r="I954" s="208">
        <f t="shared" si="16"/>
        <v>403.97</v>
      </c>
      <c r="J954" s="163" t="str">
        <f>VLOOKUP($C954,'CEDARS School FRPL'!$C$4:$F$2348,4,FALSE)</f>
        <v>No</v>
      </c>
      <c r="K954" s="140"/>
      <c r="L954" s="140"/>
      <c r="M954" s="141">
        <f>VLOOKUP($C954,'CEDARS School FRPL'!$C$4:$F$2348,3,FALSE)</f>
        <v>0.31280000000000002</v>
      </c>
      <c r="O954" s="199"/>
      <c r="P954" s="200"/>
    </row>
    <row r="955" spans="1:16">
      <c r="A955" s="112" t="s">
        <v>2375</v>
      </c>
      <c r="B955" s="112" t="s">
        <v>2934</v>
      </c>
      <c r="C955" s="106">
        <v>1804</v>
      </c>
      <c r="D955" s="106" t="s">
        <v>898</v>
      </c>
      <c r="E955" s="150">
        <v>24.79</v>
      </c>
      <c r="F955" s="150">
        <v>0</v>
      </c>
      <c r="G955" s="150">
        <v>0</v>
      </c>
      <c r="H955" s="150">
        <v>0</v>
      </c>
      <c r="I955" s="208">
        <f t="shared" si="16"/>
        <v>24.79</v>
      </c>
      <c r="J955" s="163" t="str">
        <f>VLOOKUP($C955,'CEDARS School FRPL'!$C$4:$F$2348,4,FALSE)</f>
        <v>No</v>
      </c>
      <c r="K955" s="140"/>
      <c r="L955" s="140"/>
      <c r="M955" s="141">
        <f>VLOOKUP($C955,'CEDARS School FRPL'!$C$4:$F$2348,3,FALSE)</f>
        <v>0.29480000000000001</v>
      </c>
      <c r="O955" s="199"/>
      <c r="P955" s="200"/>
    </row>
    <row r="956" spans="1:16">
      <c r="A956" s="112" t="s">
        <v>2375</v>
      </c>
      <c r="B956" s="112" t="s">
        <v>2934</v>
      </c>
      <c r="C956" s="106">
        <v>4386</v>
      </c>
      <c r="D956" s="106" t="s">
        <v>934</v>
      </c>
      <c r="E956" s="150">
        <v>1233.8599999999999</v>
      </c>
      <c r="F956" s="150">
        <v>0</v>
      </c>
      <c r="G956" s="150">
        <v>0</v>
      </c>
      <c r="H956" s="150">
        <v>0</v>
      </c>
      <c r="I956" s="208">
        <f t="shared" si="16"/>
        <v>1233.8599999999999</v>
      </c>
      <c r="J956" s="163" t="str">
        <f>VLOOKUP($C956,'CEDARS School FRPL'!$C$4:$F$2348,4,FALSE)</f>
        <v>No</v>
      </c>
      <c r="K956" s="140"/>
      <c r="L956" s="140"/>
      <c r="M956" s="141">
        <f>VLOOKUP($C956,'CEDARS School FRPL'!$C$4:$F$2348,3,FALSE)</f>
        <v>3.2800000000000003E-2</v>
      </c>
      <c r="O956" s="199"/>
      <c r="P956" s="200"/>
    </row>
    <row r="957" spans="1:16">
      <c r="A957" s="112" t="s">
        <v>2375</v>
      </c>
      <c r="B957" s="112" t="s">
        <v>2934</v>
      </c>
      <c r="C957" s="106">
        <v>1706</v>
      </c>
      <c r="D957" s="106" t="s">
        <v>896</v>
      </c>
      <c r="E957" s="150">
        <v>406.79</v>
      </c>
      <c r="F957" s="150">
        <v>4.2699999999999996</v>
      </c>
      <c r="G957" s="150">
        <v>0</v>
      </c>
      <c r="H957" s="150">
        <v>0</v>
      </c>
      <c r="I957" s="208">
        <f t="shared" si="16"/>
        <v>411.06</v>
      </c>
      <c r="J957" s="163" t="str">
        <f>VLOOKUP($C957,'CEDARS School FRPL'!$C$4:$F$2348,4,FALSE)</f>
        <v>No</v>
      </c>
      <c r="K957" s="140"/>
      <c r="L957" s="140"/>
      <c r="M957" s="141">
        <f>VLOOKUP($C957,'CEDARS School FRPL'!$C$4:$F$2348,3,FALSE)</f>
        <v>2.0500000000000001E-2</v>
      </c>
      <c r="O957" s="199"/>
      <c r="P957" s="200"/>
    </row>
    <row r="958" spans="1:16">
      <c r="A958" s="112" t="s">
        <v>2375</v>
      </c>
      <c r="B958" s="112" t="s">
        <v>2934</v>
      </c>
      <c r="C958" s="106">
        <v>2796</v>
      </c>
      <c r="D958" s="106" t="s">
        <v>903</v>
      </c>
      <c r="E958" s="150">
        <v>306.19</v>
      </c>
      <c r="F958" s="150">
        <v>0</v>
      </c>
      <c r="G958" s="150">
        <v>0</v>
      </c>
      <c r="H958" s="150">
        <v>0</v>
      </c>
      <c r="I958" s="208">
        <f t="shared" si="16"/>
        <v>306.19</v>
      </c>
      <c r="J958" s="163" t="str">
        <f>VLOOKUP($C958,'CEDARS School FRPL'!$C$4:$F$2348,4,FALSE)</f>
        <v>No</v>
      </c>
      <c r="K958" s="140"/>
      <c r="L958" s="140"/>
      <c r="M958" s="141">
        <f>VLOOKUP($C958,'CEDARS School FRPL'!$C$4:$F$2348,3,FALSE)</f>
        <v>0.1976</v>
      </c>
      <c r="O958" s="199"/>
      <c r="P958" s="200"/>
    </row>
    <row r="959" spans="1:16">
      <c r="A959" s="112" t="s">
        <v>2375</v>
      </c>
      <c r="B959" s="112" t="s">
        <v>2934</v>
      </c>
      <c r="C959" s="106">
        <v>3771</v>
      </c>
      <c r="D959" s="106" t="s">
        <v>920</v>
      </c>
      <c r="E959" s="150">
        <v>1391.65</v>
      </c>
      <c r="F959" s="150">
        <v>116.58</v>
      </c>
      <c r="G959" s="150">
        <v>0</v>
      </c>
      <c r="H959" s="150">
        <v>0</v>
      </c>
      <c r="I959" s="208">
        <f t="shared" si="16"/>
        <v>1508.23</v>
      </c>
      <c r="J959" s="163" t="str">
        <f>VLOOKUP($C959,'CEDARS School FRPL'!$C$4:$F$2348,4,FALSE)</f>
        <v>No</v>
      </c>
      <c r="K959" s="140"/>
      <c r="L959" s="140"/>
      <c r="M959" s="141">
        <f>VLOOKUP($C959,'CEDARS School FRPL'!$C$4:$F$2348,3,FALSE)</f>
        <v>0.21079999999999999</v>
      </c>
      <c r="O959" s="199"/>
      <c r="P959" s="200"/>
    </row>
    <row r="960" spans="1:16">
      <c r="A960" s="112" t="s">
        <v>2375</v>
      </c>
      <c r="B960" s="112" t="s">
        <v>2934</v>
      </c>
      <c r="C960" s="106">
        <v>3922</v>
      </c>
      <c r="D960" s="106" t="s">
        <v>923</v>
      </c>
      <c r="E960" s="150">
        <v>619.64</v>
      </c>
      <c r="F960" s="150">
        <v>0</v>
      </c>
      <c r="G960" s="150">
        <v>0</v>
      </c>
      <c r="H960" s="150">
        <v>0</v>
      </c>
      <c r="I960" s="208">
        <f t="shared" si="16"/>
        <v>619.64</v>
      </c>
      <c r="J960" s="163" t="str">
        <f>VLOOKUP($C960,'CEDARS School FRPL'!$C$4:$F$2348,4,FALSE)</f>
        <v>No</v>
      </c>
      <c r="K960" s="140"/>
      <c r="L960" s="140"/>
      <c r="M960" s="141">
        <f>VLOOKUP($C960,'CEDARS School FRPL'!$C$4:$F$2348,3,FALSE)</f>
        <v>0.29620000000000002</v>
      </c>
      <c r="O960" s="199"/>
      <c r="P960" s="200"/>
    </row>
    <row r="961" spans="1:16">
      <c r="A961" s="112" t="s">
        <v>2375</v>
      </c>
      <c r="B961" s="112" t="s">
        <v>2934</v>
      </c>
      <c r="C961" s="106">
        <v>3704</v>
      </c>
      <c r="D961" s="106" t="s">
        <v>916</v>
      </c>
      <c r="E961" s="150">
        <v>301.66000000000003</v>
      </c>
      <c r="F961" s="150">
        <v>0</v>
      </c>
      <c r="G961" s="150">
        <v>0</v>
      </c>
      <c r="H961" s="150">
        <v>0</v>
      </c>
      <c r="I961" s="208">
        <f t="shared" si="16"/>
        <v>301.66000000000003</v>
      </c>
      <c r="J961" s="163" t="str">
        <f>VLOOKUP($C961,'CEDARS School FRPL'!$C$4:$F$2348,4,FALSE)</f>
        <v>No</v>
      </c>
      <c r="K961" s="140"/>
      <c r="L961" s="140"/>
      <c r="M961" s="141">
        <f>VLOOKUP($C961,'CEDARS School FRPL'!$C$4:$F$2348,3,FALSE)</f>
        <v>0.20749999999999999</v>
      </c>
      <c r="O961" s="199"/>
      <c r="P961" s="200"/>
    </row>
    <row r="962" spans="1:16">
      <c r="A962" s="112" t="s">
        <v>2375</v>
      </c>
      <c r="B962" s="112" t="s">
        <v>2934</v>
      </c>
      <c r="C962" s="106">
        <v>3941</v>
      </c>
      <c r="D962" s="106" t="s">
        <v>924</v>
      </c>
      <c r="E962" s="150">
        <v>618.53</v>
      </c>
      <c r="F962" s="150">
        <v>0</v>
      </c>
      <c r="G962" s="150">
        <v>0</v>
      </c>
      <c r="H962" s="150">
        <v>0</v>
      </c>
      <c r="I962" s="208">
        <f t="shared" si="16"/>
        <v>618.53</v>
      </c>
      <c r="J962" s="163" t="str">
        <f>VLOOKUP($C962,'CEDARS School FRPL'!$C$4:$F$2348,4,FALSE)</f>
        <v>No</v>
      </c>
      <c r="K962" s="140"/>
      <c r="L962" s="140"/>
      <c r="M962" s="141">
        <f>VLOOKUP($C962,'CEDARS School FRPL'!$C$4:$F$2348,3,FALSE)</f>
        <v>4.3499999999999997E-2</v>
      </c>
      <c r="O962" s="199"/>
      <c r="P962" s="200"/>
    </row>
    <row r="963" spans="1:16">
      <c r="A963" s="112" t="s">
        <v>2375</v>
      </c>
      <c r="B963" s="112" t="s">
        <v>2934</v>
      </c>
      <c r="C963" s="106">
        <v>2308</v>
      </c>
      <c r="D963" s="106" t="s">
        <v>901</v>
      </c>
      <c r="E963" s="150">
        <v>545.02</v>
      </c>
      <c r="F963" s="150">
        <v>0</v>
      </c>
      <c r="G963" s="150">
        <v>0</v>
      </c>
      <c r="H963" s="150">
        <v>0</v>
      </c>
      <c r="I963" s="208">
        <f t="shared" si="16"/>
        <v>545.02</v>
      </c>
      <c r="J963" s="163" t="str">
        <f>VLOOKUP($C963,'CEDARS School FRPL'!$C$4:$F$2348,4,FALSE)</f>
        <v>No</v>
      </c>
      <c r="K963" s="140"/>
      <c r="L963" s="140"/>
      <c r="M963" s="141">
        <f>VLOOKUP($C963,'CEDARS School FRPL'!$C$4:$F$2348,3,FALSE)</f>
        <v>0.1009</v>
      </c>
      <c r="O963" s="199"/>
      <c r="P963" s="200"/>
    </row>
    <row r="964" spans="1:16">
      <c r="A964" s="112" t="s">
        <v>2375</v>
      </c>
      <c r="B964" s="112" t="s">
        <v>2934</v>
      </c>
      <c r="C964" s="106">
        <v>2739</v>
      </c>
      <c r="D964" s="106" t="s">
        <v>902</v>
      </c>
      <c r="E964" s="150">
        <v>1670.25</v>
      </c>
      <c r="F964" s="150">
        <v>179.7</v>
      </c>
      <c r="G964" s="150">
        <v>0</v>
      </c>
      <c r="H964" s="150">
        <v>0</v>
      </c>
      <c r="I964" s="208">
        <f t="shared" ref="I964:I1027" si="17">SUM(E964:H964)</f>
        <v>1849.95</v>
      </c>
      <c r="J964" s="163" t="str">
        <f>VLOOKUP($C964,'CEDARS School FRPL'!$C$4:$F$2348,4,FALSE)</f>
        <v>No</v>
      </c>
      <c r="K964" s="140"/>
      <c r="L964" s="140"/>
      <c r="M964" s="141">
        <f>VLOOKUP($C964,'CEDARS School FRPL'!$C$4:$F$2348,3,FALSE)</f>
        <v>0.1235</v>
      </c>
      <c r="O964" s="199"/>
      <c r="P964" s="200"/>
    </row>
    <row r="965" spans="1:16">
      <c r="A965" s="112" t="s">
        <v>2375</v>
      </c>
      <c r="B965" s="112" t="s">
        <v>2934</v>
      </c>
      <c r="C965" s="106">
        <v>3041</v>
      </c>
      <c r="D965" s="106" t="s">
        <v>905</v>
      </c>
      <c r="E965" s="150">
        <v>476.06</v>
      </c>
      <c r="F965" s="150">
        <v>0</v>
      </c>
      <c r="G965" s="150">
        <v>0</v>
      </c>
      <c r="H965" s="150">
        <v>0</v>
      </c>
      <c r="I965" s="208">
        <f t="shared" si="17"/>
        <v>476.06</v>
      </c>
      <c r="J965" s="163" t="str">
        <f>VLOOKUP($C965,'CEDARS School FRPL'!$C$4:$F$2348,4,FALSE)</f>
        <v>No</v>
      </c>
      <c r="K965" s="140"/>
      <c r="L965" s="140"/>
      <c r="M965" s="141">
        <f>VLOOKUP($C965,'CEDARS School FRPL'!$C$4:$F$2348,3,FALSE)</f>
        <v>0.1174</v>
      </c>
      <c r="O965" s="199"/>
      <c r="P965" s="200"/>
    </row>
    <row r="966" spans="1:16">
      <c r="A966" s="112" t="s">
        <v>2375</v>
      </c>
      <c r="B966" s="112" t="s">
        <v>2934</v>
      </c>
      <c r="C966" s="106">
        <v>3529</v>
      </c>
      <c r="D966" s="106" t="s">
        <v>910</v>
      </c>
      <c r="E966" s="150">
        <v>343.99</v>
      </c>
      <c r="F966" s="150">
        <v>0</v>
      </c>
      <c r="G966" s="150">
        <v>0</v>
      </c>
      <c r="H966" s="150">
        <v>0</v>
      </c>
      <c r="I966" s="208">
        <f t="shared" si="17"/>
        <v>343.99</v>
      </c>
      <c r="J966" s="163" t="str">
        <f>VLOOKUP($C966,'CEDARS School FRPL'!$C$4:$F$2348,4,FALSE)</f>
        <v>No</v>
      </c>
      <c r="K966" s="140"/>
      <c r="L966" s="140"/>
      <c r="M966" s="141">
        <f>VLOOKUP($C966,'CEDARS School FRPL'!$C$4:$F$2348,3,FALSE)</f>
        <v>2.86E-2</v>
      </c>
      <c r="O966" s="199"/>
      <c r="P966" s="200"/>
    </row>
    <row r="967" spans="1:16">
      <c r="A967" s="112" t="s">
        <v>2375</v>
      </c>
      <c r="B967" s="112" t="s">
        <v>2934</v>
      </c>
      <c r="C967" s="106">
        <v>4354</v>
      </c>
      <c r="D967" s="106" t="s">
        <v>933</v>
      </c>
      <c r="E967" s="150">
        <v>587.52</v>
      </c>
      <c r="F967" s="150">
        <v>0</v>
      </c>
      <c r="G967" s="150">
        <v>0</v>
      </c>
      <c r="H967" s="150">
        <v>0</v>
      </c>
      <c r="I967" s="208">
        <f t="shared" si="17"/>
        <v>587.52</v>
      </c>
      <c r="J967" s="163" t="str">
        <f>VLOOKUP($C967,'CEDARS School FRPL'!$C$4:$F$2348,4,FALSE)</f>
        <v>No</v>
      </c>
      <c r="K967" s="140"/>
      <c r="L967" s="140"/>
      <c r="M967" s="141">
        <f>VLOOKUP($C967,'CEDARS School FRPL'!$C$4:$F$2348,3,FALSE)</f>
        <v>1.95E-2</v>
      </c>
      <c r="O967" s="199"/>
      <c r="P967" s="200"/>
    </row>
    <row r="968" spans="1:16">
      <c r="A968" s="112" t="s">
        <v>2375</v>
      </c>
      <c r="B968" s="112" t="s">
        <v>2934</v>
      </c>
      <c r="C968" s="106">
        <v>4096</v>
      </c>
      <c r="D968" s="106" t="s">
        <v>926</v>
      </c>
      <c r="E968" s="150">
        <v>666.12</v>
      </c>
      <c r="F968" s="150">
        <v>0</v>
      </c>
      <c r="G968" s="150">
        <v>0</v>
      </c>
      <c r="H968" s="150">
        <v>0</v>
      </c>
      <c r="I968" s="208">
        <f t="shared" si="17"/>
        <v>666.12</v>
      </c>
      <c r="J968" s="163" t="str">
        <f>VLOOKUP($C968,'CEDARS School FRPL'!$C$4:$F$2348,4,FALSE)</f>
        <v>No</v>
      </c>
      <c r="K968" s="140"/>
      <c r="L968" s="140"/>
      <c r="M968" s="141">
        <f>VLOOKUP($C968,'CEDARS School FRPL'!$C$4:$F$2348,3,FALSE)</f>
        <v>3.1899999999999998E-2</v>
      </c>
      <c r="O968" s="199"/>
      <c r="P968" s="200"/>
    </row>
    <row r="969" spans="1:16">
      <c r="A969" s="112" t="s">
        <v>2375</v>
      </c>
      <c r="B969" s="112" t="s">
        <v>2934</v>
      </c>
      <c r="C969" s="106">
        <v>3748</v>
      </c>
      <c r="D969" s="106" t="s">
        <v>919</v>
      </c>
      <c r="E969" s="150">
        <v>365.33</v>
      </c>
      <c r="F969" s="150">
        <v>0</v>
      </c>
      <c r="G969" s="150">
        <v>0</v>
      </c>
      <c r="H969" s="150">
        <v>0</v>
      </c>
      <c r="I969" s="208">
        <f t="shared" si="17"/>
        <v>365.33</v>
      </c>
      <c r="J969" s="163" t="str">
        <f>VLOOKUP($C969,'CEDARS School FRPL'!$C$4:$F$2348,4,FALSE)</f>
        <v>No</v>
      </c>
      <c r="K969" s="140"/>
      <c r="L969" s="140"/>
      <c r="M969" s="141">
        <f>VLOOKUP($C969,'CEDARS School FRPL'!$C$4:$F$2348,3,FALSE)</f>
        <v>0.29949999999999999</v>
      </c>
      <c r="O969" s="199"/>
      <c r="P969" s="200"/>
    </row>
    <row r="970" spans="1:16">
      <c r="A970" s="112" t="s">
        <v>2375</v>
      </c>
      <c r="B970" s="112" t="s">
        <v>2934</v>
      </c>
      <c r="C970" s="106">
        <v>4167</v>
      </c>
      <c r="D970" s="106" t="s">
        <v>929</v>
      </c>
      <c r="E970" s="150">
        <v>87.86</v>
      </c>
      <c r="F970" s="150">
        <v>0</v>
      </c>
      <c r="G970" s="150">
        <v>0</v>
      </c>
      <c r="H970" s="150">
        <v>0</v>
      </c>
      <c r="I970" s="208">
        <f t="shared" si="17"/>
        <v>87.86</v>
      </c>
      <c r="J970" s="163" t="str">
        <f>VLOOKUP($C970,'CEDARS School FRPL'!$C$4:$F$2348,4,FALSE)</f>
        <v>No</v>
      </c>
      <c r="K970" s="140"/>
      <c r="L970" s="140"/>
      <c r="M970" s="141">
        <f>VLOOKUP($C970,'CEDARS School FRPL'!$C$4:$F$2348,3,FALSE)</f>
        <v>7.4000000000000003E-3</v>
      </c>
      <c r="O970" s="199"/>
      <c r="P970" s="200"/>
    </row>
    <row r="971" spans="1:16">
      <c r="A971" s="112" t="s">
        <v>2375</v>
      </c>
      <c r="B971" s="112" t="s">
        <v>2934</v>
      </c>
      <c r="C971" s="106">
        <v>2289</v>
      </c>
      <c r="D971" s="106" t="s">
        <v>900</v>
      </c>
      <c r="E971" s="150">
        <v>648.05999999999995</v>
      </c>
      <c r="F971" s="150">
        <v>0</v>
      </c>
      <c r="G971" s="150">
        <v>0</v>
      </c>
      <c r="H971" s="150">
        <v>0</v>
      </c>
      <c r="I971" s="208">
        <f t="shared" si="17"/>
        <v>648.05999999999995</v>
      </c>
      <c r="J971" s="163" t="str">
        <f>VLOOKUP($C971,'CEDARS School FRPL'!$C$4:$F$2348,4,FALSE)</f>
        <v>No</v>
      </c>
      <c r="K971" s="140"/>
      <c r="L971" s="140"/>
      <c r="M971" s="141">
        <f>VLOOKUP($C971,'CEDARS School FRPL'!$C$4:$F$2348,3,FALSE)</f>
        <v>0.18149999999999999</v>
      </c>
      <c r="O971" s="199"/>
      <c r="P971" s="200"/>
    </row>
    <row r="972" spans="1:16">
      <c r="A972" s="112" t="s">
        <v>2375</v>
      </c>
      <c r="B972" s="112" t="s">
        <v>2934</v>
      </c>
      <c r="C972" s="106">
        <v>3528</v>
      </c>
      <c r="D972" s="106" t="s">
        <v>909</v>
      </c>
      <c r="E972" s="150">
        <v>1849.11</v>
      </c>
      <c r="F972" s="150">
        <v>212.2</v>
      </c>
      <c r="G972" s="150">
        <v>0</v>
      </c>
      <c r="H972" s="150">
        <v>0</v>
      </c>
      <c r="I972" s="208">
        <f t="shared" si="17"/>
        <v>2061.31</v>
      </c>
      <c r="J972" s="163" t="str">
        <f>VLOOKUP($C972,'CEDARS School FRPL'!$C$4:$F$2348,4,FALSE)</f>
        <v>No</v>
      </c>
      <c r="K972" s="140"/>
      <c r="L972" s="140"/>
      <c r="M972" s="141">
        <f>VLOOKUP($C972,'CEDARS School FRPL'!$C$4:$F$2348,3,FALSE)</f>
        <v>0.1205</v>
      </c>
      <c r="O972" s="199"/>
      <c r="P972" s="200"/>
    </row>
    <row r="973" spans="1:16">
      <c r="A973" s="112" t="s">
        <v>2375</v>
      </c>
      <c r="B973" s="112" t="s">
        <v>2934</v>
      </c>
      <c r="C973" s="106">
        <v>3232</v>
      </c>
      <c r="D973" s="106" t="s">
        <v>906</v>
      </c>
      <c r="E973" s="150">
        <v>984.14</v>
      </c>
      <c r="F973" s="150">
        <v>0</v>
      </c>
      <c r="G973" s="150">
        <v>0</v>
      </c>
      <c r="H973" s="150">
        <v>0</v>
      </c>
      <c r="I973" s="208">
        <f t="shared" si="17"/>
        <v>984.14</v>
      </c>
      <c r="J973" s="163" t="str">
        <f>VLOOKUP($C973,'CEDARS School FRPL'!$C$4:$F$2348,4,FALSE)</f>
        <v>No</v>
      </c>
      <c r="K973" s="140"/>
      <c r="L973" s="140"/>
      <c r="M973" s="141">
        <f>VLOOKUP($C973,'CEDARS School FRPL'!$C$4:$F$2348,3,FALSE)</f>
        <v>0.13159999999999999</v>
      </c>
      <c r="O973" s="199"/>
      <c r="P973" s="200"/>
    </row>
    <row r="974" spans="1:16">
      <c r="A974" s="112" t="s">
        <v>2375</v>
      </c>
      <c r="B974" s="112" t="s">
        <v>2934</v>
      </c>
      <c r="C974" s="106">
        <v>5057</v>
      </c>
      <c r="D974" s="106" t="s">
        <v>939</v>
      </c>
      <c r="E974" s="150">
        <v>86.92</v>
      </c>
      <c r="F974" s="150">
        <v>0</v>
      </c>
      <c r="G974" s="150">
        <v>0</v>
      </c>
      <c r="H974" s="150">
        <v>0</v>
      </c>
      <c r="I974" s="208">
        <f t="shared" si="17"/>
        <v>86.92</v>
      </c>
      <c r="J974" s="163" t="str">
        <f>VLOOKUP($C974,'CEDARS School FRPL'!$C$4:$F$2348,4,FALSE)</f>
        <v>No</v>
      </c>
      <c r="K974" s="140"/>
      <c r="L974" s="140"/>
      <c r="M974" s="141">
        <f>VLOOKUP($C974,'CEDARS School FRPL'!$C$4:$F$2348,3,FALSE)</f>
        <v>5.1299999999999998E-2</v>
      </c>
      <c r="O974" s="199"/>
      <c r="P974" s="200"/>
    </row>
    <row r="975" spans="1:16">
      <c r="A975" s="112" t="s">
        <v>2375</v>
      </c>
      <c r="B975" s="112" t="s">
        <v>2934</v>
      </c>
      <c r="C975" s="106">
        <v>4147</v>
      </c>
      <c r="D975" s="106" t="s">
        <v>927</v>
      </c>
      <c r="E975" s="150">
        <v>513.04999999999995</v>
      </c>
      <c r="F975" s="150">
        <v>0</v>
      </c>
      <c r="G975" s="150">
        <v>0</v>
      </c>
      <c r="H975" s="150">
        <v>0</v>
      </c>
      <c r="I975" s="208">
        <f t="shared" si="17"/>
        <v>513.04999999999995</v>
      </c>
      <c r="J975" s="163" t="str">
        <f>VLOOKUP($C975,'CEDARS School FRPL'!$C$4:$F$2348,4,FALSE)</f>
        <v>No</v>
      </c>
      <c r="K975" s="140"/>
      <c r="L975" s="140"/>
      <c r="M975" s="141">
        <f>VLOOKUP($C975,'CEDARS School FRPL'!$C$4:$F$2348,3,FALSE)</f>
        <v>4.6800000000000001E-2</v>
      </c>
      <c r="O975" s="199"/>
      <c r="P975" s="200"/>
    </row>
    <row r="976" spans="1:16">
      <c r="A976" s="112" t="s">
        <v>2375</v>
      </c>
      <c r="B976" s="112" t="s">
        <v>2934</v>
      </c>
      <c r="C976" s="106">
        <v>5053</v>
      </c>
      <c r="D976" s="106" t="s">
        <v>938</v>
      </c>
      <c r="E976" s="150">
        <v>603.25</v>
      </c>
      <c r="F976" s="150">
        <v>0</v>
      </c>
      <c r="G976" s="150">
        <v>0</v>
      </c>
      <c r="H976" s="150">
        <v>0</v>
      </c>
      <c r="I976" s="208">
        <f t="shared" si="17"/>
        <v>603.25</v>
      </c>
      <c r="J976" s="163" t="str">
        <f>VLOOKUP($C976,'CEDARS School FRPL'!$C$4:$F$2348,4,FALSE)</f>
        <v>No</v>
      </c>
      <c r="K976" s="140"/>
      <c r="L976" s="140"/>
      <c r="M976" s="141">
        <f>VLOOKUP($C976,'CEDARS School FRPL'!$C$4:$F$2348,3,FALSE)</f>
        <v>1.72E-2</v>
      </c>
      <c r="O976" s="199"/>
      <c r="P976" s="200"/>
    </row>
    <row r="977" spans="1:16">
      <c r="A977" s="112" t="s">
        <v>2375</v>
      </c>
      <c r="B977" s="112" t="s">
        <v>2934</v>
      </c>
      <c r="C977" s="106">
        <v>2992</v>
      </c>
      <c r="D977" s="106" t="s">
        <v>904</v>
      </c>
      <c r="E977" s="150">
        <v>475.06</v>
      </c>
      <c r="F977" s="150">
        <v>0</v>
      </c>
      <c r="G977" s="150">
        <v>0</v>
      </c>
      <c r="H977" s="150">
        <v>0</v>
      </c>
      <c r="I977" s="208">
        <f t="shared" si="17"/>
        <v>475.06</v>
      </c>
      <c r="J977" s="163" t="str">
        <f>VLOOKUP($C977,'CEDARS School FRPL'!$C$4:$F$2348,4,FALSE)</f>
        <v>No</v>
      </c>
      <c r="K977" s="140"/>
      <c r="L977" s="140"/>
      <c r="M977" s="141">
        <f>VLOOKUP($C977,'CEDARS School FRPL'!$C$4:$F$2348,3,FALSE)</f>
        <v>0.18179999999999999</v>
      </c>
      <c r="O977" s="199"/>
      <c r="P977" s="200"/>
    </row>
    <row r="978" spans="1:16">
      <c r="A978" s="112" t="s">
        <v>2375</v>
      </c>
      <c r="B978" s="112" t="s">
        <v>2934</v>
      </c>
      <c r="C978" s="106">
        <v>3706</v>
      </c>
      <c r="D978" s="106" t="s">
        <v>917</v>
      </c>
      <c r="E978" s="150">
        <v>950.09</v>
      </c>
      <c r="F978" s="150">
        <v>0</v>
      </c>
      <c r="G978" s="150">
        <v>0</v>
      </c>
      <c r="H978" s="150">
        <v>0</v>
      </c>
      <c r="I978" s="208">
        <f t="shared" si="17"/>
        <v>950.09</v>
      </c>
      <c r="J978" s="163" t="str">
        <f>VLOOKUP($C978,'CEDARS School FRPL'!$C$4:$F$2348,4,FALSE)</f>
        <v>No</v>
      </c>
      <c r="K978" s="140"/>
      <c r="L978" s="140"/>
      <c r="M978" s="141">
        <f>VLOOKUP($C978,'CEDARS School FRPL'!$C$4:$F$2348,3,FALSE)</f>
        <v>0.1434</v>
      </c>
      <c r="O978" s="199"/>
      <c r="P978" s="200"/>
    </row>
    <row r="979" spans="1:16">
      <c r="A979" s="112" t="s">
        <v>2375</v>
      </c>
      <c r="B979" s="112" t="s">
        <v>2934</v>
      </c>
      <c r="C979" s="106">
        <v>3703</v>
      </c>
      <c r="D979" s="106" t="s">
        <v>915</v>
      </c>
      <c r="E979" s="150">
        <v>659.69</v>
      </c>
      <c r="F979" s="150">
        <v>0</v>
      </c>
      <c r="G979" s="150">
        <v>0</v>
      </c>
      <c r="H979" s="150">
        <v>0</v>
      </c>
      <c r="I979" s="208">
        <f t="shared" si="17"/>
        <v>659.69</v>
      </c>
      <c r="J979" s="163" t="str">
        <f>VLOOKUP($C979,'CEDARS School FRPL'!$C$4:$F$2348,4,FALSE)</f>
        <v>No</v>
      </c>
      <c r="K979" s="140"/>
      <c r="L979" s="140"/>
      <c r="M979" s="141">
        <f>VLOOKUP($C979,'CEDARS School FRPL'!$C$4:$F$2348,3,FALSE)</f>
        <v>4.4699999999999997E-2</v>
      </c>
      <c r="O979" s="199"/>
      <c r="P979" s="200"/>
    </row>
    <row r="980" spans="1:16">
      <c r="A980" s="112" t="s">
        <v>2375</v>
      </c>
      <c r="B980" s="112" t="s">
        <v>2934</v>
      </c>
      <c r="C980" s="106">
        <v>3747</v>
      </c>
      <c r="D980" s="106" t="s">
        <v>918</v>
      </c>
      <c r="E980" s="150">
        <v>401.7</v>
      </c>
      <c r="F980" s="150">
        <v>0</v>
      </c>
      <c r="G980" s="150">
        <v>0</v>
      </c>
      <c r="H980" s="150">
        <v>0</v>
      </c>
      <c r="I980" s="208">
        <f t="shared" si="17"/>
        <v>401.7</v>
      </c>
      <c r="J980" s="163" t="str">
        <f>VLOOKUP($C980,'CEDARS School FRPL'!$C$4:$F$2348,4,FALSE)</f>
        <v>No</v>
      </c>
      <c r="K980" s="140"/>
      <c r="L980" s="140"/>
      <c r="M980" s="141">
        <f>VLOOKUP($C980,'CEDARS School FRPL'!$C$4:$F$2348,3,FALSE)</f>
        <v>6.1699999999999998E-2</v>
      </c>
      <c r="O980" s="199"/>
      <c r="P980" s="200"/>
    </row>
    <row r="981" spans="1:16">
      <c r="A981" s="112" t="s">
        <v>2375</v>
      </c>
      <c r="B981" s="112" t="s">
        <v>2934</v>
      </c>
      <c r="C981" s="106">
        <v>4302</v>
      </c>
      <c r="D981" s="106" t="s">
        <v>931</v>
      </c>
      <c r="E981" s="150">
        <v>644.12</v>
      </c>
      <c r="F981" s="150">
        <v>0</v>
      </c>
      <c r="G981" s="150">
        <v>0</v>
      </c>
      <c r="H981" s="150">
        <v>0</v>
      </c>
      <c r="I981" s="208">
        <f t="shared" si="17"/>
        <v>644.12</v>
      </c>
      <c r="J981" s="163" t="str">
        <f>VLOOKUP($C981,'CEDARS School FRPL'!$C$4:$F$2348,4,FALSE)</f>
        <v>No</v>
      </c>
      <c r="K981" s="140"/>
      <c r="L981" s="140"/>
      <c r="M981" s="141">
        <f>VLOOKUP($C981,'CEDARS School FRPL'!$C$4:$F$2348,3,FALSE)</f>
        <v>1.0699999999999999E-2</v>
      </c>
      <c r="O981" s="199"/>
      <c r="P981" s="200"/>
    </row>
    <row r="982" spans="1:16">
      <c r="A982" s="112" t="s">
        <v>2375</v>
      </c>
      <c r="B982" s="112" t="s">
        <v>2934</v>
      </c>
      <c r="C982" s="106">
        <v>1975</v>
      </c>
      <c r="D982" s="106" t="s">
        <v>899</v>
      </c>
      <c r="E982" s="150">
        <v>89.9</v>
      </c>
      <c r="F982" s="150">
        <v>0</v>
      </c>
      <c r="G982" s="150">
        <v>0</v>
      </c>
      <c r="H982" s="150">
        <v>0</v>
      </c>
      <c r="I982" s="208">
        <f t="shared" si="17"/>
        <v>89.9</v>
      </c>
      <c r="J982" s="163" t="str">
        <f>VLOOKUP($C982,'CEDARS School FRPL'!$C$4:$F$2348,4,FALSE)</f>
        <v>No</v>
      </c>
      <c r="K982" s="140"/>
      <c r="L982" s="140"/>
      <c r="M982" s="141">
        <f>VLOOKUP($C982,'CEDARS School FRPL'!$C$4:$F$2348,3,FALSE)</f>
        <v>3.3500000000000002E-2</v>
      </c>
      <c r="O982" s="199"/>
      <c r="P982" s="200"/>
    </row>
    <row r="983" spans="1:16">
      <c r="A983" s="112" t="s">
        <v>2375</v>
      </c>
      <c r="B983" s="112" t="s">
        <v>2934</v>
      </c>
      <c r="C983" s="106">
        <v>5265</v>
      </c>
      <c r="D983" s="106" t="s">
        <v>941</v>
      </c>
      <c r="E983" s="150">
        <v>604.79999999999995</v>
      </c>
      <c r="F983" s="150">
        <v>0.21</v>
      </c>
      <c r="G983" s="150">
        <v>0</v>
      </c>
      <c r="H983" s="150">
        <v>0</v>
      </c>
      <c r="I983" s="208">
        <f t="shared" si="17"/>
        <v>605.01</v>
      </c>
      <c r="J983" s="163" t="str">
        <f>VLOOKUP($C983,'CEDARS School FRPL'!$C$4:$F$2348,4,FALSE)</f>
        <v>No</v>
      </c>
      <c r="K983" s="140"/>
      <c r="L983" s="140"/>
      <c r="M983" s="141">
        <f>VLOOKUP($C983,'CEDARS School FRPL'!$C$4:$F$2348,3,FALSE)</f>
        <v>2.1000000000000001E-2</v>
      </c>
      <c r="O983" s="199"/>
      <c r="P983" s="200"/>
    </row>
    <row r="984" spans="1:16">
      <c r="A984" s="112" t="s">
        <v>2375</v>
      </c>
      <c r="B984" s="112" t="s">
        <v>2934</v>
      </c>
      <c r="C984" s="106">
        <v>3490</v>
      </c>
      <c r="D984" s="106" t="s">
        <v>908</v>
      </c>
      <c r="E984" s="150">
        <v>440.01</v>
      </c>
      <c r="F984" s="150">
        <v>0</v>
      </c>
      <c r="G984" s="150">
        <v>0</v>
      </c>
      <c r="H984" s="150">
        <v>0</v>
      </c>
      <c r="I984" s="208">
        <f t="shared" si="17"/>
        <v>440.01</v>
      </c>
      <c r="J984" s="163" t="str">
        <f>VLOOKUP($C984,'CEDARS School FRPL'!$C$4:$F$2348,4,FALSE)</f>
        <v>No</v>
      </c>
      <c r="K984" s="140"/>
      <c r="L984" s="140"/>
      <c r="M984" s="141">
        <f>VLOOKUP($C984,'CEDARS School FRPL'!$C$4:$F$2348,3,FALSE)</f>
        <v>0.1172</v>
      </c>
      <c r="O984" s="199"/>
      <c r="P984" s="200"/>
    </row>
    <row r="985" spans="1:16">
      <c r="A985" s="112" t="s">
        <v>2375</v>
      </c>
      <c r="B985" s="112" t="s">
        <v>2934</v>
      </c>
      <c r="C985" s="106">
        <v>5597</v>
      </c>
      <c r="D985" s="106" t="s">
        <v>3166</v>
      </c>
      <c r="E985" s="150">
        <v>804.09</v>
      </c>
      <c r="F985" s="150">
        <v>0</v>
      </c>
      <c r="G985" s="150">
        <v>0</v>
      </c>
      <c r="H985" s="150">
        <v>0</v>
      </c>
      <c r="I985" s="208">
        <f t="shared" si="17"/>
        <v>804.09</v>
      </c>
      <c r="J985" s="163" t="str">
        <f>VLOOKUP($C985,'CEDARS School FRPL'!$C$4:$F$2348,4,FALSE)</f>
        <v>No</v>
      </c>
      <c r="K985" s="140"/>
      <c r="L985" s="140"/>
      <c r="M985" s="141">
        <f>VLOOKUP($C985,'CEDARS School FRPL'!$C$4:$F$2348,3,FALSE)</f>
        <v>7.0099999999999996E-2</v>
      </c>
      <c r="O985" s="199"/>
      <c r="P985" s="200"/>
    </row>
    <row r="986" spans="1:16">
      <c r="A986" s="112" t="s">
        <v>2375</v>
      </c>
      <c r="B986" s="112" t="s">
        <v>2934</v>
      </c>
      <c r="C986" s="106">
        <v>3441</v>
      </c>
      <c r="D986" s="106" t="s">
        <v>907</v>
      </c>
      <c r="E986" s="150">
        <v>633.46</v>
      </c>
      <c r="F986" s="150">
        <v>0</v>
      </c>
      <c r="G986" s="150">
        <v>0</v>
      </c>
      <c r="H986" s="150">
        <v>0</v>
      </c>
      <c r="I986" s="208">
        <f t="shared" si="17"/>
        <v>633.46</v>
      </c>
      <c r="J986" s="163" t="str">
        <f>VLOOKUP($C986,'CEDARS School FRPL'!$C$4:$F$2348,4,FALSE)</f>
        <v>No</v>
      </c>
      <c r="K986" s="140"/>
      <c r="L986" s="140"/>
      <c r="M986" s="141">
        <f>VLOOKUP($C986,'CEDARS School FRPL'!$C$4:$F$2348,3,FALSE)</f>
        <v>0.13389999999999999</v>
      </c>
      <c r="O986" s="199"/>
      <c r="P986" s="200"/>
    </row>
    <row r="987" spans="1:16">
      <c r="A987" s="112" t="s">
        <v>2375</v>
      </c>
      <c r="B987" s="112" t="s">
        <v>2934</v>
      </c>
      <c r="C987" s="106">
        <v>5958</v>
      </c>
      <c r="D987" s="106" t="s">
        <v>2747</v>
      </c>
      <c r="E987" s="150">
        <v>338.55</v>
      </c>
      <c r="F987" s="150">
        <v>0</v>
      </c>
      <c r="G987" s="150">
        <v>0</v>
      </c>
      <c r="H987" s="150">
        <v>63.05</v>
      </c>
      <c r="I987" s="208">
        <f t="shared" si="17"/>
        <v>401.6</v>
      </c>
      <c r="J987" s="163" t="str">
        <f>VLOOKUP($C987,'CEDARS School FRPL'!$C$4:$F$2348,4,FALSE)</f>
        <v>No</v>
      </c>
      <c r="K987" s="132"/>
      <c r="L987" s="132"/>
      <c r="M987" s="141">
        <f>VLOOKUP($C987,'CEDARS School FRPL'!$C$4:$F$2348,3,FALSE)</f>
        <v>2.92E-2</v>
      </c>
      <c r="O987" s="199"/>
      <c r="P987" s="200"/>
    </row>
    <row r="988" spans="1:16">
      <c r="A988" s="112" t="s">
        <v>2375</v>
      </c>
      <c r="B988" s="112" t="s">
        <v>2934</v>
      </c>
      <c r="C988" s="106">
        <v>4336</v>
      </c>
      <c r="D988" s="106" t="s">
        <v>932</v>
      </c>
      <c r="E988" s="150">
        <v>341.97</v>
      </c>
      <c r="F988" s="150">
        <v>0</v>
      </c>
      <c r="G988" s="150">
        <v>0</v>
      </c>
      <c r="H988" s="150">
        <v>0</v>
      </c>
      <c r="I988" s="208">
        <f t="shared" si="17"/>
        <v>341.97</v>
      </c>
      <c r="J988" s="163" t="str">
        <f>VLOOKUP($C988,'CEDARS School FRPL'!$C$4:$F$2348,4,FALSE)</f>
        <v>No</v>
      </c>
      <c r="K988" s="140"/>
      <c r="L988" s="140"/>
      <c r="M988" s="141">
        <f>VLOOKUP($C988,'CEDARS School FRPL'!$C$4:$F$2348,3,FALSE)</f>
        <v>2.7400000000000001E-2</v>
      </c>
      <c r="O988" s="199"/>
      <c r="P988" s="200"/>
    </row>
    <row r="989" spans="1:16">
      <c r="A989" s="112" t="s">
        <v>2492</v>
      </c>
      <c r="B989" s="112" t="s">
        <v>2935</v>
      </c>
      <c r="C989" s="106">
        <v>4576</v>
      </c>
      <c r="D989" s="106" t="s">
        <v>1753</v>
      </c>
      <c r="E989" s="150">
        <v>373.86</v>
      </c>
      <c r="F989" s="150">
        <v>0</v>
      </c>
      <c r="G989" s="150">
        <v>0</v>
      </c>
      <c r="H989" s="150">
        <v>0</v>
      </c>
      <c r="I989" s="208">
        <f t="shared" si="17"/>
        <v>373.86</v>
      </c>
      <c r="J989" s="163" t="str">
        <f>VLOOKUP($C989,'CEDARS School FRPL'!$C$4:$F$2348,4,FALSE)</f>
        <v>No</v>
      </c>
      <c r="K989" s="140"/>
      <c r="L989" s="140"/>
      <c r="M989" s="141">
        <f>VLOOKUP($C989,'CEDARS School FRPL'!$C$4:$F$2348,3,FALSE)</f>
        <v>0.36409999999999998</v>
      </c>
      <c r="O989" s="199"/>
      <c r="P989" s="200"/>
    </row>
    <row r="990" spans="1:16">
      <c r="A990" s="112" t="s">
        <v>2492</v>
      </c>
      <c r="B990" s="112" t="s">
        <v>2935</v>
      </c>
      <c r="C990" s="106">
        <v>4477</v>
      </c>
      <c r="D990" s="106" t="s">
        <v>1752</v>
      </c>
      <c r="E990" s="150">
        <v>326.3</v>
      </c>
      <c r="F990" s="150">
        <v>0</v>
      </c>
      <c r="G990" s="150">
        <v>0</v>
      </c>
      <c r="H990" s="150">
        <v>0</v>
      </c>
      <c r="I990" s="208">
        <f t="shared" si="17"/>
        <v>326.3</v>
      </c>
      <c r="J990" s="163" t="str">
        <f>VLOOKUP($C990,'CEDARS School FRPL'!$C$4:$F$2348,4,FALSE)</f>
        <v>No</v>
      </c>
      <c r="K990" s="140"/>
      <c r="L990" s="140"/>
      <c r="M990" s="141">
        <f>VLOOKUP($C990,'CEDARS School FRPL'!$C$4:$F$2348,3,FALSE)</f>
        <v>0.42320000000000002</v>
      </c>
      <c r="O990" s="199"/>
      <c r="P990" s="200"/>
    </row>
    <row r="991" spans="1:16">
      <c r="A991" s="112" t="s">
        <v>2492</v>
      </c>
      <c r="B991" s="112" t="s">
        <v>2935</v>
      </c>
      <c r="C991" s="106">
        <v>3255</v>
      </c>
      <c r="D991" s="106" t="s">
        <v>1749</v>
      </c>
      <c r="E991" s="150">
        <v>362.02</v>
      </c>
      <c r="F991" s="150">
        <v>0</v>
      </c>
      <c r="G991" s="150">
        <v>0</v>
      </c>
      <c r="H991" s="150">
        <v>0</v>
      </c>
      <c r="I991" s="208">
        <f t="shared" si="17"/>
        <v>362.02</v>
      </c>
      <c r="J991" s="163" t="str">
        <f>VLOOKUP($C991,'CEDARS School FRPL'!$C$4:$F$2348,4,FALSE)</f>
        <v>No</v>
      </c>
      <c r="K991" s="140"/>
      <c r="L991" s="140"/>
      <c r="M991" s="141">
        <f>VLOOKUP($C991,'CEDARS School FRPL'!$C$4:$F$2348,3,FALSE)</f>
        <v>0.44619999999999999</v>
      </c>
      <c r="O991" s="199"/>
      <c r="P991" s="200"/>
    </row>
    <row r="992" spans="1:16">
      <c r="A992" s="112" t="s">
        <v>2492</v>
      </c>
      <c r="B992" s="112" t="s">
        <v>2935</v>
      </c>
      <c r="C992" s="106">
        <v>4204</v>
      </c>
      <c r="D992" s="106" t="s">
        <v>1751</v>
      </c>
      <c r="E992" s="150">
        <v>730.72</v>
      </c>
      <c r="F992" s="150">
        <v>34.86</v>
      </c>
      <c r="G992" s="150">
        <v>0</v>
      </c>
      <c r="H992" s="150">
        <v>0</v>
      </c>
      <c r="I992" s="208">
        <f t="shared" si="17"/>
        <v>765.58</v>
      </c>
      <c r="J992" s="163" t="str">
        <f>VLOOKUP($C992,'CEDARS School FRPL'!$C$4:$F$2348,4,FALSE)</f>
        <v>No</v>
      </c>
      <c r="K992" s="140"/>
      <c r="L992" s="140"/>
      <c r="M992" s="141">
        <f>VLOOKUP($C992,'CEDARS School FRPL'!$C$4:$F$2348,3,FALSE)</f>
        <v>0.31769999999999998</v>
      </c>
      <c r="O992" s="199"/>
      <c r="P992" s="200"/>
    </row>
    <row r="993" spans="1:16">
      <c r="A993" s="112" t="s">
        <v>2492</v>
      </c>
      <c r="B993" s="112" t="s">
        <v>2935</v>
      </c>
      <c r="C993" s="106">
        <v>3893</v>
      </c>
      <c r="D993" s="106" t="s">
        <v>1750</v>
      </c>
      <c r="E993" s="150">
        <v>610.5</v>
      </c>
      <c r="F993" s="150">
        <v>0</v>
      </c>
      <c r="G993" s="150">
        <v>0</v>
      </c>
      <c r="H993" s="150">
        <v>0</v>
      </c>
      <c r="I993" s="208">
        <f t="shared" si="17"/>
        <v>610.5</v>
      </c>
      <c r="J993" s="163" t="str">
        <f>VLOOKUP($C993,'CEDARS School FRPL'!$C$4:$F$2348,4,FALSE)</f>
        <v>No</v>
      </c>
      <c r="K993" s="140"/>
      <c r="L993" s="140"/>
      <c r="M993" s="141">
        <f>VLOOKUP($C993,'CEDARS School FRPL'!$C$4:$F$2348,3,FALSE)</f>
        <v>0.40060000000000001</v>
      </c>
      <c r="O993" s="199"/>
      <c r="P993" s="200"/>
    </row>
    <row r="994" spans="1:16">
      <c r="A994" s="112" t="s">
        <v>2552</v>
      </c>
      <c r="B994" s="112" t="s">
        <v>2936</v>
      </c>
      <c r="C994" s="106">
        <v>3137</v>
      </c>
      <c r="D994" s="106" t="s">
        <v>2144</v>
      </c>
      <c r="E994" s="150">
        <v>41.41</v>
      </c>
      <c r="F994" s="150">
        <v>0</v>
      </c>
      <c r="G994" s="150">
        <v>0</v>
      </c>
      <c r="H994" s="150">
        <v>0</v>
      </c>
      <c r="I994" s="208">
        <f t="shared" si="17"/>
        <v>41.41</v>
      </c>
      <c r="J994" s="163" t="str">
        <f>VLOOKUP($C994,'CEDARS School FRPL'!$C$4:$F$2348,4,FALSE)</f>
        <v>Yes</v>
      </c>
      <c r="K994" s="140"/>
      <c r="L994" s="140"/>
      <c r="M994" s="141">
        <f>VLOOKUP($C994,'CEDARS School FRPL'!$C$4:$F$2348,3,FALSE)</f>
        <v>0.62419999999999998</v>
      </c>
      <c r="O994" s="199"/>
      <c r="P994" s="200"/>
    </row>
    <row r="995" spans="1:16">
      <c r="A995" s="112" t="s">
        <v>2507</v>
      </c>
      <c r="B995" s="112" t="s">
        <v>2937</v>
      </c>
      <c r="C995" s="106">
        <v>3416</v>
      </c>
      <c r="D995" s="106" t="s">
        <v>1904</v>
      </c>
      <c r="E995" s="150">
        <v>164.93</v>
      </c>
      <c r="F995" s="150">
        <v>15.440000000000001</v>
      </c>
      <c r="G995" s="150">
        <v>0</v>
      </c>
      <c r="H995" s="150">
        <v>0</v>
      </c>
      <c r="I995" s="208">
        <f t="shared" si="17"/>
        <v>180.37</v>
      </c>
      <c r="J995" s="163" t="str">
        <f>VLOOKUP($C995,'CEDARS School FRPL'!$C$4:$F$2348,4,FALSE)</f>
        <v>No</v>
      </c>
      <c r="K995" s="140"/>
      <c r="L995" s="140"/>
      <c r="M995" s="141">
        <f>VLOOKUP($C995,'CEDARS School FRPL'!$C$4:$F$2348,3,FALSE)</f>
        <v>0.29139999999999999</v>
      </c>
      <c r="O995" s="199"/>
      <c r="P995" s="200"/>
    </row>
    <row r="996" spans="1:16">
      <c r="A996" s="112" t="s">
        <v>2507</v>
      </c>
      <c r="B996" s="112" t="s">
        <v>2937</v>
      </c>
      <c r="C996" s="106">
        <v>4226</v>
      </c>
      <c r="D996" s="106" t="s">
        <v>1905</v>
      </c>
      <c r="E996" s="150">
        <v>356.3</v>
      </c>
      <c r="F996" s="150">
        <v>0</v>
      </c>
      <c r="G996" s="150">
        <v>0</v>
      </c>
      <c r="H996" s="150">
        <v>0</v>
      </c>
      <c r="I996" s="208">
        <f t="shared" si="17"/>
        <v>356.3</v>
      </c>
      <c r="J996" s="163" t="str">
        <f>VLOOKUP($C996,'CEDARS School FRPL'!$C$4:$F$2348,4,FALSE)</f>
        <v>No</v>
      </c>
      <c r="K996" s="140"/>
      <c r="L996" s="140"/>
      <c r="M996" s="141">
        <f>VLOOKUP($C996,'CEDARS School FRPL'!$C$4:$F$2348,3,FALSE)</f>
        <v>0.32690000000000002</v>
      </c>
      <c r="O996" s="199"/>
      <c r="P996" s="200"/>
    </row>
    <row r="997" spans="1:16">
      <c r="A997" s="112" t="s">
        <v>2271</v>
      </c>
      <c r="B997" s="112" t="s">
        <v>2938</v>
      </c>
      <c r="C997" s="106">
        <v>3421</v>
      </c>
      <c r="D997" s="106" t="s">
        <v>14</v>
      </c>
      <c r="E997" s="150">
        <v>98.2</v>
      </c>
      <c r="F997" s="150">
        <v>0</v>
      </c>
      <c r="G997" s="150">
        <v>0</v>
      </c>
      <c r="H997" s="150">
        <v>0</v>
      </c>
      <c r="I997" s="208">
        <f t="shared" si="17"/>
        <v>98.2</v>
      </c>
      <c r="J997" s="163" t="str">
        <f>VLOOKUP($C997,'CEDARS School FRPL'!$C$4:$F$2348,4,FALSE)</f>
        <v>Yes</v>
      </c>
      <c r="K997" s="140"/>
      <c r="L997" s="140"/>
      <c r="M997" s="141">
        <f>VLOOKUP($C997,'CEDARS School FRPL'!$C$4:$F$2348,3,FALSE)</f>
        <v>0.6825</v>
      </c>
      <c r="O997" s="199"/>
      <c r="P997" s="200"/>
    </row>
    <row r="998" spans="1:16">
      <c r="A998" s="112" t="s">
        <v>2271</v>
      </c>
      <c r="B998" s="112" t="s">
        <v>2938</v>
      </c>
      <c r="C998" s="106">
        <v>2903</v>
      </c>
      <c r="D998" s="106" t="s">
        <v>13</v>
      </c>
      <c r="E998" s="150">
        <v>50.54</v>
      </c>
      <c r="F998" s="150">
        <v>0</v>
      </c>
      <c r="G998" s="150">
        <v>0</v>
      </c>
      <c r="H998" s="150">
        <v>0</v>
      </c>
      <c r="I998" s="208">
        <f t="shared" si="17"/>
        <v>50.54</v>
      </c>
      <c r="J998" s="163" t="str">
        <f>VLOOKUP($C998,'CEDARS School FRPL'!$C$4:$F$2348,4,FALSE)</f>
        <v>Yes</v>
      </c>
      <c r="K998" s="140"/>
      <c r="L998" s="140"/>
      <c r="M998" s="141">
        <f>VLOOKUP($C998,'CEDARS School FRPL'!$C$4:$F$2348,3,FALSE)</f>
        <v>0.7046</v>
      </c>
      <c r="O998" s="199"/>
      <c r="P998" s="200"/>
    </row>
    <row r="999" spans="1:16">
      <c r="A999" s="112" t="s">
        <v>2271</v>
      </c>
      <c r="B999" s="112" t="s">
        <v>2938</v>
      </c>
      <c r="C999" s="106">
        <v>5293</v>
      </c>
      <c r="D999" s="106" t="s">
        <v>15</v>
      </c>
      <c r="E999" s="150">
        <v>47.7</v>
      </c>
      <c r="F999" s="150">
        <v>0</v>
      </c>
      <c r="G999" s="150">
        <v>0</v>
      </c>
      <c r="H999" s="150">
        <v>0</v>
      </c>
      <c r="I999" s="208">
        <f t="shared" si="17"/>
        <v>47.7</v>
      </c>
      <c r="J999" s="163" t="str">
        <f>VLOOKUP($C999,'CEDARS School FRPL'!$C$4:$F$2348,4,FALSE)</f>
        <v>Yes</v>
      </c>
      <c r="K999" s="140"/>
      <c r="L999" s="140"/>
      <c r="M999" s="141">
        <f>VLOOKUP($C999,'CEDARS School FRPL'!$C$4:$F$2348,3,FALSE)</f>
        <v>0.72209999999999996</v>
      </c>
      <c r="O999" s="199"/>
      <c r="P999" s="200"/>
    </row>
    <row r="1000" spans="1:16">
      <c r="A1000" s="112" t="s">
        <v>2306</v>
      </c>
      <c r="B1000" s="112" t="s">
        <v>2939</v>
      </c>
      <c r="C1000" s="106">
        <v>3475</v>
      </c>
      <c r="D1000" s="106" t="s">
        <v>231</v>
      </c>
      <c r="E1000" s="150">
        <v>508.34</v>
      </c>
      <c r="F1000" s="150">
        <v>0</v>
      </c>
      <c r="G1000" s="150">
        <v>0</v>
      </c>
      <c r="H1000" s="150">
        <v>0</v>
      </c>
      <c r="I1000" s="208">
        <f t="shared" si="17"/>
        <v>508.34</v>
      </c>
      <c r="J1000" s="163" t="str">
        <f>VLOOKUP($C1000,'CEDARS School FRPL'!$C$4:$F$2348,4,FALSE)</f>
        <v>Yes</v>
      </c>
      <c r="K1000" s="140"/>
      <c r="L1000" s="140"/>
      <c r="M1000" s="141">
        <f>VLOOKUP($C1000,'CEDARS School FRPL'!$C$4:$F$2348,3,FALSE)</f>
        <v>0.62350000000000005</v>
      </c>
      <c r="O1000" s="199"/>
      <c r="P1000" s="200"/>
    </row>
    <row r="1001" spans="1:16">
      <c r="A1001" s="112" t="s">
        <v>2306</v>
      </c>
      <c r="B1001" s="112" t="s">
        <v>2939</v>
      </c>
      <c r="C1001" s="106">
        <v>3211</v>
      </c>
      <c r="D1001" s="106" t="s">
        <v>306</v>
      </c>
      <c r="E1001" s="150">
        <v>341.8</v>
      </c>
      <c r="F1001" s="150">
        <v>0</v>
      </c>
      <c r="G1001" s="150">
        <v>0</v>
      </c>
      <c r="H1001" s="150">
        <v>0</v>
      </c>
      <c r="I1001" s="208">
        <f t="shared" si="17"/>
        <v>341.8</v>
      </c>
      <c r="J1001" s="163" t="str">
        <f>VLOOKUP($C1001,'CEDARS School FRPL'!$C$4:$F$2348,4,FALSE)</f>
        <v>Yes</v>
      </c>
      <c r="K1001" s="140"/>
      <c r="L1001" s="140"/>
      <c r="M1001" s="141">
        <f>VLOOKUP($C1001,'CEDARS School FRPL'!$C$4:$F$2348,3,FALSE)</f>
        <v>0.5071</v>
      </c>
      <c r="O1001" s="199"/>
      <c r="P1001" s="200"/>
    </row>
    <row r="1002" spans="1:16">
      <c r="A1002" s="112" t="s">
        <v>2306</v>
      </c>
      <c r="B1002" s="112" t="s">
        <v>2939</v>
      </c>
      <c r="C1002" s="106">
        <v>2369</v>
      </c>
      <c r="D1002" s="106" t="s">
        <v>298</v>
      </c>
      <c r="E1002" s="150">
        <v>338.87</v>
      </c>
      <c r="F1002" s="150">
        <v>0</v>
      </c>
      <c r="G1002" s="150">
        <v>0</v>
      </c>
      <c r="H1002" s="150">
        <v>0</v>
      </c>
      <c r="I1002" s="208">
        <f t="shared" si="17"/>
        <v>338.87</v>
      </c>
      <c r="J1002" s="163" t="str">
        <f>VLOOKUP($C1002,'CEDARS School FRPL'!$C$4:$F$2348,4,FALSE)</f>
        <v>No</v>
      </c>
      <c r="K1002" s="140"/>
      <c r="L1002" s="140"/>
      <c r="M1002" s="141">
        <f>VLOOKUP($C1002,'CEDARS School FRPL'!$C$4:$F$2348,3,FALSE)</f>
        <v>0.48959999999999998</v>
      </c>
      <c r="O1002" s="199"/>
      <c r="P1002" s="200"/>
    </row>
    <row r="1003" spans="1:16">
      <c r="A1003" s="112" t="s">
        <v>2306</v>
      </c>
      <c r="B1003" s="112" t="s">
        <v>2939</v>
      </c>
      <c r="C1003" s="106">
        <v>5312</v>
      </c>
      <c r="D1003" s="106" t="s">
        <v>309</v>
      </c>
      <c r="E1003" s="150">
        <v>86.14</v>
      </c>
      <c r="F1003" s="150">
        <v>0</v>
      </c>
      <c r="G1003" s="150">
        <v>0</v>
      </c>
      <c r="H1003" s="150">
        <v>0</v>
      </c>
      <c r="I1003" s="208">
        <f t="shared" si="17"/>
        <v>86.14</v>
      </c>
      <c r="J1003" s="163" t="str">
        <f>VLOOKUP($C1003,'CEDARS School FRPL'!$C$4:$F$2348,4,FALSE)</f>
        <v>Yes</v>
      </c>
      <c r="K1003" s="140"/>
      <c r="L1003" s="140"/>
      <c r="M1003" s="141">
        <f>VLOOKUP($C1003,'CEDARS School FRPL'!$C$4:$F$2348,3,FALSE)</f>
        <v>0.71460000000000001</v>
      </c>
      <c r="O1003" s="199"/>
      <c r="P1003" s="200"/>
    </row>
    <row r="1004" spans="1:16">
      <c r="A1004" s="112" t="s">
        <v>2306</v>
      </c>
      <c r="B1004" s="112" t="s">
        <v>2939</v>
      </c>
      <c r="C1004" s="106">
        <v>5400</v>
      </c>
      <c r="D1004" s="106" t="s">
        <v>310</v>
      </c>
      <c r="E1004" s="150">
        <v>0</v>
      </c>
      <c r="F1004" s="150">
        <v>0</v>
      </c>
      <c r="G1004" s="150">
        <v>26.799999999999997</v>
      </c>
      <c r="H1004" s="150">
        <v>0</v>
      </c>
      <c r="I1004" s="208">
        <f t="shared" si="17"/>
        <v>26.799999999999997</v>
      </c>
      <c r="J1004" s="163" t="str">
        <f>VLOOKUP($C1004,'CEDARS School FRPL'!$C$4:$F$2348,4,FALSE)</f>
        <v>Yes</v>
      </c>
      <c r="K1004" s="132"/>
      <c r="L1004" s="132"/>
      <c r="M1004" s="141">
        <f>VLOOKUP($C1004,'CEDARS School FRPL'!$C$4:$F$2348,3,FALSE)</f>
        <v>0.68469999999999998</v>
      </c>
      <c r="O1004" s="199"/>
      <c r="P1004" s="200"/>
    </row>
    <row r="1005" spans="1:16">
      <c r="A1005" s="112" t="s">
        <v>2306</v>
      </c>
      <c r="B1005" s="112" t="s">
        <v>2939</v>
      </c>
      <c r="C1005" s="106">
        <v>2319</v>
      </c>
      <c r="D1005" s="106" t="s">
        <v>297</v>
      </c>
      <c r="E1005" s="150">
        <v>272.02</v>
      </c>
      <c r="F1005" s="150">
        <v>0</v>
      </c>
      <c r="G1005" s="150">
        <v>0</v>
      </c>
      <c r="H1005" s="150">
        <v>0</v>
      </c>
      <c r="I1005" s="208">
        <f t="shared" si="17"/>
        <v>272.02</v>
      </c>
      <c r="J1005" s="163" t="str">
        <f>VLOOKUP($C1005,'CEDARS School FRPL'!$C$4:$F$2348,4,FALSE)</f>
        <v>Yes</v>
      </c>
      <c r="K1005" s="140"/>
      <c r="L1005" s="140"/>
      <c r="M1005" s="141">
        <f>VLOOKUP($C1005,'CEDARS School FRPL'!$C$4:$F$2348,3,FALSE)</f>
        <v>0.78620000000000001</v>
      </c>
      <c r="O1005" s="199"/>
      <c r="P1005" s="200"/>
    </row>
    <row r="1006" spans="1:16">
      <c r="A1006" s="112" t="s">
        <v>2306</v>
      </c>
      <c r="B1006" s="112" t="s">
        <v>2939</v>
      </c>
      <c r="C1006" s="106">
        <v>5614</v>
      </c>
      <c r="D1006" s="106" t="s">
        <v>3237</v>
      </c>
      <c r="E1006" s="150">
        <v>64.84</v>
      </c>
      <c r="F1006" s="150">
        <v>0</v>
      </c>
      <c r="G1006" s="150">
        <v>0</v>
      </c>
      <c r="H1006" s="150">
        <v>0</v>
      </c>
      <c r="I1006" s="208">
        <f t="shared" si="17"/>
        <v>64.84</v>
      </c>
      <c r="J1006" s="163" t="str">
        <f>VLOOKUP($C1006,'CEDARS School FRPL'!$C$4:$F$2348,4,FALSE)</f>
        <v>No</v>
      </c>
      <c r="K1006" s="140"/>
      <c r="L1006" s="140"/>
      <c r="M1006" s="141">
        <f>VLOOKUP($C1006,'CEDARS School FRPL'!$C$4:$F$2348,3,FALSE)</f>
        <v>0.48480000000000001</v>
      </c>
      <c r="O1006" s="199"/>
      <c r="P1006" s="200"/>
    </row>
    <row r="1007" spans="1:16">
      <c r="A1007" s="112" t="s">
        <v>2306</v>
      </c>
      <c r="B1007" s="112" t="s">
        <v>2939</v>
      </c>
      <c r="C1007" s="106">
        <v>3151</v>
      </c>
      <c r="D1007" s="106" t="s">
        <v>305</v>
      </c>
      <c r="E1007" s="150">
        <v>767.98</v>
      </c>
      <c r="F1007" s="150">
        <v>93.07</v>
      </c>
      <c r="G1007" s="150">
        <v>0</v>
      </c>
      <c r="H1007" s="150">
        <v>0</v>
      </c>
      <c r="I1007" s="208">
        <f t="shared" si="17"/>
        <v>861.05</v>
      </c>
      <c r="J1007" s="163" t="str">
        <f>VLOOKUP($C1007,'CEDARS School FRPL'!$C$4:$F$2348,4,FALSE)</f>
        <v>No</v>
      </c>
      <c r="K1007" s="140"/>
      <c r="L1007" s="140"/>
      <c r="M1007" s="141">
        <f>VLOOKUP($C1007,'CEDARS School FRPL'!$C$4:$F$2348,3,FALSE)</f>
        <v>0.45500000000000002</v>
      </c>
      <c r="O1007" s="199"/>
      <c r="P1007" s="200"/>
    </row>
    <row r="1008" spans="1:16">
      <c r="A1008" s="112" t="s">
        <v>2306</v>
      </c>
      <c r="B1008" s="112" t="s">
        <v>2939</v>
      </c>
      <c r="C1008" s="106">
        <v>3658</v>
      </c>
      <c r="D1008" s="106" t="s">
        <v>307</v>
      </c>
      <c r="E1008" s="150">
        <v>366.32</v>
      </c>
      <c r="F1008" s="150">
        <v>0</v>
      </c>
      <c r="G1008" s="150">
        <v>0</v>
      </c>
      <c r="H1008" s="150">
        <v>0</v>
      </c>
      <c r="I1008" s="208">
        <f t="shared" si="17"/>
        <v>366.32</v>
      </c>
      <c r="J1008" s="163" t="str">
        <f>VLOOKUP($C1008,'CEDARS School FRPL'!$C$4:$F$2348,4,FALSE)</f>
        <v>Yes</v>
      </c>
      <c r="K1008" s="140"/>
      <c r="L1008" s="140"/>
      <c r="M1008" s="141">
        <f>VLOOKUP($C1008,'CEDARS School FRPL'!$C$4:$F$2348,3,FALSE)</f>
        <v>0.70440000000000003</v>
      </c>
      <c r="O1008" s="199"/>
      <c r="P1008" s="200"/>
    </row>
    <row r="1009" spans="1:16">
      <c r="A1009" s="112" t="s">
        <v>2306</v>
      </c>
      <c r="B1009" s="112" t="s">
        <v>2939</v>
      </c>
      <c r="C1009" s="106">
        <v>2831</v>
      </c>
      <c r="D1009" s="106" t="s">
        <v>302</v>
      </c>
      <c r="E1009" s="150">
        <v>564.58000000000004</v>
      </c>
      <c r="F1009" s="150">
        <v>0</v>
      </c>
      <c r="G1009" s="150">
        <v>0</v>
      </c>
      <c r="H1009" s="150">
        <v>0</v>
      </c>
      <c r="I1009" s="208">
        <f t="shared" si="17"/>
        <v>564.58000000000004</v>
      </c>
      <c r="J1009" s="163" t="str">
        <f>VLOOKUP($C1009,'CEDARS School FRPL'!$C$4:$F$2348,4,FALSE)</f>
        <v>Yes</v>
      </c>
      <c r="K1009" s="140"/>
      <c r="L1009" s="140"/>
      <c r="M1009" s="141">
        <f>VLOOKUP($C1009,'CEDARS School FRPL'!$C$4:$F$2348,3,FALSE)</f>
        <v>0.74729999999999996</v>
      </c>
      <c r="O1009" s="199"/>
      <c r="P1009" s="200"/>
    </row>
    <row r="1010" spans="1:16">
      <c r="A1010" s="112" t="s">
        <v>2306</v>
      </c>
      <c r="B1010" s="112" t="s">
        <v>2939</v>
      </c>
      <c r="C1010" s="106">
        <v>4574</v>
      </c>
      <c r="D1010" s="106" t="s">
        <v>308</v>
      </c>
      <c r="E1010" s="150">
        <v>421.29</v>
      </c>
      <c r="F1010" s="150">
        <v>0</v>
      </c>
      <c r="G1010" s="150">
        <v>0</v>
      </c>
      <c r="H1010" s="150">
        <v>0</v>
      </c>
      <c r="I1010" s="208">
        <f t="shared" si="17"/>
        <v>421.29</v>
      </c>
      <c r="J1010" s="163" t="str">
        <f>VLOOKUP($C1010,'CEDARS School FRPL'!$C$4:$F$2348,4,FALSE)</f>
        <v>Yes</v>
      </c>
      <c r="K1010" s="140"/>
      <c r="L1010" s="140"/>
      <c r="M1010" s="141">
        <f>VLOOKUP($C1010,'CEDARS School FRPL'!$C$4:$F$2348,3,FALSE)</f>
        <v>0.51119999999999999</v>
      </c>
      <c r="O1010" s="199"/>
      <c r="P1010" s="200"/>
    </row>
    <row r="1011" spans="1:16">
      <c r="A1011" s="112" t="s">
        <v>2306</v>
      </c>
      <c r="B1011" s="112" t="s">
        <v>2939</v>
      </c>
      <c r="C1011" s="106">
        <v>2914</v>
      </c>
      <c r="D1011" s="106" t="s">
        <v>303</v>
      </c>
      <c r="E1011" s="150">
        <v>305.51</v>
      </c>
      <c r="F1011" s="150">
        <v>0</v>
      </c>
      <c r="G1011" s="150">
        <v>0</v>
      </c>
      <c r="H1011" s="150">
        <v>0</v>
      </c>
      <c r="I1011" s="208">
        <f t="shared" si="17"/>
        <v>305.51</v>
      </c>
      <c r="J1011" s="163" t="str">
        <f>VLOOKUP($C1011,'CEDARS School FRPL'!$C$4:$F$2348,4,FALSE)</f>
        <v>Yes</v>
      </c>
      <c r="K1011" s="140"/>
      <c r="L1011" s="140"/>
      <c r="M1011" s="141">
        <f>VLOOKUP($C1011,'CEDARS School FRPL'!$C$4:$F$2348,3,FALSE)</f>
        <v>0.753</v>
      </c>
      <c r="O1011" s="199"/>
      <c r="P1011" s="200"/>
    </row>
    <row r="1012" spans="1:16">
      <c r="A1012" s="112" t="s">
        <v>2306</v>
      </c>
      <c r="B1012" s="112" t="s">
        <v>2939</v>
      </c>
      <c r="C1012" s="106">
        <v>2726</v>
      </c>
      <c r="D1012" s="106" t="s">
        <v>301</v>
      </c>
      <c r="E1012" s="150">
        <v>337.11</v>
      </c>
      <c r="F1012" s="150">
        <v>0</v>
      </c>
      <c r="G1012" s="150">
        <v>0</v>
      </c>
      <c r="H1012" s="150">
        <v>0</v>
      </c>
      <c r="I1012" s="208">
        <f t="shared" si="17"/>
        <v>337.11</v>
      </c>
      <c r="J1012" s="163" t="str">
        <f>VLOOKUP($C1012,'CEDARS School FRPL'!$C$4:$F$2348,4,FALSE)</f>
        <v>Yes</v>
      </c>
      <c r="K1012" s="140"/>
      <c r="L1012" s="140"/>
      <c r="M1012" s="141">
        <f>VLOOKUP($C1012,'CEDARS School FRPL'!$C$4:$F$2348,3,FALSE)</f>
        <v>0.72799999999999998</v>
      </c>
      <c r="O1012" s="199"/>
      <c r="P1012" s="200"/>
    </row>
    <row r="1013" spans="1:16">
      <c r="A1013" s="112" t="s">
        <v>2306</v>
      </c>
      <c r="B1013" s="112" t="s">
        <v>2939</v>
      </c>
      <c r="C1013" s="106">
        <v>2416</v>
      </c>
      <c r="D1013" s="106" t="s">
        <v>300</v>
      </c>
      <c r="E1013" s="150">
        <v>828.74</v>
      </c>
      <c r="F1013" s="150">
        <v>68.19</v>
      </c>
      <c r="G1013" s="150">
        <v>0</v>
      </c>
      <c r="H1013" s="150">
        <v>0</v>
      </c>
      <c r="I1013" s="208">
        <f t="shared" si="17"/>
        <v>896.93000000000006</v>
      </c>
      <c r="J1013" s="163" t="str">
        <f>VLOOKUP($C1013,'CEDARS School FRPL'!$C$4:$F$2348,4,FALSE)</f>
        <v>Yes</v>
      </c>
      <c r="K1013" s="140"/>
      <c r="L1013" s="140"/>
      <c r="M1013" s="141">
        <f>VLOOKUP($C1013,'CEDARS School FRPL'!$C$4:$F$2348,3,FALSE)</f>
        <v>0.63480000000000003</v>
      </c>
      <c r="O1013" s="199"/>
      <c r="P1013" s="200"/>
    </row>
    <row r="1014" spans="1:16">
      <c r="A1014" s="112" t="s">
        <v>2306</v>
      </c>
      <c r="B1014" s="112" t="s">
        <v>2939</v>
      </c>
      <c r="C1014" s="106">
        <v>3019</v>
      </c>
      <c r="D1014" s="106" t="s">
        <v>304</v>
      </c>
      <c r="E1014" s="150">
        <v>423.74</v>
      </c>
      <c r="F1014" s="150">
        <v>0</v>
      </c>
      <c r="G1014" s="150">
        <v>0</v>
      </c>
      <c r="H1014" s="150">
        <v>0</v>
      </c>
      <c r="I1014" s="208">
        <f t="shared" si="17"/>
        <v>423.74</v>
      </c>
      <c r="J1014" s="163" t="str">
        <f>VLOOKUP($C1014,'CEDARS School FRPL'!$C$4:$F$2348,4,FALSE)</f>
        <v>No</v>
      </c>
      <c r="K1014" s="140"/>
      <c r="L1014" s="140"/>
      <c r="M1014" s="141">
        <f>VLOOKUP($C1014,'CEDARS School FRPL'!$C$4:$F$2348,3,FALSE)</f>
        <v>0.41289999999999999</v>
      </c>
      <c r="O1014" s="199"/>
      <c r="P1014" s="200"/>
    </row>
    <row r="1015" spans="1:16">
      <c r="A1015" s="112" t="s">
        <v>2306</v>
      </c>
      <c r="B1015" s="112" t="s">
        <v>2939</v>
      </c>
      <c r="C1015" s="106">
        <v>2370</v>
      </c>
      <c r="D1015" s="106" t="s">
        <v>299</v>
      </c>
      <c r="E1015" s="150">
        <v>339.83</v>
      </c>
      <c r="F1015" s="150">
        <v>0</v>
      </c>
      <c r="G1015" s="150">
        <v>0</v>
      </c>
      <c r="H1015" s="150">
        <v>0</v>
      </c>
      <c r="I1015" s="208">
        <f t="shared" si="17"/>
        <v>339.83</v>
      </c>
      <c r="J1015" s="163" t="str">
        <f>VLOOKUP($C1015,'CEDARS School FRPL'!$C$4:$F$2348,4,FALSE)</f>
        <v>Yes</v>
      </c>
      <c r="K1015" s="140"/>
      <c r="L1015" s="140"/>
      <c r="M1015" s="141">
        <f>VLOOKUP($C1015,'CEDARS School FRPL'!$C$4:$F$2348,3,FALSE)</f>
        <v>0.8609</v>
      </c>
      <c r="O1015" s="199"/>
      <c r="P1015" s="200"/>
    </row>
    <row r="1016" spans="1:16">
      <c r="A1016" s="112" t="s">
        <v>2519</v>
      </c>
      <c r="B1016" s="112" t="s">
        <v>2940</v>
      </c>
      <c r="C1016" s="106">
        <v>2480</v>
      </c>
      <c r="D1016" s="106" t="s">
        <v>1952</v>
      </c>
      <c r="E1016" s="150">
        <v>99.3</v>
      </c>
      <c r="F1016" s="150">
        <v>0</v>
      </c>
      <c r="G1016" s="150">
        <v>0</v>
      </c>
      <c r="H1016" s="150">
        <v>0</v>
      </c>
      <c r="I1016" s="208">
        <f t="shared" si="17"/>
        <v>99.3</v>
      </c>
      <c r="J1016" s="163" t="str">
        <f>VLOOKUP($C1016,'CEDARS School FRPL'!$C$4:$F$2348,4,FALSE)</f>
        <v>Yes</v>
      </c>
      <c r="K1016" s="140"/>
      <c r="L1016" s="140"/>
      <c r="M1016" s="141">
        <f>VLOOKUP($C1016,'CEDARS School FRPL'!$C$4:$F$2348,3,FALSE)</f>
        <v>0.72430000000000005</v>
      </c>
      <c r="O1016" s="199"/>
      <c r="P1016" s="200"/>
    </row>
    <row r="1017" spans="1:16">
      <c r="A1017" s="112" t="s">
        <v>2519</v>
      </c>
      <c r="B1017" s="112" t="s">
        <v>2940</v>
      </c>
      <c r="C1017" s="106">
        <v>1922</v>
      </c>
      <c r="D1017" s="106" t="s">
        <v>1951</v>
      </c>
      <c r="E1017" s="150">
        <v>159.94</v>
      </c>
      <c r="F1017" s="150">
        <v>0</v>
      </c>
      <c r="G1017" s="150">
        <v>0</v>
      </c>
      <c r="H1017" s="150">
        <v>0</v>
      </c>
      <c r="I1017" s="208">
        <f t="shared" si="17"/>
        <v>159.94</v>
      </c>
      <c r="J1017" s="163" t="str">
        <f>VLOOKUP($C1017,'CEDARS School FRPL'!$C$4:$F$2348,4,FALSE)</f>
        <v>No</v>
      </c>
      <c r="K1017" s="140"/>
      <c r="L1017" s="140"/>
      <c r="M1017" s="141">
        <f>VLOOKUP($C1017,'CEDARS School FRPL'!$C$4:$F$2348,3,FALSE)</f>
        <v>0.26400000000000001</v>
      </c>
      <c r="O1017" s="199"/>
      <c r="P1017" s="200"/>
    </row>
    <row r="1018" spans="1:16">
      <c r="A1018" s="112" t="s">
        <v>2469</v>
      </c>
      <c r="B1018" s="112" t="s">
        <v>2941</v>
      </c>
      <c r="C1018" s="106">
        <v>4178</v>
      </c>
      <c r="D1018" s="106" t="s">
        <v>1544</v>
      </c>
      <c r="E1018" s="150">
        <v>5.9</v>
      </c>
      <c r="F1018" s="150">
        <v>0</v>
      </c>
      <c r="G1018" s="150">
        <v>0</v>
      </c>
      <c r="H1018" s="150">
        <v>0</v>
      </c>
      <c r="I1018" s="208">
        <f t="shared" si="17"/>
        <v>5.9</v>
      </c>
      <c r="J1018" s="163" t="str">
        <f>VLOOKUP($C1018,'CEDARS School FRPL'!$C$4:$F$2348,4,FALSE)</f>
        <v>No</v>
      </c>
      <c r="K1018" s="140"/>
      <c r="L1018" s="140"/>
      <c r="M1018" s="141">
        <f>VLOOKUP($C1018,'CEDARS School FRPL'!$C$4:$F$2348,3,FALSE)</f>
        <v>0</v>
      </c>
      <c r="O1018" s="199"/>
      <c r="P1018" s="200"/>
    </row>
    <row r="1019" spans="1:16">
      <c r="A1019" s="112" t="s">
        <v>2469</v>
      </c>
      <c r="B1019" s="112" t="s">
        <v>2941</v>
      </c>
      <c r="C1019" s="106">
        <v>4107</v>
      </c>
      <c r="D1019" s="106" t="s">
        <v>1543</v>
      </c>
      <c r="E1019" s="150">
        <v>103.53</v>
      </c>
      <c r="F1019" s="150">
        <v>0</v>
      </c>
      <c r="G1019" s="150">
        <v>0</v>
      </c>
      <c r="H1019" s="150">
        <v>0</v>
      </c>
      <c r="I1019" s="208">
        <f t="shared" si="17"/>
        <v>103.53</v>
      </c>
      <c r="J1019" s="163" t="str">
        <f>VLOOKUP($C1019,'CEDARS School FRPL'!$C$4:$F$2348,4,FALSE)</f>
        <v>No</v>
      </c>
      <c r="K1019" s="140"/>
      <c r="L1019" s="140"/>
      <c r="M1019" s="141">
        <f>VLOOKUP($C1019,'CEDARS School FRPL'!$C$4:$F$2348,3,FALSE)</f>
        <v>0.44109999999999999</v>
      </c>
      <c r="O1019" s="199"/>
      <c r="P1019" s="200"/>
    </row>
    <row r="1020" spans="1:16">
      <c r="A1020" s="112" t="s">
        <v>2469</v>
      </c>
      <c r="B1020" s="112" t="s">
        <v>2941</v>
      </c>
      <c r="C1020" s="106">
        <v>2632</v>
      </c>
      <c r="D1020" s="106" t="s">
        <v>1542</v>
      </c>
      <c r="E1020" s="150">
        <v>119.58</v>
      </c>
      <c r="F1020" s="150">
        <v>4.3600000000000003</v>
      </c>
      <c r="G1020" s="150">
        <v>0</v>
      </c>
      <c r="H1020" s="150">
        <v>0</v>
      </c>
      <c r="I1020" s="208">
        <f t="shared" si="17"/>
        <v>123.94</v>
      </c>
      <c r="J1020" s="163" t="str">
        <f>VLOOKUP($C1020,'CEDARS School FRPL'!$C$4:$F$2348,4,FALSE)</f>
        <v>No</v>
      </c>
      <c r="K1020" s="132"/>
      <c r="L1020" s="132"/>
      <c r="M1020" s="141">
        <f>VLOOKUP($C1020,'CEDARS School FRPL'!$C$4:$F$2348,3,FALSE)</f>
        <v>0.46710000000000002</v>
      </c>
      <c r="O1020" s="199"/>
      <c r="P1020" s="200"/>
    </row>
    <row r="1021" spans="1:16">
      <c r="A1021" s="112" t="s">
        <v>3198</v>
      </c>
      <c r="B1021" s="129" t="s">
        <v>3336</v>
      </c>
      <c r="C1021" s="106">
        <v>5609</v>
      </c>
      <c r="D1021" s="106" t="s">
        <v>3239</v>
      </c>
      <c r="E1021" s="150">
        <v>36.340000000000003</v>
      </c>
      <c r="F1021" s="150">
        <v>0</v>
      </c>
      <c r="G1021" s="150">
        <v>0.4</v>
      </c>
      <c r="H1021" s="150">
        <v>0</v>
      </c>
      <c r="I1021" s="208">
        <f t="shared" si="17"/>
        <v>36.74</v>
      </c>
      <c r="J1021" s="163" t="str">
        <f>VLOOKUP($C1021,'CEDARS School FRPL'!$C$4:$F$2348,4,FALSE)</f>
        <v>Yes</v>
      </c>
      <c r="K1021" s="140"/>
      <c r="L1021" s="140"/>
      <c r="M1021" s="141">
        <f>VLOOKUP($C1021,'CEDARS School FRPL'!$C$4:$F$2348,3,FALSE)</f>
        <v>0.90629999999999999</v>
      </c>
      <c r="O1021" s="199"/>
      <c r="P1021" s="200"/>
    </row>
    <row r="1022" spans="1:16">
      <c r="A1022" s="112" t="s">
        <v>2550</v>
      </c>
      <c r="B1022" s="112" t="s">
        <v>2942</v>
      </c>
      <c r="C1022" s="106">
        <v>5373</v>
      </c>
      <c r="D1022" s="106" t="s">
        <v>2139</v>
      </c>
      <c r="E1022" s="150">
        <v>395.68</v>
      </c>
      <c r="F1022" s="150">
        <v>1.2799999999999998</v>
      </c>
      <c r="G1022" s="150">
        <v>0</v>
      </c>
      <c r="H1022" s="150">
        <v>0</v>
      </c>
      <c r="I1022" s="208">
        <f t="shared" si="17"/>
        <v>396.96</v>
      </c>
      <c r="J1022" s="163" t="str">
        <f>VLOOKUP($C1022,'CEDARS School FRPL'!$C$4:$F$2348,4,FALSE)</f>
        <v>Yes</v>
      </c>
      <c r="K1022" s="140"/>
      <c r="L1022" s="140"/>
      <c r="M1022" s="141">
        <f>VLOOKUP($C1022,'CEDARS School FRPL'!$C$4:$F$2348,3,FALSE)</f>
        <v>0.84160000000000001</v>
      </c>
      <c r="O1022" s="199"/>
      <c r="P1022" s="200"/>
    </row>
    <row r="1023" spans="1:16">
      <c r="A1023" s="112" t="s">
        <v>2403</v>
      </c>
      <c r="B1023" s="112" t="s">
        <v>2943</v>
      </c>
      <c r="C1023" s="106">
        <v>3049</v>
      </c>
      <c r="D1023" s="106" t="s">
        <v>1135</v>
      </c>
      <c r="E1023" s="150">
        <v>98.9</v>
      </c>
      <c r="F1023" s="150">
        <v>0</v>
      </c>
      <c r="G1023" s="150">
        <v>0</v>
      </c>
      <c r="H1023" s="150">
        <v>0</v>
      </c>
      <c r="I1023" s="208">
        <f t="shared" si="17"/>
        <v>98.9</v>
      </c>
      <c r="J1023" s="163" t="str">
        <f>VLOOKUP($C1023,'CEDARS School FRPL'!$C$4:$F$2348,4,FALSE)</f>
        <v>Yes</v>
      </c>
      <c r="M1023" s="141">
        <f>VLOOKUP($C1023,'CEDARS School FRPL'!$C$4:$F$2348,3,FALSE)</f>
        <v>0.63249999999999995</v>
      </c>
      <c r="O1023" s="199"/>
      <c r="P1023" s="200"/>
    </row>
    <row r="1024" spans="1:16">
      <c r="A1024" s="112" t="s">
        <v>2403</v>
      </c>
      <c r="B1024" s="112" t="s">
        <v>2943</v>
      </c>
      <c r="C1024" s="106">
        <v>3111</v>
      </c>
      <c r="D1024" s="106" t="s">
        <v>1136</v>
      </c>
      <c r="E1024" s="150">
        <v>54.87</v>
      </c>
      <c r="F1024" s="150">
        <v>9.0299999999999994</v>
      </c>
      <c r="G1024" s="150">
        <v>0</v>
      </c>
      <c r="H1024" s="150">
        <v>0</v>
      </c>
      <c r="I1024" s="208">
        <f t="shared" si="17"/>
        <v>63.9</v>
      </c>
      <c r="J1024" s="163" t="str">
        <f>VLOOKUP($C1024,'CEDARS School FRPL'!$C$4:$F$2348,4,FALSE)</f>
        <v>Yes</v>
      </c>
      <c r="K1024" s="140"/>
      <c r="L1024" s="140"/>
      <c r="M1024" s="141">
        <f>VLOOKUP($C1024,'CEDARS School FRPL'!$C$4:$F$2348,3,FALSE)</f>
        <v>0.58199999999999996</v>
      </c>
      <c r="O1024" s="199"/>
      <c r="P1024" s="200"/>
    </row>
    <row r="1025" spans="1:16">
      <c r="A1025" s="112" t="s">
        <v>2403</v>
      </c>
      <c r="B1025" s="112" t="s">
        <v>2943</v>
      </c>
      <c r="C1025" s="106">
        <v>3643</v>
      </c>
      <c r="D1025" s="106" t="s">
        <v>1137</v>
      </c>
      <c r="E1025" s="150">
        <v>45.91</v>
      </c>
      <c r="F1025" s="150">
        <v>0</v>
      </c>
      <c r="G1025" s="150">
        <v>0</v>
      </c>
      <c r="H1025" s="150">
        <v>0</v>
      </c>
      <c r="I1025" s="208">
        <f t="shared" si="17"/>
        <v>45.91</v>
      </c>
      <c r="J1025" s="163" t="str">
        <f>VLOOKUP($C1025,'CEDARS School FRPL'!$C$4:$F$2348,4,FALSE)</f>
        <v>Yes</v>
      </c>
      <c r="K1025" s="140"/>
      <c r="L1025" s="140"/>
      <c r="M1025" s="141">
        <f>VLOOKUP($C1025,'CEDARS School FRPL'!$C$4:$F$2348,3,FALSE)</f>
        <v>0.6603</v>
      </c>
      <c r="O1025" s="199"/>
      <c r="P1025" s="200"/>
    </row>
    <row r="1026" spans="1:16">
      <c r="A1026" s="112" t="s">
        <v>2546</v>
      </c>
      <c r="B1026" s="112" t="s">
        <v>2944</v>
      </c>
      <c r="C1026" s="106">
        <v>3417</v>
      </c>
      <c r="D1026" s="106" t="s">
        <v>2116</v>
      </c>
      <c r="E1026" s="150">
        <v>372.07</v>
      </c>
      <c r="F1026" s="150">
        <v>0</v>
      </c>
      <c r="G1026" s="150">
        <v>0</v>
      </c>
      <c r="H1026" s="150">
        <v>0</v>
      </c>
      <c r="I1026" s="208">
        <f t="shared" si="17"/>
        <v>372.07</v>
      </c>
      <c r="J1026" s="163" t="str">
        <f>VLOOKUP($C1026,'CEDARS School FRPL'!$C$4:$F$2348,4,FALSE)</f>
        <v>No</v>
      </c>
      <c r="K1026" s="140"/>
      <c r="L1026" s="140"/>
      <c r="M1026" s="141">
        <f>VLOOKUP($C1026,'CEDARS School FRPL'!$C$4:$F$2348,3,FALSE)</f>
        <v>0.4224</v>
      </c>
      <c r="O1026" s="199"/>
      <c r="P1026" s="200"/>
    </row>
    <row r="1027" spans="1:16">
      <c r="A1027" s="106" t="s">
        <v>2546</v>
      </c>
      <c r="B1027" s="201" t="s">
        <v>2944</v>
      </c>
      <c r="C1027" s="106">
        <v>5466</v>
      </c>
      <c r="D1027" s="106" t="s">
        <v>2945</v>
      </c>
      <c r="E1027" s="150">
        <v>0</v>
      </c>
      <c r="F1027" s="150">
        <v>0</v>
      </c>
      <c r="G1027" s="150">
        <v>0</v>
      </c>
      <c r="H1027" s="150">
        <v>0</v>
      </c>
      <c r="I1027" s="208">
        <f t="shared" si="17"/>
        <v>0</v>
      </c>
      <c r="J1027" s="163" t="str">
        <f>VLOOKUP($C1027,'CEDARS School FRPL'!$C$4:$F$2348,4,FALSE)</f>
        <v>No</v>
      </c>
      <c r="K1027" s="140"/>
      <c r="L1027" s="140"/>
      <c r="M1027" s="141">
        <f>VLOOKUP($C1027,'CEDARS School FRPL'!$C$4:$F$2348,3,FALSE)</f>
        <v>0</v>
      </c>
      <c r="N1027" s="141" t="s">
        <v>3345</v>
      </c>
      <c r="O1027" s="199"/>
      <c r="P1027" s="200"/>
    </row>
    <row r="1028" spans="1:16">
      <c r="A1028" s="112" t="s">
        <v>2546</v>
      </c>
      <c r="B1028" s="112" t="s">
        <v>2944</v>
      </c>
      <c r="C1028" s="106">
        <v>4324</v>
      </c>
      <c r="D1028" s="106" t="s">
        <v>2118</v>
      </c>
      <c r="E1028" s="150">
        <v>420.96</v>
      </c>
      <c r="F1028" s="150">
        <v>0</v>
      </c>
      <c r="G1028" s="150">
        <v>0</v>
      </c>
      <c r="H1028" s="150">
        <v>0</v>
      </c>
      <c r="I1028" s="208">
        <f t="shared" ref="I1028:I1091" si="18">SUM(E1028:H1028)</f>
        <v>420.96</v>
      </c>
      <c r="J1028" s="163" t="str">
        <f>VLOOKUP($C1028,'CEDARS School FRPL'!$C$4:$F$2348,4,FALSE)</f>
        <v>No</v>
      </c>
      <c r="K1028" s="132"/>
      <c r="L1028" s="132"/>
      <c r="M1028" s="141">
        <f>VLOOKUP($C1028,'CEDARS School FRPL'!$C$4:$F$2348,3,FALSE)</f>
        <v>0.29549999999999998</v>
      </c>
      <c r="O1028" s="199"/>
      <c r="P1028" s="200"/>
    </row>
    <row r="1029" spans="1:16">
      <c r="A1029" s="112" t="s">
        <v>2546</v>
      </c>
      <c r="B1029" s="112" t="s">
        <v>2944</v>
      </c>
      <c r="C1029" s="106">
        <v>1983</v>
      </c>
      <c r="D1029" s="106" t="s">
        <v>2114</v>
      </c>
      <c r="E1029" s="150">
        <v>440.19</v>
      </c>
      <c r="F1029" s="150">
        <v>15.59</v>
      </c>
      <c r="G1029" s="150">
        <v>0</v>
      </c>
      <c r="H1029" s="150">
        <v>0</v>
      </c>
      <c r="I1029" s="208">
        <f t="shared" si="18"/>
        <v>455.78</v>
      </c>
      <c r="J1029" s="163" t="str">
        <f>VLOOKUP($C1029,'CEDARS School FRPL'!$C$4:$F$2348,4,FALSE)</f>
        <v>No</v>
      </c>
      <c r="K1029" s="140"/>
      <c r="L1029" s="140"/>
      <c r="M1029" s="141">
        <f>VLOOKUP($C1029,'CEDARS School FRPL'!$C$4:$F$2348,3,FALSE)</f>
        <v>7.2999999999999995E-2</v>
      </c>
      <c r="O1029" s="199"/>
      <c r="P1029" s="200"/>
    </row>
    <row r="1030" spans="1:16">
      <c r="A1030" s="112" t="s">
        <v>2546</v>
      </c>
      <c r="B1030" s="112" t="s">
        <v>2944</v>
      </c>
      <c r="C1030" s="106">
        <v>4201</v>
      </c>
      <c r="D1030" s="106" t="s">
        <v>2117</v>
      </c>
      <c r="E1030" s="150">
        <v>817.04</v>
      </c>
      <c r="F1030" s="150">
        <v>134.32</v>
      </c>
      <c r="G1030" s="150">
        <v>20</v>
      </c>
      <c r="H1030" s="150">
        <v>0</v>
      </c>
      <c r="I1030" s="208">
        <f t="shared" si="18"/>
        <v>971.3599999999999</v>
      </c>
      <c r="J1030" s="163" t="str">
        <f>VLOOKUP($C1030,'CEDARS School FRPL'!$C$4:$F$2348,4,FALSE)</f>
        <v>No</v>
      </c>
      <c r="K1030" s="140"/>
      <c r="L1030" s="140"/>
      <c r="M1030" s="141">
        <f>VLOOKUP($C1030,'CEDARS School FRPL'!$C$4:$F$2348,3,FALSE)</f>
        <v>0.31419999999999998</v>
      </c>
      <c r="O1030" s="199"/>
      <c r="P1030" s="200"/>
    </row>
    <row r="1031" spans="1:16">
      <c r="A1031" s="112" t="s">
        <v>2546</v>
      </c>
      <c r="B1031" s="112" t="s">
        <v>2944</v>
      </c>
      <c r="C1031" s="106">
        <v>2219</v>
      </c>
      <c r="D1031" s="106" t="s">
        <v>2115</v>
      </c>
      <c r="E1031" s="150">
        <v>622.88</v>
      </c>
      <c r="F1031" s="150">
        <v>0</v>
      </c>
      <c r="G1031" s="150">
        <v>0</v>
      </c>
      <c r="H1031" s="150">
        <v>0</v>
      </c>
      <c r="I1031" s="208">
        <f t="shared" si="18"/>
        <v>622.88</v>
      </c>
      <c r="J1031" s="163" t="str">
        <f>VLOOKUP($C1031,'CEDARS School FRPL'!$C$4:$F$2348,4,FALSE)</f>
        <v>No</v>
      </c>
      <c r="M1031" s="141">
        <f>VLOOKUP($C1031,'CEDARS School FRPL'!$C$4:$F$2348,3,FALSE)</f>
        <v>0.36609999999999998</v>
      </c>
      <c r="O1031" s="199"/>
      <c r="P1031" s="200"/>
    </row>
    <row r="1032" spans="1:16">
      <c r="A1032" s="112" t="s">
        <v>2546</v>
      </c>
      <c r="B1032" s="112" t="s">
        <v>2944</v>
      </c>
      <c r="C1032" s="106">
        <v>4517</v>
      </c>
      <c r="D1032" s="106" t="s">
        <v>2119</v>
      </c>
      <c r="E1032" s="150">
        <v>454.52</v>
      </c>
      <c r="F1032" s="150">
        <v>0</v>
      </c>
      <c r="G1032" s="150">
        <v>0</v>
      </c>
      <c r="H1032" s="150">
        <v>0</v>
      </c>
      <c r="I1032" s="208">
        <f t="shared" si="18"/>
        <v>454.52</v>
      </c>
      <c r="J1032" s="163" t="str">
        <f>VLOOKUP($C1032,'CEDARS School FRPL'!$C$4:$F$2348,4,FALSE)</f>
        <v>No</v>
      </c>
      <c r="K1032" s="140"/>
      <c r="L1032" s="140"/>
      <c r="M1032" s="141">
        <f>VLOOKUP($C1032,'CEDARS School FRPL'!$C$4:$F$2348,3,FALSE)</f>
        <v>0.3453</v>
      </c>
      <c r="O1032" s="199"/>
      <c r="P1032" s="200"/>
    </row>
    <row r="1033" spans="1:16">
      <c r="A1033" s="112" t="s">
        <v>2569</v>
      </c>
      <c r="B1033" s="112" t="s">
        <v>2946</v>
      </c>
      <c r="C1033" s="106">
        <v>3070</v>
      </c>
      <c r="D1033" s="106" t="s">
        <v>2212</v>
      </c>
      <c r="E1033" s="150">
        <v>464.1</v>
      </c>
      <c r="F1033" s="150">
        <v>0</v>
      </c>
      <c r="G1033" s="150">
        <v>0</v>
      </c>
      <c r="H1033" s="150">
        <v>0</v>
      </c>
      <c r="I1033" s="208">
        <f t="shared" si="18"/>
        <v>464.1</v>
      </c>
      <c r="J1033" s="163" t="str">
        <f>VLOOKUP($C1033,'CEDARS School FRPL'!$C$4:$F$2348,4,FALSE)</f>
        <v>Yes</v>
      </c>
      <c r="K1033" s="140"/>
      <c r="L1033" s="140"/>
      <c r="M1033" s="141">
        <f>VLOOKUP($C1033,'CEDARS School FRPL'!$C$4:$F$2348,3,FALSE)</f>
        <v>0.91379999999999995</v>
      </c>
      <c r="O1033" s="199"/>
      <c r="P1033" s="200"/>
    </row>
    <row r="1034" spans="1:16">
      <c r="A1034" s="112" t="s">
        <v>2569</v>
      </c>
      <c r="B1034" s="112" t="s">
        <v>2946</v>
      </c>
      <c r="C1034" s="106">
        <v>5289</v>
      </c>
      <c r="D1034" s="106" t="s">
        <v>2213</v>
      </c>
      <c r="E1034" s="150">
        <v>359.72</v>
      </c>
      <c r="F1034" s="150">
        <v>14.08</v>
      </c>
      <c r="G1034" s="150">
        <v>0.5</v>
      </c>
      <c r="H1034" s="150">
        <v>0</v>
      </c>
      <c r="I1034" s="208">
        <f t="shared" si="18"/>
        <v>374.3</v>
      </c>
      <c r="J1034" s="163" t="str">
        <f>VLOOKUP($C1034,'CEDARS School FRPL'!$C$4:$F$2348,4,FALSE)</f>
        <v>Yes</v>
      </c>
      <c r="K1034" s="132"/>
      <c r="L1034" s="132"/>
      <c r="M1034" s="141">
        <f>VLOOKUP($C1034,'CEDARS School FRPL'!$C$4:$F$2348,3,FALSE)</f>
        <v>0.91369999999999996</v>
      </c>
      <c r="O1034" s="199"/>
      <c r="P1034" s="200"/>
    </row>
    <row r="1035" spans="1:16">
      <c r="A1035" s="106" t="s">
        <v>2569</v>
      </c>
      <c r="B1035" s="201" t="s">
        <v>2946</v>
      </c>
      <c r="C1035" s="106">
        <v>5443</v>
      </c>
      <c r="D1035" s="106" t="s">
        <v>2947</v>
      </c>
      <c r="E1035" s="150">
        <v>0</v>
      </c>
      <c r="F1035" s="150">
        <v>0</v>
      </c>
      <c r="G1035" s="150">
        <v>3.4</v>
      </c>
      <c r="H1035" s="150">
        <v>0</v>
      </c>
      <c r="I1035" s="208">
        <f t="shared" si="18"/>
        <v>3.4</v>
      </c>
      <c r="J1035" s="163" t="str">
        <f>VLOOKUP($C1035,'CEDARS School FRPL'!$C$4:$F$2348,4,FALSE)</f>
        <v>No</v>
      </c>
      <c r="K1035" s="140"/>
      <c r="L1035" s="140"/>
      <c r="M1035" s="141">
        <f>VLOOKUP($C1035,'CEDARS School FRPL'!$C$4:$F$2348,3,FALSE)</f>
        <v>0</v>
      </c>
      <c r="N1035" s="141" t="s">
        <v>3345</v>
      </c>
      <c r="O1035" s="199"/>
      <c r="P1035" s="200"/>
    </row>
    <row r="1036" spans="1:16">
      <c r="A1036" s="112" t="s">
        <v>2316</v>
      </c>
      <c r="B1036" s="112" t="s">
        <v>2948</v>
      </c>
      <c r="C1036" s="106">
        <v>2233</v>
      </c>
      <c r="D1036" s="106" t="s">
        <v>357</v>
      </c>
      <c r="E1036" s="150">
        <v>87.29</v>
      </c>
      <c r="F1036" s="150">
        <v>0</v>
      </c>
      <c r="G1036" s="150">
        <v>0</v>
      </c>
      <c r="H1036" s="150">
        <v>0</v>
      </c>
      <c r="I1036" s="208">
        <f t="shared" si="18"/>
        <v>87.29</v>
      </c>
      <c r="J1036" s="163" t="str">
        <f>VLOOKUP($C1036,'CEDARS School FRPL'!$C$4:$F$2348,4,FALSE)</f>
        <v>Yes</v>
      </c>
      <c r="K1036" s="140"/>
      <c r="L1036" s="140"/>
      <c r="M1036" s="141">
        <f>VLOOKUP($C1036,'CEDARS School FRPL'!$C$4:$F$2348,3,FALSE)</f>
        <v>0.68479999999999996</v>
      </c>
      <c r="O1036" s="199"/>
      <c r="P1036" s="200"/>
    </row>
    <row r="1037" spans="1:16">
      <c r="A1037" s="112" t="s">
        <v>2281</v>
      </c>
      <c r="B1037" s="112" t="s">
        <v>2949</v>
      </c>
      <c r="C1037" s="106">
        <v>2196</v>
      </c>
      <c r="D1037" s="106" t="s">
        <v>97</v>
      </c>
      <c r="E1037" s="150">
        <v>231.21</v>
      </c>
      <c r="F1037" s="150">
        <v>0</v>
      </c>
      <c r="G1037" s="150">
        <v>0</v>
      </c>
      <c r="H1037" s="150">
        <v>0</v>
      </c>
      <c r="I1037" s="208">
        <f t="shared" si="18"/>
        <v>231.21</v>
      </c>
      <c r="J1037" s="163" t="str">
        <f>VLOOKUP($C1037,'CEDARS School FRPL'!$C$4:$F$2348,4,FALSE)</f>
        <v>Yes</v>
      </c>
      <c r="K1037" s="140"/>
      <c r="L1037" s="140"/>
      <c r="M1037" s="141">
        <f>VLOOKUP($C1037,'CEDARS School FRPL'!$C$4:$F$2348,3,FALSE)</f>
        <v>0.71950000000000003</v>
      </c>
      <c r="O1037" s="199"/>
      <c r="P1037" s="200"/>
    </row>
    <row r="1038" spans="1:16">
      <c r="A1038" s="112" t="s">
        <v>2281</v>
      </c>
      <c r="B1038" s="112" t="s">
        <v>2949</v>
      </c>
      <c r="C1038" s="106">
        <v>2623</v>
      </c>
      <c r="D1038" s="106" t="s">
        <v>98</v>
      </c>
      <c r="E1038" s="150">
        <v>216.31</v>
      </c>
      <c r="F1038" s="150">
        <v>1.6900000000000002</v>
      </c>
      <c r="G1038" s="150">
        <v>0</v>
      </c>
      <c r="H1038" s="150">
        <v>0</v>
      </c>
      <c r="I1038" s="208">
        <f t="shared" si="18"/>
        <v>218</v>
      </c>
      <c r="J1038" s="163" t="str">
        <f>VLOOKUP($C1038,'CEDARS School FRPL'!$C$4:$F$2348,4,FALSE)</f>
        <v>Yes</v>
      </c>
      <c r="K1038" s="140"/>
      <c r="L1038" s="140"/>
      <c r="M1038" s="141">
        <f>VLOOKUP($C1038,'CEDARS School FRPL'!$C$4:$F$2348,3,FALSE)</f>
        <v>0.68049999999999999</v>
      </c>
      <c r="O1038" s="199"/>
      <c r="P1038" s="200"/>
    </row>
    <row r="1039" spans="1:16">
      <c r="A1039" s="112" t="s">
        <v>2281</v>
      </c>
      <c r="B1039" s="112" t="s">
        <v>2949</v>
      </c>
      <c r="C1039" s="106">
        <v>5286</v>
      </c>
      <c r="D1039" s="106" t="s">
        <v>99</v>
      </c>
      <c r="E1039" s="150">
        <v>163.58000000000001</v>
      </c>
      <c r="F1039" s="150">
        <v>0</v>
      </c>
      <c r="G1039" s="150">
        <v>0</v>
      </c>
      <c r="H1039" s="150">
        <v>0</v>
      </c>
      <c r="I1039" s="208">
        <f t="shared" si="18"/>
        <v>163.58000000000001</v>
      </c>
      <c r="J1039" s="163" t="str">
        <f>VLOOKUP($C1039,'CEDARS School FRPL'!$C$4:$F$2348,4,FALSE)</f>
        <v>Yes</v>
      </c>
      <c r="K1039" s="140"/>
      <c r="L1039" s="140"/>
      <c r="M1039" s="141">
        <f>VLOOKUP($C1039,'CEDARS School FRPL'!$C$4:$F$2348,3,FALSE)</f>
        <v>0.68320000000000003</v>
      </c>
      <c r="O1039" s="199"/>
      <c r="P1039" s="200"/>
    </row>
    <row r="1040" spans="1:16">
      <c r="A1040" s="112" t="s">
        <v>2428</v>
      </c>
      <c r="B1040" s="112" t="s">
        <v>2950</v>
      </c>
      <c r="C1040" s="106">
        <v>5444</v>
      </c>
      <c r="D1040" s="106" t="s">
        <v>1219</v>
      </c>
      <c r="E1040" s="150">
        <v>152.55000000000001</v>
      </c>
      <c r="F1040" s="150">
        <v>2.9899999999999998</v>
      </c>
      <c r="G1040" s="150">
        <v>0.8</v>
      </c>
      <c r="H1040" s="150">
        <v>0</v>
      </c>
      <c r="I1040" s="208">
        <f t="shared" si="18"/>
        <v>156.34000000000003</v>
      </c>
      <c r="J1040" s="163" t="str">
        <f>VLOOKUP($C1040,'CEDARS School FRPL'!$C$4:$F$2348,4,FALSE)</f>
        <v>Yes</v>
      </c>
      <c r="K1040" s="140"/>
      <c r="L1040" s="140"/>
      <c r="M1040" s="141">
        <f>VLOOKUP($C1040,'CEDARS School FRPL'!$C$4:$F$2348,3,FALSE)</f>
        <v>0.70289999999999997</v>
      </c>
      <c r="O1040" s="199"/>
      <c r="P1040" s="200"/>
    </row>
    <row r="1041" spans="1:16">
      <c r="A1041" s="112" t="s">
        <v>2428</v>
      </c>
      <c r="B1041" s="112" t="s">
        <v>2950</v>
      </c>
      <c r="C1041" s="106">
        <v>5445</v>
      </c>
      <c r="D1041" s="106" t="s">
        <v>1220</v>
      </c>
      <c r="E1041" s="150">
        <v>1912.05</v>
      </c>
      <c r="F1041" s="150">
        <v>0</v>
      </c>
      <c r="G1041" s="150">
        <v>0</v>
      </c>
      <c r="H1041" s="150">
        <v>0</v>
      </c>
      <c r="I1041" s="208">
        <f t="shared" si="18"/>
        <v>1912.05</v>
      </c>
      <c r="J1041" s="163" t="str">
        <f>VLOOKUP($C1041,'CEDARS School FRPL'!$C$4:$F$2348,4,FALSE)</f>
        <v>No</v>
      </c>
      <c r="K1041" s="140"/>
      <c r="L1041" s="140"/>
      <c r="M1041" s="141">
        <f>VLOOKUP($C1041,'CEDARS School FRPL'!$C$4:$F$2348,3,FALSE)</f>
        <v>0.15129999999999999</v>
      </c>
      <c r="O1041" s="199"/>
      <c r="P1041" s="200"/>
    </row>
    <row r="1042" spans="1:16">
      <c r="A1042" s="112" t="s">
        <v>2523</v>
      </c>
      <c r="B1042" s="112" t="s">
        <v>2951</v>
      </c>
      <c r="C1042" s="106">
        <v>5446</v>
      </c>
      <c r="D1042" s="106" t="s">
        <v>3240</v>
      </c>
      <c r="E1042" s="150">
        <v>60.85</v>
      </c>
      <c r="F1042" s="150">
        <v>0.04</v>
      </c>
      <c r="G1042" s="150">
        <v>0</v>
      </c>
      <c r="H1042" s="150">
        <v>0</v>
      </c>
      <c r="I1042" s="208">
        <f t="shared" si="18"/>
        <v>60.89</v>
      </c>
      <c r="J1042" s="163" t="str">
        <f>VLOOKUP($C1042,'CEDARS School FRPL'!$C$4:$F$2348,4,FALSE)</f>
        <v>Yes</v>
      </c>
      <c r="K1042" s="140"/>
      <c r="L1042" s="140"/>
      <c r="M1042" s="141">
        <f>VLOOKUP($C1042,'CEDARS School FRPL'!$C$4:$F$2348,3,FALSE)</f>
        <v>0.6512</v>
      </c>
      <c r="O1042" s="199"/>
      <c r="P1042" s="200"/>
    </row>
    <row r="1043" spans="1:16">
      <c r="A1043" s="112" t="s">
        <v>2523</v>
      </c>
      <c r="B1043" s="112" t="s">
        <v>2951</v>
      </c>
      <c r="C1043" s="106">
        <v>3311</v>
      </c>
      <c r="D1043" s="106" t="s">
        <v>1961</v>
      </c>
      <c r="E1043" s="150">
        <v>104.99</v>
      </c>
      <c r="F1043" s="150">
        <v>11.32</v>
      </c>
      <c r="G1043" s="150">
        <v>0</v>
      </c>
      <c r="H1043" s="150">
        <v>0</v>
      </c>
      <c r="I1043" s="208">
        <f t="shared" si="18"/>
        <v>116.31</v>
      </c>
      <c r="J1043" s="163" t="str">
        <f>VLOOKUP($C1043,'CEDARS School FRPL'!$C$4:$F$2348,4,FALSE)</f>
        <v>Yes</v>
      </c>
      <c r="K1043" s="140"/>
      <c r="L1043" s="140"/>
      <c r="M1043" s="141">
        <f>VLOOKUP($C1043,'CEDARS School FRPL'!$C$4:$F$2348,3,FALSE)</f>
        <v>0.71509999999999996</v>
      </c>
      <c r="O1043" s="199"/>
      <c r="P1043" s="200"/>
    </row>
    <row r="1044" spans="1:16">
      <c r="A1044" s="112" t="s">
        <v>2523</v>
      </c>
      <c r="B1044" s="112" t="s">
        <v>2951</v>
      </c>
      <c r="C1044" s="106">
        <v>2297</v>
      </c>
      <c r="D1044" s="106" t="s">
        <v>1960</v>
      </c>
      <c r="E1044" s="150">
        <v>150.22</v>
      </c>
      <c r="F1044" s="150">
        <v>0</v>
      </c>
      <c r="G1044" s="150">
        <v>0</v>
      </c>
      <c r="H1044" s="150">
        <v>0</v>
      </c>
      <c r="I1044" s="208">
        <f t="shared" si="18"/>
        <v>150.22</v>
      </c>
      <c r="J1044" s="163" t="str">
        <f>VLOOKUP($C1044,'CEDARS School FRPL'!$C$4:$F$2348,4,FALSE)</f>
        <v>Yes</v>
      </c>
      <c r="K1044" s="140"/>
      <c r="L1044" s="140"/>
      <c r="M1044" s="141">
        <f>VLOOKUP($C1044,'CEDARS School FRPL'!$C$4:$F$2348,3,FALSE)</f>
        <v>0.78790000000000004</v>
      </c>
      <c r="O1044" s="199"/>
      <c r="P1044" s="200"/>
    </row>
    <row r="1045" spans="1:16">
      <c r="A1045" s="112" t="s">
        <v>2523</v>
      </c>
      <c r="B1045" s="112" t="s">
        <v>2951</v>
      </c>
      <c r="C1045" s="106">
        <v>3894</v>
      </c>
      <c r="D1045" s="106" t="s">
        <v>1962</v>
      </c>
      <c r="E1045" s="150">
        <v>93.2</v>
      </c>
      <c r="F1045" s="150">
        <v>0</v>
      </c>
      <c r="G1045" s="150">
        <v>0</v>
      </c>
      <c r="H1045" s="150">
        <v>0</v>
      </c>
      <c r="I1045" s="208">
        <f t="shared" si="18"/>
        <v>93.2</v>
      </c>
      <c r="J1045" s="163" t="str">
        <f>VLOOKUP($C1045,'CEDARS School FRPL'!$C$4:$F$2348,4,FALSE)</f>
        <v>Yes</v>
      </c>
      <c r="K1045" s="140"/>
      <c r="L1045" s="140"/>
      <c r="M1045" s="141">
        <f>VLOOKUP($C1045,'CEDARS School FRPL'!$C$4:$F$2348,3,FALSE)</f>
        <v>0.80479999999999996</v>
      </c>
      <c r="O1045" s="199"/>
      <c r="P1045" s="200"/>
    </row>
    <row r="1046" spans="1:16">
      <c r="A1046" s="112" t="s">
        <v>2488</v>
      </c>
      <c r="B1046" s="112" t="s">
        <v>2952</v>
      </c>
      <c r="C1046" s="106">
        <v>1656</v>
      </c>
      <c r="D1046" s="106" t="s">
        <v>1698</v>
      </c>
      <c r="E1046" s="150">
        <v>172.4</v>
      </c>
      <c r="F1046" s="150">
        <v>0</v>
      </c>
      <c r="G1046" s="150">
        <v>0</v>
      </c>
      <c r="H1046" s="150">
        <v>0</v>
      </c>
      <c r="I1046" s="208">
        <f t="shared" si="18"/>
        <v>172.4</v>
      </c>
      <c r="J1046" s="163" t="str">
        <f>VLOOKUP($C1046,'CEDARS School FRPL'!$C$4:$F$2348,4,FALSE)</f>
        <v>No</v>
      </c>
      <c r="K1046" s="140"/>
      <c r="L1046" s="140"/>
      <c r="M1046" s="141">
        <f>VLOOKUP($C1046,'CEDARS School FRPL'!$C$4:$F$2348,3,FALSE)</f>
        <v>0.29899999999999999</v>
      </c>
      <c r="O1046" s="199"/>
      <c r="P1046" s="200"/>
    </row>
    <row r="1047" spans="1:16">
      <c r="A1047" s="112" t="s">
        <v>2488</v>
      </c>
      <c r="B1047" s="112" t="s">
        <v>2952</v>
      </c>
      <c r="C1047" s="106">
        <v>4454</v>
      </c>
      <c r="D1047" s="106" t="s">
        <v>1711</v>
      </c>
      <c r="E1047" s="150">
        <v>554.27</v>
      </c>
      <c r="F1047" s="150">
        <v>0</v>
      </c>
      <c r="G1047" s="150">
        <v>0</v>
      </c>
      <c r="H1047" s="150">
        <v>0</v>
      </c>
      <c r="I1047" s="208">
        <f t="shared" si="18"/>
        <v>554.27</v>
      </c>
      <c r="J1047" s="163" t="str">
        <f>VLOOKUP($C1047,'CEDARS School FRPL'!$C$4:$F$2348,4,FALSE)</f>
        <v>No</v>
      </c>
      <c r="K1047" s="140"/>
      <c r="L1047" s="140"/>
      <c r="M1047" s="141">
        <f>VLOOKUP($C1047,'CEDARS School FRPL'!$C$4:$F$2348,3,FALSE)</f>
        <v>0.4239</v>
      </c>
      <c r="O1047" s="199"/>
      <c r="P1047" s="200"/>
    </row>
    <row r="1048" spans="1:16">
      <c r="A1048" s="112" t="s">
        <v>2488</v>
      </c>
      <c r="B1048" s="112" t="s">
        <v>2952</v>
      </c>
      <c r="C1048" s="106">
        <v>3059</v>
      </c>
      <c r="D1048" s="106" t="s">
        <v>354</v>
      </c>
      <c r="E1048" s="150">
        <v>367.16</v>
      </c>
      <c r="F1048" s="150">
        <v>0</v>
      </c>
      <c r="G1048" s="150">
        <v>0</v>
      </c>
      <c r="H1048" s="150">
        <v>0</v>
      </c>
      <c r="I1048" s="208">
        <f t="shared" si="18"/>
        <v>367.16</v>
      </c>
      <c r="J1048" s="163" t="str">
        <f>VLOOKUP($C1048,'CEDARS School FRPL'!$C$4:$F$2348,4,FALSE)</f>
        <v>Yes</v>
      </c>
      <c r="K1048" s="140"/>
      <c r="L1048" s="140"/>
      <c r="M1048" s="141">
        <f>VLOOKUP($C1048,'CEDARS School FRPL'!$C$4:$F$2348,3,FALSE)</f>
        <v>0.52969999999999995</v>
      </c>
      <c r="O1048" s="199"/>
      <c r="P1048" s="200"/>
    </row>
    <row r="1049" spans="1:16">
      <c r="A1049" s="112" t="s">
        <v>2488</v>
      </c>
      <c r="B1049" s="112" t="s">
        <v>2952</v>
      </c>
      <c r="C1049" s="106">
        <v>4357</v>
      </c>
      <c r="D1049" s="106" t="s">
        <v>1710</v>
      </c>
      <c r="E1049" s="150">
        <v>837.04</v>
      </c>
      <c r="F1049" s="150">
        <v>0</v>
      </c>
      <c r="G1049" s="150">
        <v>0</v>
      </c>
      <c r="H1049" s="150">
        <v>0</v>
      </c>
      <c r="I1049" s="208">
        <f t="shared" si="18"/>
        <v>837.04</v>
      </c>
      <c r="J1049" s="163" t="str">
        <f>VLOOKUP($C1049,'CEDARS School FRPL'!$C$4:$F$2348,4,FALSE)</f>
        <v>Yes</v>
      </c>
      <c r="K1049" s="140"/>
      <c r="L1049" s="140"/>
      <c r="M1049" s="141">
        <f>VLOOKUP($C1049,'CEDARS School FRPL'!$C$4:$F$2348,3,FALSE)</f>
        <v>0.52290000000000003</v>
      </c>
      <c r="O1049" s="199"/>
      <c r="P1049" s="200"/>
    </row>
    <row r="1050" spans="1:16">
      <c r="A1050" s="112" t="s">
        <v>2488</v>
      </c>
      <c r="B1050" s="112" t="s">
        <v>2952</v>
      </c>
      <c r="C1050" s="106">
        <v>5123</v>
      </c>
      <c r="D1050" s="106" t="s">
        <v>1712</v>
      </c>
      <c r="E1050" s="150">
        <v>392.99</v>
      </c>
      <c r="F1050" s="150">
        <v>0</v>
      </c>
      <c r="G1050" s="150">
        <v>0</v>
      </c>
      <c r="H1050" s="150">
        <v>0</v>
      </c>
      <c r="I1050" s="208">
        <f t="shared" si="18"/>
        <v>392.99</v>
      </c>
      <c r="J1050" s="163" t="str">
        <f>VLOOKUP($C1050,'CEDARS School FRPL'!$C$4:$F$2348,4,FALSE)</f>
        <v>No</v>
      </c>
      <c r="K1050" s="140"/>
      <c r="L1050" s="140"/>
      <c r="M1050" s="141">
        <f>VLOOKUP($C1050,'CEDARS School FRPL'!$C$4:$F$2348,3,FALSE)</f>
        <v>0.41310000000000002</v>
      </c>
      <c r="O1050" s="199"/>
      <c r="P1050" s="200"/>
    </row>
    <row r="1051" spans="1:16">
      <c r="A1051" s="112" t="s">
        <v>2488</v>
      </c>
      <c r="B1051" s="112" t="s">
        <v>2952</v>
      </c>
      <c r="C1051" s="106">
        <v>1657</v>
      </c>
      <c r="D1051" s="106" t="s">
        <v>1699</v>
      </c>
      <c r="E1051" s="150">
        <v>86.91</v>
      </c>
      <c r="F1051" s="150">
        <v>1.3</v>
      </c>
      <c r="G1051" s="150">
        <v>0</v>
      </c>
      <c r="H1051" s="150">
        <v>0</v>
      </c>
      <c r="I1051" s="208">
        <f t="shared" si="18"/>
        <v>88.21</v>
      </c>
      <c r="J1051" s="163" t="str">
        <f>VLOOKUP($C1051,'CEDARS School FRPL'!$C$4:$F$2348,4,FALSE)</f>
        <v>Yes</v>
      </c>
      <c r="K1051" s="140"/>
      <c r="L1051" s="140"/>
      <c r="M1051" s="141">
        <f>VLOOKUP($C1051,'CEDARS School FRPL'!$C$4:$F$2348,3,FALSE)</f>
        <v>0.70509999999999995</v>
      </c>
      <c r="O1051" s="199"/>
      <c r="P1051" s="200"/>
    </row>
    <row r="1052" spans="1:16">
      <c r="A1052" s="112" t="s">
        <v>2488</v>
      </c>
      <c r="B1052" s="112" t="s">
        <v>2952</v>
      </c>
      <c r="C1052" s="106">
        <v>4323</v>
      </c>
      <c r="D1052" s="106" t="s">
        <v>1709</v>
      </c>
      <c r="E1052" s="150">
        <v>462.89</v>
      </c>
      <c r="F1052" s="150">
        <v>0</v>
      </c>
      <c r="G1052" s="150">
        <v>0</v>
      </c>
      <c r="H1052" s="150">
        <v>0</v>
      </c>
      <c r="I1052" s="208">
        <f t="shared" si="18"/>
        <v>462.89</v>
      </c>
      <c r="J1052" s="163" t="str">
        <f>VLOOKUP($C1052,'CEDARS School FRPL'!$C$4:$F$2348,4,FALSE)</f>
        <v>Yes</v>
      </c>
      <c r="K1052" s="140"/>
      <c r="L1052" s="140"/>
      <c r="M1052" s="141">
        <f>VLOOKUP($C1052,'CEDARS School FRPL'!$C$4:$F$2348,3,FALSE)</f>
        <v>0.50370000000000004</v>
      </c>
      <c r="O1052" s="199"/>
      <c r="P1052" s="200"/>
    </row>
    <row r="1053" spans="1:16">
      <c r="A1053" s="112" t="s">
        <v>2488</v>
      </c>
      <c r="B1053" s="112" t="s">
        <v>2952</v>
      </c>
      <c r="C1053" s="106">
        <v>1927</v>
      </c>
      <c r="D1053" s="106" t="s">
        <v>34</v>
      </c>
      <c r="E1053" s="150">
        <v>245.68</v>
      </c>
      <c r="F1053" s="150">
        <v>6.3400000000000007</v>
      </c>
      <c r="G1053" s="150">
        <v>0</v>
      </c>
      <c r="H1053" s="150">
        <v>0</v>
      </c>
      <c r="I1053" s="208">
        <f t="shared" si="18"/>
        <v>252.02</v>
      </c>
      <c r="J1053" s="163" t="str">
        <f>VLOOKUP($C1053,'CEDARS School FRPL'!$C$4:$F$2348,4,FALSE)</f>
        <v>Yes</v>
      </c>
      <c r="K1053" s="140"/>
      <c r="L1053" s="140"/>
      <c r="M1053" s="141">
        <f>VLOOKUP($C1053,'CEDARS School FRPL'!$C$4:$F$2348,3,FALSE)</f>
        <v>0.52449999999999997</v>
      </c>
      <c r="O1053" s="199"/>
      <c r="P1053" s="200"/>
    </row>
    <row r="1054" spans="1:16">
      <c r="A1054" s="112" t="s">
        <v>2488</v>
      </c>
      <c r="B1054" s="112" t="s">
        <v>2952</v>
      </c>
      <c r="C1054" s="106">
        <v>3964</v>
      </c>
      <c r="D1054" s="106" t="s">
        <v>1707</v>
      </c>
      <c r="E1054" s="150">
        <v>382.45</v>
      </c>
      <c r="F1054" s="150">
        <v>0</v>
      </c>
      <c r="G1054" s="150">
        <v>0</v>
      </c>
      <c r="H1054" s="150">
        <v>0</v>
      </c>
      <c r="I1054" s="208">
        <f t="shared" si="18"/>
        <v>382.45</v>
      </c>
      <c r="J1054" s="163" t="str">
        <f>VLOOKUP($C1054,'CEDARS School FRPL'!$C$4:$F$2348,4,FALSE)</f>
        <v>Yes</v>
      </c>
      <c r="K1054" s="140"/>
      <c r="L1054" s="140"/>
      <c r="M1054" s="141">
        <f>VLOOKUP($C1054,'CEDARS School FRPL'!$C$4:$F$2348,3,FALSE)</f>
        <v>0.71560000000000001</v>
      </c>
      <c r="O1054" s="199"/>
      <c r="P1054" s="200"/>
    </row>
    <row r="1055" spans="1:16">
      <c r="A1055" s="112" t="s">
        <v>2488</v>
      </c>
      <c r="B1055" s="112" t="s">
        <v>2952</v>
      </c>
      <c r="C1055" s="106">
        <v>4150</v>
      </c>
      <c r="D1055" s="106" t="s">
        <v>1708</v>
      </c>
      <c r="E1055" s="150">
        <v>332.42</v>
      </c>
      <c r="F1055" s="150">
        <v>0</v>
      </c>
      <c r="G1055" s="150">
        <v>0</v>
      </c>
      <c r="H1055" s="150">
        <v>0</v>
      </c>
      <c r="I1055" s="208">
        <f t="shared" si="18"/>
        <v>332.42</v>
      </c>
      <c r="J1055" s="163" t="str">
        <f>VLOOKUP($C1055,'CEDARS School FRPL'!$C$4:$F$2348,4,FALSE)</f>
        <v>Yes</v>
      </c>
      <c r="K1055" s="140"/>
      <c r="L1055" s="140"/>
      <c r="M1055" s="141">
        <f>VLOOKUP($C1055,'CEDARS School FRPL'!$C$4:$F$2348,3,FALSE)</f>
        <v>0.54039999999999999</v>
      </c>
      <c r="O1055" s="199"/>
      <c r="P1055" s="200"/>
    </row>
    <row r="1056" spans="1:16">
      <c r="A1056" s="112" t="s">
        <v>2488</v>
      </c>
      <c r="B1056" s="112" t="s">
        <v>2952</v>
      </c>
      <c r="C1056" s="106">
        <v>1862</v>
      </c>
      <c r="D1056" s="106" t="s">
        <v>1701</v>
      </c>
      <c r="E1056" s="150">
        <v>184.3</v>
      </c>
      <c r="F1056" s="150">
        <v>0</v>
      </c>
      <c r="G1056" s="150">
        <v>0</v>
      </c>
      <c r="H1056" s="150">
        <v>0</v>
      </c>
      <c r="I1056" s="208">
        <f t="shared" si="18"/>
        <v>184.3</v>
      </c>
      <c r="J1056" s="163" t="str">
        <f>VLOOKUP($C1056,'CEDARS School FRPL'!$C$4:$F$2348,4,FALSE)</f>
        <v>No</v>
      </c>
      <c r="K1056" s="140"/>
      <c r="L1056" s="140"/>
      <c r="M1056" s="141">
        <f>VLOOKUP($C1056,'CEDARS School FRPL'!$C$4:$F$2348,3,FALSE)</f>
        <v>0.19270000000000001</v>
      </c>
      <c r="O1056" s="199"/>
      <c r="P1056" s="200"/>
    </row>
    <row r="1057" spans="1:16">
      <c r="A1057" s="112" t="s">
        <v>2488</v>
      </c>
      <c r="B1057" s="112" t="s">
        <v>2952</v>
      </c>
      <c r="C1057" s="106">
        <v>5478</v>
      </c>
      <c r="D1057" s="106" t="s">
        <v>2748</v>
      </c>
      <c r="E1057" s="150">
        <v>1254.8599999999999</v>
      </c>
      <c r="F1057" s="150">
        <v>170.45000000000002</v>
      </c>
      <c r="G1057" s="150">
        <v>0</v>
      </c>
      <c r="H1057" s="150">
        <v>0</v>
      </c>
      <c r="I1057" s="208">
        <f t="shared" si="18"/>
        <v>1425.31</v>
      </c>
      <c r="J1057" s="163" t="str">
        <f>VLOOKUP($C1057,'CEDARS School FRPL'!$C$4:$F$2348,4,FALSE)</f>
        <v>No</v>
      </c>
      <c r="K1057" s="140"/>
      <c r="L1057" s="140"/>
      <c r="M1057" s="141">
        <f>VLOOKUP($C1057,'CEDARS School FRPL'!$C$4:$F$2348,3,FALSE)</f>
        <v>0.37219999999999998</v>
      </c>
      <c r="O1057" s="199"/>
      <c r="P1057" s="200"/>
    </row>
    <row r="1058" spans="1:16">
      <c r="A1058" s="112" t="s">
        <v>2488</v>
      </c>
      <c r="B1058" s="112" t="s">
        <v>2952</v>
      </c>
      <c r="C1058" s="106">
        <v>3355</v>
      </c>
      <c r="D1058" s="106" t="s">
        <v>1704</v>
      </c>
      <c r="E1058" s="150">
        <v>817.6</v>
      </c>
      <c r="F1058" s="150">
        <v>0</v>
      </c>
      <c r="G1058" s="150">
        <v>0</v>
      </c>
      <c r="H1058" s="150">
        <v>0</v>
      </c>
      <c r="I1058" s="208">
        <f t="shared" si="18"/>
        <v>817.6</v>
      </c>
      <c r="J1058" s="163" t="str">
        <f>VLOOKUP($C1058,'CEDARS School FRPL'!$C$4:$F$2348,4,FALSE)</f>
        <v>Yes</v>
      </c>
      <c r="K1058" s="140"/>
      <c r="L1058" s="140"/>
      <c r="M1058" s="141">
        <f>VLOOKUP($C1058,'CEDARS School FRPL'!$C$4:$F$2348,3,FALSE)</f>
        <v>0.54239999999999999</v>
      </c>
      <c r="O1058" s="199"/>
      <c r="P1058" s="200"/>
    </row>
    <row r="1059" spans="1:16">
      <c r="A1059" s="112" t="s">
        <v>2488</v>
      </c>
      <c r="B1059" s="112" t="s">
        <v>2952</v>
      </c>
      <c r="C1059" s="106">
        <v>5402</v>
      </c>
      <c r="D1059" s="106" t="s">
        <v>1715</v>
      </c>
      <c r="E1059" s="150">
        <v>0</v>
      </c>
      <c r="F1059" s="150">
        <v>0.22</v>
      </c>
      <c r="G1059" s="150">
        <v>89.92</v>
      </c>
      <c r="H1059" s="150">
        <v>0</v>
      </c>
      <c r="I1059" s="208">
        <f t="shared" si="18"/>
        <v>90.14</v>
      </c>
      <c r="J1059" s="163" t="str">
        <f>VLOOKUP($C1059,'CEDARS School FRPL'!$C$4:$F$2348,4,FALSE)</f>
        <v>Yes</v>
      </c>
      <c r="K1059" s="140"/>
      <c r="L1059" s="140"/>
      <c r="M1059" s="141">
        <f>VLOOKUP($C1059,'CEDARS School FRPL'!$C$4:$F$2348,3,FALSE)</f>
        <v>0.54890000000000005</v>
      </c>
      <c r="O1059" s="199"/>
      <c r="P1059" s="200"/>
    </row>
    <row r="1060" spans="1:16">
      <c r="A1060" s="112" t="s">
        <v>2488</v>
      </c>
      <c r="B1060" s="112" t="s">
        <v>2952</v>
      </c>
      <c r="C1060" s="106">
        <v>5213</v>
      </c>
      <c r="D1060" s="106" t="s">
        <v>1713</v>
      </c>
      <c r="E1060" s="150">
        <v>1051.31</v>
      </c>
      <c r="F1060" s="150">
        <v>51.319999999999993</v>
      </c>
      <c r="G1060" s="150">
        <v>0</v>
      </c>
      <c r="H1060" s="150">
        <v>0</v>
      </c>
      <c r="I1060" s="208">
        <f t="shared" si="18"/>
        <v>1102.6299999999999</v>
      </c>
      <c r="J1060" s="163" t="str">
        <f>VLOOKUP($C1060,'CEDARS School FRPL'!$C$4:$F$2348,4,FALSE)</f>
        <v>No</v>
      </c>
      <c r="K1060" s="140"/>
      <c r="L1060" s="140"/>
      <c r="M1060" s="141">
        <f>VLOOKUP($C1060,'CEDARS School FRPL'!$C$4:$F$2348,3,FALSE)</f>
        <v>0.48280000000000001</v>
      </c>
      <c r="O1060" s="199"/>
      <c r="P1060" s="200"/>
    </row>
    <row r="1061" spans="1:16">
      <c r="A1061" s="112" t="s">
        <v>2488</v>
      </c>
      <c r="B1061" s="112" t="s">
        <v>2952</v>
      </c>
      <c r="C1061" s="106">
        <v>1910</v>
      </c>
      <c r="D1061" s="106" t="s">
        <v>1702</v>
      </c>
      <c r="E1061" s="150">
        <v>24.41</v>
      </c>
      <c r="F1061" s="150">
        <v>0</v>
      </c>
      <c r="G1061" s="150">
        <v>0</v>
      </c>
      <c r="H1061" s="150">
        <v>0</v>
      </c>
      <c r="I1061" s="208">
        <f t="shared" si="18"/>
        <v>24.41</v>
      </c>
      <c r="J1061" s="163" t="str">
        <f>VLOOKUP($C1061,'CEDARS School FRPL'!$C$4:$F$2348,4,FALSE)</f>
        <v>No</v>
      </c>
      <c r="K1061" s="140"/>
      <c r="L1061" s="140"/>
      <c r="M1061" s="141">
        <f>VLOOKUP($C1061,'CEDARS School FRPL'!$C$4:$F$2348,3,FALSE)</f>
        <v>0.4572</v>
      </c>
      <c r="O1061" s="199"/>
      <c r="P1061" s="200"/>
    </row>
    <row r="1062" spans="1:16">
      <c r="A1062" s="112" t="s">
        <v>2488</v>
      </c>
      <c r="B1062" s="112" t="s">
        <v>2952</v>
      </c>
      <c r="C1062" s="106">
        <v>3651</v>
      </c>
      <c r="D1062" s="106" t="s">
        <v>1706</v>
      </c>
      <c r="E1062" s="150">
        <v>498.62</v>
      </c>
      <c r="F1062" s="150">
        <v>0</v>
      </c>
      <c r="G1062" s="150">
        <v>0</v>
      </c>
      <c r="H1062" s="150">
        <v>0</v>
      </c>
      <c r="I1062" s="208">
        <f t="shared" si="18"/>
        <v>498.62</v>
      </c>
      <c r="J1062" s="163" t="str">
        <f>VLOOKUP($C1062,'CEDARS School FRPL'!$C$4:$F$2348,4,FALSE)</f>
        <v>No</v>
      </c>
      <c r="K1062" s="140"/>
      <c r="L1062" s="140"/>
      <c r="M1062" s="141">
        <f>VLOOKUP($C1062,'CEDARS School FRPL'!$C$4:$F$2348,3,FALSE)</f>
        <v>0.42420000000000002</v>
      </c>
      <c r="O1062" s="199"/>
      <c r="P1062" s="200"/>
    </row>
    <row r="1063" spans="1:16">
      <c r="A1063" s="112" t="s">
        <v>2488</v>
      </c>
      <c r="B1063" s="112" t="s">
        <v>2952</v>
      </c>
      <c r="C1063" s="106">
        <v>5350</v>
      </c>
      <c r="D1063" s="106" t="s">
        <v>1714</v>
      </c>
      <c r="E1063" s="150">
        <v>452.66</v>
      </c>
      <c r="F1063" s="150">
        <v>0</v>
      </c>
      <c r="G1063" s="150">
        <v>0</v>
      </c>
      <c r="H1063" s="150">
        <v>0</v>
      </c>
      <c r="I1063" s="208">
        <f t="shared" si="18"/>
        <v>452.66</v>
      </c>
      <c r="J1063" s="163" t="str">
        <f>VLOOKUP($C1063,'CEDARS School FRPL'!$C$4:$F$2348,4,FALSE)</f>
        <v>Yes</v>
      </c>
      <c r="K1063" s="140"/>
      <c r="L1063" s="140"/>
      <c r="M1063" s="141">
        <f>VLOOKUP($C1063,'CEDARS School FRPL'!$C$4:$F$2348,3,FALSE)</f>
        <v>0.73250000000000004</v>
      </c>
      <c r="O1063" s="199"/>
      <c r="P1063" s="200"/>
    </row>
    <row r="1064" spans="1:16">
      <c r="A1064" s="112" t="s">
        <v>2488</v>
      </c>
      <c r="B1064" s="112" t="s">
        <v>2952</v>
      </c>
      <c r="C1064" s="106">
        <v>1744</v>
      </c>
      <c r="D1064" s="106" t="s">
        <v>1700</v>
      </c>
      <c r="E1064" s="150">
        <v>36.58</v>
      </c>
      <c r="F1064" s="150">
        <v>0</v>
      </c>
      <c r="G1064" s="150">
        <v>0</v>
      </c>
      <c r="H1064" s="150">
        <v>0</v>
      </c>
      <c r="I1064" s="208">
        <f t="shared" si="18"/>
        <v>36.58</v>
      </c>
      <c r="J1064" s="163" t="str">
        <f>VLOOKUP($C1064,'CEDARS School FRPL'!$C$4:$F$2348,4,FALSE)</f>
        <v>No</v>
      </c>
      <c r="K1064" s="140"/>
      <c r="L1064" s="140"/>
      <c r="M1064" s="141">
        <f>VLOOKUP($C1064,'CEDARS School FRPL'!$C$4:$F$2348,3,FALSE)</f>
        <v>0.4965</v>
      </c>
      <c r="O1064" s="199"/>
      <c r="P1064" s="200"/>
    </row>
    <row r="1065" spans="1:16">
      <c r="A1065" s="112" t="s">
        <v>2488</v>
      </c>
      <c r="B1065" s="112" t="s">
        <v>2952</v>
      </c>
      <c r="C1065" s="106">
        <v>3187</v>
      </c>
      <c r="D1065" s="106" t="s">
        <v>1703</v>
      </c>
      <c r="E1065" s="150">
        <v>376.63</v>
      </c>
      <c r="F1065" s="150">
        <v>0</v>
      </c>
      <c r="G1065" s="150">
        <v>0</v>
      </c>
      <c r="H1065" s="150">
        <v>0</v>
      </c>
      <c r="I1065" s="208">
        <f t="shared" si="18"/>
        <v>376.63</v>
      </c>
      <c r="J1065" s="163" t="str">
        <f>VLOOKUP($C1065,'CEDARS School FRPL'!$C$4:$F$2348,4,FALSE)</f>
        <v>Yes</v>
      </c>
      <c r="K1065" s="140"/>
      <c r="L1065" s="140"/>
      <c r="M1065" s="141">
        <f>VLOOKUP($C1065,'CEDARS School FRPL'!$C$4:$F$2348,3,FALSE)</f>
        <v>0.52239999999999998</v>
      </c>
      <c r="O1065" s="199"/>
      <c r="P1065" s="200"/>
    </row>
    <row r="1066" spans="1:16">
      <c r="A1066" s="112" t="s">
        <v>2488</v>
      </c>
      <c r="B1066" s="112" t="s">
        <v>2952</v>
      </c>
      <c r="C1066" s="106">
        <v>3537</v>
      </c>
      <c r="D1066" s="106" t="s">
        <v>1705</v>
      </c>
      <c r="E1066" s="150">
        <v>451.02</v>
      </c>
      <c r="F1066" s="150">
        <v>0</v>
      </c>
      <c r="G1066" s="150">
        <v>0</v>
      </c>
      <c r="H1066" s="150">
        <v>0</v>
      </c>
      <c r="I1066" s="208">
        <f t="shared" si="18"/>
        <v>451.02</v>
      </c>
      <c r="J1066" s="163" t="str">
        <f>VLOOKUP($C1066,'CEDARS School FRPL'!$C$4:$F$2348,4,FALSE)</f>
        <v>No</v>
      </c>
      <c r="K1066" s="140"/>
      <c r="L1066" s="140"/>
      <c r="M1066" s="141">
        <f>VLOOKUP($C1066,'CEDARS School FRPL'!$C$4:$F$2348,3,FALSE)</f>
        <v>0.35270000000000001</v>
      </c>
      <c r="O1066" s="199"/>
      <c r="P1066" s="200"/>
    </row>
    <row r="1067" spans="1:16">
      <c r="A1067" s="112" t="s">
        <v>2488</v>
      </c>
      <c r="B1067" s="112" t="s">
        <v>2952</v>
      </c>
      <c r="C1067" s="106">
        <v>2813</v>
      </c>
      <c r="D1067" s="106" t="s">
        <v>660</v>
      </c>
      <c r="E1067" s="150">
        <v>568.9</v>
      </c>
      <c r="F1067" s="150">
        <v>0</v>
      </c>
      <c r="G1067" s="150">
        <v>0</v>
      </c>
      <c r="H1067" s="150">
        <v>0</v>
      </c>
      <c r="I1067" s="208">
        <f t="shared" si="18"/>
        <v>568.9</v>
      </c>
      <c r="J1067" s="163" t="str">
        <f>VLOOKUP($C1067,'CEDARS School FRPL'!$C$4:$F$2348,4,FALSE)</f>
        <v>Yes</v>
      </c>
      <c r="K1067" s="140"/>
      <c r="L1067" s="140"/>
      <c r="M1067" s="141">
        <f>VLOOKUP($C1067,'CEDARS School FRPL'!$C$4:$F$2348,3,FALSE)</f>
        <v>0.58579999999999999</v>
      </c>
      <c r="O1067" s="199"/>
      <c r="P1067" s="200"/>
    </row>
    <row r="1068" spans="1:16">
      <c r="A1068" s="112" t="s">
        <v>2341</v>
      </c>
      <c r="B1068" s="112" t="s">
        <v>2953</v>
      </c>
      <c r="C1068" s="106">
        <v>2835</v>
      </c>
      <c r="D1068" s="106" t="s">
        <v>489</v>
      </c>
      <c r="E1068" s="150">
        <v>286.92</v>
      </c>
      <c r="F1068" s="150">
        <v>0</v>
      </c>
      <c r="G1068" s="150">
        <v>0</v>
      </c>
      <c r="H1068" s="150">
        <v>0</v>
      </c>
      <c r="I1068" s="208">
        <f t="shared" si="18"/>
        <v>286.92</v>
      </c>
      <c r="J1068" s="163" t="str">
        <f>VLOOKUP($C1068,'CEDARS School FRPL'!$C$4:$F$2348,4,FALSE)</f>
        <v>Yes</v>
      </c>
      <c r="K1068" s="140"/>
      <c r="L1068" s="140"/>
      <c r="M1068" s="141">
        <f>VLOOKUP($C1068,'CEDARS School FRPL'!$C$4:$F$2348,3,FALSE)</f>
        <v>0.51759999999999995</v>
      </c>
      <c r="O1068" s="199"/>
      <c r="P1068" s="200"/>
    </row>
    <row r="1069" spans="1:16">
      <c r="A1069" s="112" t="s">
        <v>2502</v>
      </c>
      <c r="B1069" s="112" t="s">
        <v>2954</v>
      </c>
      <c r="C1069" s="106">
        <v>3693</v>
      </c>
      <c r="D1069" s="106" t="s">
        <v>1850</v>
      </c>
      <c r="E1069" s="150">
        <v>450.8</v>
      </c>
      <c r="F1069" s="150">
        <v>0</v>
      </c>
      <c r="G1069" s="150">
        <v>0</v>
      </c>
      <c r="H1069" s="150">
        <v>0</v>
      </c>
      <c r="I1069" s="208">
        <f t="shared" si="18"/>
        <v>450.8</v>
      </c>
      <c r="J1069" s="163" t="str">
        <f>VLOOKUP($C1069,'CEDARS School FRPL'!$C$4:$F$2348,4,FALSE)</f>
        <v>No</v>
      </c>
      <c r="K1069" s="140"/>
      <c r="L1069" s="140"/>
      <c r="M1069" s="141">
        <f>VLOOKUP($C1069,'CEDARS School FRPL'!$C$4:$F$2348,3,FALSE)</f>
        <v>0.312</v>
      </c>
      <c r="O1069" s="199"/>
      <c r="P1069" s="200"/>
    </row>
    <row r="1070" spans="1:16">
      <c r="A1070" s="112" t="s">
        <v>2502</v>
      </c>
      <c r="B1070" s="112" t="s">
        <v>2954</v>
      </c>
      <c r="C1070" s="106">
        <v>3562</v>
      </c>
      <c r="D1070" s="106" t="s">
        <v>1849</v>
      </c>
      <c r="E1070" s="150">
        <v>380.7</v>
      </c>
      <c r="F1070" s="150">
        <v>0</v>
      </c>
      <c r="G1070" s="150">
        <v>0</v>
      </c>
      <c r="H1070" s="150">
        <v>0</v>
      </c>
      <c r="I1070" s="208">
        <f t="shared" si="18"/>
        <v>380.7</v>
      </c>
      <c r="J1070" s="163" t="str">
        <f>VLOOKUP($C1070,'CEDARS School FRPL'!$C$4:$F$2348,4,FALSE)</f>
        <v>No</v>
      </c>
      <c r="K1070" s="140"/>
      <c r="L1070" s="140"/>
      <c r="M1070" s="141">
        <f>VLOOKUP($C1070,'CEDARS School FRPL'!$C$4:$F$2348,3,FALSE)</f>
        <v>0.19689999999999999</v>
      </c>
      <c r="O1070" s="199"/>
      <c r="P1070" s="200"/>
    </row>
    <row r="1071" spans="1:16">
      <c r="A1071" s="112" t="s">
        <v>2502</v>
      </c>
      <c r="B1071" s="112" t="s">
        <v>2954</v>
      </c>
      <c r="C1071" s="106">
        <v>5572</v>
      </c>
      <c r="D1071" s="106" t="s">
        <v>3241</v>
      </c>
      <c r="E1071" s="150">
        <v>224.79</v>
      </c>
      <c r="F1071" s="150">
        <v>0</v>
      </c>
      <c r="G1071" s="150">
        <v>0</v>
      </c>
      <c r="H1071" s="150">
        <v>0</v>
      </c>
      <c r="I1071" s="208">
        <f t="shared" si="18"/>
        <v>224.79</v>
      </c>
      <c r="J1071" s="163" t="str">
        <f>VLOOKUP($C1071,'CEDARS School FRPL'!$C$4:$F$2348,4,FALSE)</f>
        <v>No</v>
      </c>
      <c r="K1071" s="140"/>
      <c r="L1071" s="140"/>
      <c r="M1071" s="141">
        <f>VLOOKUP($C1071,'CEDARS School FRPL'!$C$4:$F$2348,3,FALSE)</f>
        <v>0.39090000000000003</v>
      </c>
      <c r="O1071" s="199"/>
      <c r="P1071" s="200"/>
    </row>
    <row r="1072" spans="1:16">
      <c r="A1072" s="112" t="s">
        <v>2502</v>
      </c>
      <c r="B1072" s="112" t="s">
        <v>2954</v>
      </c>
      <c r="C1072" s="106">
        <v>3414</v>
      </c>
      <c r="D1072" s="106" t="s">
        <v>1214</v>
      </c>
      <c r="E1072" s="150">
        <v>489</v>
      </c>
      <c r="F1072" s="150">
        <v>0</v>
      </c>
      <c r="G1072" s="150">
        <v>0</v>
      </c>
      <c r="H1072" s="150">
        <v>0</v>
      </c>
      <c r="I1072" s="208">
        <f t="shared" si="18"/>
        <v>489</v>
      </c>
      <c r="J1072" s="163" t="str">
        <f>VLOOKUP($C1072,'CEDARS School FRPL'!$C$4:$F$2348,4,FALSE)</f>
        <v>No</v>
      </c>
      <c r="K1072" s="140"/>
      <c r="L1072" s="140"/>
      <c r="M1072" s="141">
        <f>VLOOKUP($C1072,'CEDARS School FRPL'!$C$4:$F$2348,3,FALSE)</f>
        <v>0.40310000000000001</v>
      </c>
      <c r="O1072" s="199"/>
      <c r="P1072" s="200"/>
    </row>
    <row r="1073" spans="1:16">
      <c r="A1073" s="112" t="s">
        <v>2502</v>
      </c>
      <c r="B1073" s="112" t="s">
        <v>2954</v>
      </c>
      <c r="C1073" s="106">
        <v>3759</v>
      </c>
      <c r="D1073" s="106" t="s">
        <v>1851</v>
      </c>
      <c r="E1073" s="150">
        <v>566.4</v>
      </c>
      <c r="F1073" s="150">
        <v>0</v>
      </c>
      <c r="G1073" s="150">
        <v>0</v>
      </c>
      <c r="H1073" s="150">
        <v>0</v>
      </c>
      <c r="I1073" s="208">
        <f t="shared" si="18"/>
        <v>566.4</v>
      </c>
      <c r="J1073" s="163" t="str">
        <f>VLOOKUP($C1073,'CEDARS School FRPL'!$C$4:$F$2348,4,FALSE)</f>
        <v>No</v>
      </c>
      <c r="K1073" s="140"/>
      <c r="L1073" s="140"/>
      <c r="M1073" s="141">
        <f>VLOOKUP($C1073,'CEDARS School FRPL'!$C$4:$F$2348,3,FALSE)</f>
        <v>0.2984</v>
      </c>
      <c r="O1073" s="199"/>
      <c r="P1073" s="200"/>
    </row>
    <row r="1074" spans="1:16">
      <c r="A1074" s="112" t="s">
        <v>2502</v>
      </c>
      <c r="B1074" s="112" t="s">
        <v>2954</v>
      </c>
      <c r="C1074" s="106">
        <v>5571</v>
      </c>
      <c r="D1074" s="106" t="s">
        <v>771</v>
      </c>
      <c r="E1074" s="150">
        <v>799.03</v>
      </c>
      <c r="F1074" s="150">
        <v>0</v>
      </c>
      <c r="G1074" s="150">
        <v>0</v>
      </c>
      <c r="H1074" s="150">
        <v>0</v>
      </c>
      <c r="I1074" s="208">
        <f t="shared" si="18"/>
        <v>799.03</v>
      </c>
      <c r="J1074" s="163" t="str">
        <f>VLOOKUP($C1074,'CEDARS School FRPL'!$C$4:$F$2348,4,FALSE)</f>
        <v>No</v>
      </c>
      <c r="K1074" s="140"/>
      <c r="L1074" s="140"/>
      <c r="M1074" s="141">
        <f>VLOOKUP($C1074,'CEDARS School FRPL'!$C$4:$F$2348,3,FALSE)</f>
        <v>0.1852</v>
      </c>
      <c r="O1074" s="199"/>
      <c r="P1074" s="200"/>
    </row>
    <row r="1075" spans="1:16">
      <c r="A1075" s="112" t="s">
        <v>2502</v>
      </c>
      <c r="B1075" s="112" t="s">
        <v>2954</v>
      </c>
      <c r="C1075" s="106">
        <v>1858</v>
      </c>
      <c r="D1075" s="106" t="s">
        <v>1846</v>
      </c>
      <c r="E1075" s="150">
        <v>459.5</v>
      </c>
      <c r="F1075" s="150">
        <v>44.43</v>
      </c>
      <c r="G1075" s="150">
        <v>0</v>
      </c>
      <c r="H1075" s="150">
        <v>0</v>
      </c>
      <c r="I1075" s="208">
        <f t="shared" si="18"/>
        <v>503.93</v>
      </c>
      <c r="J1075" s="163" t="str">
        <f>VLOOKUP($C1075,'CEDARS School FRPL'!$C$4:$F$2348,4,FALSE)</f>
        <v>No</v>
      </c>
      <c r="K1075" s="140"/>
      <c r="L1075" s="140"/>
      <c r="M1075" s="141">
        <f>VLOOKUP($C1075,'CEDARS School FRPL'!$C$4:$F$2348,3,FALSE)</f>
        <v>0.23780000000000001</v>
      </c>
      <c r="O1075" s="199"/>
      <c r="P1075" s="200"/>
    </row>
    <row r="1076" spans="1:16">
      <c r="A1076" s="112" t="s">
        <v>2502</v>
      </c>
      <c r="B1076" s="112" t="s">
        <v>2954</v>
      </c>
      <c r="C1076" s="106">
        <v>5401</v>
      </c>
      <c r="D1076" s="106" t="s">
        <v>1856</v>
      </c>
      <c r="E1076" s="150">
        <v>0</v>
      </c>
      <c r="F1076" s="150">
        <v>0</v>
      </c>
      <c r="G1076" s="150">
        <v>16.2</v>
      </c>
      <c r="H1076" s="150">
        <v>0</v>
      </c>
      <c r="I1076" s="208">
        <f t="shared" si="18"/>
        <v>16.2</v>
      </c>
      <c r="J1076" s="163" t="str">
        <f>VLOOKUP($C1076,'CEDARS School FRPL'!$C$4:$F$2348,4,FALSE)</f>
        <v>No</v>
      </c>
      <c r="K1076" s="140"/>
      <c r="L1076" s="140"/>
      <c r="M1076" s="141">
        <f>VLOOKUP($C1076,'CEDARS School FRPL'!$C$4:$F$2348,3,FALSE)</f>
        <v>8.6300000000000002E-2</v>
      </c>
      <c r="O1076" s="199"/>
      <c r="P1076" s="200"/>
    </row>
    <row r="1077" spans="1:16">
      <c r="A1077" s="112" t="s">
        <v>2502</v>
      </c>
      <c r="B1077" s="112" t="s">
        <v>2954</v>
      </c>
      <c r="C1077" s="106">
        <v>2402</v>
      </c>
      <c r="D1077" s="106" t="s">
        <v>1847</v>
      </c>
      <c r="E1077" s="150">
        <v>1588.32</v>
      </c>
      <c r="F1077" s="150">
        <v>144.6</v>
      </c>
      <c r="G1077" s="150">
        <v>0</v>
      </c>
      <c r="H1077" s="150">
        <v>0</v>
      </c>
      <c r="I1077" s="208">
        <f t="shared" si="18"/>
        <v>1732.9199999999998</v>
      </c>
      <c r="J1077" s="163" t="str">
        <f>VLOOKUP($C1077,'CEDARS School FRPL'!$C$4:$F$2348,4,FALSE)</f>
        <v>No</v>
      </c>
      <c r="K1077" s="140"/>
      <c r="L1077" s="140"/>
      <c r="M1077" s="141">
        <f>VLOOKUP($C1077,'CEDARS School FRPL'!$C$4:$F$2348,3,FALSE)</f>
        <v>0.22639999999999999</v>
      </c>
      <c r="O1077" s="199"/>
      <c r="P1077" s="200"/>
    </row>
    <row r="1078" spans="1:16">
      <c r="A1078" s="112" t="s">
        <v>2502</v>
      </c>
      <c r="B1078" s="112" t="s">
        <v>2954</v>
      </c>
      <c r="C1078" s="106">
        <v>4400</v>
      </c>
      <c r="D1078" s="106" t="s">
        <v>1853</v>
      </c>
      <c r="E1078" s="150">
        <v>371.2</v>
      </c>
      <c r="F1078" s="150">
        <v>0</v>
      </c>
      <c r="G1078" s="150">
        <v>0</v>
      </c>
      <c r="H1078" s="150">
        <v>0</v>
      </c>
      <c r="I1078" s="208">
        <f t="shared" si="18"/>
        <v>371.2</v>
      </c>
      <c r="J1078" s="163" t="str">
        <f>VLOOKUP($C1078,'CEDARS School FRPL'!$C$4:$F$2348,4,FALSE)</f>
        <v>No</v>
      </c>
      <c r="K1078" s="140"/>
      <c r="L1078" s="140"/>
      <c r="M1078" s="141">
        <f>VLOOKUP($C1078,'CEDARS School FRPL'!$C$4:$F$2348,3,FALSE)</f>
        <v>0.25090000000000001</v>
      </c>
      <c r="O1078" s="199"/>
      <c r="P1078" s="200"/>
    </row>
    <row r="1079" spans="1:16">
      <c r="A1079" s="112" t="s">
        <v>2502</v>
      </c>
      <c r="B1079" s="112" t="s">
        <v>2954</v>
      </c>
      <c r="C1079" s="106">
        <v>4133</v>
      </c>
      <c r="D1079" s="106" t="s">
        <v>443</v>
      </c>
      <c r="E1079" s="150">
        <v>449.3</v>
      </c>
      <c r="F1079" s="150">
        <v>0</v>
      </c>
      <c r="G1079" s="150">
        <v>0</v>
      </c>
      <c r="H1079" s="150">
        <v>0</v>
      </c>
      <c r="I1079" s="208">
        <f t="shared" si="18"/>
        <v>449.3</v>
      </c>
      <c r="J1079" s="163" t="str">
        <f>VLOOKUP($C1079,'CEDARS School FRPL'!$C$4:$F$2348,4,FALSE)</f>
        <v>No</v>
      </c>
      <c r="K1079" s="140"/>
      <c r="L1079" s="140"/>
      <c r="M1079" s="141">
        <f>VLOOKUP($C1079,'CEDARS School FRPL'!$C$4:$F$2348,3,FALSE)</f>
        <v>0.15920000000000001</v>
      </c>
      <c r="O1079" s="199"/>
      <c r="P1079" s="200"/>
    </row>
    <row r="1080" spans="1:16">
      <c r="A1080" s="112" t="s">
        <v>2502</v>
      </c>
      <c r="B1080" s="112" t="s">
        <v>2954</v>
      </c>
      <c r="C1080" s="106">
        <v>3191</v>
      </c>
      <c r="D1080" s="106" t="s">
        <v>1848</v>
      </c>
      <c r="E1080" s="150">
        <v>826.29</v>
      </c>
      <c r="F1080" s="150">
        <v>0</v>
      </c>
      <c r="G1080" s="150">
        <v>0</v>
      </c>
      <c r="H1080" s="150">
        <v>0</v>
      </c>
      <c r="I1080" s="208">
        <f t="shared" si="18"/>
        <v>826.29</v>
      </c>
      <c r="J1080" s="163" t="str">
        <f>VLOOKUP($C1080,'CEDARS School FRPL'!$C$4:$F$2348,4,FALSE)</f>
        <v>No</v>
      </c>
      <c r="K1080" s="140"/>
      <c r="L1080" s="140"/>
      <c r="M1080" s="141">
        <f>VLOOKUP($C1080,'CEDARS School FRPL'!$C$4:$F$2348,3,FALSE)</f>
        <v>0.31569999999999998</v>
      </c>
      <c r="O1080" s="199"/>
      <c r="P1080" s="200"/>
    </row>
    <row r="1081" spans="1:16">
      <c r="A1081" s="112" t="s">
        <v>2502</v>
      </c>
      <c r="B1081" s="112" t="s">
        <v>2954</v>
      </c>
      <c r="C1081" s="106">
        <v>4491</v>
      </c>
      <c r="D1081" s="106" t="s">
        <v>1854</v>
      </c>
      <c r="E1081" s="150">
        <v>1390.13</v>
      </c>
      <c r="F1081" s="150">
        <v>175.38</v>
      </c>
      <c r="G1081" s="150">
        <v>0</v>
      </c>
      <c r="H1081" s="150">
        <v>0</v>
      </c>
      <c r="I1081" s="208">
        <f t="shared" si="18"/>
        <v>1565.5100000000002</v>
      </c>
      <c r="J1081" s="163" t="str">
        <f>VLOOKUP($C1081,'CEDARS School FRPL'!$C$4:$F$2348,4,FALSE)</f>
        <v>No</v>
      </c>
      <c r="K1081" s="140"/>
      <c r="L1081" s="140"/>
      <c r="M1081" s="141">
        <f>VLOOKUP($C1081,'CEDARS School FRPL'!$C$4:$F$2348,3,FALSE)</f>
        <v>0.25919999999999999</v>
      </c>
      <c r="O1081" s="199"/>
      <c r="P1081" s="200"/>
    </row>
    <row r="1082" spans="1:16">
      <c r="A1082" s="112" t="s">
        <v>2502</v>
      </c>
      <c r="B1082" s="112" t="s">
        <v>2954</v>
      </c>
      <c r="C1082" s="106">
        <v>3851</v>
      </c>
      <c r="D1082" s="106" t="s">
        <v>974</v>
      </c>
      <c r="E1082" s="150">
        <v>782.44</v>
      </c>
      <c r="F1082" s="150">
        <v>0</v>
      </c>
      <c r="G1082" s="150">
        <v>0</v>
      </c>
      <c r="H1082" s="150">
        <v>0</v>
      </c>
      <c r="I1082" s="208">
        <f t="shared" si="18"/>
        <v>782.44</v>
      </c>
      <c r="J1082" s="163" t="str">
        <f>VLOOKUP($C1082,'CEDARS School FRPL'!$C$4:$F$2348,4,FALSE)</f>
        <v>No</v>
      </c>
      <c r="K1082" s="140"/>
      <c r="L1082" s="140"/>
      <c r="M1082" s="141">
        <f>VLOOKUP($C1082,'CEDARS School FRPL'!$C$4:$F$2348,3,FALSE)</f>
        <v>0.23860000000000001</v>
      </c>
      <c r="O1082" s="199"/>
      <c r="P1082" s="200"/>
    </row>
    <row r="1083" spans="1:16">
      <c r="A1083" s="112" t="s">
        <v>2502</v>
      </c>
      <c r="B1083" s="112" t="s">
        <v>2954</v>
      </c>
      <c r="C1083" s="106">
        <v>5094</v>
      </c>
      <c r="D1083" s="106" t="s">
        <v>1855</v>
      </c>
      <c r="E1083" s="150">
        <v>575.1</v>
      </c>
      <c r="F1083" s="150">
        <v>0</v>
      </c>
      <c r="G1083" s="150">
        <v>0</v>
      </c>
      <c r="H1083" s="150">
        <v>0</v>
      </c>
      <c r="I1083" s="208">
        <f t="shared" si="18"/>
        <v>575.1</v>
      </c>
      <c r="J1083" s="163" t="str">
        <f>VLOOKUP($C1083,'CEDARS School FRPL'!$C$4:$F$2348,4,FALSE)</f>
        <v>No</v>
      </c>
      <c r="K1083" s="140"/>
      <c r="L1083" s="140"/>
      <c r="M1083" s="141">
        <f>VLOOKUP($C1083,'CEDARS School FRPL'!$C$4:$F$2348,3,FALSE)</f>
        <v>0.1186</v>
      </c>
      <c r="O1083" s="199"/>
      <c r="P1083" s="200"/>
    </row>
    <row r="1084" spans="1:16">
      <c r="A1084" s="112" t="s">
        <v>2502</v>
      </c>
      <c r="B1084" s="112" t="s">
        <v>2954</v>
      </c>
      <c r="C1084" s="106">
        <v>4134</v>
      </c>
      <c r="D1084" s="106" t="s">
        <v>1852</v>
      </c>
      <c r="E1084" s="150">
        <v>394.6</v>
      </c>
      <c r="F1084" s="150">
        <v>0</v>
      </c>
      <c r="G1084" s="150">
        <v>0</v>
      </c>
      <c r="H1084" s="150">
        <v>0</v>
      </c>
      <c r="I1084" s="208">
        <f t="shared" si="18"/>
        <v>394.6</v>
      </c>
      <c r="J1084" s="163" t="str">
        <f>VLOOKUP($C1084,'CEDARS School FRPL'!$C$4:$F$2348,4,FALSE)</f>
        <v>Yes</v>
      </c>
      <c r="K1084" s="140"/>
      <c r="L1084" s="140"/>
      <c r="M1084" s="141">
        <f>VLOOKUP($C1084,'CEDARS School FRPL'!$C$4:$F$2348,3,FALSE)</f>
        <v>0.67249999999999999</v>
      </c>
      <c r="O1084" s="199"/>
      <c r="P1084" s="200"/>
    </row>
    <row r="1085" spans="1:16">
      <c r="A1085" s="112" t="s">
        <v>2501</v>
      </c>
      <c r="B1085" s="112" t="s">
        <v>2955</v>
      </c>
      <c r="C1085" s="106">
        <v>4483</v>
      </c>
      <c r="D1085" s="106" t="s">
        <v>1843</v>
      </c>
      <c r="E1085" s="150">
        <v>468.81</v>
      </c>
      <c r="F1085" s="150">
        <v>0</v>
      </c>
      <c r="G1085" s="150">
        <v>0</v>
      </c>
      <c r="H1085" s="150">
        <v>0</v>
      </c>
      <c r="I1085" s="208">
        <f t="shared" si="18"/>
        <v>468.81</v>
      </c>
      <c r="J1085" s="163" t="str">
        <f>VLOOKUP($C1085,'CEDARS School FRPL'!$C$4:$F$2348,4,FALSE)</f>
        <v>No</v>
      </c>
      <c r="K1085" s="140"/>
      <c r="L1085" s="140"/>
      <c r="M1085" s="141">
        <f>VLOOKUP($C1085,'CEDARS School FRPL'!$C$4:$F$2348,3,FALSE)</f>
        <v>0.46629999999999999</v>
      </c>
      <c r="O1085" s="199"/>
      <c r="P1085" s="200"/>
    </row>
    <row r="1086" spans="1:16">
      <c r="A1086" s="112" t="s">
        <v>2501</v>
      </c>
      <c r="B1086" s="112" t="s">
        <v>2955</v>
      </c>
      <c r="C1086" s="106">
        <v>5042</v>
      </c>
      <c r="D1086" s="106" t="s">
        <v>2956</v>
      </c>
      <c r="E1086" s="150">
        <v>24.64</v>
      </c>
      <c r="F1086" s="150">
        <v>0</v>
      </c>
      <c r="G1086" s="150">
        <v>0</v>
      </c>
      <c r="H1086" s="150">
        <v>0</v>
      </c>
      <c r="I1086" s="208">
        <f t="shared" si="18"/>
        <v>24.64</v>
      </c>
      <c r="J1086" s="163" t="str">
        <f>VLOOKUP($C1086,'CEDARS School FRPL'!$C$4:$F$2348,4,FALSE)</f>
        <v>Yes</v>
      </c>
      <c r="K1086" s="140"/>
      <c r="L1086" s="140"/>
      <c r="M1086" s="141">
        <f>VLOOKUP($C1086,'CEDARS School FRPL'!$C$4:$F$2348,3,FALSE)</f>
        <v>0.52549999999999997</v>
      </c>
      <c r="O1086" s="199"/>
      <c r="P1086" s="200"/>
    </row>
    <row r="1087" spans="1:16">
      <c r="A1087" s="112" t="s">
        <v>2501</v>
      </c>
      <c r="B1087" s="112" t="s">
        <v>2955</v>
      </c>
      <c r="C1087" s="106">
        <v>2890</v>
      </c>
      <c r="D1087" s="106" t="s">
        <v>1841</v>
      </c>
      <c r="E1087" s="150">
        <v>469.02</v>
      </c>
      <c r="F1087" s="150">
        <v>27.220000000000002</v>
      </c>
      <c r="G1087" s="150">
        <v>0</v>
      </c>
      <c r="H1087" s="150">
        <v>0</v>
      </c>
      <c r="I1087" s="208">
        <f t="shared" si="18"/>
        <v>496.24</v>
      </c>
      <c r="J1087" s="163" t="str">
        <f>VLOOKUP($C1087,'CEDARS School FRPL'!$C$4:$F$2348,4,FALSE)</f>
        <v>No</v>
      </c>
      <c r="K1087" s="140"/>
      <c r="L1087" s="140"/>
      <c r="M1087" s="141">
        <f>VLOOKUP($C1087,'CEDARS School FRPL'!$C$4:$F$2348,3,FALSE)</f>
        <v>0.32879999999999998</v>
      </c>
      <c r="O1087" s="199"/>
      <c r="P1087" s="200"/>
    </row>
    <row r="1088" spans="1:16">
      <c r="A1088" s="112" t="s">
        <v>2501</v>
      </c>
      <c r="B1088" s="112" t="s">
        <v>2955</v>
      </c>
      <c r="C1088" s="106">
        <v>3965</v>
      </c>
      <c r="D1088" s="106" t="s">
        <v>1842</v>
      </c>
      <c r="E1088" s="150">
        <v>389.15</v>
      </c>
      <c r="F1088" s="150">
        <v>0</v>
      </c>
      <c r="G1088" s="150">
        <v>0</v>
      </c>
      <c r="H1088" s="150">
        <v>0</v>
      </c>
      <c r="I1088" s="208">
        <f t="shared" si="18"/>
        <v>389.15</v>
      </c>
      <c r="J1088" s="163" t="str">
        <f>VLOOKUP($C1088,'CEDARS School FRPL'!$C$4:$F$2348,4,FALSE)</f>
        <v>No</v>
      </c>
      <c r="K1088" s="140"/>
      <c r="L1088" s="140"/>
      <c r="M1088" s="141">
        <f>VLOOKUP($C1088,'CEDARS School FRPL'!$C$4:$F$2348,3,FALSE)</f>
        <v>0.3896</v>
      </c>
      <c r="O1088" s="199"/>
      <c r="P1088" s="200"/>
    </row>
    <row r="1089" spans="1:16">
      <c r="A1089" s="112" t="s">
        <v>2501</v>
      </c>
      <c r="B1089" s="112" t="s">
        <v>2955</v>
      </c>
      <c r="C1089" s="106">
        <v>4577</v>
      </c>
      <c r="D1089" s="106" t="s">
        <v>1844</v>
      </c>
      <c r="E1089" s="150">
        <v>344.14</v>
      </c>
      <c r="F1089" s="150">
        <v>0</v>
      </c>
      <c r="G1089" s="150">
        <v>0</v>
      </c>
      <c r="H1089" s="150">
        <v>0</v>
      </c>
      <c r="I1089" s="208">
        <f t="shared" si="18"/>
        <v>344.14</v>
      </c>
      <c r="J1089" s="163" t="str">
        <f>VLOOKUP($C1089,'CEDARS School FRPL'!$C$4:$F$2348,4,FALSE)</f>
        <v>No</v>
      </c>
      <c r="K1089" s="140"/>
      <c r="L1089" s="140"/>
      <c r="M1089" s="141">
        <f>VLOOKUP($C1089,'CEDARS School FRPL'!$C$4:$F$2348,3,FALSE)</f>
        <v>0.26829999999999998</v>
      </c>
      <c r="O1089" s="199"/>
      <c r="P1089" s="200"/>
    </row>
    <row r="1090" spans="1:16">
      <c r="A1090" s="112" t="s">
        <v>2362</v>
      </c>
      <c r="B1090" s="112" t="s">
        <v>2957</v>
      </c>
      <c r="C1090" s="106">
        <v>3162</v>
      </c>
      <c r="D1090" s="106" t="s">
        <v>701</v>
      </c>
      <c r="E1090" s="150">
        <v>363.2</v>
      </c>
      <c r="F1090" s="150">
        <v>0</v>
      </c>
      <c r="G1090" s="150">
        <v>0</v>
      </c>
      <c r="H1090" s="150">
        <v>0</v>
      </c>
      <c r="I1090" s="208">
        <f t="shared" si="18"/>
        <v>363.2</v>
      </c>
      <c r="J1090" s="163" t="str">
        <f>VLOOKUP($C1090,'CEDARS School FRPL'!$C$4:$F$2348,4,FALSE)</f>
        <v>No</v>
      </c>
      <c r="K1090" s="140"/>
      <c r="L1090" s="140"/>
      <c r="M1090" s="141">
        <f>VLOOKUP($C1090,'CEDARS School FRPL'!$C$4:$F$2348,3,FALSE)</f>
        <v>1.29E-2</v>
      </c>
      <c r="O1090" s="199"/>
      <c r="P1090" s="200"/>
    </row>
    <row r="1091" spans="1:16">
      <c r="A1091" s="112" t="s">
        <v>2362</v>
      </c>
      <c r="B1091" s="112" t="s">
        <v>2957</v>
      </c>
      <c r="C1091" s="106">
        <v>3219</v>
      </c>
      <c r="D1091" s="106" t="s">
        <v>702</v>
      </c>
      <c r="E1091" s="150">
        <v>1018.22</v>
      </c>
      <c r="F1091" s="150">
        <v>0</v>
      </c>
      <c r="G1091" s="150">
        <v>0</v>
      </c>
      <c r="H1091" s="150">
        <v>0</v>
      </c>
      <c r="I1091" s="208">
        <f t="shared" si="18"/>
        <v>1018.22</v>
      </c>
      <c r="J1091" s="163" t="str">
        <f>VLOOKUP($C1091,'CEDARS School FRPL'!$C$4:$F$2348,4,FALSE)</f>
        <v>No</v>
      </c>
      <c r="K1091" s="140"/>
      <c r="L1091" s="140"/>
      <c r="M1091" s="141">
        <f>VLOOKUP($C1091,'CEDARS School FRPL'!$C$4:$F$2348,3,FALSE)</f>
        <v>4.3400000000000001E-2</v>
      </c>
      <c r="O1091" s="199"/>
      <c r="P1091" s="200"/>
    </row>
    <row r="1092" spans="1:16">
      <c r="A1092" s="112" t="s">
        <v>2362</v>
      </c>
      <c r="B1092" s="112" t="s">
        <v>2957</v>
      </c>
      <c r="C1092" s="106">
        <v>2981</v>
      </c>
      <c r="D1092" s="106" t="s">
        <v>699</v>
      </c>
      <c r="E1092" s="150">
        <v>399.58</v>
      </c>
      <c r="F1092" s="150">
        <v>0</v>
      </c>
      <c r="G1092" s="150">
        <v>0</v>
      </c>
      <c r="H1092" s="150">
        <v>0</v>
      </c>
      <c r="I1092" s="208">
        <f t="shared" ref="I1092:I1155" si="19">SUM(E1092:H1092)</f>
        <v>399.58</v>
      </c>
      <c r="J1092" s="163" t="str">
        <f>VLOOKUP($C1092,'CEDARS School FRPL'!$C$4:$F$2348,4,FALSE)</f>
        <v>No</v>
      </c>
      <c r="K1092" s="140"/>
      <c r="L1092" s="140"/>
      <c r="M1092" s="141">
        <f>VLOOKUP($C1092,'CEDARS School FRPL'!$C$4:$F$2348,3,FALSE)</f>
        <v>8.6999999999999994E-3</v>
      </c>
      <c r="O1092" s="199"/>
      <c r="P1092" s="200"/>
    </row>
    <row r="1093" spans="1:16">
      <c r="A1093" s="112" t="s">
        <v>2362</v>
      </c>
      <c r="B1093" s="112" t="s">
        <v>2957</v>
      </c>
      <c r="C1093" s="106">
        <v>3029</v>
      </c>
      <c r="D1093" s="106" t="s">
        <v>700</v>
      </c>
      <c r="E1093" s="150">
        <v>1454.96</v>
      </c>
      <c r="F1093" s="150">
        <v>55.35</v>
      </c>
      <c r="G1093" s="150">
        <v>0</v>
      </c>
      <c r="H1093" s="150">
        <v>0</v>
      </c>
      <c r="I1093" s="208">
        <f t="shared" si="19"/>
        <v>1510.31</v>
      </c>
      <c r="J1093" s="163" t="str">
        <f>VLOOKUP($C1093,'CEDARS School FRPL'!$C$4:$F$2348,4,FALSE)</f>
        <v>No</v>
      </c>
      <c r="K1093" s="140"/>
      <c r="L1093" s="140"/>
      <c r="M1093" s="141">
        <f>VLOOKUP($C1093,'CEDARS School FRPL'!$C$4:$F$2348,3,FALSE)</f>
        <v>3.5499999999999997E-2</v>
      </c>
      <c r="O1093" s="199"/>
      <c r="P1093" s="200"/>
    </row>
    <row r="1094" spans="1:16">
      <c r="A1094" s="112" t="s">
        <v>2362</v>
      </c>
      <c r="B1094" s="112" t="s">
        <v>2957</v>
      </c>
      <c r="C1094" s="106">
        <v>5447</v>
      </c>
      <c r="D1094" s="106" t="s">
        <v>704</v>
      </c>
      <c r="E1094" s="150">
        <v>364.97</v>
      </c>
      <c r="F1094" s="150">
        <v>0</v>
      </c>
      <c r="G1094" s="150">
        <v>0</v>
      </c>
      <c r="H1094" s="150">
        <v>0</v>
      </c>
      <c r="I1094" s="208">
        <f t="shared" si="19"/>
        <v>364.97</v>
      </c>
      <c r="J1094" s="163" t="str">
        <f>VLOOKUP($C1094,'CEDARS School FRPL'!$C$4:$F$2348,4,FALSE)</f>
        <v>No</v>
      </c>
      <c r="K1094" s="140"/>
      <c r="L1094" s="140"/>
      <c r="M1094" s="141">
        <f>VLOOKUP($C1094,'CEDARS School FRPL'!$C$4:$F$2348,3,FALSE)</f>
        <v>5.7299999999999997E-2</v>
      </c>
      <c r="O1094" s="199"/>
      <c r="P1094" s="200"/>
    </row>
    <row r="1095" spans="1:16">
      <c r="A1095" s="112" t="s">
        <v>2362</v>
      </c>
      <c r="B1095" s="112" t="s">
        <v>2957</v>
      </c>
      <c r="C1095" s="106">
        <v>3433</v>
      </c>
      <c r="D1095" s="106" t="s">
        <v>703</v>
      </c>
      <c r="E1095" s="150">
        <v>418.26</v>
      </c>
      <c r="F1095" s="150">
        <v>0</v>
      </c>
      <c r="G1095" s="150">
        <v>0</v>
      </c>
      <c r="H1095" s="150">
        <v>0</v>
      </c>
      <c r="I1095" s="208">
        <f t="shared" si="19"/>
        <v>418.26</v>
      </c>
      <c r="J1095" s="163" t="str">
        <f>VLOOKUP($C1095,'CEDARS School FRPL'!$C$4:$F$2348,4,FALSE)</f>
        <v>No</v>
      </c>
      <c r="K1095" s="140"/>
      <c r="L1095" s="140"/>
      <c r="M1095" s="141">
        <f>VLOOKUP($C1095,'CEDARS School FRPL'!$C$4:$F$2348,3,FALSE)</f>
        <v>2.9600000000000001E-2</v>
      </c>
      <c r="O1095" s="199"/>
      <c r="P1095" s="200"/>
    </row>
    <row r="1096" spans="1:16">
      <c r="A1096" s="112" t="s">
        <v>2547</v>
      </c>
      <c r="B1096" s="112" t="s">
        <v>2958</v>
      </c>
      <c r="C1096" s="106">
        <v>2584</v>
      </c>
      <c r="D1096" s="106" t="s">
        <v>2122</v>
      </c>
      <c r="E1096" s="150">
        <v>610.42999999999995</v>
      </c>
      <c r="F1096" s="150">
        <v>0</v>
      </c>
      <c r="G1096" s="150">
        <v>0</v>
      </c>
      <c r="H1096" s="150">
        <v>0</v>
      </c>
      <c r="I1096" s="208">
        <f t="shared" si="19"/>
        <v>610.42999999999995</v>
      </c>
      <c r="J1096" s="163" t="str">
        <f>VLOOKUP($C1096,'CEDARS School FRPL'!$C$4:$F$2348,4,FALSE)</f>
        <v>No</v>
      </c>
      <c r="K1096" s="140"/>
      <c r="L1096" s="140"/>
      <c r="M1096" s="141">
        <f>VLOOKUP($C1096,'CEDARS School FRPL'!$C$4:$F$2348,3,FALSE)</f>
        <v>0.43030000000000002</v>
      </c>
      <c r="O1096" s="199"/>
      <c r="P1096" s="200"/>
    </row>
    <row r="1097" spans="1:16">
      <c r="A1097" s="112" t="s">
        <v>2547</v>
      </c>
      <c r="B1097" s="112" t="s">
        <v>2958</v>
      </c>
      <c r="C1097" s="106">
        <v>2554</v>
      </c>
      <c r="D1097" s="106" t="s">
        <v>2121</v>
      </c>
      <c r="E1097" s="150">
        <v>393.68</v>
      </c>
      <c r="F1097" s="150">
        <v>48.94</v>
      </c>
      <c r="G1097" s="150">
        <v>0</v>
      </c>
      <c r="H1097" s="150">
        <v>0</v>
      </c>
      <c r="I1097" s="208">
        <f t="shared" si="19"/>
        <v>442.62</v>
      </c>
      <c r="J1097" s="163" t="str">
        <f>VLOOKUP($C1097,'CEDARS School FRPL'!$C$4:$F$2348,4,FALSE)</f>
        <v>No</v>
      </c>
      <c r="K1097" s="140"/>
      <c r="L1097" s="140"/>
      <c r="M1097" s="141">
        <f>VLOOKUP($C1097,'CEDARS School FRPL'!$C$4:$F$2348,3,FALSE)</f>
        <v>0.38219999999999998</v>
      </c>
      <c r="O1097" s="199"/>
      <c r="P1097" s="200"/>
    </row>
    <row r="1098" spans="1:16">
      <c r="A1098" s="112" t="s">
        <v>2547</v>
      </c>
      <c r="B1098" s="112" t="s">
        <v>2958</v>
      </c>
      <c r="C1098" s="106">
        <v>5448</v>
      </c>
      <c r="D1098" s="106" t="s">
        <v>2124</v>
      </c>
      <c r="E1098" s="150">
        <v>0</v>
      </c>
      <c r="F1098" s="150">
        <v>0</v>
      </c>
      <c r="G1098" s="150">
        <v>9.6999999999999993</v>
      </c>
      <c r="H1098" s="150">
        <v>0</v>
      </c>
      <c r="I1098" s="208">
        <f t="shared" si="19"/>
        <v>9.6999999999999993</v>
      </c>
      <c r="J1098" s="163" t="str">
        <f>VLOOKUP($C1098,'CEDARS School FRPL'!$C$4:$F$2348,4,FALSE)</f>
        <v>No</v>
      </c>
      <c r="K1098" s="140"/>
      <c r="L1098" s="140"/>
      <c r="M1098" s="141">
        <f>VLOOKUP($C1098,'CEDARS School FRPL'!$C$4:$F$2348,3,FALSE)</f>
        <v>0.4577</v>
      </c>
      <c r="O1098" s="199"/>
      <c r="P1098" s="200"/>
    </row>
    <row r="1099" spans="1:16">
      <c r="A1099" s="112" t="s">
        <v>2547</v>
      </c>
      <c r="B1099" s="112" t="s">
        <v>2958</v>
      </c>
      <c r="C1099" s="106">
        <v>3930</v>
      </c>
      <c r="D1099" s="106" t="s">
        <v>947</v>
      </c>
      <c r="E1099" s="150">
        <v>344.36</v>
      </c>
      <c r="F1099" s="150">
        <v>0</v>
      </c>
      <c r="G1099" s="150">
        <v>0</v>
      </c>
      <c r="H1099" s="150">
        <v>0</v>
      </c>
      <c r="I1099" s="208">
        <f t="shared" si="19"/>
        <v>344.36</v>
      </c>
      <c r="J1099" s="163" t="str">
        <f>VLOOKUP($C1099,'CEDARS School FRPL'!$C$4:$F$2348,4,FALSE)</f>
        <v>No</v>
      </c>
      <c r="K1099" s="140"/>
      <c r="L1099" s="140"/>
      <c r="M1099" s="141">
        <f>VLOOKUP($C1099,'CEDARS School FRPL'!$C$4:$F$2348,3,FALSE)</f>
        <v>0.40679999999999999</v>
      </c>
      <c r="O1099" s="199"/>
      <c r="P1099" s="200"/>
    </row>
    <row r="1100" spans="1:16">
      <c r="A1100" s="112" t="s">
        <v>2547</v>
      </c>
      <c r="B1100" s="112" t="s">
        <v>2958</v>
      </c>
      <c r="C1100" s="106">
        <v>5047</v>
      </c>
      <c r="D1100" s="106" t="s">
        <v>2123</v>
      </c>
      <c r="E1100" s="150">
        <v>388.22</v>
      </c>
      <c r="F1100" s="150">
        <v>0</v>
      </c>
      <c r="G1100" s="150">
        <v>0</v>
      </c>
      <c r="H1100" s="150">
        <v>0</v>
      </c>
      <c r="I1100" s="208">
        <f t="shared" si="19"/>
        <v>388.22</v>
      </c>
      <c r="J1100" s="163" t="str">
        <f>VLOOKUP($C1100,'CEDARS School FRPL'!$C$4:$F$2348,4,FALSE)</f>
        <v>No</v>
      </c>
      <c r="K1100" s="140"/>
      <c r="L1100" s="140"/>
      <c r="M1100" s="141">
        <f>VLOOKUP($C1100,'CEDARS School FRPL'!$C$4:$F$2348,3,FALSE)</f>
        <v>0.1174</v>
      </c>
      <c r="O1100" s="199"/>
      <c r="P1100" s="200"/>
    </row>
    <row r="1101" spans="1:16">
      <c r="A1101" s="112" t="s">
        <v>2437</v>
      </c>
      <c r="B1101" s="112" t="s">
        <v>2959</v>
      </c>
      <c r="C1101" s="106">
        <v>1845</v>
      </c>
      <c r="D1101" s="106" t="s">
        <v>1257</v>
      </c>
      <c r="E1101" s="150">
        <v>47.99</v>
      </c>
      <c r="F1101" s="150">
        <v>0</v>
      </c>
      <c r="G1101" s="150">
        <v>0</v>
      </c>
      <c r="H1101" s="150">
        <v>0</v>
      </c>
      <c r="I1101" s="208">
        <f t="shared" si="19"/>
        <v>47.99</v>
      </c>
      <c r="J1101" s="163" t="str">
        <f>VLOOKUP($C1101,'CEDARS School FRPL'!$C$4:$F$2348,4,FALSE)</f>
        <v>No</v>
      </c>
      <c r="K1101" s="140"/>
      <c r="L1101" s="140"/>
      <c r="M1101" s="141">
        <f>VLOOKUP($C1101,'CEDARS School FRPL'!$C$4:$F$2348,3,FALSE)</f>
        <v>0.32500000000000001</v>
      </c>
      <c r="O1101" s="199"/>
      <c r="P1101" s="200"/>
    </row>
    <row r="1102" spans="1:16">
      <c r="A1102" s="112" t="s">
        <v>2437</v>
      </c>
      <c r="B1102" s="112" t="s">
        <v>2959</v>
      </c>
      <c r="C1102" s="106">
        <v>1621</v>
      </c>
      <c r="D1102" s="106" t="s">
        <v>3242</v>
      </c>
      <c r="E1102" s="150">
        <v>35.6</v>
      </c>
      <c r="F1102" s="150">
        <v>0</v>
      </c>
      <c r="G1102" s="150">
        <v>0</v>
      </c>
      <c r="H1102" s="150">
        <v>0</v>
      </c>
      <c r="I1102" s="208">
        <f t="shared" si="19"/>
        <v>35.6</v>
      </c>
      <c r="J1102" s="163" t="str">
        <f>VLOOKUP($C1102,'CEDARS School FRPL'!$C$4:$F$2348,4,FALSE)</f>
        <v>Yes</v>
      </c>
      <c r="K1102" s="140"/>
      <c r="L1102" s="140"/>
      <c r="M1102" s="141">
        <f>VLOOKUP($C1102,'CEDARS School FRPL'!$C$4:$F$2348,3,FALSE)</f>
        <v>0.622</v>
      </c>
      <c r="O1102" s="199"/>
      <c r="P1102" s="200"/>
    </row>
    <row r="1103" spans="1:16">
      <c r="A1103" s="112" t="s">
        <v>2437</v>
      </c>
      <c r="B1103" s="112" t="s">
        <v>2959</v>
      </c>
      <c r="C1103" s="106">
        <v>2146</v>
      </c>
      <c r="D1103" s="106" t="s">
        <v>1258</v>
      </c>
      <c r="E1103" s="150">
        <v>253.52</v>
      </c>
      <c r="F1103" s="150">
        <v>10.290000000000001</v>
      </c>
      <c r="G1103" s="150">
        <v>0</v>
      </c>
      <c r="H1103" s="150">
        <v>0</v>
      </c>
      <c r="I1103" s="208">
        <f t="shared" si="19"/>
        <v>263.81</v>
      </c>
      <c r="J1103" s="163" t="str">
        <f>VLOOKUP($C1103,'CEDARS School FRPL'!$C$4:$F$2348,4,FALSE)</f>
        <v>No</v>
      </c>
      <c r="K1103" s="140"/>
      <c r="L1103" s="140"/>
      <c r="M1103" s="141">
        <f>VLOOKUP($C1103,'CEDARS School FRPL'!$C$4:$F$2348,3,FALSE)</f>
        <v>0.33989999999999998</v>
      </c>
      <c r="O1103" s="199"/>
      <c r="P1103" s="200"/>
    </row>
    <row r="1104" spans="1:16">
      <c r="A1104" s="112" t="s">
        <v>2437</v>
      </c>
      <c r="B1104" s="112" t="s">
        <v>2959</v>
      </c>
      <c r="C1104" s="106">
        <v>4501</v>
      </c>
      <c r="D1104" s="106" t="s">
        <v>1259</v>
      </c>
      <c r="E1104" s="150">
        <v>332.6</v>
      </c>
      <c r="F1104" s="150">
        <v>0</v>
      </c>
      <c r="G1104" s="150">
        <v>0</v>
      </c>
      <c r="H1104" s="150">
        <v>0</v>
      </c>
      <c r="I1104" s="208">
        <f t="shared" si="19"/>
        <v>332.6</v>
      </c>
      <c r="J1104" s="163" t="str">
        <f>VLOOKUP($C1104,'CEDARS School FRPL'!$C$4:$F$2348,4,FALSE)</f>
        <v>No</v>
      </c>
      <c r="K1104" s="140"/>
      <c r="L1104" s="140"/>
      <c r="M1104" s="141">
        <f>VLOOKUP($C1104,'CEDARS School FRPL'!$C$4:$F$2348,3,FALSE)</f>
        <v>0.37380000000000002</v>
      </c>
      <c r="O1104" s="199"/>
      <c r="P1104" s="200"/>
    </row>
    <row r="1105" spans="1:16">
      <c r="A1105" s="112" t="s">
        <v>2481</v>
      </c>
      <c r="B1105" s="112" t="s">
        <v>2960</v>
      </c>
      <c r="C1105" s="106">
        <v>3406</v>
      </c>
      <c r="D1105" s="106" t="s">
        <v>1598</v>
      </c>
      <c r="E1105" s="150">
        <v>33.299999999999997</v>
      </c>
      <c r="F1105" s="150">
        <v>0</v>
      </c>
      <c r="G1105" s="150">
        <v>0</v>
      </c>
      <c r="H1105" s="150">
        <v>0</v>
      </c>
      <c r="I1105" s="208">
        <f t="shared" si="19"/>
        <v>33.299999999999997</v>
      </c>
      <c r="J1105" s="163" t="str">
        <f>VLOOKUP($C1105,'CEDARS School FRPL'!$C$4:$F$2348,4,FALSE)</f>
        <v>Yes</v>
      </c>
      <c r="K1105" s="140"/>
      <c r="L1105" s="140"/>
      <c r="M1105" s="141">
        <f>VLOOKUP($C1105,'CEDARS School FRPL'!$C$4:$F$2348,3,FALSE)</f>
        <v>0.50529999999999997</v>
      </c>
      <c r="O1105" s="199"/>
      <c r="P1105" s="200"/>
    </row>
    <row r="1106" spans="1:16">
      <c r="A1106" s="112" t="s">
        <v>2481</v>
      </c>
      <c r="B1106" s="112" t="s">
        <v>2960</v>
      </c>
      <c r="C1106" s="106">
        <v>5480</v>
      </c>
      <c r="D1106" s="106" t="s">
        <v>2749</v>
      </c>
      <c r="E1106" s="150">
        <v>8.01</v>
      </c>
      <c r="F1106" s="150">
        <v>0</v>
      </c>
      <c r="G1106" s="150">
        <v>0</v>
      </c>
      <c r="H1106" s="150">
        <v>0</v>
      </c>
      <c r="I1106" s="208">
        <f t="shared" si="19"/>
        <v>8.01</v>
      </c>
      <c r="J1106" s="163" t="str">
        <f>VLOOKUP($C1106,'CEDARS School FRPL'!$C$4:$F$2348,4,FALSE)</f>
        <v>No</v>
      </c>
      <c r="K1106" s="140"/>
      <c r="L1106" s="140"/>
      <c r="M1106" s="141">
        <f>VLOOKUP($C1106,'CEDARS School FRPL'!$C$4:$F$2348,3,FALSE)</f>
        <v>0.16739999999999999</v>
      </c>
      <c r="O1106" s="199"/>
      <c r="P1106" s="200"/>
    </row>
    <row r="1107" spans="1:16">
      <c r="A1107" s="112" t="s">
        <v>2490</v>
      </c>
      <c r="B1107" s="112" t="s">
        <v>2961</v>
      </c>
      <c r="C1107" s="106">
        <v>4362</v>
      </c>
      <c r="D1107" s="106" t="s">
        <v>1726</v>
      </c>
      <c r="E1107" s="150">
        <v>348.15</v>
      </c>
      <c r="F1107" s="150">
        <v>0</v>
      </c>
      <c r="G1107" s="150">
        <v>0</v>
      </c>
      <c r="H1107" s="150">
        <v>0</v>
      </c>
      <c r="I1107" s="208">
        <f t="shared" si="19"/>
        <v>348.15</v>
      </c>
      <c r="J1107" s="163" t="str">
        <f>VLOOKUP($C1107,'CEDARS School FRPL'!$C$4:$F$2348,4,FALSE)</f>
        <v>No</v>
      </c>
      <c r="K1107" s="140"/>
      <c r="L1107" s="140"/>
      <c r="M1107" s="141">
        <f>VLOOKUP($C1107,'CEDARS School FRPL'!$C$4:$F$2348,3,FALSE)</f>
        <v>0.1265</v>
      </c>
      <c r="O1107" s="199"/>
      <c r="P1107" s="200"/>
    </row>
    <row r="1108" spans="1:16">
      <c r="A1108" s="112" t="s">
        <v>2490</v>
      </c>
      <c r="B1108" s="112" t="s">
        <v>2961</v>
      </c>
      <c r="C1108" s="106">
        <v>3060</v>
      </c>
      <c r="D1108" s="106" t="s">
        <v>1724</v>
      </c>
      <c r="E1108" s="150">
        <v>502.63</v>
      </c>
      <c r="F1108" s="150">
        <v>0</v>
      </c>
      <c r="G1108" s="150">
        <v>0</v>
      </c>
      <c r="H1108" s="150">
        <v>0</v>
      </c>
      <c r="I1108" s="208">
        <f t="shared" si="19"/>
        <v>502.63</v>
      </c>
      <c r="J1108" s="163" t="str">
        <f>VLOOKUP($C1108,'CEDARS School FRPL'!$C$4:$F$2348,4,FALSE)</f>
        <v>Yes</v>
      </c>
      <c r="K1108" s="140"/>
      <c r="L1108" s="140"/>
      <c r="M1108" s="141">
        <f>VLOOKUP($C1108,'CEDARS School FRPL'!$C$4:$F$2348,3,FALSE)</f>
        <v>0.65459999999999996</v>
      </c>
      <c r="O1108" s="199"/>
      <c r="P1108" s="200"/>
    </row>
    <row r="1109" spans="1:16">
      <c r="A1109" s="112" t="s">
        <v>2490</v>
      </c>
      <c r="B1109" s="112" t="s">
        <v>2961</v>
      </c>
      <c r="C1109" s="106">
        <v>4594</v>
      </c>
      <c r="D1109" s="106" t="s">
        <v>1729</v>
      </c>
      <c r="E1109" s="150">
        <v>334.9</v>
      </c>
      <c r="F1109" s="150">
        <v>0</v>
      </c>
      <c r="G1109" s="150">
        <v>0</v>
      </c>
      <c r="H1109" s="150">
        <v>0</v>
      </c>
      <c r="I1109" s="208">
        <f t="shared" si="19"/>
        <v>334.9</v>
      </c>
      <c r="J1109" s="163" t="str">
        <f>VLOOKUP($C1109,'CEDARS School FRPL'!$C$4:$F$2348,4,FALSE)</f>
        <v>No</v>
      </c>
      <c r="K1109" s="140"/>
      <c r="L1109" s="140"/>
      <c r="M1109" s="141">
        <f>VLOOKUP($C1109,'CEDARS School FRPL'!$C$4:$F$2348,3,FALSE)</f>
        <v>0.34420000000000001</v>
      </c>
      <c r="O1109" s="199"/>
      <c r="P1109" s="200"/>
    </row>
    <row r="1110" spans="1:16">
      <c r="A1110" s="112" t="s">
        <v>2490</v>
      </c>
      <c r="B1110" s="112" t="s">
        <v>2961</v>
      </c>
      <c r="C1110" s="106">
        <v>4544</v>
      </c>
      <c r="D1110" s="106" t="s">
        <v>1728</v>
      </c>
      <c r="E1110" s="150">
        <v>418.92</v>
      </c>
      <c r="F1110" s="150">
        <v>0</v>
      </c>
      <c r="G1110" s="150">
        <v>0</v>
      </c>
      <c r="H1110" s="150">
        <v>0</v>
      </c>
      <c r="I1110" s="208">
        <f t="shared" si="19"/>
        <v>418.92</v>
      </c>
      <c r="J1110" s="163" t="str">
        <f>VLOOKUP($C1110,'CEDARS School FRPL'!$C$4:$F$2348,4,FALSE)</f>
        <v>No</v>
      </c>
      <c r="K1110" s="140"/>
      <c r="L1110" s="140"/>
      <c r="M1110" s="141">
        <f>VLOOKUP($C1110,'CEDARS School FRPL'!$C$4:$F$2348,3,FALSE)</f>
        <v>0.3155</v>
      </c>
      <c r="O1110" s="199"/>
      <c r="P1110" s="200"/>
    </row>
    <row r="1111" spans="1:16">
      <c r="A1111" s="112" t="s">
        <v>2490</v>
      </c>
      <c r="B1111" s="112" t="s">
        <v>2961</v>
      </c>
      <c r="C1111" s="106">
        <v>1806</v>
      </c>
      <c r="D1111" s="106" t="s">
        <v>1721</v>
      </c>
      <c r="E1111" s="150">
        <v>42.72</v>
      </c>
      <c r="F1111" s="150">
        <v>0</v>
      </c>
      <c r="G1111" s="150">
        <v>0</v>
      </c>
      <c r="H1111" s="150">
        <v>0</v>
      </c>
      <c r="I1111" s="208">
        <f t="shared" si="19"/>
        <v>42.72</v>
      </c>
      <c r="J1111" s="163" t="str">
        <f>VLOOKUP($C1111,'CEDARS School FRPL'!$C$4:$F$2348,4,FALSE)</f>
        <v>Yes</v>
      </c>
      <c r="K1111" s="140"/>
      <c r="L1111" s="140"/>
      <c r="M1111" s="141">
        <f>VLOOKUP($C1111,'CEDARS School FRPL'!$C$4:$F$2348,3,FALSE)</f>
        <v>0.60829999999999995</v>
      </c>
      <c r="O1111" s="199"/>
      <c r="P1111" s="200"/>
    </row>
    <row r="1112" spans="1:16">
      <c r="A1112" s="112" t="s">
        <v>2490</v>
      </c>
      <c r="B1112" s="112" t="s">
        <v>2961</v>
      </c>
      <c r="C1112" s="106">
        <v>2546</v>
      </c>
      <c r="D1112" s="106" t="s">
        <v>1723</v>
      </c>
      <c r="E1112" s="150">
        <v>471.5</v>
      </c>
      <c r="F1112" s="150">
        <v>0</v>
      </c>
      <c r="G1112" s="150">
        <v>0</v>
      </c>
      <c r="H1112" s="150">
        <v>0</v>
      </c>
      <c r="I1112" s="208">
        <f t="shared" si="19"/>
        <v>471.5</v>
      </c>
      <c r="J1112" s="163" t="str">
        <f>VLOOKUP($C1112,'CEDARS School FRPL'!$C$4:$F$2348,4,FALSE)</f>
        <v>No</v>
      </c>
      <c r="K1112" s="140"/>
      <c r="L1112" s="140"/>
      <c r="M1112" s="141">
        <f>VLOOKUP($C1112,'CEDARS School FRPL'!$C$4:$F$2348,3,FALSE)</f>
        <v>0.21460000000000001</v>
      </c>
      <c r="O1112" s="199"/>
      <c r="P1112" s="200"/>
    </row>
    <row r="1113" spans="1:16">
      <c r="A1113" s="112" t="s">
        <v>2490</v>
      </c>
      <c r="B1113" s="112" t="s">
        <v>2961</v>
      </c>
      <c r="C1113" s="106">
        <v>4528</v>
      </c>
      <c r="D1113" s="106" t="s">
        <v>1727</v>
      </c>
      <c r="E1113" s="150">
        <v>1384.46</v>
      </c>
      <c r="F1113" s="150">
        <v>138.69999999999999</v>
      </c>
      <c r="G1113" s="150">
        <v>0</v>
      </c>
      <c r="H1113" s="150">
        <v>0</v>
      </c>
      <c r="I1113" s="208">
        <f t="shared" si="19"/>
        <v>1523.16</v>
      </c>
      <c r="J1113" s="163" t="str">
        <f>VLOOKUP($C1113,'CEDARS School FRPL'!$C$4:$F$2348,4,FALSE)</f>
        <v>No</v>
      </c>
      <c r="K1113" s="140"/>
      <c r="L1113" s="140"/>
      <c r="M1113" s="141">
        <f>VLOOKUP($C1113,'CEDARS School FRPL'!$C$4:$F$2348,3,FALSE)</f>
        <v>0.29239999999999999</v>
      </c>
      <c r="O1113" s="199"/>
      <c r="P1113" s="200"/>
    </row>
    <row r="1114" spans="1:16">
      <c r="A1114" s="112" t="s">
        <v>2490</v>
      </c>
      <c r="B1114" s="112" t="s">
        <v>2961</v>
      </c>
      <c r="C1114" s="106">
        <v>1570</v>
      </c>
      <c r="D1114" s="106" t="s">
        <v>3189</v>
      </c>
      <c r="E1114" s="150">
        <v>0</v>
      </c>
      <c r="F1114" s="150">
        <v>0</v>
      </c>
      <c r="G1114" s="150">
        <v>0</v>
      </c>
      <c r="H1114" s="150">
        <v>0</v>
      </c>
      <c r="I1114" s="208">
        <f t="shared" si="19"/>
        <v>0</v>
      </c>
      <c r="J1114" s="163" t="str">
        <f>VLOOKUP($C1114,'CEDARS School FRPL'!$C$4:$F$2348,4,FALSE)</f>
        <v>No</v>
      </c>
      <c r="K1114" s="140"/>
      <c r="L1114" s="140"/>
      <c r="M1114" s="141">
        <f>VLOOKUP($C1114,'CEDARS School FRPL'!$C$4:$F$2348,3,FALSE)</f>
        <v>0</v>
      </c>
      <c r="O1114" s="199"/>
      <c r="P1114" s="200"/>
    </row>
    <row r="1115" spans="1:16">
      <c r="A1115" s="112" t="s">
        <v>2490</v>
      </c>
      <c r="B1115" s="112" t="s">
        <v>2961</v>
      </c>
      <c r="C1115" s="106">
        <v>1643</v>
      </c>
      <c r="D1115" s="106" t="s">
        <v>1719</v>
      </c>
      <c r="E1115" s="150">
        <v>9.4</v>
      </c>
      <c r="F1115" s="150">
        <v>0</v>
      </c>
      <c r="G1115" s="150">
        <v>0</v>
      </c>
      <c r="H1115" s="150">
        <v>0</v>
      </c>
      <c r="I1115" s="208">
        <f t="shared" si="19"/>
        <v>9.4</v>
      </c>
      <c r="J1115" s="163" t="str">
        <f>VLOOKUP($C1115,'CEDARS School FRPL'!$C$4:$F$2348,4,FALSE)</f>
        <v>No</v>
      </c>
      <c r="K1115" s="140"/>
      <c r="L1115" s="140"/>
      <c r="M1115" s="141">
        <f>VLOOKUP($C1115,'CEDARS School FRPL'!$C$4:$F$2348,3,FALSE)</f>
        <v>0.27989999999999998</v>
      </c>
      <c r="O1115" s="199"/>
      <c r="P1115" s="200"/>
    </row>
    <row r="1116" spans="1:16">
      <c r="A1116" s="112" t="s">
        <v>2490</v>
      </c>
      <c r="B1116" s="112" t="s">
        <v>2961</v>
      </c>
      <c r="C1116" s="106">
        <v>5040</v>
      </c>
      <c r="D1116" s="106" t="s">
        <v>1730</v>
      </c>
      <c r="E1116" s="150">
        <v>767.08</v>
      </c>
      <c r="F1116" s="150">
        <v>0</v>
      </c>
      <c r="G1116" s="150">
        <v>0</v>
      </c>
      <c r="H1116" s="150">
        <v>0</v>
      </c>
      <c r="I1116" s="208">
        <f t="shared" si="19"/>
        <v>767.08</v>
      </c>
      <c r="J1116" s="163" t="str">
        <f>VLOOKUP($C1116,'CEDARS School FRPL'!$C$4:$F$2348,4,FALSE)</f>
        <v>No</v>
      </c>
      <c r="K1116" s="140"/>
      <c r="L1116" s="140"/>
      <c r="M1116" s="141">
        <f>VLOOKUP($C1116,'CEDARS School FRPL'!$C$4:$F$2348,3,FALSE)</f>
        <v>0.3785</v>
      </c>
      <c r="O1116" s="199"/>
      <c r="P1116" s="200"/>
    </row>
    <row r="1117" spans="1:16">
      <c r="A1117" s="112" t="s">
        <v>2490</v>
      </c>
      <c r="B1117" s="112" t="s">
        <v>2961</v>
      </c>
      <c r="C1117" s="106">
        <v>4159</v>
      </c>
      <c r="D1117" s="106" t="s">
        <v>1725</v>
      </c>
      <c r="E1117" s="150">
        <v>400.8</v>
      </c>
      <c r="F1117" s="150">
        <v>0</v>
      </c>
      <c r="G1117" s="150">
        <v>0</v>
      </c>
      <c r="H1117" s="150">
        <v>0</v>
      </c>
      <c r="I1117" s="208">
        <f t="shared" si="19"/>
        <v>400.8</v>
      </c>
      <c r="J1117" s="163" t="str">
        <f>VLOOKUP($C1117,'CEDARS School FRPL'!$C$4:$F$2348,4,FALSE)</f>
        <v>No</v>
      </c>
      <c r="K1117" s="140"/>
      <c r="L1117" s="140"/>
      <c r="M1117" s="141">
        <f>VLOOKUP($C1117,'CEDARS School FRPL'!$C$4:$F$2348,3,FALSE)</f>
        <v>0.17419999999999999</v>
      </c>
      <c r="O1117" s="199"/>
      <c r="P1117" s="200"/>
    </row>
    <row r="1118" spans="1:16">
      <c r="A1118" s="112" t="s">
        <v>2490</v>
      </c>
      <c r="B1118" s="112" t="s">
        <v>2961</v>
      </c>
      <c r="C1118" s="106">
        <v>5154</v>
      </c>
      <c r="D1118" s="106" t="s">
        <v>1731</v>
      </c>
      <c r="E1118" s="150">
        <v>186.71</v>
      </c>
      <c r="F1118" s="150">
        <v>0</v>
      </c>
      <c r="G1118" s="150">
        <v>0</v>
      </c>
      <c r="H1118" s="150">
        <v>14.96</v>
      </c>
      <c r="I1118" s="208">
        <f t="shared" si="19"/>
        <v>201.67000000000002</v>
      </c>
      <c r="J1118" s="163" t="str">
        <f>VLOOKUP($C1118,'CEDARS School FRPL'!$C$4:$F$2348,4,FALSE)</f>
        <v>No</v>
      </c>
      <c r="K1118" s="140"/>
      <c r="L1118" s="140"/>
      <c r="M1118" s="141">
        <f>VLOOKUP($C1118,'CEDARS School FRPL'!$C$4:$F$2348,3,FALSE)</f>
        <v>0.13919999999999999</v>
      </c>
      <c r="O1118" s="199"/>
      <c r="P1118" s="200"/>
    </row>
    <row r="1119" spans="1:16">
      <c r="A1119" s="112" t="s">
        <v>2490</v>
      </c>
      <c r="B1119" s="112" t="s">
        <v>2961</v>
      </c>
      <c r="C1119" s="106">
        <v>1777</v>
      </c>
      <c r="D1119" s="106" t="s">
        <v>1720</v>
      </c>
      <c r="E1119" s="150">
        <v>719.9</v>
      </c>
      <c r="F1119" s="150">
        <v>51.2</v>
      </c>
      <c r="G1119" s="150">
        <v>0</v>
      </c>
      <c r="H1119" s="150">
        <v>0</v>
      </c>
      <c r="I1119" s="208">
        <f t="shared" si="19"/>
        <v>771.1</v>
      </c>
      <c r="J1119" s="163" t="str">
        <f>VLOOKUP($C1119,'CEDARS School FRPL'!$C$4:$F$2348,4,FALSE)</f>
        <v>No</v>
      </c>
      <c r="K1119" s="140"/>
      <c r="L1119" s="140"/>
      <c r="M1119" s="141">
        <f>VLOOKUP($C1119,'CEDARS School FRPL'!$C$4:$F$2348,3,FALSE)</f>
        <v>9.9900000000000003E-2</v>
      </c>
      <c r="O1119" s="199"/>
      <c r="P1119" s="200"/>
    </row>
    <row r="1120" spans="1:16">
      <c r="A1120" s="112" t="s">
        <v>2490</v>
      </c>
      <c r="B1120" s="112" t="s">
        <v>2961</v>
      </c>
      <c r="C1120" s="106">
        <v>1883</v>
      </c>
      <c r="D1120" s="106" t="s">
        <v>1722</v>
      </c>
      <c r="E1120" s="150">
        <v>177.58</v>
      </c>
      <c r="F1120" s="150">
        <v>0</v>
      </c>
      <c r="G1120" s="150">
        <v>0</v>
      </c>
      <c r="H1120" s="150">
        <v>0</v>
      </c>
      <c r="I1120" s="208">
        <f t="shared" si="19"/>
        <v>177.58</v>
      </c>
      <c r="J1120" s="163" t="str">
        <f>VLOOKUP($C1120,'CEDARS School FRPL'!$C$4:$F$2348,4,FALSE)</f>
        <v>No</v>
      </c>
      <c r="K1120" s="140"/>
      <c r="L1120" s="140"/>
      <c r="M1120" s="141">
        <f>VLOOKUP($C1120,'CEDARS School FRPL'!$C$4:$F$2348,3,FALSE)</f>
        <v>0.14269999999999999</v>
      </c>
      <c r="O1120" s="199"/>
      <c r="P1120" s="200"/>
    </row>
    <row r="1121" spans="1:16">
      <c r="A1121" s="112" t="s">
        <v>2342</v>
      </c>
      <c r="B1121" s="112" t="s">
        <v>2962</v>
      </c>
      <c r="C1121" s="106">
        <v>3661</v>
      </c>
      <c r="D1121" s="106" t="s">
        <v>493</v>
      </c>
      <c r="E1121" s="150">
        <v>261.20999999999998</v>
      </c>
      <c r="F1121" s="150">
        <v>0</v>
      </c>
      <c r="G1121" s="150">
        <v>0</v>
      </c>
      <c r="H1121" s="150">
        <v>0</v>
      </c>
      <c r="I1121" s="208">
        <f t="shared" si="19"/>
        <v>261.20999999999998</v>
      </c>
      <c r="J1121" s="163" t="str">
        <f>VLOOKUP($C1121,'CEDARS School FRPL'!$C$4:$F$2348,4,FALSE)</f>
        <v>No</v>
      </c>
      <c r="K1121" s="140"/>
      <c r="L1121" s="140"/>
      <c r="M1121" s="141">
        <f>VLOOKUP($C1121,'CEDARS School FRPL'!$C$4:$F$2348,3,FALSE)</f>
        <v>0.35389999999999999</v>
      </c>
      <c r="O1121" s="199"/>
      <c r="P1121" s="200"/>
    </row>
    <row r="1122" spans="1:16">
      <c r="A1122" s="112" t="s">
        <v>2342</v>
      </c>
      <c r="B1122" s="112" t="s">
        <v>2962</v>
      </c>
      <c r="C1122" s="106">
        <v>2180</v>
      </c>
      <c r="D1122" s="106" t="s">
        <v>491</v>
      </c>
      <c r="E1122" s="150">
        <v>607.72</v>
      </c>
      <c r="F1122" s="150">
        <v>59.81</v>
      </c>
      <c r="G1122" s="150">
        <v>11.9</v>
      </c>
      <c r="H1122" s="150">
        <v>0</v>
      </c>
      <c r="I1122" s="208">
        <f t="shared" si="19"/>
        <v>679.43</v>
      </c>
      <c r="J1122" s="163" t="str">
        <f>VLOOKUP($C1122,'CEDARS School FRPL'!$C$4:$F$2348,4,FALSE)</f>
        <v>No</v>
      </c>
      <c r="K1122" s="140"/>
      <c r="L1122" s="140"/>
      <c r="M1122" s="141">
        <f>VLOOKUP($C1122,'CEDARS School FRPL'!$C$4:$F$2348,3,FALSE)</f>
        <v>0.34460000000000002</v>
      </c>
      <c r="O1122" s="199"/>
      <c r="P1122" s="200"/>
    </row>
    <row r="1123" spans="1:16">
      <c r="A1123" s="112" t="s">
        <v>2342</v>
      </c>
      <c r="B1123" s="112" t="s">
        <v>2962</v>
      </c>
      <c r="C1123" s="106">
        <v>3374</v>
      </c>
      <c r="D1123" s="106" t="s">
        <v>492</v>
      </c>
      <c r="E1123" s="150">
        <v>427.15</v>
      </c>
      <c r="F1123" s="150">
        <v>0</v>
      </c>
      <c r="G1123" s="150">
        <v>0</v>
      </c>
      <c r="H1123" s="150">
        <v>0</v>
      </c>
      <c r="I1123" s="208">
        <f t="shared" si="19"/>
        <v>427.15</v>
      </c>
      <c r="J1123" s="163" t="str">
        <f>VLOOKUP($C1123,'CEDARS School FRPL'!$C$4:$F$2348,4,FALSE)</f>
        <v>No</v>
      </c>
      <c r="K1123" s="140"/>
      <c r="L1123" s="140"/>
      <c r="M1123" s="141">
        <f>VLOOKUP($C1123,'CEDARS School FRPL'!$C$4:$F$2348,3,FALSE)</f>
        <v>0.36470000000000002</v>
      </c>
      <c r="O1123" s="199"/>
      <c r="P1123" s="200"/>
    </row>
    <row r="1124" spans="1:16">
      <c r="A1124" s="112" t="s">
        <v>2407</v>
      </c>
      <c r="B1124" s="112" t="s">
        <v>2963</v>
      </c>
      <c r="C1124" s="106">
        <v>2678</v>
      </c>
      <c r="D1124" s="106" t="s">
        <v>1148</v>
      </c>
      <c r="E1124" s="150">
        <v>161.69999999999999</v>
      </c>
      <c r="F1124" s="150">
        <v>0</v>
      </c>
      <c r="G1124" s="150">
        <v>0</v>
      </c>
      <c r="H1124" s="150">
        <v>0</v>
      </c>
      <c r="I1124" s="208">
        <f t="shared" si="19"/>
        <v>161.69999999999999</v>
      </c>
      <c r="J1124" s="163" t="str">
        <f>VLOOKUP($C1124,'CEDARS School FRPL'!$C$4:$F$2348,4,FALSE)</f>
        <v>Yes</v>
      </c>
      <c r="K1124" s="140"/>
      <c r="L1124" s="140"/>
      <c r="M1124" s="141">
        <f>VLOOKUP($C1124,'CEDARS School FRPL'!$C$4:$F$2348,3,FALSE)</f>
        <v>0.59789999999999999</v>
      </c>
      <c r="O1124" s="199"/>
      <c r="P1124" s="200"/>
    </row>
    <row r="1125" spans="1:16">
      <c r="A1125" s="112" t="s">
        <v>2407</v>
      </c>
      <c r="B1125" s="112" t="s">
        <v>2963</v>
      </c>
      <c r="C1125" s="106">
        <v>3112</v>
      </c>
      <c r="D1125" s="106" t="s">
        <v>1149</v>
      </c>
      <c r="E1125" s="150">
        <v>144.1</v>
      </c>
      <c r="F1125" s="150">
        <v>7.48</v>
      </c>
      <c r="G1125" s="150">
        <v>2.9</v>
      </c>
      <c r="H1125" s="150">
        <v>0</v>
      </c>
      <c r="I1125" s="208">
        <f t="shared" si="19"/>
        <v>154.47999999999999</v>
      </c>
      <c r="J1125" s="163" t="str">
        <f>VLOOKUP($C1125,'CEDARS School FRPL'!$C$4:$F$2348,4,FALSE)</f>
        <v>Yes</v>
      </c>
      <c r="K1125" s="140"/>
      <c r="L1125" s="140"/>
      <c r="M1125" s="141">
        <f>VLOOKUP($C1125,'CEDARS School FRPL'!$C$4:$F$2348,3,FALSE)</f>
        <v>0.5403</v>
      </c>
      <c r="O1125" s="199"/>
      <c r="P1125" s="200"/>
    </row>
    <row r="1126" spans="1:16">
      <c r="A1126" s="112" t="s">
        <v>2334</v>
      </c>
      <c r="B1126" s="112" t="s">
        <v>2964</v>
      </c>
      <c r="C1126" s="106">
        <v>3022</v>
      </c>
      <c r="D1126" s="106" t="s">
        <v>445</v>
      </c>
      <c r="E1126" s="150">
        <v>920.88</v>
      </c>
      <c r="F1126" s="150">
        <v>0</v>
      </c>
      <c r="G1126" s="150">
        <v>0</v>
      </c>
      <c r="H1126" s="150">
        <v>0</v>
      </c>
      <c r="I1126" s="208">
        <f t="shared" si="19"/>
        <v>920.88</v>
      </c>
      <c r="J1126" s="163" t="str">
        <f>VLOOKUP($C1126,'CEDARS School FRPL'!$C$4:$F$2348,4,FALSE)</f>
        <v>Yes</v>
      </c>
      <c r="K1126" s="140"/>
      <c r="L1126" s="140"/>
      <c r="M1126" s="141">
        <f>VLOOKUP($C1126,'CEDARS School FRPL'!$C$4:$F$2348,3,FALSE)</f>
        <v>0.64259999999999995</v>
      </c>
      <c r="O1126" s="199"/>
      <c r="P1126" s="200"/>
    </row>
    <row r="1127" spans="1:16">
      <c r="A1127" s="112" t="s">
        <v>2334</v>
      </c>
      <c r="B1127" s="112" t="s">
        <v>2964</v>
      </c>
      <c r="C1127" s="106">
        <v>5273</v>
      </c>
      <c r="D1127" s="106" t="s">
        <v>452</v>
      </c>
      <c r="E1127" s="150">
        <v>139.1</v>
      </c>
      <c r="F1127" s="150">
        <v>0</v>
      </c>
      <c r="G1127" s="150">
        <v>0</v>
      </c>
      <c r="H1127" s="150">
        <v>9.629999999999999</v>
      </c>
      <c r="I1127" s="208">
        <f t="shared" si="19"/>
        <v>148.72999999999999</v>
      </c>
      <c r="J1127" s="163" t="str">
        <f>VLOOKUP($C1127,'CEDARS School FRPL'!$C$4:$F$2348,4,FALSE)</f>
        <v>No</v>
      </c>
      <c r="K1127" s="140"/>
      <c r="L1127" s="140"/>
      <c r="M1127" s="141">
        <f>VLOOKUP($C1127,'CEDARS School FRPL'!$C$4:$F$2348,3,FALSE)</f>
        <v>0.30320000000000003</v>
      </c>
      <c r="O1127" s="199"/>
      <c r="P1127" s="200"/>
    </row>
    <row r="1128" spans="1:16">
      <c r="A1128" s="112" t="s">
        <v>2334</v>
      </c>
      <c r="B1128" s="112" t="s">
        <v>2964</v>
      </c>
      <c r="C1128" s="106">
        <v>5354</v>
      </c>
      <c r="D1128" s="106" t="s">
        <v>454</v>
      </c>
      <c r="E1128" s="150">
        <v>255.49</v>
      </c>
      <c r="F1128" s="150">
        <v>0</v>
      </c>
      <c r="G1128" s="150">
        <v>0</v>
      </c>
      <c r="H1128" s="150">
        <v>0</v>
      </c>
      <c r="I1128" s="208">
        <f t="shared" si="19"/>
        <v>255.49</v>
      </c>
      <c r="J1128" s="163" t="str">
        <f>VLOOKUP($C1128,'CEDARS School FRPL'!$C$4:$F$2348,4,FALSE)</f>
        <v>Yes</v>
      </c>
      <c r="K1128" s="140"/>
      <c r="L1128" s="140"/>
      <c r="M1128" s="141">
        <f>VLOOKUP($C1128,'CEDARS School FRPL'!$C$4:$F$2348,3,FALSE)</f>
        <v>0.93379999999999996</v>
      </c>
      <c r="O1128" s="199"/>
      <c r="P1128" s="200"/>
    </row>
    <row r="1129" spans="1:16">
      <c r="A1129" s="112" t="s">
        <v>2334</v>
      </c>
      <c r="B1129" s="112" t="s">
        <v>2964</v>
      </c>
      <c r="C1129" s="106">
        <v>2673</v>
      </c>
      <c r="D1129" s="106" t="s">
        <v>245</v>
      </c>
      <c r="E1129" s="150">
        <v>739.43</v>
      </c>
      <c r="F1129" s="150">
        <v>0</v>
      </c>
      <c r="G1129" s="150">
        <v>0</v>
      </c>
      <c r="H1129" s="150">
        <v>0</v>
      </c>
      <c r="I1129" s="208">
        <f t="shared" si="19"/>
        <v>739.43</v>
      </c>
      <c r="J1129" s="163" t="str">
        <f>VLOOKUP($C1129,'CEDARS School FRPL'!$C$4:$F$2348,4,FALSE)</f>
        <v>Yes</v>
      </c>
      <c r="K1129" s="140"/>
      <c r="L1129" s="140"/>
      <c r="M1129" s="141">
        <f>VLOOKUP($C1129,'CEDARS School FRPL'!$C$4:$F$2348,3,FALSE)</f>
        <v>0.58720000000000006</v>
      </c>
      <c r="O1129" s="199"/>
      <c r="P1129" s="200"/>
    </row>
    <row r="1130" spans="1:16">
      <c r="A1130" s="112" t="s">
        <v>2334</v>
      </c>
      <c r="B1130" s="112" t="s">
        <v>2964</v>
      </c>
      <c r="C1130" s="106">
        <v>3091</v>
      </c>
      <c r="D1130" s="106" t="s">
        <v>446</v>
      </c>
      <c r="E1130" s="150">
        <v>448.11</v>
      </c>
      <c r="F1130" s="150">
        <v>0</v>
      </c>
      <c r="G1130" s="150">
        <v>0</v>
      </c>
      <c r="H1130" s="150">
        <v>0</v>
      </c>
      <c r="I1130" s="208">
        <f t="shared" si="19"/>
        <v>448.11</v>
      </c>
      <c r="J1130" s="163" t="str">
        <f>VLOOKUP($C1130,'CEDARS School FRPL'!$C$4:$F$2348,4,FALSE)</f>
        <v>Yes</v>
      </c>
      <c r="K1130" s="140"/>
      <c r="L1130" s="140"/>
      <c r="M1130" s="141">
        <f>VLOOKUP($C1130,'CEDARS School FRPL'!$C$4:$F$2348,3,FALSE)</f>
        <v>0.55689999999999995</v>
      </c>
      <c r="O1130" s="199"/>
      <c r="P1130" s="200"/>
    </row>
    <row r="1131" spans="1:16">
      <c r="A1131" s="112" t="s">
        <v>2334</v>
      </c>
      <c r="B1131" s="112" t="s">
        <v>2964</v>
      </c>
      <c r="C1131" s="106">
        <v>2833</v>
      </c>
      <c r="D1131" s="106" t="s">
        <v>441</v>
      </c>
      <c r="E1131" s="150">
        <v>344.22</v>
      </c>
      <c r="F1131" s="150">
        <v>0</v>
      </c>
      <c r="G1131" s="150">
        <v>0</v>
      </c>
      <c r="H1131" s="150">
        <v>0</v>
      </c>
      <c r="I1131" s="208">
        <f t="shared" si="19"/>
        <v>344.22</v>
      </c>
      <c r="J1131" s="163" t="str">
        <f>VLOOKUP($C1131,'CEDARS School FRPL'!$C$4:$F$2348,4,FALSE)</f>
        <v>Yes</v>
      </c>
      <c r="K1131" s="140"/>
      <c r="L1131" s="140"/>
      <c r="M1131" s="141">
        <f>VLOOKUP($C1131,'CEDARS School FRPL'!$C$4:$F$2348,3,FALSE)</f>
        <v>0.78080000000000005</v>
      </c>
      <c r="O1131" s="199"/>
      <c r="P1131" s="200"/>
    </row>
    <row r="1132" spans="1:16">
      <c r="A1132" s="112" t="s">
        <v>2334</v>
      </c>
      <c r="B1132" s="112" t="s">
        <v>2964</v>
      </c>
      <c r="C1132" s="106">
        <v>2969</v>
      </c>
      <c r="D1132" s="106" t="s">
        <v>442</v>
      </c>
      <c r="E1132" s="150">
        <v>414.08</v>
      </c>
      <c r="F1132" s="150">
        <v>0</v>
      </c>
      <c r="G1132" s="150">
        <v>0</v>
      </c>
      <c r="H1132" s="150">
        <v>0</v>
      </c>
      <c r="I1132" s="208">
        <f t="shared" si="19"/>
        <v>414.08</v>
      </c>
      <c r="J1132" s="163" t="str">
        <f>VLOOKUP($C1132,'CEDARS School FRPL'!$C$4:$F$2348,4,FALSE)</f>
        <v>Yes</v>
      </c>
      <c r="K1132" s="140"/>
      <c r="L1132" s="140"/>
      <c r="M1132" s="141">
        <f>VLOOKUP($C1132,'CEDARS School FRPL'!$C$4:$F$2348,3,FALSE)</f>
        <v>0.62039999999999995</v>
      </c>
      <c r="O1132" s="199"/>
      <c r="P1132" s="200"/>
    </row>
    <row r="1133" spans="1:16">
      <c r="A1133" s="112" t="s">
        <v>2334</v>
      </c>
      <c r="B1133" s="112" t="s">
        <v>2964</v>
      </c>
      <c r="C1133" s="106">
        <v>3021</v>
      </c>
      <c r="D1133" s="106" t="s">
        <v>444</v>
      </c>
      <c r="E1133" s="150">
        <v>296.60000000000002</v>
      </c>
      <c r="F1133" s="150">
        <v>0</v>
      </c>
      <c r="G1133" s="150">
        <v>0</v>
      </c>
      <c r="H1133" s="150">
        <v>0</v>
      </c>
      <c r="I1133" s="208">
        <f t="shared" si="19"/>
        <v>296.60000000000002</v>
      </c>
      <c r="J1133" s="163" t="str">
        <f>VLOOKUP($C1133,'CEDARS School FRPL'!$C$4:$F$2348,4,FALSE)</f>
        <v>Yes</v>
      </c>
      <c r="K1133" s="140"/>
      <c r="L1133" s="140"/>
      <c r="M1133" s="141">
        <f>VLOOKUP($C1133,'CEDARS School FRPL'!$C$4:$F$2348,3,FALSE)</f>
        <v>0.90210000000000001</v>
      </c>
      <c r="O1133" s="199"/>
      <c r="P1133" s="200"/>
    </row>
    <row r="1134" spans="1:16">
      <c r="A1134" s="112" t="s">
        <v>2334</v>
      </c>
      <c r="B1134" s="112" t="s">
        <v>2964</v>
      </c>
      <c r="C1134" s="106">
        <v>3153</v>
      </c>
      <c r="D1134" s="106" t="s">
        <v>447</v>
      </c>
      <c r="E1134" s="150">
        <v>416.55</v>
      </c>
      <c r="F1134" s="150">
        <v>0</v>
      </c>
      <c r="G1134" s="150">
        <v>0</v>
      </c>
      <c r="H1134" s="150">
        <v>0</v>
      </c>
      <c r="I1134" s="208">
        <f t="shared" si="19"/>
        <v>416.55</v>
      </c>
      <c r="J1134" s="163" t="str">
        <f>VLOOKUP($C1134,'CEDARS School FRPL'!$C$4:$F$2348,4,FALSE)</f>
        <v>Yes</v>
      </c>
      <c r="K1134" s="140"/>
      <c r="L1134" s="140"/>
      <c r="M1134" s="141">
        <f>VLOOKUP($C1134,'CEDARS School FRPL'!$C$4:$F$2348,3,FALSE)</f>
        <v>0.6895</v>
      </c>
      <c r="O1134" s="199"/>
      <c r="P1134" s="200"/>
    </row>
    <row r="1135" spans="1:16">
      <c r="A1135" s="112" t="s">
        <v>2334</v>
      </c>
      <c r="B1135" s="112" t="s">
        <v>2964</v>
      </c>
      <c r="C1135" s="106">
        <v>2970</v>
      </c>
      <c r="D1135" s="106" t="s">
        <v>443</v>
      </c>
      <c r="E1135" s="150">
        <v>222.56</v>
      </c>
      <c r="F1135" s="150">
        <v>0</v>
      </c>
      <c r="G1135" s="150">
        <v>0</v>
      </c>
      <c r="H1135" s="150">
        <v>0</v>
      </c>
      <c r="I1135" s="208">
        <f t="shared" si="19"/>
        <v>222.56</v>
      </c>
      <c r="J1135" s="163" t="str">
        <f>VLOOKUP($C1135,'CEDARS School FRPL'!$C$4:$F$2348,4,FALSE)</f>
        <v>Yes</v>
      </c>
      <c r="K1135" s="140"/>
      <c r="L1135" s="140"/>
      <c r="M1135" s="141">
        <f>VLOOKUP($C1135,'CEDARS School FRPL'!$C$4:$F$2348,3,FALSE)</f>
        <v>0.79890000000000005</v>
      </c>
      <c r="O1135" s="199"/>
      <c r="P1135" s="200"/>
    </row>
    <row r="1136" spans="1:16">
      <c r="A1136" s="112" t="s">
        <v>2334</v>
      </c>
      <c r="B1136" s="112" t="s">
        <v>2964</v>
      </c>
      <c r="C1136" s="106">
        <v>5601</v>
      </c>
      <c r="D1136" s="106" t="s">
        <v>3163</v>
      </c>
      <c r="E1136" s="150">
        <v>4.0599999999999996</v>
      </c>
      <c r="F1136" s="150">
        <v>0</v>
      </c>
      <c r="G1136" s="150">
        <v>0</v>
      </c>
      <c r="H1136" s="150">
        <v>0</v>
      </c>
      <c r="I1136" s="208">
        <f t="shared" si="19"/>
        <v>4.0599999999999996</v>
      </c>
      <c r="J1136" s="163" t="str">
        <f>VLOOKUP($C1136,'CEDARS School FRPL'!$C$4:$F$2348,4,FALSE)</f>
        <v>No</v>
      </c>
      <c r="K1136" s="140"/>
      <c r="L1136" s="140"/>
      <c r="M1136" s="141">
        <f>VLOOKUP($C1136,'CEDARS School FRPL'!$C$4:$F$2348,3,FALSE)</f>
        <v>0.3</v>
      </c>
      <c r="O1136" s="199"/>
      <c r="P1136" s="200"/>
    </row>
    <row r="1137" spans="1:16">
      <c r="A1137" s="112" t="s">
        <v>2334</v>
      </c>
      <c r="B1137" s="112" t="s">
        <v>2964</v>
      </c>
      <c r="C1137" s="106">
        <v>3215</v>
      </c>
      <c r="D1137" s="106" t="s">
        <v>448</v>
      </c>
      <c r="E1137" s="150">
        <v>1959.44</v>
      </c>
      <c r="F1137" s="150">
        <v>241.14000000000001</v>
      </c>
      <c r="G1137" s="150">
        <v>0</v>
      </c>
      <c r="H1137" s="150">
        <v>0</v>
      </c>
      <c r="I1137" s="208">
        <f t="shared" si="19"/>
        <v>2200.58</v>
      </c>
      <c r="J1137" s="163" t="str">
        <f>VLOOKUP($C1137,'CEDARS School FRPL'!$C$4:$F$2348,4,FALSE)</f>
        <v>Yes</v>
      </c>
      <c r="K1137" s="140"/>
      <c r="L1137" s="140"/>
      <c r="M1137" s="141">
        <f>VLOOKUP($C1137,'CEDARS School FRPL'!$C$4:$F$2348,3,FALSE)</f>
        <v>0.58499999999999996</v>
      </c>
      <c r="O1137" s="199"/>
      <c r="P1137" s="200"/>
    </row>
    <row r="1138" spans="1:16">
      <c r="A1138" s="112" t="s">
        <v>2334</v>
      </c>
      <c r="B1138" s="112" t="s">
        <v>2964</v>
      </c>
      <c r="C1138" s="106">
        <v>3779</v>
      </c>
      <c r="D1138" s="106" t="s">
        <v>449</v>
      </c>
      <c r="E1138" s="150">
        <v>265.76</v>
      </c>
      <c r="F1138" s="150">
        <v>0</v>
      </c>
      <c r="G1138" s="150">
        <v>0</v>
      </c>
      <c r="H1138" s="150">
        <v>0</v>
      </c>
      <c r="I1138" s="208">
        <f t="shared" si="19"/>
        <v>265.76</v>
      </c>
      <c r="J1138" s="163" t="str">
        <f>VLOOKUP($C1138,'CEDARS School FRPL'!$C$4:$F$2348,4,FALSE)</f>
        <v>Yes</v>
      </c>
      <c r="K1138" s="140"/>
      <c r="L1138" s="140"/>
      <c r="M1138" s="141">
        <f>VLOOKUP($C1138,'CEDARS School FRPL'!$C$4:$F$2348,3,FALSE)</f>
        <v>0.89249999999999996</v>
      </c>
      <c r="O1138" s="199"/>
      <c r="P1138" s="200"/>
    </row>
    <row r="1139" spans="1:16">
      <c r="A1139" s="112" t="s">
        <v>2334</v>
      </c>
      <c r="B1139" s="112" t="s">
        <v>2964</v>
      </c>
      <c r="C1139" s="106">
        <v>5251</v>
      </c>
      <c r="D1139" s="106" t="s">
        <v>451</v>
      </c>
      <c r="E1139" s="150">
        <v>446.67</v>
      </c>
      <c r="F1139" s="150">
        <v>0</v>
      </c>
      <c r="G1139" s="150">
        <v>0</v>
      </c>
      <c r="H1139" s="150">
        <v>0</v>
      </c>
      <c r="I1139" s="208">
        <f t="shared" si="19"/>
        <v>446.67</v>
      </c>
      <c r="J1139" s="163" t="str">
        <f>VLOOKUP($C1139,'CEDARS School FRPL'!$C$4:$F$2348,4,FALSE)</f>
        <v>Yes</v>
      </c>
      <c r="K1139" s="140"/>
      <c r="L1139" s="140"/>
      <c r="M1139" s="141">
        <f>VLOOKUP($C1139,'CEDARS School FRPL'!$C$4:$F$2348,3,FALSE)</f>
        <v>0.66569999999999996</v>
      </c>
      <c r="O1139" s="199"/>
      <c r="P1139" s="200"/>
    </row>
    <row r="1140" spans="1:16">
      <c r="A1140" s="112" t="s">
        <v>2334</v>
      </c>
      <c r="B1140" s="112" t="s">
        <v>2964</v>
      </c>
      <c r="C1140" s="106">
        <v>2832</v>
      </c>
      <c r="D1140" s="106" t="s">
        <v>440</v>
      </c>
      <c r="E1140" s="150">
        <v>463.85</v>
      </c>
      <c r="F1140" s="150">
        <v>0</v>
      </c>
      <c r="G1140" s="150">
        <v>0</v>
      </c>
      <c r="H1140" s="150">
        <v>0</v>
      </c>
      <c r="I1140" s="208">
        <f t="shared" si="19"/>
        <v>463.85</v>
      </c>
      <c r="J1140" s="163" t="str">
        <f>VLOOKUP($C1140,'CEDARS School FRPL'!$C$4:$F$2348,4,FALSE)</f>
        <v>Yes</v>
      </c>
      <c r="K1140" s="140"/>
      <c r="L1140" s="140"/>
      <c r="M1140" s="141">
        <f>VLOOKUP($C1140,'CEDARS School FRPL'!$C$4:$F$2348,3,FALSE)</f>
        <v>0.63939999999999997</v>
      </c>
      <c r="O1140" s="199"/>
      <c r="P1140" s="200"/>
    </row>
    <row r="1141" spans="1:16">
      <c r="A1141" s="112" t="s">
        <v>2334</v>
      </c>
      <c r="B1141" s="112" t="s">
        <v>2964</v>
      </c>
      <c r="C1141" s="106">
        <v>5173</v>
      </c>
      <c r="D1141" s="106" t="s">
        <v>450</v>
      </c>
      <c r="E1141" s="150">
        <v>398.55</v>
      </c>
      <c r="F1141" s="150">
        <v>0</v>
      </c>
      <c r="G1141" s="150">
        <v>0</v>
      </c>
      <c r="H1141" s="150">
        <v>0</v>
      </c>
      <c r="I1141" s="208">
        <f t="shared" si="19"/>
        <v>398.55</v>
      </c>
      <c r="J1141" s="163" t="str">
        <f>VLOOKUP($C1141,'CEDARS School FRPL'!$C$4:$F$2348,4,FALSE)</f>
        <v>No</v>
      </c>
      <c r="K1141" s="140"/>
      <c r="L1141" s="140"/>
      <c r="M1141" s="141">
        <f>VLOOKUP($C1141,'CEDARS School FRPL'!$C$4:$F$2348,3,FALSE)</f>
        <v>0.36080000000000001</v>
      </c>
      <c r="O1141" s="199"/>
      <c r="P1141" s="200"/>
    </row>
    <row r="1142" spans="1:16">
      <c r="A1142" s="112" t="s">
        <v>2334</v>
      </c>
      <c r="B1142" s="112" t="s">
        <v>2964</v>
      </c>
      <c r="C1142" s="106">
        <v>5323</v>
      </c>
      <c r="D1142" s="106" t="s">
        <v>453</v>
      </c>
      <c r="E1142" s="150">
        <v>0</v>
      </c>
      <c r="F1142" s="150">
        <v>0</v>
      </c>
      <c r="G1142" s="150">
        <v>96.9</v>
      </c>
      <c r="H1142" s="150">
        <v>0</v>
      </c>
      <c r="I1142" s="208">
        <f t="shared" si="19"/>
        <v>96.9</v>
      </c>
      <c r="J1142" s="163" t="str">
        <f>VLOOKUP($C1142,'CEDARS School FRPL'!$C$4:$F$2348,4,FALSE)</f>
        <v>Yes</v>
      </c>
      <c r="K1142" s="140"/>
      <c r="L1142" s="140"/>
      <c r="M1142" s="141">
        <f>VLOOKUP($C1142,'CEDARS School FRPL'!$C$4:$F$2348,3,FALSE)</f>
        <v>0.73560000000000003</v>
      </c>
      <c r="O1142" s="199"/>
      <c r="P1142" s="200"/>
    </row>
    <row r="1143" spans="1:16">
      <c r="A1143" s="112" t="s">
        <v>2406</v>
      </c>
      <c r="B1143" s="112" t="s">
        <v>2965</v>
      </c>
      <c r="C1143" s="106">
        <v>5415</v>
      </c>
      <c r="D1143" s="106" t="s">
        <v>1146</v>
      </c>
      <c r="E1143" s="150">
        <v>9.92</v>
      </c>
      <c r="F1143" s="150">
        <v>0</v>
      </c>
      <c r="G1143" s="150">
        <v>0</v>
      </c>
      <c r="H1143" s="150">
        <v>0</v>
      </c>
      <c r="I1143" s="208">
        <f t="shared" si="19"/>
        <v>9.92</v>
      </c>
      <c r="J1143" s="163" t="str">
        <f>VLOOKUP($C1143,'CEDARS School FRPL'!$C$4:$F$2348,4,FALSE)</f>
        <v>Yes</v>
      </c>
      <c r="K1143" s="140"/>
      <c r="L1143" s="140"/>
      <c r="M1143" s="141">
        <f>VLOOKUP($C1143,'CEDARS School FRPL'!$C$4:$F$2348,3,FALSE)</f>
        <v>0.76770000000000005</v>
      </c>
      <c r="O1143" s="199"/>
      <c r="P1143" s="200"/>
    </row>
    <row r="1144" spans="1:16">
      <c r="A1144" s="112" t="s">
        <v>2406</v>
      </c>
      <c r="B1144" s="112" t="s">
        <v>2965</v>
      </c>
      <c r="C1144" s="106">
        <v>2572</v>
      </c>
      <c r="D1144" s="106" t="s">
        <v>1144</v>
      </c>
      <c r="E1144" s="150">
        <v>297.39999999999998</v>
      </c>
      <c r="F1144" s="150">
        <v>0</v>
      </c>
      <c r="G1144" s="150">
        <v>0</v>
      </c>
      <c r="H1144" s="150">
        <v>0</v>
      </c>
      <c r="I1144" s="208">
        <f t="shared" si="19"/>
        <v>297.39999999999998</v>
      </c>
      <c r="J1144" s="163" t="str">
        <f>VLOOKUP($C1144,'CEDARS School FRPL'!$C$4:$F$2348,4,FALSE)</f>
        <v>Yes</v>
      </c>
      <c r="K1144" s="140"/>
      <c r="L1144" s="140"/>
      <c r="M1144" s="141">
        <f>VLOOKUP($C1144,'CEDARS School FRPL'!$C$4:$F$2348,3,FALSE)</f>
        <v>0.62849999999999995</v>
      </c>
      <c r="O1144" s="199"/>
      <c r="P1144" s="200"/>
    </row>
    <row r="1145" spans="1:16">
      <c r="A1145" s="112" t="s">
        <v>2406</v>
      </c>
      <c r="B1145" s="112" t="s">
        <v>2965</v>
      </c>
      <c r="C1145" s="106">
        <v>3238</v>
      </c>
      <c r="D1145" s="106" t="s">
        <v>1145</v>
      </c>
      <c r="E1145" s="150">
        <v>236.66</v>
      </c>
      <c r="F1145" s="150">
        <v>9.3800000000000008</v>
      </c>
      <c r="G1145" s="150">
        <v>0.3</v>
      </c>
      <c r="H1145" s="150">
        <v>0</v>
      </c>
      <c r="I1145" s="208">
        <f t="shared" si="19"/>
        <v>246.34</v>
      </c>
      <c r="J1145" s="163" t="str">
        <f>VLOOKUP($C1145,'CEDARS School FRPL'!$C$4:$F$2348,4,FALSE)</f>
        <v>Yes</v>
      </c>
      <c r="K1145" s="140"/>
      <c r="L1145" s="140"/>
      <c r="M1145" s="141">
        <f>VLOOKUP($C1145,'CEDARS School FRPL'!$C$4:$F$2348,3,FALSE)</f>
        <v>0.59019999999999995</v>
      </c>
      <c r="O1145" s="199"/>
      <c r="P1145" s="200"/>
    </row>
    <row r="1146" spans="1:16">
      <c r="A1146" s="112" t="s">
        <v>2578</v>
      </c>
      <c r="B1146" s="112" t="s">
        <v>2966</v>
      </c>
      <c r="C1146" s="106">
        <v>2506</v>
      </c>
      <c r="D1146" s="106" t="s">
        <v>2266</v>
      </c>
      <c r="E1146" s="150">
        <v>469.51</v>
      </c>
      <c r="F1146" s="150">
        <v>0</v>
      </c>
      <c r="G1146" s="150">
        <v>0</v>
      </c>
      <c r="H1146" s="150">
        <v>0</v>
      </c>
      <c r="I1146" s="208">
        <f t="shared" si="19"/>
        <v>469.51</v>
      </c>
      <c r="J1146" s="163" t="str">
        <f>VLOOKUP($C1146,'CEDARS School FRPL'!$C$4:$F$2348,4,FALSE)</f>
        <v>Yes</v>
      </c>
      <c r="K1146" s="140"/>
      <c r="L1146" s="140"/>
      <c r="M1146" s="141">
        <f>VLOOKUP($C1146,'CEDARS School FRPL'!$C$4:$F$2348,3,FALSE)</f>
        <v>0.96970000000000001</v>
      </c>
      <c r="O1146" s="199"/>
      <c r="P1146" s="200"/>
    </row>
    <row r="1147" spans="1:16">
      <c r="A1147" s="112" t="s">
        <v>2578</v>
      </c>
      <c r="B1147" s="112" t="s">
        <v>2966</v>
      </c>
      <c r="C1147" s="106">
        <v>2389</v>
      </c>
      <c r="D1147" s="106" t="s">
        <v>2265</v>
      </c>
      <c r="E1147" s="150">
        <v>144.93</v>
      </c>
      <c r="F1147" s="150">
        <v>0</v>
      </c>
      <c r="G1147" s="150">
        <v>0</v>
      </c>
      <c r="H1147" s="150">
        <v>0</v>
      </c>
      <c r="I1147" s="208">
        <f t="shared" si="19"/>
        <v>144.93</v>
      </c>
      <c r="J1147" s="163" t="str">
        <f>VLOOKUP($C1147,'CEDARS School FRPL'!$C$4:$F$2348,4,FALSE)</f>
        <v>Yes</v>
      </c>
      <c r="K1147" s="140"/>
      <c r="L1147" s="140"/>
      <c r="M1147" s="141">
        <f>VLOOKUP($C1147,'CEDARS School FRPL'!$C$4:$F$2348,3,FALSE)</f>
        <v>0.96789999999999998</v>
      </c>
      <c r="O1147" s="199"/>
      <c r="P1147" s="200"/>
    </row>
    <row r="1148" spans="1:16">
      <c r="A1148" s="112" t="s">
        <v>2578</v>
      </c>
      <c r="B1148" s="112" t="s">
        <v>2966</v>
      </c>
      <c r="C1148" s="106">
        <v>2532</v>
      </c>
      <c r="D1148" s="106" t="s">
        <v>2267</v>
      </c>
      <c r="E1148" s="150">
        <v>236.54</v>
      </c>
      <c r="F1148" s="150">
        <v>3.87</v>
      </c>
      <c r="G1148" s="150">
        <v>1.1000000000000001</v>
      </c>
      <c r="H1148" s="150">
        <v>0</v>
      </c>
      <c r="I1148" s="208">
        <f t="shared" si="19"/>
        <v>241.51</v>
      </c>
      <c r="J1148" s="163" t="str">
        <f>VLOOKUP($C1148,'CEDARS School FRPL'!$C$4:$F$2348,4,FALSE)</f>
        <v>Yes</v>
      </c>
      <c r="K1148" s="140"/>
      <c r="L1148" s="140"/>
      <c r="M1148" s="141">
        <f>VLOOKUP($C1148,'CEDARS School FRPL'!$C$4:$F$2348,3,FALSE)</f>
        <v>0.96960000000000002</v>
      </c>
      <c r="O1148" s="199"/>
      <c r="P1148" s="200"/>
    </row>
    <row r="1149" spans="1:16">
      <c r="A1149" s="112" t="s">
        <v>2549</v>
      </c>
      <c r="B1149" s="112" t="s">
        <v>2967</v>
      </c>
      <c r="C1149" s="106">
        <v>2585</v>
      </c>
      <c r="D1149" s="106" t="s">
        <v>2133</v>
      </c>
      <c r="E1149" s="150">
        <v>181.24</v>
      </c>
      <c r="F1149" s="150">
        <v>0</v>
      </c>
      <c r="G1149" s="150">
        <v>0</v>
      </c>
      <c r="H1149" s="150">
        <v>0</v>
      </c>
      <c r="I1149" s="208">
        <f t="shared" si="19"/>
        <v>181.24</v>
      </c>
      <c r="J1149" s="163" t="str">
        <f>VLOOKUP($C1149,'CEDARS School FRPL'!$C$4:$F$2348,4,FALSE)</f>
        <v>Yes</v>
      </c>
      <c r="K1149" s="140"/>
      <c r="L1149" s="140"/>
      <c r="M1149" s="141">
        <f>VLOOKUP($C1149,'CEDARS School FRPL'!$C$4:$F$2348,3,FALSE)</f>
        <v>0.52470000000000006</v>
      </c>
      <c r="O1149" s="199"/>
      <c r="P1149" s="200"/>
    </row>
    <row r="1150" spans="1:16">
      <c r="A1150" s="112" t="s">
        <v>2549</v>
      </c>
      <c r="B1150" s="112" t="s">
        <v>2967</v>
      </c>
      <c r="C1150" s="106">
        <v>3365</v>
      </c>
      <c r="D1150" s="106" t="s">
        <v>2135</v>
      </c>
      <c r="E1150" s="150">
        <v>278.89999999999998</v>
      </c>
      <c r="F1150" s="150">
        <v>0</v>
      </c>
      <c r="G1150" s="150">
        <v>0</v>
      </c>
      <c r="H1150" s="150">
        <v>0</v>
      </c>
      <c r="I1150" s="208">
        <f t="shared" si="19"/>
        <v>278.89999999999998</v>
      </c>
      <c r="J1150" s="163" t="str">
        <f>VLOOKUP($C1150,'CEDARS School FRPL'!$C$4:$F$2348,4,FALSE)</f>
        <v>No</v>
      </c>
      <c r="K1150" s="140"/>
      <c r="L1150" s="140"/>
      <c r="M1150" s="141">
        <f>VLOOKUP($C1150,'CEDARS School FRPL'!$C$4:$F$2348,3,FALSE)</f>
        <v>0.39329999999999998</v>
      </c>
      <c r="O1150" s="199"/>
      <c r="P1150" s="200"/>
    </row>
    <row r="1151" spans="1:16">
      <c r="A1151" s="112" t="s">
        <v>2549</v>
      </c>
      <c r="B1151" s="112" t="s">
        <v>2967</v>
      </c>
      <c r="C1151" s="106">
        <v>4533</v>
      </c>
      <c r="D1151" s="106" t="s">
        <v>2136</v>
      </c>
      <c r="E1151" s="150">
        <v>320.8</v>
      </c>
      <c r="F1151" s="150">
        <v>0</v>
      </c>
      <c r="G1151" s="150">
        <v>0</v>
      </c>
      <c r="H1151" s="150">
        <v>0</v>
      </c>
      <c r="I1151" s="208">
        <f t="shared" si="19"/>
        <v>320.8</v>
      </c>
      <c r="J1151" s="163" t="str">
        <f>VLOOKUP($C1151,'CEDARS School FRPL'!$C$4:$F$2348,4,FALSE)</f>
        <v>Yes</v>
      </c>
      <c r="K1151" s="132"/>
      <c r="L1151" s="132"/>
      <c r="M1151" s="141">
        <f>VLOOKUP($C1151,'CEDARS School FRPL'!$C$4:$F$2348,3,FALSE)</f>
        <v>0.71550000000000002</v>
      </c>
      <c r="O1151" s="199"/>
      <c r="P1151" s="200"/>
    </row>
    <row r="1152" spans="1:16">
      <c r="A1152" s="112" t="s">
        <v>2549</v>
      </c>
      <c r="B1152" s="112" t="s">
        <v>2967</v>
      </c>
      <c r="C1152" s="106">
        <v>5112</v>
      </c>
      <c r="D1152" s="106" t="s">
        <v>2137</v>
      </c>
      <c r="E1152" s="150">
        <v>130.5</v>
      </c>
      <c r="F1152" s="150">
        <v>0</v>
      </c>
      <c r="G1152" s="150">
        <v>0</v>
      </c>
      <c r="H1152" s="150">
        <v>0</v>
      </c>
      <c r="I1152" s="208">
        <f t="shared" si="19"/>
        <v>130.5</v>
      </c>
      <c r="J1152" s="163" t="str">
        <f>VLOOKUP($C1152,'CEDARS School FRPL'!$C$4:$F$2348,4,FALSE)</f>
        <v>No</v>
      </c>
      <c r="K1152" s="140"/>
      <c r="L1152" s="140"/>
      <c r="M1152" s="141">
        <f>VLOOKUP($C1152,'CEDARS School FRPL'!$C$4:$F$2348,3,FALSE)</f>
        <v>0.27739999999999998</v>
      </c>
      <c r="O1152" s="199"/>
      <c r="P1152" s="200"/>
    </row>
    <row r="1153" spans="1:16">
      <c r="A1153" s="112" t="s">
        <v>2549</v>
      </c>
      <c r="B1153" s="112" t="s">
        <v>2967</v>
      </c>
      <c r="C1153" s="106">
        <v>3003</v>
      </c>
      <c r="D1153" s="106" t="s">
        <v>2134</v>
      </c>
      <c r="E1153" s="150">
        <v>264.89</v>
      </c>
      <c r="F1153" s="150">
        <v>0</v>
      </c>
      <c r="G1153" s="150">
        <v>0</v>
      </c>
      <c r="H1153" s="150">
        <v>0</v>
      </c>
      <c r="I1153" s="208">
        <f t="shared" si="19"/>
        <v>264.89</v>
      </c>
      <c r="J1153" s="163" t="str">
        <f>VLOOKUP($C1153,'CEDARS School FRPL'!$C$4:$F$2348,4,FALSE)</f>
        <v>Yes</v>
      </c>
      <c r="K1153" s="140"/>
      <c r="L1153" s="140"/>
      <c r="M1153" s="141">
        <f>VLOOKUP($C1153,'CEDARS School FRPL'!$C$4:$F$2348,3,FALSE)</f>
        <v>0.61040000000000005</v>
      </c>
      <c r="O1153" s="199"/>
      <c r="P1153" s="200"/>
    </row>
    <row r="1154" spans="1:16">
      <c r="A1154" s="112" t="s">
        <v>2549</v>
      </c>
      <c r="B1154" s="112" t="s">
        <v>2967</v>
      </c>
      <c r="C1154" s="106">
        <v>2343</v>
      </c>
      <c r="D1154" s="106" t="s">
        <v>2132</v>
      </c>
      <c r="E1154" s="150">
        <v>449.18</v>
      </c>
      <c r="F1154" s="150">
        <v>43.8</v>
      </c>
      <c r="G1154" s="150">
        <v>14.8</v>
      </c>
      <c r="H1154" s="150">
        <v>0</v>
      </c>
      <c r="I1154" s="208">
        <f t="shared" si="19"/>
        <v>507.78000000000003</v>
      </c>
      <c r="J1154" s="163" t="str">
        <f>VLOOKUP($C1154,'CEDARS School FRPL'!$C$4:$F$2348,4,FALSE)</f>
        <v>No</v>
      </c>
      <c r="K1154" s="140"/>
      <c r="L1154" s="140"/>
      <c r="M1154" s="141">
        <f>VLOOKUP($C1154,'CEDARS School FRPL'!$C$4:$F$2348,3,FALSE)</f>
        <v>0.49299999999999999</v>
      </c>
      <c r="O1154" s="199"/>
      <c r="P1154" s="200"/>
    </row>
    <row r="1155" spans="1:16">
      <c r="A1155" s="112" t="s">
        <v>2480</v>
      </c>
      <c r="B1155" s="112" t="s">
        <v>2968</v>
      </c>
      <c r="C1155" s="106">
        <v>3459</v>
      </c>
      <c r="D1155" s="106" t="s">
        <v>1596</v>
      </c>
      <c r="E1155" s="150">
        <v>65.5</v>
      </c>
      <c r="F1155" s="150">
        <v>0</v>
      </c>
      <c r="G1155" s="150">
        <v>0</v>
      </c>
      <c r="H1155" s="150">
        <v>0</v>
      </c>
      <c r="I1155" s="208">
        <f t="shared" si="19"/>
        <v>65.5</v>
      </c>
      <c r="J1155" s="163" t="str">
        <f>VLOOKUP($C1155,'CEDARS School FRPL'!$C$4:$F$2348,4,FALSE)</f>
        <v>No</v>
      </c>
      <c r="K1155" s="140"/>
      <c r="L1155" s="140"/>
      <c r="M1155" s="141">
        <f>VLOOKUP($C1155,'CEDARS School FRPL'!$C$4:$F$2348,3,FALSE)</f>
        <v>0.14050000000000001</v>
      </c>
      <c r="O1155" s="199"/>
      <c r="P1155" s="200"/>
    </row>
    <row r="1156" spans="1:16">
      <c r="A1156" s="112" t="s">
        <v>2477</v>
      </c>
      <c r="B1156" s="112" t="s">
        <v>2969</v>
      </c>
      <c r="C1156" s="106">
        <v>5625</v>
      </c>
      <c r="D1156" s="106" t="s">
        <v>3243</v>
      </c>
      <c r="E1156" s="150">
        <v>49.1</v>
      </c>
      <c r="F1156" s="150">
        <v>0</v>
      </c>
      <c r="G1156" s="150">
        <v>0</v>
      </c>
      <c r="H1156" s="150">
        <v>0</v>
      </c>
      <c r="I1156" s="208">
        <f t="shared" ref="I1156:I1219" si="20">SUM(E1156:H1156)</f>
        <v>49.1</v>
      </c>
      <c r="J1156" s="163" t="str">
        <f>VLOOKUP($C1156,'CEDARS School FRPL'!$C$4:$F$2348,4,FALSE)</f>
        <v>Yes</v>
      </c>
      <c r="K1156" s="140"/>
      <c r="L1156" s="140"/>
      <c r="M1156" s="141">
        <f>VLOOKUP($C1156,'CEDARS School FRPL'!$C$4:$F$2348,3,FALSE)</f>
        <v>0.64859999999999995</v>
      </c>
      <c r="O1156" s="199"/>
      <c r="P1156" s="200"/>
    </row>
    <row r="1157" spans="1:16">
      <c r="A1157" s="112" t="s">
        <v>2477</v>
      </c>
      <c r="B1157" s="112" t="s">
        <v>2969</v>
      </c>
      <c r="C1157" s="106">
        <v>4329</v>
      </c>
      <c r="D1157" s="106" t="s">
        <v>3244</v>
      </c>
      <c r="E1157" s="150">
        <v>417.2</v>
      </c>
      <c r="F1157" s="150">
        <v>0</v>
      </c>
      <c r="G1157" s="150">
        <v>0</v>
      </c>
      <c r="H1157" s="150">
        <v>0</v>
      </c>
      <c r="I1157" s="208">
        <f t="shared" si="20"/>
        <v>417.2</v>
      </c>
      <c r="J1157" s="163" t="str">
        <f>VLOOKUP($C1157,'CEDARS School FRPL'!$C$4:$F$2348,4,FALSE)</f>
        <v>Yes</v>
      </c>
      <c r="K1157" s="140"/>
      <c r="L1157" s="140"/>
      <c r="M1157" s="141">
        <f>VLOOKUP($C1157,'CEDARS School FRPL'!$C$4:$F$2348,3,FALSE)</f>
        <v>0.75700000000000001</v>
      </c>
      <c r="O1157" s="199"/>
      <c r="P1157" s="200"/>
    </row>
    <row r="1158" spans="1:16">
      <c r="A1158" s="112" t="s">
        <v>2477</v>
      </c>
      <c r="B1158" s="112" t="s">
        <v>2969</v>
      </c>
      <c r="C1158" s="106">
        <v>5589</v>
      </c>
      <c r="D1158" s="106" t="s">
        <v>3175</v>
      </c>
      <c r="E1158" s="150">
        <v>499.65</v>
      </c>
      <c r="F1158" s="150">
        <v>0</v>
      </c>
      <c r="G1158" s="150">
        <v>0</v>
      </c>
      <c r="H1158" s="150">
        <v>0</v>
      </c>
      <c r="I1158" s="208">
        <f t="shared" si="20"/>
        <v>499.65</v>
      </c>
      <c r="J1158" s="163" t="str">
        <f>VLOOKUP($C1158,'CEDARS School FRPL'!$C$4:$F$2348,4,FALSE)</f>
        <v>Yes</v>
      </c>
      <c r="K1158" s="140"/>
      <c r="L1158" s="140"/>
      <c r="M1158" s="141">
        <f>VLOOKUP($C1158,'CEDARS School FRPL'!$C$4:$F$2348,3,FALSE)</f>
        <v>0.67069999999999996</v>
      </c>
      <c r="O1158" s="199"/>
      <c r="P1158" s="200"/>
    </row>
    <row r="1159" spans="1:16">
      <c r="A1159" s="112" t="s">
        <v>2477</v>
      </c>
      <c r="B1159" s="112" t="s">
        <v>2969</v>
      </c>
      <c r="C1159" s="106">
        <v>3183</v>
      </c>
      <c r="D1159" s="106" t="s">
        <v>79</v>
      </c>
      <c r="E1159" s="150">
        <v>426.1</v>
      </c>
      <c r="F1159" s="150">
        <v>0</v>
      </c>
      <c r="G1159" s="150">
        <v>0</v>
      </c>
      <c r="H1159" s="150">
        <v>0</v>
      </c>
      <c r="I1159" s="208">
        <f t="shared" si="20"/>
        <v>426.1</v>
      </c>
      <c r="J1159" s="163" t="str">
        <f>VLOOKUP($C1159,'CEDARS School FRPL'!$C$4:$F$2348,4,FALSE)</f>
        <v>Yes</v>
      </c>
      <c r="K1159" s="140"/>
      <c r="L1159" s="140"/>
      <c r="M1159" s="141">
        <f>VLOOKUP($C1159,'CEDARS School FRPL'!$C$4:$F$2348,3,FALSE)</f>
        <v>0.62709999999999999</v>
      </c>
      <c r="O1159" s="199"/>
      <c r="P1159" s="200"/>
    </row>
    <row r="1160" spans="1:16">
      <c r="A1160" s="112" t="s">
        <v>2477</v>
      </c>
      <c r="B1160" s="112" t="s">
        <v>2969</v>
      </c>
      <c r="C1160" s="106">
        <v>3821</v>
      </c>
      <c r="D1160" s="106" t="s">
        <v>1586</v>
      </c>
      <c r="E1160" s="150">
        <v>762.19</v>
      </c>
      <c r="F1160" s="150">
        <v>0</v>
      </c>
      <c r="G1160" s="150">
        <v>0</v>
      </c>
      <c r="H1160" s="150">
        <v>0</v>
      </c>
      <c r="I1160" s="208">
        <f t="shared" si="20"/>
        <v>762.19</v>
      </c>
      <c r="J1160" s="163" t="str">
        <f>VLOOKUP($C1160,'CEDARS School FRPL'!$C$4:$F$2348,4,FALSE)</f>
        <v>Yes</v>
      </c>
      <c r="K1160" s="140"/>
      <c r="L1160" s="140"/>
      <c r="M1160" s="141">
        <f>VLOOKUP($C1160,'CEDARS School FRPL'!$C$4:$F$2348,3,FALSE)</f>
        <v>0.72840000000000005</v>
      </c>
      <c r="O1160" s="199"/>
      <c r="P1160" s="200"/>
    </row>
    <row r="1161" spans="1:16">
      <c r="A1161" s="112" t="s">
        <v>2477</v>
      </c>
      <c r="B1161" s="112" t="s">
        <v>2969</v>
      </c>
      <c r="C1161" s="106">
        <v>4013</v>
      </c>
      <c r="D1161" s="106" t="s">
        <v>1588</v>
      </c>
      <c r="E1161" s="150">
        <v>435.4</v>
      </c>
      <c r="F1161" s="150">
        <v>0</v>
      </c>
      <c r="G1161" s="150">
        <v>0</v>
      </c>
      <c r="H1161" s="150">
        <v>0</v>
      </c>
      <c r="I1161" s="208">
        <f t="shared" si="20"/>
        <v>435.4</v>
      </c>
      <c r="J1161" s="163" t="str">
        <f>VLOOKUP($C1161,'CEDARS School FRPL'!$C$4:$F$2348,4,FALSE)</f>
        <v>Yes</v>
      </c>
      <c r="K1161" s="132"/>
      <c r="L1161" s="132"/>
      <c r="M1161" s="141">
        <f>VLOOKUP($C1161,'CEDARS School FRPL'!$C$4:$F$2348,3,FALSE)</f>
        <v>0.62419999999999998</v>
      </c>
      <c r="O1161" s="199"/>
      <c r="P1161" s="200"/>
    </row>
    <row r="1162" spans="1:16">
      <c r="A1162" s="112" t="s">
        <v>2477</v>
      </c>
      <c r="B1162" s="112" t="s">
        <v>2969</v>
      </c>
      <c r="C1162" s="106">
        <v>3001</v>
      </c>
      <c r="D1162" s="106" t="s">
        <v>1585</v>
      </c>
      <c r="E1162" s="150">
        <v>519.79999999999995</v>
      </c>
      <c r="F1162" s="150">
        <v>0</v>
      </c>
      <c r="G1162" s="150">
        <v>0</v>
      </c>
      <c r="H1162" s="150">
        <v>0</v>
      </c>
      <c r="I1162" s="208">
        <f t="shared" si="20"/>
        <v>519.79999999999995</v>
      </c>
      <c r="J1162" s="163" t="str">
        <f>VLOOKUP($C1162,'CEDARS School FRPL'!$C$4:$F$2348,4,FALSE)</f>
        <v>Yes</v>
      </c>
      <c r="K1162" s="140"/>
      <c r="L1162" s="140"/>
      <c r="M1162" s="141">
        <f>VLOOKUP($C1162,'CEDARS School FRPL'!$C$4:$F$2348,3,FALSE)</f>
        <v>0.60760000000000003</v>
      </c>
      <c r="O1162" s="199"/>
      <c r="P1162" s="200"/>
    </row>
    <row r="1163" spans="1:16">
      <c r="A1163" s="112" t="s">
        <v>2477</v>
      </c>
      <c r="B1163" s="112" t="s">
        <v>2969</v>
      </c>
      <c r="C1163" s="106">
        <v>4511</v>
      </c>
      <c r="D1163" s="106" t="s">
        <v>1589</v>
      </c>
      <c r="E1163" s="150">
        <v>694.29</v>
      </c>
      <c r="F1163" s="150">
        <v>0</v>
      </c>
      <c r="G1163" s="150">
        <v>0</v>
      </c>
      <c r="H1163" s="150">
        <v>0</v>
      </c>
      <c r="I1163" s="208">
        <f t="shared" si="20"/>
        <v>694.29</v>
      </c>
      <c r="J1163" s="163" t="str">
        <f>VLOOKUP($C1163,'CEDARS School FRPL'!$C$4:$F$2348,4,FALSE)</f>
        <v>Yes</v>
      </c>
      <c r="K1163" s="140"/>
      <c r="L1163" s="140"/>
      <c r="M1163" s="141">
        <f>VLOOKUP($C1163,'CEDARS School FRPL'!$C$4:$F$2348,3,FALSE)</f>
        <v>0.65910000000000002</v>
      </c>
      <c r="O1163" s="199"/>
      <c r="P1163" s="200"/>
    </row>
    <row r="1164" spans="1:16">
      <c r="A1164" s="112" t="s">
        <v>2477</v>
      </c>
      <c r="B1164" s="112" t="s">
        <v>2969</v>
      </c>
      <c r="C1164" s="106">
        <v>2295</v>
      </c>
      <c r="D1164" s="106" t="s">
        <v>1584</v>
      </c>
      <c r="E1164" s="150">
        <v>1766.79</v>
      </c>
      <c r="F1164" s="150">
        <v>148.52000000000001</v>
      </c>
      <c r="G1164" s="150">
        <v>21.1</v>
      </c>
      <c r="H1164" s="150">
        <v>0</v>
      </c>
      <c r="I1164" s="208">
        <f t="shared" si="20"/>
        <v>1936.4099999999999</v>
      </c>
      <c r="J1164" s="163" t="str">
        <f>VLOOKUP($C1164,'CEDARS School FRPL'!$C$4:$F$2348,4,FALSE)</f>
        <v>Yes</v>
      </c>
      <c r="K1164" s="140"/>
      <c r="L1164" s="140"/>
      <c r="M1164" s="141">
        <f>VLOOKUP($C1164,'CEDARS School FRPL'!$C$4:$F$2348,3,FALSE)</f>
        <v>0.5988</v>
      </c>
      <c r="O1164" s="199"/>
      <c r="P1164" s="200"/>
    </row>
    <row r="1165" spans="1:16">
      <c r="A1165" s="112" t="s">
        <v>2477</v>
      </c>
      <c r="B1165" s="112" t="s">
        <v>2969</v>
      </c>
      <c r="C1165" s="106">
        <v>5449</v>
      </c>
      <c r="D1165" s="106" t="s">
        <v>1590</v>
      </c>
      <c r="E1165" s="150">
        <v>0</v>
      </c>
      <c r="F1165" s="150">
        <v>0</v>
      </c>
      <c r="G1165" s="150">
        <v>0</v>
      </c>
      <c r="H1165" s="150">
        <v>0</v>
      </c>
      <c r="I1165" s="208">
        <f t="shared" si="20"/>
        <v>0</v>
      </c>
      <c r="J1165" s="163" t="str">
        <f>VLOOKUP($C1165,'CEDARS School FRPL'!$C$4:$F$2348,4,FALSE)</f>
        <v>Yes</v>
      </c>
      <c r="K1165" s="140"/>
      <c r="L1165" s="140"/>
      <c r="M1165" s="141">
        <f>VLOOKUP($C1165,'CEDARS School FRPL'!$C$4:$F$2348,3,FALSE)</f>
        <v>0.58330000000000004</v>
      </c>
      <c r="O1165" s="199"/>
      <c r="P1165" s="200"/>
    </row>
    <row r="1166" spans="1:16">
      <c r="A1166" s="112" t="s">
        <v>2477</v>
      </c>
      <c r="B1166" s="112" t="s">
        <v>2969</v>
      </c>
      <c r="C1166" s="106">
        <v>3829</v>
      </c>
      <c r="D1166" s="106" t="s">
        <v>1587</v>
      </c>
      <c r="E1166" s="150">
        <v>25.81</v>
      </c>
      <c r="F1166" s="150">
        <v>0</v>
      </c>
      <c r="G1166" s="150">
        <v>0</v>
      </c>
      <c r="H1166" s="150">
        <v>0</v>
      </c>
      <c r="I1166" s="208">
        <f t="shared" si="20"/>
        <v>25.81</v>
      </c>
      <c r="J1166" s="163" t="str">
        <f>VLOOKUP($C1166,'CEDARS School FRPL'!$C$4:$F$2348,4,FALSE)</f>
        <v>No</v>
      </c>
      <c r="K1166" s="140"/>
      <c r="L1166" s="140"/>
      <c r="M1166" s="141">
        <f>VLOOKUP($C1166,'CEDARS School FRPL'!$C$4:$F$2348,3,FALSE)</f>
        <v>0.4667</v>
      </c>
      <c r="O1166" s="199"/>
      <c r="P1166" s="200"/>
    </row>
    <row r="1167" spans="1:16">
      <c r="A1167" s="112" t="s">
        <v>2477</v>
      </c>
      <c r="B1167" s="112" t="s">
        <v>2969</v>
      </c>
      <c r="C1167" s="106">
        <v>5960</v>
      </c>
      <c r="D1167" s="106" t="s">
        <v>1591</v>
      </c>
      <c r="E1167" s="150">
        <v>153.52000000000001</v>
      </c>
      <c r="F1167" s="150">
        <v>0</v>
      </c>
      <c r="G1167" s="150">
        <v>0</v>
      </c>
      <c r="H1167" s="150">
        <v>16.800000000000004</v>
      </c>
      <c r="I1167" s="208">
        <f t="shared" si="20"/>
        <v>170.32000000000002</v>
      </c>
      <c r="J1167" s="163" t="str">
        <f>VLOOKUP($C1167,'CEDARS School FRPL'!$C$4:$F$2348,4,FALSE)</f>
        <v>No</v>
      </c>
      <c r="K1167" s="140"/>
      <c r="L1167" s="140"/>
      <c r="M1167" s="141">
        <f>VLOOKUP($C1167,'CEDARS School FRPL'!$C$4:$F$2348,3,FALSE)</f>
        <v>0.20810000000000001</v>
      </c>
      <c r="O1167" s="199"/>
      <c r="P1167" s="200"/>
    </row>
    <row r="1168" spans="1:16">
      <c r="A1168" s="112" t="s">
        <v>2477</v>
      </c>
      <c r="B1168" s="112" t="s">
        <v>2969</v>
      </c>
      <c r="C1168" s="106">
        <v>1992</v>
      </c>
      <c r="D1168" s="106" t="s">
        <v>2970</v>
      </c>
      <c r="E1168" s="150">
        <v>289.73</v>
      </c>
      <c r="F1168" s="150">
        <v>0</v>
      </c>
      <c r="G1168" s="150">
        <v>0</v>
      </c>
      <c r="H1168" s="150">
        <v>0</v>
      </c>
      <c r="I1168" s="208">
        <f t="shared" si="20"/>
        <v>289.73</v>
      </c>
      <c r="J1168" s="163" t="str">
        <f>VLOOKUP($C1168,'CEDARS School FRPL'!$C$4:$F$2348,4,FALSE)</f>
        <v>No</v>
      </c>
      <c r="K1168" s="140"/>
      <c r="L1168" s="140"/>
      <c r="M1168" s="141">
        <f>VLOOKUP($C1168,'CEDARS School FRPL'!$C$4:$F$2348,3,FALSE)</f>
        <v>0.18390000000000001</v>
      </c>
      <c r="O1168" s="199"/>
      <c r="P1168" s="200"/>
    </row>
    <row r="1169" spans="1:16">
      <c r="A1169" s="112" t="s">
        <v>2477</v>
      </c>
      <c r="B1169" s="112" t="s">
        <v>2969</v>
      </c>
      <c r="C1169" s="106">
        <v>2880</v>
      </c>
      <c r="D1169" s="106" t="s">
        <v>40</v>
      </c>
      <c r="E1169" s="150">
        <v>319</v>
      </c>
      <c r="F1169" s="150">
        <v>0</v>
      </c>
      <c r="G1169" s="150">
        <v>0</v>
      </c>
      <c r="H1169" s="150">
        <v>0</v>
      </c>
      <c r="I1169" s="208">
        <f t="shared" si="20"/>
        <v>319</v>
      </c>
      <c r="J1169" s="163" t="str">
        <f>VLOOKUP($C1169,'CEDARS School FRPL'!$C$4:$F$2348,4,FALSE)</f>
        <v>Yes</v>
      </c>
      <c r="K1169" s="140"/>
      <c r="L1169" s="140"/>
      <c r="M1169" s="141">
        <f>VLOOKUP($C1169,'CEDARS School FRPL'!$C$4:$F$2348,3,FALSE)</f>
        <v>0.77010000000000001</v>
      </c>
      <c r="O1169" s="199"/>
      <c r="P1169" s="200"/>
    </row>
    <row r="1170" spans="1:16">
      <c r="A1170" s="112" t="s">
        <v>2379</v>
      </c>
      <c r="B1170" s="112" t="s">
        <v>2971</v>
      </c>
      <c r="C1170" s="106">
        <v>1986</v>
      </c>
      <c r="D1170" s="106" t="s">
        <v>1018</v>
      </c>
      <c r="E1170" s="150">
        <v>553.27</v>
      </c>
      <c r="F1170" s="150">
        <v>4.3099999999999996</v>
      </c>
      <c r="G1170" s="150">
        <v>0</v>
      </c>
      <c r="H1170" s="150">
        <v>0</v>
      </c>
      <c r="I1170" s="208">
        <f t="shared" si="20"/>
        <v>557.57999999999993</v>
      </c>
      <c r="J1170" s="163" t="str">
        <f>VLOOKUP($C1170,'CEDARS School FRPL'!$C$4:$F$2348,4,FALSE)</f>
        <v>Yes</v>
      </c>
      <c r="K1170" s="132"/>
      <c r="L1170" s="132"/>
      <c r="M1170" s="141">
        <f>VLOOKUP($C1170,'CEDARS School FRPL'!$C$4:$F$2348,3,FALSE)</f>
        <v>0.7016</v>
      </c>
      <c r="O1170" s="199"/>
      <c r="P1170" s="200"/>
    </row>
    <row r="1171" spans="1:16">
      <c r="A1171" s="112" t="s">
        <v>2485</v>
      </c>
      <c r="B1171" s="112" t="s">
        <v>2972</v>
      </c>
      <c r="C1171" s="106">
        <v>4247</v>
      </c>
      <c r="D1171" s="106" t="s">
        <v>1644</v>
      </c>
      <c r="E1171" s="150">
        <v>141.80000000000001</v>
      </c>
      <c r="F1171" s="150">
        <v>0.79</v>
      </c>
      <c r="G1171" s="150">
        <v>0</v>
      </c>
      <c r="H1171" s="150">
        <v>0</v>
      </c>
      <c r="I1171" s="208">
        <f t="shared" si="20"/>
        <v>142.59</v>
      </c>
      <c r="J1171" s="163" t="str">
        <f>VLOOKUP($C1171,'CEDARS School FRPL'!$C$4:$F$2348,4,FALSE)</f>
        <v>Yes</v>
      </c>
      <c r="K1171" s="140"/>
      <c r="L1171" s="140"/>
      <c r="M1171" s="141">
        <f>VLOOKUP($C1171,'CEDARS School FRPL'!$C$4:$F$2348,3,FALSE)</f>
        <v>0.69750000000000001</v>
      </c>
      <c r="O1171" s="199"/>
      <c r="P1171" s="200"/>
    </row>
    <row r="1172" spans="1:16">
      <c r="A1172" s="112" t="s">
        <v>2485</v>
      </c>
      <c r="B1172" s="112" t="s">
        <v>2972</v>
      </c>
      <c r="C1172" s="106">
        <v>4303</v>
      </c>
      <c r="D1172" s="106" t="s">
        <v>863</v>
      </c>
      <c r="E1172" s="150">
        <v>543.79999999999995</v>
      </c>
      <c r="F1172" s="150">
        <v>0</v>
      </c>
      <c r="G1172" s="150">
        <v>0</v>
      </c>
      <c r="H1172" s="150">
        <v>0</v>
      </c>
      <c r="I1172" s="208">
        <f t="shared" si="20"/>
        <v>543.79999999999995</v>
      </c>
      <c r="J1172" s="163" t="str">
        <f>VLOOKUP($C1172,'CEDARS School FRPL'!$C$4:$F$2348,4,FALSE)</f>
        <v>Yes</v>
      </c>
      <c r="K1172" s="140"/>
      <c r="L1172" s="140"/>
      <c r="M1172" s="141">
        <f>VLOOKUP($C1172,'CEDARS School FRPL'!$C$4:$F$2348,3,FALSE)</f>
        <v>0.70589999999999997</v>
      </c>
      <c r="O1172" s="199"/>
      <c r="P1172" s="200"/>
    </row>
    <row r="1173" spans="1:16">
      <c r="A1173" s="112" t="s">
        <v>2485</v>
      </c>
      <c r="B1173" s="112" t="s">
        <v>2972</v>
      </c>
      <c r="C1173" s="106">
        <v>4342</v>
      </c>
      <c r="D1173" s="106" t="s">
        <v>1645</v>
      </c>
      <c r="E1173" s="150">
        <v>450.6</v>
      </c>
      <c r="F1173" s="150">
        <v>0</v>
      </c>
      <c r="G1173" s="150">
        <v>0</v>
      </c>
      <c r="H1173" s="150">
        <v>0</v>
      </c>
      <c r="I1173" s="208">
        <f t="shared" si="20"/>
        <v>450.6</v>
      </c>
      <c r="J1173" s="163" t="str">
        <f>VLOOKUP($C1173,'CEDARS School FRPL'!$C$4:$F$2348,4,FALSE)</f>
        <v>No</v>
      </c>
      <c r="K1173" s="140"/>
      <c r="L1173" s="140"/>
      <c r="M1173" s="141">
        <f>VLOOKUP($C1173,'CEDARS School FRPL'!$C$4:$F$2348,3,FALSE)</f>
        <v>0.26740000000000003</v>
      </c>
      <c r="O1173" s="199"/>
      <c r="P1173" s="200"/>
    </row>
    <row r="1174" spans="1:16">
      <c r="A1174" s="112" t="s">
        <v>2485</v>
      </c>
      <c r="B1174" s="112" t="s">
        <v>2972</v>
      </c>
      <c r="C1174" s="106">
        <v>4304</v>
      </c>
      <c r="D1174" s="106" t="s">
        <v>865</v>
      </c>
      <c r="E1174" s="150">
        <v>607.51</v>
      </c>
      <c r="F1174" s="150">
        <v>0</v>
      </c>
      <c r="G1174" s="150">
        <v>0</v>
      </c>
      <c r="H1174" s="150">
        <v>0</v>
      </c>
      <c r="I1174" s="208">
        <f t="shared" si="20"/>
        <v>607.51</v>
      </c>
      <c r="J1174" s="163" t="str">
        <f>VLOOKUP($C1174,'CEDARS School FRPL'!$C$4:$F$2348,4,FALSE)</f>
        <v>Yes</v>
      </c>
      <c r="K1174" s="140"/>
      <c r="L1174" s="140"/>
      <c r="M1174" s="141">
        <f>VLOOKUP($C1174,'CEDARS School FRPL'!$C$4:$F$2348,3,FALSE)</f>
        <v>0.64929999999999999</v>
      </c>
      <c r="O1174" s="199"/>
      <c r="P1174" s="200"/>
    </row>
    <row r="1175" spans="1:16">
      <c r="A1175" s="112" t="s">
        <v>2485</v>
      </c>
      <c r="B1175" s="112" t="s">
        <v>2972</v>
      </c>
      <c r="C1175" s="106">
        <v>4469</v>
      </c>
      <c r="D1175" s="106" t="s">
        <v>1650</v>
      </c>
      <c r="E1175" s="150">
        <v>435.3</v>
      </c>
      <c r="F1175" s="150">
        <v>0</v>
      </c>
      <c r="G1175" s="150">
        <v>0</v>
      </c>
      <c r="H1175" s="150">
        <v>0</v>
      </c>
      <c r="I1175" s="208">
        <f t="shared" si="20"/>
        <v>435.3</v>
      </c>
      <c r="J1175" s="163" t="str">
        <f>VLOOKUP($C1175,'CEDARS School FRPL'!$C$4:$F$2348,4,FALSE)</f>
        <v>No</v>
      </c>
      <c r="K1175" s="140"/>
      <c r="L1175" s="140"/>
      <c r="M1175" s="141">
        <f>VLOOKUP($C1175,'CEDARS School FRPL'!$C$4:$F$2348,3,FALSE)</f>
        <v>0.20219999999999999</v>
      </c>
      <c r="O1175" s="199"/>
      <c r="P1175" s="200"/>
    </row>
    <row r="1176" spans="1:16">
      <c r="A1176" s="112" t="s">
        <v>2485</v>
      </c>
      <c r="B1176" s="112" t="s">
        <v>2972</v>
      </c>
      <c r="C1176" s="106">
        <v>4231</v>
      </c>
      <c r="D1176" s="106" t="s">
        <v>1643</v>
      </c>
      <c r="E1176" s="150">
        <v>888.84</v>
      </c>
      <c r="F1176" s="150">
        <v>0</v>
      </c>
      <c r="G1176" s="150">
        <v>0</v>
      </c>
      <c r="H1176" s="150">
        <v>0</v>
      </c>
      <c r="I1176" s="208">
        <f t="shared" si="20"/>
        <v>888.84</v>
      </c>
      <c r="J1176" s="163" t="str">
        <f>VLOOKUP($C1176,'CEDARS School FRPL'!$C$4:$F$2348,4,FALSE)</f>
        <v>Yes</v>
      </c>
      <c r="K1176" s="140"/>
      <c r="L1176" s="140"/>
      <c r="M1176" s="141">
        <f>VLOOKUP($C1176,'CEDARS School FRPL'!$C$4:$F$2348,3,FALSE)</f>
        <v>0.64</v>
      </c>
      <c r="O1176" s="199"/>
      <c r="P1176" s="200"/>
    </row>
    <row r="1177" spans="1:16">
      <c r="A1177" s="112" t="s">
        <v>2485</v>
      </c>
      <c r="B1177" s="112" t="s">
        <v>2972</v>
      </c>
      <c r="C1177" s="106">
        <v>2886</v>
      </c>
      <c r="D1177" s="106" t="s">
        <v>1636</v>
      </c>
      <c r="E1177" s="150">
        <v>502.8</v>
      </c>
      <c r="F1177" s="150">
        <v>0</v>
      </c>
      <c r="G1177" s="150">
        <v>0</v>
      </c>
      <c r="H1177" s="150">
        <v>0</v>
      </c>
      <c r="I1177" s="208">
        <f t="shared" si="20"/>
        <v>502.8</v>
      </c>
      <c r="J1177" s="163" t="str">
        <f>VLOOKUP($C1177,'CEDARS School FRPL'!$C$4:$F$2348,4,FALSE)</f>
        <v>Yes</v>
      </c>
      <c r="K1177" s="140"/>
      <c r="L1177" s="140"/>
      <c r="M1177" s="141">
        <f>VLOOKUP($C1177,'CEDARS School FRPL'!$C$4:$F$2348,3,FALSE)</f>
        <v>0.62929999999999997</v>
      </c>
      <c r="O1177" s="199"/>
      <c r="P1177" s="200"/>
    </row>
    <row r="1178" spans="1:16">
      <c r="A1178" s="112" t="s">
        <v>2485</v>
      </c>
      <c r="B1178" s="112" t="s">
        <v>2972</v>
      </c>
      <c r="C1178" s="106">
        <v>4430</v>
      </c>
      <c r="D1178" s="106" t="s">
        <v>1648</v>
      </c>
      <c r="E1178" s="150">
        <v>874.58</v>
      </c>
      <c r="F1178" s="150">
        <v>0</v>
      </c>
      <c r="G1178" s="150">
        <v>0</v>
      </c>
      <c r="H1178" s="150">
        <v>0</v>
      </c>
      <c r="I1178" s="208">
        <f t="shared" si="20"/>
        <v>874.58</v>
      </c>
      <c r="J1178" s="163" t="str">
        <f>VLOOKUP($C1178,'CEDARS School FRPL'!$C$4:$F$2348,4,FALSE)</f>
        <v>No</v>
      </c>
      <c r="K1178" s="140"/>
      <c r="L1178" s="140"/>
      <c r="M1178" s="141">
        <f>VLOOKUP($C1178,'CEDARS School FRPL'!$C$4:$F$2348,3,FALSE)</f>
        <v>0.2576</v>
      </c>
      <c r="O1178" s="199"/>
      <c r="P1178" s="200"/>
    </row>
    <row r="1179" spans="1:16">
      <c r="A1179" s="112" t="s">
        <v>2485</v>
      </c>
      <c r="B1179" s="112" t="s">
        <v>2972</v>
      </c>
      <c r="C1179" s="106">
        <v>4344</v>
      </c>
      <c r="D1179" s="106" t="s">
        <v>1646</v>
      </c>
      <c r="E1179" s="150">
        <v>547.9</v>
      </c>
      <c r="F1179" s="150">
        <v>0</v>
      </c>
      <c r="G1179" s="150">
        <v>0</v>
      </c>
      <c r="H1179" s="150">
        <v>0</v>
      </c>
      <c r="I1179" s="208">
        <f t="shared" si="20"/>
        <v>547.9</v>
      </c>
      <c r="J1179" s="163" t="str">
        <f>VLOOKUP($C1179,'CEDARS School FRPL'!$C$4:$F$2348,4,FALSE)</f>
        <v>Yes</v>
      </c>
      <c r="K1179" s="140"/>
      <c r="L1179" s="140"/>
      <c r="M1179" s="141">
        <f>VLOOKUP($C1179,'CEDARS School FRPL'!$C$4:$F$2348,3,FALSE)</f>
        <v>0.74980000000000002</v>
      </c>
      <c r="O1179" s="199"/>
      <c r="P1179" s="200"/>
    </row>
    <row r="1180" spans="1:16">
      <c r="A1180" s="112" t="s">
        <v>2485</v>
      </c>
      <c r="B1180" s="112" t="s">
        <v>2972</v>
      </c>
      <c r="C1180" s="106">
        <v>4433</v>
      </c>
      <c r="D1180" s="106" t="s">
        <v>1649</v>
      </c>
      <c r="E1180" s="150">
        <v>1847.57</v>
      </c>
      <c r="F1180" s="150">
        <v>234.89000000000001</v>
      </c>
      <c r="G1180" s="150">
        <v>0</v>
      </c>
      <c r="H1180" s="150">
        <v>0</v>
      </c>
      <c r="I1180" s="208">
        <f t="shared" si="20"/>
        <v>2082.46</v>
      </c>
      <c r="J1180" s="163" t="str">
        <f>VLOOKUP($C1180,'CEDARS School FRPL'!$C$4:$F$2348,4,FALSE)</f>
        <v>No</v>
      </c>
      <c r="K1180" s="140"/>
      <c r="L1180" s="140"/>
      <c r="M1180" s="141">
        <f>VLOOKUP($C1180,'CEDARS School FRPL'!$C$4:$F$2348,3,FALSE)</f>
        <v>0.20330000000000001</v>
      </c>
      <c r="O1180" s="199"/>
      <c r="P1180" s="200"/>
    </row>
    <row r="1181" spans="1:16">
      <c r="A1181" s="112" t="s">
        <v>2485</v>
      </c>
      <c r="B1181" s="112" t="s">
        <v>2972</v>
      </c>
      <c r="C1181" s="106">
        <v>5450</v>
      </c>
      <c r="D1181" s="106" t="s">
        <v>1652</v>
      </c>
      <c r="E1181" s="150">
        <v>587.4</v>
      </c>
      <c r="F1181" s="150">
        <v>0</v>
      </c>
      <c r="G1181" s="150">
        <v>0</v>
      </c>
      <c r="H1181" s="150">
        <v>0</v>
      </c>
      <c r="I1181" s="208">
        <f t="shared" si="20"/>
        <v>587.4</v>
      </c>
      <c r="J1181" s="163" t="str">
        <f>VLOOKUP($C1181,'CEDARS School FRPL'!$C$4:$F$2348,4,FALSE)</f>
        <v>Yes</v>
      </c>
      <c r="K1181" s="140"/>
      <c r="L1181" s="140"/>
      <c r="M1181" s="141">
        <f>VLOOKUP($C1181,'CEDARS School FRPL'!$C$4:$F$2348,3,FALSE)</f>
        <v>0.54290000000000005</v>
      </c>
      <c r="O1181" s="199"/>
      <c r="P1181" s="200"/>
    </row>
    <row r="1182" spans="1:16">
      <c r="A1182" s="112" t="s">
        <v>2485</v>
      </c>
      <c r="B1182" s="112" t="s">
        <v>2972</v>
      </c>
      <c r="C1182" s="106">
        <v>3688</v>
      </c>
      <c r="D1182" s="106" t="s">
        <v>1640</v>
      </c>
      <c r="E1182" s="150">
        <v>2190.15</v>
      </c>
      <c r="F1182" s="150">
        <v>133.85999999999999</v>
      </c>
      <c r="G1182" s="150">
        <v>0</v>
      </c>
      <c r="H1182" s="150">
        <v>0</v>
      </c>
      <c r="I1182" s="208">
        <f t="shared" si="20"/>
        <v>2324.0100000000002</v>
      </c>
      <c r="J1182" s="163" t="str">
        <f>VLOOKUP($C1182,'CEDARS School FRPL'!$C$4:$F$2348,4,FALSE)</f>
        <v>Yes</v>
      </c>
      <c r="K1182" s="140"/>
      <c r="L1182" s="140"/>
      <c r="M1182" s="141">
        <f>VLOOKUP($C1182,'CEDARS School FRPL'!$C$4:$F$2348,3,FALSE)</f>
        <v>0.625</v>
      </c>
      <c r="O1182" s="199"/>
      <c r="P1182" s="200"/>
    </row>
    <row r="1183" spans="1:16">
      <c r="A1183" s="112" t="s">
        <v>2485</v>
      </c>
      <c r="B1183" s="112" t="s">
        <v>2972</v>
      </c>
      <c r="C1183" s="106">
        <v>4164</v>
      </c>
      <c r="D1183" s="106" t="s">
        <v>1641</v>
      </c>
      <c r="E1183" s="150">
        <v>526.33000000000004</v>
      </c>
      <c r="F1183" s="150">
        <v>0</v>
      </c>
      <c r="G1183" s="150">
        <v>0</v>
      </c>
      <c r="H1183" s="150">
        <v>0</v>
      </c>
      <c r="I1183" s="208">
        <f t="shared" si="20"/>
        <v>526.33000000000004</v>
      </c>
      <c r="J1183" s="163" t="str">
        <f>VLOOKUP($C1183,'CEDARS School FRPL'!$C$4:$F$2348,4,FALSE)</f>
        <v>No</v>
      </c>
      <c r="K1183" s="140"/>
      <c r="L1183" s="140"/>
      <c r="M1183" s="141">
        <f>VLOOKUP($C1183,'CEDARS School FRPL'!$C$4:$F$2348,3,FALSE)</f>
        <v>0.16900000000000001</v>
      </c>
      <c r="O1183" s="199"/>
      <c r="P1183" s="200"/>
    </row>
    <row r="1184" spans="1:16">
      <c r="A1184" s="112" t="s">
        <v>2485</v>
      </c>
      <c r="B1184" s="112" t="s">
        <v>2972</v>
      </c>
      <c r="C1184" s="106">
        <v>5498</v>
      </c>
      <c r="D1184" s="106" t="s">
        <v>2750</v>
      </c>
      <c r="E1184" s="150">
        <v>0</v>
      </c>
      <c r="F1184" s="150">
        <v>0</v>
      </c>
      <c r="G1184" s="150">
        <v>41.1</v>
      </c>
      <c r="H1184" s="150">
        <v>0</v>
      </c>
      <c r="I1184" s="208">
        <f t="shared" si="20"/>
        <v>41.1</v>
      </c>
      <c r="J1184" s="163" t="str">
        <f>VLOOKUP($C1184,'CEDARS School FRPL'!$C$4:$F$2348,4,FALSE)</f>
        <v>No</v>
      </c>
      <c r="K1184" s="140"/>
      <c r="L1184" s="140"/>
      <c r="M1184" s="141">
        <f>VLOOKUP($C1184,'CEDARS School FRPL'!$C$4:$F$2348,3,FALSE)</f>
        <v>0.4143</v>
      </c>
      <c r="O1184" s="199"/>
      <c r="P1184" s="200"/>
    </row>
    <row r="1185" spans="1:16">
      <c r="A1185" s="112" t="s">
        <v>2485</v>
      </c>
      <c r="B1185" s="112" t="s">
        <v>2972</v>
      </c>
      <c r="C1185" s="106">
        <v>4583</v>
      </c>
      <c r="D1185" s="106" t="s">
        <v>1651</v>
      </c>
      <c r="E1185" s="150">
        <v>528.9</v>
      </c>
      <c r="F1185" s="150">
        <v>0</v>
      </c>
      <c r="G1185" s="150">
        <v>0</v>
      </c>
      <c r="H1185" s="150">
        <v>0</v>
      </c>
      <c r="I1185" s="208">
        <f t="shared" si="20"/>
        <v>528.9</v>
      </c>
      <c r="J1185" s="163" t="str">
        <f>VLOOKUP($C1185,'CEDARS School FRPL'!$C$4:$F$2348,4,FALSE)</f>
        <v>Yes</v>
      </c>
      <c r="K1185" s="140"/>
      <c r="L1185" s="140"/>
      <c r="M1185" s="141">
        <f>VLOOKUP($C1185,'CEDARS School FRPL'!$C$4:$F$2348,3,FALSE)</f>
        <v>0.61360000000000003</v>
      </c>
      <c r="O1185" s="199"/>
      <c r="P1185" s="200"/>
    </row>
    <row r="1186" spans="1:16">
      <c r="A1186" s="112" t="s">
        <v>2485</v>
      </c>
      <c r="B1186" s="112" t="s">
        <v>2972</v>
      </c>
      <c r="C1186" s="106">
        <v>3121</v>
      </c>
      <c r="D1186" s="106" t="s">
        <v>1638</v>
      </c>
      <c r="E1186" s="150">
        <v>554.29999999999995</v>
      </c>
      <c r="F1186" s="150">
        <v>0</v>
      </c>
      <c r="G1186" s="150">
        <v>0</v>
      </c>
      <c r="H1186" s="150">
        <v>0</v>
      </c>
      <c r="I1186" s="208">
        <f t="shared" si="20"/>
        <v>554.29999999999995</v>
      </c>
      <c r="J1186" s="163" t="str">
        <f>VLOOKUP($C1186,'CEDARS School FRPL'!$C$4:$F$2348,4,FALSE)</f>
        <v>Yes</v>
      </c>
      <c r="K1186" s="140"/>
      <c r="L1186" s="140"/>
      <c r="M1186" s="141">
        <f>VLOOKUP($C1186,'CEDARS School FRPL'!$C$4:$F$2348,3,FALSE)</f>
        <v>0.65239999999999998</v>
      </c>
      <c r="O1186" s="199"/>
      <c r="P1186" s="200"/>
    </row>
    <row r="1187" spans="1:16">
      <c r="A1187" s="112" t="s">
        <v>2485</v>
      </c>
      <c r="B1187" s="112" t="s">
        <v>2972</v>
      </c>
      <c r="C1187" s="106">
        <v>3120</v>
      </c>
      <c r="D1187" s="106" t="s">
        <v>1637</v>
      </c>
      <c r="E1187" s="150">
        <v>905.02</v>
      </c>
      <c r="F1187" s="150">
        <v>0</v>
      </c>
      <c r="G1187" s="150">
        <v>0</v>
      </c>
      <c r="H1187" s="150">
        <v>0</v>
      </c>
      <c r="I1187" s="208">
        <f t="shared" si="20"/>
        <v>905.02</v>
      </c>
      <c r="J1187" s="163" t="str">
        <f>VLOOKUP($C1187,'CEDARS School FRPL'!$C$4:$F$2348,4,FALSE)</f>
        <v>No</v>
      </c>
      <c r="K1187" s="140"/>
      <c r="L1187" s="140"/>
      <c r="M1187" s="141">
        <f>VLOOKUP($C1187,'CEDARS School FRPL'!$C$4:$F$2348,3,FALSE)</f>
        <v>0.46760000000000002</v>
      </c>
      <c r="O1187" s="199"/>
      <c r="P1187" s="200"/>
    </row>
    <row r="1188" spans="1:16">
      <c r="A1188" s="112" t="s">
        <v>2485</v>
      </c>
      <c r="B1188" s="112" t="s">
        <v>2972</v>
      </c>
      <c r="C1188" s="106">
        <v>5482</v>
      </c>
      <c r="D1188" s="106" t="s">
        <v>2751</v>
      </c>
      <c r="E1188" s="150">
        <v>385.8</v>
      </c>
      <c r="F1188" s="150">
        <v>0</v>
      </c>
      <c r="G1188" s="150">
        <v>0</v>
      </c>
      <c r="H1188" s="150">
        <v>0</v>
      </c>
      <c r="I1188" s="208">
        <f t="shared" si="20"/>
        <v>385.8</v>
      </c>
      <c r="J1188" s="163" t="str">
        <f>VLOOKUP($C1188,'CEDARS School FRPL'!$C$4:$F$2348,4,FALSE)</f>
        <v>Yes</v>
      </c>
      <c r="K1188" s="140"/>
      <c r="L1188" s="140"/>
      <c r="M1188" s="141">
        <f>VLOOKUP($C1188,'CEDARS School FRPL'!$C$4:$F$2348,3,FALSE)</f>
        <v>0.51980000000000004</v>
      </c>
      <c r="O1188" s="199"/>
      <c r="P1188" s="200"/>
    </row>
    <row r="1189" spans="1:16">
      <c r="A1189" s="112" t="s">
        <v>2485</v>
      </c>
      <c r="B1189" s="112" t="s">
        <v>2972</v>
      </c>
      <c r="C1189" s="106">
        <v>4165</v>
      </c>
      <c r="D1189" s="106" t="s">
        <v>1642</v>
      </c>
      <c r="E1189" s="150">
        <v>429</v>
      </c>
      <c r="F1189" s="150">
        <v>0</v>
      </c>
      <c r="G1189" s="150">
        <v>0</v>
      </c>
      <c r="H1189" s="150">
        <v>0</v>
      </c>
      <c r="I1189" s="208">
        <f t="shared" si="20"/>
        <v>429</v>
      </c>
      <c r="J1189" s="163" t="str">
        <f>VLOOKUP($C1189,'CEDARS School FRPL'!$C$4:$F$2348,4,FALSE)</f>
        <v>No</v>
      </c>
      <c r="K1189" s="140"/>
      <c r="L1189" s="140"/>
      <c r="M1189" s="141">
        <f>VLOOKUP($C1189,'CEDARS School FRPL'!$C$4:$F$2348,3,FALSE)</f>
        <v>0.34449999999999997</v>
      </c>
      <c r="O1189" s="199"/>
      <c r="P1189" s="200"/>
    </row>
    <row r="1190" spans="1:16">
      <c r="A1190" s="112" t="s">
        <v>2485</v>
      </c>
      <c r="B1190" s="112" t="s">
        <v>2972</v>
      </c>
      <c r="C1190" s="106">
        <v>3687</v>
      </c>
      <c r="D1190" s="106" t="s">
        <v>1639</v>
      </c>
      <c r="E1190" s="150">
        <v>434.3</v>
      </c>
      <c r="F1190" s="150">
        <v>0</v>
      </c>
      <c r="G1190" s="150">
        <v>0</v>
      </c>
      <c r="H1190" s="150">
        <v>0</v>
      </c>
      <c r="I1190" s="208">
        <f t="shared" si="20"/>
        <v>434.3</v>
      </c>
      <c r="J1190" s="163" t="str">
        <f>VLOOKUP($C1190,'CEDARS School FRPL'!$C$4:$F$2348,4,FALSE)</f>
        <v>No</v>
      </c>
      <c r="K1190" s="140"/>
      <c r="L1190" s="140"/>
      <c r="M1190" s="141">
        <f>VLOOKUP($C1190,'CEDARS School FRPL'!$C$4:$F$2348,3,FALSE)</f>
        <v>0.44019999999999998</v>
      </c>
      <c r="O1190" s="199"/>
      <c r="P1190" s="200"/>
    </row>
    <row r="1191" spans="1:16">
      <c r="A1191" s="211" t="s">
        <v>2485</v>
      </c>
      <c r="B1191" s="201" t="s">
        <v>2972</v>
      </c>
      <c r="C1191" s="212">
        <v>4019</v>
      </c>
      <c r="D1191" s="106" t="s">
        <v>3375</v>
      </c>
      <c r="E1191" s="150">
        <v>490.62</v>
      </c>
      <c r="F1191" s="150">
        <v>0</v>
      </c>
      <c r="G1191" s="150">
        <v>0</v>
      </c>
      <c r="H1191" s="150">
        <v>0</v>
      </c>
      <c r="I1191" s="208">
        <f t="shared" si="20"/>
        <v>490.62</v>
      </c>
      <c r="J1191" s="163" t="str">
        <f>VLOOKUP($C1191,'CEDARS School FRPL'!$C$4:$F$2348,4,FALSE)</f>
        <v>No</v>
      </c>
      <c r="K1191" s="140"/>
      <c r="L1191" s="140"/>
      <c r="M1191" s="141">
        <f>VLOOKUP($C1191,'CEDARS School FRPL'!$C$4:$F$2348,3,FALSE)</f>
        <v>0</v>
      </c>
      <c r="N1191" s="141" t="s">
        <v>3345</v>
      </c>
      <c r="O1191" s="199"/>
      <c r="P1191" s="200"/>
    </row>
    <row r="1192" spans="1:16">
      <c r="A1192" s="112" t="s">
        <v>2485</v>
      </c>
      <c r="B1192" s="112" t="s">
        <v>2972</v>
      </c>
      <c r="C1192" s="106">
        <v>1848</v>
      </c>
      <c r="D1192" s="106" t="s">
        <v>27</v>
      </c>
      <c r="E1192" s="150">
        <v>23.59</v>
      </c>
      <c r="F1192" s="150">
        <v>0</v>
      </c>
      <c r="G1192" s="150">
        <v>0</v>
      </c>
      <c r="H1192" s="150">
        <v>0</v>
      </c>
      <c r="I1192" s="208">
        <f t="shared" si="20"/>
        <v>23.59</v>
      </c>
      <c r="J1192" s="163" t="str">
        <f>VLOOKUP($C1192,'CEDARS School FRPL'!$C$4:$F$2348,4,FALSE)</f>
        <v>No</v>
      </c>
      <c r="K1192" s="140"/>
      <c r="L1192" s="140"/>
      <c r="M1192" s="141">
        <f>VLOOKUP($C1192,'CEDARS School FRPL'!$C$4:$F$2348,3,FALSE)</f>
        <v>0.22900000000000001</v>
      </c>
      <c r="O1192" s="199"/>
      <c r="P1192" s="200"/>
    </row>
    <row r="1193" spans="1:16">
      <c r="A1193" s="112" t="s">
        <v>2485</v>
      </c>
      <c r="B1193" s="112" t="s">
        <v>2972</v>
      </c>
      <c r="C1193" s="106">
        <v>4425</v>
      </c>
      <c r="D1193" s="106" t="s">
        <v>1647</v>
      </c>
      <c r="E1193" s="150">
        <v>912.6</v>
      </c>
      <c r="F1193" s="150">
        <v>0</v>
      </c>
      <c r="G1193" s="150">
        <v>0</v>
      </c>
      <c r="H1193" s="150">
        <v>0</v>
      </c>
      <c r="I1193" s="208">
        <f t="shared" si="20"/>
        <v>912.6</v>
      </c>
      <c r="J1193" s="163" t="str">
        <f>VLOOKUP($C1193,'CEDARS School FRPL'!$C$4:$F$2348,4,FALSE)</f>
        <v>Yes</v>
      </c>
      <c r="K1193" s="140"/>
      <c r="L1193" s="140"/>
      <c r="M1193" s="141">
        <f>VLOOKUP($C1193,'CEDARS School FRPL'!$C$4:$F$2348,3,FALSE)</f>
        <v>0.64859999999999995</v>
      </c>
      <c r="O1193" s="199"/>
      <c r="P1193" s="200"/>
    </row>
    <row r="1194" spans="1:16">
      <c r="A1194" s="112" t="s">
        <v>2565</v>
      </c>
      <c r="B1194" s="112" t="s">
        <v>2973</v>
      </c>
      <c r="C1194" s="106">
        <v>5451</v>
      </c>
      <c r="D1194" s="106" t="s">
        <v>2179</v>
      </c>
      <c r="E1194" s="150">
        <v>467.65</v>
      </c>
      <c r="F1194" s="150">
        <v>0</v>
      </c>
      <c r="G1194" s="150">
        <v>0</v>
      </c>
      <c r="H1194" s="150">
        <v>0</v>
      </c>
      <c r="I1194" s="208">
        <f t="shared" si="20"/>
        <v>467.65</v>
      </c>
      <c r="J1194" s="163" t="str">
        <f>VLOOKUP($C1194,'CEDARS School FRPL'!$C$4:$F$2348,4,FALSE)</f>
        <v>Yes</v>
      </c>
      <c r="K1194" s="140"/>
      <c r="L1194" s="140"/>
      <c r="M1194" s="141">
        <f>VLOOKUP($C1194,'CEDARS School FRPL'!$C$4:$F$2348,3,FALSE)</f>
        <v>0.51800000000000002</v>
      </c>
      <c r="O1194" s="199"/>
      <c r="P1194" s="200"/>
    </row>
    <row r="1195" spans="1:16">
      <c r="A1195" s="112" t="s">
        <v>2565</v>
      </c>
      <c r="B1195" s="112" t="s">
        <v>2973</v>
      </c>
      <c r="C1195" s="106">
        <v>5580</v>
      </c>
      <c r="D1195" s="106" t="s">
        <v>3185</v>
      </c>
      <c r="E1195" s="150">
        <v>0.3</v>
      </c>
      <c r="F1195" s="150">
        <v>0</v>
      </c>
      <c r="G1195" s="150">
        <v>0.2</v>
      </c>
      <c r="H1195" s="150">
        <v>0</v>
      </c>
      <c r="I1195" s="208">
        <f t="shared" si="20"/>
        <v>0.5</v>
      </c>
      <c r="J1195" s="163" t="str">
        <f>VLOOKUP($C1195,'CEDARS School FRPL'!$C$4:$F$2348,4,FALSE)</f>
        <v>Yes</v>
      </c>
      <c r="K1195" s="140"/>
      <c r="L1195" s="140"/>
      <c r="M1195" s="141">
        <f>VLOOKUP($C1195,'CEDARS School FRPL'!$C$4:$F$2348,3,FALSE)</f>
        <v>0.5</v>
      </c>
      <c r="O1195" s="199"/>
      <c r="P1195" s="200"/>
    </row>
    <row r="1196" spans="1:16">
      <c r="A1196" s="112" t="s">
        <v>2565</v>
      </c>
      <c r="B1196" s="112" t="s">
        <v>2973</v>
      </c>
      <c r="C1196" s="106">
        <v>2591</v>
      </c>
      <c r="D1196" s="106" t="s">
        <v>2177</v>
      </c>
      <c r="E1196" s="150">
        <v>348.01</v>
      </c>
      <c r="F1196" s="150">
        <v>21.85</v>
      </c>
      <c r="G1196" s="150">
        <v>0.2</v>
      </c>
      <c r="H1196" s="150">
        <v>0</v>
      </c>
      <c r="I1196" s="208">
        <f t="shared" si="20"/>
        <v>370.06</v>
      </c>
      <c r="J1196" s="163" t="str">
        <f>VLOOKUP($C1196,'CEDARS School FRPL'!$C$4:$F$2348,4,FALSE)</f>
        <v>No</v>
      </c>
      <c r="K1196" s="140"/>
      <c r="L1196" s="140"/>
      <c r="M1196" s="141">
        <f>VLOOKUP($C1196,'CEDARS School FRPL'!$C$4:$F$2348,3,FALSE)</f>
        <v>0.4718</v>
      </c>
      <c r="O1196" s="199"/>
      <c r="P1196" s="200"/>
    </row>
    <row r="1197" spans="1:16">
      <c r="A1197" s="112" t="s">
        <v>2565</v>
      </c>
      <c r="B1197" s="112" t="s">
        <v>2973</v>
      </c>
      <c r="C1197" s="106">
        <v>2898</v>
      </c>
      <c r="D1197" s="106" t="s">
        <v>2178</v>
      </c>
      <c r="E1197" s="150">
        <v>372.79</v>
      </c>
      <c r="F1197" s="150">
        <v>0</v>
      </c>
      <c r="G1197" s="150">
        <v>0</v>
      </c>
      <c r="H1197" s="150">
        <v>0</v>
      </c>
      <c r="I1197" s="208">
        <f t="shared" si="20"/>
        <v>372.79</v>
      </c>
      <c r="J1197" s="163" t="str">
        <f>VLOOKUP($C1197,'CEDARS School FRPL'!$C$4:$F$2348,4,FALSE)</f>
        <v>Yes</v>
      </c>
      <c r="K1197" s="132"/>
      <c r="L1197" s="132"/>
      <c r="M1197" s="141">
        <f>VLOOKUP($C1197,'CEDARS School FRPL'!$C$4:$F$2348,3,FALSE)</f>
        <v>0.51849999999999996</v>
      </c>
      <c r="O1197" s="199"/>
      <c r="P1197" s="200"/>
    </row>
    <row r="1198" spans="1:16">
      <c r="A1198" s="112" t="s">
        <v>2404</v>
      </c>
      <c r="B1198" s="112" t="s">
        <v>2974</v>
      </c>
      <c r="C1198" s="106">
        <v>3288</v>
      </c>
      <c r="D1198" s="106" t="s">
        <v>1140</v>
      </c>
      <c r="E1198" s="150">
        <v>384.8</v>
      </c>
      <c r="F1198" s="150">
        <v>0</v>
      </c>
      <c r="G1198" s="150">
        <v>0</v>
      </c>
      <c r="H1198" s="150">
        <v>0</v>
      </c>
      <c r="I1198" s="208">
        <f t="shared" si="20"/>
        <v>384.8</v>
      </c>
      <c r="J1198" s="163" t="str">
        <f>VLOOKUP($C1198,'CEDARS School FRPL'!$C$4:$F$2348,4,FALSE)</f>
        <v>No</v>
      </c>
      <c r="K1198" s="140"/>
      <c r="L1198" s="140"/>
      <c r="M1198" s="141">
        <f>VLOOKUP($C1198,'CEDARS School FRPL'!$C$4:$F$2348,3,FALSE)</f>
        <v>0.44040000000000001</v>
      </c>
      <c r="O1198" s="199"/>
      <c r="P1198" s="200"/>
    </row>
    <row r="1199" spans="1:16">
      <c r="A1199" s="112" t="s">
        <v>2404</v>
      </c>
      <c r="B1199" s="112" t="s">
        <v>2974</v>
      </c>
      <c r="C1199" s="106">
        <v>2273</v>
      </c>
      <c r="D1199" s="106" t="s">
        <v>1139</v>
      </c>
      <c r="E1199" s="150">
        <v>353.95</v>
      </c>
      <c r="F1199" s="150">
        <v>27.39</v>
      </c>
      <c r="G1199" s="150">
        <v>2.2000000000000002</v>
      </c>
      <c r="H1199" s="150">
        <v>0</v>
      </c>
      <c r="I1199" s="208">
        <f t="shared" si="20"/>
        <v>383.53999999999996</v>
      </c>
      <c r="J1199" s="163" t="str">
        <f>VLOOKUP($C1199,'CEDARS School FRPL'!$C$4:$F$2348,4,FALSE)</f>
        <v>No</v>
      </c>
      <c r="K1199" s="140"/>
      <c r="L1199" s="140"/>
      <c r="M1199" s="141">
        <f>VLOOKUP($C1199,'CEDARS School FRPL'!$C$4:$F$2348,3,FALSE)</f>
        <v>0.45150000000000001</v>
      </c>
      <c r="O1199" s="199"/>
      <c r="P1199" s="200"/>
    </row>
    <row r="1200" spans="1:16">
      <c r="A1200" s="112" t="s">
        <v>2443</v>
      </c>
      <c r="B1200" s="112" t="s">
        <v>2975</v>
      </c>
      <c r="C1200" s="106">
        <v>2868</v>
      </c>
      <c r="D1200" s="106" t="s">
        <v>1279</v>
      </c>
      <c r="E1200" s="150">
        <v>135.1</v>
      </c>
      <c r="F1200" s="150">
        <v>0</v>
      </c>
      <c r="G1200" s="150">
        <v>0</v>
      </c>
      <c r="H1200" s="150">
        <v>0</v>
      </c>
      <c r="I1200" s="208">
        <f t="shared" si="20"/>
        <v>135.1</v>
      </c>
      <c r="J1200" s="163" t="str">
        <f>VLOOKUP($C1200,'CEDARS School FRPL'!$C$4:$F$2348,4,FALSE)</f>
        <v>Yes</v>
      </c>
      <c r="K1200" s="140"/>
      <c r="L1200" s="140"/>
      <c r="M1200" s="141">
        <f>VLOOKUP($C1200,'CEDARS School FRPL'!$C$4:$F$2348,3,FALSE)</f>
        <v>0.52410000000000001</v>
      </c>
      <c r="O1200" s="199"/>
      <c r="P1200" s="200"/>
    </row>
    <row r="1201" spans="1:16">
      <c r="A1201" s="112" t="s">
        <v>2443</v>
      </c>
      <c r="B1201" s="112" t="s">
        <v>2975</v>
      </c>
      <c r="C1201" s="106">
        <v>3295</v>
      </c>
      <c r="D1201" s="106" t="s">
        <v>1280</v>
      </c>
      <c r="E1201" s="150">
        <v>167.8</v>
      </c>
      <c r="F1201" s="150">
        <v>7.47</v>
      </c>
      <c r="G1201" s="150">
        <v>0</v>
      </c>
      <c r="H1201" s="150">
        <v>0</v>
      </c>
      <c r="I1201" s="208">
        <f t="shared" si="20"/>
        <v>175.27</v>
      </c>
      <c r="J1201" s="163" t="str">
        <f>VLOOKUP($C1201,'CEDARS School FRPL'!$C$4:$F$2348,4,FALSE)</f>
        <v>Yes</v>
      </c>
      <c r="K1201" s="140"/>
      <c r="L1201" s="140"/>
      <c r="M1201" s="141">
        <f>VLOOKUP($C1201,'CEDARS School FRPL'!$C$4:$F$2348,3,FALSE)</f>
        <v>0.54430000000000001</v>
      </c>
      <c r="O1201" s="199"/>
      <c r="P1201" s="200"/>
    </row>
    <row r="1202" spans="1:16">
      <c r="A1202" s="112" t="s">
        <v>2432</v>
      </c>
      <c r="B1202" s="112" t="s">
        <v>2976</v>
      </c>
      <c r="C1202" s="106">
        <v>2494</v>
      </c>
      <c r="D1202" s="106" t="s">
        <v>1231</v>
      </c>
      <c r="E1202" s="150">
        <v>131.93</v>
      </c>
      <c r="F1202" s="150">
        <v>0</v>
      </c>
      <c r="G1202" s="150">
        <v>0</v>
      </c>
      <c r="H1202" s="150">
        <v>0</v>
      </c>
      <c r="I1202" s="208">
        <f t="shared" si="20"/>
        <v>131.93</v>
      </c>
      <c r="J1202" s="163" t="str">
        <f>VLOOKUP($C1202,'CEDARS School FRPL'!$C$4:$F$2348,4,FALSE)</f>
        <v>Yes</v>
      </c>
      <c r="K1202" s="140"/>
      <c r="L1202" s="140"/>
      <c r="M1202" s="141">
        <f>VLOOKUP($C1202,'CEDARS School FRPL'!$C$4:$F$2348,3,FALSE)</f>
        <v>0.98499999999999999</v>
      </c>
      <c r="O1202" s="199"/>
      <c r="P1202" s="200"/>
    </row>
    <row r="1203" spans="1:16">
      <c r="A1203" s="112" t="s">
        <v>2446</v>
      </c>
      <c r="B1203" s="112" t="s">
        <v>2977</v>
      </c>
      <c r="C1203" s="106">
        <v>2518</v>
      </c>
      <c r="D1203" s="106" t="s">
        <v>1287</v>
      </c>
      <c r="E1203" s="150">
        <v>312.14</v>
      </c>
      <c r="F1203" s="150">
        <v>26.83</v>
      </c>
      <c r="G1203" s="150">
        <v>0</v>
      </c>
      <c r="H1203" s="150">
        <v>0</v>
      </c>
      <c r="I1203" s="208">
        <f t="shared" si="20"/>
        <v>338.96999999999997</v>
      </c>
      <c r="J1203" s="163" t="str">
        <f>VLOOKUP($C1203,'CEDARS School FRPL'!$C$4:$F$2348,4,FALSE)</f>
        <v>Yes</v>
      </c>
      <c r="K1203" s="132"/>
      <c r="L1203" s="132"/>
      <c r="M1203" s="141">
        <f>VLOOKUP($C1203,'CEDARS School FRPL'!$C$4:$F$2348,3,FALSE)</f>
        <v>0.54530000000000001</v>
      </c>
      <c r="O1203" s="199"/>
      <c r="P1203" s="200"/>
    </row>
    <row r="1204" spans="1:16">
      <c r="A1204" s="112" t="s">
        <v>2446</v>
      </c>
      <c r="B1204" s="112" t="s">
        <v>2977</v>
      </c>
      <c r="C1204" s="106">
        <v>5118</v>
      </c>
      <c r="D1204" s="106" t="s">
        <v>1290</v>
      </c>
      <c r="E1204" s="150">
        <v>32.56</v>
      </c>
      <c r="F1204" s="150">
        <v>0</v>
      </c>
      <c r="G1204" s="150">
        <v>0</v>
      </c>
      <c r="H1204" s="150">
        <v>0</v>
      </c>
      <c r="I1204" s="208">
        <f t="shared" si="20"/>
        <v>32.56</v>
      </c>
      <c r="J1204" s="163" t="str">
        <f>VLOOKUP($C1204,'CEDARS School FRPL'!$C$4:$F$2348,4,FALSE)</f>
        <v>Yes</v>
      </c>
      <c r="K1204" s="140"/>
      <c r="L1204" s="140"/>
      <c r="M1204" s="141">
        <f>VLOOKUP($C1204,'CEDARS School FRPL'!$C$4:$F$2348,3,FALSE)</f>
        <v>0.73529999999999995</v>
      </c>
      <c r="O1204" s="199"/>
      <c r="P1204" s="200"/>
    </row>
    <row r="1205" spans="1:16">
      <c r="A1205" s="112" t="s">
        <v>2446</v>
      </c>
      <c r="B1205" s="112" t="s">
        <v>2977</v>
      </c>
      <c r="C1205" s="106">
        <v>3968</v>
      </c>
      <c r="D1205" s="106" t="s">
        <v>1288</v>
      </c>
      <c r="E1205" s="150">
        <v>292.02</v>
      </c>
      <c r="F1205" s="150">
        <v>0</v>
      </c>
      <c r="G1205" s="150">
        <v>0</v>
      </c>
      <c r="H1205" s="150">
        <v>0</v>
      </c>
      <c r="I1205" s="208">
        <f t="shared" si="20"/>
        <v>292.02</v>
      </c>
      <c r="J1205" s="163" t="str">
        <f>VLOOKUP($C1205,'CEDARS School FRPL'!$C$4:$F$2348,4,FALSE)</f>
        <v>Yes</v>
      </c>
      <c r="K1205" s="140"/>
      <c r="L1205" s="140"/>
      <c r="M1205" s="141">
        <f>VLOOKUP($C1205,'CEDARS School FRPL'!$C$4:$F$2348,3,FALSE)</f>
        <v>0.63429999999999997</v>
      </c>
      <c r="O1205" s="199"/>
      <c r="P1205" s="200"/>
    </row>
    <row r="1206" spans="1:16">
      <c r="A1206" s="112" t="s">
        <v>2446</v>
      </c>
      <c r="B1206" s="112" t="s">
        <v>2977</v>
      </c>
      <c r="C1206" s="106">
        <v>4478</v>
      </c>
      <c r="D1206" s="106" t="s">
        <v>1289</v>
      </c>
      <c r="E1206" s="150">
        <v>293.39999999999998</v>
      </c>
      <c r="F1206" s="150">
        <v>0</v>
      </c>
      <c r="G1206" s="150">
        <v>0</v>
      </c>
      <c r="H1206" s="150">
        <v>0</v>
      </c>
      <c r="I1206" s="208">
        <f t="shared" si="20"/>
        <v>293.39999999999998</v>
      </c>
      <c r="J1206" s="163" t="str">
        <f>VLOOKUP($C1206,'CEDARS School FRPL'!$C$4:$F$2348,4,FALSE)</f>
        <v>Yes</v>
      </c>
      <c r="K1206" s="140"/>
      <c r="L1206" s="140"/>
      <c r="M1206" s="141">
        <f>VLOOKUP($C1206,'CEDARS School FRPL'!$C$4:$F$2348,3,FALSE)</f>
        <v>0.66039999999999999</v>
      </c>
      <c r="O1206" s="199"/>
      <c r="P1206" s="200"/>
    </row>
    <row r="1207" spans="1:16">
      <c r="A1207" s="112" t="s">
        <v>2500</v>
      </c>
      <c r="B1207" s="112" t="s">
        <v>2978</v>
      </c>
      <c r="C1207" s="106">
        <v>4036</v>
      </c>
      <c r="D1207" s="106" t="s">
        <v>1836</v>
      </c>
      <c r="E1207" s="150">
        <v>404.48</v>
      </c>
      <c r="F1207" s="150">
        <v>0</v>
      </c>
      <c r="G1207" s="150">
        <v>0</v>
      </c>
      <c r="H1207" s="150">
        <v>0</v>
      </c>
      <c r="I1207" s="208">
        <f t="shared" si="20"/>
        <v>404.48</v>
      </c>
      <c r="J1207" s="163" t="str">
        <f>VLOOKUP($C1207,'CEDARS School FRPL'!$C$4:$F$2348,4,FALSE)</f>
        <v>No</v>
      </c>
      <c r="K1207" s="140"/>
      <c r="L1207" s="140"/>
      <c r="M1207" s="141">
        <f>VLOOKUP($C1207,'CEDARS School FRPL'!$C$4:$F$2348,3,FALSE)</f>
        <v>0.2888</v>
      </c>
      <c r="O1207" s="199"/>
      <c r="P1207" s="200"/>
    </row>
    <row r="1208" spans="1:16">
      <c r="A1208" s="112" t="s">
        <v>2500</v>
      </c>
      <c r="B1208" s="112" t="s">
        <v>2978</v>
      </c>
      <c r="C1208" s="106">
        <v>4333</v>
      </c>
      <c r="D1208" s="106" t="s">
        <v>1837</v>
      </c>
      <c r="E1208" s="150">
        <v>416.33</v>
      </c>
      <c r="F1208" s="150">
        <v>63.13</v>
      </c>
      <c r="G1208" s="150">
        <v>0</v>
      </c>
      <c r="H1208" s="150">
        <v>0</v>
      </c>
      <c r="I1208" s="208">
        <f t="shared" si="20"/>
        <v>479.46</v>
      </c>
      <c r="J1208" s="163" t="str">
        <f>VLOOKUP($C1208,'CEDARS School FRPL'!$C$4:$F$2348,4,FALSE)</f>
        <v>No</v>
      </c>
      <c r="K1208" s="140"/>
      <c r="L1208" s="140"/>
      <c r="M1208" s="141">
        <f>VLOOKUP($C1208,'CEDARS School FRPL'!$C$4:$F$2348,3,FALSE)</f>
        <v>0.24179999999999999</v>
      </c>
      <c r="O1208" s="199"/>
      <c r="P1208" s="200"/>
    </row>
    <row r="1209" spans="1:16">
      <c r="A1209" s="112" t="s">
        <v>2500</v>
      </c>
      <c r="B1209" s="112" t="s">
        <v>2978</v>
      </c>
      <c r="C1209" s="106">
        <v>4521</v>
      </c>
      <c r="D1209" s="106" t="s">
        <v>1838</v>
      </c>
      <c r="E1209" s="150">
        <v>324.87</v>
      </c>
      <c r="F1209" s="150">
        <v>0</v>
      </c>
      <c r="G1209" s="150">
        <v>0</v>
      </c>
      <c r="H1209" s="150">
        <v>0</v>
      </c>
      <c r="I1209" s="208">
        <f t="shared" si="20"/>
        <v>324.87</v>
      </c>
      <c r="J1209" s="163" t="str">
        <f>VLOOKUP($C1209,'CEDARS School FRPL'!$C$4:$F$2348,4,FALSE)</f>
        <v>No</v>
      </c>
      <c r="K1209" s="140"/>
      <c r="L1209" s="140"/>
      <c r="M1209" s="141">
        <f>VLOOKUP($C1209,'CEDARS School FRPL'!$C$4:$F$2348,3,FALSE)</f>
        <v>0.26550000000000001</v>
      </c>
      <c r="O1209" s="199"/>
      <c r="P1209" s="200"/>
    </row>
    <row r="1210" spans="1:16">
      <c r="A1210" s="112" t="s">
        <v>2500</v>
      </c>
      <c r="B1210" s="112" t="s">
        <v>2978</v>
      </c>
      <c r="C1210" s="106">
        <v>2341</v>
      </c>
      <c r="D1210" s="106" t="s">
        <v>1835</v>
      </c>
      <c r="E1210" s="150">
        <v>116.02</v>
      </c>
      <c r="F1210" s="150">
        <v>0</v>
      </c>
      <c r="G1210" s="150">
        <v>0</v>
      </c>
      <c r="H1210" s="150">
        <v>0</v>
      </c>
      <c r="I1210" s="208">
        <f t="shared" si="20"/>
        <v>116.02</v>
      </c>
      <c r="J1210" s="163" t="str">
        <f>VLOOKUP($C1210,'CEDARS School FRPL'!$C$4:$F$2348,4,FALSE)</f>
        <v>No</v>
      </c>
      <c r="K1210" s="140"/>
      <c r="L1210" s="140"/>
      <c r="M1210" s="141">
        <f>VLOOKUP($C1210,'CEDARS School FRPL'!$C$4:$F$2348,3,FALSE)</f>
        <v>0.23</v>
      </c>
      <c r="O1210" s="199"/>
      <c r="P1210" s="200"/>
    </row>
    <row r="1211" spans="1:16">
      <c r="A1211" s="112" t="s">
        <v>2500</v>
      </c>
      <c r="B1211" s="112" t="s">
        <v>2978</v>
      </c>
      <c r="C1211" s="106">
        <v>5417</v>
      </c>
      <c r="D1211" s="106" t="s">
        <v>1839</v>
      </c>
      <c r="E1211" s="150">
        <v>0</v>
      </c>
      <c r="F1211" s="150">
        <v>0</v>
      </c>
      <c r="G1211" s="150">
        <v>1.34</v>
      </c>
      <c r="H1211" s="150">
        <v>0</v>
      </c>
      <c r="I1211" s="208">
        <f t="shared" si="20"/>
        <v>1.34</v>
      </c>
      <c r="J1211" s="163" t="str">
        <f>VLOOKUP($C1211,'CEDARS School FRPL'!$C$4:$F$2348,4,FALSE)</f>
        <v>No</v>
      </c>
      <c r="K1211" s="140"/>
      <c r="L1211" s="140"/>
      <c r="M1211" s="141">
        <f>VLOOKUP($C1211,'CEDARS School FRPL'!$C$4:$F$2348,3,FALSE)</f>
        <v>0.33329999999999999</v>
      </c>
      <c r="O1211" s="199"/>
      <c r="P1211" s="200"/>
    </row>
    <row r="1212" spans="1:16">
      <c r="A1212" s="112" t="s">
        <v>2548</v>
      </c>
      <c r="B1212" s="112" t="s">
        <v>2979</v>
      </c>
      <c r="C1212" s="106">
        <v>4428</v>
      </c>
      <c r="D1212" s="106" t="s">
        <v>2129</v>
      </c>
      <c r="E1212" s="150">
        <v>294.22000000000003</v>
      </c>
      <c r="F1212" s="150">
        <v>0</v>
      </c>
      <c r="G1212" s="150">
        <v>0</v>
      </c>
      <c r="H1212" s="150">
        <v>0</v>
      </c>
      <c r="I1212" s="208">
        <f t="shared" si="20"/>
        <v>294.22000000000003</v>
      </c>
      <c r="J1212" s="163" t="str">
        <f>VLOOKUP($C1212,'CEDARS School FRPL'!$C$4:$F$2348,4,FALSE)</f>
        <v>Yes</v>
      </c>
      <c r="K1212" s="140"/>
      <c r="L1212" s="140"/>
      <c r="M1212" s="141">
        <f>VLOOKUP($C1212,'CEDARS School FRPL'!$C$4:$F$2348,3,FALSE)</f>
        <v>0.59470000000000001</v>
      </c>
      <c r="O1212" s="199"/>
      <c r="P1212" s="200"/>
    </row>
    <row r="1213" spans="1:16">
      <c r="A1213" s="112" t="s">
        <v>2548</v>
      </c>
      <c r="B1213" s="112" t="s">
        <v>2979</v>
      </c>
      <c r="C1213" s="106">
        <v>4525</v>
      </c>
      <c r="D1213" s="106" t="s">
        <v>2130</v>
      </c>
      <c r="E1213" s="150">
        <v>364.15</v>
      </c>
      <c r="F1213" s="150">
        <v>0</v>
      </c>
      <c r="G1213" s="150">
        <v>0</v>
      </c>
      <c r="H1213" s="150">
        <v>0</v>
      </c>
      <c r="I1213" s="208">
        <f t="shared" si="20"/>
        <v>364.15</v>
      </c>
      <c r="J1213" s="163" t="str">
        <f>VLOOKUP($C1213,'CEDARS School FRPL'!$C$4:$F$2348,4,FALSE)</f>
        <v>No</v>
      </c>
      <c r="K1213" s="140"/>
      <c r="L1213" s="140"/>
      <c r="M1213" s="141">
        <f>VLOOKUP($C1213,'CEDARS School FRPL'!$C$4:$F$2348,3,FALSE)</f>
        <v>0.49659999999999999</v>
      </c>
      <c r="O1213" s="199"/>
      <c r="P1213" s="200"/>
    </row>
    <row r="1214" spans="1:16">
      <c r="A1214" s="112" t="s">
        <v>2548</v>
      </c>
      <c r="B1214" s="112" t="s">
        <v>2979</v>
      </c>
      <c r="C1214" s="106">
        <v>5554</v>
      </c>
      <c r="D1214" s="106" t="s">
        <v>3184</v>
      </c>
      <c r="E1214" s="150">
        <v>0</v>
      </c>
      <c r="F1214" s="150">
        <v>0</v>
      </c>
      <c r="G1214" s="150">
        <v>4.4000000000000004</v>
      </c>
      <c r="H1214" s="150">
        <v>0</v>
      </c>
      <c r="I1214" s="208">
        <f t="shared" si="20"/>
        <v>4.4000000000000004</v>
      </c>
      <c r="J1214" s="163" t="str">
        <f>VLOOKUP($C1214,'CEDARS School FRPL'!$C$4:$F$2348,4,FALSE)</f>
        <v>No</v>
      </c>
      <c r="K1214" s="140"/>
      <c r="L1214" s="140"/>
      <c r="M1214" s="141">
        <f>VLOOKUP($C1214,'CEDARS School FRPL'!$C$4:$F$2348,3,FALSE)</f>
        <v>0.42499999999999999</v>
      </c>
      <c r="O1214" s="199"/>
      <c r="P1214" s="200"/>
    </row>
    <row r="1215" spans="1:16">
      <c r="A1215" s="112" t="s">
        <v>2548</v>
      </c>
      <c r="B1215" s="112" t="s">
        <v>2979</v>
      </c>
      <c r="C1215" s="106">
        <v>2459</v>
      </c>
      <c r="D1215" s="106" t="s">
        <v>2126</v>
      </c>
      <c r="E1215" s="150">
        <v>444.52</v>
      </c>
      <c r="F1215" s="150">
        <v>25.43</v>
      </c>
      <c r="G1215" s="150">
        <v>0.79999999999999993</v>
      </c>
      <c r="H1215" s="150">
        <v>0</v>
      </c>
      <c r="I1215" s="208">
        <f t="shared" si="20"/>
        <v>470.75</v>
      </c>
      <c r="J1215" s="163" t="str">
        <f>VLOOKUP($C1215,'CEDARS School FRPL'!$C$4:$F$2348,4,FALSE)</f>
        <v>Yes</v>
      </c>
      <c r="K1215" s="140"/>
      <c r="L1215" s="140"/>
      <c r="M1215" s="141">
        <f>VLOOKUP($C1215,'CEDARS School FRPL'!$C$4:$F$2348,3,FALSE)</f>
        <v>0.50700000000000001</v>
      </c>
      <c r="O1215" s="199"/>
      <c r="P1215" s="200"/>
    </row>
    <row r="1216" spans="1:16">
      <c r="A1216" s="112" t="s">
        <v>2548</v>
      </c>
      <c r="B1216" s="112" t="s">
        <v>2979</v>
      </c>
      <c r="C1216" s="106">
        <v>2687</v>
      </c>
      <c r="D1216" s="106" t="s">
        <v>2128</v>
      </c>
      <c r="E1216" s="150">
        <v>418.68</v>
      </c>
      <c r="F1216" s="150">
        <v>0</v>
      </c>
      <c r="G1216" s="150">
        <v>0</v>
      </c>
      <c r="H1216" s="150">
        <v>0</v>
      </c>
      <c r="I1216" s="208">
        <f t="shared" si="20"/>
        <v>418.68</v>
      </c>
      <c r="J1216" s="163" t="str">
        <f>VLOOKUP($C1216,'CEDARS School FRPL'!$C$4:$F$2348,4,FALSE)</f>
        <v>Yes</v>
      </c>
      <c r="K1216" s="140"/>
      <c r="L1216" s="140"/>
      <c r="M1216" s="141">
        <f>VLOOKUP($C1216,'CEDARS School FRPL'!$C$4:$F$2348,3,FALSE)</f>
        <v>0.55740000000000001</v>
      </c>
      <c r="O1216" s="199"/>
      <c r="P1216" s="200"/>
    </row>
    <row r="1217" spans="1:16">
      <c r="A1217" s="112" t="s">
        <v>2548</v>
      </c>
      <c r="B1217" s="112" t="s">
        <v>2979</v>
      </c>
      <c r="C1217" s="106">
        <v>2489</v>
      </c>
      <c r="D1217" s="106" t="s">
        <v>2127</v>
      </c>
      <c r="E1217" s="150">
        <v>289.11</v>
      </c>
      <c r="F1217" s="150">
        <v>0</v>
      </c>
      <c r="G1217" s="150">
        <v>0</v>
      </c>
      <c r="H1217" s="150">
        <v>0</v>
      </c>
      <c r="I1217" s="208">
        <f t="shared" si="20"/>
        <v>289.11</v>
      </c>
      <c r="J1217" s="163" t="str">
        <f>VLOOKUP($C1217,'CEDARS School FRPL'!$C$4:$F$2348,4,FALSE)</f>
        <v>Yes</v>
      </c>
      <c r="K1217" s="140"/>
      <c r="L1217" s="140"/>
      <c r="M1217" s="141">
        <f>VLOOKUP($C1217,'CEDARS School FRPL'!$C$4:$F$2348,3,FALSE)</f>
        <v>0.56399999999999995</v>
      </c>
      <c r="O1217" s="199"/>
      <c r="P1217" s="200"/>
    </row>
    <row r="1218" spans="1:16">
      <c r="A1218" s="112" t="s">
        <v>2340</v>
      </c>
      <c r="B1218" s="112" t="s">
        <v>2980</v>
      </c>
      <c r="C1218" s="106">
        <v>3788</v>
      </c>
      <c r="D1218" s="106" t="s">
        <v>487</v>
      </c>
      <c r="E1218" s="150">
        <v>157.07</v>
      </c>
      <c r="F1218" s="150">
        <v>0</v>
      </c>
      <c r="G1218" s="150">
        <v>0</v>
      </c>
      <c r="H1218" s="150">
        <v>0</v>
      </c>
      <c r="I1218" s="208">
        <f t="shared" si="20"/>
        <v>157.07</v>
      </c>
      <c r="J1218" s="163" t="str">
        <f>VLOOKUP($C1218,'CEDARS School FRPL'!$C$4:$F$2348,4,FALSE)</f>
        <v>Yes</v>
      </c>
      <c r="K1218" s="140"/>
      <c r="L1218" s="140"/>
      <c r="M1218" s="141">
        <f>VLOOKUP($C1218,'CEDARS School FRPL'!$C$4:$F$2348,3,FALSE)</f>
        <v>0.7026</v>
      </c>
      <c r="O1218" s="199"/>
      <c r="P1218" s="200"/>
    </row>
    <row r="1219" spans="1:16">
      <c r="A1219" s="112" t="s">
        <v>2340</v>
      </c>
      <c r="B1219" s="112" t="s">
        <v>2980</v>
      </c>
      <c r="C1219" s="106">
        <v>2728</v>
      </c>
      <c r="D1219" s="106" t="s">
        <v>484</v>
      </c>
      <c r="E1219" s="150">
        <v>173.1</v>
      </c>
      <c r="F1219" s="150">
        <v>12.59</v>
      </c>
      <c r="G1219" s="150">
        <v>4.2</v>
      </c>
      <c r="H1219" s="150">
        <v>0</v>
      </c>
      <c r="I1219" s="208">
        <f t="shared" si="20"/>
        <v>189.89</v>
      </c>
      <c r="J1219" s="163" t="str">
        <f>VLOOKUP($C1219,'CEDARS School FRPL'!$C$4:$F$2348,4,FALSE)</f>
        <v>Yes</v>
      </c>
      <c r="K1219" s="140"/>
      <c r="L1219" s="140"/>
      <c r="M1219" s="141">
        <f>VLOOKUP($C1219,'CEDARS School FRPL'!$C$4:$F$2348,3,FALSE)</f>
        <v>0.67090000000000005</v>
      </c>
      <c r="O1219" s="199"/>
      <c r="P1219" s="200"/>
    </row>
    <row r="1220" spans="1:16">
      <c r="A1220" s="112" t="s">
        <v>2340</v>
      </c>
      <c r="B1220" s="112" t="s">
        <v>2980</v>
      </c>
      <c r="C1220" s="106">
        <v>3787</v>
      </c>
      <c r="D1220" s="106" t="s">
        <v>486</v>
      </c>
      <c r="E1220" s="150">
        <v>249.4</v>
      </c>
      <c r="F1220" s="150">
        <v>0</v>
      </c>
      <c r="G1220" s="150">
        <v>0</v>
      </c>
      <c r="H1220" s="150">
        <v>0</v>
      </c>
      <c r="I1220" s="208">
        <f t="shared" ref="I1220:I1283" si="21">SUM(E1220:H1220)</f>
        <v>249.4</v>
      </c>
      <c r="J1220" s="163" t="str">
        <f>VLOOKUP($C1220,'CEDARS School FRPL'!$C$4:$F$2348,4,FALSE)</f>
        <v>Yes</v>
      </c>
      <c r="K1220" s="140"/>
      <c r="L1220" s="140"/>
      <c r="M1220" s="141">
        <f>VLOOKUP($C1220,'CEDARS School FRPL'!$C$4:$F$2348,3,FALSE)</f>
        <v>0.69599999999999995</v>
      </c>
      <c r="O1220" s="199"/>
      <c r="P1220" s="200"/>
    </row>
    <row r="1221" spans="1:16">
      <c r="A1221" s="112" t="s">
        <v>2340</v>
      </c>
      <c r="B1221" s="112" t="s">
        <v>2980</v>
      </c>
      <c r="C1221" s="106">
        <v>3155</v>
      </c>
      <c r="D1221" s="106" t="s">
        <v>485</v>
      </c>
      <c r="E1221" s="150">
        <v>138.80000000000001</v>
      </c>
      <c r="F1221" s="150">
        <v>0</v>
      </c>
      <c r="G1221" s="150">
        <v>0</v>
      </c>
      <c r="H1221" s="150">
        <v>0</v>
      </c>
      <c r="I1221" s="208">
        <f t="shared" si="21"/>
        <v>138.80000000000001</v>
      </c>
      <c r="J1221" s="163" t="str">
        <f>VLOOKUP($C1221,'CEDARS School FRPL'!$C$4:$F$2348,4,FALSE)</f>
        <v>Yes</v>
      </c>
      <c r="K1221" s="140"/>
      <c r="L1221" s="140"/>
      <c r="M1221" s="141">
        <f>VLOOKUP($C1221,'CEDARS School FRPL'!$C$4:$F$2348,3,FALSE)</f>
        <v>0.73619999999999997</v>
      </c>
      <c r="O1221" s="199"/>
      <c r="P1221" s="200"/>
    </row>
    <row r="1222" spans="1:16">
      <c r="A1222" s="112" t="s">
        <v>2324</v>
      </c>
      <c r="B1222" s="112" t="s">
        <v>2981</v>
      </c>
      <c r="C1222" s="106">
        <v>3325</v>
      </c>
      <c r="D1222" s="106" t="s">
        <v>402</v>
      </c>
      <c r="E1222" s="150">
        <v>323.55</v>
      </c>
      <c r="F1222" s="150">
        <v>0</v>
      </c>
      <c r="G1222" s="150">
        <v>0</v>
      </c>
      <c r="H1222" s="150">
        <v>0</v>
      </c>
      <c r="I1222" s="208">
        <f t="shared" si="21"/>
        <v>323.55</v>
      </c>
      <c r="J1222" s="163" t="str">
        <f>VLOOKUP($C1222,'CEDARS School FRPL'!$C$4:$F$2348,4,FALSE)</f>
        <v>Yes</v>
      </c>
      <c r="K1222" s="140"/>
      <c r="L1222" s="140"/>
      <c r="M1222" s="141">
        <f>VLOOKUP($C1222,'CEDARS School FRPL'!$C$4:$F$2348,3,FALSE)</f>
        <v>0.80840000000000001</v>
      </c>
      <c r="O1222" s="199"/>
      <c r="P1222" s="200"/>
    </row>
    <row r="1223" spans="1:16">
      <c r="A1223" s="112" t="s">
        <v>2324</v>
      </c>
      <c r="B1223" s="112" t="s">
        <v>2981</v>
      </c>
      <c r="C1223" s="106">
        <v>2918</v>
      </c>
      <c r="D1223" s="106" t="s">
        <v>399</v>
      </c>
      <c r="E1223" s="150">
        <v>485.27</v>
      </c>
      <c r="F1223" s="150">
        <v>0</v>
      </c>
      <c r="G1223" s="150">
        <v>0</v>
      </c>
      <c r="H1223" s="150">
        <v>0</v>
      </c>
      <c r="I1223" s="208">
        <f t="shared" si="21"/>
        <v>485.27</v>
      </c>
      <c r="J1223" s="163" t="str">
        <f>VLOOKUP($C1223,'CEDARS School FRPL'!$C$4:$F$2348,4,FALSE)</f>
        <v>Yes</v>
      </c>
      <c r="K1223" s="132"/>
      <c r="L1223" s="132"/>
      <c r="M1223" s="141">
        <f>VLOOKUP($C1223,'CEDARS School FRPL'!$C$4:$F$2348,3,FALSE)</f>
        <v>0.78339999999999999</v>
      </c>
      <c r="O1223" s="199"/>
      <c r="P1223" s="200"/>
    </row>
    <row r="1224" spans="1:16">
      <c r="A1224" s="112" t="s">
        <v>2324</v>
      </c>
      <c r="B1224" s="112" t="s">
        <v>2981</v>
      </c>
      <c r="C1224" s="106">
        <v>3272</v>
      </c>
      <c r="D1224" s="106" t="s">
        <v>401</v>
      </c>
      <c r="E1224" s="150">
        <v>580.6</v>
      </c>
      <c r="F1224" s="150">
        <v>39.659999999999997</v>
      </c>
      <c r="G1224" s="150">
        <v>0</v>
      </c>
      <c r="H1224" s="150">
        <v>0</v>
      </c>
      <c r="I1224" s="208">
        <f t="shared" si="21"/>
        <v>620.26</v>
      </c>
      <c r="J1224" s="163" t="str">
        <f>VLOOKUP($C1224,'CEDARS School FRPL'!$C$4:$F$2348,4,FALSE)</f>
        <v>Yes</v>
      </c>
      <c r="K1224" s="140"/>
      <c r="L1224" s="140"/>
      <c r="M1224" s="141">
        <f>VLOOKUP($C1224,'CEDARS School FRPL'!$C$4:$F$2348,3,FALSE)</f>
        <v>0.69920000000000004</v>
      </c>
      <c r="O1224" s="199"/>
      <c r="P1224" s="200"/>
    </row>
    <row r="1225" spans="1:16">
      <c r="A1225" s="112" t="s">
        <v>2324</v>
      </c>
      <c r="B1225" s="112" t="s">
        <v>2981</v>
      </c>
      <c r="C1225" s="106">
        <v>5499</v>
      </c>
      <c r="D1225" s="106" t="s">
        <v>2752</v>
      </c>
      <c r="E1225" s="150">
        <v>0</v>
      </c>
      <c r="F1225" s="150">
        <v>0</v>
      </c>
      <c r="G1225" s="150">
        <v>7.6</v>
      </c>
      <c r="H1225" s="150">
        <v>0</v>
      </c>
      <c r="I1225" s="208">
        <f t="shared" si="21"/>
        <v>7.6</v>
      </c>
      <c r="J1225" s="163" t="str">
        <f>VLOOKUP($C1225,'CEDARS School FRPL'!$C$4:$F$2348,4,FALSE)</f>
        <v>No</v>
      </c>
      <c r="K1225" s="140"/>
      <c r="L1225" s="140"/>
      <c r="M1225" s="141">
        <f>VLOOKUP($C1225,'CEDARS School FRPL'!$C$4:$F$2348,3,FALSE)</f>
        <v>0.14580000000000001</v>
      </c>
      <c r="O1225" s="199"/>
      <c r="P1225" s="200"/>
    </row>
    <row r="1226" spans="1:16">
      <c r="A1226" s="112" t="s">
        <v>2324</v>
      </c>
      <c r="B1226" s="112" t="s">
        <v>2981</v>
      </c>
      <c r="C1226" s="106">
        <v>3086</v>
      </c>
      <c r="D1226" s="106" t="s">
        <v>400</v>
      </c>
      <c r="E1226" s="150">
        <v>185</v>
      </c>
      <c r="F1226" s="150">
        <v>0</v>
      </c>
      <c r="G1226" s="150">
        <v>0</v>
      </c>
      <c r="H1226" s="150">
        <v>0</v>
      </c>
      <c r="I1226" s="208">
        <f t="shared" si="21"/>
        <v>185</v>
      </c>
      <c r="J1226" s="163" t="str">
        <f>VLOOKUP($C1226,'CEDARS School FRPL'!$C$4:$F$2348,4,FALSE)</f>
        <v>Yes</v>
      </c>
      <c r="K1226" s="140"/>
      <c r="L1226" s="140"/>
      <c r="M1226" s="141">
        <f>VLOOKUP($C1226,'CEDARS School FRPL'!$C$4:$F$2348,3,FALSE)</f>
        <v>0.72370000000000001</v>
      </c>
      <c r="O1226" s="199"/>
      <c r="P1226" s="200"/>
    </row>
    <row r="1227" spans="1:16">
      <c r="A1227" s="112" t="s">
        <v>2324</v>
      </c>
      <c r="B1227" s="112" t="s">
        <v>2981</v>
      </c>
      <c r="C1227" s="106">
        <v>5653</v>
      </c>
      <c r="D1227" s="179" t="s">
        <v>403</v>
      </c>
      <c r="E1227" s="150">
        <v>76.03</v>
      </c>
      <c r="F1227" s="150">
        <v>0</v>
      </c>
      <c r="G1227" s="150">
        <v>0</v>
      </c>
      <c r="H1227" s="150">
        <v>0</v>
      </c>
      <c r="I1227" s="208">
        <f t="shared" si="21"/>
        <v>76.03</v>
      </c>
      <c r="J1227" s="163" t="str">
        <f>VLOOKUP($C1227,'CEDARS School FRPL'!$C$4:$F$2348,4,FALSE)</f>
        <v>Yes</v>
      </c>
      <c r="K1227" s="140"/>
      <c r="L1227" s="140"/>
      <c r="M1227" s="141">
        <f>VLOOKUP($C1227,'CEDARS School FRPL'!$C$4:$F$2348,3,FALSE)</f>
        <v>0.63539999999999996</v>
      </c>
      <c r="O1227" s="199"/>
      <c r="P1227" s="200"/>
    </row>
    <row r="1228" spans="1:16">
      <c r="A1228" s="112" t="s">
        <v>2324</v>
      </c>
      <c r="B1228" s="112" t="s">
        <v>2981</v>
      </c>
      <c r="C1228" s="106">
        <v>1754</v>
      </c>
      <c r="D1228" s="106" t="s">
        <v>397</v>
      </c>
      <c r="E1228" s="150">
        <v>19.899999999999999</v>
      </c>
      <c r="F1228" s="150">
        <v>0</v>
      </c>
      <c r="G1228" s="150">
        <v>0</v>
      </c>
      <c r="H1228" s="150">
        <v>0</v>
      </c>
      <c r="I1228" s="208">
        <f t="shared" si="21"/>
        <v>19.899999999999999</v>
      </c>
      <c r="J1228" s="163" t="str">
        <f>VLOOKUP($C1228,'CEDARS School FRPL'!$C$4:$F$2348,4,FALSE)</f>
        <v>Yes</v>
      </c>
      <c r="K1228" s="140"/>
      <c r="L1228" s="140"/>
      <c r="M1228" s="141">
        <f>VLOOKUP($C1228,'CEDARS School FRPL'!$C$4:$F$2348,3,FALSE)</f>
        <v>0.9143</v>
      </c>
      <c r="O1228" s="199"/>
      <c r="P1228" s="200"/>
    </row>
    <row r="1229" spans="1:16">
      <c r="A1229" s="112" t="s">
        <v>2324</v>
      </c>
      <c r="B1229" s="112" t="s">
        <v>2981</v>
      </c>
      <c r="C1229" s="106">
        <v>2198</v>
      </c>
      <c r="D1229" s="106" t="s">
        <v>398</v>
      </c>
      <c r="E1229" s="150">
        <v>316.45999999999998</v>
      </c>
      <c r="F1229" s="150">
        <v>0</v>
      </c>
      <c r="G1229" s="150">
        <v>0</v>
      </c>
      <c r="H1229" s="150">
        <v>0</v>
      </c>
      <c r="I1229" s="208">
        <f t="shared" si="21"/>
        <v>316.45999999999998</v>
      </c>
      <c r="J1229" s="163" t="str">
        <f>VLOOKUP($C1229,'CEDARS School FRPL'!$C$4:$F$2348,4,FALSE)</f>
        <v>Yes</v>
      </c>
      <c r="K1229" s="140"/>
      <c r="L1229" s="140"/>
      <c r="M1229" s="141">
        <f>VLOOKUP($C1229,'CEDARS School FRPL'!$C$4:$F$2348,3,FALSE)</f>
        <v>0.76900000000000002</v>
      </c>
      <c r="O1229" s="199"/>
      <c r="P1229" s="200"/>
    </row>
    <row r="1230" spans="1:16">
      <c r="A1230" s="112" t="s">
        <v>2384</v>
      </c>
      <c r="B1230" s="112" t="s">
        <v>2982</v>
      </c>
      <c r="C1230" s="106">
        <v>5546</v>
      </c>
      <c r="D1230" s="106" t="s">
        <v>706</v>
      </c>
      <c r="E1230" s="150">
        <v>26.5</v>
      </c>
      <c r="F1230" s="150">
        <v>0</v>
      </c>
      <c r="G1230" s="150">
        <v>0</v>
      </c>
      <c r="H1230" s="150">
        <v>0</v>
      </c>
      <c r="I1230" s="208">
        <f t="shared" si="21"/>
        <v>26.5</v>
      </c>
      <c r="J1230" s="163" t="str">
        <f>VLOOKUP($C1230,'CEDARS School FRPL'!$C$4:$F$2348,4,FALSE)</f>
        <v>Yes</v>
      </c>
      <c r="K1230" s="140"/>
      <c r="L1230" s="140"/>
      <c r="M1230" s="141">
        <f>VLOOKUP($C1230,'CEDARS School FRPL'!$C$4:$F$2348,3,FALSE)</f>
        <v>0.51780000000000004</v>
      </c>
      <c r="O1230" s="199"/>
      <c r="P1230" s="200"/>
    </row>
    <row r="1231" spans="1:16">
      <c r="A1231" s="112" t="s">
        <v>2384</v>
      </c>
      <c r="B1231" s="112" t="s">
        <v>2982</v>
      </c>
      <c r="C1231" s="106">
        <v>2798</v>
      </c>
      <c r="D1231" s="106" t="s">
        <v>1047</v>
      </c>
      <c r="E1231" s="150">
        <v>263.3</v>
      </c>
      <c r="F1231" s="150">
        <v>0</v>
      </c>
      <c r="G1231" s="150">
        <v>0</v>
      </c>
      <c r="H1231" s="150">
        <v>0</v>
      </c>
      <c r="I1231" s="208">
        <f t="shared" si="21"/>
        <v>263.3</v>
      </c>
      <c r="J1231" s="163" t="str">
        <f>VLOOKUP($C1231,'CEDARS School FRPL'!$C$4:$F$2348,4,FALSE)</f>
        <v>Yes</v>
      </c>
      <c r="K1231" s="140"/>
      <c r="L1231" s="140"/>
      <c r="M1231" s="141">
        <f>VLOOKUP($C1231,'CEDARS School FRPL'!$C$4:$F$2348,3,FALSE)</f>
        <v>0.51939999999999997</v>
      </c>
      <c r="O1231" s="199"/>
      <c r="P1231" s="200"/>
    </row>
    <row r="1232" spans="1:16">
      <c r="A1232" s="112" t="s">
        <v>2384</v>
      </c>
      <c r="B1232" s="112" t="s">
        <v>2982</v>
      </c>
      <c r="C1232" s="106">
        <v>2854</v>
      </c>
      <c r="D1232" s="106" t="s">
        <v>1048</v>
      </c>
      <c r="E1232" s="150">
        <v>227.97</v>
      </c>
      <c r="F1232" s="150">
        <v>0</v>
      </c>
      <c r="G1232" s="150">
        <v>0</v>
      </c>
      <c r="H1232" s="150">
        <v>0</v>
      </c>
      <c r="I1232" s="208">
        <f t="shared" si="21"/>
        <v>227.97</v>
      </c>
      <c r="J1232" s="163" t="str">
        <f>VLOOKUP($C1232,'CEDARS School FRPL'!$C$4:$F$2348,4,FALSE)</f>
        <v>No</v>
      </c>
      <c r="K1232" s="140"/>
      <c r="L1232" s="140"/>
      <c r="M1232" s="141">
        <f>VLOOKUP($C1232,'CEDARS School FRPL'!$C$4:$F$2348,3,FALSE)</f>
        <v>0.29909999999999998</v>
      </c>
      <c r="O1232" s="199"/>
      <c r="P1232" s="200"/>
    </row>
    <row r="1233" spans="1:16">
      <c r="A1233" s="112" t="s">
        <v>2384</v>
      </c>
      <c r="B1233" s="112" t="s">
        <v>2982</v>
      </c>
      <c r="C1233" s="106">
        <v>5085</v>
      </c>
      <c r="D1233" s="106" t="s">
        <v>1054</v>
      </c>
      <c r="E1233" s="150">
        <v>520.66999999999996</v>
      </c>
      <c r="F1233" s="150">
        <v>80.400000000000006</v>
      </c>
      <c r="G1233" s="150">
        <v>0</v>
      </c>
      <c r="H1233" s="150">
        <v>0</v>
      </c>
      <c r="I1233" s="208">
        <f t="shared" si="21"/>
        <v>601.06999999999994</v>
      </c>
      <c r="J1233" s="163" t="str">
        <f>VLOOKUP($C1233,'CEDARS School FRPL'!$C$4:$F$2348,4,FALSE)</f>
        <v>No</v>
      </c>
      <c r="K1233" s="140"/>
      <c r="L1233" s="140"/>
      <c r="M1233" s="141">
        <f>VLOOKUP($C1233,'CEDARS School FRPL'!$C$4:$F$2348,3,FALSE)</f>
        <v>0.33019999999999999</v>
      </c>
      <c r="O1233" s="199"/>
      <c r="P1233" s="200"/>
    </row>
    <row r="1234" spans="1:16">
      <c r="A1234" s="112" t="s">
        <v>2384</v>
      </c>
      <c r="B1234" s="112" t="s">
        <v>2982</v>
      </c>
      <c r="C1234" s="106">
        <v>4359</v>
      </c>
      <c r="D1234" s="106" t="s">
        <v>1051</v>
      </c>
      <c r="E1234" s="150">
        <v>439.6</v>
      </c>
      <c r="F1234" s="150">
        <v>0</v>
      </c>
      <c r="G1234" s="150">
        <v>0</v>
      </c>
      <c r="H1234" s="150">
        <v>0</v>
      </c>
      <c r="I1234" s="208">
        <f t="shared" si="21"/>
        <v>439.6</v>
      </c>
      <c r="J1234" s="163" t="str">
        <f>VLOOKUP($C1234,'CEDARS School FRPL'!$C$4:$F$2348,4,FALSE)</f>
        <v>No</v>
      </c>
      <c r="K1234" s="140"/>
      <c r="L1234" s="140"/>
      <c r="M1234" s="141">
        <f>VLOOKUP($C1234,'CEDARS School FRPL'!$C$4:$F$2348,3,FALSE)</f>
        <v>0.4627</v>
      </c>
      <c r="O1234" s="199"/>
      <c r="P1234" s="200"/>
    </row>
    <row r="1235" spans="1:16">
      <c r="A1235" s="112" t="s">
        <v>2384</v>
      </c>
      <c r="B1235" s="112" t="s">
        <v>2982</v>
      </c>
      <c r="C1235" s="106">
        <v>3236</v>
      </c>
      <c r="D1235" s="106" t="s">
        <v>1049</v>
      </c>
      <c r="E1235" s="150">
        <v>797.4</v>
      </c>
      <c r="F1235" s="150">
        <v>139.67999999999998</v>
      </c>
      <c r="G1235" s="150">
        <v>0</v>
      </c>
      <c r="H1235" s="150">
        <v>0</v>
      </c>
      <c r="I1235" s="208">
        <f t="shared" si="21"/>
        <v>937.07999999999993</v>
      </c>
      <c r="J1235" s="163" t="str">
        <f>VLOOKUP($C1235,'CEDARS School FRPL'!$C$4:$F$2348,4,FALSE)</f>
        <v>No</v>
      </c>
      <c r="K1235" s="140"/>
      <c r="L1235" s="140"/>
      <c r="M1235" s="141">
        <f>VLOOKUP($C1235,'CEDARS School FRPL'!$C$4:$F$2348,3,FALSE)</f>
        <v>0.2215</v>
      </c>
      <c r="O1235" s="199"/>
      <c r="P1235" s="200"/>
    </row>
    <row r="1236" spans="1:16">
      <c r="A1236" s="112" t="s">
        <v>2384</v>
      </c>
      <c r="B1236" s="112" t="s">
        <v>2982</v>
      </c>
      <c r="C1236" s="106">
        <v>5646</v>
      </c>
      <c r="D1236" s="179" t="s">
        <v>3245</v>
      </c>
      <c r="E1236" s="150">
        <v>90.41</v>
      </c>
      <c r="F1236" s="150">
        <v>0</v>
      </c>
      <c r="G1236" s="150">
        <v>0</v>
      </c>
      <c r="H1236" s="150">
        <v>0</v>
      </c>
      <c r="I1236" s="208">
        <f t="shared" si="21"/>
        <v>90.41</v>
      </c>
      <c r="J1236" s="163" t="str">
        <f>VLOOKUP($C1236,'CEDARS School FRPL'!$C$4:$F$2348,4,FALSE)</f>
        <v>No</v>
      </c>
      <c r="K1236" s="140"/>
      <c r="L1236" s="140"/>
      <c r="M1236" s="141">
        <f>VLOOKUP($C1236,'CEDARS School FRPL'!$C$4:$F$2348,3,FALSE)</f>
        <v>0.1183</v>
      </c>
      <c r="O1236" s="199"/>
      <c r="P1236" s="200"/>
    </row>
    <row r="1237" spans="1:16">
      <c r="A1237" s="112" t="s">
        <v>2384</v>
      </c>
      <c r="B1237" s="112" t="s">
        <v>2982</v>
      </c>
      <c r="C1237" s="106">
        <v>1733</v>
      </c>
      <c r="D1237" s="106" t="s">
        <v>3246</v>
      </c>
      <c r="E1237" s="150">
        <v>62.37</v>
      </c>
      <c r="F1237" s="150">
        <v>0</v>
      </c>
      <c r="G1237" s="150">
        <v>0</v>
      </c>
      <c r="H1237" s="150">
        <v>0</v>
      </c>
      <c r="I1237" s="208">
        <f t="shared" si="21"/>
        <v>62.37</v>
      </c>
      <c r="J1237" s="163" t="str">
        <f>VLOOKUP($C1237,'CEDARS School FRPL'!$C$4:$F$2348,4,FALSE)</f>
        <v>No</v>
      </c>
      <c r="K1237" s="132"/>
      <c r="L1237" s="132"/>
      <c r="M1237" s="141">
        <f>VLOOKUP($C1237,'CEDARS School FRPL'!$C$4:$F$2348,3,FALSE)</f>
        <v>0.32050000000000001</v>
      </c>
      <c r="O1237" s="199"/>
      <c r="P1237" s="200"/>
    </row>
    <row r="1238" spans="1:16">
      <c r="A1238" s="112" t="s">
        <v>2384</v>
      </c>
      <c r="B1238" s="112" t="s">
        <v>2982</v>
      </c>
      <c r="C1238" s="106">
        <v>2026</v>
      </c>
      <c r="D1238" s="106" t="s">
        <v>1045</v>
      </c>
      <c r="E1238" s="150">
        <v>342.24</v>
      </c>
      <c r="F1238" s="150">
        <v>0</v>
      </c>
      <c r="G1238" s="150">
        <v>0</v>
      </c>
      <c r="H1238" s="150">
        <v>0</v>
      </c>
      <c r="I1238" s="208">
        <f t="shared" si="21"/>
        <v>342.24</v>
      </c>
      <c r="J1238" s="163" t="str">
        <f>VLOOKUP($C1238,'CEDARS School FRPL'!$C$4:$F$2348,4,FALSE)</f>
        <v>No</v>
      </c>
      <c r="K1238" s="140"/>
      <c r="L1238" s="140"/>
      <c r="M1238" s="141">
        <f>VLOOKUP($C1238,'CEDARS School FRPL'!$C$4:$F$2348,3,FALSE)</f>
        <v>0.29039999999999999</v>
      </c>
      <c r="O1238" s="199"/>
      <c r="P1238" s="200"/>
    </row>
    <row r="1239" spans="1:16">
      <c r="A1239" s="112" t="s">
        <v>2384</v>
      </c>
      <c r="B1239" s="112" t="s">
        <v>2982</v>
      </c>
      <c r="C1239" s="106">
        <v>2476</v>
      </c>
      <c r="D1239" s="106" t="s">
        <v>1046</v>
      </c>
      <c r="E1239" s="150">
        <v>590.79999999999995</v>
      </c>
      <c r="F1239" s="150">
        <v>0</v>
      </c>
      <c r="G1239" s="150">
        <v>0</v>
      </c>
      <c r="H1239" s="150">
        <v>0</v>
      </c>
      <c r="I1239" s="208">
        <f t="shared" si="21"/>
        <v>590.79999999999995</v>
      </c>
      <c r="J1239" s="163" t="str">
        <f>VLOOKUP($C1239,'CEDARS School FRPL'!$C$4:$F$2348,4,FALSE)</f>
        <v>No</v>
      </c>
      <c r="K1239" s="140"/>
      <c r="L1239" s="140"/>
      <c r="M1239" s="141">
        <f>VLOOKUP($C1239,'CEDARS School FRPL'!$C$4:$F$2348,3,FALSE)</f>
        <v>0.29809999999999998</v>
      </c>
      <c r="O1239" s="199"/>
      <c r="P1239" s="200"/>
    </row>
    <row r="1240" spans="1:16">
      <c r="A1240" s="112" t="s">
        <v>2384</v>
      </c>
      <c r="B1240" s="112" t="s">
        <v>2982</v>
      </c>
      <c r="C1240" s="106">
        <v>4467</v>
      </c>
      <c r="D1240" s="106" t="s">
        <v>1053</v>
      </c>
      <c r="E1240" s="150">
        <v>284.64</v>
      </c>
      <c r="F1240" s="150">
        <v>0</v>
      </c>
      <c r="G1240" s="150">
        <v>0</v>
      </c>
      <c r="H1240" s="150">
        <v>0</v>
      </c>
      <c r="I1240" s="208">
        <f t="shared" si="21"/>
        <v>284.64</v>
      </c>
      <c r="J1240" s="163" t="str">
        <f>VLOOKUP($C1240,'CEDARS School FRPL'!$C$4:$F$2348,4,FALSE)</f>
        <v>No</v>
      </c>
      <c r="K1240" s="140"/>
      <c r="L1240" s="140"/>
      <c r="M1240" s="141">
        <f>VLOOKUP($C1240,'CEDARS School FRPL'!$C$4:$F$2348,3,FALSE)</f>
        <v>0.33129999999999998</v>
      </c>
      <c r="O1240" s="199"/>
      <c r="P1240" s="200"/>
    </row>
    <row r="1241" spans="1:16">
      <c r="A1241" s="112" t="s">
        <v>2384</v>
      </c>
      <c r="B1241" s="112" t="s">
        <v>2982</v>
      </c>
      <c r="C1241" s="106">
        <v>1677</v>
      </c>
      <c r="D1241" s="106" t="s">
        <v>78</v>
      </c>
      <c r="E1241" s="150">
        <v>719.41</v>
      </c>
      <c r="F1241" s="150">
        <v>0</v>
      </c>
      <c r="G1241" s="150">
        <v>0</v>
      </c>
      <c r="H1241" s="150">
        <v>0</v>
      </c>
      <c r="I1241" s="208">
        <f t="shared" si="21"/>
        <v>719.41</v>
      </c>
      <c r="J1241" s="163" t="str">
        <f>VLOOKUP($C1241,'CEDARS School FRPL'!$C$4:$F$2348,4,FALSE)</f>
        <v>No</v>
      </c>
      <c r="K1241" s="140"/>
      <c r="L1241" s="140"/>
      <c r="M1241" s="141">
        <f>VLOOKUP($C1241,'CEDARS School FRPL'!$C$4:$F$2348,3,FALSE)</f>
        <v>0.27429999999999999</v>
      </c>
      <c r="O1241" s="199"/>
      <c r="P1241" s="200"/>
    </row>
    <row r="1242" spans="1:16">
      <c r="A1242" s="112" t="s">
        <v>2384</v>
      </c>
      <c r="B1242" s="112" t="s">
        <v>2982</v>
      </c>
      <c r="C1242" s="106">
        <v>3391</v>
      </c>
      <c r="D1242" s="106" t="s">
        <v>1050</v>
      </c>
      <c r="E1242" s="150">
        <v>285.20999999999998</v>
      </c>
      <c r="F1242" s="150">
        <v>0</v>
      </c>
      <c r="G1242" s="150">
        <v>0</v>
      </c>
      <c r="H1242" s="150">
        <v>0</v>
      </c>
      <c r="I1242" s="208">
        <f t="shared" si="21"/>
        <v>285.20999999999998</v>
      </c>
      <c r="J1242" s="163" t="str">
        <f>VLOOKUP($C1242,'CEDARS School FRPL'!$C$4:$F$2348,4,FALSE)</f>
        <v>No</v>
      </c>
      <c r="K1242" s="140"/>
      <c r="L1242" s="140"/>
      <c r="M1242" s="141">
        <f>VLOOKUP($C1242,'CEDARS School FRPL'!$C$4:$F$2348,3,FALSE)</f>
        <v>0.3987</v>
      </c>
      <c r="O1242" s="199"/>
      <c r="P1242" s="200"/>
    </row>
    <row r="1243" spans="1:16">
      <c r="A1243" s="112" t="s">
        <v>2384</v>
      </c>
      <c r="B1243" s="112" t="s">
        <v>2982</v>
      </c>
      <c r="C1243" s="106">
        <v>4461</v>
      </c>
      <c r="D1243" s="106" t="s">
        <v>1052</v>
      </c>
      <c r="E1243" s="150">
        <v>444.99</v>
      </c>
      <c r="F1243" s="150">
        <v>0</v>
      </c>
      <c r="G1243" s="150">
        <v>0</v>
      </c>
      <c r="H1243" s="150">
        <v>0</v>
      </c>
      <c r="I1243" s="208">
        <f t="shared" si="21"/>
        <v>444.99</v>
      </c>
      <c r="J1243" s="163" t="str">
        <f>VLOOKUP($C1243,'CEDARS School FRPL'!$C$4:$F$2348,4,FALSE)</f>
        <v>No</v>
      </c>
      <c r="K1243" s="140"/>
      <c r="L1243" s="140"/>
      <c r="M1243" s="141">
        <f>VLOOKUP($C1243,'CEDARS School FRPL'!$C$4:$F$2348,3,FALSE)</f>
        <v>0.29020000000000001</v>
      </c>
      <c r="O1243" s="199"/>
      <c r="P1243" s="200"/>
    </row>
    <row r="1244" spans="1:16">
      <c r="A1244" s="112" t="s">
        <v>2430</v>
      </c>
      <c r="B1244" s="112" t="s">
        <v>2983</v>
      </c>
      <c r="C1244" s="106">
        <v>2662</v>
      </c>
      <c r="D1244" s="106" t="s">
        <v>1225</v>
      </c>
      <c r="E1244" s="150">
        <v>381.13</v>
      </c>
      <c r="F1244" s="150">
        <v>0</v>
      </c>
      <c r="G1244" s="150">
        <v>0</v>
      </c>
      <c r="H1244" s="150">
        <v>0</v>
      </c>
      <c r="I1244" s="208">
        <f t="shared" si="21"/>
        <v>381.13</v>
      </c>
      <c r="J1244" s="163" t="str">
        <f>VLOOKUP($C1244,'CEDARS School FRPL'!$C$4:$F$2348,4,FALSE)</f>
        <v>Yes</v>
      </c>
      <c r="K1244" s="140"/>
      <c r="L1244" s="140"/>
      <c r="M1244" s="141">
        <f>VLOOKUP($C1244,'CEDARS School FRPL'!$C$4:$F$2348,3,FALSE)</f>
        <v>0.51690000000000003</v>
      </c>
      <c r="O1244" s="199"/>
      <c r="P1244" s="200"/>
    </row>
    <row r="1245" spans="1:16">
      <c r="A1245" s="112" t="s">
        <v>2430</v>
      </c>
      <c r="B1245" s="112" t="s">
        <v>2983</v>
      </c>
      <c r="C1245" s="106">
        <v>3174</v>
      </c>
      <c r="D1245" s="106" t="s">
        <v>1226</v>
      </c>
      <c r="E1245" s="150">
        <v>440.09</v>
      </c>
      <c r="F1245" s="150">
        <v>0</v>
      </c>
      <c r="G1245" s="150">
        <v>0</v>
      </c>
      <c r="H1245" s="150">
        <v>0</v>
      </c>
      <c r="I1245" s="208">
        <f t="shared" si="21"/>
        <v>440.09</v>
      </c>
      <c r="J1245" s="163" t="str">
        <f>VLOOKUP($C1245,'CEDARS School FRPL'!$C$4:$F$2348,4,FALSE)</f>
        <v>Yes</v>
      </c>
      <c r="K1245" s="140"/>
      <c r="L1245" s="140"/>
      <c r="M1245" s="141">
        <f>VLOOKUP($C1245,'CEDARS School FRPL'!$C$4:$F$2348,3,FALSE)</f>
        <v>0.62370000000000003</v>
      </c>
      <c r="O1245" s="199"/>
      <c r="P1245" s="200"/>
    </row>
    <row r="1246" spans="1:16">
      <c r="A1246" s="112" t="s">
        <v>2430</v>
      </c>
      <c r="B1246" s="112" t="s">
        <v>2983</v>
      </c>
      <c r="C1246" s="106">
        <v>1680</v>
      </c>
      <c r="D1246" s="106" t="s">
        <v>1223</v>
      </c>
      <c r="E1246" s="150">
        <v>48.96</v>
      </c>
      <c r="F1246" s="150">
        <v>0</v>
      </c>
      <c r="G1246" s="150">
        <v>1.4</v>
      </c>
      <c r="H1246" s="150">
        <v>0</v>
      </c>
      <c r="I1246" s="208">
        <f t="shared" si="21"/>
        <v>50.36</v>
      </c>
      <c r="J1246" s="163" t="str">
        <f>VLOOKUP($C1246,'CEDARS School FRPL'!$C$4:$F$2348,4,FALSE)</f>
        <v>Yes</v>
      </c>
      <c r="K1246" s="140"/>
      <c r="L1246" s="140"/>
      <c r="M1246" s="141">
        <f>VLOOKUP($C1246,'CEDARS School FRPL'!$C$4:$F$2348,3,FALSE)</f>
        <v>0.61839999999999995</v>
      </c>
      <c r="O1246" s="199"/>
      <c r="P1246" s="200"/>
    </row>
    <row r="1247" spans="1:16">
      <c r="A1247" s="112" t="s">
        <v>2430</v>
      </c>
      <c r="B1247" s="112" t="s">
        <v>2983</v>
      </c>
      <c r="C1247" s="106">
        <v>1861</v>
      </c>
      <c r="D1247" s="106" t="s">
        <v>1224</v>
      </c>
      <c r="E1247" s="150">
        <v>71.06</v>
      </c>
      <c r="F1247" s="150">
        <v>0.33</v>
      </c>
      <c r="G1247" s="150">
        <v>0</v>
      </c>
      <c r="H1247" s="150">
        <v>0</v>
      </c>
      <c r="I1247" s="208">
        <f t="shared" si="21"/>
        <v>71.39</v>
      </c>
      <c r="J1247" s="163" t="str">
        <f>VLOOKUP($C1247,'CEDARS School FRPL'!$C$4:$F$2348,4,FALSE)</f>
        <v>No</v>
      </c>
      <c r="K1247" s="140"/>
      <c r="L1247" s="140"/>
      <c r="M1247" s="141">
        <f>VLOOKUP($C1247,'CEDARS School FRPL'!$C$4:$F$2348,3,FALSE)</f>
        <v>0.24399999999999999</v>
      </c>
      <c r="O1247" s="199"/>
      <c r="P1247" s="200"/>
    </row>
    <row r="1248" spans="1:16">
      <c r="A1248" s="112" t="s">
        <v>2430</v>
      </c>
      <c r="B1248" s="112" t="s">
        <v>2983</v>
      </c>
      <c r="C1248" s="106">
        <v>5651</v>
      </c>
      <c r="D1248" s="179" t="s">
        <v>3247</v>
      </c>
      <c r="E1248" s="150">
        <v>222.06</v>
      </c>
      <c r="F1248" s="150">
        <v>1.33</v>
      </c>
      <c r="G1248" s="150">
        <v>0</v>
      </c>
      <c r="H1248" s="150">
        <v>0</v>
      </c>
      <c r="I1248" s="208">
        <f t="shared" si="21"/>
        <v>223.39000000000001</v>
      </c>
      <c r="J1248" s="163" t="str">
        <f>VLOOKUP($C1248,'CEDARS School FRPL'!$C$4:$F$2348,4,FALSE)</f>
        <v>No</v>
      </c>
      <c r="K1248" s="140"/>
      <c r="L1248" s="140"/>
      <c r="M1248" s="141">
        <f>VLOOKUP($C1248,'CEDARS School FRPL'!$C$4:$F$2348,3,FALSE)</f>
        <v>0.35149999999999998</v>
      </c>
      <c r="O1248" s="199"/>
      <c r="P1248" s="200"/>
    </row>
    <row r="1249" spans="1:16">
      <c r="A1249" s="112" t="s">
        <v>2430</v>
      </c>
      <c r="B1249" s="112" t="s">
        <v>2983</v>
      </c>
      <c r="C1249" s="106">
        <v>3175</v>
      </c>
      <c r="D1249" s="106" t="s">
        <v>1227</v>
      </c>
      <c r="E1249" s="150">
        <v>519.23</v>
      </c>
      <c r="F1249" s="150">
        <v>66.19</v>
      </c>
      <c r="G1249" s="150">
        <v>0</v>
      </c>
      <c r="H1249" s="150">
        <v>0</v>
      </c>
      <c r="I1249" s="208">
        <f t="shared" si="21"/>
        <v>585.42000000000007</v>
      </c>
      <c r="J1249" s="163" t="str">
        <f>VLOOKUP($C1249,'CEDARS School FRPL'!$C$4:$F$2348,4,FALSE)</f>
        <v>No</v>
      </c>
      <c r="K1249" s="140"/>
      <c r="L1249" s="140"/>
      <c r="M1249" s="141">
        <f>VLOOKUP($C1249,'CEDARS School FRPL'!$C$4:$F$2348,3,FALSE)</f>
        <v>0.49309999999999998</v>
      </c>
      <c r="O1249" s="199"/>
      <c r="P1249" s="200"/>
    </row>
    <row r="1250" spans="1:16">
      <c r="A1250" s="112" t="s">
        <v>2430</v>
      </c>
      <c r="B1250" s="112" t="s">
        <v>2983</v>
      </c>
      <c r="C1250" s="106">
        <v>4320</v>
      </c>
      <c r="D1250" s="106" t="s">
        <v>1228</v>
      </c>
      <c r="E1250" s="150">
        <v>448.5</v>
      </c>
      <c r="F1250" s="150">
        <v>0</v>
      </c>
      <c r="G1250" s="150">
        <v>0</v>
      </c>
      <c r="H1250" s="150">
        <v>0</v>
      </c>
      <c r="I1250" s="208">
        <f t="shared" si="21"/>
        <v>448.5</v>
      </c>
      <c r="J1250" s="163" t="str">
        <f>VLOOKUP($C1250,'CEDARS School FRPL'!$C$4:$F$2348,4,FALSE)</f>
        <v>Yes</v>
      </c>
      <c r="K1250" s="140"/>
      <c r="L1250" s="140"/>
      <c r="M1250" s="141">
        <f>VLOOKUP($C1250,'CEDARS School FRPL'!$C$4:$F$2348,3,FALSE)</f>
        <v>0.56699999999999995</v>
      </c>
      <c r="O1250" s="199"/>
      <c r="P1250" s="200"/>
    </row>
    <row r="1251" spans="1:16">
      <c r="A1251" s="112" t="s">
        <v>2445</v>
      </c>
      <c r="B1251" s="112" t="s">
        <v>2984</v>
      </c>
      <c r="C1251" s="106">
        <v>2292</v>
      </c>
      <c r="D1251" s="106" t="s">
        <v>1285</v>
      </c>
      <c r="E1251" s="150">
        <v>67.95</v>
      </c>
      <c r="F1251" s="150">
        <v>1.1100000000000001</v>
      </c>
      <c r="G1251" s="150">
        <v>0</v>
      </c>
      <c r="H1251" s="150">
        <v>0</v>
      </c>
      <c r="I1251" s="208">
        <f t="shared" si="21"/>
        <v>69.06</v>
      </c>
      <c r="J1251" s="163" t="str">
        <f>VLOOKUP($C1251,'CEDARS School FRPL'!$C$4:$F$2348,4,FALSE)</f>
        <v>Yes</v>
      </c>
      <c r="K1251" s="140"/>
      <c r="L1251" s="140"/>
      <c r="M1251" s="141">
        <f>VLOOKUP($C1251,'CEDARS School FRPL'!$C$4:$F$2348,3,FALSE)</f>
        <v>0.6502</v>
      </c>
      <c r="O1251" s="199"/>
      <c r="P1251" s="200"/>
    </row>
    <row r="1252" spans="1:16">
      <c r="A1252" s="112" t="s">
        <v>2527</v>
      </c>
      <c r="B1252" s="112" t="s">
        <v>2985</v>
      </c>
      <c r="C1252" s="106">
        <v>5168</v>
      </c>
      <c r="D1252" s="106" t="s">
        <v>2000</v>
      </c>
      <c r="E1252" s="150">
        <v>308.04000000000002</v>
      </c>
      <c r="F1252" s="150">
        <v>0</v>
      </c>
      <c r="G1252" s="150">
        <v>0</v>
      </c>
      <c r="H1252" s="150">
        <v>0</v>
      </c>
      <c r="I1252" s="208">
        <f t="shared" si="21"/>
        <v>308.04000000000002</v>
      </c>
      <c r="J1252" s="163" t="str">
        <f>VLOOKUP($C1252,'CEDARS School FRPL'!$C$4:$F$2348,4,FALSE)</f>
        <v>No</v>
      </c>
      <c r="K1252" s="140"/>
      <c r="L1252" s="140"/>
      <c r="M1252" s="141">
        <f>VLOOKUP($C1252,'CEDARS School FRPL'!$C$4:$F$2348,3,FALSE)</f>
        <v>0.27560000000000001</v>
      </c>
      <c r="O1252" s="199"/>
      <c r="P1252" s="200"/>
    </row>
    <row r="1253" spans="1:16">
      <c r="A1253" s="112" t="s">
        <v>2527</v>
      </c>
      <c r="B1253" s="112" t="s">
        <v>2985</v>
      </c>
      <c r="C1253" s="106">
        <v>5167</v>
      </c>
      <c r="D1253" s="106" t="s">
        <v>1999</v>
      </c>
      <c r="E1253" s="150">
        <v>502.14</v>
      </c>
      <c r="F1253" s="150">
        <v>0</v>
      </c>
      <c r="G1253" s="150">
        <v>0</v>
      </c>
      <c r="H1253" s="150">
        <v>0</v>
      </c>
      <c r="I1253" s="208">
        <f t="shared" si="21"/>
        <v>502.14</v>
      </c>
      <c r="J1253" s="163" t="str">
        <f>VLOOKUP($C1253,'CEDARS School FRPL'!$C$4:$F$2348,4,FALSE)</f>
        <v>Yes</v>
      </c>
      <c r="K1253" s="140"/>
      <c r="L1253" s="140"/>
      <c r="M1253" s="141">
        <f>VLOOKUP($C1253,'CEDARS School FRPL'!$C$4:$F$2348,3,FALSE)</f>
        <v>0.52210000000000001</v>
      </c>
      <c r="O1253" s="199"/>
      <c r="P1253" s="200"/>
    </row>
    <row r="1254" spans="1:16">
      <c r="A1254" s="112" t="s">
        <v>2527</v>
      </c>
      <c r="B1254" s="112" t="s">
        <v>2985</v>
      </c>
      <c r="C1254" s="106">
        <v>3361</v>
      </c>
      <c r="D1254" s="106" t="s">
        <v>59</v>
      </c>
      <c r="E1254" s="150">
        <v>830.23</v>
      </c>
      <c r="F1254" s="150">
        <v>0</v>
      </c>
      <c r="G1254" s="150">
        <v>0</v>
      </c>
      <c r="H1254" s="150">
        <v>0</v>
      </c>
      <c r="I1254" s="208">
        <f t="shared" si="21"/>
        <v>830.23</v>
      </c>
      <c r="J1254" s="163" t="str">
        <f>VLOOKUP($C1254,'CEDARS School FRPL'!$C$4:$F$2348,4,FALSE)</f>
        <v>No</v>
      </c>
      <c r="K1254" s="140"/>
      <c r="L1254" s="140"/>
      <c r="M1254" s="141">
        <f>VLOOKUP($C1254,'CEDARS School FRPL'!$C$4:$F$2348,3,FALSE)</f>
        <v>0.48430000000000001</v>
      </c>
      <c r="O1254" s="199"/>
      <c r="P1254" s="200"/>
    </row>
    <row r="1255" spans="1:16">
      <c r="A1255" s="112" t="s">
        <v>2527</v>
      </c>
      <c r="B1255" s="112" t="s">
        <v>2985</v>
      </c>
      <c r="C1255" s="106">
        <v>5654</v>
      </c>
      <c r="D1255" s="179" t="s">
        <v>3248</v>
      </c>
      <c r="E1255" s="150">
        <v>102.15</v>
      </c>
      <c r="F1255" s="150">
        <v>0</v>
      </c>
      <c r="G1255" s="150">
        <v>88.04</v>
      </c>
      <c r="H1255" s="150">
        <v>0</v>
      </c>
      <c r="I1255" s="208">
        <f t="shared" si="21"/>
        <v>190.19</v>
      </c>
      <c r="J1255" s="163" t="str">
        <f>VLOOKUP($C1255,'CEDARS School FRPL'!$C$4:$F$2348,4,FALSE)</f>
        <v>Yes</v>
      </c>
      <c r="K1255" s="140"/>
      <c r="L1255" s="140"/>
      <c r="M1255" s="141">
        <f>VLOOKUP($C1255,'CEDARS School FRPL'!$C$4:$F$2348,3,FALSE)</f>
        <v>0.55449999999999999</v>
      </c>
      <c r="O1255" s="199"/>
      <c r="P1255" s="200"/>
    </row>
    <row r="1256" spans="1:16">
      <c r="A1256" s="112" t="s">
        <v>2527</v>
      </c>
      <c r="B1256" s="112" t="s">
        <v>2985</v>
      </c>
      <c r="C1256" s="106">
        <v>4058</v>
      </c>
      <c r="D1256" s="106" t="s">
        <v>1992</v>
      </c>
      <c r="E1256" s="150">
        <v>482.1</v>
      </c>
      <c r="F1256" s="150">
        <v>0</v>
      </c>
      <c r="G1256" s="150">
        <v>0</v>
      </c>
      <c r="H1256" s="150">
        <v>0</v>
      </c>
      <c r="I1256" s="208">
        <f t="shared" si="21"/>
        <v>482.1</v>
      </c>
      <c r="J1256" s="163" t="str">
        <f>VLOOKUP($C1256,'CEDARS School FRPL'!$C$4:$F$2348,4,FALSE)</f>
        <v>No</v>
      </c>
      <c r="K1256" s="140"/>
      <c r="L1256" s="140"/>
      <c r="M1256" s="141">
        <f>VLOOKUP($C1256,'CEDARS School FRPL'!$C$4:$F$2348,3,FALSE)</f>
        <v>0.35539999999999999</v>
      </c>
      <c r="O1256" s="199"/>
      <c r="P1256" s="200"/>
    </row>
    <row r="1257" spans="1:16">
      <c r="A1257" s="112" t="s">
        <v>2527</v>
      </c>
      <c r="B1257" s="112" t="s">
        <v>2985</v>
      </c>
      <c r="C1257" s="106">
        <v>4408</v>
      </c>
      <c r="D1257" s="106" t="s">
        <v>1996</v>
      </c>
      <c r="E1257" s="150">
        <v>492.88</v>
      </c>
      <c r="F1257" s="150">
        <v>0</v>
      </c>
      <c r="G1257" s="150">
        <v>0</v>
      </c>
      <c r="H1257" s="150">
        <v>0</v>
      </c>
      <c r="I1257" s="208">
        <f t="shared" si="21"/>
        <v>492.88</v>
      </c>
      <c r="J1257" s="163" t="str">
        <f>VLOOKUP($C1257,'CEDARS School FRPL'!$C$4:$F$2348,4,FALSE)</f>
        <v>No</v>
      </c>
      <c r="K1257" s="140"/>
      <c r="L1257" s="140"/>
      <c r="M1257" s="141">
        <f>VLOOKUP($C1257,'CEDARS School FRPL'!$C$4:$F$2348,3,FALSE)</f>
        <v>0.2747</v>
      </c>
      <c r="O1257" s="199"/>
      <c r="P1257" s="200"/>
    </row>
    <row r="1258" spans="1:16">
      <c r="A1258" s="112" t="s">
        <v>2527</v>
      </c>
      <c r="B1258" s="112" t="s">
        <v>2985</v>
      </c>
      <c r="C1258" s="106">
        <v>4409</v>
      </c>
      <c r="D1258" s="106" t="s">
        <v>1997</v>
      </c>
      <c r="E1258" s="150">
        <v>703.5</v>
      </c>
      <c r="F1258" s="150">
        <v>0</v>
      </c>
      <c r="G1258" s="150">
        <v>0</v>
      </c>
      <c r="H1258" s="150">
        <v>0</v>
      </c>
      <c r="I1258" s="208">
        <f t="shared" si="21"/>
        <v>703.5</v>
      </c>
      <c r="J1258" s="163" t="str">
        <f>VLOOKUP($C1258,'CEDARS School FRPL'!$C$4:$F$2348,4,FALSE)</f>
        <v>No</v>
      </c>
      <c r="K1258" s="140"/>
      <c r="L1258" s="140"/>
      <c r="M1258" s="141">
        <f>VLOOKUP($C1258,'CEDARS School FRPL'!$C$4:$F$2348,3,FALSE)</f>
        <v>0.45079999999999998</v>
      </c>
      <c r="O1258" s="199"/>
      <c r="P1258" s="200"/>
    </row>
    <row r="1259" spans="1:16">
      <c r="A1259" s="112" t="s">
        <v>2527</v>
      </c>
      <c r="B1259" s="112" t="s">
        <v>2985</v>
      </c>
      <c r="C1259" s="106">
        <v>3653</v>
      </c>
      <c r="D1259" s="106" t="s">
        <v>1989</v>
      </c>
      <c r="E1259" s="150">
        <v>408.3</v>
      </c>
      <c r="F1259" s="150">
        <v>0</v>
      </c>
      <c r="G1259" s="150">
        <v>0</v>
      </c>
      <c r="H1259" s="150">
        <v>0</v>
      </c>
      <c r="I1259" s="208">
        <f t="shared" si="21"/>
        <v>408.3</v>
      </c>
      <c r="J1259" s="163" t="str">
        <f>VLOOKUP($C1259,'CEDARS School FRPL'!$C$4:$F$2348,4,FALSE)</f>
        <v>Yes</v>
      </c>
      <c r="K1259" s="140"/>
      <c r="L1259" s="140"/>
      <c r="M1259" s="141">
        <f>VLOOKUP($C1259,'CEDARS School FRPL'!$C$4:$F$2348,3,FALSE)</f>
        <v>0.59050000000000002</v>
      </c>
      <c r="O1259" s="199"/>
      <c r="P1259" s="200"/>
    </row>
    <row r="1260" spans="1:16">
      <c r="A1260" s="112" t="s">
        <v>2527</v>
      </c>
      <c r="B1260" s="112" t="s">
        <v>2985</v>
      </c>
      <c r="C1260" s="106">
        <v>3539</v>
      </c>
      <c r="D1260" s="106" t="s">
        <v>1987</v>
      </c>
      <c r="E1260" s="150">
        <v>526.54</v>
      </c>
      <c r="F1260" s="150">
        <v>0</v>
      </c>
      <c r="G1260" s="150">
        <v>0</v>
      </c>
      <c r="H1260" s="150">
        <v>0</v>
      </c>
      <c r="I1260" s="208">
        <f t="shared" si="21"/>
        <v>526.54</v>
      </c>
      <c r="J1260" s="163" t="str">
        <f>VLOOKUP($C1260,'CEDARS School FRPL'!$C$4:$F$2348,4,FALSE)</f>
        <v>No</v>
      </c>
      <c r="K1260" s="140"/>
      <c r="L1260" s="140"/>
      <c r="M1260" s="141">
        <f>VLOOKUP($C1260,'CEDARS School FRPL'!$C$4:$F$2348,3,FALSE)</f>
        <v>0.38450000000000001</v>
      </c>
      <c r="O1260" s="199"/>
      <c r="P1260" s="200"/>
    </row>
    <row r="1261" spans="1:16">
      <c r="A1261" s="112" t="s">
        <v>2527</v>
      </c>
      <c r="B1261" s="112" t="s">
        <v>2985</v>
      </c>
      <c r="C1261" s="106">
        <v>3262</v>
      </c>
      <c r="D1261" s="106" t="s">
        <v>1986</v>
      </c>
      <c r="E1261" s="150">
        <v>486.69</v>
      </c>
      <c r="F1261" s="150">
        <v>0</v>
      </c>
      <c r="G1261" s="150">
        <v>0</v>
      </c>
      <c r="H1261" s="150">
        <v>0</v>
      </c>
      <c r="I1261" s="208">
        <f t="shared" si="21"/>
        <v>486.69</v>
      </c>
      <c r="J1261" s="163" t="str">
        <f>VLOOKUP($C1261,'CEDARS School FRPL'!$C$4:$F$2348,4,FALSE)</f>
        <v>Yes</v>
      </c>
      <c r="K1261" s="140"/>
      <c r="L1261" s="140"/>
      <c r="M1261" s="141">
        <f>VLOOKUP($C1261,'CEDARS School FRPL'!$C$4:$F$2348,3,FALSE)</f>
        <v>0.70150000000000001</v>
      </c>
      <c r="O1261" s="199"/>
      <c r="P1261" s="200"/>
    </row>
    <row r="1262" spans="1:16">
      <c r="A1262" s="112" t="s">
        <v>2527</v>
      </c>
      <c r="B1262" s="112" t="s">
        <v>2985</v>
      </c>
      <c r="C1262" s="106">
        <v>4255</v>
      </c>
      <c r="D1262" s="106" t="s">
        <v>1993</v>
      </c>
      <c r="E1262" s="150">
        <v>630.21</v>
      </c>
      <c r="F1262" s="150">
        <v>0</v>
      </c>
      <c r="G1262" s="150">
        <v>0</v>
      </c>
      <c r="H1262" s="150">
        <v>0</v>
      </c>
      <c r="I1262" s="208">
        <f t="shared" si="21"/>
        <v>630.21</v>
      </c>
      <c r="J1262" s="163" t="str">
        <f>VLOOKUP($C1262,'CEDARS School FRPL'!$C$4:$F$2348,4,FALSE)</f>
        <v>No</v>
      </c>
      <c r="K1262" s="140"/>
      <c r="L1262" s="140"/>
      <c r="M1262" s="141">
        <f>VLOOKUP($C1262,'CEDARS School FRPL'!$C$4:$F$2348,3,FALSE)</f>
        <v>0.27200000000000002</v>
      </c>
      <c r="O1262" s="199"/>
      <c r="P1262" s="200"/>
    </row>
    <row r="1263" spans="1:16">
      <c r="A1263" s="112" t="s">
        <v>2527</v>
      </c>
      <c r="B1263" s="112" t="s">
        <v>2985</v>
      </c>
      <c r="C1263" s="106">
        <v>3130</v>
      </c>
      <c r="D1263" s="106" t="s">
        <v>420</v>
      </c>
      <c r="E1263" s="150">
        <v>518.30999999999995</v>
      </c>
      <c r="F1263" s="150">
        <v>0</v>
      </c>
      <c r="G1263" s="150">
        <v>0</v>
      </c>
      <c r="H1263" s="150">
        <v>0</v>
      </c>
      <c r="I1263" s="208">
        <f t="shared" si="21"/>
        <v>518.30999999999995</v>
      </c>
      <c r="J1263" s="163" t="str">
        <f>VLOOKUP($C1263,'CEDARS School FRPL'!$C$4:$F$2348,4,FALSE)</f>
        <v>Yes</v>
      </c>
      <c r="K1263" s="140"/>
      <c r="L1263" s="140"/>
      <c r="M1263" s="141">
        <f>VLOOKUP($C1263,'CEDARS School FRPL'!$C$4:$F$2348,3,FALSE)</f>
        <v>0.54369999999999996</v>
      </c>
      <c r="O1263" s="199"/>
      <c r="P1263" s="200"/>
    </row>
    <row r="1264" spans="1:16">
      <c r="A1264" s="112" t="s">
        <v>2527</v>
      </c>
      <c r="B1264" s="112" t="s">
        <v>2985</v>
      </c>
      <c r="C1264" s="106">
        <v>3611</v>
      </c>
      <c r="D1264" s="106" t="s">
        <v>1988</v>
      </c>
      <c r="E1264" s="150">
        <v>919.53</v>
      </c>
      <c r="F1264" s="150">
        <v>0</v>
      </c>
      <c r="G1264" s="150">
        <v>0</v>
      </c>
      <c r="H1264" s="150">
        <v>0</v>
      </c>
      <c r="I1264" s="208">
        <f t="shared" si="21"/>
        <v>919.53</v>
      </c>
      <c r="J1264" s="163" t="str">
        <f>VLOOKUP($C1264,'CEDARS School FRPL'!$C$4:$F$2348,4,FALSE)</f>
        <v>No</v>
      </c>
      <c r="K1264" s="140"/>
      <c r="L1264" s="140"/>
      <c r="M1264" s="141">
        <f>VLOOKUP($C1264,'CEDARS School FRPL'!$C$4:$F$2348,3,FALSE)</f>
        <v>0.49409999999999998</v>
      </c>
      <c r="O1264" s="199"/>
      <c r="P1264" s="200"/>
    </row>
    <row r="1265" spans="1:16">
      <c r="A1265" s="112" t="s">
        <v>2527</v>
      </c>
      <c r="B1265" s="112" t="s">
        <v>2985</v>
      </c>
      <c r="C1265" s="106">
        <v>3010</v>
      </c>
      <c r="D1265" s="106" t="s">
        <v>1985</v>
      </c>
      <c r="E1265" s="150">
        <v>1247.5999999999999</v>
      </c>
      <c r="F1265" s="150">
        <v>133.53</v>
      </c>
      <c r="G1265" s="150">
        <v>0</v>
      </c>
      <c r="H1265" s="150">
        <v>0</v>
      </c>
      <c r="I1265" s="208">
        <f t="shared" si="21"/>
        <v>1381.1299999999999</v>
      </c>
      <c r="J1265" s="163" t="str">
        <f>VLOOKUP($C1265,'CEDARS School FRPL'!$C$4:$F$2348,4,FALSE)</f>
        <v>No</v>
      </c>
      <c r="K1265" s="140"/>
      <c r="L1265" s="140"/>
      <c r="M1265" s="141">
        <f>VLOOKUP($C1265,'CEDARS School FRPL'!$C$4:$F$2348,3,FALSE)</f>
        <v>0.40110000000000001</v>
      </c>
      <c r="O1265" s="199"/>
      <c r="P1265" s="200"/>
    </row>
    <row r="1266" spans="1:16">
      <c r="A1266" s="112" t="s">
        <v>2527</v>
      </c>
      <c r="B1266" s="112" t="s">
        <v>2985</v>
      </c>
      <c r="C1266" s="106">
        <v>3709</v>
      </c>
      <c r="D1266" s="106" t="s">
        <v>1990</v>
      </c>
      <c r="E1266" s="150">
        <v>559.01</v>
      </c>
      <c r="F1266" s="150">
        <v>0</v>
      </c>
      <c r="G1266" s="150">
        <v>0</v>
      </c>
      <c r="H1266" s="150">
        <v>0</v>
      </c>
      <c r="I1266" s="208">
        <f t="shared" si="21"/>
        <v>559.01</v>
      </c>
      <c r="J1266" s="163" t="str">
        <f>VLOOKUP($C1266,'CEDARS School FRPL'!$C$4:$F$2348,4,FALSE)</f>
        <v>No</v>
      </c>
      <c r="K1266" s="140"/>
      <c r="L1266" s="140"/>
      <c r="M1266" s="141">
        <f>VLOOKUP($C1266,'CEDARS School FRPL'!$C$4:$F$2348,3,FALSE)</f>
        <v>0.39879999999999999</v>
      </c>
      <c r="O1266" s="199"/>
      <c r="P1266" s="200"/>
    </row>
    <row r="1267" spans="1:16">
      <c r="A1267" s="112" t="s">
        <v>2527</v>
      </c>
      <c r="B1267" s="112" t="s">
        <v>2985</v>
      </c>
      <c r="C1267" s="106">
        <v>4271</v>
      </c>
      <c r="D1267" s="106" t="s">
        <v>1994</v>
      </c>
      <c r="E1267" s="150">
        <v>547.01</v>
      </c>
      <c r="F1267" s="150">
        <v>0</v>
      </c>
      <c r="G1267" s="150">
        <v>0</v>
      </c>
      <c r="H1267" s="150">
        <v>0</v>
      </c>
      <c r="I1267" s="208">
        <f t="shared" si="21"/>
        <v>547.01</v>
      </c>
      <c r="J1267" s="163" t="str">
        <f>VLOOKUP($C1267,'CEDARS School FRPL'!$C$4:$F$2348,4,FALSE)</f>
        <v>Yes</v>
      </c>
      <c r="K1267" s="140"/>
      <c r="L1267" s="140"/>
      <c r="M1267" s="141">
        <f>VLOOKUP($C1267,'CEDARS School FRPL'!$C$4:$F$2348,3,FALSE)</f>
        <v>0.53759999999999997</v>
      </c>
      <c r="O1267" s="199"/>
      <c r="P1267" s="200"/>
    </row>
    <row r="1268" spans="1:16">
      <c r="A1268" s="112" t="s">
        <v>2527</v>
      </c>
      <c r="B1268" s="112" t="s">
        <v>2985</v>
      </c>
      <c r="C1268" s="106">
        <v>4427</v>
      </c>
      <c r="D1268" s="106" t="s">
        <v>1998</v>
      </c>
      <c r="E1268" s="150">
        <v>1318.24</v>
      </c>
      <c r="F1268" s="150">
        <v>124.14</v>
      </c>
      <c r="G1268" s="150">
        <v>0</v>
      </c>
      <c r="H1268" s="150">
        <v>0</v>
      </c>
      <c r="I1268" s="208">
        <f t="shared" si="21"/>
        <v>1442.38</v>
      </c>
      <c r="J1268" s="163" t="str">
        <f>VLOOKUP($C1268,'CEDARS School FRPL'!$C$4:$F$2348,4,FALSE)</f>
        <v>No</v>
      </c>
      <c r="K1268" s="140"/>
      <c r="L1268" s="140"/>
      <c r="M1268" s="141">
        <f>VLOOKUP($C1268,'CEDARS School FRPL'!$C$4:$F$2348,3,FALSE)</f>
        <v>0.39660000000000001</v>
      </c>
      <c r="O1268" s="199"/>
      <c r="P1268" s="200"/>
    </row>
    <row r="1269" spans="1:16">
      <c r="A1269" s="112" t="s">
        <v>2527</v>
      </c>
      <c r="B1269" s="112" t="s">
        <v>2985</v>
      </c>
      <c r="C1269" s="106">
        <v>5452</v>
      </c>
      <c r="D1269" s="106" t="s">
        <v>2001</v>
      </c>
      <c r="E1269" s="150">
        <v>737.23</v>
      </c>
      <c r="F1269" s="150">
        <v>0</v>
      </c>
      <c r="G1269" s="150">
        <v>0</v>
      </c>
      <c r="H1269" s="150">
        <v>0</v>
      </c>
      <c r="I1269" s="208">
        <f t="shared" si="21"/>
        <v>737.23</v>
      </c>
      <c r="J1269" s="163" t="str">
        <f>VLOOKUP($C1269,'CEDARS School FRPL'!$C$4:$F$2348,4,FALSE)</f>
        <v>No</v>
      </c>
      <c r="K1269" s="140"/>
      <c r="L1269" s="140"/>
      <c r="M1269" s="141">
        <f>VLOOKUP($C1269,'CEDARS School FRPL'!$C$4:$F$2348,3,FALSE)</f>
        <v>0.41870000000000002</v>
      </c>
      <c r="O1269" s="199"/>
      <c r="P1269" s="200"/>
    </row>
    <row r="1270" spans="1:16">
      <c r="A1270" s="112" t="s">
        <v>2527</v>
      </c>
      <c r="B1270" s="112" t="s">
        <v>2985</v>
      </c>
      <c r="C1270" s="106">
        <v>4368</v>
      </c>
      <c r="D1270" s="106" t="s">
        <v>1995</v>
      </c>
      <c r="E1270" s="150">
        <v>383.6</v>
      </c>
      <c r="F1270" s="150">
        <v>0</v>
      </c>
      <c r="G1270" s="150">
        <v>0</v>
      </c>
      <c r="H1270" s="150">
        <v>0</v>
      </c>
      <c r="I1270" s="208">
        <f t="shared" si="21"/>
        <v>383.6</v>
      </c>
      <c r="J1270" s="163" t="str">
        <f>VLOOKUP($C1270,'CEDARS School FRPL'!$C$4:$F$2348,4,FALSE)</f>
        <v>No</v>
      </c>
      <c r="K1270" s="140"/>
      <c r="L1270" s="140"/>
      <c r="M1270" s="141">
        <f>VLOOKUP($C1270,'CEDARS School FRPL'!$C$4:$F$2348,3,FALSE)</f>
        <v>0.44280000000000003</v>
      </c>
      <c r="O1270" s="199"/>
      <c r="P1270" s="200"/>
    </row>
    <row r="1271" spans="1:16">
      <c r="A1271" s="112" t="s">
        <v>2527</v>
      </c>
      <c r="B1271" s="112" t="s">
        <v>2985</v>
      </c>
      <c r="C1271" s="106">
        <v>2754</v>
      </c>
      <c r="D1271" s="106" t="s">
        <v>1984</v>
      </c>
      <c r="E1271" s="150">
        <v>563.72</v>
      </c>
      <c r="F1271" s="150">
        <v>0</v>
      </c>
      <c r="G1271" s="150">
        <v>0</v>
      </c>
      <c r="H1271" s="150">
        <v>0</v>
      </c>
      <c r="I1271" s="208">
        <f t="shared" si="21"/>
        <v>563.72</v>
      </c>
      <c r="J1271" s="163" t="str">
        <f>VLOOKUP($C1271,'CEDARS School FRPL'!$C$4:$F$2348,4,FALSE)</f>
        <v>No</v>
      </c>
      <c r="K1271" s="140"/>
      <c r="L1271" s="140"/>
      <c r="M1271" s="141">
        <f>VLOOKUP($C1271,'CEDARS School FRPL'!$C$4:$F$2348,3,FALSE)</f>
        <v>0.32040000000000002</v>
      </c>
      <c r="O1271" s="199"/>
      <c r="P1271" s="200"/>
    </row>
    <row r="1272" spans="1:16">
      <c r="A1272" s="112" t="s">
        <v>2527</v>
      </c>
      <c r="B1272" s="112" t="s">
        <v>2985</v>
      </c>
      <c r="C1272" s="106">
        <v>3710</v>
      </c>
      <c r="D1272" s="106" t="s">
        <v>1991</v>
      </c>
      <c r="E1272" s="150">
        <v>1281.83</v>
      </c>
      <c r="F1272" s="150">
        <v>114.02000000000001</v>
      </c>
      <c r="G1272" s="150">
        <v>0</v>
      </c>
      <c r="H1272" s="150">
        <v>0</v>
      </c>
      <c r="I1272" s="208">
        <f t="shared" si="21"/>
        <v>1395.85</v>
      </c>
      <c r="J1272" s="163" t="str">
        <f>VLOOKUP($C1272,'CEDARS School FRPL'!$C$4:$F$2348,4,FALSE)</f>
        <v>No</v>
      </c>
      <c r="K1272" s="140"/>
      <c r="L1272" s="140"/>
      <c r="M1272" s="141">
        <f>VLOOKUP($C1272,'CEDARS School FRPL'!$C$4:$F$2348,3,FALSE)</f>
        <v>0.37780000000000002</v>
      </c>
      <c r="O1272" s="199"/>
      <c r="P1272" s="200"/>
    </row>
    <row r="1273" spans="1:16">
      <c r="A1273" s="112" t="s">
        <v>2527</v>
      </c>
      <c r="B1273" s="112" t="s">
        <v>2985</v>
      </c>
      <c r="C1273" s="106">
        <v>4122</v>
      </c>
      <c r="D1273" s="106" t="s">
        <v>1314</v>
      </c>
      <c r="E1273" s="150">
        <v>437.83</v>
      </c>
      <c r="F1273" s="150">
        <v>0</v>
      </c>
      <c r="G1273" s="150">
        <v>0</v>
      </c>
      <c r="H1273" s="150">
        <v>0</v>
      </c>
      <c r="I1273" s="208">
        <f t="shared" si="21"/>
        <v>437.83</v>
      </c>
      <c r="J1273" s="163" t="str">
        <f>VLOOKUP($C1273,'CEDARS School FRPL'!$C$4:$F$2348,4,FALSE)</f>
        <v>No</v>
      </c>
      <c r="K1273" s="140"/>
      <c r="L1273" s="140"/>
      <c r="M1273" s="141">
        <f>VLOOKUP($C1273,'CEDARS School FRPL'!$C$4:$F$2348,3,FALSE)</f>
        <v>0.36909999999999998</v>
      </c>
      <c r="O1273" s="199"/>
      <c r="P1273" s="200"/>
    </row>
    <row r="1274" spans="1:16">
      <c r="A1274" s="112" t="s">
        <v>2524</v>
      </c>
      <c r="B1274" s="112" t="s">
        <v>2986</v>
      </c>
      <c r="C1274" s="106">
        <v>2062</v>
      </c>
      <c r="D1274" s="106" t="s">
        <v>1964</v>
      </c>
      <c r="E1274" s="150">
        <v>102.4</v>
      </c>
      <c r="F1274" s="150">
        <v>0</v>
      </c>
      <c r="G1274" s="150">
        <v>0</v>
      </c>
      <c r="H1274" s="150">
        <v>0</v>
      </c>
      <c r="I1274" s="208">
        <f t="shared" si="21"/>
        <v>102.4</v>
      </c>
      <c r="J1274" s="163" t="str">
        <f>VLOOKUP($C1274,'CEDARS School FRPL'!$C$4:$F$2348,4,FALSE)</f>
        <v>Yes</v>
      </c>
      <c r="K1274" s="140"/>
      <c r="L1274" s="140"/>
      <c r="M1274" s="141">
        <f>VLOOKUP($C1274,'CEDARS School FRPL'!$C$4:$F$2348,3,FALSE)</f>
        <v>0.76990000000000003</v>
      </c>
      <c r="O1274" s="199"/>
      <c r="P1274" s="200"/>
    </row>
    <row r="1275" spans="1:16">
      <c r="A1275" s="112" t="s">
        <v>2524</v>
      </c>
      <c r="B1275" s="112" t="s">
        <v>2986</v>
      </c>
      <c r="C1275" s="106">
        <v>2958</v>
      </c>
      <c r="D1275" s="106" t="s">
        <v>1965</v>
      </c>
      <c r="E1275" s="150">
        <v>41.18</v>
      </c>
      <c r="F1275" s="150">
        <v>3.75</v>
      </c>
      <c r="G1275" s="150">
        <v>0</v>
      </c>
      <c r="H1275" s="150">
        <v>0</v>
      </c>
      <c r="I1275" s="208">
        <f t="shared" si="21"/>
        <v>44.93</v>
      </c>
      <c r="J1275" s="163" t="str">
        <f>VLOOKUP($C1275,'CEDARS School FRPL'!$C$4:$F$2348,4,FALSE)</f>
        <v>Yes</v>
      </c>
      <c r="K1275" s="140"/>
      <c r="L1275" s="140"/>
      <c r="M1275" s="141">
        <f>VLOOKUP($C1275,'CEDARS School FRPL'!$C$4:$F$2348,3,FALSE)</f>
        <v>0.76659999999999995</v>
      </c>
      <c r="O1275" s="199"/>
      <c r="P1275" s="200"/>
    </row>
    <row r="1276" spans="1:16">
      <c r="A1276" s="112" t="s">
        <v>2524</v>
      </c>
      <c r="B1276" s="112" t="s">
        <v>2986</v>
      </c>
      <c r="C1276" s="106">
        <v>5252</v>
      </c>
      <c r="D1276" s="106" t="s">
        <v>1966</v>
      </c>
      <c r="E1276" s="150">
        <v>117.61</v>
      </c>
      <c r="F1276" s="150">
        <v>0</v>
      </c>
      <c r="G1276" s="150">
        <v>0</v>
      </c>
      <c r="H1276" s="150">
        <v>0</v>
      </c>
      <c r="I1276" s="208">
        <f t="shared" si="21"/>
        <v>117.61</v>
      </c>
      <c r="J1276" s="163" t="str">
        <f>VLOOKUP($C1276,'CEDARS School FRPL'!$C$4:$F$2348,4,FALSE)</f>
        <v>No</v>
      </c>
      <c r="K1276" s="140"/>
      <c r="L1276" s="140"/>
      <c r="M1276" s="141">
        <f>VLOOKUP($C1276,'CEDARS School FRPL'!$C$4:$F$2348,3,FALSE)</f>
        <v>0.31069999999999998</v>
      </c>
      <c r="O1276" s="199"/>
      <c r="P1276" s="200"/>
    </row>
    <row r="1277" spans="1:16">
      <c r="A1277" s="112" t="s">
        <v>2377</v>
      </c>
      <c r="B1277" s="112" t="s">
        <v>2987</v>
      </c>
      <c r="C1277" s="106">
        <v>3107</v>
      </c>
      <c r="D1277" s="106" t="s">
        <v>990</v>
      </c>
      <c r="E1277" s="150">
        <v>385.71</v>
      </c>
      <c r="F1277" s="150">
        <v>0</v>
      </c>
      <c r="G1277" s="150">
        <v>0</v>
      </c>
      <c r="H1277" s="150">
        <v>0</v>
      </c>
      <c r="I1277" s="208">
        <f t="shared" si="21"/>
        <v>385.71</v>
      </c>
      <c r="J1277" s="163" t="str">
        <f>VLOOKUP($C1277,'CEDARS School FRPL'!$C$4:$F$2348,4,FALSE)</f>
        <v>No</v>
      </c>
      <c r="K1277" s="140"/>
      <c r="L1277" s="140"/>
      <c r="M1277" s="141">
        <f>VLOOKUP($C1277,'CEDARS School FRPL'!$C$4:$F$2348,3,FALSE)</f>
        <v>9.2100000000000001E-2</v>
      </c>
      <c r="O1277" s="199"/>
      <c r="P1277" s="200"/>
    </row>
    <row r="1278" spans="1:16">
      <c r="A1278" s="112" t="s">
        <v>2377</v>
      </c>
      <c r="B1278" s="112" t="s">
        <v>2987</v>
      </c>
      <c r="C1278" s="106">
        <v>3106</v>
      </c>
      <c r="D1278" s="106" t="s">
        <v>989</v>
      </c>
      <c r="E1278" s="150">
        <v>1532.43</v>
      </c>
      <c r="F1278" s="150">
        <v>116.68</v>
      </c>
      <c r="G1278" s="150">
        <v>0</v>
      </c>
      <c r="H1278" s="150">
        <v>0</v>
      </c>
      <c r="I1278" s="208">
        <f t="shared" si="21"/>
        <v>1649.1100000000001</v>
      </c>
      <c r="J1278" s="163" t="str">
        <f>VLOOKUP($C1278,'CEDARS School FRPL'!$C$4:$F$2348,4,FALSE)</f>
        <v>No</v>
      </c>
      <c r="K1278" s="140"/>
      <c r="L1278" s="140"/>
      <c r="M1278" s="141">
        <f>VLOOKUP($C1278,'CEDARS School FRPL'!$C$4:$F$2348,3,FALSE)</f>
        <v>0.16370000000000001</v>
      </c>
      <c r="O1278" s="199"/>
      <c r="P1278" s="200"/>
    </row>
    <row r="1279" spans="1:16">
      <c r="A1279" s="112" t="s">
        <v>2377</v>
      </c>
      <c r="B1279" s="112" t="s">
        <v>2987</v>
      </c>
      <c r="C1279" s="106">
        <v>4017</v>
      </c>
      <c r="D1279" s="106" t="s">
        <v>1003</v>
      </c>
      <c r="E1279" s="150">
        <v>907.91</v>
      </c>
      <c r="F1279" s="150">
        <v>0</v>
      </c>
      <c r="G1279" s="150">
        <v>0</v>
      </c>
      <c r="H1279" s="150">
        <v>0</v>
      </c>
      <c r="I1279" s="208">
        <f t="shared" si="21"/>
        <v>907.91</v>
      </c>
      <c r="J1279" s="163" t="str">
        <f>VLOOKUP($C1279,'CEDARS School FRPL'!$C$4:$F$2348,4,FALSE)</f>
        <v>No</v>
      </c>
      <c r="K1279" s="140"/>
      <c r="L1279" s="140"/>
      <c r="M1279" s="141">
        <f>VLOOKUP($C1279,'CEDARS School FRPL'!$C$4:$F$2348,3,FALSE)</f>
        <v>0.11899999999999999</v>
      </c>
      <c r="O1279" s="199"/>
      <c r="P1279" s="200"/>
    </row>
    <row r="1280" spans="1:16">
      <c r="A1280" s="112" t="s">
        <v>2377</v>
      </c>
      <c r="B1280" s="112" t="s">
        <v>2987</v>
      </c>
      <c r="C1280" s="106">
        <v>3493</v>
      </c>
      <c r="D1280" s="106" t="s">
        <v>998</v>
      </c>
      <c r="E1280" s="150">
        <v>925.98</v>
      </c>
      <c r="F1280" s="150">
        <v>0</v>
      </c>
      <c r="G1280" s="150">
        <v>0</v>
      </c>
      <c r="H1280" s="150">
        <v>0</v>
      </c>
      <c r="I1280" s="208">
        <f t="shared" si="21"/>
        <v>925.98</v>
      </c>
      <c r="J1280" s="163" t="str">
        <f>VLOOKUP($C1280,'CEDARS School FRPL'!$C$4:$F$2348,4,FALSE)</f>
        <v>No</v>
      </c>
      <c r="K1280" s="132"/>
      <c r="L1280" s="132"/>
      <c r="M1280" s="141">
        <f>VLOOKUP($C1280,'CEDARS School FRPL'!$C$4:$F$2348,3,FALSE)</f>
        <v>0.16070000000000001</v>
      </c>
      <c r="O1280" s="199"/>
      <c r="P1280" s="200"/>
    </row>
    <row r="1281" spans="1:16">
      <c r="A1281" s="112" t="s">
        <v>2377</v>
      </c>
      <c r="B1281" s="112" t="s">
        <v>2987</v>
      </c>
      <c r="C1281" s="106">
        <v>3234</v>
      </c>
      <c r="D1281" s="106" t="s">
        <v>991</v>
      </c>
      <c r="E1281" s="150">
        <v>283.99</v>
      </c>
      <c r="F1281" s="150">
        <v>0</v>
      </c>
      <c r="G1281" s="150">
        <v>0</v>
      </c>
      <c r="H1281" s="150">
        <v>0</v>
      </c>
      <c r="I1281" s="208">
        <f t="shared" si="21"/>
        <v>283.99</v>
      </c>
      <c r="J1281" s="163" t="str">
        <f>VLOOKUP($C1281,'CEDARS School FRPL'!$C$4:$F$2348,4,FALSE)</f>
        <v>No</v>
      </c>
      <c r="K1281" s="140"/>
      <c r="L1281" s="140"/>
      <c r="M1281" s="141">
        <f>VLOOKUP($C1281,'CEDARS School FRPL'!$C$4:$F$2348,3,FALSE)</f>
        <v>8.2000000000000003E-2</v>
      </c>
      <c r="O1281" s="199"/>
      <c r="P1281" s="200"/>
    </row>
    <row r="1282" spans="1:16">
      <c r="A1282" s="112" t="s">
        <v>2377</v>
      </c>
      <c r="B1282" s="112" t="s">
        <v>2987</v>
      </c>
      <c r="C1282" s="106">
        <v>3105</v>
      </c>
      <c r="D1282" s="106" t="s">
        <v>988</v>
      </c>
      <c r="E1282" s="150">
        <v>551.34</v>
      </c>
      <c r="F1282" s="150">
        <v>0</v>
      </c>
      <c r="G1282" s="150">
        <v>0</v>
      </c>
      <c r="H1282" s="150">
        <v>0</v>
      </c>
      <c r="I1282" s="208">
        <f t="shared" si="21"/>
        <v>551.34</v>
      </c>
      <c r="J1282" s="163" t="str">
        <f>VLOOKUP($C1282,'CEDARS School FRPL'!$C$4:$F$2348,4,FALSE)</f>
        <v>No</v>
      </c>
      <c r="K1282" s="140"/>
      <c r="L1282" s="140"/>
      <c r="M1282" s="141">
        <f>VLOOKUP($C1282,'CEDARS School FRPL'!$C$4:$F$2348,3,FALSE)</f>
        <v>0.22370000000000001</v>
      </c>
      <c r="O1282" s="199"/>
      <c r="P1282" s="200"/>
    </row>
    <row r="1283" spans="1:16">
      <c r="A1283" s="112" t="s">
        <v>2377</v>
      </c>
      <c r="B1283" s="112" t="s">
        <v>2987</v>
      </c>
      <c r="C1283" s="106">
        <v>4379</v>
      </c>
      <c r="D1283" s="106" t="s">
        <v>1012</v>
      </c>
      <c r="E1283" s="150">
        <v>378.13</v>
      </c>
      <c r="F1283" s="150">
        <v>0</v>
      </c>
      <c r="G1283" s="150">
        <v>0</v>
      </c>
      <c r="H1283" s="150">
        <v>0</v>
      </c>
      <c r="I1283" s="208">
        <f t="shared" si="21"/>
        <v>378.13</v>
      </c>
      <c r="J1283" s="163" t="str">
        <f>VLOOKUP($C1283,'CEDARS School FRPL'!$C$4:$F$2348,4,FALSE)</f>
        <v>No</v>
      </c>
      <c r="K1283" s="140"/>
      <c r="L1283" s="140"/>
      <c r="M1283" s="141">
        <f>VLOOKUP($C1283,'CEDARS School FRPL'!$C$4:$F$2348,3,FALSE)</f>
        <v>3.7999999999999999E-2</v>
      </c>
      <c r="O1283" s="199"/>
      <c r="P1283" s="200"/>
    </row>
    <row r="1284" spans="1:16">
      <c r="A1284" s="112" t="s">
        <v>2377</v>
      </c>
      <c r="B1284" s="112" t="s">
        <v>2987</v>
      </c>
      <c r="C1284" s="106">
        <v>4306</v>
      </c>
      <c r="D1284" s="106" t="s">
        <v>1008</v>
      </c>
      <c r="E1284" s="150">
        <v>753.6</v>
      </c>
      <c r="F1284" s="150">
        <v>0</v>
      </c>
      <c r="G1284" s="150">
        <v>0</v>
      </c>
      <c r="H1284" s="150">
        <v>0</v>
      </c>
      <c r="I1284" s="208">
        <f t="shared" ref="I1284:I1347" si="22">SUM(E1284:H1284)</f>
        <v>753.6</v>
      </c>
      <c r="J1284" s="163" t="str">
        <f>VLOOKUP($C1284,'CEDARS School FRPL'!$C$4:$F$2348,4,FALSE)</f>
        <v>No</v>
      </c>
      <c r="K1284" s="140"/>
      <c r="L1284" s="140"/>
      <c r="M1284" s="141">
        <f>VLOOKUP($C1284,'CEDARS School FRPL'!$C$4:$F$2348,3,FALSE)</f>
        <v>4.1799999999999997E-2</v>
      </c>
      <c r="O1284" s="199"/>
      <c r="P1284" s="200"/>
    </row>
    <row r="1285" spans="1:16">
      <c r="A1285" s="112" t="s">
        <v>2377</v>
      </c>
      <c r="B1285" s="112" t="s">
        <v>2987</v>
      </c>
      <c r="C1285" s="106">
        <v>4355</v>
      </c>
      <c r="D1285" s="106" t="s">
        <v>1009</v>
      </c>
      <c r="E1285" s="150">
        <v>488.58</v>
      </c>
      <c r="F1285" s="150">
        <v>0</v>
      </c>
      <c r="G1285" s="150">
        <v>0</v>
      </c>
      <c r="H1285" s="150">
        <v>0</v>
      </c>
      <c r="I1285" s="208">
        <f t="shared" si="22"/>
        <v>488.58</v>
      </c>
      <c r="J1285" s="163" t="str">
        <f>VLOOKUP($C1285,'CEDARS School FRPL'!$C$4:$F$2348,4,FALSE)</f>
        <v>No</v>
      </c>
      <c r="K1285" s="140"/>
      <c r="L1285" s="140"/>
      <c r="M1285" s="141">
        <f>VLOOKUP($C1285,'CEDARS School FRPL'!$C$4:$F$2348,3,FALSE)</f>
        <v>0.14080000000000001</v>
      </c>
      <c r="O1285" s="199"/>
      <c r="P1285" s="200"/>
    </row>
    <row r="1286" spans="1:16">
      <c r="A1286" s="112" t="s">
        <v>2377</v>
      </c>
      <c r="B1286" s="112" t="s">
        <v>2987</v>
      </c>
      <c r="C1286" s="106">
        <v>4124</v>
      </c>
      <c r="D1286" s="106" t="s">
        <v>1006</v>
      </c>
      <c r="E1286" s="150">
        <v>293.89999999999998</v>
      </c>
      <c r="F1286" s="150">
        <v>0</v>
      </c>
      <c r="G1286" s="150">
        <v>0</v>
      </c>
      <c r="H1286" s="150">
        <v>0</v>
      </c>
      <c r="I1286" s="208">
        <f t="shared" si="22"/>
        <v>293.89999999999998</v>
      </c>
      <c r="J1286" s="163" t="str">
        <f>VLOOKUP($C1286,'CEDARS School FRPL'!$C$4:$F$2348,4,FALSE)</f>
        <v>No</v>
      </c>
      <c r="K1286" s="140"/>
      <c r="L1286" s="140"/>
      <c r="M1286" s="141">
        <f>VLOOKUP($C1286,'CEDARS School FRPL'!$C$4:$F$2348,3,FALSE)</f>
        <v>0.104</v>
      </c>
      <c r="O1286" s="199"/>
      <c r="P1286" s="200"/>
    </row>
    <row r="1287" spans="1:16">
      <c r="A1287" s="112" t="s">
        <v>2377</v>
      </c>
      <c r="B1287" s="112" t="s">
        <v>2987</v>
      </c>
      <c r="C1287" s="106">
        <v>3492</v>
      </c>
      <c r="D1287" s="106" t="s">
        <v>997</v>
      </c>
      <c r="E1287" s="150">
        <v>1424.34</v>
      </c>
      <c r="F1287" s="150">
        <v>148.34</v>
      </c>
      <c r="G1287" s="150">
        <v>0</v>
      </c>
      <c r="H1287" s="150">
        <v>0</v>
      </c>
      <c r="I1287" s="208">
        <f t="shared" si="22"/>
        <v>1572.6799999999998</v>
      </c>
      <c r="J1287" s="163" t="str">
        <f>VLOOKUP($C1287,'CEDARS School FRPL'!$C$4:$F$2348,4,FALSE)</f>
        <v>No</v>
      </c>
      <c r="K1287" s="140"/>
      <c r="L1287" s="140"/>
      <c r="M1287" s="141">
        <f>VLOOKUP($C1287,'CEDARS School FRPL'!$C$4:$F$2348,3,FALSE)</f>
        <v>0.15079999999999999</v>
      </c>
      <c r="O1287" s="199"/>
      <c r="P1287" s="200"/>
    </row>
    <row r="1288" spans="1:16">
      <c r="A1288" s="112" t="s">
        <v>2377</v>
      </c>
      <c r="B1288" s="112" t="s">
        <v>2987</v>
      </c>
      <c r="C1288" s="106">
        <v>5606</v>
      </c>
      <c r="D1288" s="152" t="s">
        <v>3249</v>
      </c>
      <c r="E1288" s="150">
        <v>135.9</v>
      </c>
      <c r="F1288" s="150">
        <v>0</v>
      </c>
      <c r="G1288" s="150">
        <v>0</v>
      </c>
      <c r="H1288" s="150">
        <v>0</v>
      </c>
      <c r="I1288" s="208">
        <f t="shared" si="22"/>
        <v>135.9</v>
      </c>
      <c r="J1288" s="163" t="str">
        <f>VLOOKUP($C1288,'CEDARS School FRPL'!$C$4:$F$2348,4,FALSE)</f>
        <v>No</v>
      </c>
      <c r="K1288" s="140"/>
      <c r="L1288" s="140"/>
      <c r="M1288" s="141">
        <f>VLOOKUP($C1288,'CEDARS School FRPL'!$C$4:$F$2348,3,FALSE)</f>
        <v>7.9100000000000004E-2</v>
      </c>
      <c r="O1288" s="199"/>
      <c r="P1288" s="200"/>
    </row>
    <row r="1289" spans="1:16">
      <c r="A1289" s="112" t="s">
        <v>2377</v>
      </c>
      <c r="B1289" s="112" t="s">
        <v>2987</v>
      </c>
      <c r="C1289" s="106">
        <v>2993</v>
      </c>
      <c r="D1289" s="106" t="s">
        <v>987</v>
      </c>
      <c r="E1289" s="150">
        <v>421.47</v>
      </c>
      <c r="F1289" s="150">
        <v>0</v>
      </c>
      <c r="G1289" s="150">
        <v>0</v>
      </c>
      <c r="H1289" s="150">
        <v>0</v>
      </c>
      <c r="I1289" s="208">
        <f t="shared" si="22"/>
        <v>421.47</v>
      </c>
      <c r="J1289" s="163" t="str">
        <f>VLOOKUP($C1289,'CEDARS School FRPL'!$C$4:$F$2348,4,FALSE)</f>
        <v>No</v>
      </c>
      <c r="K1289" s="140"/>
      <c r="L1289" s="140"/>
      <c r="M1289" s="141">
        <f>VLOOKUP($C1289,'CEDARS School FRPL'!$C$4:$F$2348,3,FALSE)</f>
        <v>0.31030000000000002</v>
      </c>
      <c r="O1289" s="199"/>
      <c r="P1289" s="200"/>
    </row>
    <row r="1290" spans="1:16">
      <c r="A1290" s="112" t="s">
        <v>2377</v>
      </c>
      <c r="B1290" s="112" t="s">
        <v>2987</v>
      </c>
      <c r="C1290" s="106">
        <v>3345</v>
      </c>
      <c r="D1290" s="106" t="s">
        <v>994</v>
      </c>
      <c r="E1290" s="150">
        <v>730.95</v>
      </c>
      <c r="F1290" s="150">
        <v>0</v>
      </c>
      <c r="G1290" s="150">
        <v>0</v>
      </c>
      <c r="H1290" s="150">
        <v>0</v>
      </c>
      <c r="I1290" s="208">
        <f t="shared" si="22"/>
        <v>730.95</v>
      </c>
      <c r="J1290" s="163" t="str">
        <f>VLOOKUP($C1290,'CEDARS School FRPL'!$C$4:$F$2348,4,FALSE)</f>
        <v>No</v>
      </c>
      <c r="K1290" s="140"/>
      <c r="L1290" s="140"/>
      <c r="M1290" s="141">
        <f>VLOOKUP($C1290,'CEDARS School FRPL'!$C$4:$F$2348,3,FALSE)</f>
        <v>0.2248</v>
      </c>
      <c r="O1290" s="199"/>
      <c r="P1290" s="200"/>
    </row>
    <row r="1291" spans="1:16">
      <c r="A1291" s="112" t="s">
        <v>2377</v>
      </c>
      <c r="B1291" s="112" t="s">
        <v>2987</v>
      </c>
      <c r="C1291" s="106">
        <v>4455</v>
      </c>
      <c r="D1291" s="106" t="s">
        <v>1013</v>
      </c>
      <c r="E1291" s="150">
        <v>671.76</v>
      </c>
      <c r="F1291" s="150">
        <v>0</v>
      </c>
      <c r="G1291" s="150">
        <v>0</v>
      </c>
      <c r="H1291" s="150">
        <v>0</v>
      </c>
      <c r="I1291" s="208">
        <f t="shared" si="22"/>
        <v>671.76</v>
      </c>
      <c r="J1291" s="163" t="str">
        <f>VLOOKUP($C1291,'CEDARS School FRPL'!$C$4:$F$2348,4,FALSE)</f>
        <v>No</v>
      </c>
      <c r="K1291" s="140"/>
      <c r="L1291" s="140"/>
      <c r="M1291" s="141">
        <f>VLOOKUP($C1291,'CEDARS School FRPL'!$C$4:$F$2348,3,FALSE)</f>
        <v>6.0299999999999999E-2</v>
      </c>
      <c r="O1291" s="199"/>
      <c r="P1291" s="200"/>
    </row>
    <row r="1292" spans="1:16">
      <c r="A1292" s="112" t="s">
        <v>2377</v>
      </c>
      <c r="B1292" s="112" t="s">
        <v>2987</v>
      </c>
      <c r="C1292" s="106">
        <v>3790</v>
      </c>
      <c r="D1292" s="106" t="s">
        <v>1001</v>
      </c>
      <c r="E1292" s="150">
        <v>842.27</v>
      </c>
      <c r="F1292" s="150">
        <v>0</v>
      </c>
      <c r="G1292" s="150">
        <v>0</v>
      </c>
      <c r="H1292" s="150">
        <v>0</v>
      </c>
      <c r="I1292" s="208">
        <f t="shared" si="22"/>
        <v>842.27</v>
      </c>
      <c r="J1292" s="163" t="str">
        <f>VLOOKUP($C1292,'CEDARS School FRPL'!$C$4:$F$2348,4,FALSE)</f>
        <v>No</v>
      </c>
      <c r="K1292" s="140"/>
      <c r="L1292" s="140"/>
      <c r="M1292" s="141">
        <f>VLOOKUP($C1292,'CEDARS School FRPL'!$C$4:$F$2348,3,FALSE)</f>
        <v>0.1249</v>
      </c>
      <c r="O1292" s="199"/>
      <c r="P1292" s="200"/>
    </row>
    <row r="1293" spans="1:16">
      <c r="A1293" s="112" t="s">
        <v>2377</v>
      </c>
      <c r="B1293" s="112" t="s">
        <v>2987</v>
      </c>
      <c r="C1293" s="106">
        <v>3390</v>
      </c>
      <c r="D1293" s="106" t="s">
        <v>995</v>
      </c>
      <c r="E1293" s="150">
        <v>578.92999999999995</v>
      </c>
      <c r="F1293" s="150">
        <v>0</v>
      </c>
      <c r="G1293" s="150">
        <v>0</v>
      </c>
      <c r="H1293" s="150">
        <v>0</v>
      </c>
      <c r="I1293" s="208">
        <f t="shared" si="22"/>
        <v>578.92999999999995</v>
      </c>
      <c r="J1293" s="163" t="str">
        <f>VLOOKUP($C1293,'CEDARS School FRPL'!$C$4:$F$2348,4,FALSE)</f>
        <v>No</v>
      </c>
      <c r="K1293" s="140"/>
      <c r="L1293" s="140"/>
      <c r="M1293" s="141">
        <f>VLOOKUP($C1293,'CEDARS School FRPL'!$C$4:$F$2348,3,FALSE)</f>
        <v>5.8099999999999999E-2</v>
      </c>
      <c r="O1293" s="199"/>
      <c r="P1293" s="200"/>
    </row>
    <row r="1294" spans="1:16">
      <c r="A1294" s="112" t="s">
        <v>2377</v>
      </c>
      <c r="B1294" s="112" t="s">
        <v>2987</v>
      </c>
      <c r="C1294" s="106">
        <v>3344</v>
      </c>
      <c r="D1294" s="106" t="s">
        <v>993</v>
      </c>
      <c r="E1294" s="150">
        <v>581.22</v>
      </c>
      <c r="F1294" s="150">
        <v>0</v>
      </c>
      <c r="G1294" s="150">
        <v>0</v>
      </c>
      <c r="H1294" s="150">
        <v>0</v>
      </c>
      <c r="I1294" s="208">
        <f t="shared" si="22"/>
        <v>581.22</v>
      </c>
      <c r="J1294" s="163" t="str">
        <f>VLOOKUP($C1294,'CEDARS School FRPL'!$C$4:$F$2348,4,FALSE)</f>
        <v>No</v>
      </c>
      <c r="K1294" s="140"/>
      <c r="L1294" s="140"/>
      <c r="M1294" s="141">
        <f>VLOOKUP($C1294,'CEDARS School FRPL'!$C$4:$F$2348,3,FALSE)</f>
        <v>0.14779999999999999</v>
      </c>
      <c r="O1294" s="199"/>
      <c r="P1294" s="200"/>
    </row>
    <row r="1295" spans="1:16">
      <c r="A1295" s="112" t="s">
        <v>2377</v>
      </c>
      <c r="B1295" s="112" t="s">
        <v>2987</v>
      </c>
      <c r="C1295" s="106">
        <v>3442</v>
      </c>
      <c r="D1295" s="106" t="s">
        <v>996</v>
      </c>
      <c r="E1295" s="150">
        <v>669.57</v>
      </c>
      <c r="F1295" s="150">
        <v>0</v>
      </c>
      <c r="G1295" s="150">
        <v>0</v>
      </c>
      <c r="H1295" s="150">
        <v>0</v>
      </c>
      <c r="I1295" s="208">
        <f t="shared" si="22"/>
        <v>669.57</v>
      </c>
      <c r="J1295" s="163" t="str">
        <f>VLOOKUP($C1295,'CEDARS School FRPL'!$C$4:$F$2348,4,FALSE)</f>
        <v>No</v>
      </c>
      <c r="K1295" s="140"/>
      <c r="L1295" s="140"/>
      <c r="M1295" s="141">
        <f>VLOOKUP($C1295,'CEDARS School FRPL'!$C$4:$F$2348,3,FALSE)</f>
        <v>6.6400000000000001E-2</v>
      </c>
      <c r="O1295" s="199"/>
      <c r="P1295" s="200"/>
    </row>
    <row r="1296" spans="1:16">
      <c r="A1296" s="112" t="s">
        <v>2377</v>
      </c>
      <c r="B1296" s="112" t="s">
        <v>2987</v>
      </c>
      <c r="C1296" s="106">
        <v>5481</v>
      </c>
      <c r="D1296" s="106" t="s">
        <v>2753</v>
      </c>
      <c r="E1296" s="150">
        <v>1620.2</v>
      </c>
      <c r="F1296" s="150">
        <v>96.94</v>
      </c>
      <c r="G1296" s="150">
        <v>0</v>
      </c>
      <c r="H1296" s="150">
        <v>0</v>
      </c>
      <c r="I1296" s="208">
        <f t="shared" si="22"/>
        <v>1717.14</v>
      </c>
      <c r="J1296" s="163" t="str">
        <f>VLOOKUP($C1296,'CEDARS School FRPL'!$C$4:$F$2348,4,FALSE)</f>
        <v>No</v>
      </c>
      <c r="K1296" s="140"/>
      <c r="L1296" s="140"/>
      <c r="M1296" s="141">
        <f>VLOOKUP($C1296,'CEDARS School FRPL'!$C$4:$F$2348,3,FALSE)</f>
        <v>0.1285</v>
      </c>
      <c r="O1296" s="199"/>
      <c r="P1296" s="200"/>
    </row>
    <row r="1297" spans="1:16">
      <c r="A1297" s="112" t="s">
        <v>2377</v>
      </c>
      <c r="B1297" s="112" t="s">
        <v>2987</v>
      </c>
      <c r="C1297" s="106">
        <v>5583</v>
      </c>
      <c r="D1297" s="106" t="s">
        <v>3167</v>
      </c>
      <c r="E1297" s="150">
        <v>235.1</v>
      </c>
      <c r="F1297" s="150">
        <v>0</v>
      </c>
      <c r="G1297" s="150">
        <v>0</v>
      </c>
      <c r="H1297" s="150">
        <v>0</v>
      </c>
      <c r="I1297" s="208">
        <f t="shared" si="22"/>
        <v>235.1</v>
      </c>
      <c r="J1297" s="163" t="str">
        <f>VLOOKUP($C1297,'CEDARS School FRPL'!$C$4:$F$2348,4,FALSE)</f>
        <v>No</v>
      </c>
      <c r="K1297" s="140"/>
      <c r="L1297" s="140"/>
      <c r="M1297" s="141">
        <f>VLOOKUP($C1297,'CEDARS School FRPL'!$C$4:$F$2348,3,FALSE)</f>
        <v>3.1699999999999999E-2</v>
      </c>
      <c r="O1297" s="199"/>
      <c r="P1297" s="200"/>
    </row>
    <row r="1298" spans="1:16">
      <c r="A1298" s="112" t="s">
        <v>2377</v>
      </c>
      <c r="B1298" s="112" t="s">
        <v>2987</v>
      </c>
      <c r="C1298" s="106">
        <v>4021</v>
      </c>
      <c r="D1298" s="106" t="s">
        <v>1004</v>
      </c>
      <c r="E1298" s="150">
        <v>887.76</v>
      </c>
      <c r="F1298" s="150">
        <v>0</v>
      </c>
      <c r="G1298" s="150">
        <v>0</v>
      </c>
      <c r="H1298" s="150">
        <v>0</v>
      </c>
      <c r="I1298" s="208">
        <f t="shared" si="22"/>
        <v>887.76</v>
      </c>
      <c r="J1298" s="163" t="str">
        <f>VLOOKUP($C1298,'CEDARS School FRPL'!$C$4:$F$2348,4,FALSE)</f>
        <v>No</v>
      </c>
      <c r="K1298" s="140"/>
      <c r="L1298" s="140"/>
      <c r="M1298" s="141">
        <f>VLOOKUP($C1298,'CEDARS School FRPL'!$C$4:$F$2348,3,FALSE)</f>
        <v>0.1426</v>
      </c>
      <c r="O1298" s="199"/>
      <c r="P1298" s="200"/>
    </row>
    <row r="1299" spans="1:16">
      <c r="A1299" s="112" t="s">
        <v>2377</v>
      </c>
      <c r="B1299" s="112" t="s">
        <v>2987</v>
      </c>
      <c r="C1299" s="106">
        <v>1814</v>
      </c>
      <c r="D1299" s="106" t="s">
        <v>985</v>
      </c>
      <c r="E1299" s="150">
        <v>94.99</v>
      </c>
      <c r="F1299" s="150">
        <v>31.6</v>
      </c>
      <c r="G1299" s="150">
        <v>0</v>
      </c>
      <c r="H1299" s="150">
        <v>0</v>
      </c>
      <c r="I1299" s="208">
        <f t="shared" si="22"/>
        <v>126.59</v>
      </c>
      <c r="J1299" s="163" t="str">
        <f>VLOOKUP($C1299,'CEDARS School FRPL'!$C$4:$F$2348,4,FALSE)</f>
        <v>No</v>
      </c>
      <c r="K1299" s="140"/>
      <c r="L1299" s="140"/>
      <c r="M1299" s="141">
        <f>VLOOKUP($C1299,'CEDARS School FRPL'!$C$4:$F$2348,3,FALSE)</f>
        <v>3.4799999999999998E-2</v>
      </c>
      <c r="O1299" s="199"/>
      <c r="P1299" s="200"/>
    </row>
    <row r="1300" spans="1:16">
      <c r="A1300" s="112" t="s">
        <v>2377</v>
      </c>
      <c r="B1300" s="112" t="s">
        <v>2987</v>
      </c>
      <c r="C1300" s="106">
        <v>5331</v>
      </c>
      <c r="D1300" s="106" t="s">
        <v>1015</v>
      </c>
      <c r="E1300" s="150">
        <v>0</v>
      </c>
      <c r="F1300" s="150">
        <v>0</v>
      </c>
      <c r="G1300" s="150">
        <v>12.2</v>
      </c>
      <c r="H1300" s="150">
        <v>0</v>
      </c>
      <c r="I1300" s="208">
        <f t="shared" si="22"/>
        <v>12.2</v>
      </c>
      <c r="J1300" s="163" t="str">
        <f>VLOOKUP($C1300,'CEDARS School FRPL'!$C$4:$F$2348,4,FALSE)</f>
        <v>No</v>
      </c>
      <c r="K1300" s="140"/>
      <c r="L1300" s="140"/>
      <c r="M1300" s="141">
        <f>VLOOKUP($C1300,'CEDARS School FRPL'!$C$4:$F$2348,3,FALSE)</f>
        <v>6.4100000000000004E-2</v>
      </c>
      <c r="O1300" s="199"/>
      <c r="P1300" s="200"/>
    </row>
    <row r="1301" spans="1:16">
      <c r="A1301" s="112" t="s">
        <v>2377</v>
      </c>
      <c r="B1301" s="112" t="s">
        <v>2987</v>
      </c>
      <c r="C1301" s="106">
        <v>1815</v>
      </c>
      <c r="D1301" s="106" t="s">
        <v>986</v>
      </c>
      <c r="E1301" s="150">
        <v>25.91</v>
      </c>
      <c r="F1301" s="150">
        <v>0</v>
      </c>
      <c r="G1301" s="150">
        <v>0</v>
      </c>
      <c r="H1301" s="150">
        <v>0</v>
      </c>
      <c r="I1301" s="208">
        <f t="shared" si="22"/>
        <v>25.91</v>
      </c>
      <c r="J1301" s="163" t="str">
        <f>VLOOKUP($C1301,'CEDARS School FRPL'!$C$4:$F$2348,4,FALSE)</f>
        <v>No</v>
      </c>
      <c r="K1301" s="140"/>
      <c r="L1301" s="140"/>
      <c r="M1301" s="141">
        <f>VLOOKUP($C1301,'CEDARS School FRPL'!$C$4:$F$2348,3,FALSE)</f>
        <v>0.1077</v>
      </c>
      <c r="O1301" s="199"/>
      <c r="P1301" s="200"/>
    </row>
    <row r="1302" spans="1:16">
      <c r="A1302" s="112" t="s">
        <v>2377</v>
      </c>
      <c r="B1302" s="112" t="s">
        <v>2987</v>
      </c>
      <c r="C1302" s="106">
        <v>5605</v>
      </c>
      <c r="D1302" s="152" t="s">
        <v>3250</v>
      </c>
      <c r="E1302" s="150">
        <v>458.61</v>
      </c>
      <c r="F1302" s="150">
        <v>0</v>
      </c>
      <c r="G1302" s="150">
        <v>0</v>
      </c>
      <c r="H1302" s="150">
        <v>0</v>
      </c>
      <c r="I1302" s="208">
        <f t="shared" si="22"/>
        <v>458.61</v>
      </c>
      <c r="J1302" s="163" t="str">
        <f>VLOOKUP($C1302,'CEDARS School FRPL'!$C$4:$F$2348,4,FALSE)</f>
        <v>No</v>
      </c>
      <c r="K1302" s="140"/>
      <c r="L1302" s="140"/>
      <c r="M1302" s="141">
        <f>VLOOKUP($C1302,'CEDARS School FRPL'!$C$4:$F$2348,3,FALSE)</f>
        <v>7.4099999999999999E-2</v>
      </c>
      <c r="O1302" s="199"/>
      <c r="P1302" s="200"/>
    </row>
    <row r="1303" spans="1:16">
      <c r="A1303" s="112" t="s">
        <v>2377</v>
      </c>
      <c r="B1303" s="112" t="s">
        <v>2987</v>
      </c>
      <c r="C1303" s="106">
        <v>3811</v>
      </c>
      <c r="D1303" s="106" t="s">
        <v>1002</v>
      </c>
      <c r="E1303" s="150">
        <v>90.7</v>
      </c>
      <c r="F1303" s="150">
        <v>2.17</v>
      </c>
      <c r="G1303" s="150">
        <v>0</v>
      </c>
      <c r="H1303" s="150">
        <v>0</v>
      </c>
      <c r="I1303" s="208">
        <f t="shared" si="22"/>
        <v>92.87</v>
      </c>
      <c r="J1303" s="163" t="str">
        <f>VLOOKUP($C1303,'CEDARS School FRPL'!$C$4:$F$2348,4,FALSE)</f>
        <v>No</v>
      </c>
      <c r="K1303" s="140"/>
      <c r="L1303" s="140"/>
      <c r="M1303" s="141">
        <f>VLOOKUP($C1303,'CEDARS School FRPL'!$C$4:$F$2348,3,FALSE)</f>
        <v>0.3518</v>
      </c>
      <c r="O1303" s="199"/>
      <c r="P1303" s="200"/>
    </row>
    <row r="1304" spans="1:16">
      <c r="A1304" s="112" t="s">
        <v>2377</v>
      </c>
      <c r="B1304" s="112" t="s">
        <v>2987</v>
      </c>
      <c r="C1304" s="106">
        <v>3679</v>
      </c>
      <c r="D1304" s="106" t="s">
        <v>999</v>
      </c>
      <c r="E1304" s="150">
        <v>405.71</v>
      </c>
      <c r="F1304" s="150">
        <v>0</v>
      </c>
      <c r="G1304" s="150">
        <v>0</v>
      </c>
      <c r="H1304" s="150">
        <v>0</v>
      </c>
      <c r="I1304" s="208">
        <f t="shared" si="22"/>
        <v>405.71</v>
      </c>
      <c r="J1304" s="163" t="str">
        <f>VLOOKUP($C1304,'CEDARS School FRPL'!$C$4:$F$2348,4,FALSE)</f>
        <v>No</v>
      </c>
      <c r="K1304" s="140"/>
      <c r="L1304" s="140"/>
      <c r="M1304" s="141">
        <f>VLOOKUP($C1304,'CEDARS School FRPL'!$C$4:$F$2348,3,FALSE)</f>
        <v>0.15040000000000001</v>
      </c>
      <c r="O1304" s="199"/>
      <c r="P1304" s="200"/>
    </row>
    <row r="1305" spans="1:16">
      <c r="A1305" s="112" t="s">
        <v>2377</v>
      </c>
      <c r="B1305" s="112" t="s">
        <v>2987</v>
      </c>
      <c r="C1305" s="106">
        <v>4371</v>
      </c>
      <c r="D1305" s="106" t="s">
        <v>1010</v>
      </c>
      <c r="E1305" s="150">
        <v>1178.53</v>
      </c>
      <c r="F1305" s="150">
        <v>0</v>
      </c>
      <c r="G1305" s="150">
        <v>0</v>
      </c>
      <c r="H1305" s="150">
        <v>0</v>
      </c>
      <c r="I1305" s="208">
        <f t="shared" si="22"/>
        <v>1178.53</v>
      </c>
      <c r="J1305" s="163" t="str">
        <f>VLOOKUP($C1305,'CEDARS School FRPL'!$C$4:$F$2348,4,FALSE)</f>
        <v>No</v>
      </c>
      <c r="K1305" s="140"/>
      <c r="L1305" s="140"/>
      <c r="M1305" s="141">
        <f>VLOOKUP($C1305,'CEDARS School FRPL'!$C$4:$F$2348,3,FALSE)</f>
        <v>0.13159999999999999</v>
      </c>
      <c r="O1305" s="199"/>
      <c r="P1305" s="200"/>
    </row>
    <row r="1306" spans="1:16">
      <c r="A1306" s="112" t="s">
        <v>2377</v>
      </c>
      <c r="B1306" s="112" t="s">
        <v>2987</v>
      </c>
      <c r="C1306" s="106">
        <v>4187</v>
      </c>
      <c r="D1306" s="106" t="s">
        <v>696</v>
      </c>
      <c r="E1306" s="150">
        <v>374.96</v>
      </c>
      <c r="F1306" s="150">
        <v>0</v>
      </c>
      <c r="G1306" s="150">
        <v>0</v>
      </c>
      <c r="H1306" s="150">
        <v>0</v>
      </c>
      <c r="I1306" s="208">
        <f t="shared" si="22"/>
        <v>374.96</v>
      </c>
      <c r="J1306" s="163" t="str">
        <f>VLOOKUP($C1306,'CEDARS School FRPL'!$C$4:$F$2348,4,FALSE)</f>
        <v>No</v>
      </c>
      <c r="K1306" s="140"/>
      <c r="L1306" s="140"/>
      <c r="M1306" s="141">
        <f>VLOOKUP($C1306,'CEDARS School FRPL'!$C$4:$F$2348,3,FALSE)</f>
        <v>1.7999999999999999E-2</v>
      </c>
      <c r="O1306" s="199"/>
      <c r="P1306" s="200"/>
    </row>
    <row r="1307" spans="1:16">
      <c r="A1307" s="112" t="s">
        <v>2377</v>
      </c>
      <c r="B1307" s="112" t="s">
        <v>2987</v>
      </c>
      <c r="C1307" s="106">
        <v>4516</v>
      </c>
      <c r="D1307" s="106" t="s">
        <v>1014</v>
      </c>
      <c r="E1307" s="150">
        <v>731.8</v>
      </c>
      <c r="F1307" s="150">
        <v>0</v>
      </c>
      <c r="G1307" s="150">
        <v>0</v>
      </c>
      <c r="H1307" s="150">
        <v>0</v>
      </c>
      <c r="I1307" s="208">
        <f t="shared" si="22"/>
        <v>731.8</v>
      </c>
      <c r="J1307" s="163" t="str">
        <f>VLOOKUP($C1307,'CEDARS School FRPL'!$C$4:$F$2348,4,FALSE)</f>
        <v>No</v>
      </c>
      <c r="K1307" s="140"/>
      <c r="L1307" s="140"/>
      <c r="M1307" s="141">
        <f>VLOOKUP($C1307,'CEDARS School FRPL'!$C$4:$F$2348,3,FALSE)</f>
        <v>5.0200000000000002E-2</v>
      </c>
      <c r="O1307" s="199"/>
      <c r="P1307" s="200"/>
    </row>
    <row r="1308" spans="1:16">
      <c r="A1308" s="112" t="s">
        <v>2377</v>
      </c>
      <c r="B1308" s="112" t="s">
        <v>2987</v>
      </c>
      <c r="C1308" s="106">
        <v>4069</v>
      </c>
      <c r="D1308" s="106" t="s">
        <v>1005</v>
      </c>
      <c r="E1308" s="150">
        <v>433.42</v>
      </c>
      <c r="F1308" s="150">
        <v>0</v>
      </c>
      <c r="G1308" s="150">
        <v>0</v>
      </c>
      <c r="H1308" s="150">
        <v>0</v>
      </c>
      <c r="I1308" s="208">
        <f t="shared" si="22"/>
        <v>433.42</v>
      </c>
      <c r="J1308" s="163" t="str">
        <f>VLOOKUP($C1308,'CEDARS School FRPL'!$C$4:$F$2348,4,FALSE)</f>
        <v>No</v>
      </c>
      <c r="K1308" s="140"/>
      <c r="L1308" s="140"/>
      <c r="M1308" s="141">
        <f>VLOOKUP($C1308,'CEDARS School FRPL'!$C$4:$F$2348,3,FALSE)</f>
        <v>7.9200000000000007E-2</v>
      </c>
      <c r="O1308" s="199"/>
      <c r="P1308" s="200"/>
    </row>
    <row r="1309" spans="1:16">
      <c r="A1309" s="112" t="s">
        <v>2377</v>
      </c>
      <c r="B1309" s="112" t="s">
        <v>2987</v>
      </c>
      <c r="C1309" s="106">
        <v>3287</v>
      </c>
      <c r="D1309" s="106" t="s">
        <v>992</v>
      </c>
      <c r="E1309" s="150">
        <v>434.55</v>
      </c>
      <c r="F1309" s="150">
        <v>0</v>
      </c>
      <c r="G1309" s="150">
        <v>0</v>
      </c>
      <c r="H1309" s="150">
        <v>0</v>
      </c>
      <c r="I1309" s="208">
        <f t="shared" si="22"/>
        <v>434.55</v>
      </c>
      <c r="J1309" s="163" t="str">
        <f>VLOOKUP($C1309,'CEDARS School FRPL'!$C$4:$F$2348,4,FALSE)</f>
        <v>No</v>
      </c>
      <c r="K1309" s="140"/>
      <c r="L1309" s="140"/>
      <c r="M1309" s="141">
        <f>VLOOKUP($C1309,'CEDARS School FRPL'!$C$4:$F$2348,3,FALSE)</f>
        <v>0.122</v>
      </c>
      <c r="O1309" s="199"/>
      <c r="P1309" s="200"/>
    </row>
    <row r="1310" spans="1:16">
      <c r="A1310" s="112" t="s">
        <v>2377</v>
      </c>
      <c r="B1310" s="112" t="s">
        <v>2987</v>
      </c>
      <c r="C1310" s="106">
        <v>3749</v>
      </c>
      <c r="D1310" s="106" t="s">
        <v>1000</v>
      </c>
      <c r="E1310" s="150">
        <v>490.24</v>
      </c>
      <c r="F1310" s="150">
        <v>0</v>
      </c>
      <c r="G1310" s="150">
        <v>0</v>
      </c>
      <c r="H1310" s="150">
        <v>0</v>
      </c>
      <c r="I1310" s="208">
        <f t="shared" si="22"/>
        <v>490.24</v>
      </c>
      <c r="J1310" s="163" t="str">
        <f>VLOOKUP($C1310,'CEDARS School FRPL'!$C$4:$F$2348,4,FALSE)</f>
        <v>No</v>
      </c>
      <c r="K1310" s="140"/>
      <c r="L1310" s="140"/>
      <c r="M1310" s="141">
        <f>VLOOKUP($C1310,'CEDARS School FRPL'!$C$4:$F$2348,3,FALSE)</f>
        <v>0.21440000000000001</v>
      </c>
      <c r="O1310" s="199"/>
      <c r="P1310" s="200"/>
    </row>
    <row r="1311" spans="1:16">
      <c r="A1311" s="112" t="s">
        <v>2377</v>
      </c>
      <c r="B1311" s="112" t="s">
        <v>2987</v>
      </c>
      <c r="C1311" s="106">
        <v>4208</v>
      </c>
      <c r="D1311" s="106" t="s">
        <v>1007</v>
      </c>
      <c r="E1311" s="150">
        <v>1539.37</v>
      </c>
      <c r="F1311" s="150">
        <v>117.58</v>
      </c>
      <c r="G1311" s="150">
        <v>0</v>
      </c>
      <c r="H1311" s="150">
        <v>0</v>
      </c>
      <c r="I1311" s="208">
        <f t="shared" si="22"/>
        <v>1656.9499999999998</v>
      </c>
      <c r="J1311" s="163" t="str">
        <f>VLOOKUP($C1311,'CEDARS School FRPL'!$C$4:$F$2348,4,FALSE)</f>
        <v>No</v>
      </c>
      <c r="K1311" s="140"/>
      <c r="L1311" s="140"/>
      <c r="M1311" s="141">
        <f>VLOOKUP($C1311,'CEDARS School FRPL'!$C$4:$F$2348,3,FALSE)</f>
        <v>8.5300000000000001E-2</v>
      </c>
      <c r="O1311" s="199"/>
      <c r="P1311" s="200"/>
    </row>
    <row r="1312" spans="1:16">
      <c r="A1312" s="112" t="s">
        <v>2377</v>
      </c>
      <c r="B1312" s="112" t="s">
        <v>2987</v>
      </c>
      <c r="C1312" s="106">
        <v>4377</v>
      </c>
      <c r="D1312" s="106" t="s">
        <v>1011</v>
      </c>
      <c r="E1312" s="150">
        <v>595.53</v>
      </c>
      <c r="F1312" s="150">
        <v>0</v>
      </c>
      <c r="G1312" s="150">
        <v>0</v>
      </c>
      <c r="H1312" s="150">
        <v>0</v>
      </c>
      <c r="I1312" s="208">
        <f t="shared" si="22"/>
        <v>595.53</v>
      </c>
      <c r="J1312" s="163" t="str">
        <f>VLOOKUP($C1312,'CEDARS School FRPL'!$C$4:$F$2348,4,FALSE)</f>
        <v>No</v>
      </c>
      <c r="K1312" s="140"/>
      <c r="L1312" s="140"/>
      <c r="M1312" s="141">
        <f>VLOOKUP($C1312,'CEDARS School FRPL'!$C$4:$F$2348,3,FALSE)</f>
        <v>0.20219999999999999</v>
      </c>
      <c r="O1312" s="199"/>
      <c r="P1312" s="200"/>
    </row>
    <row r="1313" spans="1:16">
      <c r="A1313" s="112" t="s">
        <v>2351</v>
      </c>
      <c r="B1313" s="112" t="s">
        <v>2988</v>
      </c>
      <c r="C1313" s="106">
        <v>3477</v>
      </c>
      <c r="D1313" s="106" t="s">
        <v>520</v>
      </c>
      <c r="E1313" s="150">
        <v>378.52</v>
      </c>
      <c r="F1313" s="150">
        <v>0</v>
      </c>
      <c r="G1313" s="150">
        <v>0</v>
      </c>
      <c r="H1313" s="150">
        <v>0</v>
      </c>
      <c r="I1313" s="208">
        <f t="shared" si="22"/>
        <v>378.52</v>
      </c>
      <c r="J1313" s="163" t="str">
        <f>VLOOKUP($C1313,'CEDARS School FRPL'!$C$4:$F$2348,4,FALSE)</f>
        <v>No</v>
      </c>
      <c r="K1313" s="140"/>
      <c r="L1313" s="140"/>
      <c r="M1313" s="141">
        <f>VLOOKUP($C1313,'CEDARS School FRPL'!$C$4:$F$2348,3,FALSE)</f>
        <v>0.38700000000000001</v>
      </c>
      <c r="O1313" s="199"/>
      <c r="P1313" s="200"/>
    </row>
    <row r="1314" spans="1:16">
      <c r="A1314" s="112" t="s">
        <v>2351</v>
      </c>
      <c r="B1314" s="112" t="s">
        <v>2988</v>
      </c>
      <c r="C1314" s="106">
        <v>3377</v>
      </c>
      <c r="D1314" s="106" t="s">
        <v>519</v>
      </c>
      <c r="E1314" s="150">
        <v>413.38</v>
      </c>
      <c r="F1314" s="150">
        <v>0</v>
      </c>
      <c r="G1314" s="150">
        <v>0</v>
      </c>
      <c r="H1314" s="150">
        <v>0</v>
      </c>
      <c r="I1314" s="208">
        <f t="shared" si="22"/>
        <v>413.38</v>
      </c>
      <c r="J1314" s="163" t="str">
        <f>VLOOKUP($C1314,'CEDARS School FRPL'!$C$4:$F$2348,4,FALSE)</f>
        <v>Yes</v>
      </c>
      <c r="K1314" s="140"/>
      <c r="L1314" s="140"/>
      <c r="M1314" s="141">
        <f>VLOOKUP($C1314,'CEDARS School FRPL'!$C$4:$F$2348,3,FALSE)</f>
        <v>0.50409999999999999</v>
      </c>
      <c r="O1314" s="199"/>
      <c r="P1314" s="200"/>
    </row>
    <row r="1315" spans="1:16">
      <c r="A1315" s="112" t="s">
        <v>2351</v>
      </c>
      <c r="B1315" s="112" t="s">
        <v>2988</v>
      </c>
      <c r="C1315" s="106">
        <v>4328</v>
      </c>
      <c r="D1315" s="106" t="s">
        <v>523</v>
      </c>
      <c r="E1315" s="150">
        <v>450.41</v>
      </c>
      <c r="F1315" s="150">
        <v>0</v>
      </c>
      <c r="G1315" s="150">
        <v>0</v>
      </c>
      <c r="H1315" s="150">
        <v>0</v>
      </c>
      <c r="I1315" s="208">
        <f t="shared" si="22"/>
        <v>450.41</v>
      </c>
      <c r="J1315" s="163" t="str">
        <f>VLOOKUP($C1315,'CEDARS School FRPL'!$C$4:$F$2348,4,FALSE)</f>
        <v>No</v>
      </c>
      <c r="K1315" s="140"/>
      <c r="L1315" s="140"/>
      <c r="M1315" s="141">
        <f>VLOOKUP($C1315,'CEDARS School FRPL'!$C$4:$F$2348,3,FALSE)</f>
        <v>0.2621</v>
      </c>
      <c r="O1315" s="199"/>
      <c r="P1315" s="200"/>
    </row>
    <row r="1316" spans="1:16">
      <c r="A1316" s="112" t="s">
        <v>2351</v>
      </c>
      <c r="B1316" s="112" t="s">
        <v>2988</v>
      </c>
      <c r="C1316" s="106">
        <v>1758</v>
      </c>
      <c r="D1316" s="106" t="s">
        <v>2989</v>
      </c>
      <c r="E1316" s="150">
        <v>252.28</v>
      </c>
      <c r="F1316" s="150">
        <v>17.259999999999998</v>
      </c>
      <c r="G1316" s="150">
        <v>0</v>
      </c>
      <c r="H1316" s="150">
        <v>0</v>
      </c>
      <c r="I1316" s="208">
        <f t="shared" si="22"/>
        <v>269.54000000000002</v>
      </c>
      <c r="J1316" s="163" t="str">
        <f>VLOOKUP($C1316,'CEDARS School FRPL'!$C$4:$F$2348,4,FALSE)</f>
        <v>No</v>
      </c>
      <c r="K1316" s="140"/>
      <c r="L1316" s="140"/>
      <c r="M1316" s="141">
        <f>VLOOKUP($C1316,'CEDARS School FRPL'!$C$4:$F$2348,3,FALSE)</f>
        <v>0.152</v>
      </c>
      <c r="O1316" s="199"/>
      <c r="P1316" s="200"/>
    </row>
    <row r="1317" spans="1:16">
      <c r="A1317" s="112" t="s">
        <v>2351</v>
      </c>
      <c r="B1317" s="112" t="s">
        <v>2988</v>
      </c>
      <c r="C1317" s="106">
        <v>5343</v>
      </c>
      <c r="D1317" s="106" t="s">
        <v>524</v>
      </c>
      <c r="E1317" s="150">
        <v>0</v>
      </c>
      <c r="F1317" s="150">
        <v>0</v>
      </c>
      <c r="G1317" s="150">
        <v>14.5</v>
      </c>
      <c r="H1317" s="150">
        <v>0</v>
      </c>
      <c r="I1317" s="208">
        <f t="shared" si="22"/>
        <v>14.5</v>
      </c>
      <c r="J1317" s="163" t="str">
        <f>VLOOKUP($C1317,'CEDARS School FRPL'!$C$4:$F$2348,4,FALSE)</f>
        <v>Yes</v>
      </c>
      <c r="K1317" s="140"/>
      <c r="L1317" s="140"/>
      <c r="M1317" s="141">
        <f>VLOOKUP($C1317,'CEDARS School FRPL'!$C$4:$F$2348,3,FALSE)</f>
        <v>0.6089</v>
      </c>
      <c r="O1317" s="199"/>
      <c r="P1317" s="200"/>
    </row>
    <row r="1318" spans="1:16">
      <c r="A1318" s="112" t="s">
        <v>2351</v>
      </c>
      <c r="B1318" s="112" t="s">
        <v>2988</v>
      </c>
      <c r="C1318" s="106">
        <v>3939</v>
      </c>
      <c r="D1318" s="106" t="s">
        <v>522</v>
      </c>
      <c r="E1318" s="150">
        <v>799.35</v>
      </c>
      <c r="F1318" s="150">
        <v>0</v>
      </c>
      <c r="G1318" s="150">
        <v>0</v>
      </c>
      <c r="H1318" s="150">
        <v>0</v>
      </c>
      <c r="I1318" s="208">
        <f t="shared" si="22"/>
        <v>799.35</v>
      </c>
      <c r="J1318" s="163" t="str">
        <f>VLOOKUP($C1318,'CEDARS School FRPL'!$C$4:$F$2348,4,FALSE)</f>
        <v>No</v>
      </c>
      <c r="K1318" s="140"/>
      <c r="L1318" s="140"/>
      <c r="M1318" s="141">
        <f>VLOOKUP($C1318,'CEDARS School FRPL'!$C$4:$F$2348,3,FALSE)</f>
        <v>0.39400000000000002</v>
      </c>
      <c r="O1318" s="199"/>
      <c r="P1318" s="200"/>
    </row>
    <row r="1319" spans="1:16">
      <c r="A1319" s="112" t="s">
        <v>2351</v>
      </c>
      <c r="B1319" s="112" t="s">
        <v>2988</v>
      </c>
      <c r="C1319" s="106">
        <v>2696</v>
      </c>
      <c r="D1319" s="106" t="s">
        <v>517</v>
      </c>
      <c r="E1319" s="150">
        <v>353.22</v>
      </c>
      <c r="F1319" s="150">
        <v>0</v>
      </c>
      <c r="G1319" s="150">
        <v>0</v>
      </c>
      <c r="H1319" s="150">
        <v>0</v>
      </c>
      <c r="I1319" s="208">
        <f t="shared" si="22"/>
        <v>353.22</v>
      </c>
      <c r="J1319" s="163" t="str">
        <f>VLOOKUP($C1319,'CEDARS School FRPL'!$C$4:$F$2348,4,FALSE)</f>
        <v>No</v>
      </c>
      <c r="K1319" s="140"/>
      <c r="L1319" s="140"/>
      <c r="M1319" s="141">
        <f>VLOOKUP($C1319,'CEDARS School FRPL'!$C$4:$F$2348,3,FALSE)</f>
        <v>0.3841</v>
      </c>
      <c r="O1319" s="199"/>
      <c r="P1319" s="200"/>
    </row>
    <row r="1320" spans="1:16">
      <c r="A1320" s="112" t="s">
        <v>2351</v>
      </c>
      <c r="B1320" s="112" t="s">
        <v>2988</v>
      </c>
      <c r="C1320" s="106">
        <v>2974</v>
      </c>
      <c r="D1320" s="106" t="s">
        <v>518</v>
      </c>
      <c r="E1320" s="150">
        <v>1426.59</v>
      </c>
      <c r="F1320" s="150">
        <v>64.899999999999991</v>
      </c>
      <c r="G1320" s="150">
        <v>0</v>
      </c>
      <c r="H1320" s="150">
        <v>0</v>
      </c>
      <c r="I1320" s="208">
        <f t="shared" si="22"/>
        <v>1491.49</v>
      </c>
      <c r="J1320" s="163" t="str">
        <f>VLOOKUP($C1320,'CEDARS School FRPL'!$C$4:$F$2348,4,FALSE)</f>
        <v>No</v>
      </c>
      <c r="K1320" s="140"/>
      <c r="L1320" s="140"/>
      <c r="M1320" s="141">
        <f>VLOOKUP($C1320,'CEDARS School FRPL'!$C$4:$F$2348,3,FALSE)</f>
        <v>0.3548</v>
      </c>
      <c r="O1320" s="199"/>
      <c r="P1320" s="200"/>
    </row>
    <row r="1321" spans="1:16">
      <c r="A1321" s="112" t="s">
        <v>2351</v>
      </c>
      <c r="B1321" s="112" t="s">
        <v>2988</v>
      </c>
      <c r="C1321" s="106">
        <v>3274</v>
      </c>
      <c r="D1321" s="106" t="s">
        <v>2754</v>
      </c>
      <c r="E1321" s="150">
        <v>697.69</v>
      </c>
      <c r="F1321" s="150">
        <v>0</v>
      </c>
      <c r="G1321" s="150">
        <v>0</v>
      </c>
      <c r="H1321" s="150">
        <v>0</v>
      </c>
      <c r="I1321" s="208">
        <f t="shared" si="22"/>
        <v>697.69</v>
      </c>
      <c r="J1321" s="163" t="str">
        <f>VLOOKUP($C1321,'CEDARS School FRPL'!$C$4:$F$2348,4,FALSE)</f>
        <v>No</v>
      </c>
      <c r="K1321" s="140"/>
      <c r="L1321" s="140"/>
      <c r="M1321" s="141">
        <f>VLOOKUP($C1321,'CEDARS School FRPL'!$C$4:$F$2348,3,FALSE)</f>
        <v>0.39710000000000001</v>
      </c>
      <c r="O1321" s="199"/>
      <c r="P1321" s="200"/>
    </row>
    <row r="1322" spans="1:16">
      <c r="A1322" s="112" t="s">
        <v>2351</v>
      </c>
      <c r="B1322" s="112" t="s">
        <v>2988</v>
      </c>
      <c r="C1322" s="106">
        <v>5626</v>
      </c>
      <c r="D1322" s="179" t="s">
        <v>3251</v>
      </c>
      <c r="E1322" s="150">
        <v>238.34</v>
      </c>
      <c r="F1322" s="150">
        <v>0.93</v>
      </c>
      <c r="G1322" s="150">
        <v>0</v>
      </c>
      <c r="H1322" s="150">
        <v>0</v>
      </c>
      <c r="I1322" s="208">
        <f t="shared" si="22"/>
        <v>239.27</v>
      </c>
      <c r="J1322" s="163" t="str">
        <f>VLOOKUP($C1322,'CEDARS School FRPL'!$C$4:$F$2348,4,FALSE)</f>
        <v>No</v>
      </c>
      <c r="K1322" s="140"/>
      <c r="L1322" s="140"/>
      <c r="M1322" s="141">
        <f>VLOOKUP($C1322,'CEDARS School FRPL'!$C$4:$F$2348,3,FALSE)</f>
        <v>0.42370000000000002</v>
      </c>
      <c r="O1322" s="199"/>
      <c r="P1322" s="200"/>
    </row>
    <row r="1323" spans="1:16">
      <c r="A1323" s="112" t="s">
        <v>2351</v>
      </c>
      <c r="B1323" s="112" t="s">
        <v>2988</v>
      </c>
      <c r="C1323" s="106">
        <v>3566</v>
      </c>
      <c r="D1323" s="106" t="s">
        <v>521</v>
      </c>
      <c r="E1323" s="150">
        <v>398.33</v>
      </c>
      <c r="F1323" s="150">
        <v>0</v>
      </c>
      <c r="G1323" s="150">
        <v>0</v>
      </c>
      <c r="H1323" s="150">
        <v>0</v>
      </c>
      <c r="I1323" s="208">
        <f t="shared" si="22"/>
        <v>398.33</v>
      </c>
      <c r="J1323" s="163" t="str">
        <f>VLOOKUP($C1323,'CEDARS School FRPL'!$C$4:$F$2348,4,FALSE)</f>
        <v>Yes</v>
      </c>
      <c r="K1323" s="140"/>
      <c r="L1323" s="140"/>
      <c r="M1323" s="141">
        <f>VLOOKUP($C1323,'CEDARS School FRPL'!$C$4:$F$2348,3,FALSE)</f>
        <v>0.50580000000000003</v>
      </c>
      <c r="O1323" s="199"/>
      <c r="P1323" s="200"/>
    </row>
    <row r="1324" spans="1:16">
      <c r="A1324" s="112" t="s">
        <v>2351</v>
      </c>
      <c r="B1324" s="112" t="s">
        <v>2988</v>
      </c>
      <c r="C1324" s="106">
        <v>3662</v>
      </c>
      <c r="D1324" s="106" t="s">
        <v>137</v>
      </c>
      <c r="E1324" s="150">
        <v>0</v>
      </c>
      <c r="F1324" s="150">
        <v>0</v>
      </c>
      <c r="G1324" s="150">
        <v>0</v>
      </c>
      <c r="H1324" s="150">
        <v>0</v>
      </c>
      <c r="I1324" s="208">
        <f t="shared" si="22"/>
        <v>0</v>
      </c>
      <c r="J1324" s="163" t="str">
        <f>VLOOKUP($C1324,'CEDARS School FRPL'!$C$4:$F$2348,4,FALSE)</f>
        <v>No</v>
      </c>
      <c r="K1324" s="140"/>
      <c r="L1324" s="140"/>
      <c r="M1324" s="141">
        <f>VLOOKUP($C1324,'CEDARS School FRPL'!$C$4:$F$2348,3,FALSE)</f>
        <v>0</v>
      </c>
      <c r="O1324" s="199"/>
      <c r="P1324" s="200"/>
    </row>
    <row r="1325" spans="1:16">
      <c r="A1325" s="112" t="s">
        <v>2563</v>
      </c>
      <c r="B1325" s="112" t="s">
        <v>2990</v>
      </c>
      <c r="C1325" s="106">
        <v>3205</v>
      </c>
      <c r="D1325" s="106" t="s">
        <v>2173</v>
      </c>
      <c r="E1325" s="150">
        <v>63.9</v>
      </c>
      <c r="F1325" s="150">
        <v>0</v>
      </c>
      <c r="G1325" s="150">
        <v>0</v>
      </c>
      <c r="H1325" s="150">
        <v>0</v>
      </c>
      <c r="I1325" s="208">
        <f t="shared" si="22"/>
        <v>63.9</v>
      </c>
      <c r="J1325" s="163" t="str">
        <f>VLOOKUP($C1325,'CEDARS School FRPL'!$C$4:$F$2348,4,FALSE)</f>
        <v>No</v>
      </c>
      <c r="K1325" s="140"/>
      <c r="L1325" s="140"/>
      <c r="M1325" s="141">
        <f>VLOOKUP($C1325,'CEDARS School FRPL'!$C$4:$F$2348,3,FALSE)</f>
        <v>0.3322</v>
      </c>
      <c r="O1325" s="199"/>
      <c r="P1325" s="200"/>
    </row>
    <row r="1326" spans="1:16">
      <c r="A1326" s="112" t="s">
        <v>2563</v>
      </c>
      <c r="B1326" s="112" t="s">
        <v>2990</v>
      </c>
      <c r="C1326" s="106">
        <v>2432</v>
      </c>
      <c r="D1326" s="106" t="s">
        <v>2172</v>
      </c>
      <c r="E1326" s="150">
        <v>77.569999999999993</v>
      </c>
      <c r="F1326" s="150">
        <v>4.05</v>
      </c>
      <c r="G1326" s="150">
        <v>0</v>
      </c>
      <c r="H1326" s="150">
        <v>0</v>
      </c>
      <c r="I1326" s="208">
        <f t="shared" si="22"/>
        <v>81.61999999999999</v>
      </c>
      <c r="J1326" s="163" t="str">
        <f>VLOOKUP($C1326,'CEDARS School FRPL'!$C$4:$F$2348,4,FALSE)</f>
        <v>No</v>
      </c>
      <c r="K1326" s="140"/>
      <c r="L1326" s="140"/>
      <c r="M1326" s="141">
        <f>VLOOKUP($C1326,'CEDARS School FRPL'!$C$4:$F$2348,3,FALSE)</f>
        <v>0.39479999999999998</v>
      </c>
      <c r="O1326" s="199"/>
      <c r="P1326" s="200"/>
    </row>
    <row r="1327" spans="1:16">
      <c r="A1327" s="112" t="s">
        <v>2350</v>
      </c>
      <c r="B1327" s="112" t="s">
        <v>2991</v>
      </c>
      <c r="C1327" s="106">
        <v>2922</v>
      </c>
      <c r="D1327" s="106" t="s">
        <v>515</v>
      </c>
      <c r="E1327" s="150">
        <v>127.7</v>
      </c>
      <c r="F1327" s="150">
        <v>0</v>
      </c>
      <c r="G1327" s="150">
        <v>0</v>
      </c>
      <c r="H1327" s="150">
        <v>0</v>
      </c>
      <c r="I1327" s="208">
        <f t="shared" si="22"/>
        <v>127.7</v>
      </c>
      <c r="J1327" s="163" t="str">
        <f>VLOOKUP($C1327,'CEDARS School FRPL'!$C$4:$F$2348,4,FALSE)</f>
        <v>Yes</v>
      </c>
      <c r="K1327" s="140"/>
      <c r="L1327" s="140"/>
      <c r="M1327" s="141">
        <f>VLOOKUP($C1327,'CEDARS School FRPL'!$C$4:$F$2348,3,FALSE)</f>
        <v>0.70409999999999995</v>
      </c>
      <c r="O1327" s="199"/>
      <c r="P1327" s="200"/>
    </row>
    <row r="1328" spans="1:16">
      <c r="A1328" s="112" t="s">
        <v>2350</v>
      </c>
      <c r="B1328" s="112" t="s">
        <v>2991</v>
      </c>
      <c r="C1328" s="106">
        <v>2283</v>
      </c>
      <c r="D1328" s="106" t="s">
        <v>514</v>
      </c>
      <c r="E1328" s="150">
        <v>134.56</v>
      </c>
      <c r="F1328" s="150">
        <v>7.79</v>
      </c>
      <c r="G1328" s="150">
        <v>1.7</v>
      </c>
      <c r="H1328" s="150">
        <v>0</v>
      </c>
      <c r="I1328" s="208">
        <f t="shared" si="22"/>
        <v>144.04999999999998</v>
      </c>
      <c r="J1328" s="163" t="str">
        <f>VLOOKUP($C1328,'CEDARS School FRPL'!$C$4:$F$2348,4,FALSE)</f>
        <v>Yes</v>
      </c>
      <c r="K1328" s="140"/>
      <c r="L1328" s="140"/>
      <c r="M1328" s="141">
        <f>VLOOKUP($C1328,'CEDARS School FRPL'!$C$4:$F$2348,3,FALSE)</f>
        <v>0.69620000000000004</v>
      </c>
      <c r="O1328" s="199"/>
      <c r="P1328" s="200"/>
    </row>
    <row r="1329" spans="1:16">
      <c r="A1329" s="112" t="s">
        <v>2350</v>
      </c>
      <c r="B1329" s="112" t="s">
        <v>2991</v>
      </c>
      <c r="C1329" s="106">
        <v>5584</v>
      </c>
      <c r="D1329" s="106" t="s">
        <v>3164</v>
      </c>
      <c r="E1329" s="150">
        <v>15.47</v>
      </c>
      <c r="F1329" s="150">
        <v>0</v>
      </c>
      <c r="G1329" s="150">
        <v>0</v>
      </c>
      <c r="H1329" s="150">
        <v>0</v>
      </c>
      <c r="I1329" s="208">
        <f t="shared" si="22"/>
        <v>15.47</v>
      </c>
      <c r="J1329" s="163" t="str">
        <f>VLOOKUP($C1329,'CEDARS School FRPL'!$C$4:$F$2348,4,FALSE)</f>
        <v>No</v>
      </c>
      <c r="K1329" s="140"/>
      <c r="L1329" s="140"/>
      <c r="M1329" s="141">
        <f>VLOOKUP($C1329,'CEDARS School FRPL'!$C$4:$F$2348,3,FALSE)</f>
        <v>0.34539999999999998</v>
      </c>
      <c r="O1329" s="199"/>
      <c r="P1329" s="200"/>
    </row>
    <row r="1330" spans="1:16">
      <c r="A1330" s="112" t="s">
        <v>2440</v>
      </c>
      <c r="B1330" s="112" t="s">
        <v>2992</v>
      </c>
      <c r="C1330" s="106">
        <v>2517</v>
      </c>
      <c r="D1330" s="106" t="s">
        <v>1268</v>
      </c>
      <c r="E1330" s="150">
        <v>211.28</v>
      </c>
      <c r="F1330" s="150">
        <v>0</v>
      </c>
      <c r="G1330" s="150">
        <v>0</v>
      </c>
      <c r="H1330" s="150">
        <v>0</v>
      </c>
      <c r="I1330" s="208">
        <f t="shared" si="22"/>
        <v>211.28</v>
      </c>
      <c r="J1330" s="163" t="str">
        <f>VLOOKUP($C1330,'CEDARS School FRPL'!$C$4:$F$2348,4,FALSE)</f>
        <v>Yes</v>
      </c>
      <c r="K1330" s="140"/>
      <c r="L1330" s="140"/>
      <c r="M1330" s="141">
        <f>VLOOKUP($C1330,'CEDARS School FRPL'!$C$4:$F$2348,3,FALSE)</f>
        <v>0.57530000000000003</v>
      </c>
      <c r="O1330" s="199"/>
      <c r="P1330" s="200"/>
    </row>
    <row r="1331" spans="1:16">
      <c r="A1331" s="112" t="s">
        <v>2440</v>
      </c>
      <c r="B1331" s="112" t="s">
        <v>2992</v>
      </c>
      <c r="C1331" s="106">
        <v>4220</v>
      </c>
      <c r="D1331" s="106" t="s">
        <v>1271</v>
      </c>
      <c r="E1331" s="150">
        <v>291.16000000000003</v>
      </c>
      <c r="F1331" s="150">
        <v>7.3</v>
      </c>
      <c r="G1331" s="150">
        <v>0</v>
      </c>
      <c r="H1331" s="150">
        <v>0</v>
      </c>
      <c r="I1331" s="208">
        <f t="shared" si="22"/>
        <v>298.46000000000004</v>
      </c>
      <c r="J1331" s="163" t="str">
        <f>VLOOKUP($C1331,'CEDARS School FRPL'!$C$4:$F$2348,4,FALSE)</f>
        <v>Yes</v>
      </c>
      <c r="K1331" s="140"/>
      <c r="L1331" s="140"/>
      <c r="M1331" s="141">
        <f>VLOOKUP($C1331,'CEDARS School FRPL'!$C$4:$F$2348,3,FALSE)</f>
        <v>0.5978</v>
      </c>
      <c r="O1331" s="199"/>
      <c r="P1331" s="200"/>
    </row>
    <row r="1332" spans="1:16">
      <c r="A1332" s="112" t="s">
        <v>2440</v>
      </c>
      <c r="B1332" s="112" t="s">
        <v>2992</v>
      </c>
      <c r="C1332" s="106">
        <v>3531</v>
      </c>
      <c r="D1332" s="106" t="s">
        <v>1269</v>
      </c>
      <c r="E1332" s="150">
        <v>156.15</v>
      </c>
      <c r="F1332" s="150">
        <v>0</v>
      </c>
      <c r="G1332" s="150">
        <v>0</v>
      </c>
      <c r="H1332" s="150">
        <v>0</v>
      </c>
      <c r="I1332" s="208">
        <f t="shared" si="22"/>
        <v>156.15</v>
      </c>
      <c r="J1332" s="163" t="str">
        <f>VLOOKUP($C1332,'CEDARS School FRPL'!$C$4:$F$2348,4,FALSE)</f>
        <v>Yes</v>
      </c>
      <c r="K1332" s="140"/>
      <c r="L1332" s="140"/>
      <c r="M1332" s="141">
        <f>VLOOKUP($C1332,'CEDARS School FRPL'!$C$4:$F$2348,3,FALSE)</f>
        <v>0.71220000000000006</v>
      </c>
      <c r="O1332" s="199"/>
      <c r="P1332" s="200"/>
    </row>
    <row r="1333" spans="1:16">
      <c r="A1333" s="112" t="s">
        <v>2440</v>
      </c>
      <c r="B1333" s="112" t="s">
        <v>2992</v>
      </c>
      <c r="C1333" s="106">
        <v>5647</v>
      </c>
      <c r="D1333" s="179" t="s">
        <v>1272</v>
      </c>
      <c r="E1333" s="150">
        <v>139.33000000000001</v>
      </c>
      <c r="F1333" s="150">
        <v>0</v>
      </c>
      <c r="G1333" s="150">
        <v>5.5</v>
      </c>
      <c r="H1333" s="150">
        <v>0</v>
      </c>
      <c r="I1333" s="208">
        <f t="shared" si="22"/>
        <v>144.83000000000001</v>
      </c>
      <c r="J1333" s="163" t="str">
        <f>VLOOKUP($C1333,'CEDARS School FRPL'!$C$4:$F$2348,4,FALSE)</f>
        <v>Yes</v>
      </c>
      <c r="K1333" s="140"/>
      <c r="L1333" s="140"/>
      <c r="M1333" s="141">
        <f>VLOOKUP($C1333,'CEDARS School FRPL'!$C$4:$F$2348,3,FALSE)</f>
        <v>0.70860000000000001</v>
      </c>
      <c r="O1333" s="199"/>
      <c r="P1333" s="200"/>
    </row>
    <row r="1334" spans="1:16">
      <c r="A1334" s="112" t="s">
        <v>2440</v>
      </c>
      <c r="B1334" s="112" t="s">
        <v>2992</v>
      </c>
      <c r="C1334" s="106">
        <v>5179</v>
      </c>
      <c r="D1334" s="106" t="s">
        <v>3190</v>
      </c>
      <c r="E1334" s="150">
        <v>0</v>
      </c>
      <c r="F1334" s="150">
        <v>0</v>
      </c>
      <c r="G1334" s="150">
        <v>0</v>
      </c>
      <c r="H1334" s="150">
        <v>0</v>
      </c>
      <c r="I1334" s="208">
        <f t="shared" si="22"/>
        <v>0</v>
      </c>
      <c r="J1334" s="163" t="str">
        <f>VLOOKUP($C1334,'CEDARS School FRPL'!$C$4:$F$2348,4,FALSE)</f>
        <v>Yes</v>
      </c>
      <c r="K1334" s="140"/>
      <c r="L1334" s="140"/>
      <c r="M1334" s="141">
        <f>VLOOKUP($C1334,'CEDARS School FRPL'!$C$4:$F$2348,3,FALSE)</f>
        <v>0.5</v>
      </c>
      <c r="O1334" s="199"/>
      <c r="P1334" s="200"/>
    </row>
    <row r="1335" spans="1:16">
      <c r="A1335" s="112" t="s">
        <v>2440</v>
      </c>
      <c r="B1335" s="112" t="s">
        <v>2992</v>
      </c>
      <c r="C1335" s="106">
        <v>4039</v>
      </c>
      <c r="D1335" s="106" t="s">
        <v>1270</v>
      </c>
      <c r="E1335" s="150">
        <v>190.5</v>
      </c>
      <c r="F1335" s="150">
        <v>0</v>
      </c>
      <c r="G1335" s="150">
        <v>0</v>
      </c>
      <c r="H1335" s="150">
        <v>0</v>
      </c>
      <c r="I1335" s="208">
        <f t="shared" si="22"/>
        <v>190.5</v>
      </c>
      <c r="J1335" s="163" t="str">
        <f>VLOOKUP($C1335,'CEDARS School FRPL'!$C$4:$F$2348,4,FALSE)</f>
        <v>Yes</v>
      </c>
      <c r="K1335" s="140"/>
      <c r="L1335" s="140"/>
      <c r="M1335" s="141">
        <f>VLOOKUP($C1335,'CEDARS School FRPL'!$C$4:$F$2348,3,FALSE)</f>
        <v>0.71709999999999996</v>
      </c>
      <c r="O1335" s="199"/>
      <c r="P1335" s="200"/>
    </row>
    <row r="1336" spans="1:16">
      <c r="A1336" s="112" t="s">
        <v>2349</v>
      </c>
      <c r="B1336" s="112" t="s">
        <v>2993</v>
      </c>
      <c r="C1336" s="106">
        <v>3025</v>
      </c>
      <c r="D1336" s="106" t="s">
        <v>512</v>
      </c>
      <c r="E1336" s="150">
        <v>316.60000000000002</v>
      </c>
      <c r="F1336" s="150">
        <v>0</v>
      </c>
      <c r="G1336" s="150">
        <v>0</v>
      </c>
      <c r="H1336" s="150">
        <v>0</v>
      </c>
      <c r="I1336" s="208">
        <f t="shared" si="22"/>
        <v>316.60000000000002</v>
      </c>
      <c r="J1336" s="163" t="str">
        <f>VLOOKUP($C1336,'CEDARS School FRPL'!$C$4:$F$2348,4,FALSE)</f>
        <v>Yes</v>
      </c>
      <c r="K1336" s="140"/>
      <c r="L1336" s="140"/>
      <c r="M1336" s="141">
        <f>VLOOKUP($C1336,'CEDARS School FRPL'!$C$4:$F$2348,3,FALSE)</f>
        <v>0.78710000000000002</v>
      </c>
      <c r="O1336" s="199"/>
      <c r="P1336" s="200"/>
    </row>
    <row r="1337" spans="1:16">
      <c r="A1337" s="112" t="s">
        <v>2349</v>
      </c>
      <c r="B1337" s="112" t="s">
        <v>2993</v>
      </c>
      <c r="C1337" s="106">
        <v>3024</v>
      </c>
      <c r="D1337" s="106" t="s">
        <v>511</v>
      </c>
      <c r="E1337" s="150">
        <v>257.58</v>
      </c>
      <c r="F1337" s="150">
        <v>22.96</v>
      </c>
      <c r="G1337" s="150">
        <v>0.9</v>
      </c>
      <c r="H1337" s="150">
        <v>0</v>
      </c>
      <c r="I1337" s="208">
        <f t="shared" si="22"/>
        <v>281.43999999999994</v>
      </c>
      <c r="J1337" s="163" t="str">
        <f>VLOOKUP($C1337,'CEDARS School FRPL'!$C$4:$F$2348,4,FALSE)</f>
        <v>Yes</v>
      </c>
      <c r="K1337" s="140"/>
      <c r="L1337" s="140"/>
      <c r="M1337" s="141">
        <f>VLOOKUP($C1337,'CEDARS School FRPL'!$C$4:$F$2348,3,FALSE)</f>
        <v>0.79339999999999999</v>
      </c>
      <c r="O1337" s="199"/>
      <c r="P1337" s="200"/>
    </row>
    <row r="1338" spans="1:16">
      <c r="A1338" s="112" t="s">
        <v>2421</v>
      </c>
      <c r="B1338" s="112" t="s">
        <v>2994</v>
      </c>
      <c r="C1338" s="106">
        <v>2443</v>
      </c>
      <c r="D1338" s="106" t="s">
        <v>1198</v>
      </c>
      <c r="E1338" s="150">
        <v>103.37</v>
      </c>
      <c r="F1338" s="150">
        <v>2.74</v>
      </c>
      <c r="G1338" s="150">
        <v>0</v>
      </c>
      <c r="H1338" s="150">
        <v>0</v>
      </c>
      <c r="I1338" s="208">
        <f t="shared" si="22"/>
        <v>106.11</v>
      </c>
      <c r="J1338" s="163" t="str">
        <f>VLOOKUP($C1338,'CEDARS School FRPL'!$C$4:$F$2348,4,FALSE)</f>
        <v>No</v>
      </c>
      <c r="K1338" s="140"/>
      <c r="L1338" s="140"/>
      <c r="M1338" s="141">
        <f>VLOOKUP($C1338,'CEDARS School FRPL'!$C$4:$F$2348,3,FALSE)</f>
        <v>0.39710000000000001</v>
      </c>
      <c r="O1338" s="199"/>
      <c r="P1338" s="200"/>
    </row>
    <row r="1339" spans="1:16">
      <c r="A1339" s="112" t="s">
        <v>2421</v>
      </c>
      <c r="B1339" s="112" t="s">
        <v>2994</v>
      </c>
      <c r="C1339" s="106">
        <v>2769</v>
      </c>
      <c r="D1339" s="106" t="s">
        <v>1199</v>
      </c>
      <c r="E1339" s="150">
        <v>100.1</v>
      </c>
      <c r="F1339" s="150">
        <v>0</v>
      </c>
      <c r="G1339" s="150">
        <v>0</v>
      </c>
      <c r="H1339" s="150">
        <v>0</v>
      </c>
      <c r="I1339" s="208">
        <f t="shared" si="22"/>
        <v>100.1</v>
      </c>
      <c r="J1339" s="163" t="str">
        <f>VLOOKUP($C1339,'CEDARS School FRPL'!$C$4:$F$2348,4,FALSE)</f>
        <v>Yes</v>
      </c>
      <c r="K1339" s="140"/>
      <c r="L1339" s="140"/>
      <c r="M1339" s="141">
        <f>VLOOKUP($C1339,'CEDARS School FRPL'!$C$4:$F$2348,3,FALSE)</f>
        <v>0.55840000000000001</v>
      </c>
      <c r="O1339" s="199"/>
      <c r="P1339" s="200"/>
    </row>
    <row r="1340" spans="1:16">
      <c r="A1340" s="112" t="s">
        <v>2434</v>
      </c>
      <c r="B1340" s="112" t="s">
        <v>2995</v>
      </c>
      <c r="C1340" s="106">
        <v>2539</v>
      </c>
      <c r="D1340" s="106" t="s">
        <v>1246</v>
      </c>
      <c r="E1340" s="150">
        <v>434.7</v>
      </c>
      <c r="F1340" s="150">
        <v>0</v>
      </c>
      <c r="G1340" s="150">
        <v>0</v>
      </c>
      <c r="H1340" s="150">
        <v>0</v>
      </c>
      <c r="I1340" s="208">
        <f t="shared" si="22"/>
        <v>434.7</v>
      </c>
      <c r="J1340" s="163" t="str">
        <f>VLOOKUP($C1340,'CEDARS School FRPL'!$C$4:$F$2348,4,FALSE)</f>
        <v>Yes</v>
      </c>
      <c r="K1340" s="140"/>
      <c r="L1340" s="140"/>
      <c r="M1340" s="141">
        <f>VLOOKUP($C1340,'CEDARS School FRPL'!$C$4:$F$2348,3,FALSE)</f>
        <v>0.63360000000000005</v>
      </c>
      <c r="O1340" s="199"/>
      <c r="P1340" s="200"/>
    </row>
    <row r="1341" spans="1:16">
      <c r="A1341" s="112" t="s">
        <v>2434</v>
      </c>
      <c r="B1341" s="112" t="s">
        <v>2995</v>
      </c>
      <c r="C1341" s="106">
        <v>1980</v>
      </c>
      <c r="D1341" s="106" t="s">
        <v>1243</v>
      </c>
      <c r="E1341" s="150">
        <v>13.6</v>
      </c>
      <c r="F1341" s="150">
        <v>0</v>
      </c>
      <c r="G1341" s="150">
        <v>0</v>
      </c>
      <c r="H1341" s="150">
        <v>0</v>
      </c>
      <c r="I1341" s="208">
        <f t="shared" si="22"/>
        <v>13.6</v>
      </c>
      <c r="J1341" s="163" t="str">
        <f>VLOOKUP($C1341,'CEDARS School FRPL'!$C$4:$F$2348,4,FALSE)</f>
        <v>Yes</v>
      </c>
      <c r="K1341" s="140"/>
      <c r="L1341" s="140"/>
      <c r="M1341" s="141">
        <f>VLOOKUP($C1341,'CEDARS School FRPL'!$C$4:$F$2348,3,FALSE)</f>
        <v>0.77429999999999999</v>
      </c>
      <c r="O1341" s="199"/>
      <c r="P1341" s="200"/>
    </row>
    <row r="1342" spans="1:16">
      <c r="A1342" s="112" t="s">
        <v>2434</v>
      </c>
      <c r="B1342" s="112" t="s">
        <v>2995</v>
      </c>
      <c r="C1342" s="106">
        <v>2246</v>
      </c>
      <c r="D1342" s="106" t="s">
        <v>1245</v>
      </c>
      <c r="E1342" s="150">
        <v>264.81</v>
      </c>
      <c r="F1342" s="150">
        <v>31.23</v>
      </c>
      <c r="G1342" s="150">
        <v>0</v>
      </c>
      <c r="H1342" s="150">
        <v>0</v>
      </c>
      <c r="I1342" s="208">
        <f t="shared" si="22"/>
        <v>296.04000000000002</v>
      </c>
      <c r="J1342" s="163" t="str">
        <f>VLOOKUP($C1342,'CEDARS School FRPL'!$C$4:$F$2348,4,FALSE)</f>
        <v>No</v>
      </c>
      <c r="K1342" s="140"/>
      <c r="L1342" s="140"/>
      <c r="M1342" s="141">
        <f>VLOOKUP($C1342,'CEDARS School FRPL'!$C$4:$F$2348,3,FALSE)</f>
        <v>0.49340000000000001</v>
      </c>
      <c r="O1342" s="199"/>
      <c r="P1342" s="200"/>
    </row>
    <row r="1343" spans="1:16">
      <c r="A1343" s="112" t="s">
        <v>2434</v>
      </c>
      <c r="B1343" s="112" t="s">
        <v>2995</v>
      </c>
      <c r="C1343" s="106">
        <v>2245</v>
      </c>
      <c r="D1343" s="106" t="s">
        <v>1244</v>
      </c>
      <c r="E1343" s="150">
        <v>259.18</v>
      </c>
      <c r="F1343" s="150">
        <v>0</v>
      </c>
      <c r="G1343" s="150">
        <v>0</v>
      </c>
      <c r="H1343" s="150">
        <v>0</v>
      </c>
      <c r="I1343" s="208">
        <f t="shared" si="22"/>
        <v>259.18</v>
      </c>
      <c r="J1343" s="163" t="str">
        <f>VLOOKUP($C1343,'CEDARS School FRPL'!$C$4:$F$2348,4,FALSE)</f>
        <v>Yes</v>
      </c>
      <c r="K1343" s="140"/>
      <c r="L1343" s="140"/>
      <c r="M1343" s="141">
        <f>VLOOKUP($C1343,'CEDARS School FRPL'!$C$4:$F$2348,3,FALSE)</f>
        <v>0.59570000000000001</v>
      </c>
      <c r="O1343" s="199"/>
      <c r="P1343" s="200"/>
    </row>
    <row r="1344" spans="1:16">
      <c r="A1344" s="112" t="s">
        <v>2434</v>
      </c>
      <c r="B1344" s="112" t="s">
        <v>2995</v>
      </c>
      <c r="C1344" s="106">
        <v>5151</v>
      </c>
      <c r="D1344" s="106" t="s">
        <v>1247</v>
      </c>
      <c r="E1344" s="150">
        <v>77.98</v>
      </c>
      <c r="F1344" s="150">
        <v>0.7</v>
      </c>
      <c r="G1344" s="150">
        <v>0</v>
      </c>
      <c r="H1344" s="150">
        <v>0</v>
      </c>
      <c r="I1344" s="208">
        <f t="shared" si="22"/>
        <v>78.680000000000007</v>
      </c>
      <c r="J1344" s="163" t="str">
        <f>VLOOKUP($C1344,'CEDARS School FRPL'!$C$4:$F$2348,4,FALSE)</f>
        <v>Yes</v>
      </c>
      <c r="K1344" s="140"/>
      <c r="L1344" s="140"/>
      <c r="M1344" s="141">
        <f>VLOOKUP($C1344,'CEDARS School FRPL'!$C$4:$F$2348,3,FALSE)</f>
        <v>0.75190000000000001</v>
      </c>
      <c r="O1344" s="199"/>
      <c r="P1344" s="200"/>
    </row>
    <row r="1345" spans="1:16">
      <c r="A1345" s="112" t="s">
        <v>2529</v>
      </c>
      <c r="B1345" s="112" t="s">
        <v>2996</v>
      </c>
      <c r="C1345" s="106">
        <v>1768</v>
      </c>
      <c r="D1345" s="106" t="s">
        <v>2016</v>
      </c>
      <c r="E1345" s="150">
        <v>150.03</v>
      </c>
      <c r="F1345" s="150">
        <v>9.25</v>
      </c>
      <c r="G1345" s="150">
        <v>0</v>
      </c>
      <c r="H1345" s="150">
        <v>0</v>
      </c>
      <c r="I1345" s="208">
        <f t="shared" si="22"/>
        <v>159.28</v>
      </c>
      <c r="J1345" s="163" t="str">
        <f>VLOOKUP($C1345,'CEDARS School FRPL'!$C$4:$F$2348,4,FALSE)</f>
        <v>No</v>
      </c>
      <c r="K1345" s="140"/>
      <c r="L1345" s="140"/>
      <c r="M1345" s="141">
        <f>VLOOKUP($C1345,'CEDARS School FRPL'!$C$4:$F$2348,3,FALSE)</f>
        <v>0.3049</v>
      </c>
      <c r="O1345" s="199"/>
      <c r="P1345" s="200"/>
    </row>
    <row r="1346" spans="1:16">
      <c r="A1346" s="112" t="s">
        <v>2529</v>
      </c>
      <c r="B1346" s="112" t="s">
        <v>2996</v>
      </c>
      <c r="C1346" s="106">
        <v>2487</v>
      </c>
      <c r="D1346" s="106" t="s">
        <v>2017</v>
      </c>
      <c r="E1346" s="150">
        <v>179.79</v>
      </c>
      <c r="F1346" s="150">
        <v>0</v>
      </c>
      <c r="G1346" s="150">
        <v>0</v>
      </c>
      <c r="H1346" s="150">
        <v>0</v>
      </c>
      <c r="I1346" s="208">
        <f t="shared" si="22"/>
        <v>179.79</v>
      </c>
      <c r="J1346" s="163" t="str">
        <f>VLOOKUP($C1346,'CEDARS School FRPL'!$C$4:$F$2348,4,FALSE)</f>
        <v>No</v>
      </c>
      <c r="K1346" s="140"/>
      <c r="L1346" s="140"/>
      <c r="M1346" s="141">
        <f>VLOOKUP($C1346,'CEDARS School FRPL'!$C$4:$F$2348,3,FALSE)</f>
        <v>0.14610000000000001</v>
      </c>
      <c r="O1346" s="199"/>
      <c r="P1346" s="200"/>
    </row>
    <row r="1347" spans="1:16">
      <c r="A1347" s="112" t="s">
        <v>2529</v>
      </c>
      <c r="B1347" s="112" t="s">
        <v>2996</v>
      </c>
      <c r="C1347" s="106">
        <v>3960</v>
      </c>
      <c r="D1347" s="106" t="s">
        <v>2023</v>
      </c>
      <c r="E1347" s="150">
        <v>1206.03</v>
      </c>
      <c r="F1347" s="150">
        <v>153.82</v>
      </c>
      <c r="G1347" s="150">
        <v>0</v>
      </c>
      <c r="H1347" s="150">
        <v>0</v>
      </c>
      <c r="I1347" s="208">
        <f t="shared" si="22"/>
        <v>1359.85</v>
      </c>
      <c r="J1347" s="163" t="str">
        <f>VLOOKUP($C1347,'CEDARS School FRPL'!$C$4:$F$2348,4,FALSE)</f>
        <v>No</v>
      </c>
      <c r="K1347" s="140"/>
      <c r="L1347" s="140"/>
      <c r="M1347" s="141">
        <f>VLOOKUP($C1347,'CEDARS School FRPL'!$C$4:$F$2348,3,FALSE)</f>
        <v>0.316</v>
      </c>
      <c r="O1347" s="199"/>
      <c r="P1347" s="200"/>
    </row>
    <row r="1348" spans="1:16">
      <c r="A1348" s="112" t="s">
        <v>2529</v>
      </c>
      <c r="B1348" s="112" t="s">
        <v>2996</v>
      </c>
      <c r="C1348" s="106">
        <v>4367</v>
      </c>
      <c r="D1348" s="106" t="s">
        <v>2024</v>
      </c>
      <c r="E1348" s="150">
        <v>484.52</v>
      </c>
      <c r="F1348" s="150">
        <v>0</v>
      </c>
      <c r="G1348" s="150">
        <v>0</v>
      </c>
      <c r="H1348" s="150">
        <v>0</v>
      </c>
      <c r="I1348" s="208">
        <f t="shared" ref="I1348:I1411" si="23">SUM(E1348:H1348)</f>
        <v>484.52</v>
      </c>
      <c r="J1348" s="163" t="str">
        <f>VLOOKUP($C1348,'CEDARS School FRPL'!$C$4:$F$2348,4,FALSE)</f>
        <v>No</v>
      </c>
      <c r="K1348" s="140"/>
      <c r="L1348" s="140"/>
      <c r="M1348" s="141">
        <f>VLOOKUP($C1348,'CEDARS School FRPL'!$C$4:$F$2348,3,FALSE)</f>
        <v>0.15509999999999999</v>
      </c>
      <c r="O1348" s="199"/>
      <c r="P1348" s="200"/>
    </row>
    <row r="1349" spans="1:16">
      <c r="A1349" s="112" t="s">
        <v>2529</v>
      </c>
      <c r="B1349" s="112" t="s">
        <v>2996</v>
      </c>
      <c r="C1349" s="106">
        <v>2448</v>
      </c>
      <c r="D1349" s="106" t="s">
        <v>1605</v>
      </c>
      <c r="E1349" s="150">
        <v>325.2</v>
      </c>
      <c r="F1349" s="150">
        <v>0</v>
      </c>
      <c r="G1349" s="150">
        <v>0</v>
      </c>
      <c r="H1349" s="150">
        <v>0</v>
      </c>
      <c r="I1349" s="208">
        <f t="shared" si="23"/>
        <v>325.2</v>
      </c>
      <c r="J1349" s="163" t="str">
        <f>VLOOKUP($C1349,'CEDARS School FRPL'!$C$4:$F$2348,4,FALSE)</f>
        <v>Yes</v>
      </c>
      <c r="K1349" s="140"/>
      <c r="L1349" s="140"/>
      <c r="M1349" s="141">
        <f>VLOOKUP($C1349,'CEDARS School FRPL'!$C$4:$F$2348,3,FALSE)</f>
        <v>0.63339999999999996</v>
      </c>
      <c r="O1349" s="199"/>
      <c r="P1349" s="200"/>
    </row>
    <row r="1350" spans="1:16">
      <c r="A1350" s="112" t="s">
        <v>2529</v>
      </c>
      <c r="B1350" s="112" t="s">
        <v>2996</v>
      </c>
      <c r="C1350" s="106">
        <v>3133</v>
      </c>
      <c r="D1350" s="106" t="s">
        <v>198</v>
      </c>
      <c r="E1350" s="150">
        <v>474.55</v>
      </c>
      <c r="F1350" s="150">
        <v>0</v>
      </c>
      <c r="G1350" s="150">
        <v>0</v>
      </c>
      <c r="H1350" s="150">
        <v>0</v>
      </c>
      <c r="I1350" s="208">
        <f t="shared" si="23"/>
        <v>474.55</v>
      </c>
      <c r="J1350" s="163" t="str">
        <f>VLOOKUP($C1350,'CEDARS School FRPL'!$C$4:$F$2348,4,FALSE)</f>
        <v>No</v>
      </c>
      <c r="K1350" s="140"/>
      <c r="L1350" s="140"/>
      <c r="M1350" s="141">
        <f>VLOOKUP($C1350,'CEDARS School FRPL'!$C$4:$F$2348,3,FALSE)</f>
        <v>0.44</v>
      </c>
      <c r="O1350" s="199"/>
      <c r="P1350" s="200"/>
    </row>
    <row r="1351" spans="1:16">
      <c r="A1351" s="112" t="s">
        <v>2529</v>
      </c>
      <c r="B1351" s="112" t="s">
        <v>2996</v>
      </c>
      <c r="C1351" s="106">
        <v>4472</v>
      </c>
      <c r="D1351" s="106" t="s">
        <v>2026</v>
      </c>
      <c r="E1351" s="150">
        <v>460.6</v>
      </c>
      <c r="F1351" s="150">
        <v>0</v>
      </c>
      <c r="G1351" s="150">
        <v>0</v>
      </c>
      <c r="H1351" s="150">
        <v>0</v>
      </c>
      <c r="I1351" s="208">
        <f t="shared" si="23"/>
        <v>460.6</v>
      </c>
      <c r="J1351" s="163" t="str">
        <f>VLOOKUP($C1351,'CEDARS School FRPL'!$C$4:$F$2348,4,FALSE)</f>
        <v>No</v>
      </c>
      <c r="K1351" s="140"/>
      <c r="L1351" s="140"/>
      <c r="M1351" s="141">
        <f>VLOOKUP($C1351,'CEDARS School FRPL'!$C$4:$F$2348,3,FALSE)</f>
        <v>0.47799999999999998</v>
      </c>
      <c r="O1351" s="199"/>
      <c r="P1351" s="200"/>
    </row>
    <row r="1352" spans="1:16">
      <c r="A1352" s="112" t="s">
        <v>2529</v>
      </c>
      <c r="B1352" s="112" t="s">
        <v>2996</v>
      </c>
      <c r="C1352" s="106">
        <v>3540</v>
      </c>
      <c r="D1352" s="106" t="s">
        <v>2021</v>
      </c>
      <c r="E1352" s="150">
        <v>342.32</v>
      </c>
      <c r="F1352" s="150">
        <v>0</v>
      </c>
      <c r="G1352" s="150">
        <v>0</v>
      </c>
      <c r="H1352" s="150">
        <v>0</v>
      </c>
      <c r="I1352" s="208">
        <f t="shared" si="23"/>
        <v>342.32</v>
      </c>
      <c r="J1352" s="163" t="str">
        <f>VLOOKUP($C1352,'CEDARS School FRPL'!$C$4:$F$2348,4,FALSE)</f>
        <v>Yes</v>
      </c>
      <c r="K1352" s="140"/>
      <c r="L1352" s="140"/>
      <c r="M1352" s="141">
        <f>VLOOKUP($C1352,'CEDARS School FRPL'!$C$4:$F$2348,3,FALSE)</f>
        <v>0.59219999999999995</v>
      </c>
      <c r="O1352" s="199"/>
      <c r="P1352" s="200"/>
    </row>
    <row r="1353" spans="1:16">
      <c r="A1353" s="112" t="s">
        <v>2529</v>
      </c>
      <c r="B1353" s="112" t="s">
        <v>2996</v>
      </c>
      <c r="C1353" s="106">
        <v>2342</v>
      </c>
      <c r="D1353" s="106" t="s">
        <v>50</v>
      </c>
      <c r="E1353" s="150">
        <v>266.68</v>
      </c>
      <c r="F1353" s="150">
        <v>0</v>
      </c>
      <c r="G1353" s="150">
        <v>0</v>
      </c>
      <c r="H1353" s="150">
        <v>0</v>
      </c>
      <c r="I1353" s="208">
        <f t="shared" si="23"/>
        <v>266.68</v>
      </c>
      <c r="J1353" s="163" t="str">
        <f>VLOOKUP($C1353,'CEDARS School FRPL'!$C$4:$F$2348,4,FALSE)</f>
        <v>No</v>
      </c>
      <c r="K1353" s="140"/>
      <c r="L1353" s="140"/>
      <c r="M1353" s="141">
        <f>VLOOKUP($C1353,'CEDARS School FRPL'!$C$4:$F$2348,3,FALSE)</f>
        <v>0.25940000000000002</v>
      </c>
      <c r="O1353" s="199"/>
      <c r="P1353" s="200"/>
    </row>
    <row r="1354" spans="1:16">
      <c r="A1354" s="112" t="s">
        <v>2529</v>
      </c>
      <c r="B1354" s="112" t="s">
        <v>2996</v>
      </c>
      <c r="C1354" s="106">
        <v>3066</v>
      </c>
      <c r="D1354" s="106" t="s">
        <v>2019</v>
      </c>
      <c r="E1354" s="150">
        <v>237.9</v>
      </c>
      <c r="F1354" s="150">
        <v>0</v>
      </c>
      <c r="G1354" s="150">
        <v>0</v>
      </c>
      <c r="H1354" s="150">
        <v>0</v>
      </c>
      <c r="I1354" s="208">
        <f t="shared" si="23"/>
        <v>237.9</v>
      </c>
      <c r="J1354" s="163" t="str">
        <f>VLOOKUP($C1354,'CEDARS School FRPL'!$C$4:$F$2348,4,FALSE)</f>
        <v>No</v>
      </c>
      <c r="K1354" s="140"/>
      <c r="L1354" s="140"/>
      <c r="M1354" s="141">
        <f>VLOOKUP($C1354,'CEDARS School FRPL'!$C$4:$F$2348,3,FALSE)</f>
        <v>0.40989999999999999</v>
      </c>
      <c r="O1354" s="199"/>
      <c r="P1354" s="200"/>
    </row>
    <row r="1355" spans="1:16">
      <c r="A1355" s="112" t="s">
        <v>2529</v>
      </c>
      <c r="B1355" s="112" t="s">
        <v>2996</v>
      </c>
      <c r="C1355" s="106">
        <v>4458</v>
      </c>
      <c r="D1355" s="106" t="s">
        <v>2025</v>
      </c>
      <c r="E1355" s="150">
        <v>303.32</v>
      </c>
      <c r="F1355" s="150">
        <v>0</v>
      </c>
      <c r="G1355" s="150">
        <v>0</v>
      </c>
      <c r="H1355" s="150">
        <v>0</v>
      </c>
      <c r="I1355" s="208">
        <f t="shared" si="23"/>
        <v>303.32</v>
      </c>
      <c r="J1355" s="163" t="str">
        <f>VLOOKUP($C1355,'CEDARS School FRPL'!$C$4:$F$2348,4,FALSE)</f>
        <v>No</v>
      </c>
      <c r="K1355" s="140"/>
      <c r="L1355" s="140"/>
      <c r="M1355" s="141">
        <f>VLOOKUP($C1355,'CEDARS School FRPL'!$C$4:$F$2348,3,FALSE)</f>
        <v>0.28810000000000002</v>
      </c>
      <c r="O1355" s="199"/>
      <c r="P1355" s="200"/>
    </row>
    <row r="1356" spans="1:16">
      <c r="A1356" s="112" t="s">
        <v>2529</v>
      </c>
      <c r="B1356" s="112" t="s">
        <v>2996</v>
      </c>
      <c r="C1356" s="106">
        <v>2621</v>
      </c>
      <c r="D1356" s="106" t="s">
        <v>2018</v>
      </c>
      <c r="E1356" s="150">
        <v>329.32</v>
      </c>
      <c r="F1356" s="150">
        <v>0</v>
      </c>
      <c r="G1356" s="150">
        <v>0</v>
      </c>
      <c r="H1356" s="150">
        <v>0</v>
      </c>
      <c r="I1356" s="208">
        <f t="shared" si="23"/>
        <v>329.32</v>
      </c>
      <c r="J1356" s="163" t="str">
        <f>VLOOKUP($C1356,'CEDARS School FRPL'!$C$4:$F$2348,4,FALSE)</f>
        <v>No</v>
      </c>
      <c r="K1356" s="140"/>
      <c r="L1356" s="140"/>
      <c r="M1356" s="141">
        <f>VLOOKUP($C1356,'CEDARS School FRPL'!$C$4:$F$2348,3,FALSE)</f>
        <v>0.3014</v>
      </c>
      <c r="O1356" s="199"/>
      <c r="P1356" s="200"/>
    </row>
    <row r="1357" spans="1:16">
      <c r="A1357" s="112" t="s">
        <v>2529</v>
      </c>
      <c r="B1357" s="112" t="s">
        <v>2996</v>
      </c>
      <c r="C1357" s="106">
        <v>3132</v>
      </c>
      <c r="D1357" s="106" t="s">
        <v>2020</v>
      </c>
      <c r="E1357" s="150">
        <v>1654.82</v>
      </c>
      <c r="F1357" s="150">
        <v>193.85</v>
      </c>
      <c r="G1357" s="150">
        <v>0</v>
      </c>
      <c r="H1357" s="150">
        <v>0</v>
      </c>
      <c r="I1357" s="208">
        <f t="shared" si="23"/>
        <v>1848.6699999999998</v>
      </c>
      <c r="J1357" s="163" t="str">
        <f>VLOOKUP($C1357,'CEDARS School FRPL'!$C$4:$F$2348,4,FALSE)</f>
        <v>No</v>
      </c>
      <c r="K1357" s="140"/>
      <c r="L1357" s="140"/>
      <c r="M1357" s="141">
        <f>VLOOKUP($C1357,'CEDARS School FRPL'!$C$4:$F$2348,3,FALSE)</f>
        <v>0.17430000000000001</v>
      </c>
      <c r="O1357" s="199"/>
      <c r="P1357" s="200"/>
    </row>
    <row r="1358" spans="1:16">
      <c r="A1358" s="112" t="s">
        <v>2529</v>
      </c>
      <c r="B1358" s="112" t="s">
        <v>2996</v>
      </c>
      <c r="C1358" s="106">
        <v>5078</v>
      </c>
      <c r="D1358" s="106" t="s">
        <v>2028</v>
      </c>
      <c r="E1358" s="150">
        <v>263.33999999999997</v>
      </c>
      <c r="F1358" s="150">
        <v>26.86</v>
      </c>
      <c r="G1358" s="150">
        <v>43.32</v>
      </c>
      <c r="H1358" s="150">
        <v>0</v>
      </c>
      <c r="I1358" s="208">
        <f t="shared" si="23"/>
        <v>333.52</v>
      </c>
      <c r="J1358" s="163" t="str">
        <f>VLOOKUP($C1358,'CEDARS School FRPL'!$C$4:$F$2348,4,FALSE)</f>
        <v>No</v>
      </c>
      <c r="K1358" s="140"/>
      <c r="L1358" s="140"/>
      <c r="M1358" s="141">
        <f>VLOOKUP($C1358,'CEDARS School FRPL'!$C$4:$F$2348,3,FALSE)</f>
        <v>0.30280000000000001</v>
      </c>
      <c r="O1358" s="199"/>
      <c r="P1358" s="200"/>
    </row>
    <row r="1359" spans="1:16">
      <c r="A1359" s="112" t="s">
        <v>2529</v>
      </c>
      <c r="B1359" s="112" t="s">
        <v>2996</v>
      </c>
      <c r="C1359" s="106">
        <v>5248</v>
      </c>
      <c r="D1359" s="106" t="s">
        <v>2029</v>
      </c>
      <c r="E1359" s="150">
        <v>171.3</v>
      </c>
      <c r="F1359" s="150">
        <v>0</v>
      </c>
      <c r="G1359" s="150">
        <v>0</v>
      </c>
      <c r="H1359" s="150">
        <v>0</v>
      </c>
      <c r="I1359" s="208">
        <f t="shared" si="23"/>
        <v>171.3</v>
      </c>
      <c r="J1359" s="163" t="str">
        <f>VLOOKUP($C1359,'CEDARS School FRPL'!$C$4:$F$2348,4,FALSE)</f>
        <v>No</v>
      </c>
      <c r="K1359" s="140"/>
      <c r="L1359" s="140"/>
      <c r="M1359" s="141">
        <f>VLOOKUP($C1359,'CEDARS School FRPL'!$C$4:$F$2348,3,FALSE)</f>
        <v>0.20910000000000001</v>
      </c>
      <c r="O1359" s="199"/>
      <c r="P1359" s="200"/>
    </row>
    <row r="1360" spans="1:16">
      <c r="A1360" s="112" t="s">
        <v>2529</v>
      </c>
      <c r="B1360" s="112" t="s">
        <v>2996</v>
      </c>
      <c r="C1360" s="106">
        <v>3697</v>
      </c>
      <c r="D1360" s="106" t="s">
        <v>244</v>
      </c>
      <c r="E1360" s="150">
        <v>389.68</v>
      </c>
      <c r="F1360" s="150">
        <v>0</v>
      </c>
      <c r="G1360" s="150">
        <v>0</v>
      </c>
      <c r="H1360" s="150">
        <v>0</v>
      </c>
      <c r="I1360" s="208">
        <f t="shared" si="23"/>
        <v>389.68</v>
      </c>
      <c r="J1360" s="163" t="str">
        <f>VLOOKUP($C1360,'CEDARS School FRPL'!$C$4:$F$2348,4,FALSE)</f>
        <v>No</v>
      </c>
      <c r="K1360" s="140"/>
      <c r="L1360" s="140"/>
      <c r="M1360" s="141">
        <f>VLOOKUP($C1360,'CEDARS School FRPL'!$C$4:$F$2348,3,FALSE)</f>
        <v>0.16120000000000001</v>
      </c>
      <c r="O1360" s="199"/>
      <c r="P1360" s="200"/>
    </row>
    <row r="1361" spans="1:16">
      <c r="A1361" s="112" t="s">
        <v>2529</v>
      </c>
      <c r="B1361" s="112" t="s">
        <v>2996</v>
      </c>
      <c r="C1361" s="106">
        <v>3696</v>
      </c>
      <c r="D1361" s="106" t="s">
        <v>2022</v>
      </c>
      <c r="E1361" s="150">
        <v>414.83</v>
      </c>
      <c r="F1361" s="150">
        <v>0</v>
      </c>
      <c r="G1361" s="150">
        <v>0</v>
      </c>
      <c r="H1361" s="150">
        <v>0</v>
      </c>
      <c r="I1361" s="208">
        <f t="shared" si="23"/>
        <v>414.83</v>
      </c>
      <c r="J1361" s="163" t="str">
        <f>VLOOKUP($C1361,'CEDARS School FRPL'!$C$4:$F$2348,4,FALSE)</f>
        <v>No</v>
      </c>
      <c r="K1361" s="140"/>
      <c r="L1361" s="140"/>
      <c r="M1361" s="141">
        <f>VLOOKUP($C1361,'CEDARS School FRPL'!$C$4:$F$2348,3,FALSE)</f>
        <v>0.36459999999999998</v>
      </c>
      <c r="O1361" s="199"/>
      <c r="P1361" s="200"/>
    </row>
    <row r="1362" spans="1:16">
      <c r="A1362" s="112" t="s">
        <v>2529</v>
      </c>
      <c r="B1362" s="112" t="s">
        <v>2996</v>
      </c>
      <c r="C1362" s="106">
        <v>2778</v>
      </c>
      <c r="D1362" s="106" t="s">
        <v>144</v>
      </c>
      <c r="E1362" s="150">
        <v>369.16</v>
      </c>
      <c r="F1362" s="150">
        <v>0</v>
      </c>
      <c r="G1362" s="150">
        <v>0</v>
      </c>
      <c r="H1362" s="150">
        <v>0</v>
      </c>
      <c r="I1362" s="208">
        <f t="shared" si="23"/>
        <v>369.16</v>
      </c>
      <c r="J1362" s="163" t="str">
        <f>VLOOKUP($C1362,'CEDARS School FRPL'!$C$4:$F$2348,4,FALSE)</f>
        <v>No</v>
      </c>
      <c r="K1362" s="140"/>
      <c r="L1362" s="140"/>
      <c r="M1362" s="141">
        <f>VLOOKUP($C1362,'CEDARS School FRPL'!$C$4:$F$2348,3,FALSE)</f>
        <v>0.35549999999999998</v>
      </c>
      <c r="O1362" s="199"/>
      <c r="P1362" s="200"/>
    </row>
    <row r="1363" spans="1:16">
      <c r="A1363" s="112" t="s">
        <v>2529</v>
      </c>
      <c r="B1363" s="112" t="s">
        <v>2996</v>
      </c>
      <c r="C1363" s="106">
        <v>4473</v>
      </c>
      <c r="D1363" s="106" t="s">
        <v>2027</v>
      </c>
      <c r="E1363" s="150">
        <v>413.3</v>
      </c>
      <c r="F1363" s="150">
        <v>0</v>
      </c>
      <c r="G1363" s="150">
        <v>0</v>
      </c>
      <c r="H1363" s="150">
        <v>0</v>
      </c>
      <c r="I1363" s="208">
        <f t="shared" si="23"/>
        <v>413.3</v>
      </c>
      <c r="J1363" s="163" t="str">
        <f>VLOOKUP($C1363,'CEDARS School FRPL'!$C$4:$F$2348,4,FALSE)</f>
        <v>No</v>
      </c>
      <c r="K1363" s="140"/>
      <c r="L1363" s="140"/>
      <c r="M1363" s="141">
        <f>VLOOKUP($C1363,'CEDARS School FRPL'!$C$4:$F$2348,3,FALSE)</f>
        <v>0.37430000000000002</v>
      </c>
      <c r="O1363" s="199"/>
      <c r="P1363" s="200"/>
    </row>
    <row r="1364" spans="1:16">
      <c r="A1364" s="112" t="s">
        <v>2529</v>
      </c>
      <c r="B1364" s="112" t="s">
        <v>2996</v>
      </c>
      <c r="C1364" s="106">
        <v>3711</v>
      </c>
      <c r="D1364" s="106" t="s">
        <v>634</v>
      </c>
      <c r="E1364" s="150">
        <v>779.73</v>
      </c>
      <c r="F1364" s="150">
        <v>0</v>
      </c>
      <c r="G1364" s="150">
        <v>0</v>
      </c>
      <c r="H1364" s="150">
        <v>0</v>
      </c>
      <c r="I1364" s="208">
        <f t="shared" si="23"/>
        <v>779.73</v>
      </c>
      <c r="J1364" s="163" t="str">
        <f>VLOOKUP($C1364,'CEDARS School FRPL'!$C$4:$F$2348,4,FALSE)</f>
        <v>No</v>
      </c>
      <c r="K1364" s="140"/>
      <c r="L1364" s="140"/>
      <c r="M1364" s="141">
        <f>VLOOKUP($C1364,'CEDARS School FRPL'!$C$4:$F$2348,3,FALSE)</f>
        <v>0.1825</v>
      </c>
      <c r="O1364" s="199"/>
      <c r="P1364" s="200"/>
    </row>
    <row r="1365" spans="1:16">
      <c r="A1365" s="112" t="s">
        <v>2433</v>
      </c>
      <c r="B1365" s="112" t="s">
        <v>2997</v>
      </c>
      <c r="C1365" s="106">
        <v>3051</v>
      </c>
      <c r="D1365" s="106" t="s">
        <v>1235</v>
      </c>
      <c r="E1365" s="150">
        <v>355</v>
      </c>
      <c r="F1365" s="150">
        <v>0</v>
      </c>
      <c r="G1365" s="150">
        <v>0</v>
      </c>
      <c r="H1365" s="150">
        <v>0</v>
      </c>
      <c r="I1365" s="208">
        <f t="shared" si="23"/>
        <v>355</v>
      </c>
      <c r="J1365" s="163" t="str">
        <f>VLOOKUP($C1365,'CEDARS School FRPL'!$C$4:$F$2348,4,FALSE)</f>
        <v>Yes</v>
      </c>
      <c r="K1365" s="140"/>
      <c r="L1365" s="140"/>
      <c r="M1365" s="141">
        <f>VLOOKUP($C1365,'CEDARS School FRPL'!$C$4:$F$2348,3,FALSE)</f>
        <v>0.76129999999999998</v>
      </c>
      <c r="O1365" s="199"/>
      <c r="P1365" s="200"/>
    </row>
    <row r="1366" spans="1:16">
      <c r="A1366" s="112" t="s">
        <v>2433</v>
      </c>
      <c r="B1366" s="112" t="s">
        <v>2997</v>
      </c>
      <c r="C1366" s="106">
        <v>4279</v>
      </c>
      <c r="D1366" s="106" t="s">
        <v>1238</v>
      </c>
      <c r="E1366" s="150">
        <v>19.670000000000002</v>
      </c>
      <c r="F1366" s="150">
        <v>0</v>
      </c>
      <c r="G1366" s="150">
        <v>0</v>
      </c>
      <c r="H1366" s="150">
        <v>0</v>
      </c>
      <c r="I1366" s="208">
        <f t="shared" si="23"/>
        <v>19.670000000000002</v>
      </c>
      <c r="J1366" s="163" t="str">
        <f>VLOOKUP($C1366,'CEDARS School FRPL'!$C$4:$F$2348,4,FALSE)</f>
        <v>Yes</v>
      </c>
      <c r="K1366" s="140"/>
      <c r="L1366" s="140"/>
      <c r="M1366" s="141">
        <f>VLOOKUP($C1366,'CEDARS School FRPL'!$C$4:$F$2348,3,FALSE)</f>
        <v>0.68520000000000003</v>
      </c>
      <c r="O1366" s="199"/>
      <c r="P1366" s="200"/>
    </row>
    <row r="1367" spans="1:16">
      <c r="A1367" s="112" t="s">
        <v>2433</v>
      </c>
      <c r="B1367" s="112" t="s">
        <v>2997</v>
      </c>
      <c r="C1367" s="106">
        <v>2999</v>
      </c>
      <c r="D1367" s="106" t="s">
        <v>1234</v>
      </c>
      <c r="E1367" s="150">
        <v>330.8</v>
      </c>
      <c r="F1367" s="150">
        <v>0</v>
      </c>
      <c r="G1367" s="150">
        <v>0</v>
      </c>
      <c r="H1367" s="150">
        <v>0</v>
      </c>
      <c r="I1367" s="208">
        <f t="shared" si="23"/>
        <v>330.8</v>
      </c>
      <c r="J1367" s="163" t="str">
        <f>VLOOKUP($C1367,'CEDARS School FRPL'!$C$4:$F$2348,4,FALSE)</f>
        <v>Yes</v>
      </c>
      <c r="K1367" s="140"/>
      <c r="L1367" s="140"/>
      <c r="M1367" s="141">
        <f>VLOOKUP($C1367,'CEDARS School FRPL'!$C$4:$F$2348,3,FALSE)</f>
        <v>0.76439999999999997</v>
      </c>
      <c r="O1367" s="199"/>
      <c r="P1367" s="200"/>
    </row>
    <row r="1368" spans="1:16">
      <c r="A1368" s="112" t="s">
        <v>2433</v>
      </c>
      <c r="B1368" s="112" t="s">
        <v>2997</v>
      </c>
      <c r="C1368" s="106">
        <v>2031</v>
      </c>
      <c r="D1368" s="106" t="s">
        <v>1233</v>
      </c>
      <c r="E1368" s="150">
        <v>382.99</v>
      </c>
      <c r="F1368" s="150">
        <v>20.669999999999998</v>
      </c>
      <c r="G1368" s="150">
        <v>0</v>
      </c>
      <c r="H1368" s="150">
        <v>0</v>
      </c>
      <c r="I1368" s="208">
        <f t="shared" si="23"/>
        <v>403.66</v>
      </c>
      <c r="J1368" s="163" t="str">
        <f>VLOOKUP($C1368,'CEDARS School FRPL'!$C$4:$F$2348,4,FALSE)</f>
        <v>Yes</v>
      </c>
      <c r="K1368" s="140"/>
      <c r="L1368" s="140"/>
      <c r="M1368" s="141">
        <f>VLOOKUP($C1368,'CEDARS School FRPL'!$C$4:$F$2348,3,FALSE)</f>
        <v>0.61599999999999999</v>
      </c>
      <c r="O1368" s="199"/>
      <c r="P1368" s="200"/>
    </row>
    <row r="1369" spans="1:16">
      <c r="A1369" s="112" t="s">
        <v>2433</v>
      </c>
      <c r="B1369" s="112" t="s">
        <v>2997</v>
      </c>
      <c r="C1369" s="106">
        <v>4237</v>
      </c>
      <c r="D1369" s="106" t="s">
        <v>1236</v>
      </c>
      <c r="E1369" s="150">
        <v>325.88</v>
      </c>
      <c r="F1369" s="150">
        <v>0</v>
      </c>
      <c r="G1369" s="150">
        <v>0</v>
      </c>
      <c r="H1369" s="150">
        <v>0</v>
      </c>
      <c r="I1369" s="208">
        <f t="shared" si="23"/>
        <v>325.88</v>
      </c>
      <c r="J1369" s="163" t="str">
        <f>VLOOKUP($C1369,'CEDARS School FRPL'!$C$4:$F$2348,4,FALSE)</f>
        <v>Yes</v>
      </c>
      <c r="K1369" s="140"/>
      <c r="L1369" s="140"/>
      <c r="M1369" s="141">
        <f>VLOOKUP($C1369,'CEDARS School FRPL'!$C$4:$F$2348,3,FALSE)</f>
        <v>0.68130000000000002</v>
      </c>
      <c r="O1369" s="199"/>
      <c r="P1369" s="200"/>
    </row>
    <row r="1370" spans="1:16">
      <c r="A1370" s="112" t="s">
        <v>2433</v>
      </c>
      <c r="B1370" s="112" t="s">
        <v>2997</v>
      </c>
      <c r="C1370" s="106">
        <v>4278</v>
      </c>
      <c r="D1370" s="106" t="s">
        <v>1237</v>
      </c>
      <c r="E1370" s="150">
        <v>121</v>
      </c>
      <c r="F1370" s="150">
        <v>0</v>
      </c>
      <c r="G1370" s="150">
        <v>0</v>
      </c>
      <c r="H1370" s="150">
        <v>0</v>
      </c>
      <c r="I1370" s="208">
        <f t="shared" si="23"/>
        <v>121</v>
      </c>
      <c r="J1370" s="163" t="str">
        <f>VLOOKUP($C1370,'CEDARS School FRPL'!$C$4:$F$2348,4,FALSE)</f>
        <v>Yes</v>
      </c>
      <c r="K1370" s="140"/>
      <c r="L1370" s="140"/>
      <c r="M1370" s="141">
        <f>VLOOKUP($C1370,'CEDARS School FRPL'!$C$4:$F$2348,3,FALSE)</f>
        <v>0.95009999999999994</v>
      </c>
      <c r="O1370" s="199"/>
      <c r="P1370" s="200"/>
    </row>
    <row r="1371" spans="1:16">
      <c r="A1371" s="112" t="s">
        <v>2433</v>
      </c>
      <c r="B1371" s="112" t="s">
        <v>2997</v>
      </c>
      <c r="C1371" s="106">
        <v>5195</v>
      </c>
      <c r="D1371" s="106" t="s">
        <v>1239</v>
      </c>
      <c r="E1371" s="150">
        <v>2319.52</v>
      </c>
      <c r="F1371" s="150">
        <v>0</v>
      </c>
      <c r="G1371" s="150">
        <v>0</v>
      </c>
      <c r="H1371" s="150">
        <v>0</v>
      </c>
      <c r="I1371" s="208">
        <f t="shared" si="23"/>
        <v>2319.52</v>
      </c>
      <c r="J1371" s="163" t="str">
        <f>VLOOKUP($C1371,'CEDARS School FRPL'!$C$4:$F$2348,4,FALSE)</f>
        <v>No</v>
      </c>
      <c r="K1371" s="140"/>
      <c r="L1371" s="140"/>
      <c r="M1371" s="141">
        <f>VLOOKUP($C1371,'CEDARS School FRPL'!$C$4:$F$2348,3,FALSE)</f>
        <v>0.45610000000000001</v>
      </c>
      <c r="O1371" s="199"/>
      <c r="P1371" s="200"/>
    </row>
    <row r="1372" spans="1:16">
      <c r="A1372" s="112" t="s">
        <v>2433</v>
      </c>
      <c r="B1372" s="112" t="s">
        <v>2997</v>
      </c>
      <c r="C1372" s="106">
        <v>5197</v>
      </c>
      <c r="D1372" s="106" t="s">
        <v>1241</v>
      </c>
      <c r="E1372" s="150">
        <v>1591.97</v>
      </c>
      <c r="F1372" s="150">
        <v>101.91</v>
      </c>
      <c r="G1372" s="150">
        <v>0</v>
      </c>
      <c r="H1372" s="150">
        <v>0</v>
      </c>
      <c r="I1372" s="208">
        <f t="shared" si="23"/>
        <v>1693.88</v>
      </c>
      <c r="J1372" s="163" t="str">
        <f>VLOOKUP($C1372,'CEDARS School FRPL'!$C$4:$F$2348,4,FALSE)</f>
        <v>No</v>
      </c>
      <c r="K1372" s="140"/>
      <c r="L1372" s="140"/>
      <c r="M1372" s="141">
        <f>VLOOKUP($C1372,'CEDARS School FRPL'!$C$4:$F$2348,3,FALSE)</f>
        <v>0.4965</v>
      </c>
      <c r="O1372" s="199"/>
      <c r="P1372" s="200"/>
    </row>
    <row r="1373" spans="1:16">
      <c r="A1373" s="112" t="s">
        <v>2433</v>
      </c>
      <c r="B1373" s="112" t="s">
        <v>2997</v>
      </c>
      <c r="C1373" s="106">
        <v>5196</v>
      </c>
      <c r="D1373" s="106" t="s">
        <v>1240</v>
      </c>
      <c r="E1373" s="150">
        <v>2177.14</v>
      </c>
      <c r="F1373" s="150">
        <v>0</v>
      </c>
      <c r="G1373" s="150">
        <v>0</v>
      </c>
      <c r="H1373" s="150">
        <v>0</v>
      </c>
      <c r="I1373" s="208">
        <f t="shared" si="23"/>
        <v>2177.14</v>
      </c>
      <c r="J1373" s="163" t="str">
        <f>VLOOKUP($C1373,'CEDARS School FRPL'!$C$4:$F$2348,4,FALSE)</f>
        <v>No</v>
      </c>
      <c r="K1373" s="140"/>
      <c r="L1373" s="140"/>
      <c r="M1373" s="141">
        <f>VLOOKUP($C1373,'CEDARS School FRPL'!$C$4:$F$2348,3,FALSE)</f>
        <v>0.4597</v>
      </c>
      <c r="O1373" s="199"/>
      <c r="P1373" s="200"/>
    </row>
    <row r="1374" spans="1:16">
      <c r="A1374" s="112" t="s">
        <v>2412</v>
      </c>
      <c r="B1374" s="112" t="s">
        <v>2998</v>
      </c>
      <c r="C1374" s="106">
        <v>3239</v>
      </c>
      <c r="D1374" s="106" t="s">
        <v>1167</v>
      </c>
      <c r="E1374" s="150">
        <v>366.4</v>
      </c>
      <c r="F1374" s="150">
        <v>0</v>
      </c>
      <c r="G1374" s="150">
        <v>0</v>
      </c>
      <c r="H1374" s="150">
        <v>0</v>
      </c>
      <c r="I1374" s="208">
        <f t="shared" si="23"/>
        <v>366.4</v>
      </c>
      <c r="J1374" s="163" t="str">
        <f>VLOOKUP($C1374,'CEDARS School FRPL'!$C$4:$F$2348,4,FALSE)</f>
        <v>Yes</v>
      </c>
      <c r="K1374" s="140"/>
      <c r="L1374" s="140"/>
      <c r="M1374" s="141">
        <f>VLOOKUP($C1374,'CEDARS School FRPL'!$C$4:$F$2348,3,FALSE)</f>
        <v>0.58640000000000003</v>
      </c>
      <c r="O1374" s="199"/>
      <c r="P1374" s="200"/>
    </row>
    <row r="1375" spans="1:16">
      <c r="A1375" s="112" t="s">
        <v>2412</v>
      </c>
      <c r="B1375" s="112" t="s">
        <v>2998</v>
      </c>
      <c r="C1375" s="106">
        <v>2331</v>
      </c>
      <c r="D1375" s="106" t="s">
        <v>1166</v>
      </c>
      <c r="E1375" s="150">
        <v>225.93</v>
      </c>
      <c r="F1375" s="150">
        <v>22.75</v>
      </c>
      <c r="G1375" s="150">
        <v>2.5</v>
      </c>
      <c r="H1375" s="150">
        <v>0</v>
      </c>
      <c r="I1375" s="208">
        <f t="shared" si="23"/>
        <v>251.18</v>
      </c>
      <c r="J1375" s="163" t="str">
        <f>VLOOKUP($C1375,'CEDARS School FRPL'!$C$4:$F$2348,4,FALSE)</f>
        <v>Yes</v>
      </c>
      <c r="K1375" s="132"/>
      <c r="L1375" s="132"/>
      <c r="M1375" s="141">
        <f>VLOOKUP($C1375,'CEDARS School FRPL'!$C$4:$F$2348,3,FALSE)</f>
        <v>0.5343</v>
      </c>
      <c r="O1375" s="199"/>
      <c r="P1375" s="200"/>
    </row>
    <row r="1376" spans="1:16">
      <c r="A1376" s="112" t="s">
        <v>2412</v>
      </c>
      <c r="B1376" s="112" t="s">
        <v>2998</v>
      </c>
      <c r="C1376" s="106">
        <v>4335</v>
      </c>
      <c r="D1376" s="106" t="s">
        <v>1168</v>
      </c>
      <c r="E1376" s="150">
        <v>200.97</v>
      </c>
      <c r="F1376" s="150">
        <v>0</v>
      </c>
      <c r="G1376" s="150">
        <v>0</v>
      </c>
      <c r="H1376" s="150">
        <v>0</v>
      </c>
      <c r="I1376" s="208">
        <f t="shared" si="23"/>
        <v>200.97</v>
      </c>
      <c r="J1376" s="163" t="str">
        <f>VLOOKUP($C1376,'CEDARS School FRPL'!$C$4:$F$2348,4,FALSE)</f>
        <v>Yes</v>
      </c>
      <c r="K1376" s="140"/>
      <c r="L1376" s="140"/>
      <c r="M1376" s="141">
        <f>VLOOKUP($C1376,'CEDARS School FRPL'!$C$4:$F$2348,3,FALSE)</f>
        <v>0.56889999999999996</v>
      </c>
      <c r="O1376" s="199"/>
      <c r="P1376" s="200"/>
    </row>
    <row r="1377" spans="1:16">
      <c r="A1377" s="112" t="s">
        <v>2514</v>
      </c>
      <c r="B1377" s="112" t="s">
        <v>2999</v>
      </c>
      <c r="C1377" s="106">
        <v>2049</v>
      </c>
      <c r="D1377" s="106" t="s">
        <v>1932</v>
      </c>
      <c r="E1377" s="150">
        <v>42.6</v>
      </c>
      <c r="F1377" s="150">
        <v>0</v>
      </c>
      <c r="G1377" s="150">
        <v>0</v>
      </c>
      <c r="H1377" s="150">
        <v>0</v>
      </c>
      <c r="I1377" s="208">
        <f t="shared" si="23"/>
        <v>42.6</v>
      </c>
      <c r="J1377" s="163" t="str">
        <f>VLOOKUP($C1377,'CEDARS School FRPL'!$C$4:$F$2348,4,FALSE)</f>
        <v>Yes</v>
      </c>
      <c r="K1377" s="140"/>
      <c r="L1377" s="140"/>
      <c r="M1377" s="141">
        <f>VLOOKUP($C1377,'CEDARS School FRPL'!$C$4:$F$2348,3,FALSE)</f>
        <v>0.6764</v>
      </c>
      <c r="O1377" s="199"/>
      <c r="P1377" s="200"/>
    </row>
    <row r="1378" spans="1:16">
      <c r="A1378" s="112" t="s">
        <v>2468</v>
      </c>
      <c r="B1378" s="112" t="s">
        <v>3000</v>
      </c>
      <c r="C1378" s="106">
        <v>1892</v>
      </c>
      <c r="D1378" s="106" t="s">
        <v>1536</v>
      </c>
      <c r="E1378" s="150">
        <v>368.48</v>
      </c>
      <c r="F1378" s="150">
        <v>0.13</v>
      </c>
      <c r="G1378" s="150">
        <v>0</v>
      </c>
      <c r="H1378" s="150">
        <v>0</v>
      </c>
      <c r="I1378" s="208">
        <f t="shared" si="23"/>
        <v>368.61</v>
      </c>
      <c r="J1378" s="163" t="str">
        <f>VLOOKUP($C1378,'CEDARS School FRPL'!$C$4:$F$2348,4,FALSE)</f>
        <v>No</v>
      </c>
      <c r="K1378" s="140"/>
      <c r="L1378" s="140"/>
      <c r="M1378" s="141">
        <f>VLOOKUP($C1378,'CEDARS School FRPL'!$C$4:$F$2348,3,FALSE)</f>
        <v>0.1358</v>
      </c>
      <c r="O1378" s="199"/>
      <c r="P1378" s="200"/>
    </row>
    <row r="1379" spans="1:16">
      <c r="A1379" s="112" t="s">
        <v>2468</v>
      </c>
      <c r="B1379" s="112" t="s">
        <v>3000</v>
      </c>
      <c r="C1379" s="106">
        <v>2749</v>
      </c>
      <c r="D1379" s="106" t="s">
        <v>1537</v>
      </c>
      <c r="E1379" s="150">
        <v>115.49</v>
      </c>
      <c r="F1379" s="150">
        <v>0</v>
      </c>
      <c r="G1379" s="150">
        <v>0</v>
      </c>
      <c r="H1379" s="150">
        <v>0</v>
      </c>
      <c r="I1379" s="208">
        <f t="shared" si="23"/>
        <v>115.49</v>
      </c>
      <c r="J1379" s="163" t="str">
        <f>VLOOKUP($C1379,'CEDARS School FRPL'!$C$4:$F$2348,4,FALSE)</f>
        <v>No</v>
      </c>
      <c r="K1379" s="140"/>
      <c r="L1379" s="140"/>
      <c r="M1379" s="141">
        <f>VLOOKUP($C1379,'CEDARS School FRPL'!$C$4:$F$2348,3,FALSE)</f>
        <v>0.40820000000000001</v>
      </c>
      <c r="O1379" s="199"/>
      <c r="P1379" s="200"/>
    </row>
    <row r="1380" spans="1:16">
      <c r="A1380" s="112" t="s">
        <v>2468</v>
      </c>
      <c r="B1380" s="112" t="s">
        <v>3000</v>
      </c>
      <c r="C1380" s="106">
        <v>2750</v>
      </c>
      <c r="D1380" s="106" t="s">
        <v>1538</v>
      </c>
      <c r="E1380" s="150">
        <v>125.67</v>
      </c>
      <c r="F1380" s="150">
        <v>2.76</v>
      </c>
      <c r="G1380" s="150">
        <v>0</v>
      </c>
      <c r="H1380" s="150">
        <v>0</v>
      </c>
      <c r="I1380" s="208">
        <f t="shared" si="23"/>
        <v>128.43</v>
      </c>
      <c r="J1380" s="163" t="str">
        <f>VLOOKUP($C1380,'CEDARS School FRPL'!$C$4:$F$2348,4,FALSE)</f>
        <v>No</v>
      </c>
      <c r="K1380" s="140"/>
      <c r="L1380" s="140"/>
      <c r="M1380" s="141">
        <f>VLOOKUP($C1380,'CEDARS School FRPL'!$C$4:$F$2348,3,FALSE)</f>
        <v>0.44700000000000001</v>
      </c>
      <c r="O1380" s="199"/>
      <c r="P1380" s="200"/>
    </row>
    <row r="1381" spans="1:16">
      <c r="A1381" s="112" t="s">
        <v>2468</v>
      </c>
      <c r="B1381" s="112" t="s">
        <v>3000</v>
      </c>
      <c r="C1381" s="106">
        <v>4558</v>
      </c>
      <c r="D1381" s="106" t="s">
        <v>1540</v>
      </c>
      <c r="E1381" s="150">
        <v>116.37</v>
      </c>
      <c r="F1381" s="150">
        <v>0</v>
      </c>
      <c r="G1381" s="150">
        <v>0</v>
      </c>
      <c r="H1381" s="150">
        <v>0</v>
      </c>
      <c r="I1381" s="208">
        <f t="shared" si="23"/>
        <v>116.37</v>
      </c>
      <c r="J1381" s="163" t="str">
        <f>VLOOKUP($C1381,'CEDARS School FRPL'!$C$4:$F$2348,4,FALSE)</f>
        <v>No</v>
      </c>
      <c r="K1381" s="140"/>
      <c r="L1381" s="140"/>
      <c r="M1381" s="141">
        <f>VLOOKUP($C1381,'CEDARS School FRPL'!$C$4:$F$2348,3,FALSE)</f>
        <v>0.49370000000000003</v>
      </c>
      <c r="O1381" s="199"/>
      <c r="P1381" s="200"/>
    </row>
    <row r="1382" spans="1:16">
      <c r="A1382" s="112" t="s">
        <v>2468</v>
      </c>
      <c r="B1382" s="112" t="s">
        <v>3000</v>
      </c>
      <c r="C1382" s="106">
        <v>5555</v>
      </c>
      <c r="D1382" s="106" t="s">
        <v>3174</v>
      </c>
      <c r="E1382" s="150">
        <v>22</v>
      </c>
      <c r="F1382" s="150">
        <v>0</v>
      </c>
      <c r="G1382" s="150">
        <v>0</v>
      </c>
      <c r="H1382" s="150">
        <v>0</v>
      </c>
      <c r="I1382" s="208">
        <f t="shared" si="23"/>
        <v>22</v>
      </c>
      <c r="J1382" s="163" t="str">
        <f>VLOOKUP($C1382,'CEDARS School FRPL'!$C$4:$F$2348,4,FALSE)</f>
        <v>No</v>
      </c>
      <c r="K1382" s="140"/>
      <c r="L1382" s="140"/>
      <c r="M1382" s="141">
        <f>VLOOKUP($C1382,'CEDARS School FRPL'!$C$4:$F$2348,3,FALSE)</f>
        <v>0.26579999999999998</v>
      </c>
      <c r="O1382" s="199"/>
      <c r="P1382" s="200"/>
    </row>
    <row r="1383" spans="1:16">
      <c r="A1383" s="112" t="s">
        <v>2468</v>
      </c>
      <c r="B1383" s="112" t="s">
        <v>3000</v>
      </c>
      <c r="C1383" s="106">
        <v>3808</v>
      </c>
      <c r="D1383" s="106" t="s">
        <v>1539</v>
      </c>
      <c r="E1383" s="150">
        <v>8.4</v>
      </c>
      <c r="F1383" s="150">
        <v>0</v>
      </c>
      <c r="G1383" s="150">
        <v>0</v>
      </c>
      <c r="H1383" s="150">
        <v>0</v>
      </c>
      <c r="I1383" s="208">
        <f t="shared" si="23"/>
        <v>8.4</v>
      </c>
      <c r="J1383" s="163" t="str">
        <f>VLOOKUP($C1383,'CEDARS School FRPL'!$C$4:$F$2348,4,FALSE)</f>
        <v>No</v>
      </c>
      <c r="K1383" s="140"/>
      <c r="L1383" s="140"/>
      <c r="M1383" s="141">
        <f>VLOOKUP($C1383,'CEDARS School FRPL'!$C$4:$F$2348,3,FALSE)</f>
        <v>7.8700000000000006E-2</v>
      </c>
      <c r="O1383" s="199"/>
      <c r="P1383" s="200"/>
    </row>
    <row r="1384" spans="1:16">
      <c r="A1384" s="112" t="s">
        <v>2498</v>
      </c>
      <c r="B1384" s="112" t="s">
        <v>3001</v>
      </c>
      <c r="C1384" s="106">
        <v>3723</v>
      </c>
      <c r="D1384" s="106" t="s">
        <v>1831</v>
      </c>
      <c r="E1384" s="150">
        <v>77.760000000000005</v>
      </c>
      <c r="F1384" s="150">
        <v>0</v>
      </c>
      <c r="G1384" s="150">
        <v>0</v>
      </c>
      <c r="H1384" s="150">
        <v>0</v>
      </c>
      <c r="I1384" s="208">
        <f t="shared" si="23"/>
        <v>77.760000000000005</v>
      </c>
      <c r="J1384" s="163" t="str">
        <f>VLOOKUP($C1384,'CEDARS School FRPL'!$C$4:$F$2348,4,FALSE)</f>
        <v>No</v>
      </c>
      <c r="K1384" s="140"/>
      <c r="L1384" s="140"/>
      <c r="M1384" s="141">
        <f>VLOOKUP($C1384,'CEDARS School FRPL'!$C$4:$F$2348,3,FALSE)</f>
        <v>0.1211</v>
      </c>
      <c r="O1384" s="199"/>
      <c r="P1384" s="200"/>
    </row>
    <row r="1385" spans="1:16">
      <c r="A1385" s="112" t="s">
        <v>2320</v>
      </c>
      <c r="B1385" s="112" t="s">
        <v>3002</v>
      </c>
      <c r="C1385" s="106">
        <v>2136</v>
      </c>
      <c r="D1385" s="106" t="s">
        <v>3252</v>
      </c>
      <c r="E1385" s="150">
        <v>43.98</v>
      </c>
      <c r="F1385" s="150">
        <v>0</v>
      </c>
      <c r="G1385" s="150">
        <v>0</v>
      </c>
      <c r="H1385" s="150">
        <v>0</v>
      </c>
      <c r="I1385" s="208">
        <f t="shared" si="23"/>
        <v>43.98</v>
      </c>
      <c r="J1385" s="163" t="str">
        <f>VLOOKUP($C1385,'CEDARS School FRPL'!$C$4:$F$2348,4,FALSE)</f>
        <v>Yes</v>
      </c>
      <c r="K1385" s="140"/>
      <c r="L1385" s="140"/>
      <c r="M1385" s="141">
        <f>VLOOKUP($C1385,'CEDARS School FRPL'!$C$4:$F$2348,3,FALSE)</f>
        <v>0.58740000000000003</v>
      </c>
      <c r="O1385" s="199"/>
      <c r="P1385" s="200"/>
    </row>
    <row r="1386" spans="1:16">
      <c r="A1386" s="112" t="s">
        <v>2312</v>
      </c>
      <c r="B1386" s="112" t="s">
        <v>3003</v>
      </c>
      <c r="C1386" s="106">
        <v>2666</v>
      </c>
      <c r="D1386" s="106" t="s">
        <v>340</v>
      </c>
      <c r="E1386" s="150">
        <v>154.63</v>
      </c>
      <c r="F1386" s="150">
        <v>0</v>
      </c>
      <c r="G1386" s="150">
        <v>0</v>
      </c>
      <c r="H1386" s="150">
        <v>0</v>
      </c>
      <c r="I1386" s="208">
        <f t="shared" si="23"/>
        <v>154.63</v>
      </c>
      <c r="J1386" s="163" t="str">
        <f>VLOOKUP($C1386,'CEDARS School FRPL'!$C$4:$F$2348,4,FALSE)</f>
        <v>Yes</v>
      </c>
      <c r="K1386" s="140"/>
      <c r="L1386" s="140"/>
      <c r="M1386" s="141">
        <f>VLOOKUP($C1386,'CEDARS School FRPL'!$C$4:$F$2348,3,FALSE)</f>
        <v>0.75929999999999997</v>
      </c>
      <c r="O1386" s="199"/>
      <c r="P1386" s="200"/>
    </row>
    <row r="1387" spans="1:16">
      <c r="A1387" s="112" t="s">
        <v>2439</v>
      </c>
      <c r="B1387" s="112" t="s">
        <v>3004</v>
      </c>
      <c r="C1387" s="106">
        <v>2422</v>
      </c>
      <c r="D1387" s="106" t="s">
        <v>1265</v>
      </c>
      <c r="E1387" s="150">
        <v>267.57</v>
      </c>
      <c r="F1387" s="150">
        <v>0</v>
      </c>
      <c r="G1387" s="150">
        <v>0</v>
      </c>
      <c r="H1387" s="150">
        <v>0</v>
      </c>
      <c r="I1387" s="208">
        <f t="shared" si="23"/>
        <v>267.57</v>
      </c>
      <c r="J1387" s="163" t="str">
        <f>VLOOKUP($C1387,'CEDARS School FRPL'!$C$4:$F$2348,4,FALSE)</f>
        <v>Yes</v>
      </c>
      <c r="K1387" s="140"/>
      <c r="L1387" s="140"/>
      <c r="M1387" s="141">
        <f>VLOOKUP($C1387,'CEDARS School FRPL'!$C$4:$F$2348,3,FALSE)</f>
        <v>0.75980000000000003</v>
      </c>
      <c r="O1387" s="199"/>
      <c r="P1387" s="200"/>
    </row>
    <row r="1388" spans="1:16">
      <c r="A1388" s="112" t="s">
        <v>2439</v>
      </c>
      <c r="B1388" s="112" t="s">
        <v>3004</v>
      </c>
      <c r="C1388" s="106">
        <v>2706</v>
      </c>
      <c r="D1388" s="106" t="s">
        <v>1266</v>
      </c>
      <c r="E1388" s="150">
        <v>237.54</v>
      </c>
      <c r="F1388" s="150">
        <v>23.35</v>
      </c>
      <c r="G1388" s="150">
        <v>0</v>
      </c>
      <c r="H1388" s="150">
        <v>0</v>
      </c>
      <c r="I1388" s="208">
        <f t="shared" si="23"/>
        <v>260.89</v>
      </c>
      <c r="J1388" s="163" t="str">
        <f>VLOOKUP($C1388,'CEDARS School FRPL'!$C$4:$F$2348,4,FALSE)</f>
        <v>Yes</v>
      </c>
      <c r="K1388" s="140"/>
      <c r="L1388" s="140"/>
      <c r="M1388" s="141">
        <f>VLOOKUP($C1388,'CEDARS School FRPL'!$C$4:$F$2348,3,FALSE)</f>
        <v>0.67330000000000001</v>
      </c>
      <c r="O1388" s="199"/>
      <c r="P1388" s="200"/>
    </row>
    <row r="1389" spans="1:16">
      <c r="A1389" s="112" t="s">
        <v>2456</v>
      </c>
      <c r="B1389" s="112" t="s">
        <v>3005</v>
      </c>
      <c r="C1389" s="106">
        <v>5656</v>
      </c>
      <c r="D1389" s="106" t="s">
        <v>3253</v>
      </c>
      <c r="E1389" s="150">
        <v>154.30000000000001</v>
      </c>
      <c r="F1389" s="150">
        <v>0</v>
      </c>
      <c r="G1389" s="150">
        <v>0</v>
      </c>
      <c r="H1389" s="150">
        <v>0</v>
      </c>
      <c r="I1389" s="208">
        <f t="shared" si="23"/>
        <v>154.30000000000001</v>
      </c>
      <c r="J1389" s="163" t="str">
        <f>VLOOKUP($C1389,'CEDARS School FRPL'!$C$4:$F$2348,4,FALSE)</f>
        <v>No</v>
      </c>
      <c r="K1389" s="140"/>
      <c r="L1389" s="140"/>
      <c r="M1389" s="141">
        <f>VLOOKUP($C1389,'CEDARS School FRPL'!$C$4:$F$2348,3,FALSE)</f>
        <v>0.2707</v>
      </c>
      <c r="O1389" s="199"/>
      <c r="P1389" s="200"/>
    </row>
    <row r="1390" spans="1:16">
      <c r="A1390" s="112" t="s">
        <v>2456</v>
      </c>
      <c r="B1390" s="112" t="s">
        <v>3005</v>
      </c>
      <c r="C1390" s="106">
        <v>2942</v>
      </c>
      <c r="D1390" s="106" t="s">
        <v>1422</v>
      </c>
      <c r="E1390" s="150">
        <v>648.41</v>
      </c>
      <c r="F1390" s="150">
        <v>51.150000000000006</v>
      </c>
      <c r="G1390" s="150">
        <v>0</v>
      </c>
      <c r="H1390" s="150">
        <v>0</v>
      </c>
      <c r="I1390" s="208">
        <f t="shared" si="23"/>
        <v>699.56</v>
      </c>
      <c r="J1390" s="163" t="str">
        <f>VLOOKUP($C1390,'CEDARS School FRPL'!$C$4:$F$2348,4,FALSE)</f>
        <v>No</v>
      </c>
      <c r="K1390" s="140"/>
      <c r="L1390" s="140"/>
      <c r="M1390" s="141">
        <f>VLOOKUP($C1390,'CEDARS School FRPL'!$C$4:$F$2348,3,FALSE)</f>
        <v>0.30009999999999998</v>
      </c>
      <c r="O1390" s="199"/>
      <c r="P1390" s="200"/>
    </row>
    <row r="1391" spans="1:16">
      <c r="A1391" s="112" t="s">
        <v>2456</v>
      </c>
      <c r="B1391" s="112" t="s">
        <v>3005</v>
      </c>
      <c r="C1391" s="106">
        <v>4262</v>
      </c>
      <c r="D1391" s="106" t="s">
        <v>1423</v>
      </c>
      <c r="E1391" s="150">
        <v>587.78</v>
      </c>
      <c r="F1391" s="150">
        <v>0</v>
      </c>
      <c r="G1391" s="150">
        <v>0</v>
      </c>
      <c r="H1391" s="150">
        <v>0</v>
      </c>
      <c r="I1391" s="208">
        <f t="shared" si="23"/>
        <v>587.78</v>
      </c>
      <c r="J1391" s="163" t="str">
        <f>VLOOKUP($C1391,'CEDARS School FRPL'!$C$4:$F$2348,4,FALSE)</f>
        <v>No</v>
      </c>
      <c r="K1391" s="140"/>
      <c r="L1391" s="140"/>
      <c r="M1391" s="141">
        <f>VLOOKUP($C1391,'CEDARS School FRPL'!$C$4:$F$2348,3,FALSE)</f>
        <v>0.31540000000000001</v>
      </c>
      <c r="O1391" s="199"/>
      <c r="P1391" s="200"/>
    </row>
    <row r="1392" spans="1:16">
      <c r="A1392" s="112" t="s">
        <v>2456</v>
      </c>
      <c r="B1392" s="112" t="s">
        <v>3005</v>
      </c>
      <c r="C1392" s="106">
        <v>2360</v>
      </c>
      <c r="D1392" s="106" t="s">
        <v>1421</v>
      </c>
      <c r="E1392" s="150">
        <v>364.43</v>
      </c>
      <c r="F1392" s="150">
        <v>0</v>
      </c>
      <c r="G1392" s="150">
        <v>0</v>
      </c>
      <c r="H1392" s="150">
        <v>0</v>
      </c>
      <c r="I1392" s="208">
        <f t="shared" si="23"/>
        <v>364.43</v>
      </c>
      <c r="J1392" s="163" t="str">
        <f>VLOOKUP($C1392,'CEDARS School FRPL'!$C$4:$F$2348,4,FALSE)</f>
        <v>No</v>
      </c>
      <c r="K1392" s="140"/>
      <c r="L1392" s="140"/>
      <c r="M1392" s="141">
        <f>VLOOKUP($C1392,'CEDARS School FRPL'!$C$4:$F$2348,3,FALSE)</f>
        <v>0.30499999999999999</v>
      </c>
      <c r="O1392" s="199"/>
      <c r="P1392" s="200"/>
    </row>
    <row r="1393" spans="1:16">
      <c r="A1393" s="112" t="s">
        <v>2456</v>
      </c>
      <c r="B1393" s="112" t="s">
        <v>3005</v>
      </c>
      <c r="C1393" s="106">
        <v>5657</v>
      </c>
      <c r="D1393" s="106" t="s">
        <v>3254</v>
      </c>
      <c r="E1393" s="150">
        <v>199.5</v>
      </c>
      <c r="F1393" s="150">
        <v>0</v>
      </c>
      <c r="G1393" s="150">
        <v>0</v>
      </c>
      <c r="H1393" s="150">
        <v>0</v>
      </c>
      <c r="I1393" s="208">
        <f t="shared" si="23"/>
        <v>199.5</v>
      </c>
      <c r="J1393" s="163" t="str">
        <f>VLOOKUP($C1393,'CEDARS School FRPL'!$C$4:$F$2348,4,FALSE)</f>
        <v>No</v>
      </c>
      <c r="K1393" s="140"/>
      <c r="L1393" s="140"/>
      <c r="M1393" s="141">
        <f>VLOOKUP($C1393,'CEDARS School FRPL'!$C$4:$F$2348,3,FALSE)</f>
        <v>0.2432</v>
      </c>
      <c r="O1393" s="199"/>
      <c r="P1393" s="200"/>
    </row>
    <row r="1394" spans="1:16">
      <c r="A1394" s="112" t="s">
        <v>2456</v>
      </c>
      <c r="B1394" s="112" t="s">
        <v>3005</v>
      </c>
      <c r="C1394" s="106">
        <v>5011</v>
      </c>
      <c r="D1394" s="106" t="s">
        <v>3191</v>
      </c>
      <c r="E1394" s="150">
        <v>0</v>
      </c>
      <c r="F1394" s="150">
        <v>0</v>
      </c>
      <c r="G1394" s="150">
        <v>0</v>
      </c>
      <c r="H1394" s="150">
        <v>0</v>
      </c>
      <c r="I1394" s="208">
        <f t="shared" si="23"/>
        <v>0</v>
      </c>
      <c r="J1394" s="163" t="str">
        <f>VLOOKUP($C1394,'CEDARS School FRPL'!$C$4:$F$2348,4,FALSE)</f>
        <v>Yes</v>
      </c>
      <c r="K1394" s="140"/>
      <c r="L1394" s="140"/>
      <c r="M1394" s="141">
        <f>VLOOKUP($C1394,'CEDARS School FRPL'!$C$4:$F$2348,3,FALSE)</f>
        <v>1</v>
      </c>
      <c r="O1394" s="199"/>
      <c r="P1394" s="200"/>
    </row>
    <row r="1395" spans="1:16">
      <c r="A1395" s="112" t="s">
        <v>2456</v>
      </c>
      <c r="B1395" s="112" t="s">
        <v>3005</v>
      </c>
      <c r="C1395" s="106">
        <v>4547</v>
      </c>
      <c r="D1395" s="106" t="s">
        <v>1424</v>
      </c>
      <c r="E1395" s="150">
        <v>516.89</v>
      </c>
      <c r="F1395" s="150">
        <v>0</v>
      </c>
      <c r="G1395" s="150">
        <v>0</v>
      </c>
      <c r="H1395" s="150">
        <v>0</v>
      </c>
      <c r="I1395" s="208">
        <f t="shared" si="23"/>
        <v>516.89</v>
      </c>
      <c r="J1395" s="163" t="str">
        <f>VLOOKUP($C1395,'CEDARS School FRPL'!$C$4:$F$2348,4,FALSE)</f>
        <v>No</v>
      </c>
      <c r="M1395" s="141">
        <f>VLOOKUP($C1395,'CEDARS School FRPL'!$C$4:$F$2348,3,FALSE)</f>
        <v>0.33450000000000002</v>
      </c>
      <c r="O1395" s="199"/>
      <c r="P1395" s="200"/>
    </row>
    <row r="1396" spans="1:16">
      <c r="A1396" s="112" t="s">
        <v>2270</v>
      </c>
      <c r="B1396" s="112" t="s">
        <v>3006</v>
      </c>
      <c r="C1396" s="106">
        <v>5367</v>
      </c>
      <c r="D1396" s="106" t="s">
        <v>11</v>
      </c>
      <c r="E1396" s="150">
        <v>116.83</v>
      </c>
      <c r="F1396" s="150">
        <v>0.35</v>
      </c>
      <c r="G1396" s="150">
        <v>0</v>
      </c>
      <c r="H1396" s="150">
        <v>0</v>
      </c>
      <c r="I1396" s="208">
        <f t="shared" si="23"/>
        <v>117.17999999999999</v>
      </c>
      <c r="J1396" s="163" t="str">
        <f>VLOOKUP($C1396,'CEDARS School FRPL'!$C$4:$F$2348,4,FALSE)</f>
        <v>Yes</v>
      </c>
      <c r="K1396" s="140"/>
      <c r="L1396" s="140"/>
      <c r="M1396" s="141">
        <f>VLOOKUP($C1396,'CEDARS School FRPL'!$C$4:$F$2348,3,FALSE)</f>
        <v>0.85029999999999994</v>
      </c>
      <c r="O1396" s="199"/>
      <c r="P1396" s="200"/>
    </row>
    <row r="1397" spans="1:16">
      <c r="A1397" s="112" t="s">
        <v>2270</v>
      </c>
      <c r="B1397" s="112" t="s">
        <v>3006</v>
      </c>
      <c r="C1397" s="106">
        <v>2961</v>
      </c>
      <c r="D1397" s="106" t="s">
        <v>6</v>
      </c>
      <c r="E1397" s="150">
        <v>609.41</v>
      </c>
      <c r="F1397" s="150">
        <v>0</v>
      </c>
      <c r="G1397" s="150">
        <v>0</v>
      </c>
      <c r="H1397" s="150">
        <v>0</v>
      </c>
      <c r="I1397" s="208">
        <f t="shared" si="23"/>
        <v>609.41</v>
      </c>
      <c r="J1397" s="163" t="str">
        <f>VLOOKUP($C1397,'CEDARS School FRPL'!$C$4:$F$2348,4,FALSE)</f>
        <v>Yes</v>
      </c>
      <c r="K1397" s="140"/>
      <c r="L1397" s="140"/>
      <c r="M1397" s="141">
        <f>VLOOKUP($C1397,'CEDARS School FRPL'!$C$4:$F$2348,3,FALSE)</f>
        <v>0.82120000000000004</v>
      </c>
      <c r="O1397" s="199"/>
      <c r="P1397" s="200"/>
    </row>
    <row r="1398" spans="1:16">
      <c r="A1398" s="112" t="s">
        <v>2270</v>
      </c>
      <c r="B1398" s="112" t="s">
        <v>3006</v>
      </c>
      <c r="C1398" s="106">
        <v>2902</v>
      </c>
      <c r="D1398" s="106" t="s">
        <v>5</v>
      </c>
      <c r="E1398" s="150">
        <v>608.63</v>
      </c>
      <c r="F1398" s="150">
        <v>0</v>
      </c>
      <c r="G1398" s="150">
        <v>0</v>
      </c>
      <c r="H1398" s="150">
        <v>0</v>
      </c>
      <c r="I1398" s="208">
        <f t="shared" si="23"/>
        <v>608.63</v>
      </c>
      <c r="J1398" s="163" t="str">
        <f>VLOOKUP($C1398,'CEDARS School FRPL'!$C$4:$F$2348,4,FALSE)</f>
        <v>Yes</v>
      </c>
      <c r="K1398" s="140"/>
      <c r="L1398" s="140"/>
      <c r="M1398" s="141">
        <f>VLOOKUP($C1398,'CEDARS School FRPL'!$C$4:$F$2348,3,FALSE)</f>
        <v>0.80940000000000001</v>
      </c>
      <c r="O1398" s="199"/>
      <c r="P1398" s="200"/>
    </row>
    <row r="1399" spans="1:16">
      <c r="A1399" s="112" t="s">
        <v>2270</v>
      </c>
      <c r="B1399" s="112" t="s">
        <v>3006</v>
      </c>
      <c r="C1399" s="106">
        <v>3471</v>
      </c>
      <c r="D1399" s="106" t="s">
        <v>8</v>
      </c>
      <c r="E1399" s="150">
        <v>758.35</v>
      </c>
      <c r="F1399" s="150">
        <v>0</v>
      </c>
      <c r="G1399" s="150">
        <v>0</v>
      </c>
      <c r="H1399" s="150">
        <v>0</v>
      </c>
      <c r="I1399" s="208">
        <f t="shared" si="23"/>
        <v>758.35</v>
      </c>
      <c r="J1399" s="163" t="str">
        <f>VLOOKUP($C1399,'CEDARS School FRPL'!$C$4:$F$2348,4,FALSE)</f>
        <v>Yes</v>
      </c>
      <c r="K1399" s="140"/>
      <c r="L1399" s="140"/>
      <c r="M1399" s="141">
        <f>VLOOKUP($C1399,'CEDARS School FRPL'!$C$4:$F$2348,3,FALSE)</f>
        <v>0.82320000000000004</v>
      </c>
      <c r="O1399" s="199"/>
      <c r="P1399" s="200"/>
    </row>
    <row r="1400" spans="1:16">
      <c r="A1400" s="106" t="s">
        <v>2270</v>
      </c>
      <c r="B1400" s="201" t="s">
        <v>3006</v>
      </c>
      <c r="C1400" s="106">
        <v>5634</v>
      </c>
      <c r="D1400" s="106" t="s">
        <v>3342</v>
      </c>
      <c r="E1400" s="150">
        <v>0</v>
      </c>
      <c r="F1400" s="150">
        <v>0</v>
      </c>
      <c r="G1400" s="150">
        <v>12.1</v>
      </c>
      <c r="H1400" s="150">
        <v>0</v>
      </c>
      <c r="I1400" s="208">
        <f t="shared" si="23"/>
        <v>12.1</v>
      </c>
      <c r="J1400" s="163" t="str">
        <f>VLOOKUP($C1400,'CEDARS School FRPL'!$C$4:$F$2348,4,FALSE)</f>
        <v>No</v>
      </c>
      <c r="K1400" s="140"/>
      <c r="L1400" s="140"/>
      <c r="M1400" s="141">
        <f>VLOOKUP($C1400,'CEDARS School FRPL'!$C$4:$F$2348,3,FALSE)</f>
        <v>0</v>
      </c>
      <c r="N1400" s="141" t="s">
        <v>3345</v>
      </c>
      <c r="O1400" s="199"/>
      <c r="P1400" s="200"/>
    </row>
    <row r="1401" spans="1:16">
      <c r="A1401" s="112" t="s">
        <v>2270</v>
      </c>
      <c r="B1401" s="112" t="s">
        <v>3006</v>
      </c>
      <c r="C1401" s="106">
        <v>3015</v>
      </c>
      <c r="D1401" s="106" t="s">
        <v>7</v>
      </c>
      <c r="E1401" s="150">
        <v>1121.6099999999999</v>
      </c>
      <c r="F1401" s="150">
        <v>62.01</v>
      </c>
      <c r="G1401" s="150">
        <v>2.4</v>
      </c>
      <c r="H1401" s="150">
        <v>0</v>
      </c>
      <c r="I1401" s="208">
        <f t="shared" si="23"/>
        <v>1186.02</v>
      </c>
      <c r="J1401" s="163" t="str">
        <f>VLOOKUP($C1401,'CEDARS School FRPL'!$C$4:$F$2348,4,FALSE)</f>
        <v>Yes</v>
      </c>
      <c r="K1401" s="140"/>
      <c r="L1401" s="140"/>
      <c r="M1401" s="141">
        <f>VLOOKUP($C1401,'CEDARS School FRPL'!$C$4:$F$2348,3,FALSE)</f>
        <v>0.72760000000000002</v>
      </c>
      <c r="O1401" s="199"/>
      <c r="P1401" s="200"/>
    </row>
    <row r="1402" spans="1:16">
      <c r="A1402" s="112" t="s">
        <v>2270</v>
      </c>
      <c r="B1402" s="112" t="s">
        <v>3006</v>
      </c>
      <c r="C1402" s="106">
        <v>3730</v>
      </c>
      <c r="D1402" s="106" t="s">
        <v>9</v>
      </c>
      <c r="E1402" s="150">
        <v>599.30999999999995</v>
      </c>
      <c r="F1402" s="150">
        <v>0</v>
      </c>
      <c r="G1402" s="150">
        <v>0</v>
      </c>
      <c r="H1402" s="150">
        <v>0</v>
      </c>
      <c r="I1402" s="208">
        <f t="shared" si="23"/>
        <v>599.30999999999995</v>
      </c>
      <c r="J1402" s="163" t="str">
        <f>VLOOKUP($C1402,'CEDARS School FRPL'!$C$4:$F$2348,4,FALSE)</f>
        <v>Yes</v>
      </c>
      <c r="K1402" s="140"/>
      <c r="L1402" s="140"/>
      <c r="M1402" s="141">
        <f>VLOOKUP($C1402,'CEDARS School FRPL'!$C$4:$F$2348,3,FALSE)</f>
        <v>0.78359999999999996</v>
      </c>
      <c r="O1402" s="199"/>
      <c r="P1402" s="200"/>
    </row>
    <row r="1403" spans="1:16">
      <c r="A1403" s="112" t="s">
        <v>2270</v>
      </c>
      <c r="B1403" s="112" t="s">
        <v>3006</v>
      </c>
      <c r="C1403" s="106">
        <v>5285</v>
      </c>
      <c r="D1403" s="106" t="s">
        <v>10</v>
      </c>
      <c r="E1403" s="150">
        <v>615.21</v>
      </c>
      <c r="F1403" s="150">
        <v>0</v>
      </c>
      <c r="G1403" s="150">
        <v>0</v>
      </c>
      <c r="H1403" s="150">
        <v>0</v>
      </c>
      <c r="I1403" s="208">
        <f t="shared" si="23"/>
        <v>615.21</v>
      </c>
      <c r="J1403" s="163" t="str">
        <f>VLOOKUP($C1403,'CEDARS School FRPL'!$C$4:$F$2348,4,FALSE)</f>
        <v>Yes</v>
      </c>
      <c r="K1403" s="140"/>
      <c r="L1403" s="140"/>
      <c r="M1403" s="141">
        <f>VLOOKUP($C1403,'CEDARS School FRPL'!$C$4:$F$2348,3,FALSE)</f>
        <v>0.79430000000000001</v>
      </c>
      <c r="O1403" s="199"/>
      <c r="P1403" s="200"/>
    </row>
    <row r="1404" spans="1:16">
      <c r="A1404" s="112" t="s">
        <v>2314</v>
      </c>
      <c r="B1404" s="112" t="s">
        <v>3007</v>
      </c>
      <c r="C1404" s="106">
        <v>2502</v>
      </c>
      <c r="D1404" s="106" t="s">
        <v>347</v>
      </c>
      <c r="E1404" s="150">
        <v>28.7</v>
      </c>
      <c r="F1404" s="150">
        <v>0</v>
      </c>
      <c r="G1404" s="150">
        <v>0</v>
      </c>
      <c r="H1404" s="150">
        <v>0</v>
      </c>
      <c r="I1404" s="208">
        <f t="shared" si="23"/>
        <v>28.7</v>
      </c>
      <c r="J1404" s="163" t="str">
        <f>VLOOKUP($C1404,'CEDARS School FRPL'!$C$4:$F$2348,4,FALSE)</f>
        <v>Yes</v>
      </c>
      <c r="K1404" s="140"/>
      <c r="L1404" s="140"/>
      <c r="M1404" s="141">
        <f>VLOOKUP($C1404,'CEDARS School FRPL'!$C$4:$F$2348,3,FALSE)</f>
        <v>0.83160000000000001</v>
      </c>
      <c r="O1404" s="199"/>
      <c r="P1404" s="200"/>
    </row>
    <row r="1405" spans="1:16">
      <c r="A1405" s="112" t="s">
        <v>2556</v>
      </c>
      <c r="B1405" s="112" t="s">
        <v>3008</v>
      </c>
      <c r="C1405" s="106">
        <v>1961</v>
      </c>
      <c r="D1405" s="106" t="s">
        <v>2154</v>
      </c>
      <c r="E1405" s="150">
        <v>28.2</v>
      </c>
      <c r="F1405" s="150">
        <v>0</v>
      </c>
      <c r="G1405" s="150">
        <v>0</v>
      </c>
      <c r="H1405" s="150">
        <v>0</v>
      </c>
      <c r="I1405" s="208">
        <f t="shared" si="23"/>
        <v>28.2</v>
      </c>
      <c r="J1405" s="163" t="str">
        <f>VLOOKUP($C1405,'CEDARS School FRPL'!$C$4:$F$2348,4,FALSE)</f>
        <v>No</v>
      </c>
      <c r="K1405" s="140"/>
      <c r="L1405" s="140"/>
      <c r="M1405" s="141">
        <f>VLOOKUP($C1405,'CEDARS School FRPL'!$C$4:$F$2348,3,FALSE)</f>
        <v>0.30759999999999998</v>
      </c>
      <c r="O1405" s="199"/>
      <c r="P1405" s="200"/>
    </row>
    <row r="1406" spans="1:16">
      <c r="A1406" s="112" t="s">
        <v>2556</v>
      </c>
      <c r="B1406" s="112" t="s">
        <v>3008</v>
      </c>
      <c r="C1406" s="106">
        <v>2622</v>
      </c>
      <c r="D1406" s="106" t="s">
        <v>2155</v>
      </c>
      <c r="E1406" s="150">
        <v>72.87</v>
      </c>
      <c r="F1406" s="150">
        <v>0</v>
      </c>
      <c r="G1406" s="150">
        <v>0</v>
      </c>
      <c r="H1406" s="150">
        <v>0</v>
      </c>
      <c r="I1406" s="208">
        <f t="shared" si="23"/>
        <v>72.87</v>
      </c>
      <c r="J1406" s="163" t="str">
        <f>VLOOKUP($C1406,'CEDARS School FRPL'!$C$4:$F$2348,4,FALSE)</f>
        <v>No</v>
      </c>
      <c r="K1406" s="140"/>
      <c r="L1406" s="140"/>
      <c r="M1406" s="141">
        <f>VLOOKUP($C1406,'CEDARS School FRPL'!$C$4:$F$2348,3,FALSE)</f>
        <v>0.32700000000000001</v>
      </c>
      <c r="O1406" s="199"/>
      <c r="P1406" s="200"/>
    </row>
    <row r="1407" spans="1:16">
      <c r="A1407" s="112" t="s">
        <v>2556</v>
      </c>
      <c r="B1407" s="112" t="s">
        <v>3008</v>
      </c>
      <c r="C1407" s="106">
        <v>2634</v>
      </c>
      <c r="D1407" s="106" t="s">
        <v>2156</v>
      </c>
      <c r="E1407" s="150">
        <v>56.08</v>
      </c>
      <c r="F1407" s="150">
        <v>2.61</v>
      </c>
      <c r="G1407" s="150">
        <v>0</v>
      </c>
      <c r="H1407" s="150">
        <v>0</v>
      </c>
      <c r="I1407" s="208">
        <f t="shared" si="23"/>
        <v>58.69</v>
      </c>
      <c r="J1407" s="163" t="str">
        <f>VLOOKUP($C1407,'CEDARS School FRPL'!$C$4:$F$2348,4,FALSE)</f>
        <v>No</v>
      </c>
      <c r="K1407" s="140"/>
      <c r="L1407" s="140"/>
      <c r="M1407" s="141">
        <f>VLOOKUP($C1407,'CEDARS School FRPL'!$C$4:$F$2348,3,FALSE)</f>
        <v>0.25719999999999998</v>
      </c>
      <c r="O1407" s="199"/>
      <c r="P1407" s="200"/>
    </row>
    <row r="1408" spans="1:16">
      <c r="A1408" s="112" t="s">
        <v>2323</v>
      </c>
      <c r="B1408" s="112" t="s">
        <v>3009</v>
      </c>
      <c r="C1408" s="106">
        <v>5391</v>
      </c>
      <c r="D1408" s="106" t="s">
        <v>392</v>
      </c>
      <c r="E1408" s="150">
        <v>697.08</v>
      </c>
      <c r="F1408" s="150">
        <v>0</v>
      </c>
      <c r="G1408" s="150">
        <v>0</v>
      </c>
      <c r="H1408" s="150">
        <v>0</v>
      </c>
      <c r="I1408" s="208">
        <f t="shared" si="23"/>
        <v>697.08</v>
      </c>
      <c r="J1408" s="163" t="str">
        <f>VLOOKUP($C1408,'CEDARS School FRPL'!$C$4:$F$2348,4,FALSE)</f>
        <v>No</v>
      </c>
      <c r="K1408" s="140"/>
      <c r="L1408" s="140"/>
      <c r="M1408" s="141">
        <f>VLOOKUP($C1408,'CEDARS School FRPL'!$C$4:$F$2348,3,FALSE)</f>
        <v>0.47760000000000002</v>
      </c>
      <c r="N1408" s="202" t="s">
        <v>3381</v>
      </c>
      <c r="O1408" s="199"/>
      <c r="P1408" s="200"/>
    </row>
    <row r="1409" spans="1:16">
      <c r="A1409" s="112" t="s">
        <v>2323</v>
      </c>
      <c r="B1409" s="112" t="s">
        <v>3009</v>
      </c>
      <c r="C1409" s="106">
        <v>5392</v>
      </c>
      <c r="D1409" s="106" t="s">
        <v>393</v>
      </c>
      <c r="E1409" s="150">
        <v>502.6</v>
      </c>
      <c r="F1409" s="150">
        <v>0</v>
      </c>
      <c r="G1409" s="150">
        <v>0</v>
      </c>
      <c r="H1409" s="150">
        <v>0</v>
      </c>
      <c r="I1409" s="208">
        <f t="shared" si="23"/>
        <v>502.6</v>
      </c>
      <c r="J1409" s="163" t="str">
        <f>VLOOKUP($C1409,'CEDARS School FRPL'!$C$4:$F$2348,4,FALSE)</f>
        <v>Yes</v>
      </c>
      <c r="K1409" s="140"/>
      <c r="L1409" s="140"/>
      <c r="M1409" s="141">
        <f>VLOOKUP($C1409,'CEDARS School FRPL'!$C$4:$F$2348,3,FALSE)</f>
        <v>0.92679999999999996</v>
      </c>
      <c r="O1409" s="199"/>
      <c r="P1409" s="200"/>
    </row>
    <row r="1410" spans="1:16">
      <c r="A1410" s="112" t="s">
        <v>2323</v>
      </c>
      <c r="B1410" s="112" t="s">
        <v>3009</v>
      </c>
      <c r="C1410" s="106">
        <v>5164</v>
      </c>
      <c r="D1410" s="106" t="s">
        <v>390</v>
      </c>
      <c r="E1410" s="150">
        <v>2646.36</v>
      </c>
      <c r="F1410" s="150">
        <v>260.19</v>
      </c>
      <c r="G1410" s="150">
        <v>0</v>
      </c>
      <c r="H1410" s="150">
        <v>0</v>
      </c>
      <c r="I1410" s="208">
        <f t="shared" si="23"/>
        <v>2906.55</v>
      </c>
      <c r="J1410" s="163" t="str">
        <f>VLOOKUP($C1410,'CEDARS School FRPL'!$C$4:$F$2348,4,FALSE)</f>
        <v>Yes</v>
      </c>
      <c r="K1410" s="140"/>
      <c r="L1410" s="140"/>
      <c r="M1410" s="141">
        <f>VLOOKUP($C1410,'CEDARS School FRPL'!$C$4:$F$2348,3,FALSE)</f>
        <v>0.63539999999999996</v>
      </c>
      <c r="O1410" s="199"/>
      <c r="P1410" s="200"/>
    </row>
    <row r="1411" spans="1:16">
      <c r="A1411" s="112" t="s">
        <v>2323</v>
      </c>
      <c r="B1411" s="112" t="s">
        <v>3009</v>
      </c>
      <c r="C1411" s="106">
        <v>5623</v>
      </c>
      <c r="D1411" s="106" t="s">
        <v>3255</v>
      </c>
      <c r="E1411" s="150">
        <v>353.67</v>
      </c>
      <c r="F1411" s="150">
        <v>0</v>
      </c>
      <c r="G1411" s="150">
        <v>0</v>
      </c>
      <c r="H1411" s="150">
        <v>0</v>
      </c>
      <c r="I1411" s="208">
        <f t="shared" si="23"/>
        <v>353.67</v>
      </c>
      <c r="J1411" s="163" t="str">
        <f>VLOOKUP($C1411,'CEDARS School FRPL'!$C$4:$F$2348,4,FALSE)</f>
        <v>No</v>
      </c>
      <c r="K1411" s="140"/>
      <c r="L1411" s="140"/>
      <c r="M1411" s="141">
        <f>VLOOKUP($C1411,'CEDARS School FRPL'!$C$4:$F$2348,3,FALSE)</f>
        <v>0.48449999999999999</v>
      </c>
      <c r="O1411" s="199"/>
      <c r="P1411" s="200"/>
    </row>
    <row r="1412" spans="1:16">
      <c r="A1412" s="112" t="s">
        <v>2323</v>
      </c>
      <c r="B1412" s="112" t="s">
        <v>3009</v>
      </c>
      <c r="C1412" s="106">
        <v>3425</v>
      </c>
      <c r="D1412" s="106" t="s">
        <v>380</v>
      </c>
      <c r="E1412" s="150">
        <v>198.3</v>
      </c>
      <c r="F1412" s="150">
        <v>0</v>
      </c>
      <c r="G1412" s="150">
        <v>0</v>
      </c>
      <c r="H1412" s="150">
        <v>0</v>
      </c>
      <c r="I1412" s="208">
        <f t="shared" ref="I1412:I1475" si="24">SUM(E1412:H1412)</f>
        <v>198.3</v>
      </c>
      <c r="J1412" s="163" t="str">
        <f>VLOOKUP($C1412,'CEDARS School FRPL'!$C$4:$F$2348,4,FALSE)</f>
        <v>No</v>
      </c>
      <c r="K1412" s="140"/>
      <c r="L1412" s="140"/>
      <c r="M1412" s="141">
        <f>VLOOKUP($C1412,'CEDARS School FRPL'!$C$4:$F$2348,3,FALSE)</f>
        <v>0.45689999999999997</v>
      </c>
      <c r="O1412" s="199"/>
      <c r="P1412" s="200"/>
    </row>
    <row r="1413" spans="1:16">
      <c r="A1413" s="112" t="s">
        <v>2323</v>
      </c>
      <c r="B1413" s="112" t="s">
        <v>3009</v>
      </c>
      <c r="C1413" s="106">
        <v>4564</v>
      </c>
      <c r="D1413" s="106" t="s">
        <v>387</v>
      </c>
      <c r="E1413" s="150">
        <v>1019.94</v>
      </c>
      <c r="F1413" s="150">
        <v>0</v>
      </c>
      <c r="G1413" s="150">
        <v>0</v>
      </c>
      <c r="H1413" s="150">
        <v>0</v>
      </c>
      <c r="I1413" s="208">
        <f t="shared" si="24"/>
        <v>1019.94</v>
      </c>
      <c r="J1413" s="163" t="str">
        <f>VLOOKUP($C1413,'CEDARS School FRPL'!$C$4:$F$2348,4,FALSE)</f>
        <v>Yes</v>
      </c>
      <c r="K1413" s="140"/>
      <c r="L1413" s="140"/>
      <c r="M1413" s="141">
        <f>VLOOKUP($C1413,'CEDARS School FRPL'!$C$4:$F$2348,3,FALSE)</f>
        <v>0.94630000000000003</v>
      </c>
      <c r="O1413" s="199"/>
      <c r="P1413" s="200"/>
    </row>
    <row r="1414" spans="1:16">
      <c r="A1414" s="112" t="s">
        <v>2323</v>
      </c>
      <c r="B1414" s="112" t="s">
        <v>3009</v>
      </c>
      <c r="C1414" s="106">
        <v>2967</v>
      </c>
      <c r="D1414" s="106" t="s">
        <v>378</v>
      </c>
      <c r="E1414" s="150">
        <v>394.51</v>
      </c>
      <c r="F1414" s="150">
        <v>0</v>
      </c>
      <c r="G1414" s="150">
        <v>0</v>
      </c>
      <c r="H1414" s="150">
        <v>0</v>
      </c>
      <c r="I1414" s="208">
        <f t="shared" si="24"/>
        <v>394.51</v>
      </c>
      <c r="J1414" s="163" t="str">
        <f>VLOOKUP($C1414,'CEDARS School FRPL'!$C$4:$F$2348,4,FALSE)</f>
        <v>Yes</v>
      </c>
      <c r="K1414" s="140"/>
      <c r="L1414" s="140"/>
      <c r="M1414" s="141">
        <f>VLOOKUP($C1414,'CEDARS School FRPL'!$C$4:$F$2348,3,FALSE)</f>
        <v>0.91439999999999999</v>
      </c>
      <c r="O1414" s="199"/>
      <c r="P1414" s="200"/>
    </row>
    <row r="1415" spans="1:16">
      <c r="A1415" s="112" t="s">
        <v>2323</v>
      </c>
      <c r="B1415" s="112" t="s">
        <v>3009</v>
      </c>
      <c r="C1415" s="106">
        <v>5393</v>
      </c>
      <c r="D1415" s="106" t="s">
        <v>394</v>
      </c>
      <c r="E1415" s="150">
        <v>230.65</v>
      </c>
      <c r="F1415" s="150">
        <v>0</v>
      </c>
      <c r="G1415" s="150">
        <v>0</v>
      </c>
      <c r="H1415" s="150">
        <v>0</v>
      </c>
      <c r="I1415" s="208">
        <f t="shared" si="24"/>
        <v>230.65</v>
      </c>
      <c r="J1415" s="163" t="str">
        <f>VLOOKUP($C1415,'CEDARS School FRPL'!$C$4:$F$2348,4,FALSE)</f>
        <v>No</v>
      </c>
      <c r="K1415" s="140"/>
      <c r="L1415" s="140"/>
      <c r="M1415" s="141">
        <f>VLOOKUP($C1415,'CEDARS School FRPL'!$C$4:$F$2348,3,FALSE)</f>
        <v>0.49519999999999997</v>
      </c>
      <c r="O1415" s="199"/>
      <c r="P1415" s="200"/>
    </row>
    <row r="1416" spans="1:16">
      <c r="A1416" s="112" t="s">
        <v>2323</v>
      </c>
      <c r="B1416" s="112" t="s">
        <v>3009</v>
      </c>
      <c r="C1416" s="106">
        <v>4155</v>
      </c>
      <c r="D1416" s="106" t="s">
        <v>384</v>
      </c>
      <c r="E1416" s="150">
        <v>408.67</v>
      </c>
      <c r="F1416" s="150">
        <v>0</v>
      </c>
      <c r="G1416" s="150">
        <v>0</v>
      </c>
      <c r="H1416" s="150">
        <v>0</v>
      </c>
      <c r="I1416" s="208">
        <f t="shared" si="24"/>
        <v>408.67</v>
      </c>
      <c r="J1416" s="163" t="str">
        <f>VLOOKUP($C1416,'CEDARS School FRPL'!$C$4:$F$2348,4,FALSE)</f>
        <v>Yes</v>
      </c>
      <c r="K1416" s="140"/>
      <c r="L1416" s="140"/>
      <c r="M1416" s="141">
        <f>VLOOKUP($C1416,'CEDARS School FRPL'!$C$4:$F$2348,3,FALSE)</f>
        <v>0.52400000000000002</v>
      </c>
      <c r="O1416" s="199"/>
      <c r="P1416" s="200"/>
    </row>
    <row r="1417" spans="1:16">
      <c r="A1417" s="112" t="s">
        <v>2323</v>
      </c>
      <c r="B1417" s="112" t="s">
        <v>3009</v>
      </c>
      <c r="C1417" s="106">
        <v>2790</v>
      </c>
      <c r="D1417" s="106" t="s">
        <v>376</v>
      </c>
      <c r="E1417" s="150">
        <v>350.03</v>
      </c>
      <c r="F1417" s="150">
        <v>0</v>
      </c>
      <c r="G1417" s="150">
        <v>0</v>
      </c>
      <c r="H1417" s="150">
        <v>0</v>
      </c>
      <c r="I1417" s="208">
        <f t="shared" si="24"/>
        <v>350.03</v>
      </c>
      <c r="J1417" s="163" t="str">
        <f>VLOOKUP($C1417,'CEDARS School FRPL'!$C$4:$F$2348,4,FALSE)</f>
        <v>Yes</v>
      </c>
      <c r="K1417" s="140"/>
      <c r="L1417" s="140"/>
      <c r="M1417" s="141">
        <f>VLOOKUP($C1417,'CEDARS School FRPL'!$C$4:$F$2348,3,FALSE)</f>
        <v>0.95660000000000001</v>
      </c>
      <c r="O1417" s="199"/>
      <c r="P1417" s="200"/>
    </row>
    <row r="1418" spans="1:16">
      <c r="A1418" s="112" t="s">
        <v>2323</v>
      </c>
      <c r="B1418" s="112" t="s">
        <v>3009</v>
      </c>
      <c r="C1418" s="106">
        <v>5394</v>
      </c>
      <c r="D1418" s="106" t="s">
        <v>395</v>
      </c>
      <c r="E1418" s="150">
        <v>446.1</v>
      </c>
      <c r="F1418" s="150">
        <v>0</v>
      </c>
      <c r="G1418" s="150">
        <v>0</v>
      </c>
      <c r="H1418" s="150">
        <v>0</v>
      </c>
      <c r="I1418" s="208">
        <f t="shared" si="24"/>
        <v>446.1</v>
      </c>
      <c r="J1418" s="163" t="str">
        <f>VLOOKUP($C1418,'CEDARS School FRPL'!$C$4:$F$2348,4,FALSE)</f>
        <v>Yes</v>
      </c>
      <c r="K1418" s="140"/>
      <c r="L1418" s="140"/>
      <c r="M1418" s="141">
        <f>VLOOKUP($C1418,'CEDARS School FRPL'!$C$4:$F$2348,3,FALSE)</f>
        <v>0.94089999999999996</v>
      </c>
      <c r="O1418" s="199"/>
      <c r="P1418" s="200"/>
    </row>
    <row r="1419" spans="1:16">
      <c r="A1419" s="112" t="s">
        <v>2323</v>
      </c>
      <c r="B1419" s="112" t="s">
        <v>3009</v>
      </c>
      <c r="C1419" s="106">
        <v>3085</v>
      </c>
      <c r="D1419" s="106" t="s">
        <v>379</v>
      </c>
      <c r="E1419" s="150">
        <v>560.16</v>
      </c>
      <c r="F1419" s="150">
        <v>0</v>
      </c>
      <c r="G1419" s="150">
        <v>0</v>
      </c>
      <c r="H1419" s="150">
        <v>0</v>
      </c>
      <c r="I1419" s="208">
        <f t="shared" si="24"/>
        <v>560.16</v>
      </c>
      <c r="J1419" s="163" t="str">
        <f>VLOOKUP($C1419,'CEDARS School FRPL'!$C$4:$F$2348,4,FALSE)</f>
        <v>Yes</v>
      </c>
      <c r="K1419" s="140"/>
      <c r="L1419" s="140"/>
      <c r="M1419" s="141">
        <f>VLOOKUP($C1419,'CEDARS School FRPL'!$C$4:$F$2348,3,FALSE)</f>
        <v>0.68869999999999998</v>
      </c>
      <c r="O1419" s="199"/>
      <c r="P1419" s="200"/>
    </row>
    <row r="1420" spans="1:16">
      <c r="A1420" s="112" t="s">
        <v>2323</v>
      </c>
      <c r="B1420" s="112" t="s">
        <v>3009</v>
      </c>
      <c r="C1420" s="106">
        <v>4595</v>
      </c>
      <c r="D1420" s="106" t="s">
        <v>388</v>
      </c>
      <c r="E1420" s="150">
        <v>600.87</v>
      </c>
      <c r="F1420" s="150">
        <v>0</v>
      </c>
      <c r="G1420" s="150">
        <v>0</v>
      </c>
      <c r="H1420" s="150">
        <v>0</v>
      </c>
      <c r="I1420" s="208">
        <f t="shared" si="24"/>
        <v>600.87</v>
      </c>
      <c r="J1420" s="163" t="str">
        <f>VLOOKUP($C1420,'CEDARS School FRPL'!$C$4:$F$2348,4,FALSE)</f>
        <v>Yes</v>
      </c>
      <c r="K1420" s="140"/>
      <c r="L1420" s="140"/>
      <c r="M1420" s="141">
        <f>VLOOKUP($C1420,'CEDARS School FRPL'!$C$4:$F$2348,3,FALSE)</f>
        <v>0.50119999999999998</v>
      </c>
      <c r="O1420" s="199"/>
      <c r="P1420" s="200"/>
    </row>
    <row r="1421" spans="1:16">
      <c r="A1421" s="112" t="s">
        <v>2323</v>
      </c>
      <c r="B1421" s="112" t="s">
        <v>3009</v>
      </c>
      <c r="C1421" s="106">
        <v>2267</v>
      </c>
      <c r="D1421" s="106" t="s">
        <v>181</v>
      </c>
      <c r="E1421" s="150">
        <v>1119.97</v>
      </c>
      <c r="F1421" s="150">
        <v>0</v>
      </c>
      <c r="G1421" s="150">
        <v>0</v>
      </c>
      <c r="H1421" s="150">
        <v>0</v>
      </c>
      <c r="I1421" s="208">
        <f t="shared" si="24"/>
        <v>1119.97</v>
      </c>
      <c r="J1421" s="163" t="str">
        <f>VLOOKUP($C1421,'CEDARS School FRPL'!$C$4:$F$2348,4,FALSE)</f>
        <v>Yes</v>
      </c>
      <c r="K1421" s="140"/>
      <c r="L1421" s="140"/>
      <c r="M1421" s="141">
        <f>VLOOKUP($C1421,'CEDARS School FRPL'!$C$4:$F$2348,3,FALSE)</f>
        <v>0.55389999999999995</v>
      </c>
      <c r="O1421" s="199"/>
      <c r="P1421" s="200"/>
    </row>
    <row r="1422" spans="1:16">
      <c r="A1422" s="112" t="s">
        <v>2323</v>
      </c>
      <c r="B1422" s="112" t="s">
        <v>3009</v>
      </c>
      <c r="C1422" s="106">
        <v>3912</v>
      </c>
      <c r="D1422" s="106" t="s">
        <v>382</v>
      </c>
      <c r="E1422" s="150">
        <v>215.01</v>
      </c>
      <c r="F1422" s="150">
        <v>0</v>
      </c>
      <c r="G1422" s="150">
        <v>29.61</v>
      </c>
      <c r="H1422" s="150">
        <v>0</v>
      </c>
      <c r="I1422" s="208">
        <f t="shared" si="24"/>
        <v>244.62</v>
      </c>
      <c r="J1422" s="163" t="str">
        <f>VLOOKUP($C1422,'CEDARS School FRPL'!$C$4:$F$2348,4,FALSE)</f>
        <v>Yes</v>
      </c>
      <c r="K1422" s="140"/>
      <c r="L1422" s="140"/>
      <c r="M1422" s="141">
        <f>VLOOKUP($C1422,'CEDARS School FRPL'!$C$4:$F$2348,3,FALSE)</f>
        <v>0.76390000000000002</v>
      </c>
      <c r="O1422" s="199"/>
      <c r="P1422" s="200"/>
    </row>
    <row r="1423" spans="1:16">
      <c r="A1423" s="112" t="s">
        <v>2323</v>
      </c>
      <c r="B1423" s="112" t="s">
        <v>3009</v>
      </c>
      <c r="C1423" s="106">
        <v>1970</v>
      </c>
      <c r="D1423" s="106" t="s">
        <v>2755</v>
      </c>
      <c r="E1423" s="150">
        <v>0</v>
      </c>
      <c r="F1423" s="150">
        <v>0</v>
      </c>
      <c r="G1423" s="150">
        <v>0</v>
      </c>
      <c r="H1423" s="150">
        <v>0</v>
      </c>
      <c r="I1423" s="208">
        <f t="shared" si="24"/>
        <v>0</v>
      </c>
      <c r="J1423" s="163" t="str">
        <f>VLOOKUP($C1423,'CEDARS School FRPL'!$C$4:$F$2348,4,FALSE)</f>
        <v>Yes</v>
      </c>
      <c r="K1423" s="140"/>
      <c r="L1423" s="140"/>
      <c r="M1423" s="141">
        <f>VLOOKUP($C1423,'CEDARS School FRPL'!$C$4:$F$2348,3,FALSE)</f>
        <v>0.16669999999999999</v>
      </c>
      <c r="O1423" s="199"/>
      <c r="P1423" s="200"/>
    </row>
    <row r="1424" spans="1:16">
      <c r="A1424" s="112" t="s">
        <v>2323</v>
      </c>
      <c r="B1424" s="112" t="s">
        <v>3009</v>
      </c>
      <c r="C1424" s="106">
        <v>2917</v>
      </c>
      <c r="D1424" s="106" t="s">
        <v>377</v>
      </c>
      <c r="E1424" s="150">
        <v>2144.94</v>
      </c>
      <c r="F1424" s="150">
        <v>148.94999999999999</v>
      </c>
      <c r="G1424" s="150">
        <v>0</v>
      </c>
      <c r="H1424" s="150">
        <v>0</v>
      </c>
      <c r="I1424" s="208">
        <f t="shared" si="24"/>
        <v>2293.89</v>
      </c>
      <c r="J1424" s="163" t="str">
        <f>VLOOKUP($C1424,'CEDARS School FRPL'!$C$4:$F$2348,4,FALSE)</f>
        <v>Yes</v>
      </c>
      <c r="K1424" s="140"/>
      <c r="L1424" s="140"/>
      <c r="M1424" s="141">
        <f>VLOOKUP($C1424,'CEDARS School FRPL'!$C$4:$F$2348,3,FALSE)</f>
        <v>0.77149999999999996</v>
      </c>
      <c r="O1424" s="199"/>
      <c r="P1424" s="200"/>
    </row>
    <row r="1425" spans="1:16">
      <c r="A1425" s="112" t="s">
        <v>2323</v>
      </c>
      <c r="B1425" s="112" t="s">
        <v>3009</v>
      </c>
      <c r="C1425" s="106">
        <v>5624</v>
      </c>
      <c r="D1425" s="106" t="s">
        <v>3256</v>
      </c>
      <c r="E1425" s="150">
        <v>1141.3</v>
      </c>
      <c r="F1425" s="150">
        <v>0</v>
      </c>
      <c r="G1425" s="150">
        <v>0</v>
      </c>
      <c r="H1425" s="150">
        <v>0</v>
      </c>
      <c r="I1425" s="208">
        <f t="shared" si="24"/>
        <v>1141.3</v>
      </c>
      <c r="J1425" s="163" t="str">
        <f>VLOOKUP($C1425,'CEDARS School FRPL'!$C$4:$F$2348,4,FALSE)</f>
        <v>Yes</v>
      </c>
      <c r="K1425" s="140"/>
      <c r="L1425" s="140"/>
      <c r="M1425" s="141">
        <f>VLOOKUP($C1425,'CEDARS School FRPL'!$C$4:$F$2348,3,FALSE)</f>
        <v>0.55659999999999998</v>
      </c>
      <c r="O1425" s="199"/>
      <c r="P1425" s="200"/>
    </row>
    <row r="1426" spans="1:16">
      <c r="A1426" s="112" t="s">
        <v>2323</v>
      </c>
      <c r="B1426" s="112" t="s">
        <v>3009</v>
      </c>
      <c r="C1426" s="106">
        <v>3515</v>
      </c>
      <c r="D1426" s="106" t="s">
        <v>381</v>
      </c>
      <c r="E1426" s="150">
        <v>555.17999999999995</v>
      </c>
      <c r="F1426" s="150">
        <v>0</v>
      </c>
      <c r="G1426" s="150">
        <v>0</v>
      </c>
      <c r="H1426" s="150">
        <v>0</v>
      </c>
      <c r="I1426" s="208">
        <f t="shared" si="24"/>
        <v>555.17999999999995</v>
      </c>
      <c r="J1426" s="163" t="str">
        <f>VLOOKUP($C1426,'CEDARS School FRPL'!$C$4:$F$2348,4,FALSE)</f>
        <v>Yes</v>
      </c>
      <c r="K1426" s="140"/>
      <c r="L1426" s="140"/>
      <c r="M1426" s="141">
        <f>VLOOKUP($C1426,'CEDARS School FRPL'!$C$4:$F$2348,3,FALSE)</f>
        <v>0.91879999999999995</v>
      </c>
      <c r="O1426" s="199"/>
      <c r="P1426" s="200"/>
    </row>
    <row r="1427" spans="1:16">
      <c r="A1427" s="112" t="s">
        <v>2323</v>
      </c>
      <c r="B1427" s="112" t="s">
        <v>3009</v>
      </c>
      <c r="C1427" s="106">
        <v>5345</v>
      </c>
      <c r="D1427" s="106" t="s">
        <v>391</v>
      </c>
      <c r="E1427" s="150">
        <v>495.49</v>
      </c>
      <c r="F1427" s="150">
        <v>0</v>
      </c>
      <c r="G1427" s="150">
        <v>0</v>
      </c>
      <c r="H1427" s="150">
        <v>0</v>
      </c>
      <c r="I1427" s="208">
        <f t="shared" si="24"/>
        <v>495.49</v>
      </c>
      <c r="J1427" s="163" t="str">
        <f>VLOOKUP($C1427,'CEDARS School FRPL'!$C$4:$F$2348,4,FALSE)</f>
        <v>No</v>
      </c>
      <c r="K1427" s="140"/>
      <c r="L1427" s="140"/>
      <c r="M1427" s="141">
        <f>VLOOKUP($C1427,'CEDARS School FRPL'!$C$4:$F$2348,3,FALSE)</f>
        <v>0.48110000000000003</v>
      </c>
      <c r="O1427" s="199"/>
      <c r="P1427" s="200"/>
    </row>
    <row r="1428" spans="1:16">
      <c r="A1428" s="112" t="s">
        <v>2323</v>
      </c>
      <c r="B1428" s="112" t="s">
        <v>3009</v>
      </c>
      <c r="C1428" s="106">
        <v>4555</v>
      </c>
      <c r="D1428" s="106" t="s">
        <v>386</v>
      </c>
      <c r="E1428" s="150">
        <v>413.13</v>
      </c>
      <c r="F1428" s="150">
        <v>0</v>
      </c>
      <c r="G1428" s="150">
        <v>0</v>
      </c>
      <c r="H1428" s="150">
        <v>0</v>
      </c>
      <c r="I1428" s="208">
        <f t="shared" si="24"/>
        <v>413.13</v>
      </c>
      <c r="J1428" s="163" t="str">
        <f>VLOOKUP($C1428,'CEDARS School FRPL'!$C$4:$F$2348,4,FALSE)</f>
        <v>Yes</v>
      </c>
      <c r="K1428" s="140"/>
      <c r="L1428" s="140"/>
      <c r="M1428" s="141">
        <f>VLOOKUP($C1428,'CEDARS School FRPL'!$C$4:$F$2348,3,FALSE)</f>
        <v>0.93759999999999999</v>
      </c>
      <c r="O1428" s="199"/>
      <c r="P1428" s="200"/>
    </row>
    <row r="1429" spans="1:16">
      <c r="A1429" s="112" t="s">
        <v>2323</v>
      </c>
      <c r="B1429" s="112" t="s">
        <v>3009</v>
      </c>
      <c r="C1429" s="106">
        <v>4041</v>
      </c>
      <c r="D1429" s="106" t="s">
        <v>383</v>
      </c>
      <c r="E1429" s="150">
        <v>538.03</v>
      </c>
      <c r="F1429" s="150">
        <v>0</v>
      </c>
      <c r="G1429" s="150">
        <v>0</v>
      </c>
      <c r="H1429" s="150">
        <v>0</v>
      </c>
      <c r="I1429" s="208">
        <f t="shared" si="24"/>
        <v>538.03</v>
      </c>
      <c r="J1429" s="163" t="str">
        <f>VLOOKUP($C1429,'CEDARS School FRPL'!$C$4:$F$2348,4,FALSE)</f>
        <v>No</v>
      </c>
      <c r="K1429" s="140"/>
      <c r="L1429" s="140"/>
      <c r="M1429" s="141">
        <f>VLOOKUP($C1429,'CEDARS School FRPL'!$C$4:$F$2348,3,FALSE)</f>
        <v>0.36520000000000002</v>
      </c>
      <c r="O1429" s="199"/>
      <c r="P1429" s="200"/>
    </row>
    <row r="1430" spans="1:16">
      <c r="A1430" s="112" t="s">
        <v>2323</v>
      </c>
      <c r="B1430" s="112" t="s">
        <v>3009</v>
      </c>
      <c r="C1430" s="106">
        <v>3324</v>
      </c>
      <c r="D1430" s="106" t="s">
        <v>141</v>
      </c>
      <c r="E1430" s="150">
        <v>1114.1500000000001</v>
      </c>
      <c r="F1430" s="150">
        <v>0</v>
      </c>
      <c r="G1430" s="150">
        <v>0</v>
      </c>
      <c r="H1430" s="150">
        <v>0</v>
      </c>
      <c r="I1430" s="208">
        <f t="shared" si="24"/>
        <v>1114.1500000000001</v>
      </c>
      <c r="J1430" s="163" t="str">
        <f>VLOOKUP($C1430,'CEDARS School FRPL'!$C$4:$F$2348,4,FALSE)</f>
        <v>Yes</v>
      </c>
      <c r="K1430" s="140"/>
      <c r="L1430" s="140"/>
      <c r="M1430" s="141">
        <f>VLOOKUP($C1430,'CEDARS School FRPL'!$C$4:$F$2348,3,FALSE)</f>
        <v>0.93149999999999999</v>
      </c>
      <c r="O1430" s="199"/>
      <c r="P1430" s="200"/>
    </row>
    <row r="1431" spans="1:16">
      <c r="A1431" s="112" t="s">
        <v>2323</v>
      </c>
      <c r="B1431" s="112" t="s">
        <v>3009</v>
      </c>
      <c r="C1431" s="106">
        <v>5556</v>
      </c>
      <c r="D1431" s="106" t="s">
        <v>3161</v>
      </c>
      <c r="E1431" s="150">
        <v>538.05999999999995</v>
      </c>
      <c r="F1431" s="150">
        <v>0</v>
      </c>
      <c r="G1431" s="150">
        <v>0</v>
      </c>
      <c r="H1431" s="150">
        <v>0</v>
      </c>
      <c r="I1431" s="208">
        <f t="shared" si="24"/>
        <v>538.05999999999995</v>
      </c>
      <c r="J1431" s="163" t="str">
        <f>VLOOKUP($C1431,'CEDARS School FRPL'!$C$4:$F$2348,4,FALSE)</f>
        <v>Yes</v>
      </c>
      <c r="K1431" s="140"/>
      <c r="L1431" s="140"/>
      <c r="M1431" s="141">
        <f>VLOOKUP($C1431,'CEDARS School FRPL'!$C$4:$F$2348,3,FALSE)</f>
        <v>0.67479999999999996</v>
      </c>
      <c r="O1431" s="199"/>
      <c r="P1431" s="200"/>
    </row>
    <row r="1432" spans="1:16">
      <c r="A1432" s="112" t="s">
        <v>2323</v>
      </c>
      <c r="B1432" s="112" t="s">
        <v>3009</v>
      </c>
      <c r="C1432" s="106">
        <v>5020</v>
      </c>
      <c r="D1432" s="106" t="s">
        <v>389</v>
      </c>
      <c r="E1432" s="150">
        <v>551.73</v>
      </c>
      <c r="F1432" s="150">
        <v>0</v>
      </c>
      <c r="G1432" s="150">
        <v>0</v>
      </c>
      <c r="H1432" s="150">
        <v>0</v>
      </c>
      <c r="I1432" s="208">
        <f t="shared" si="24"/>
        <v>551.73</v>
      </c>
      <c r="J1432" s="163" t="str">
        <f>VLOOKUP($C1432,'CEDARS School FRPL'!$C$4:$F$2348,4,FALSE)</f>
        <v>Yes</v>
      </c>
      <c r="K1432" s="140"/>
      <c r="L1432" s="140"/>
      <c r="M1432" s="141">
        <f>VLOOKUP($C1432,'CEDARS School FRPL'!$C$4:$F$2348,3,FALSE)</f>
        <v>0.93620000000000003</v>
      </c>
      <c r="O1432" s="199"/>
      <c r="P1432" s="200"/>
    </row>
    <row r="1433" spans="1:16">
      <c r="A1433" s="112" t="s">
        <v>2323</v>
      </c>
      <c r="B1433" s="112" t="s">
        <v>3009</v>
      </c>
      <c r="C1433" s="106">
        <v>4526</v>
      </c>
      <c r="D1433" s="106" t="s">
        <v>385</v>
      </c>
      <c r="E1433" s="150">
        <v>397.1</v>
      </c>
      <c r="F1433" s="150">
        <v>0</v>
      </c>
      <c r="G1433" s="150">
        <v>0</v>
      </c>
      <c r="H1433" s="150">
        <v>0</v>
      </c>
      <c r="I1433" s="208">
        <f t="shared" si="24"/>
        <v>397.1</v>
      </c>
      <c r="J1433" s="163" t="str">
        <f>VLOOKUP($C1433,'CEDARS School FRPL'!$C$4:$F$2348,4,FALSE)</f>
        <v>Yes</v>
      </c>
      <c r="K1433" s="140"/>
      <c r="L1433" s="140"/>
      <c r="M1433" s="141">
        <f>VLOOKUP($C1433,'CEDARS School FRPL'!$C$4:$F$2348,3,FALSE)</f>
        <v>0.9073</v>
      </c>
      <c r="O1433" s="199"/>
      <c r="P1433" s="200"/>
    </row>
    <row r="1434" spans="1:16">
      <c r="A1434" s="112" t="s">
        <v>2436</v>
      </c>
      <c r="B1434" s="112" t="s">
        <v>3010</v>
      </c>
      <c r="C1434" s="213">
        <v>5639</v>
      </c>
      <c r="D1434" s="106" t="s">
        <v>3384</v>
      </c>
      <c r="E1434" s="150">
        <v>0.2</v>
      </c>
      <c r="F1434" s="150">
        <v>0</v>
      </c>
      <c r="G1434" s="150">
        <v>0</v>
      </c>
      <c r="H1434" s="150">
        <v>0</v>
      </c>
      <c r="I1434" s="208">
        <f t="shared" si="24"/>
        <v>0.2</v>
      </c>
      <c r="J1434" s="163" t="str">
        <f>VLOOKUP($C1434,'CEDARS School FRPL'!$C$4:$F$2348,4,FALSE)</f>
        <v>No</v>
      </c>
      <c r="K1434" s="140"/>
      <c r="L1434" s="140"/>
      <c r="M1434" s="141">
        <f>VLOOKUP($C1434,'CEDARS School FRPL'!$C$4:$F$2348,3,FALSE)</f>
        <v>0</v>
      </c>
      <c r="N1434" s="141" t="s">
        <v>3345</v>
      </c>
      <c r="O1434" s="203" t="s">
        <v>3386</v>
      </c>
      <c r="P1434" s="200"/>
    </row>
    <row r="1435" spans="1:16">
      <c r="A1435" s="112" t="s">
        <v>2436</v>
      </c>
      <c r="B1435" s="112" t="s">
        <v>3010</v>
      </c>
      <c r="C1435" s="106">
        <v>2396</v>
      </c>
      <c r="D1435" s="106" t="s">
        <v>1254</v>
      </c>
      <c r="E1435" s="150">
        <v>141.04</v>
      </c>
      <c r="F1435" s="150">
        <v>0</v>
      </c>
      <c r="G1435" s="150">
        <v>0</v>
      </c>
      <c r="H1435" s="150">
        <v>0</v>
      </c>
      <c r="I1435" s="208">
        <f t="shared" si="24"/>
        <v>141.04</v>
      </c>
      <c r="J1435" s="163" t="str">
        <f>VLOOKUP($C1435,'CEDARS School FRPL'!$C$4:$F$2348,4,FALSE)</f>
        <v>Yes</v>
      </c>
      <c r="K1435" s="140"/>
      <c r="L1435" s="140"/>
      <c r="M1435" s="141">
        <f>VLOOKUP($C1435,'CEDARS School FRPL'!$C$4:$F$2348,3,FALSE)</f>
        <v>0.65100000000000002</v>
      </c>
      <c r="O1435" s="199"/>
      <c r="P1435" s="200"/>
    </row>
    <row r="1436" spans="1:16">
      <c r="A1436" s="112" t="s">
        <v>2436</v>
      </c>
      <c r="B1436" s="112" t="s">
        <v>3010</v>
      </c>
      <c r="C1436" s="106">
        <v>2397</v>
      </c>
      <c r="D1436" s="106" t="s">
        <v>1255</v>
      </c>
      <c r="E1436" s="150">
        <v>146.84</v>
      </c>
      <c r="F1436" s="150">
        <v>8.0300000000000011</v>
      </c>
      <c r="G1436" s="150">
        <v>0</v>
      </c>
      <c r="H1436" s="150">
        <v>0</v>
      </c>
      <c r="I1436" s="208">
        <f t="shared" si="24"/>
        <v>154.87</v>
      </c>
      <c r="J1436" s="163" t="str">
        <f>VLOOKUP($C1436,'CEDARS School FRPL'!$C$4:$F$2348,4,FALSE)</f>
        <v>Yes</v>
      </c>
      <c r="K1436" s="140"/>
      <c r="L1436" s="140"/>
      <c r="M1436" s="141">
        <f>VLOOKUP($C1436,'CEDARS School FRPL'!$C$4:$F$2348,3,FALSE)</f>
        <v>0.75170000000000003</v>
      </c>
      <c r="O1436" s="199"/>
      <c r="P1436" s="200"/>
    </row>
    <row r="1437" spans="1:16">
      <c r="A1437" s="112" t="s">
        <v>2276</v>
      </c>
      <c r="B1437" s="112" t="s">
        <v>3011</v>
      </c>
      <c r="C1437" s="106">
        <v>2133</v>
      </c>
      <c r="D1437" s="106" t="s">
        <v>61</v>
      </c>
      <c r="E1437" s="150">
        <v>137.69999999999999</v>
      </c>
      <c r="F1437" s="150">
        <v>0</v>
      </c>
      <c r="G1437" s="150">
        <v>0</v>
      </c>
      <c r="H1437" s="150">
        <v>0</v>
      </c>
      <c r="I1437" s="208">
        <f t="shared" si="24"/>
        <v>137.69999999999999</v>
      </c>
      <c r="J1437" s="163" t="str">
        <f>VLOOKUP($C1437,'CEDARS School FRPL'!$C$4:$F$2348,4,FALSE)</f>
        <v>Yes</v>
      </c>
      <c r="K1437" s="140"/>
      <c r="L1437" s="140"/>
      <c r="M1437" s="141">
        <f>VLOOKUP($C1437,'CEDARS School FRPL'!$C$4:$F$2348,3,FALSE)</f>
        <v>0.90749999999999997</v>
      </c>
      <c r="O1437" s="199"/>
      <c r="P1437" s="200"/>
    </row>
    <row r="1438" spans="1:16">
      <c r="A1438" s="112" t="s">
        <v>2413</v>
      </c>
      <c r="B1438" s="112" t="s">
        <v>3012</v>
      </c>
      <c r="C1438" s="106">
        <v>2858</v>
      </c>
      <c r="D1438" s="106" t="s">
        <v>1170</v>
      </c>
      <c r="E1438" s="150">
        <v>247.48</v>
      </c>
      <c r="F1438" s="150">
        <v>4.82</v>
      </c>
      <c r="G1438" s="150">
        <v>0</v>
      </c>
      <c r="H1438" s="150">
        <v>0</v>
      </c>
      <c r="I1438" s="208">
        <f t="shared" si="24"/>
        <v>252.29999999999998</v>
      </c>
      <c r="J1438" s="163" t="str">
        <f>VLOOKUP($C1438,'CEDARS School FRPL'!$C$4:$F$2348,4,FALSE)</f>
        <v>Yes</v>
      </c>
      <c r="K1438" s="140"/>
      <c r="L1438" s="140"/>
      <c r="M1438" s="141">
        <f>VLOOKUP($C1438,'CEDARS School FRPL'!$C$4:$F$2348,3,FALSE)</f>
        <v>0.54620000000000002</v>
      </c>
      <c r="O1438" s="199"/>
      <c r="P1438" s="200"/>
    </row>
    <row r="1439" spans="1:16">
      <c r="A1439" s="112" t="s">
        <v>2458</v>
      </c>
      <c r="B1439" s="112" t="s">
        <v>3013</v>
      </c>
      <c r="C1439" s="106">
        <v>3299</v>
      </c>
      <c r="D1439" s="106" t="s">
        <v>1457</v>
      </c>
      <c r="E1439" s="150">
        <v>389.43</v>
      </c>
      <c r="F1439" s="150">
        <v>0</v>
      </c>
      <c r="G1439" s="150">
        <v>0</v>
      </c>
      <c r="H1439" s="150">
        <v>0</v>
      </c>
      <c r="I1439" s="208">
        <f t="shared" si="24"/>
        <v>389.43</v>
      </c>
      <c r="J1439" s="163" t="str">
        <f>VLOOKUP($C1439,'CEDARS School FRPL'!$C$4:$F$2348,4,FALSE)</f>
        <v>No</v>
      </c>
      <c r="K1439" s="140"/>
      <c r="L1439" s="140"/>
      <c r="M1439" s="141">
        <f>VLOOKUP($C1439,'CEDARS School FRPL'!$C$4:$F$2348,3,FALSE)</f>
        <v>0.12520000000000001</v>
      </c>
      <c r="O1439" s="199"/>
      <c r="P1439" s="200"/>
    </row>
    <row r="1440" spans="1:16">
      <c r="A1440" s="112" t="s">
        <v>2458</v>
      </c>
      <c r="B1440" s="112" t="s">
        <v>3013</v>
      </c>
      <c r="C1440" s="106">
        <v>4080</v>
      </c>
      <c r="D1440" s="106" t="s">
        <v>1459</v>
      </c>
      <c r="E1440" s="150">
        <v>539.47</v>
      </c>
      <c r="F1440" s="150">
        <v>0</v>
      </c>
      <c r="G1440" s="150">
        <v>0</v>
      </c>
      <c r="H1440" s="150">
        <v>0</v>
      </c>
      <c r="I1440" s="208">
        <f t="shared" si="24"/>
        <v>539.47</v>
      </c>
      <c r="J1440" s="163" t="str">
        <f>VLOOKUP($C1440,'CEDARS School FRPL'!$C$4:$F$2348,4,FALSE)</f>
        <v>No</v>
      </c>
      <c r="K1440" s="140"/>
      <c r="L1440" s="140"/>
      <c r="M1440" s="141">
        <f>VLOOKUP($C1440,'CEDARS School FRPL'!$C$4:$F$2348,3,FALSE)</f>
        <v>0.13780000000000001</v>
      </c>
      <c r="O1440" s="199"/>
      <c r="P1440" s="200"/>
    </row>
    <row r="1441" spans="1:16">
      <c r="A1441" s="112" t="s">
        <v>2458</v>
      </c>
      <c r="B1441" s="112" t="s">
        <v>3013</v>
      </c>
      <c r="C1441" s="106">
        <v>3055</v>
      </c>
      <c r="D1441" s="106" t="s">
        <v>1455</v>
      </c>
      <c r="E1441" s="150">
        <v>211.49</v>
      </c>
      <c r="F1441" s="150">
        <v>0</v>
      </c>
      <c r="G1441" s="150">
        <v>0</v>
      </c>
      <c r="H1441" s="150">
        <v>0</v>
      </c>
      <c r="I1441" s="208">
        <f t="shared" si="24"/>
        <v>211.49</v>
      </c>
      <c r="J1441" s="163" t="str">
        <f>VLOOKUP($C1441,'CEDARS School FRPL'!$C$4:$F$2348,4,FALSE)</f>
        <v>Yes</v>
      </c>
      <c r="K1441" s="140"/>
      <c r="L1441" s="140"/>
      <c r="M1441" s="141">
        <f>VLOOKUP($C1441,'CEDARS School FRPL'!$C$4:$F$2348,3,FALSE)</f>
        <v>0.52039999999999997</v>
      </c>
      <c r="O1441" s="199"/>
      <c r="P1441" s="200"/>
    </row>
    <row r="1442" spans="1:16">
      <c r="A1442" s="112" t="s">
        <v>2458</v>
      </c>
      <c r="B1442" s="112" t="s">
        <v>3013</v>
      </c>
      <c r="C1442" s="106">
        <v>4081</v>
      </c>
      <c r="D1442" s="106" t="s">
        <v>1460</v>
      </c>
      <c r="E1442" s="150">
        <v>1152.3800000000001</v>
      </c>
      <c r="F1442" s="150">
        <v>257.28999999999996</v>
      </c>
      <c r="G1442" s="150">
        <v>0</v>
      </c>
      <c r="H1442" s="150">
        <v>0</v>
      </c>
      <c r="I1442" s="208">
        <f t="shared" si="24"/>
        <v>1409.67</v>
      </c>
      <c r="J1442" s="163" t="str">
        <f>VLOOKUP($C1442,'CEDARS School FRPL'!$C$4:$F$2348,4,FALSE)</f>
        <v>No</v>
      </c>
      <c r="K1442" s="140"/>
      <c r="L1442" s="140"/>
      <c r="M1442" s="141">
        <f>VLOOKUP($C1442,'CEDARS School FRPL'!$C$4:$F$2348,3,FALSE)</f>
        <v>0.1191</v>
      </c>
      <c r="O1442" s="199"/>
      <c r="P1442" s="200"/>
    </row>
    <row r="1443" spans="1:16">
      <c r="A1443" s="112" t="s">
        <v>2458</v>
      </c>
      <c r="B1443" s="112" t="s">
        <v>3013</v>
      </c>
      <c r="C1443" s="106">
        <v>2294</v>
      </c>
      <c r="D1443" s="106" t="s">
        <v>1452</v>
      </c>
      <c r="E1443" s="150">
        <v>481.66</v>
      </c>
      <c r="F1443" s="150">
        <v>0</v>
      </c>
      <c r="G1443" s="150">
        <v>0</v>
      </c>
      <c r="H1443" s="150">
        <v>0</v>
      </c>
      <c r="I1443" s="208">
        <f t="shared" si="24"/>
        <v>481.66</v>
      </c>
      <c r="J1443" s="163" t="str">
        <f>VLOOKUP($C1443,'CEDARS School FRPL'!$C$4:$F$2348,4,FALSE)</f>
        <v>No</v>
      </c>
      <c r="K1443" s="140"/>
      <c r="L1443" s="140"/>
      <c r="M1443" s="141">
        <f>VLOOKUP($C1443,'CEDARS School FRPL'!$C$4:$F$2348,3,FALSE)</f>
        <v>0.18940000000000001</v>
      </c>
      <c r="O1443" s="199"/>
      <c r="P1443" s="200"/>
    </row>
    <row r="1444" spans="1:16">
      <c r="A1444" s="112" t="s">
        <v>2458</v>
      </c>
      <c r="B1444" s="112" t="s">
        <v>3013</v>
      </c>
      <c r="C1444" s="106">
        <v>2944</v>
      </c>
      <c r="D1444" s="106" t="s">
        <v>1454</v>
      </c>
      <c r="E1444" s="150">
        <v>451.72</v>
      </c>
      <c r="F1444" s="150">
        <v>0</v>
      </c>
      <c r="G1444" s="150">
        <v>0</v>
      </c>
      <c r="H1444" s="150">
        <v>0</v>
      </c>
      <c r="I1444" s="208">
        <f t="shared" si="24"/>
        <v>451.72</v>
      </c>
      <c r="J1444" s="163" t="str">
        <f>VLOOKUP($C1444,'CEDARS School FRPL'!$C$4:$F$2348,4,FALSE)</f>
        <v>No</v>
      </c>
      <c r="K1444" s="140"/>
      <c r="L1444" s="140"/>
      <c r="M1444" s="141">
        <f>VLOOKUP($C1444,'CEDARS School FRPL'!$C$4:$F$2348,3,FALSE)</f>
        <v>0.18759999999999999</v>
      </c>
      <c r="O1444" s="199"/>
      <c r="P1444" s="200"/>
    </row>
    <row r="1445" spans="1:16">
      <c r="A1445" s="112" t="s">
        <v>2458</v>
      </c>
      <c r="B1445" s="112" t="s">
        <v>3013</v>
      </c>
      <c r="C1445" s="106">
        <v>4387</v>
      </c>
      <c r="D1445" s="106" t="s">
        <v>1465</v>
      </c>
      <c r="E1445" s="150">
        <v>567.01</v>
      </c>
      <c r="F1445" s="150">
        <v>0</v>
      </c>
      <c r="G1445" s="150">
        <v>0</v>
      </c>
      <c r="H1445" s="150">
        <v>0</v>
      </c>
      <c r="I1445" s="208">
        <f t="shared" si="24"/>
        <v>567.01</v>
      </c>
      <c r="J1445" s="163" t="str">
        <f>VLOOKUP($C1445,'CEDARS School FRPL'!$C$4:$F$2348,4,FALSE)</f>
        <v>No</v>
      </c>
      <c r="K1445" s="140"/>
      <c r="L1445" s="140"/>
      <c r="M1445" s="141">
        <f>VLOOKUP($C1445,'CEDARS School FRPL'!$C$4:$F$2348,3,FALSE)</f>
        <v>0.14960000000000001</v>
      </c>
      <c r="O1445" s="199"/>
      <c r="P1445" s="200"/>
    </row>
    <row r="1446" spans="1:16">
      <c r="A1446" s="112" t="s">
        <v>2458</v>
      </c>
      <c r="B1446" s="112" t="s">
        <v>3013</v>
      </c>
      <c r="C1446" s="106">
        <v>1516</v>
      </c>
      <c r="D1446" s="106" t="s">
        <v>1451</v>
      </c>
      <c r="E1446" s="150">
        <v>57.57</v>
      </c>
      <c r="F1446" s="150">
        <v>2.21</v>
      </c>
      <c r="G1446" s="150">
        <v>0</v>
      </c>
      <c r="H1446" s="150">
        <v>0</v>
      </c>
      <c r="I1446" s="208">
        <f t="shared" si="24"/>
        <v>59.78</v>
      </c>
      <c r="J1446" s="163" t="str">
        <f>VLOOKUP($C1446,'CEDARS School FRPL'!$C$4:$F$2348,4,FALSE)</f>
        <v>No</v>
      </c>
      <c r="K1446" s="140"/>
      <c r="L1446" s="140"/>
      <c r="M1446" s="141">
        <f>VLOOKUP($C1446,'CEDARS School FRPL'!$C$4:$F$2348,3,FALSE)</f>
        <v>0.46789999999999998</v>
      </c>
      <c r="O1446" s="199"/>
      <c r="P1446" s="200"/>
    </row>
    <row r="1447" spans="1:16">
      <c r="A1447" s="112" t="s">
        <v>2458</v>
      </c>
      <c r="B1447" s="112" t="s">
        <v>3013</v>
      </c>
      <c r="C1447" s="106">
        <v>4156</v>
      </c>
      <c r="D1447" s="106" t="s">
        <v>1461</v>
      </c>
      <c r="E1447" s="150">
        <v>423.17</v>
      </c>
      <c r="F1447" s="150">
        <v>0</v>
      </c>
      <c r="G1447" s="150">
        <v>0</v>
      </c>
      <c r="H1447" s="150">
        <v>0</v>
      </c>
      <c r="I1447" s="208">
        <f t="shared" si="24"/>
        <v>423.17</v>
      </c>
      <c r="J1447" s="163" t="str">
        <f>VLOOKUP($C1447,'CEDARS School FRPL'!$C$4:$F$2348,4,FALSE)</f>
        <v>No</v>
      </c>
      <c r="K1447" s="140"/>
      <c r="L1447" s="140"/>
      <c r="M1447" s="141">
        <f>VLOOKUP($C1447,'CEDARS School FRPL'!$C$4:$F$2348,3,FALSE)</f>
        <v>0.43080000000000002</v>
      </c>
      <c r="O1447" s="199"/>
      <c r="P1447" s="200"/>
    </row>
    <row r="1448" spans="1:16">
      <c r="A1448" s="112" t="s">
        <v>2458</v>
      </c>
      <c r="B1448" s="112" t="s">
        <v>3013</v>
      </c>
      <c r="C1448" s="106">
        <v>4219</v>
      </c>
      <c r="D1448" s="106" t="s">
        <v>1463</v>
      </c>
      <c r="E1448" s="150">
        <v>456.74</v>
      </c>
      <c r="F1448" s="150">
        <v>0</v>
      </c>
      <c r="G1448" s="150">
        <v>0</v>
      </c>
      <c r="H1448" s="150">
        <v>0</v>
      </c>
      <c r="I1448" s="208">
        <f t="shared" si="24"/>
        <v>456.74</v>
      </c>
      <c r="J1448" s="163" t="str">
        <f>VLOOKUP($C1448,'CEDARS School FRPL'!$C$4:$F$2348,4,FALSE)</f>
        <v>No</v>
      </c>
      <c r="K1448" s="140"/>
      <c r="L1448" s="140"/>
      <c r="M1448" s="141">
        <f>VLOOKUP($C1448,'CEDARS School FRPL'!$C$4:$F$2348,3,FALSE)</f>
        <v>0.13270000000000001</v>
      </c>
      <c r="O1448" s="199"/>
      <c r="P1448" s="200"/>
    </row>
    <row r="1449" spans="1:16">
      <c r="A1449" s="112" t="s">
        <v>2458</v>
      </c>
      <c r="B1449" s="112" t="s">
        <v>3013</v>
      </c>
      <c r="C1449" s="106">
        <v>4189</v>
      </c>
      <c r="D1449" s="106" t="s">
        <v>1462</v>
      </c>
      <c r="E1449" s="150">
        <v>329.02</v>
      </c>
      <c r="F1449" s="150">
        <v>0</v>
      </c>
      <c r="G1449" s="150">
        <v>0</v>
      </c>
      <c r="H1449" s="150">
        <v>0</v>
      </c>
      <c r="I1449" s="208">
        <f t="shared" si="24"/>
        <v>329.02</v>
      </c>
      <c r="J1449" s="163" t="str">
        <f>VLOOKUP($C1449,'CEDARS School FRPL'!$C$4:$F$2348,4,FALSE)</f>
        <v>No</v>
      </c>
      <c r="K1449" s="140"/>
      <c r="L1449" s="140"/>
      <c r="M1449" s="141">
        <f>VLOOKUP($C1449,'CEDARS School FRPL'!$C$4:$F$2348,3,FALSE)</f>
        <v>0.28589999999999999</v>
      </c>
      <c r="O1449" s="199"/>
      <c r="P1449" s="200"/>
    </row>
    <row r="1450" spans="1:16">
      <c r="A1450" s="112" t="s">
        <v>2458</v>
      </c>
      <c r="B1450" s="112" t="s">
        <v>3013</v>
      </c>
      <c r="C1450" s="106">
        <v>5632</v>
      </c>
      <c r="D1450" s="106" t="s">
        <v>3257</v>
      </c>
      <c r="E1450" s="150">
        <v>49.32</v>
      </c>
      <c r="F1450" s="150">
        <v>0</v>
      </c>
      <c r="G1450" s="150">
        <v>5.94</v>
      </c>
      <c r="H1450" s="150">
        <v>0</v>
      </c>
      <c r="I1450" s="208">
        <f t="shared" si="24"/>
        <v>55.26</v>
      </c>
      <c r="J1450" s="163" t="str">
        <f>VLOOKUP($C1450,'CEDARS School FRPL'!$C$4:$F$2348,4,FALSE)</f>
        <v>No</v>
      </c>
      <c r="K1450" s="140"/>
      <c r="L1450" s="140"/>
      <c r="M1450" s="141">
        <f>VLOOKUP($C1450,'CEDARS School FRPL'!$C$4:$F$2348,3,FALSE)</f>
        <v>0.25490000000000002</v>
      </c>
      <c r="O1450" s="199"/>
      <c r="P1450" s="200"/>
    </row>
    <row r="1451" spans="1:16">
      <c r="A1451" s="112" t="s">
        <v>2458</v>
      </c>
      <c r="B1451" s="112" t="s">
        <v>3013</v>
      </c>
      <c r="C1451" s="106">
        <v>2681</v>
      </c>
      <c r="D1451" s="106" t="s">
        <v>1453</v>
      </c>
      <c r="E1451" s="150">
        <v>1266.73</v>
      </c>
      <c r="F1451" s="150">
        <v>167.33</v>
      </c>
      <c r="G1451" s="150">
        <v>0</v>
      </c>
      <c r="H1451" s="150">
        <v>0</v>
      </c>
      <c r="I1451" s="208">
        <f t="shared" si="24"/>
        <v>1434.06</v>
      </c>
      <c r="J1451" s="163" t="str">
        <f>VLOOKUP($C1451,'CEDARS School FRPL'!$C$4:$F$2348,4,FALSE)</f>
        <v>No</v>
      </c>
      <c r="K1451" s="140"/>
      <c r="L1451" s="140"/>
      <c r="M1451" s="141">
        <f>VLOOKUP($C1451,'CEDARS School FRPL'!$C$4:$F$2348,3,FALSE)</f>
        <v>0.22800000000000001</v>
      </c>
      <c r="O1451" s="199"/>
      <c r="P1451" s="200"/>
    </row>
    <row r="1452" spans="1:16">
      <c r="A1452" s="112" t="s">
        <v>2458</v>
      </c>
      <c r="B1452" s="112" t="s">
        <v>3013</v>
      </c>
      <c r="C1452" s="106">
        <v>5631</v>
      </c>
      <c r="D1452" s="106" t="s">
        <v>244</v>
      </c>
      <c r="E1452" s="150">
        <v>300.7</v>
      </c>
      <c r="F1452" s="150">
        <v>0</v>
      </c>
      <c r="G1452" s="150">
        <v>0</v>
      </c>
      <c r="H1452" s="150">
        <v>0</v>
      </c>
      <c r="I1452" s="208">
        <f t="shared" si="24"/>
        <v>300.7</v>
      </c>
      <c r="J1452" s="163" t="str">
        <f>VLOOKUP($C1452,'CEDARS School FRPL'!$C$4:$F$2348,4,FALSE)</f>
        <v>No</v>
      </c>
      <c r="K1452" s="140"/>
      <c r="L1452" s="140"/>
      <c r="M1452" s="141">
        <f>VLOOKUP($C1452,'CEDARS School FRPL'!$C$4:$F$2348,3,FALSE)</f>
        <v>0.11360000000000001</v>
      </c>
      <c r="O1452" s="199"/>
      <c r="P1452" s="200"/>
    </row>
    <row r="1453" spans="1:16">
      <c r="A1453" s="112" t="s">
        <v>2458</v>
      </c>
      <c r="B1453" s="112" t="s">
        <v>3013</v>
      </c>
      <c r="C1453" s="106">
        <v>3685</v>
      </c>
      <c r="D1453" s="106" t="s">
        <v>1458</v>
      </c>
      <c r="E1453" s="150">
        <v>478.29</v>
      </c>
      <c r="F1453" s="150">
        <v>0</v>
      </c>
      <c r="G1453" s="150">
        <v>0</v>
      </c>
      <c r="H1453" s="150">
        <v>0</v>
      </c>
      <c r="I1453" s="208">
        <f t="shared" si="24"/>
        <v>478.29</v>
      </c>
      <c r="J1453" s="163" t="str">
        <f>VLOOKUP($C1453,'CEDARS School FRPL'!$C$4:$F$2348,4,FALSE)</f>
        <v>No</v>
      </c>
      <c r="K1453" s="140"/>
      <c r="L1453" s="140"/>
      <c r="M1453" s="141">
        <f>VLOOKUP($C1453,'CEDARS School FRPL'!$C$4:$F$2348,3,FALSE)</f>
        <v>0.1527</v>
      </c>
      <c r="O1453" s="199"/>
      <c r="P1453" s="200"/>
    </row>
    <row r="1454" spans="1:16">
      <c r="A1454" s="112" t="s">
        <v>2458</v>
      </c>
      <c r="B1454" s="112" t="s">
        <v>3013</v>
      </c>
      <c r="C1454" s="106">
        <v>3056</v>
      </c>
      <c r="D1454" s="106" t="s">
        <v>1456</v>
      </c>
      <c r="E1454" s="150">
        <v>324.94</v>
      </c>
      <c r="F1454" s="150">
        <v>0</v>
      </c>
      <c r="G1454" s="150">
        <v>0</v>
      </c>
      <c r="H1454" s="150">
        <v>0</v>
      </c>
      <c r="I1454" s="208">
        <f t="shared" si="24"/>
        <v>324.94</v>
      </c>
      <c r="J1454" s="163" t="str">
        <f>VLOOKUP($C1454,'CEDARS School FRPL'!$C$4:$F$2348,4,FALSE)</f>
        <v>No</v>
      </c>
      <c r="K1454" s="140"/>
      <c r="L1454" s="140"/>
      <c r="M1454" s="141">
        <f>VLOOKUP($C1454,'CEDARS School FRPL'!$C$4:$F$2348,3,FALSE)</f>
        <v>0.35709999999999997</v>
      </c>
      <c r="O1454" s="199"/>
      <c r="P1454" s="200"/>
    </row>
    <row r="1455" spans="1:16">
      <c r="A1455" s="112" t="s">
        <v>2458</v>
      </c>
      <c r="B1455" s="112" t="s">
        <v>3013</v>
      </c>
      <c r="C1455" s="106">
        <v>4307</v>
      </c>
      <c r="D1455" s="106" t="s">
        <v>1464</v>
      </c>
      <c r="E1455" s="150">
        <v>484.02</v>
      </c>
      <c r="F1455" s="150">
        <v>0</v>
      </c>
      <c r="G1455" s="150">
        <v>0</v>
      </c>
      <c r="H1455" s="150">
        <v>0</v>
      </c>
      <c r="I1455" s="208">
        <f t="shared" si="24"/>
        <v>484.02</v>
      </c>
      <c r="J1455" s="163" t="str">
        <f>VLOOKUP($C1455,'CEDARS School FRPL'!$C$4:$F$2348,4,FALSE)</f>
        <v>No</v>
      </c>
      <c r="K1455" s="140"/>
      <c r="L1455" s="140"/>
      <c r="M1455" s="141">
        <f>VLOOKUP($C1455,'CEDARS School FRPL'!$C$4:$F$2348,3,FALSE)</f>
        <v>0.1211</v>
      </c>
      <c r="O1455" s="199"/>
      <c r="P1455" s="200"/>
    </row>
    <row r="1456" spans="1:16">
      <c r="A1456" s="63" t="s">
        <v>3312</v>
      </c>
      <c r="B1456" s="63" t="s">
        <v>3313</v>
      </c>
      <c r="C1456" s="63" t="s">
        <v>3317</v>
      </c>
      <c r="D1456" s="63" t="s">
        <v>3313</v>
      </c>
      <c r="E1456" s="150">
        <v>0</v>
      </c>
      <c r="F1456" s="150">
        <v>0</v>
      </c>
      <c r="G1456" s="150">
        <v>0</v>
      </c>
      <c r="H1456" s="150">
        <v>0</v>
      </c>
      <c r="I1456" s="208">
        <f t="shared" si="24"/>
        <v>0</v>
      </c>
      <c r="J1456" s="163" t="str">
        <f>VLOOKUP($C1456,'CEDARS School FRPL'!$C$4:$F$2348,4,FALSE)</f>
        <v>No</v>
      </c>
      <c r="M1456" s="141">
        <f>VLOOKUP($C1456,'CEDARS School FRPL'!$C$4:$F$2348,3,FALSE)</f>
        <v>0</v>
      </c>
      <c r="O1456" s="199"/>
      <c r="P1456" s="200"/>
    </row>
    <row r="1457" spans="1:16">
      <c r="A1457" s="112" t="s">
        <v>2429</v>
      </c>
      <c r="B1457" s="112" t="s">
        <v>3014</v>
      </c>
      <c r="C1457" s="106">
        <v>4463</v>
      </c>
      <c r="D1457" s="106" t="s">
        <v>244</v>
      </c>
      <c r="E1457" s="150">
        <v>409.02</v>
      </c>
      <c r="F1457" s="150">
        <v>0</v>
      </c>
      <c r="G1457" s="150">
        <v>0</v>
      </c>
      <c r="H1457" s="150">
        <v>0</v>
      </c>
      <c r="I1457" s="208">
        <f t="shared" si="24"/>
        <v>409.02</v>
      </c>
      <c r="J1457" s="163" t="str">
        <f>VLOOKUP($C1457,'CEDARS School FRPL'!$C$4:$F$2348,4,FALSE)</f>
        <v>Yes</v>
      </c>
      <c r="K1457" s="140"/>
      <c r="L1457" s="140"/>
      <c r="M1457" s="141">
        <f>VLOOKUP($C1457,'CEDARS School FRPL'!$C$4:$F$2348,3,FALSE)</f>
        <v>0.62990000000000002</v>
      </c>
      <c r="O1457" s="199"/>
      <c r="P1457" s="200"/>
    </row>
    <row r="1458" spans="1:16">
      <c r="A1458" s="112" t="s">
        <v>2429</v>
      </c>
      <c r="B1458" s="112" t="s">
        <v>3014</v>
      </c>
      <c r="C1458" s="106">
        <v>2865</v>
      </c>
      <c r="D1458" s="106" t="s">
        <v>130</v>
      </c>
      <c r="E1458" s="150">
        <v>236.81</v>
      </c>
      <c r="F1458" s="150">
        <v>0</v>
      </c>
      <c r="G1458" s="150">
        <v>0</v>
      </c>
      <c r="H1458" s="150">
        <v>0</v>
      </c>
      <c r="I1458" s="208">
        <f t="shared" si="24"/>
        <v>236.81</v>
      </c>
      <c r="J1458" s="163" t="str">
        <f>VLOOKUP($C1458,'CEDARS School FRPL'!$C$4:$F$2348,4,FALSE)</f>
        <v>Yes</v>
      </c>
      <c r="K1458" s="140"/>
      <c r="L1458" s="140"/>
      <c r="M1458" s="141">
        <f>VLOOKUP($C1458,'CEDARS School FRPL'!$C$4:$F$2348,3,FALSE)</f>
        <v>0.65049999999999997</v>
      </c>
      <c r="O1458" s="199"/>
      <c r="P1458" s="200"/>
    </row>
    <row r="1459" spans="1:16">
      <c r="A1459" s="112" t="s">
        <v>2327</v>
      </c>
      <c r="B1459" s="112" t="s">
        <v>3015</v>
      </c>
      <c r="C1459" s="106">
        <v>3087</v>
      </c>
      <c r="D1459" s="106" t="s">
        <v>410</v>
      </c>
      <c r="E1459" s="150">
        <v>168.02</v>
      </c>
      <c r="F1459" s="150">
        <v>0</v>
      </c>
      <c r="G1459" s="150">
        <v>0</v>
      </c>
      <c r="H1459" s="150">
        <v>0</v>
      </c>
      <c r="I1459" s="208">
        <f t="shared" si="24"/>
        <v>168.02</v>
      </c>
      <c r="J1459" s="163" t="str">
        <f>VLOOKUP($C1459,'CEDARS School FRPL'!$C$4:$F$2348,4,FALSE)</f>
        <v>Yes</v>
      </c>
      <c r="K1459" s="140"/>
      <c r="L1459" s="140"/>
      <c r="M1459" s="141">
        <f>VLOOKUP($C1459,'CEDARS School FRPL'!$C$4:$F$2348,3,FALSE)</f>
        <v>0.52110000000000001</v>
      </c>
      <c r="O1459" s="199"/>
      <c r="P1459" s="200"/>
    </row>
    <row r="1460" spans="1:16">
      <c r="A1460" s="112" t="s">
        <v>2327</v>
      </c>
      <c r="B1460" s="112" t="s">
        <v>3015</v>
      </c>
      <c r="C1460" s="106">
        <v>2241</v>
      </c>
      <c r="D1460" s="106" t="s">
        <v>409</v>
      </c>
      <c r="E1460" s="150">
        <v>136.86000000000001</v>
      </c>
      <c r="F1460" s="150">
        <v>2.76</v>
      </c>
      <c r="G1460" s="150">
        <v>0</v>
      </c>
      <c r="H1460" s="150">
        <v>0</v>
      </c>
      <c r="I1460" s="208">
        <f t="shared" si="24"/>
        <v>139.62</v>
      </c>
      <c r="J1460" s="163" t="str">
        <f>VLOOKUP($C1460,'CEDARS School FRPL'!$C$4:$F$2348,4,FALSE)</f>
        <v>No</v>
      </c>
      <c r="K1460" s="140"/>
      <c r="L1460" s="140"/>
      <c r="M1460" s="141">
        <f>VLOOKUP($C1460,'CEDARS School FRPL'!$C$4:$F$2348,3,FALSE)</f>
        <v>0.48080000000000001</v>
      </c>
      <c r="O1460" s="199"/>
      <c r="P1460" s="200"/>
    </row>
    <row r="1461" spans="1:16">
      <c r="A1461" s="112" t="s">
        <v>2288</v>
      </c>
      <c r="B1461" s="112" t="s">
        <v>3016</v>
      </c>
      <c r="C1461" s="106">
        <v>4494</v>
      </c>
      <c r="D1461" s="106" t="s">
        <v>143</v>
      </c>
      <c r="E1461" s="150">
        <v>247.99</v>
      </c>
      <c r="F1461" s="150">
        <v>0</v>
      </c>
      <c r="G1461" s="150">
        <v>0</v>
      </c>
      <c r="H1461" s="150">
        <v>0</v>
      </c>
      <c r="I1461" s="208">
        <f t="shared" si="24"/>
        <v>247.99</v>
      </c>
      <c r="J1461" s="163" t="str">
        <f>VLOOKUP($C1461,'CEDARS School FRPL'!$C$4:$F$2348,4,FALSE)</f>
        <v>Yes</v>
      </c>
      <c r="K1461" s="140"/>
      <c r="L1461" s="140"/>
      <c r="M1461" s="141">
        <f>VLOOKUP($C1461,'CEDARS School FRPL'!$C$4:$F$2348,3,FALSE)</f>
        <v>0.63</v>
      </c>
      <c r="O1461" s="199"/>
      <c r="P1461" s="200"/>
    </row>
    <row r="1462" spans="1:16">
      <c r="A1462" s="112" t="s">
        <v>2288</v>
      </c>
      <c r="B1462" s="112" t="s">
        <v>3016</v>
      </c>
      <c r="C1462" s="106">
        <v>2909</v>
      </c>
      <c r="D1462" s="106" t="s">
        <v>139</v>
      </c>
      <c r="E1462" s="150">
        <v>237.73</v>
      </c>
      <c r="F1462" s="150">
        <v>0</v>
      </c>
      <c r="G1462" s="150">
        <v>0</v>
      </c>
      <c r="H1462" s="150">
        <v>0</v>
      </c>
      <c r="I1462" s="208">
        <f t="shared" si="24"/>
        <v>237.73</v>
      </c>
      <c r="J1462" s="163" t="str">
        <f>VLOOKUP($C1462,'CEDARS School FRPL'!$C$4:$F$2348,4,FALSE)</f>
        <v>Yes</v>
      </c>
      <c r="K1462" s="140"/>
      <c r="L1462" s="140"/>
      <c r="M1462" s="141">
        <f>VLOOKUP($C1462,'CEDARS School FRPL'!$C$4:$F$2348,3,FALSE)</f>
        <v>0.55130000000000001</v>
      </c>
      <c r="O1462" s="199"/>
      <c r="P1462" s="200"/>
    </row>
    <row r="1463" spans="1:16">
      <c r="A1463" s="112" t="s">
        <v>2288</v>
      </c>
      <c r="B1463" s="112" t="s">
        <v>3016</v>
      </c>
      <c r="C1463" s="106">
        <v>3079</v>
      </c>
      <c r="D1463" s="106" t="s">
        <v>140</v>
      </c>
      <c r="E1463" s="150">
        <v>290.08999999999997</v>
      </c>
      <c r="F1463" s="150">
        <v>0</v>
      </c>
      <c r="G1463" s="150">
        <v>0</v>
      </c>
      <c r="H1463" s="150">
        <v>0</v>
      </c>
      <c r="I1463" s="208">
        <f t="shared" si="24"/>
        <v>290.08999999999997</v>
      </c>
      <c r="J1463" s="163" t="str">
        <f>VLOOKUP($C1463,'CEDARS School FRPL'!$C$4:$F$2348,4,FALSE)</f>
        <v>Yes</v>
      </c>
      <c r="K1463" s="140"/>
      <c r="L1463" s="140"/>
      <c r="M1463" s="141">
        <f>VLOOKUP($C1463,'CEDARS School FRPL'!$C$4:$F$2348,3,FALSE)</f>
        <v>0.51080000000000003</v>
      </c>
      <c r="O1463" s="199"/>
      <c r="P1463" s="200"/>
    </row>
    <row r="1464" spans="1:16">
      <c r="A1464" s="112" t="s">
        <v>2288</v>
      </c>
      <c r="B1464" s="112" t="s">
        <v>3016</v>
      </c>
      <c r="C1464" s="106">
        <v>2368</v>
      </c>
      <c r="D1464" s="106" t="s">
        <v>79</v>
      </c>
      <c r="E1464" s="150">
        <v>213.18</v>
      </c>
      <c r="F1464" s="150">
        <v>0</v>
      </c>
      <c r="G1464" s="150">
        <v>0</v>
      </c>
      <c r="H1464" s="150">
        <v>0</v>
      </c>
      <c r="I1464" s="208">
        <f t="shared" si="24"/>
        <v>213.18</v>
      </c>
      <c r="J1464" s="163" t="str">
        <f>VLOOKUP($C1464,'CEDARS School FRPL'!$C$4:$F$2348,4,FALSE)</f>
        <v>Yes</v>
      </c>
      <c r="K1464" s="140"/>
      <c r="L1464" s="140"/>
      <c r="M1464" s="141">
        <f>VLOOKUP($C1464,'CEDARS School FRPL'!$C$4:$F$2348,3,FALSE)</f>
        <v>0.60070000000000001</v>
      </c>
      <c r="O1464" s="199"/>
      <c r="P1464" s="200"/>
    </row>
    <row r="1465" spans="1:16">
      <c r="A1465" s="112" t="s">
        <v>2288</v>
      </c>
      <c r="B1465" s="112" t="s">
        <v>3016</v>
      </c>
      <c r="C1465" s="106">
        <v>4003</v>
      </c>
      <c r="D1465" s="106" t="s">
        <v>142</v>
      </c>
      <c r="E1465" s="150">
        <v>52.42</v>
      </c>
      <c r="F1465" s="150">
        <v>1.1100000000000001</v>
      </c>
      <c r="G1465" s="150">
        <v>0</v>
      </c>
      <c r="H1465" s="150">
        <v>0</v>
      </c>
      <c r="I1465" s="208">
        <f t="shared" si="24"/>
        <v>53.53</v>
      </c>
      <c r="J1465" s="163" t="str">
        <f>VLOOKUP($C1465,'CEDARS School FRPL'!$C$4:$F$2348,4,FALSE)</f>
        <v>Yes</v>
      </c>
      <c r="K1465" s="140"/>
      <c r="L1465" s="140"/>
      <c r="M1465" s="141">
        <f>VLOOKUP($C1465,'CEDARS School FRPL'!$C$4:$F$2348,3,FALSE)</f>
        <v>0.68410000000000004</v>
      </c>
      <c r="O1465" s="199"/>
      <c r="P1465" s="200"/>
    </row>
    <row r="1466" spans="1:16">
      <c r="A1466" s="112" t="s">
        <v>2288</v>
      </c>
      <c r="B1466" s="112" t="s">
        <v>3016</v>
      </c>
      <c r="C1466" s="106">
        <v>2908</v>
      </c>
      <c r="D1466" s="106" t="s">
        <v>138</v>
      </c>
      <c r="E1466" s="150">
        <v>695.85</v>
      </c>
      <c r="F1466" s="150">
        <v>124.82000000000001</v>
      </c>
      <c r="G1466" s="150">
        <v>0</v>
      </c>
      <c r="H1466" s="150">
        <v>0</v>
      </c>
      <c r="I1466" s="208">
        <f t="shared" si="24"/>
        <v>820.67000000000007</v>
      </c>
      <c r="J1466" s="163" t="str">
        <f>VLOOKUP($C1466,'CEDARS School FRPL'!$C$4:$F$2348,4,FALSE)</f>
        <v>No</v>
      </c>
      <c r="K1466" s="140"/>
      <c r="L1466" s="140"/>
      <c r="M1466" s="141">
        <f>VLOOKUP($C1466,'CEDARS School FRPL'!$C$4:$F$2348,3,FALSE)</f>
        <v>0.42599999999999999</v>
      </c>
      <c r="O1466" s="199"/>
      <c r="P1466" s="200"/>
    </row>
    <row r="1467" spans="1:16">
      <c r="A1467" s="112" t="s">
        <v>2288</v>
      </c>
      <c r="B1467" s="112" t="s">
        <v>3016</v>
      </c>
      <c r="C1467" s="106">
        <v>5115</v>
      </c>
      <c r="D1467" s="106" t="s">
        <v>144</v>
      </c>
      <c r="E1467" s="150">
        <v>314.58999999999997</v>
      </c>
      <c r="F1467" s="150">
        <v>0</v>
      </c>
      <c r="G1467" s="150">
        <v>0</v>
      </c>
      <c r="H1467" s="150">
        <v>0</v>
      </c>
      <c r="I1467" s="208">
        <f t="shared" si="24"/>
        <v>314.58999999999997</v>
      </c>
      <c r="J1467" s="163" t="str">
        <f>VLOOKUP($C1467,'CEDARS School FRPL'!$C$4:$F$2348,4,FALSE)</f>
        <v>Yes</v>
      </c>
      <c r="K1467" s="140"/>
      <c r="L1467" s="140"/>
      <c r="M1467" s="141">
        <f>VLOOKUP($C1467,'CEDARS School FRPL'!$C$4:$F$2348,3,FALSE)</f>
        <v>0.51459999999999995</v>
      </c>
      <c r="O1467" s="199"/>
      <c r="P1467" s="200"/>
    </row>
    <row r="1468" spans="1:16">
      <c r="A1468" s="112" t="s">
        <v>2288</v>
      </c>
      <c r="B1468" s="112" t="s">
        <v>3016</v>
      </c>
      <c r="C1468" s="106">
        <v>5611</v>
      </c>
      <c r="D1468" s="106" t="s">
        <v>3258</v>
      </c>
      <c r="E1468" s="150">
        <v>818.26</v>
      </c>
      <c r="F1468" s="150">
        <v>2.92</v>
      </c>
      <c r="G1468" s="150">
        <v>0</v>
      </c>
      <c r="H1468" s="150">
        <v>0</v>
      </c>
      <c r="I1468" s="208">
        <f t="shared" si="24"/>
        <v>821.18</v>
      </c>
      <c r="J1468" s="163" t="str">
        <f>VLOOKUP($C1468,'CEDARS School FRPL'!$C$4:$F$2348,4,FALSE)</f>
        <v>No</v>
      </c>
      <c r="K1468" s="140"/>
      <c r="L1468" s="140"/>
      <c r="M1468" s="141">
        <f>VLOOKUP($C1468,'CEDARS School FRPL'!$C$4:$F$2348,3,FALSE)</f>
        <v>0.49270000000000003</v>
      </c>
      <c r="O1468" s="199"/>
      <c r="P1468" s="200"/>
    </row>
    <row r="1469" spans="1:16">
      <c r="A1469" s="112" t="s">
        <v>2288</v>
      </c>
      <c r="B1469" s="112" t="s">
        <v>3016</v>
      </c>
      <c r="C1469" s="106">
        <v>1897</v>
      </c>
      <c r="D1469" s="106" t="s">
        <v>137</v>
      </c>
      <c r="E1469" s="150">
        <v>0</v>
      </c>
      <c r="F1469" s="150">
        <v>0</v>
      </c>
      <c r="G1469" s="150">
        <v>0</v>
      </c>
      <c r="H1469" s="150">
        <v>0</v>
      </c>
      <c r="I1469" s="208">
        <f t="shared" si="24"/>
        <v>0</v>
      </c>
      <c r="J1469" s="163" t="str">
        <f>VLOOKUP($C1469,'CEDARS School FRPL'!$C$4:$F$2348,4,FALSE)</f>
        <v>No</v>
      </c>
      <c r="K1469" s="140"/>
      <c r="L1469" s="140"/>
      <c r="M1469" s="141">
        <f>VLOOKUP($C1469,'CEDARS School FRPL'!$C$4:$F$2348,3,FALSE)</f>
        <v>5.16E-2</v>
      </c>
      <c r="O1469" s="199"/>
      <c r="P1469" s="200"/>
    </row>
    <row r="1470" spans="1:16">
      <c r="A1470" s="112" t="s">
        <v>2288</v>
      </c>
      <c r="B1470" s="112" t="s">
        <v>3016</v>
      </c>
      <c r="C1470" s="106">
        <v>3318</v>
      </c>
      <c r="D1470" s="106" t="s">
        <v>141</v>
      </c>
      <c r="E1470" s="150">
        <v>406.63</v>
      </c>
      <c r="F1470" s="150">
        <v>0</v>
      </c>
      <c r="G1470" s="150">
        <v>0</v>
      </c>
      <c r="H1470" s="150">
        <v>0</v>
      </c>
      <c r="I1470" s="208">
        <f t="shared" si="24"/>
        <v>406.63</v>
      </c>
      <c r="J1470" s="163" t="str">
        <f>VLOOKUP($C1470,'CEDARS School FRPL'!$C$4:$F$2348,4,FALSE)</f>
        <v>Yes</v>
      </c>
      <c r="K1470" s="140"/>
      <c r="L1470" s="140"/>
      <c r="M1470" s="141">
        <f>VLOOKUP($C1470,'CEDARS School FRPL'!$C$4:$F$2348,3,FALSE)</f>
        <v>0.53449999999999998</v>
      </c>
      <c r="O1470" s="199"/>
      <c r="P1470" s="200"/>
    </row>
    <row r="1471" spans="1:16">
      <c r="A1471" s="112" t="s">
        <v>2358</v>
      </c>
      <c r="B1471" s="112" t="s">
        <v>3017</v>
      </c>
      <c r="C1471" s="106">
        <v>4475</v>
      </c>
      <c r="D1471" s="106" t="s">
        <v>549</v>
      </c>
      <c r="E1471" s="150">
        <v>241.59</v>
      </c>
      <c r="F1471" s="150">
        <v>0</v>
      </c>
      <c r="G1471" s="150">
        <v>0</v>
      </c>
      <c r="H1471" s="150">
        <v>0</v>
      </c>
      <c r="I1471" s="208">
        <f t="shared" si="24"/>
        <v>241.59</v>
      </c>
      <c r="J1471" s="163" t="str">
        <f>VLOOKUP($C1471,'CEDARS School FRPL'!$C$4:$F$2348,4,FALSE)</f>
        <v>Yes</v>
      </c>
      <c r="K1471" s="140"/>
      <c r="L1471" s="140"/>
      <c r="M1471" s="141">
        <f>VLOOKUP($C1471,'CEDARS School FRPL'!$C$4:$F$2348,3,FALSE)</f>
        <v>0.50190000000000001</v>
      </c>
      <c r="O1471" s="199"/>
      <c r="P1471" s="200"/>
    </row>
    <row r="1472" spans="1:16">
      <c r="A1472" s="112" t="s">
        <v>2358</v>
      </c>
      <c r="B1472" s="112" t="s">
        <v>3017</v>
      </c>
      <c r="C1472" s="106">
        <v>1798</v>
      </c>
      <c r="D1472" s="106" t="s">
        <v>547</v>
      </c>
      <c r="E1472" s="150">
        <v>109.66</v>
      </c>
      <c r="F1472" s="150">
        <v>0.32</v>
      </c>
      <c r="G1472" s="150">
        <v>0</v>
      </c>
      <c r="H1472" s="150">
        <v>0</v>
      </c>
      <c r="I1472" s="208">
        <f t="shared" si="24"/>
        <v>109.97999999999999</v>
      </c>
      <c r="J1472" s="163" t="str">
        <f>VLOOKUP($C1472,'CEDARS School FRPL'!$C$4:$F$2348,4,FALSE)</f>
        <v>Yes</v>
      </c>
      <c r="K1472" s="140"/>
      <c r="L1472" s="140"/>
      <c r="M1472" s="141">
        <f>VLOOKUP($C1472,'CEDARS School FRPL'!$C$4:$F$2348,3,FALSE)</f>
        <v>0.52829999999999999</v>
      </c>
      <c r="O1472" s="199"/>
      <c r="P1472" s="200"/>
    </row>
    <row r="1473" spans="1:16">
      <c r="A1473" s="112" t="s">
        <v>2358</v>
      </c>
      <c r="B1473" s="112" t="s">
        <v>3017</v>
      </c>
      <c r="C1473" s="106">
        <v>2503</v>
      </c>
      <c r="D1473" s="106" t="s">
        <v>548</v>
      </c>
      <c r="E1473" s="150">
        <v>339.19</v>
      </c>
      <c r="F1473" s="150">
        <v>28.68</v>
      </c>
      <c r="G1473" s="150">
        <v>0</v>
      </c>
      <c r="H1473" s="150">
        <v>0</v>
      </c>
      <c r="I1473" s="208">
        <f t="shared" si="24"/>
        <v>367.87</v>
      </c>
      <c r="J1473" s="163" t="str">
        <f>VLOOKUP($C1473,'CEDARS School FRPL'!$C$4:$F$2348,4,FALSE)</f>
        <v>No</v>
      </c>
      <c r="K1473" s="140"/>
      <c r="L1473" s="140"/>
      <c r="M1473" s="141">
        <f>VLOOKUP($C1473,'CEDARS School FRPL'!$C$4:$F$2348,3,FALSE)</f>
        <v>0.45069999999999999</v>
      </c>
      <c r="O1473" s="199"/>
      <c r="P1473" s="200"/>
    </row>
    <row r="1474" spans="1:16">
      <c r="A1474" s="112" t="s">
        <v>2358</v>
      </c>
      <c r="B1474" s="112" t="s">
        <v>3017</v>
      </c>
      <c r="C1474" s="106">
        <v>3094</v>
      </c>
      <c r="D1474" s="106" t="s">
        <v>3018</v>
      </c>
      <c r="E1474" s="150">
        <v>375.63</v>
      </c>
      <c r="F1474" s="150">
        <v>0</v>
      </c>
      <c r="G1474" s="150">
        <v>0</v>
      </c>
      <c r="H1474" s="150">
        <v>0</v>
      </c>
      <c r="I1474" s="208">
        <f t="shared" si="24"/>
        <v>375.63</v>
      </c>
      <c r="J1474" s="163" t="str">
        <f>VLOOKUP($C1474,'CEDARS School FRPL'!$C$4:$F$2348,4,FALSE)</f>
        <v>Yes</v>
      </c>
      <c r="K1474" s="140"/>
      <c r="L1474" s="140"/>
      <c r="M1474" s="141">
        <f>VLOOKUP($C1474,'CEDARS School FRPL'!$C$4:$F$2348,3,FALSE)</f>
        <v>0.51500000000000001</v>
      </c>
      <c r="O1474" s="199"/>
      <c r="P1474" s="200"/>
    </row>
    <row r="1475" spans="1:16">
      <c r="A1475" s="112" t="s">
        <v>2542</v>
      </c>
      <c r="B1475" s="112" t="s">
        <v>3019</v>
      </c>
      <c r="C1475" s="106">
        <v>3574</v>
      </c>
      <c r="D1475" s="106" t="s">
        <v>2071</v>
      </c>
      <c r="E1475" s="150">
        <v>137.03</v>
      </c>
      <c r="F1475" s="150">
        <v>0</v>
      </c>
      <c r="G1475" s="150">
        <v>0</v>
      </c>
      <c r="H1475" s="150">
        <v>0</v>
      </c>
      <c r="I1475" s="208">
        <f t="shared" si="24"/>
        <v>137.03</v>
      </c>
      <c r="J1475" s="163" t="str">
        <f>VLOOKUP($C1475,'CEDARS School FRPL'!$C$4:$F$2348,4,FALSE)</f>
        <v>Yes</v>
      </c>
      <c r="K1475" s="140"/>
      <c r="L1475" s="140"/>
      <c r="M1475" s="141">
        <f>VLOOKUP($C1475,'CEDARS School FRPL'!$C$4:$F$2348,3,FALSE)</f>
        <v>0.85960000000000003</v>
      </c>
      <c r="O1475" s="199"/>
      <c r="P1475" s="200"/>
    </row>
    <row r="1476" spans="1:16">
      <c r="A1476" s="112" t="s">
        <v>2542</v>
      </c>
      <c r="B1476" s="112" t="s">
        <v>3019</v>
      </c>
      <c r="C1476" s="106">
        <v>3575</v>
      </c>
      <c r="D1476" s="106" t="s">
        <v>2072</v>
      </c>
      <c r="E1476" s="150">
        <v>107.35</v>
      </c>
      <c r="F1476" s="150">
        <v>2.4000000000000004</v>
      </c>
      <c r="G1476" s="150">
        <v>0.6</v>
      </c>
      <c r="H1476" s="150">
        <v>0</v>
      </c>
      <c r="I1476" s="208">
        <f t="shared" ref="I1476:I1539" si="25">SUM(E1476:H1476)</f>
        <v>110.35</v>
      </c>
      <c r="J1476" s="163" t="str">
        <f>VLOOKUP($C1476,'CEDARS School FRPL'!$C$4:$F$2348,4,FALSE)</f>
        <v>Yes</v>
      </c>
      <c r="K1476" s="140"/>
      <c r="L1476" s="140"/>
      <c r="M1476" s="141">
        <f>VLOOKUP($C1476,'CEDARS School FRPL'!$C$4:$F$2348,3,FALSE)</f>
        <v>0.93840000000000001</v>
      </c>
      <c r="O1476" s="199"/>
      <c r="P1476" s="200"/>
    </row>
    <row r="1477" spans="1:16">
      <c r="A1477" s="112" t="s">
        <v>2513</v>
      </c>
      <c r="B1477" s="112" t="s">
        <v>3020</v>
      </c>
      <c r="C1477" s="106">
        <v>5339</v>
      </c>
      <c r="D1477" s="106" t="s">
        <v>3259</v>
      </c>
      <c r="E1477" s="150">
        <v>699.74</v>
      </c>
      <c r="F1477" s="150">
        <v>20.5</v>
      </c>
      <c r="G1477" s="150">
        <v>0</v>
      </c>
      <c r="H1477" s="150">
        <v>0</v>
      </c>
      <c r="I1477" s="208">
        <f t="shared" si="25"/>
        <v>720.24</v>
      </c>
      <c r="J1477" s="163" t="str">
        <f>VLOOKUP($C1477,'CEDARS School FRPL'!$C$4:$F$2348,4,FALSE)</f>
        <v>Yes</v>
      </c>
      <c r="K1477" s="140"/>
      <c r="L1477" s="140"/>
      <c r="M1477" s="141">
        <f>VLOOKUP($C1477,'CEDARS School FRPL'!$C$4:$F$2348,3,FALSE)</f>
        <v>0.53359999999999996</v>
      </c>
      <c r="O1477" s="199"/>
      <c r="P1477" s="200"/>
    </row>
    <row r="1478" spans="1:16">
      <c r="A1478" s="112" t="s">
        <v>2279</v>
      </c>
      <c r="B1478" s="112" t="s">
        <v>3021</v>
      </c>
      <c r="C1478" s="106">
        <v>2906</v>
      </c>
      <c r="D1478" s="106" t="s">
        <v>75</v>
      </c>
      <c r="E1478" s="150">
        <v>617.6</v>
      </c>
      <c r="F1478" s="150">
        <v>0</v>
      </c>
      <c r="G1478" s="150">
        <v>0</v>
      </c>
      <c r="H1478" s="150">
        <v>0</v>
      </c>
      <c r="I1478" s="208">
        <f t="shared" si="25"/>
        <v>617.6</v>
      </c>
      <c r="J1478" s="163" t="str">
        <f>VLOOKUP($C1478,'CEDARS School FRPL'!$C$4:$F$2348,4,FALSE)</f>
        <v>Yes</v>
      </c>
      <c r="K1478" s="140"/>
      <c r="L1478" s="140"/>
      <c r="M1478" s="141">
        <f>VLOOKUP($C1478,'CEDARS School FRPL'!$C$4:$F$2348,3,FALSE)</f>
        <v>0.7298</v>
      </c>
      <c r="O1478" s="199"/>
      <c r="P1478" s="200"/>
    </row>
    <row r="1479" spans="1:16">
      <c r="A1479" s="112" t="s">
        <v>2279</v>
      </c>
      <c r="B1479" s="112" t="s">
        <v>3021</v>
      </c>
      <c r="C1479" s="106">
        <v>2195</v>
      </c>
      <c r="D1479" s="106" t="s">
        <v>72</v>
      </c>
      <c r="E1479" s="150">
        <v>358</v>
      </c>
      <c r="F1479" s="150">
        <v>0</v>
      </c>
      <c r="G1479" s="150">
        <v>0</v>
      </c>
      <c r="H1479" s="150">
        <v>0</v>
      </c>
      <c r="I1479" s="208">
        <f t="shared" si="25"/>
        <v>358</v>
      </c>
      <c r="J1479" s="163" t="str">
        <f>VLOOKUP($C1479,'CEDARS School FRPL'!$C$4:$F$2348,4,FALSE)</f>
        <v>Yes</v>
      </c>
      <c r="K1479" s="140"/>
      <c r="L1479" s="140"/>
      <c r="M1479" s="141">
        <f>VLOOKUP($C1479,'CEDARS School FRPL'!$C$4:$F$2348,3,FALSE)</f>
        <v>0.72560000000000002</v>
      </c>
      <c r="O1479" s="199"/>
      <c r="P1479" s="200"/>
    </row>
    <row r="1480" spans="1:16">
      <c r="A1480" s="112" t="s">
        <v>2279</v>
      </c>
      <c r="B1480" s="112" t="s">
        <v>3021</v>
      </c>
      <c r="C1480" s="106">
        <v>3316</v>
      </c>
      <c r="D1480" s="106" t="s">
        <v>76</v>
      </c>
      <c r="E1480" s="150">
        <v>414.18</v>
      </c>
      <c r="F1480" s="150">
        <v>0</v>
      </c>
      <c r="G1480" s="150">
        <v>0</v>
      </c>
      <c r="H1480" s="150">
        <v>0</v>
      </c>
      <c r="I1480" s="208">
        <f t="shared" si="25"/>
        <v>414.18</v>
      </c>
      <c r="J1480" s="163" t="str">
        <f>VLOOKUP($C1480,'CEDARS School FRPL'!$C$4:$F$2348,4,FALSE)</f>
        <v>Yes</v>
      </c>
      <c r="K1480" s="140"/>
      <c r="L1480" s="140"/>
      <c r="M1480" s="141">
        <f>VLOOKUP($C1480,'CEDARS School FRPL'!$C$4:$F$2348,3,FALSE)</f>
        <v>0.72260000000000002</v>
      </c>
      <c r="O1480" s="199"/>
      <c r="P1480" s="200"/>
    </row>
    <row r="1481" spans="1:16">
      <c r="A1481" s="112" t="s">
        <v>2279</v>
      </c>
      <c r="B1481" s="112" t="s">
        <v>3021</v>
      </c>
      <c r="C1481" s="106">
        <v>2508</v>
      </c>
      <c r="D1481" s="106" t="s">
        <v>73</v>
      </c>
      <c r="E1481" s="150">
        <v>809.15</v>
      </c>
      <c r="F1481" s="150">
        <v>53.51</v>
      </c>
      <c r="G1481" s="150">
        <v>2</v>
      </c>
      <c r="H1481" s="150">
        <v>0.25</v>
      </c>
      <c r="I1481" s="208">
        <f t="shared" si="25"/>
        <v>864.91</v>
      </c>
      <c r="J1481" s="163" t="str">
        <f>VLOOKUP($C1481,'CEDARS School FRPL'!$C$4:$F$2348,4,FALSE)</f>
        <v>Yes</v>
      </c>
      <c r="K1481" s="140"/>
      <c r="L1481" s="140"/>
      <c r="M1481" s="141">
        <f>VLOOKUP($C1481,'CEDARS School FRPL'!$C$4:$F$2348,3,FALSE)</f>
        <v>0.62760000000000005</v>
      </c>
      <c r="O1481" s="199"/>
      <c r="P1481" s="200"/>
    </row>
    <row r="1482" spans="1:16">
      <c r="A1482" s="112" t="s">
        <v>2279</v>
      </c>
      <c r="B1482" s="112" t="s">
        <v>3021</v>
      </c>
      <c r="C1482" s="106">
        <v>5537</v>
      </c>
      <c r="D1482" s="106" t="s">
        <v>3260</v>
      </c>
      <c r="E1482" s="150">
        <v>0</v>
      </c>
      <c r="F1482" s="150">
        <v>0</v>
      </c>
      <c r="G1482" s="150">
        <v>15.1</v>
      </c>
      <c r="H1482" s="150">
        <v>0</v>
      </c>
      <c r="I1482" s="208">
        <f t="shared" si="25"/>
        <v>15.1</v>
      </c>
      <c r="J1482" s="163" t="str">
        <f>VLOOKUP($C1482,'CEDARS School FRPL'!$C$4:$F$2348,4,FALSE)</f>
        <v>Yes</v>
      </c>
      <c r="K1482" s="140"/>
      <c r="L1482" s="140"/>
      <c r="M1482" s="141">
        <f>VLOOKUP($C1482,'CEDARS School FRPL'!$C$4:$F$2348,3,FALSE)</f>
        <v>0.70840000000000003</v>
      </c>
      <c r="O1482" s="199"/>
      <c r="P1482" s="200"/>
    </row>
    <row r="1483" spans="1:16">
      <c r="A1483" s="112" t="s">
        <v>2279</v>
      </c>
      <c r="B1483" s="112" t="s">
        <v>3021</v>
      </c>
      <c r="C1483" s="106">
        <v>2905</v>
      </c>
      <c r="D1483" s="106" t="s">
        <v>74</v>
      </c>
      <c r="E1483" s="150">
        <v>233.63</v>
      </c>
      <c r="F1483" s="150">
        <v>0</v>
      </c>
      <c r="G1483" s="150">
        <v>0</v>
      </c>
      <c r="H1483" s="150">
        <v>0</v>
      </c>
      <c r="I1483" s="208">
        <f t="shared" si="25"/>
        <v>233.63</v>
      </c>
      <c r="J1483" s="163" t="str">
        <f>VLOOKUP($C1483,'CEDARS School FRPL'!$C$4:$F$2348,4,FALSE)</f>
        <v>Yes</v>
      </c>
      <c r="K1483" s="132"/>
      <c r="L1483" s="132"/>
      <c r="M1483" s="141">
        <f>VLOOKUP($C1483,'CEDARS School FRPL'!$C$4:$F$2348,3,FALSE)</f>
        <v>0.79139999999999999</v>
      </c>
      <c r="O1483" s="199"/>
      <c r="P1483" s="200"/>
    </row>
    <row r="1484" spans="1:16">
      <c r="A1484" s="112" t="s">
        <v>2554</v>
      </c>
      <c r="B1484" s="112" t="s">
        <v>3022</v>
      </c>
      <c r="C1484" s="106">
        <v>2587</v>
      </c>
      <c r="D1484" s="106" t="s">
        <v>139</v>
      </c>
      <c r="E1484" s="150">
        <v>268.52999999999997</v>
      </c>
      <c r="F1484" s="150">
        <v>0</v>
      </c>
      <c r="G1484" s="150">
        <v>0</v>
      </c>
      <c r="H1484" s="150">
        <v>0</v>
      </c>
      <c r="I1484" s="208">
        <f t="shared" si="25"/>
        <v>268.52999999999997</v>
      </c>
      <c r="J1484" s="163" t="str">
        <f>VLOOKUP($C1484,'CEDARS School FRPL'!$C$4:$F$2348,4,FALSE)</f>
        <v>No</v>
      </c>
      <c r="K1484" s="140"/>
      <c r="L1484" s="140"/>
      <c r="M1484" s="141">
        <f>VLOOKUP($C1484,'CEDARS School FRPL'!$C$4:$F$2348,3,FALSE)</f>
        <v>0.26190000000000002</v>
      </c>
      <c r="O1484" s="199"/>
      <c r="P1484" s="200"/>
    </row>
    <row r="1485" spans="1:16">
      <c r="A1485" s="112" t="s">
        <v>2554</v>
      </c>
      <c r="B1485" s="112" t="s">
        <v>3022</v>
      </c>
      <c r="C1485" s="106">
        <v>3203</v>
      </c>
      <c r="D1485" s="106" t="s">
        <v>79</v>
      </c>
      <c r="E1485" s="150">
        <v>269.37</v>
      </c>
      <c r="F1485" s="150">
        <v>0</v>
      </c>
      <c r="G1485" s="150">
        <v>0</v>
      </c>
      <c r="H1485" s="150">
        <v>0</v>
      </c>
      <c r="I1485" s="208">
        <f t="shared" si="25"/>
        <v>269.37</v>
      </c>
      <c r="J1485" s="163" t="str">
        <f>VLOOKUP($C1485,'CEDARS School FRPL'!$C$4:$F$2348,4,FALSE)</f>
        <v>No</v>
      </c>
      <c r="K1485" s="140"/>
      <c r="L1485" s="140"/>
      <c r="M1485" s="141">
        <f>VLOOKUP($C1485,'CEDARS School FRPL'!$C$4:$F$2348,3,FALSE)</f>
        <v>0.41720000000000002</v>
      </c>
      <c r="O1485" s="199"/>
      <c r="P1485" s="200"/>
    </row>
    <row r="1486" spans="1:16">
      <c r="A1486" s="112" t="s">
        <v>2554</v>
      </c>
      <c r="B1486" s="112" t="s">
        <v>3022</v>
      </c>
      <c r="C1486" s="106">
        <v>5574</v>
      </c>
      <c r="D1486" s="106" t="s">
        <v>3261</v>
      </c>
      <c r="E1486" s="150">
        <v>342.81</v>
      </c>
      <c r="F1486" s="150">
        <v>0</v>
      </c>
      <c r="G1486" s="150">
        <v>0</v>
      </c>
      <c r="H1486" s="150">
        <v>0</v>
      </c>
      <c r="I1486" s="208">
        <f t="shared" si="25"/>
        <v>342.81</v>
      </c>
      <c r="J1486" s="163" t="str">
        <f>VLOOKUP($C1486,'CEDARS School FRPL'!$C$4:$F$2348,4,FALSE)</f>
        <v>No</v>
      </c>
      <c r="K1486" s="140"/>
      <c r="L1486" s="140"/>
      <c r="M1486" s="141">
        <f>VLOOKUP($C1486,'CEDARS School FRPL'!$C$4:$F$2348,3,FALSE)</f>
        <v>0.44090000000000001</v>
      </c>
      <c r="O1486" s="199"/>
      <c r="P1486" s="200"/>
    </row>
    <row r="1487" spans="1:16">
      <c r="A1487" s="112" t="s">
        <v>2554</v>
      </c>
      <c r="B1487" s="112" t="s">
        <v>3022</v>
      </c>
      <c r="C1487" s="106">
        <v>3419</v>
      </c>
      <c r="D1487" s="106" t="s">
        <v>23</v>
      </c>
      <c r="E1487" s="150">
        <v>631.46</v>
      </c>
      <c r="F1487" s="150">
        <v>0</v>
      </c>
      <c r="G1487" s="150">
        <v>0</v>
      </c>
      <c r="H1487" s="150">
        <v>0</v>
      </c>
      <c r="I1487" s="208">
        <f t="shared" si="25"/>
        <v>631.46</v>
      </c>
      <c r="J1487" s="163" t="str">
        <f>VLOOKUP($C1487,'CEDARS School FRPL'!$C$4:$F$2348,4,FALSE)</f>
        <v>No</v>
      </c>
      <c r="K1487" s="140"/>
      <c r="L1487" s="140"/>
      <c r="M1487" s="141">
        <f>VLOOKUP($C1487,'CEDARS School FRPL'!$C$4:$F$2348,3,FALSE)</f>
        <v>0.29260000000000003</v>
      </c>
      <c r="O1487" s="199"/>
      <c r="P1487" s="200"/>
    </row>
    <row r="1488" spans="1:16">
      <c r="A1488" s="112" t="s">
        <v>2554</v>
      </c>
      <c r="B1488" s="112" t="s">
        <v>3022</v>
      </c>
      <c r="C1488" s="106">
        <v>2499</v>
      </c>
      <c r="D1488" s="106" t="s">
        <v>2149</v>
      </c>
      <c r="E1488" s="150">
        <v>747.27</v>
      </c>
      <c r="F1488" s="150">
        <v>42.39</v>
      </c>
      <c r="G1488" s="150">
        <v>0</v>
      </c>
      <c r="H1488" s="150">
        <v>0</v>
      </c>
      <c r="I1488" s="208">
        <f t="shared" si="25"/>
        <v>789.66</v>
      </c>
      <c r="J1488" s="163" t="str">
        <f>VLOOKUP($C1488,'CEDARS School FRPL'!$C$4:$F$2348,4,FALSE)</f>
        <v>No</v>
      </c>
      <c r="K1488" s="140"/>
      <c r="L1488" s="140"/>
      <c r="M1488" s="141">
        <f>VLOOKUP($C1488,'CEDARS School FRPL'!$C$4:$F$2348,3,FALSE)</f>
        <v>0.25540000000000002</v>
      </c>
      <c r="O1488" s="199"/>
      <c r="P1488" s="200"/>
    </row>
    <row r="1489" spans="1:16">
      <c r="A1489" s="112" t="s">
        <v>2554</v>
      </c>
      <c r="B1489" s="112" t="s">
        <v>3022</v>
      </c>
      <c r="C1489" s="106">
        <v>3614</v>
      </c>
      <c r="D1489" s="106" t="s">
        <v>1705</v>
      </c>
      <c r="E1489" s="150">
        <v>252.32</v>
      </c>
      <c r="F1489" s="150">
        <v>0</v>
      </c>
      <c r="G1489" s="150">
        <v>0</v>
      </c>
      <c r="H1489" s="150">
        <v>0</v>
      </c>
      <c r="I1489" s="208">
        <f t="shared" si="25"/>
        <v>252.32</v>
      </c>
      <c r="J1489" s="163" t="str">
        <f>VLOOKUP($C1489,'CEDARS School FRPL'!$C$4:$F$2348,4,FALSE)</f>
        <v>No</v>
      </c>
      <c r="K1489" s="140"/>
      <c r="L1489" s="140"/>
      <c r="M1489" s="141">
        <f>VLOOKUP($C1489,'CEDARS School FRPL'!$C$4:$F$2348,3,FALSE)</f>
        <v>0.22459999999999999</v>
      </c>
      <c r="O1489" s="199"/>
      <c r="P1489" s="200"/>
    </row>
    <row r="1490" spans="1:16">
      <c r="A1490" s="63" t="s">
        <v>3309</v>
      </c>
      <c r="B1490" s="63" t="s">
        <v>3310</v>
      </c>
      <c r="C1490" s="63" t="s">
        <v>3320</v>
      </c>
      <c r="D1490" s="63" t="s">
        <v>3310</v>
      </c>
      <c r="E1490" s="150">
        <v>0</v>
      </c>
      <c r="F1490" s="150">
        <v>0</v>
      </c>
      <c r="G1490" s="150">
        <v>0</v>
      </c>
      <c r="H1490" s="150">
        <v>0</v>
      </c>
      <c r="I1490" s="208">
        <f t="shared" si="25"/>
        <v>0</v>
      </c>
      <c r="J1490" s="163" t="str">
        <f>VLOOKUP($C1490,'CEDARS School FRPL'!$C$4:$F$2348,4,FALSE)</f>
        <v>No</v>
      </c>
      <c r="M1490" s="141">
        <f>VLOOKUP($C1490,'CEDARS School FRPL'!$C$4:$F$2348,3,FALSE)</f>
        <v>0</v>
      </c>
      <c r="P1490" s="200"/>
    </row>
    <row r="1491" spans="1:16">
      <c r="A1491" s="112" t="s">
        <v>2450</v>
      </c>
      <c r="B1491" s="112" t="s">
        <v>3023</v>
      </c>
      <c r="C1491" s="106">
        <v>3447</v>
      </c>
      <c r="D1491" s="106" t="s">
        <v>1318</v>
      </c>
      <c r="E1491" s="150">
        <v>708.3</v>
      </c>
      <c r="F1491" s="150">
        <v>0</v>
      </c>
      <c r="G1491" s="150">
        <v>0</v>
      </c>
      <c r="H1491" s="150">
        <v>0</v>
      </c>
      <c r="I1491" s="208">
        <f t="shared" si="25"/>
        <v>708.3</v>
      </c>
      <c r="J1491" s="163" t="str">
        <f>VLOOKUP($C1491,'CEDARS School FRPL'!$C$4:$F$2348,4,FALSE)</f>
        <v>No</v>
      </c>
      <c r="K1491" s="140"/>
      <c r="L1491" s="140"/>
      <c r="M1491" s="141">
        <f>VLOOKUP($C1491,'CEDARS School FRPL'!$C$4:$F$2348,3,FALSE)</f>
        <v>0.3533</v>
      </c>
      <c r="O1491" s="199"/>
      <c r="P1491" s="200"/>
    </row>
    <row r="1492" spans="1:16">
      <c r="A1492" s="112" t="s">
        <v>2450</v>
      </c>
      <c r="B1492" s="112" t="s">
        <v>3023</v>
      </c>
      <c r="C1492" s="106">
        <v>3750</v>
      </c>
      <c r="D1492" s="106" t="s">
        <v>1323</v>
      </c>
      <c r="E1492" s="150">
        <v>892.93</v>
      </c>
      <c r="F1492" s="150">
        <v>0</v>
      </c>
      <c r="G1492" s="150">
        <v>0</v>
      </c>
      <c r="H1492" s="150">
        <v>0</v>
      </c>
      <c r="I1492" s="208">
        <f t="shared" si="25"/>
        <v>892.93</v>
      </c>
      <c r="J1492" s="163" t="str">
        <f>VLOOKUP($C1492,'CEDARS School FRPL'!$C$4:$F$2348,4,FALSE)</f>
        <v>No</v>
      </c>
      <c r="K1492" s="140"/>
      <c r="L1492" s="140"/>
      <c r="M1492" s="141">
        <f>VLOOKUP($C1492,'CEDARS School FRPL'!$C$4:$F$2348,3,FALSE)</f>
        <v>0.38540000000000002</v>
      </c>
      <c r="O1492" s="199"/>
      <c r="P1492" s="200"/>
    </row>
    <row r="1493" spans="1:16">
      <c r="A1493" s="112" t="s">
        <v>2450</v>
      </c>
      <c r="B1493" s="112" t="s">
        <v>3023</v>
      </c>
      <c r="C1493" s="106">
        <v>4361</v>
      </c>
      <c r="D1493" s="106" t="s">
        <v>1329</v>
      </c>
      <c r="E1493" s="150">
        <v>631.61</v>
      </c>
      <c r="F1493" s="150">
        <v>0</v>
      </c>
      <c r="G1493" s="150">
        <v>0</v>
      </c>
      <c r="H1493" s="150">
        <v>0</v>
      </c>
      <c r="I1493" s="208">
        <f t="shared" si="25"/>
        <v>631.61</v>
      </c>
      <c r="J1493" s="163" t="str">
        <f>VLOOKUP($C1493,'CEDARS School FRPL'!$C$4:$F$2348,4,FALSE)</f>
        <v>No</v>
      </c>
      <c r="K1493" s="132"/>
      <c r="L1493" s="132"/>
      <c r="M1493" s="141">
        <f>VLOOKUP($C1493,'CEDARS School FRPL'!$C$4:$F$2348,3,FALSE)</f>
        <v>0.2923</v>
      </c>
      <c r="O1493" s="199"/>
      <c r="P1493" s="200"/>
    </row>
    <row r="1494" spans="1:16">
      <c r="A1494" s="112" t="s">
        <v>2450</v>
      </c>
      <c r="B1494" s="112" t="s">
        <v>3023</v>
      </c>
      <c r="C1494" s="106">
        <v>5088</v>
      </c>
      <c r="D1494" s="106" t="s">
        <v>940</v>
      </c>
      <c r="E1494" s="150">
        <v>735.92</v>
      </c>
      <c r="F1494" s="150">
        <v>0</v>
      </c>
      <c r="G1494" s="150">
        <v>0</v>
      </c>
      <c r="H1494" s="150">
        <v>0</v>
      </c>
      <c r="I1494" s="208">
        <f t="shared" si="25"/>
        <v>735.92</v>
      </c>
      <c r="J1494" s="163" t="str">
        <f>VLOOKUP($C1494,'CEDARS School FRPL'!$C$4:$F$2348,4,FALSE)</f>
        <v>No</v>
      </c>
      <c r="K1494" s="140"/>
      <c r="L1494" s="140"/>
      <c r="M1494" s="141">
        <f>VLOOKUP($C1494,'CEDARS School FRPL'!$C$4:$F$2348,3,FALSE)</f>
        <v>0.35299999999999998</v>
      </c>
      <c r="O1494" s="199"/>
      <c r="P1494" s="200"/>
    </row>
    <row r="1495" spans="1:16">
      <c r="A1495" s="112" t="s">
        <v>2450</v>
      </c>
      <c r="B1495" s="112" t="s">
        <v>3023</v>
      </c>
      <c r="C1495" s="106">
        <v>5557</v>
      </c>
      <c r="D1495" s="106" t="s">
        <v>3262</v>
      </c>
      <c r="E1495" s="150">
        <v>886.23</v>
      </c>
      <c r="F1495" s="150">
        <v>0</v>
      </c>
      <c r="G1495" s="150">
        <v>0</v>
      </c>
      <c r="H1495" s="150">
        <v>0</v>
      </c>
      <c r="I1495" s="208">
        <f t="shared" si="25"/>
        <v>886.23</v>
      </c>
      <c r="J1495" s="163" t="str">
        <f>VLOOKUP($C1495,'CEDARS School FRPL'!$C$4:$F$2348,4,FALSE)</f>
        <v>No</v>
      </c>
      <c r="K1495" s="140"/>
      <c r="L1495" s="140"/>
      <c r="M1495" s="141">
        <f>VLOOKUP($C1495,'CEDARS School FRPL'!$C$4:$F$2348,3,FALSE)</f>
        <v>0.37590000000000001</v>
      </c>
      <c r="O1495" s="199"/>
      <c r="P1495" s="200"/>
    </row>
    <row r="1496" spans="1:16">
      <c r="A1496" s="112" t="s">
        <v>2450</v>
      </c>
      <c r="B1496" s="112" t="s">
        <v>3023</v>
      </c>
      <c r="C1496" s="106">
        <v>2575</v>
      </c>
      <c r="D1496" s="106" t="s">
        <v>1315</v>
      </c>
      <c r="E1496" s="150">
        <v>490.25</v>
      </c>
      <c r="F1496" s="150">
        <v>0</v>
      </c>
      <c r="G1496" s="150">
        <v>0</v>
      </c>
      <c r="H1496" s="150">
        <v>0</v>
      </c>
      <c r="I1496" s="208">
        <f t="shared" si="25"/>
        <v>490.25</v>
      </c>
      <c r="J1496" s="163" t="str">
        <f>VLOOKUP($C1496,'CEDARS School FRPL'!$C$4:$F$2348,4,FALSE)</f>
        <v>No</v>
      </c>
      <c r="K1496" s="140"/>
      <c r="L1496" s="140"/>
      <c r="M1496" s="141">
        <f>VLOOKUP($C1496,'CEDARS School FRPL'!$C$4:$F$2348,3,FALSE)</f>
        <v>0.34010000000000001</v>
      </c>
      <c r="O1496" s="199"/>
      <c r="P1496" s="200"/>
    </row>
    <row r="1497" spans="1:16">
      <c r="A1497" s="112" t="s">
        <v>2450</v>
      </c>
      <c r="B1497" s="112" t="s">
        <v>3023</v>
      </c>
      <c r="C1497" s="106">
        <v>5093</v>
      </c>
      <c r="D1497" s="106" t="s">
        <v>1334</v>
      </c>
      <c r="E1497" s="150">
        <v>690.77</v>
      </c>
      <c r="F1497" s="150">
        <v>0</v>
      </c>
      <c r="G1497" s="150">
        <v>0</v>
      </c>
      <c r="H1497" s="150">
        <v>0</v>
      </c>
      <c r="I1497" s="208">
        <f t="shared" si="25"/>
        <v>690.77</v>
      </c>
      <c r="J1497" s="163" t="str">
        <f>VLOOKUP($C1497,'CEDARS School FRPL'!$C$4:$F$2348,4,FALSE)</f>
        <v>No</v>
      </c>
      <c r="K1497" s="140"/>
      <c r="L1497" s="140"/>
      <c r="M1497" s="141">
        <f>VLOOKUP($C1497,'CEDARS School FRPL'!$C$4:$F$2348,3,FALSE)</f>
        <v>0.24399999999999999</v>
      </c>
      <c r="O1497" s="199"/>
      <c r="P1497" s="200"/>
    </row>
    <row r="1498" spans="1:16">
      <c r="A1498" s="112" t="s">
        <v>2450</v>
      </c>
      <c r="B1498" s="112" t="s">
        <v>3023</v>
      </c>
      <c r="C1498" s="106">
        <v>4540</v>
      </c>
      <c r="D1498" s="106" t="s">
        <v>1333</v>
      </c>
      <c r="E1498" s="150">
        <v>1203.0899999999999</v>
      </c>
      <c r="F1498" s="150">
        <v>205</v>
      </c>
      <c r="G1498" s="150">
        <v>0</v>
      </c>
      <c r="H1498" s="150">
        <v>0</v>
      </c>
      <c r="I1498" s="208">
        <f t="shared" si="25"/>
        <v>1408.09</v>
      </c>
      <c r="J1498" s="163" t="str">
        <f>VLOOKUP($C1498,'CEDARS School FRPL'!$C$4:$F$2348,4,FALSE)</f>
        <v>No</v>
      </c>
      <c r="K1498" s="140"/>
      <c r="L1498" s="140"/>
      <c r="M1498" s="141">
        <f>VLOOKUP($C1498,'CEDARS School FRPL'!$C$4:$F$2348,3,FALSE)</f>
        <v>0.31469999999999998</v>
      </c>
      <c r="O1498" s="199"/>
      <c r="P1498" s="200"/>
    </row>
    <row r="1499" spans="1:16">
      <c r="A1499" s="112" t="s">
        <v>2450</v>
      </c>
      <c r="B1499" s="112" t="s">
        <v>3023</v>
      </c>
      <c r="C1499" s="106">
        <v>4183</v>
      </c>
      <c r="D1499" s="106" t="s">
        <v>1328</v>
      </c>
      <c r="E1499" s="150">
        <v>750.73</v>
      </c>
      <c r="F1499" s="150">
        <v>0</v>
      </c>
      <c r="G1499" s="150">
        <v>0</v>
      </c>
      <c r="H1499" s="150">
        <v>0</v>
      </c>
      <c r="I1499" s="208">
        <f t="shared" si="25"/>
        <v>750.73</v>
      </c>
      <c r="J1499" s="163" t="str">
        <f>VLOOKUP($C1499,'CEDARS School FRPL'!$C$4:$F$2348,4,FALSE)</f>
        <v>No</v>
      </c>
      <c r="K1499" s="140"/>
      <c r="L1499" s="140"/>
      <c r="M1499" s="141">
        <f>VLOOKUP($C1499,'CEDARS School FRPL'!$C$4:$F$2348,3,FALSE)</f>
        <v>0.4456</v>
      </c>
      <c r="O1499" s="199"/>
      <c r="P1499" s="200"/>
    </row>
    <row r="1500" spans="1:16">
      <c r="A1500" s="112" t="s">
        <v>2450</v>
      </c>
      <c r="B1500" s="112" t="s">
        <v>3023</v>
      </c>
      <c r="C1500" s="106">
        <v>2496</v>
      </c>
      <c r="D1500" s="106" t="s">
        <v>1311</v>
      </c>
      <c r="E1500" s="150">
        <v>513.52</v>
      </c>
      <c r="F1500" s="150">
        <v>0</v>
      </c>
      <c r="G1500" s="150">
        <v>0</v>
      </c>
      <c r="H1500" s="150">
        <v>0</v>
      </c>
      <c r="I1500" s="208">
        <f t="shared" si="25"/>
        <v>513.52</v>
      </c>
      <c r="J1500" s="163" t="str">
        <f>VLOOKUP($C1500,'CEDARS School FRPL'!$C$4:$F$2348,4,FALSE)</f>
        <v>Yes</v>
      </c>
      <c r="K1500" s="140"/>
      <c r="L1500" s="140"/>
      <c r="M1500" s="141">
        <f>VLOOKUP($C1500,'CEDARS School FRPL'!$C$4:$F$2348,3,FALSE)</f>
        <v>0.56089999999999995</v>
      </c>
      <c r="O1500" s="199"/>
      <c r="P1500" s="200"/>
    </row>
    <row r="1501" spans="1:16">
      <c r="A1501" s="112" t="s">
        <v>2450</v>
      </c>
      <c r="B1501" s="112" t="s">
        <v>3023</v>
      </c>
      <c r="C1501" s="106">
        <v>3557</v>
      </c>
      <c r="D1501" s="106" t="s">
        <v>1319</v>
      </c>
      <c r="E1501" s="150">
        <v>564.66999999999996</v>
      </c>
      <c r="F1501" s="150">
        <v>0</v>
      </c>
      <c r="G1501" s="150">
        <v>0</v>
      </c>
      <c r="H1501" s="150">
        <v>0</v>
      </c>
      <c r="I1501" s="208">
        <f t="shared" si="25"/>
        <v>564.66999999999996</v>
      </c>
      <c r="J1501" s="163" t="str">
        <f>VLOOKUP($C1501,'CEDARS School FRPL'!$C$4:$F$2348,4,FALSE)</f>
        <v>No</v>
      </c>
      <c r="K1501" s="140"/>
      <c r="L1501" s="140"/>
      <c r="M1501" s="141">
        <f>VLOOKUP($C1501,'CEDARS School FRPL'!$C$4:$F$2348,3,FALSE)</f>
        <v>0.2432</v>
      </c>
      <c r="O1501" s="199"/>
      <c r="P1501" s="200"/>
    </row>
    <row r="1502" spans="1:16">
      <c r="A1502" s="112" t="s">
        <v>2450</v>
      </c>
      <c r="B1502" s="112" t="s">
        <v>3023</v>
      </c>
      <c r="C1502" s="106">
        <v>5142</v>
      </c>
      <c r="D1502" s="106" t="s">
        <v>1335</v>
      </c>
      <c r="E1502" s="150">
        <v>829.17</v>
      </c>
      <c r="F1502" s="150">
        <v>0</v>
      </c>
      <c r="G1502" s="150">
        <v>0</v>
      </c>
      <c r="H1502" s="150">
        <v>0</v>
      </c>
      <c r="I1502" s="208">
        <f t="shared" si="25"/>
        <v>829.17</v>
      </c>
      <c r="J1502" s="163" t="str">
        <f>VLOOKUP($C1502,'CEDARS School FRPL'!$C$4:$F$2348,4,FALSE)</f>
        <v>No</v>
      </c>
      <c r="K1502" s="140"/>
      <c r="L1502" s="140"/>
      <c r="M1502" s="141">
        <f>VLOOKUP($C1502,'CEDARS School FRPL'!$C$4:$F$2348,3,FALSE)</f>
        <v>0.31619999999999998</v>
      </c>
      <c r="O1502" s="199"/>
      <c r="P1502" s="200"/>
    </row>
    <row r="1503" spans="1:16">
      <c r="A1503" s="112" t="s">
        <v>2450</v>
      </c>
      <c r="B1503" s="112" t="s">
        <v>3023</v>
      </c>
      <c r="C1503" s="106">
        <v>4360</v>
      </c>
      <c r="D1503" s="106" t="s">
        <v>3263</v>
      </c>
      <c r="E1503" s="150">
        <v>723.6</v>
      </c>
      <c r="F1503" s="150">
        <v>0</v>
      </c>
      <c r="G1503" s="150">
        <v>0</v>
      </c>
      <c r="H1503" s="150">
        <v>0</v>
      </c>
      <c r="I1503" s="208">
        <f t="shared" si="25"/>
        <v>723.6</v>
      </c>
      <c r="J1503" s="163" t="str">
        <f>VLOOKUP($C1503,'CEDARS School FRPL'!$C$4:$F$2348,4,FALSE)</f>
        <v>No</v>
      </c>
      <c r="K1503" s="140"/>
      <c r="L1503" s="140"/>
      <c r="M1503" s="141">
        <f>VLOOKUP($C1503,'CEDARS School FRPL'!$C$4:$F$2348,3,FALSE)</f>
        <v>0.39860000000000001</v>
      </c>
      <c r="O1503" s="199"/>
      <c r="P1503" s="200"/>
    </row>
    <row r="1504" spans="1:16">
      <c r="A1504" s="112" t="s">
        <v>2450</v>
      </c>
      <c r="B1504" s="112" t="s">
        <v>3023</v>
      </c>
      <c r="C1504" s="106">
        <v>3052</v>
      </c>
      <c r="D1504" s="106" t="s">
        <v>1317</v>
      </c>
      <c r="E1504" s="150">
        <v>812.48</v>
      </c>
      <c r="F1504" s="150">
        <v>0</v>
      </c>
      <c r="G1504" s="150">
        <v>0</v>
      </c>
      <c r="H1504" s="150">
        <v>0</v>
      </c>
      <c r="I1504" s="208">
        <f t="shared" si="25"/>
        <v>812.48</v>
      </c>
      <c r="J1504" s="163" t="str">
        <f>VLOOKUP($C1504,'CEDARS School FRPL'!$C$4:$F$2348,4,FALSE)</f>
        <v>No</v>
      </c>
      <c r="K1504" s="140"/>
      <c r="L1504" s="140"/>
      <c r="M1504" s="141">
        <f>VLOOKUP($C1504,'CEDARS School FRPL'!$C$4:$F$2348,3,FALSE)</f>
        <v>0.31790000000000002</v>
      </c>
      <c r="O1504" s="199"/>
      <c r="P1504" s="200"/>
    </row>
    <row r="1505" spans="1:16">
      <c r="A1505" s="112" t="s">
        <v>2450</v>
      </c>
      <c r="B1505" s="112" t="s">
        <v>3023</v>
      </c>
      <c r="C1505" s="106">
        <v>2870</v>
      </c>
      <c r="D1505" s="106" t="s">
        <v>1316</v>
      </c>
      <c r="E1505" s="150">
        <v>336.6</v>
      </c>
      <c r="F1505" s="150">
        <v>0</v>
      </c>
      <c r="G1505" s="150">
        <v>0</v>
      </c>
      <c r="H1505" s="150">
        <v>0</v>
      </c>
      <c r="I1505" s="208">
        <f t="shared" si="25"/>
        <v>336.6</v>
      </c>
      <c r="J1505" s="163" t="str">
        <f>VLOOKUP($C1505,'CEDARS School FRPL'!$C$4:$F$2348,4,FALSE)</f>
        <v>No</v>
      </c>
      <c r="K1505" s="132"/>
      <c r="L1505" s="132"/>
      <c r="M1505" s="141">
        <f>VLOOKUP($C1505,'CEDARS School FRPL'!$C$4:$F$2348,3,FALSE)</f>
        <v>0.49249999999999999</v>
      </c>
      <c r="O1505" s="199"/>
      <c r="P1505" s="200"/>
    </row>
    <row r="1506" spans="1:16">
      <c r="A1506" s="112" t="s">
        <v>2450</v>
      </c>
      <c r="B1506" s="112" t="s">
        <v>3023</v>
      </c>
      <c r="C1506" s="106">
        <v>2498</v>
      </c>
      <c r="D1506" s="106" t="s">
        <v>1313</v>
      </c>
      <c r="E1506" s="150">
        <v>328.05</v>
      </c>
      <c r="F1506" s="150">
        <v>0</v>
      </c>
      <c r="G1506" s="150">
        <v>0</v>
      </c>
      <c r="H1506" s="150">
        <v>0</v>
      </c>
      <c r="I1506" s="208">
        <f t="shared" si="25"/>
        <v>328.05</v>
      </c>
      <c r="J1506" s="163" t="str">
        <f>VLOOKUP($C1506,'CEDARS School FRPL'!$C$4:$F$2348,4,FALSE)</f>
        <v>No</v>
      </c>
      <c r="K1506" s="140"/>
      <c r="L1506" s="140"/>
      <c r="M1506" s="141">
        <f>VLOOKUP($C1506,'CEDARS School FRPL'!$C$4:$F$2348,3,FALSE)</f>
        <v>0.2407</v>
      </c>
      <c r="O1506" s="199"/>
      <c r="P1506" s="200"/>
    </row>
    <row r="1507" spans="1:16">
      <c r="A1507" s="112" t="s">
        <v>2450</v>
      </c>
      <c r="B1507" s="112" t="s">
        <v>3023</v>
      </c>
      <c r="C1507" s="106">
        <v>2334</v>
      </c>
      <c r="D1507" s="106" t="s">
        <v>1309</v>
      </c>
      <c r="E1507" s="150">
        <v>415.16</v>
      </c>
      <c r="F1507" s="150">
        <v>0</v>
      </c>
      <c r="G1507" s="150">
        <v>0</v>
      </c>
      <c r="H1507" s="150">
        <v>0</v>
      </c>
      <c r="I1507" s="208">
        <f t="shared" si="25"/>
        <v>415.16</v>
      </c>
      <c r="J1507" s="163" t="str">
        <f>VLOOKUP($C1507,'CEDARS School FRPL'!$C$4:$F$2348,4,FALSE)</f>
        <v>No</v>
      </c>
      <c r="K1507" s="140"/>
      <c r="L1507" s="140"/>
      <c r="M1507" s="141">
        <f>VLOOKUP($C1507,'CEDARS School FRPL'!$C$4:$F$2348,3,FALSE)</f>
        <v>0.309</v>
      </c>
      <c r="O1507" s="199"/>
      <c r="P1507" s="200"/>
    </row>
    <row r="1508" spans="1:16">
      <c r="A1508" s="112" t="s">
        <v>2450</v>
      </c>
      <c r="B1508" s="112" t="s">
        <v>3023</v>
      </c>
      <c r="C1508" s="106">
        <v>3572</v>
      </c>
      <c r="D1508" s="106" t="s">
        <v>1321</v>
      </c>
      <c r="E1508" s="150">
        <v>320.14</v>
      </c>
      <c r="F1508" s="150">
        <v>0</v>
      </c>
      <c r="G1508" s="150">
        <v>0</v>
      </c>
      <c r="H1508" s="150">
        <v>0</v>
      </c>
      <c r="I1508" s="208">
        <f t="shared" si="25"/>
        <v>320.14</v>
      </c>
      <c r="J1508" s="163" t="str">
        <f>VLOOKUP($C1508,'CEDARS School FRPL'!$C$4:$F$2348,4,FALSE)</f>
        <v>No</v>
      </c>
      <c r="K1508" s="140"/>
      <c r="L1508" s="140"/>
      <c r="M1508" s="141">
        <f>VLOOKUP($C1508,'CEDARS School FRPL'!$C$4:$F$2348,3,FALSE)</f>
        <v>0.32079999999999997</v>
      </c>
      <c r="O1508" s="199"/>
      <c r="P1508" s="200"/>
    </row>
    <row r="1509" spans="1:16">
      <c r="A1509" s="112" t="s">
        <v>2450</v>
      </c>
      <c r="B1509" s="112" t="s">
        <v>3023</v>
      </c>
      <c r="C1509" s="106">
        <v>3927</v>
      </c>
      <c r="D1509" s="106" t="s">
        <v>1324</v>
      </c>
      <c r="E1509" s="150">
        <v>559.08000000000004</v>
      </c>
      <c r="F1509" s="150">
        <v>0</v>
      </c>
      <c r="G1509" s="150">
        <v>0</v>
      </c>
      <c r="H1509" s="150">
        <v>0</v>
      </c>
      <c r="I1509" s="208">
        <f t="shared" si="25"/>
        <v>559.08000000000004</v>
      </c>
      <c r="J1509" s="163" t="str">
        <f>VLOOKUP($C1509,'CEDARS School FRPL'!$C$4:$F$2348,4,FALSE)</f>
        <v>No</v>
      </c>
      <c r="K1509" s="140"/>
      <c r="L1509" s="140"/>
      <c r="M1509" s="141">
        <f>VLOOKUP($C1509,'CEDARS School FRPL'!$C$4:$F$2348,3,FALSE)</f>
        <v>0.2979</v>
      </c>
      <c r="O1509" s="199"/>
      <c r="P1509" s="200"/>
    </row>
    <row r="1510" spans="1:16">
      <c r="A1510" s="112" t="s">
        <v>2450</v>
      </c>
      <c r="B1510" s="112" t="s">
        <v>3023</v>
      </c>
      <c r="C1510" s="106">
        <v>4146</v>
      </c>
      <c r="D1510" s="106" t="s">
        <v>1327</v>
      </c>
      <c r="E1510" s="150">
        <v>570.65</v>
      </c>
      <c r="F1510" s="150">
        <v>0</v>
      </c>
      <c r="G1510" s="150">
        <v>0</v>
      </c>
      <c r="H1510" s="150">
        <v>0</v>
      </c>
      <c r="I1510" s="208">
        <f t="shared" si="25"/>
        <v>570.65</v>
      </c>
      <c r="J1510" s="163" t="str">
        <f>VLOOKUP($C1510,'CEDARS School FRPL'!$C$4:$F$2348,4,FALSE)</f>
        <v>No</v>
      </c>
      <c r="K1510" s="140"/>
      <c r="L1510" s="140"/>
      <c r="M1510" s="141">
        <f>VLOOKUP($C1510,'CEDARS School FRPL'!$C$4:$F$2348,3,FALSE)</f>
        <v>0.35809999999999997</v>
      </c>
      <c r="O1510" s="199"/>
      <c r="P1510" s="200"/>
    </row>
    <row r="1511" spans="1:16">
      <c r="A1511" s="112" t="s">
        <v>2450</v>
      </c>
      <c r="B1511" s="112" t="s">
        <v>3023</v>
      </c>
      <c r="C1511" s="106">
        <v>2125</v>
      </c>
      <c r="D1511" s="106" t="s">
        <v>1307</v>
      </c>
      <c r="E1511" s="150">
        <v>1531.06</v>
      </c>
      <c r="F1511" s="150">
        <v>241.17999999999998</v>
      </c>
      <c r="G1511" s="150">
        <v>0</v>
      </c>
      <c r="H1511" s="150">
        <v>0</v>
      </c>
      <c r="I1511" s="208">
        <f t="shared" si="25"/>
        <v>1772.24</v>
      </c>
      <c r="J1511" s="163" t="str">
        <f>VLOOKUP($C1511,'CEDARS School FRPL'!$C$4:$F$2348,4,FALSE)</f>
        <v>No</v>
      </c>
      <c r="K1511" s="140"/>
      <c r="L1511" s="140"/>
      <c r="M1511" s="141">
        <f>VLOOKUP($C1511,'CEDARS School FRPL'!$C$4:$F$2348,3,FALSE)</f>
        <v>0.27850000000000003</v>
      </c>
      <c r="O1511" s="199"/>
      <c r="P1511" s="200"/>
    </row>
    <row r="1512" spans="1:16">
      <c r="A1512" s="112" t="s">
        <v>2450</v>
      </c>
      <c r="B1512" s="112" t="s">
        <v>3023</v>
      </c>
      <c r="C1512" s="106">
        <v>1640</v>
      </c>
      <c r="D1512" s="106" t="s">
        <v>3264</v>
      </c>
      <c r="E1512" s="150">
        <v>223.37</v>
      </c>
      <c r="F1512" s="150">
        <v>12.49</v>
      </c>
      <c r="G1512" s="150">
        <v>0</v>
      </c>
      <c r="H1512" s="150">
        <v>0.32</v>
      </c>
      <c r="I1512" s="208">
        <f t="shared" si="25"/>
        <v>236.18</v>
      </c>
      <c r="J1512" s="163" t="str">
        <f>VLOOKUP($C1512,'CEDARS School FRPL'!$C$4:$F$2348,4,FALSE)</f>
        <v>No</v>
      </c>
      <c r="K1512" s="140"/>
      <c r="L1512" s="140"/>
      <c r="M1512" s="141">
        <f>VLOOKUP($C1512,'CEDARS School FRPL'!$C$4:$F$2348,3,FALSE)</f>
        <v>0.42620000000000002</v>
      </c>
      <c r="O1512" s="199"/>
      <c r="P1512" s="200"/>
    </row>
    <row r="1513" spans="1:16">
      <c r="A1513" s="112" t="s">
        <v>2450</v>
      </c>
      <c r="B1513" s="112" t="s">
        <v>3023</v>
      </c>
      <c r="C1513" s="106">
        <v>5321</v>
      </c>
      <c r="D1513" s="106" t="s">
        <v>3265</v>
      </c>
      <c r="E1513" s="150">
        <v>0</v>
      </c>
      <c r="F1513" s="150">
        <v>0</v>
      </c>
      <c r="G1513" s="150">
        <v>87</v>
      </c>
      <c r="H1513" s="150">
        <v>6</v>
      </c>
      <c r="I1513" s="208">
        <f t="shared" si="25"/>
        <v>93</v>
      </c>
      <c r="J1513" s="163" t="str">
        <f>VLOOKUP($C1513,'CEDARS School FRPL'!$C$4:$F$2348,4,FALSE)</f>
        <v>Yes</v>
      </c>
      <c r="K1513" s="140"/>
      <c r="L1513" s="140"/>
      <c r="M1513" s="141">
        <f>VLOOKUP($C1513,'CEDARS School FRPL'!$C$4:$F$2348,3,FALSE)</f>
        <v>0.50480000000000003</v>
      </c>
      <c r="O1513" s="199"/>
      <c r="P1513" s="200"/>
    </row>
    <row r="1514" spans="1:16">
      <c r="A1514" s="112" t="s">
        <v>2450</v>
      </c>
      <c r="B1514" s="112" t="s">
        <v>3023</v>
      </c>
      <c r="C1514" s="106">
        <v>5322</v>
      </c>
      <c r="D1514" s="106" t="s">
        <v>1336</v>
      </c>
      <c r="E1514" s="150">
        <v>94.28</v>
      </c>
      <c r="F1514" s="150">
        <v>0</v>
      </c>
      <c r="G1514" s="150">
        <v>0</v>
      </c>
      <c r="H1514" s="150">
        <v>0</v>
      </c>
      <c r="I1514" s="208">
        <f t="shared" si="25"/>
        <v>94.28</v>
      </c>
      <c r="J1514" s="163" t="str">
        <f>VLOOKUP($C1514,'CEDARS School FRPL'!$C$4:$F$2348,4,FALSE)</f>
        <v>No</v>
      </c>
      <c r="K1514" s="140"/>
      <c r="L1514" s="140"/>
      <c r="M1514" s="141">
        <f>VLOOKUP($C1514,'CEDARS School FRPL'!$C$4:$F$2348,3,FALSE)</f>
        <v>0.25700000000000001</v>
      </c>
      <c r="O1514" s="199"/>
      <c r="P1514" s="200"/>
    </row>
    <row r="1515" spans="1:16">
      <c r="A1515" s="112" t="s">
        <v>2450</v>
      </c>
      <c r="B1515" s="112" t="s">
        <v>3023</v>
      </c>
      <c r="C1515" s="106">
        <v>4121</v>
      </c>
      <c r="D1515" s="106" t="s">
        <v>879</v>
      </c>
      <c r="E1515" s="150">
        <v>383.9</v>
      </c>
      <c r="F1515" s="150">
        <v>0</v>
      </c>
      <c r="G1515" s="150">
        <v>0</v>
      </c>
      <c r="H1515" s="150">
        <v>0</v>
      </c>
      <c r="I1515" s="208">
        <f t="shared" si="25"/>
        <v>383.9</v>
      </c>
      <c r="J1515" s="163" t="str">
        <f>VLOOKUP($C1515,'CEDARS School FRPL'!$C$4:$F$2348,4,FALSE)</f>
        <v>No</v>
      </c>
      <c r="K1515" s="140"/>
      <c r="L1515" s="140"/>
      <c r="M1515" s="141">
        <f>VLOOKUP($C1515,'CEDARS School FRPL'!$C$4:$F$2348,3,FALSE)</f>
        <v>0.40479999999999999</v>
      </c>
      <c r="O1515" s="199"/>
      <c r="P1515" s="200"/>
    </row>
    <row r="1516" spans="1:16">
      <c r="A1516" s="112" t="s">
        <v>2450</v>
      </c>
      <c r="B1516" s="112" t="s">
        <v>3023</v>
      </c>
      <c r="C1516" s="106">
        <v>3645</v>
      </c>
      <c r="D1516" s="106" t="s">
        <v>1322</v>
      </c>
      <c r="E1516" s="150">
        <v>1495.92</v>
      </c>
      <c r="F1516" s="150">
        <v>217.68</v>
      </c>
      <c r="G1516" s="150">
        <v>0</v>
      </c>
      <c r="H1516" s="150">
        <v>0</v>
      </c>
      <c r="I1516" s="208">
        <f t="shared" si="25"/>
        <v>1713.6000000000001</v>
      </c>
      <c r="J1516" s="163" t="str">
        <f>VLOOKUP($C1516,'CEDARS School FRPL'!$C$4:$F$2348,4,FALSE)</f>
        <v>No</v>
      </c>
      <c r="K1516" s="140"/>
      <c r="L1516" s="140"/>
      <c r="M1516" s="141">
        <f>VLOOKUP($C1516,'CEDARS School FRPL'!$C$4:$F$2348,3,FALSE)</f>
        <v>0.33729999999999999</v>
      </c>
      <c r="O1516" s="199"/>
      <c r="P1516" s="200"/>
    </row>
    <row r="1517" spans="1:16">
      <c r="A1517" s="112" t="s">
        <v>2450</v>
      </c>
      <c r="B1517" s="112" t="s">
        <v>3023</v>
      </c>
      <c r="C1517" s="106">
        <v>4414</v>
      </c>
      <c r="D1517" s="106" t="s">
        <v>1330</v>
      </c>
      <c r="E1517" s="150">
        <v>691.86</v>
      </c>
      <c r="F1517" s="150">
        <v>0</v>
      </c>
      <c r="G1517" s="150">
        <v>0</v>
      </c>
      <c r="H1517" s="150">
        <v>0</v>
      </c>
      <c r="I1517" s="208">
        <f t="shared" si="25"/>
        <v>691.86</v>
      </c>
      <c r="J1517" s="163" t="str">
        <f>VLOOKUP($C1517,'CEDARS School FRPL'!$C$4:$F$2348,4,FALSE)</f>
        <v>No</v>
      </c>
      <c r="K1517" s="140"/>
      <c r="L1517" s="140"/>
      <c r="M1517" s="141">
        <f>VLOOKUP($C1517,'CEDARS School FRPL'!$C$4:$F$2348,3,FALSE)</f>
        <v>0.24829999999999999</v>
      </c>
      <c r="O1517" s="199"/>
      <c r="P1517" s="200"/>
    </row>
    <row r="1518" spans="1:16">
      <c r="A1518" s="112" t="s">
        <v>2450</v>
      </c>
      <c r="B1518" s="112" t="s">
        <v>3023</v>
      </c>
      <c r="C1518" s="106">
        <v>2497</v>
      </c>
      <c r="D1518" s="106" t="s">
        <v>1312</v>
      </c>
      <c r="E1518" s="150">
        <v>313</v>
      </c>
      <c r="F1518" s="150">
        <v>0</v>
      </c>
      <c r="G1518" s="150">
        <v>0</v>
      </c>
      <c r="H1518" s="150">
        <v>0</v>
      </c>
      <c r="I1518" s="208">
        <f t="shared" si="25"/>
        <v>313</v>
      </c>
      <c r="J1518" s="163" t="str">
        <f>VLOOKUP($C1518,'CEDARS School FRPL'!$C$4:$F$2348,4,FALSE)</f>
        <v>Yes</v>
      </c>
      <c r="K1518" s="140"/>
      <c r="L1518" s="140"/>
      <c r="M1518" s="141">
        <f>VLOOKUP($C1518,'CEDARS School FRPL'!$C$4:$F$2348,3,FALSE)</f>
        <v>0.51470000000000005</v>
      </c>
      <c r="O1518" s="199"/>
      <c r="P1518" s="200"/>
    </row>
    <row r="1519" spans="1:16">
      <c r="A1519" s="112" t="s">
        <v>2450</v>
      </c>
      <c r="B1519" s="112" t="s">
        <v>3023</v>
      </c>
      <c r="C1519" s="106">
        <v>4443</v>
      </c>
      <c r="D1519" s="106" t="s">
        <v>1331</v>
      </c>
      <c r="E1519" s="150">
        <v>815.14</v>
      </c>
      <c r="F1519" s="150">
        <v>0</v>
      </c>
      <c r="G1519" s="150">
        <v>0</v>
      </c>
      <c r="H1519" s="150">
        <v>0</v>
      </c>
      <c r="I1519" s="208">
        <f t="shared" si="25"/>
        <v>815.14</v>
      </c>
      <c r="J1519" s="163" t="str">
        <f>VLOOKUP($C1519,'CEDARS School FRPL'!$C$4:$F$2348,4,FALSE)</f>
        <v>No</v>
      </c>
      <c r="K1519" s="140"/>
      <c r="L1519" s="140"/>
      <c r="M1519" s="141">
        <f>VLOOKUP($C1519,'CEDARS School FRPL'!$C$4:$F$2348,3,FALSE)</f>
        <v>0.37480000000000002</v>
      </c>
      <c r="O1519" s="199"/>
      <c r="P1519" s="200"/>
    </row>
    <row r="1520" spans="1:16">
      <c r="A1520" s="112" t="s">
        <v>2450</v>
      </c>
      <c r="B1520" s="112" t="s">
        <v>3023</v>
      </c>
      <c r="C1520" s="106">
        <v>2311</v>
      </c>
      <c r="D1520" s="106" t="s">
        <v>1308</v>
      </c>
      <c r="E1520" s="150">
        <v>257.8</v>
      </c>
      <c r="F1520" s="150">
        <v>0</v>
      </c>
      <c r="G1520" s="150">
        <v>0</v>
      </c>
      <c r="H1520" s="150">
        <v>0</v>
      </c>
      <c r="I1520" s="208">
        <f t="shared" si="25"/>
        <v>257.8</v>
      </c>
      <c r="J1520" s="163" t="str">
        <f>VLOOKUP($C1520,'CEDARS School FRPL'!$C$4:$F$2348,4,FALSE)</f>
        <v>Yes</v>
      </c>
      <c r="K1520" s="140"/>
      <c r="L1520" s="140"/>
      <c r="M1520" s="141">
        <f>VLOOKUP($C1520,'CEDARS School FRPL'!$C$4:$F$2348,3,FALSE)</f>
        <v>0.5716</v>
      </c>
      <c r="O1520" s="199"/>
      <c r="P1520" s="200"/>
    </row>
    <row r="1521" spans="1:16">
      <c r="A1521" s="112" t="s">
        <v>2450</v>
      </c>
      <c r="B1521" s="112" t="s">
        <v>3023</v>
      </c>
      <c r="C1521" s="106">
        <v>3896</v>
      </c>
      <c r="D1521" s="106" t="s">
        <v>696</v>
      </c>
      <c r="E1521" s="150">
        <v>641.04</v>
      </c>
      <c r="F1521" s="150">
        <v>0</v>
      </c>
      <c r="G1521" s="150">
        <v>0</v>
      </c>
      <c r="H1521" s="150">
        <v>0</v>
      </c>
      <c r="I1521" s="208">
        <f t="shared" si="25"/>
        <v>641.04</v>
      </c>
      <c r="J1521" s="163" t="str">
        <f>VLOOKUP($C1521,'CEDARS School FRPL'!$C$4:$F$2348,4,FALSE)</f>
        <v>No</v>
      </c>
      <c r="K1521" s="140"/>
      <c r="L1521" s="140"/>
      <c r="M1521" s="141">
        <f>VLOOKUP($C1521,'CEDARS School FRPL'!$C$4:$F$2348,3,FALSE)</f>
        <v>0.49209999999999998</v>
      </c>
      <c r="O1521" s="199"/>
      <c r="P1521" s="200"/>
    </row>
    <row r="1522" spans="1:16">
      <c r="A1522" s="112" t="s">
        <v>2450</v>
      </c>
      <c r="B1522" s="112" t="s">
        <v>3023</v>
      </c>
      <c r="C1522" s="106">
        <v>3972</v>
      </c>
      <c r="D1522" s="106" t="s">
        <v>1325</v>
      </c>
      <c r="E1522" s="150">
        <v>98.35</v>
      </c>
      <c r="F1522" s="150">
        <v>30.54</v>
      </c>
      <c r="G1522" s="150">
        <v>0</v>
      </c>
      <c r="H1522" s="150">
        <v>0</v>
      </c>
      <c r="I1522" s="208">
        <f t="shared" si="25"/>
        <v>128.88999999999999</v>
      </c>
      <c r="J1522" s="163" t="str">
        <f>VLOOKUP($C1522,'CEDARS School FRPL'!$C$4:$F$2348,4,FALSE)</f>
        <v>Yes</v>
      </c>
      <c r="K1522" s="140"/>
      <c r="L1522" s="140"/>
      <c r="M1522" s="141">
        <f>VLOOKUP($C1522,'CEDARS School FRPL'!$C$4:$F$2348,3,FALSE)</f>
        <v>0.63229999999999997</v>
      </c>
      <c r="O1522" s="199"/>
      <c r="P1522" s="200"/>
    </row>
    <row r="1523" spans="1:16">
      <c r="A1523" s="112" t="s">
        <v>2450</v>
      </c>
      <c r="B1523" s="112" t="s">
        <v>3023</v>
      </c>
      <c r="C1523" s="106">
        <v>2495</v>
      </c>
      <c r="D1523" s="106" t="s">
        <v>1310</v>
      </c>
      <c r="E1523" s="150">
        <v>276.3</v>
      </c>
      <c r="F1523" s="150">
        <v>0</v>
      </c>
      <c r="G1523" s="150">
        <v>0</v>
      </c>
      <c r="H1523" s="150">
        <v>0</v>
      </c>
      <c r="I1523" s="208">
        <f t="shared" si="25"/>
        <v>276.3</v>
      </c>
      <c r="J1523" s="163" t="str">
        <f>VLOOKUP($C1523,'CEDARS School FRPL'!$C$4:$F$2348,4,FALSE)</f>
        <v>Yes</v>
      </c>
      <c r="K1523" s="140"/>
      <c r="L1523" s="140"/>
      <c r="M1523" s="141">
        <f>VLOOKUP($C1523,'CEDARS School FRPL'!$C$4:$F$2348,3,FALSE)</f>
        <v>0.53549999999999998</v>
      </c>
      <c r="O1523" s="199"/>
      <c r="P1523" s="200"/>
    </row>
    <row r="1524" spans="1:16">
      <c r="A1524" s="112" t="s">
        <v>2450</v>
      </c>
      <c r="B1524" s="112" t="s">
        <v>3023</v>
      </c>
      <c r="C1524" s="106">
        <v>3558</v>
      </c>
      <c r="D1524" s="106" t="s">
        <v>1320</v>
      </c>
      <c r="E1524" s="150">
        <v>402.77</v>
      </c>
      <c r="F1524" s="150">
        <v>0</v>
      </c>
      <c r="G1524" s="150">
        <v>0</v>
      </c>
      <c r="H1524" s="150">
        <v>0</v>
      </c>
      <c r="I1524" s="208">
        <f t="shared" si="25"/>
        <v>402.77</v>
      </c>
      <c r="J1524" s="163" t="str">
        <f>VLOOKUP($C1524,'CEDARS School FRPL'!$C$4:$F$2348,4,FALSE)</f>
        <v>Yes</v>
      </c>
      <c r="K1524" s="140"/>
      <c r="L1524" s="140"/>
      <c r="M1524" s="141">
        <f>VLOOKUP($C1524,'CEDARS School FRPL'!$C$4:$F$2348,3,FALSE)</f>
        <v>0.52629999999999999</v>
      </c>
      <c r="O1524" s="199"/>
      <c r="P1524" s="200"/>
    </row>
    <row r="1525" spans="1:16">
      <c r="A1525" s="112" t="s">
        <v>2450</v>
      </c>
      <c r="B1525" s="112" t="s">
        <v>3023</v>
      </c>
      <c r="C1525" s="106">
        <v>2519</v>
      </c>
      <c r="D1525" s="106" t="s">
        <v>1314</v>
      </c>
      <c r="E1525" s="150">
        <v>553.29999999999995</v>
      </c>
      <c r="F1525" s="150">
        <v>0</v>
      </c>
      <c r="G1525" s="150">
        <v>0</v>
      </c>
      <c r="H1525" s="150">
        <v>0</v>
      </c>
      <c r="I1525" s="208">
        <f t="shared" si="25"/>
        <v>553.29999999999995</v>
      </c>
      <c r="J1525" s="163" t="str">
        <f>VLOOKUP($C1525,'CEDARS School FRPL'!$C$4:$F$2348,4,FALSE)</f>
        <v>No</v>
      </c>
      <c r="K1525" s="140"/>
      <c r="L1525" s="140"/>
      <c r="M1525" s="141">
        <f>VLOOKUP($C1525,'CEDARS School FRPL'!$C$4:$F$2348,3,FALSE)</f>
        <v>0.3836</v>
      </c>
      <c r="O1525" s="199"/>
      <c r="P1525" s="200"/>
    </row>
    <row r="1526" spans="1:16">
      <c r="A1526" s="112" t="s">
        <v>2450</v>
      </c>
      <c r="B1526" s="112" t="s">
        <v>3023</v>
      </c>
      <c r="C1526" s="106">
        <v>4496</v>
      </c>
      <c r="D1526" s="106" t="s">
        <v>1332</v>
      </c>
      <c r="E1526" s="150">
        <v>502.3</v>
      </c>
      <c r="F1526" s="150">
        <v>0</v>
      </c>
      <c r="G1526" s="150">
        <v>0</v>
      </c>
      <c r="H1526" s="150">
        <v>0</v>
      </c>
      <c r="I1526" s="208">
        <f t="shared" si="25"/>
        <v>502.3</v>
      </c>
      <c r="J1526" s="163" t="str">
        <f>VLOOKUP($C1526,'CEDARS School FRPL'!$C$4:$F$2348,4,FALSE)</f>
        <v>No</v>
      </c>
      <c r="K1526" s="140"/>
      <c r="L1526" s="140"/>
      <c r="M1526" s="141">
        <f>VLOOKUP($C1526,'CEDARS School FRPL'!$C$4:$F$2348,3,FALSE)</f>
        <v>0.41959999999999997</v>
      </c>
      <c r="O1526" s="199"/>
      <c r="P1526" s="200"/>
    </row>
    <row r="1527" spans="1:16">
      <c r="A1527" s="112" t="s">
        <v>2354</v>
      </c>
      <c r="B1527" s="112" t="s">
        <v>3024</v>
      </c>
      <c r="C1527" s="106">
        <v>2491</v>
      </c>
      <c r="D1527" s="106" t="s">
        <v>536</v>
      </c>
      <c r="E1527" s="150">
        <v>40.6</v>
      </c>
      <c r="F1527" s="150">
        <v>0</v>
      </c>
      <c r="G1527" s="150">
        <v>0</v>
      </c>
      <c r="H1527" s="150">
        <v>0</v>
      </c>
      <c r="I1527" s="208">
        <f t="shared" si="25"/>
        <v>40.6</v>
      </c>
      <c r="J1527" s="163" t="str">
        <f>VLOOKUP($C1527,'CEDARS School FRPL'!$C$4:$F$2348,4,FALSE)</f>
        <v>Yes</v>
      </c>
      <c r="K1527" s="140"/>
      <c r="L1527" s="140"/>
      <c r="M1527" s="141">
        <f>VLOOKUP($C1527,'CEDARS School FRPL'!$C$4:$F$2348,3,FALSE)</f>
        <v>0.98919999999999997</v>
      </c>
      <c r="O1527" s="199"/>
      <c r="P1527" s="200"/>
    </row>
    <row r="1528" spans="1:16">
      <c r="A1528" s="112" t="s">
        <v>2356</v>
      </c>
      <c r="B1528" s="112" t="s">
        <v>3025</v>
      </c>
      <c r="C1528" s="106">
        <v>5236</v>
      </c>
      <c r="D1528" s="106" t="s">
        <v>541</v>
      </c>
      <c r="E1528" s="150">
        <v>433.89</v>
      </c>
      <c r="F1528" s="150">
        <v>0</v>
      </c>
      <c r="G1528" s="150">
        <v>0</v>
      </c>
      <c r="H1528" s="150">
        <v>0</v>
      </c>
      <c r="I1528" s="208">
        <f t="shared" si="25"/>
        <v>433.89</v>
      </c>
      <c r="J1528" s="163" t="str">
        <f>VLOOKUP($C1528,'CEDARS School FRPL'!$C$4:$F$2348,4,FALSE)</f>
        <v>No</v>
      </c>
      <c r="K1528" s="140"/>
      <c r="L1528" s="140"/>
      <c r="M1528" s="141">
        <f>VLOOKUP($C1528,'CEDARS School FRPL'!$C$4:$F$2348,3,FALSE)</f>
        <v>0.1686</v>
      </c>
      <c r="O1528" s="199"/>
      <c r="P1528" s="200"/>
    </row>
    <row r="1529" spans="1:16">
      <c r="A1529" s="112" t="s">
        <v>2356</v>
      </c>
      <c r="B1529" s="112" t="s">
        <v>3025</v>
      </c>
      <c r="C1529" s="106">
        <v>2474</v>
      </c>
      <c r="D1529" s="106" t="s">
        <v>540</v>
      </c>
      <c r="E1529" s="150">
        <v>203.45</v>
      </c>
      <c r="F1529" s="150">
        <v>7.58</v>
      </c>
      <c r="G1529" s="150">
        <v>0</v>
      </c>
      <c r="H1529" s="150">
        <v>0</v>
      </c>
      <c r="I1529" s="208">
        <f t="shared" si="25"/>
        <v>211.03</v>
      </c>
      <c r="J1529" s="163" t="str">
        <f>VLOOKUP($C1529,'CEDARS School FRPL'!$C$4:$F$2348,4,FALSE)</f>
        <v>No</v>
      </c>
      <c r="K1529" s="140"/>
      <c r="L1529" s="140"/>
      <c r="M1529" s="141">
        <f>VLOOKUP($C1529,'CEDARS School FRPL'!$C$4:$F$2348,3,FALSE)</f>
        <v>0.47110000000000002</v>
      </c>
      <c r="O1529" s="199"/>
      <c r="P1529" s="200"/>
    </row>
    <row r="1530" spans="1:16">
      <c r="A1530" s="112" t="s">
        <v>2293</v>
      </c>
      <c r="B1530" s="112" t="s">
        <v>3026</v>
      </c>
      <c r="C1530" s="106">
        <v>5430</v>
      </c>
      <c r="D1530" s="106" t="s">
        <v>163</v>
      </c>
      <c r="E1530" s="150">
        <v>129.54</v>
      </c>
      <c r="F1530" s="150">
        <v>0.33</v>
      </c>
      <c r="G1530" s="150">
        <v>0</v>
      </c>
      <c r="H1530" s="150">
        <v>0</v>
      </c>
      <c r="I1530" s="208">
        <f t="shared" si="25"/>
        <v>129.87</v>
      </c>
      <c r="J1530" s="163" t="str">
        <f>VLOOKUP($C1530,'CEDARS School FRPL'!$C$4:$F$2348,4,FALSE)</f>
        <v>Yes</v>
      </c>
      <c r="K1530" s="140"/>
      <c r="L1530" s="140"/>
      <c r="M1530" s="141">
        <f>VLOOKUP($C1530,'CEDARS School FRPL'!$C$4:$F$2348,3,FALSE)</f>
        <v>0.85440000000000005</v>
      </c>
      <c r="O1530" s="199"/>
      <c r="P1530" s="200"/>
    </row>
    <row r="1531" spans="1:16">
      <c r="A1531" s="112" t="s">
        <v>2292</v>
      </c>
      <c r="B1531" s="112" t="s">
        <v>3027</v>
      </c>
      <c r="C1531" s="106">
        <v>1671</v>
      </c>
      <c r="D1531" s="106" t="s">
        <v>158</v>
      </c>
      <c r="E1531" s="150">
        <v>13.03</v>
      </c>
      <c r="F1531" s="150">
        <v>0</v>
      </c>
      <c r="G1531" s="150">
        <v>0</v>
      </c>
      <c r="H1531" s="150">
        <v>0</v>
      </c>
      <c r="I1531" s="208">
        <f t="shared" si="25"/>
        <v>13.03</v>
      </c>
      <c r="J1531" s="163" t="str">
        <f>VLOOKUP($C1531,'CEDARS School FRPL'!$C$4:$F$2348,4,FALSE)</f>
        <v>Yes</v>
      </c>
      <c r="K1531" s="140"/>
      <c r="L1531" s="140"/>
      <c r="M1531" s="141">
        <f>VLOOKUP($C1531,'CEDARS School FRPL'!$C$4:$F$2348,3,FALSE)</f>
        <v>0.57269999999999999</v>
      </c>
      <c r="O1531" s="199"/>
      <c r="P1531" s="200"/>
    </row>
    <row r="1532" spans="1:16">
      <c r="A1532" s="112" t="s">
        <v>2292</v>
      </c>
      <c r="B1532" s="112" t="s">
        <v>3027</v>
      </c>
      <c r="C1532" s="106">
        <v>3737</v>
      </c>
      <c r="D1532" s="106" t="s">
        <v>160</v>
      </c>
      <c r="E1532" s="150">
        <v>337.42</v>
      </c>
      <c r="F1532" s="150">
        <v>0</v>
      </c>
      <c r="G1532" s="150">
        <v>0</v>
      </c>
      <c r="H1532" s="150">
        <v>0</v>
      </c>
      <c r="I1532" s="208">
        <f t="shared" si="25"/>
        <v>337.42</v>
      </c>
      <c r="J1532" s="163" t="str">
        <f>VLOOKUP($C1532,'CEDARS School FRPL'!$C$4:$F$2348,4,FALSE)</f>
        <v>Yes</v>
      </c>
      <c r="K1532" s="140"/>
      <c r="L1532" s="140"/>
      <c r="M1532" s="141">
        <f>VLOOKUP($C1532,'CEDARS School FRPL'!$C$4:$F$2348,3,FALSE)</f>
        <v>0.72889999999999999</v>
      </c>
      <c r="O1532" s="199"/>
      <c r="P1532" s="200"/>
    </row>
    <row r="1533" spans="1:16">
      <c r="A1533" s="112" t="s">
        <v>2292</v>
      </c>
      <c r="B1533" s="112" t="s">
        <v>3027</v>
      </c>
      <c r="C1533" s="106">
        <v>2349</v>
      </c>
      <c r="D1533" s="106" t="s">
        <v>159</v>
      </c>
      <c r="E1533" s="150">
        <v>255.22</v>
      </c>
      <c r="F1533" s="150">
        <v>51.019999999999996</v>
      </c>
      <c r="G1533" s="150">
        <v>0</v>
      </c>
      <c r="H1533" s="150">
        <v>0</v>
      </c>
      <c r="I1533" s="208">
        <f t="shared" si="25"/>
        <v>306.24</v>
      </c>
      <c r="J1533" s="163" t="str">
        <f>VLOOKUP($C1533,'CEDARS School FRPL'!$C$4:$F$2348,4,FALSE)</f>
        <v>Yes</v>
      </c>
      <c r="K1533" s="140"/>
      <c r="L1533" s="140"/>
      <c r="M1533" s="141">
        <f>VLOOKUP($C1533,'CEDARS School FRPL'!$C$4:$F$2348,3,FALSE)</f>
        <v>0.60409999999999997</v>
      </c>
      <c r="O1533" s="199"/>
      <c r="P1533" s="200"/>
    </row>
    <row r="1534" spans="1:16">
      <c r="A1534" s="112" t="s">
        <v>2292</v>
      </c>
      <c r="B1534" s="112" t="s">
        <v>3027</v>
      </c>
      <c r="C1534" s="106">
        <v>2609</v>
      </c>
      <c r="D1534" s="106" t="s">
        <v>3266</v>
      </c>
      <c r="E1534" s="150">
        <v>289.88</v>
      </c>
      <c r="F1534" s="150">
        <v>0</v>
      </c>
      <c r="G1534" s="150">
        <v>0</v>
      </c>
      <c r="H1534" s="150">
        <v>0</v>
      </c>
      <c r="I1534" s="208">
        <f t="shared" si="25"/>
        <v>289.88</v>
      </c>
      <c r="J1534" s="163" t="str">
        <f>VLOOKUP($C1534,'CEDARS School FRPL'!$C$4:$F$2348,4,FALSE)</f>
        <v>Yes</v>
      </c>
      <c r="K1534" s="140"/>
      <c r="L1534" s="140"/>
      <c r="M1534" s="141">
        <f>VLOOKUP($C1534,'CEDARS School FRPL'!$C$4:$F$2348,3,FALSE)</f>
        <v>0.69820000000000004</v>
      </c>
      <c r="O1534" s="199"/>
      <c r="P1534" s="200"/>
    </row>
    <row r="1535" spans="1:16">
      <c r="A1535" s="112" t="s">
        <v>2292</v>
      </c>
      <c r="B1535" s="112" t="s">
        <v>3027</v>
      </c>
      <c r="C1535" s="106">
        <v>5529</v>
      </c>
      <c r="D1535" s="106" t="s">
        <v>3143</v>
      </c>
      <c r="E1535" s="150">
        <v>0</v>
      </c>
      <c r="F1535" s="150">
        <v>0</v>
      </c>
      <c r="G1535" s="150">
        <v>0</v>
      </c>
      <c r="H1535" s="150">
        <v>0</v>
      </c>
      <c r="I1535" s="208">
        <f t="shared" si="25"/>
        <v>0</v>
      </c>
      <c r="J1535" s="163" t="str">
        <f>VLOOKUP($C1535,'CEDARS School FRPL'!$C$4:$F$2348,4,FALSE)</f>
        <v>No</v>
      </c>
      <c r="K1535" s="140"/>
      <c r="L1535" s="140"/>
      <c r="M1535" s="141">
        <f>VLOOKUP($C1535,'CEDARS School FRPL'!$C$4:$F$2348,3,FALSE)</f>
        <v>0.42859999999999998</v>
      </c>
      <c r="O1535" s="199"/>
      <c r="P1535" s="200"/>
    </row>
    <row r="1536" spans="1:16">
      <c r="A1536" s="112" t="s">
        <v>2292</v>
      </c>
      <c r="B1536" s="112" t="s">
        <v>3027</v>
      </c>
      <c r="C1536" s="106">
        <v>5071</v>
      </c>
      <c r="D1536" s="106" t="s">
        <v>161</v>
      </c>
      <c r="E1536" s="150">
        <v>2427.09</v>
      </c>
      <c r="F1536" s="150">
        <v>88.72999999999999</v>
      </c>
      <c r="G1536" s="150">
        <v>15.5</v>
      </c>
      <c r="H1536" s="150">
        <v>0</v>
      </c>
      <c r="I1536" s="208">
        <f t="shared" si="25"/>
        <v>2531.3200000000002</v>
      </c>
      <c r="J1536" s="163" t="str">
        <f>VLOOKUP($C1536,'CEDARS School FRPL'!$C$4:$F$2348,4,FALSE)</f>
        <v>No</v>
      </c>
      <c r="K1536" s="140"/>
      <c r="L1536" s="140"/>
      <c r="M1536" s="141">
        <f>VLOOKUP($C1536,'CEDARS School FRPL'!$C$4:$F$2348,3,FALSE)</f>
        <v>0.48620000000000002</v>
      </c>
      <c r="O1536" s="199"/>
      <c r="P1536" s="200"/>
    </row>
    <row r="1537" spans="1:16">
      <c r="A1537" s="112" t="s">
        <v>2345</v>
      </c>
      <c r="B1537" s="112" t="s">
        <v>3028</v>
      </c>
      <c r="C1537" s="106">
        <v>2921</v>
      </c>
      <c r="D1537" s="106" t="s">
        <v>3029</v>
      </c>
      <c r="E1537" s="150">
        <v>178.37</v>
      </c>
      <c r="F1537" s="150">
        <v>2.31</v>
      </c>
      <c r="G1537" s="150">
        <v>0</v>
      </c>
      <c r="H1537" s="150">
        <v>0</v>
      </c>
      <c r="I1537" s="208">
        <f t="shared" si="25"/>
        <v>180.68</v>
      </c>
      <c r="J1537" s="163" t="str">
        <f>VLOOKUP($C1537,'CEDARS School FRPL'!$C$4:$F$2348,4,FALSE)</f>
        <v>Yes</v>
      </c>
      <c r="K1537" s="140"/>
      <c r="L1537" s="140"/>
      <c r="M1537" s="141">
        <f>VLOOKUP($C1537,'CEDARS School FRPL'!$C$4:$F$2348,3,FALSE)</f>
        <v>0.96719999999999995</v>
      </c>
      <c r="O1537" s="199"/>
      <c r="P1537" s="200"/>
    </row>
    <row r="1538" spans="1:16">
      <c r="A1538" s="112" t="s">
        <v>2329</v>
      </c>
      <c r="B1538" s="112" t="s">
        <v>3030</v>
      </c>
      <c r="C1538" s="106">
        <v>5585</v>
      </c>
      <c r="D1538" s="106" t="s">
        <v>3162</v>
      </c>
      <c r="E1538" s="150">
        <v>353.42</v>
      </c>
      <c r="F1538" s="150">
        <v>0</v>
      </c>
      <c r="G1538" s="150">
        <v>0</v>
      </c>
      <c r="H1538" s="150">
        <v>0</v>
      </c>
      <c r="I1538" s="208">
        <f t="shared" si="25"/>
        <v>353.42</v>
      </c>
      <c r="J1538" s="163" t="str">
        <f>VLOOKUP($C1538,'CEDARS School FRPL'!$C$4:$F$2348,4,FALSE)</f>
        <v>Yes</v>
      </c>
      <c r="K1538" s="140"/>
      <c r="L1538" s="140"/>
      <c r="M1538" s="141">
        <f>VLOOKUP($C1538,'CEDARS School FRPL'!$C$4:$F$2348,3,FALSE)</f>
        <v>0.74150000000000005</v>
      </c>
      <c r="O1538" s="199"/>
      <c r="P1538" s="200"/>
    </row>
    <row r="1539" spans="1:16">
      <c r="A1539" s="112" t="s">
        <v>2329</v>
      </c>
      <c r="B1539" s="112" t="s">
        <v>3030</v>
      </c>
      <c r="C1539" s="106">
        <v>3426</v>
      </c>
      <c r="D1539" s="106" t="s">
        <v>422</v>
      </c>
      <c r="E1539" s="150">
        <v>180</v>
      </c>
      <c r="F1539" s="150">
        <v>0</v>
      </c>
      <c r="G1539" s="150">
        <v>0</v>
      </c>
      <c r="H1539" s="150">
        <v>0</v>
      </c>
      <c r="I1539" s="208">
        <f t="shared" si="25"/>
        <v>180</v>
      </c>
      <c r="J1539" s="163" t="str">
        <f>VLOOKUP($C1539,'CEDARS School FRPL'!$C$4:$F$2348,4,FALSE)</f>
        <v>Yes</v>
      </c>
      <c r="M1539" s="141">
        <f>VLOOKUP($C1539,'CEDARS School FRPL'!$C$4:$F$2348,3,FALSE)</f>
        <v>0.87749999999999995</v>
      </c>
      <c r="O1539" s="199"/>
      <c r="P1539" s="200"/>
    </row>
    <row r="1540" spans="1:16">
      <c r="A1540" s="112" t="s">
        <v>2329</v>
      </c>
      <c r="B1540" s="112" t="s">
        <v>3030</v>
      </c>
      <c r="C1540" s="106">
        <v>4536</v>
      </c>
      <c r="D1540" s="106" t="s">
        <v>423</v>
      </c>
      <c r="E1540" s="150">
        <v>266.5</v>
      </c>
      <c r="F1540" s="150">
        <v>0</v>
      </c>
      <c r="G1540" s="150">
        <v>0</v>
      </c>
      <c r="H1540" s="150">
        <v>0</v>
      </c>
      <c r="I1540" s="208">
        <f t="shared" ref="I1540:I1603" si="26">SUM(E1540:H1540)</f>
        <v>266.5</v>
      </c>
      <c r="J1540" s="163" t="str">
        <f>VLOOKUP($C1540,'CEDARS School FRPL'!$C$4:$F$2348,4,FALSE)</f>
        <v>Yes</v>
      </c>
      <c r="K1540" s="140"/>
      <c r="L1540" s="140"/>
      <c r="M1540" s="141">
        <f>VLOOKUP($C1540,'CEDARS School FRPL'!$C$4:$F$2348,3,FALSE)</f>
        <v>0.7782</v>
      </c>
      <c r="O1540" s="199"/>
      <c r="P1540" s="200"/>
    </row>
    <row r="1541" spans="1:16">
      <c r="A1541" s="112" t="s">
        <v>2329</v>
      </c>
      <c r="B1541" s="112" t="s">
        <v>3030</v>
      </c>
      <c r="C1541" s="106">
        <v>3020</v>
      </c>
      <c r="D1541" s="106" t="s">
        <v>420</v>
      </c>
      <c r="E1541" s="150">
        <v>306</v>
      </c>
      <c r="F1541" s="150">
        <v>0</v>
      </c>
      <c r="G1541" s="150">
        <v>0</v>
      </c>
      <c r="H1541" s="150">
        <v>0</v>
      </c>
      <c r="I1541" s="208">
        <f t="shared" si="26"/>
        <v>306</v>
      </c>
      <c r="J1541" s="163" t="str">
        <f>VLOOKUP($C1541,'CEDARS School FRPL'!$C$4:$F$2348,4,FALSE)</f>
        <v>Yes</v>
      </c>
      <c r="K1541" s="140"/>
      <c r="L1541" s="140"/>
      <c r="M1541" s="141">
        <f>VLOOKUP($C1541,'CEDARS School FRPL'!$C$4:$F$2348,3,FALSE)</f>
        <v>0.79120000000000001</v>
      </c>
      <c r="O1541" s="199"/>
      <c r="P1541" s="200"/>
    </row>
    <row r="1542" spans="1:16">
      <c r="A1542" s="112" t="s">
        <v>2329</v>
      </c>
      <c r="B1542" s="112" t="s">
        <v>3030</v>
      </c>
      <c r="C1542" s="106">
        <v>2919</v>
      </c>
      <c r="D1542" s="106" t="s">
        <v>419</v>
      </c>
      <c r="E1542" s="150">
        <v>302.5</v>
      </c>
      <c r="F1542" s="150">
        <v>0</v>
      </c>
      <c r="G1542" s="150">
        <v>0</v>
      </c>
      <c r="H1542" s="150">
        <v>0</v>
      </c>
      <c r="I1542" s="208">
        <f t="shared" si="26"/>
        <v>302.5</v>
      </c>
      <c r="J1542" s="163" t="str">
        <f>VLOOKUP($C1542,'CEDARS School FRPL'!$C$4:$F$2348,4,FALSE)</f>
        <v>Yes</v>
      </c>
      <c r="K1542" s="140"/>
      <c r="L1542" s="140"/>
      <c r="M1542" s="141">
        <f>VLOOKUP($C1542,'CEDARS School FRPL'!$C$4:$F$2348,3,FALSE)</f>
        <v>0.82640000000000002</v>
      </c>
      <c r="O1542" s="199"/>
      <c r="P1542" s="200"/>
    </row>
    <row r="1543" spans="1:16">
      <c r="A1543" s="112" t="s">
        <v>2329</v>
      </c>
      <c r="B1543" s="112" t="s">
        <v>3030</v>
      </c>
      <c r="C1543" s="106">
        <v>3088</v>
      </c>
      <c r="D1543" s="106" t="s">
        <v>421</v>
      </c>
      <c r="E1543" s="150">
        <v>767.49</v>
      </c>
      <c r="F1543" s="150">
        <v>55.41</v>
      </c>
      <c r="G1543" s="150">
        <v>0</v>
      </c>
      <c r="H1543" s="150">
        <v>0</v>
      </c>
      <c r="I1543" s="208">
        <f t="shared" si="26"/>
        <v>822.9</v>
      </c>
      <c r="J1543" s="163" t="str">
        <f>VLOOKUP($C1543,'CEDARS School FRPL'!$C$4:$F$2348,4,FALSE)</f>
        <v>Yes</v>
      </c>
      <c r="K1543" s="140"/>
      <c r="L1543" s="140"/>
      <c r="M1543" s="141">
        <f>VLOOKUP($C1543,'CEDARS School FRPL'!$C$4:$F$2348,3,FALSE)</f>
        <v>0.77710000000000001</v>
      </c>
      <c r="O1543" s="199"/>
      <c r="P1543" s="200"/>
    </row>
    <row r="1544" spans="1:16">
      <c r="A1544" s="112" t="s">
        <v>2329</v>
      </c>
      <c r="B1544" s="112" t="s">
        <v>3030</v>
      </c>
      <c r="C1544" s="106">
        <v>5648</v>
      </c>
      <c r="D1544" s="106" t="s">
        <v>3267</v>
      </c>
      <c r="E1544" s="150">
        <v>48.39</v>
      </c>
      <c r="F1544" s="150">
        <v>1.07</v>
      </c>
      <c r="G1544" s="150">
        <v>2.6</v>
      </c>
      <c r="H1544" s="150">
        <v>0</v>
      </c>
      <c r="I1544" s="208">
        <f t="shared" si="26"/>
        <v>52.06</v>
      </c>
      <c r="J1544" s="163" t="str">
        <f>VLOOKUP($C1544,'CEDARS School FRPL'!$C$4:$F$2348,4,FALSE)</f>
        <v>Yes</v>
      </c>
      <c r="K1544" s="140"/>
      <c r="L1544" s="140"/>
      <c r="M1544" s="141">
        <f>VLOOKUP($C1544,'CEDARS School FRPL'!$C$4:$F$2348,3,FALSE)</f>
        <v>0.55379999999999996</v>
      </c>
      <c r="O1544" s="199"/>
      <c r="P1544" s="200"/>
    </row>
    <row r="1545" spans="1:16">
      <c r="A1545" s="106" t="s">
        <v>2329</v>
      </c>
      <c r="B1545" s="201" t="s">
        <v>3030</v>
      </c>
      <c r="C1545" s="106">
        <v>5650</v>
      </c>
      <c r="D1545" s="106" t="s">
        <v>3343</v>
      </c>
      <c r="E1545" s="150">
        <v>23.19</v>
      </c>
      <c r="F1545" s="150">
        <v>0</v>
      </c>
      <c r="G1545" s="150">
        <v>0</v>
      </c>
      <c r="H1545" s="150">
        <v>0</v>
      </c>
      <c r="I1545" s="208">
        <f t="shared" si="26"/>
        <v>23.19</v>
      </c>
      <c r="J1545" s="163" t="str">
        <f>VLOOKUP($C1545,'CEDARS School FRPL'!$C$4:$F$2348,4,FALSE)</f>
        <v>No</v>
      </c>
      <c r="K1545" s="140"/>
      <c r="L1545" s="140"/>
      <c r="M1545" s="141">
        <f>VLOOKUP($C1545,'CEDARS School FRPL'!$C$4:$F$2348,3,FALSE)</f>
        <v>0</v>
      </c>
      <c r="N1545" s="141" t="s">
        <v>3345</v>
      </c>
      <c r="O1545" s="199"/>
      <c r="P1545" s="200"/>
    </row>
    <row r="1546" spans="1:16">
      <c r="A1546" s="112" t="s">
        <v>2329</v>
      </c>
      <c r="B1546" s="112" t="s">
        <v>3030</v>
      </c>
      <c r="C1546" s="106">
        <v>2510</v>
      </c>
      <c r="D1546" s="106" t="s">
        <v>3268</v>
      </c>
      <c r="E1546" s="150">
        <v>727.5</v>
      </c>
      <c r="F1546" s="150">
        <v>0</v>
      </c>
      <c r="G1546" s="150">
        <v>0</v>
      </c>
      <c r="H1546" s="150">
        <v>0</v>
      </c>
      <c r="I1546" s="208">
        <f t="shared" si="26"/>
        <v>727.5</v>
      </c>
      <c r="J1546" s="163" t="str">
        <f>VLOOKUP($C1546,'CEDARS School FRPL'!$C$4:$F$2348,4,FALSE)</f>
        <v>Yes</v>
      </c>
      <c r="K1546" s="140"/>
      <c r="L1546" s="140"/>
      <c r="M1546" s="141">
        <f>VLOOKUP($C1546,'CEDARS School FRPL'!$C$4:$F$2348,3,FALSE)</f>
        <v>0.85340000000000005</v>
      </c>
      <c r="O1546" s="199"/>
      <c r="P1546" s="200"/>
    </row>
    <row r="1547" spans="1:16">
      <c r="A1547" s="112" t="s">
        <v>2530</v>
      </c>
      <c r="B1547" s="112" t="s">
        <v>3031</v>
      </c>
      <c r="C1547" s="106">
        <v>4486</v>
      </c>
      <c r="D1547" s="106" t="s">
        <v>1447</v>
      </c>
      <c r="E1547" s="150">
        <v>411.42</v>
      </c>
      <c r="F1547" s="150">
        <v>0</v>
      </c>
      <c r="G1547" s="150">
        <v>0</v>
      </c>
      <c r="H1547" s="150">
        <v>0</v>
      </c>
      <c r="I1547" s="208">
        <f t="shared" si="26"/>
        <v>411.42</v>
      </c>
      <c r="J1547" s="163" t="str">
        <f>VLOOKUP($C1547,'CEDARS School FRPL'!$C$4:$F$2348,4,FALSE)</f>
        <v>No</v>
      </c>
      <c r="K1547" s="140"/>
      <c r="L1547" s="140"/>
      <c r="M1547" s="141">
        <f>VLOOKUP($C1547,'CEDARS School FRPL'!$C$4:$F$2348,3,FALSE)</f>
        <v>0.40889999999999999</v>
      </c>
      <c r="O1547" s="199"/>
      <c r="P1547" s="200"/>
    </row>
    <row r="1548" spans="1:16">
      <c r="A1548" s="112" t="s">
        <v>2530</v>
      </c>
      <c r="B1548" s="112" t="s">
        <v>3031</v>
      </c>
      <c r="C1548" s="106">
        <v>2158</v>
      </c>
      <c r="D1548" s="106" t="s">
        <v>822</v>
      </c>
      <c r="E1548" s="150">
        <v>220.58</v>
      </c>
      <c r="F1548" s="150">
        <v>0</v>
      </c>
      <c r="G1548" s="150">
        <v>0</v>
      </c>
      <c r="H1548" s="150">
        <v>0</v>
      </c>
      <c r="I1548" s="208">
        <f t="shared" si="26"/>
        <v>220.58</v>
      </c>
      <c r="J1548" s="163" t="str">
        <f>VLOOKUP($C1548,'CEDARS School FRPL'!$C$4:$F$2348,4,FALSE)</f>
        <v>No</v>
      </c>
      <c r="K1548" s="140"/>
      <c r="L1548" s="140"/>
      <c r="M1548" s="141">
        <f>VLOOKUP($C1548,'CEDARS School FRPL'!$C$4:$F$2348,3,FALSE)</f>
        <v>0.46879999999999999</v>
      </c>
      <c r="O1548" s="199"/>
      <c r="P1548" s="200"/>
    </row>
    <row r="1549" spans="1:16">
      <c r="A1549" s="112" t="s">
        <v>2530</v>
      </c>
      <c r="B1549" s="112" t="s">
        <v>3031</v>
      </c>
      <c r="C1549" s="106">
        <v>2468</v>
      </c>
      <c r="D1549" s="106" t="s">
        <v>2031</v>
      </c>
      <c r="E1549" s="150">
        <v>217.28</v>
      </c>
      <c r="F1549" s="150">
        <v>15.86</v>
      </c>
      <c r="G1549" s="150">
        <v>7.6</v>
      </c>
      <c r="H1549" s="150">
        <v>0</v>
      </c>
      <c r="I1549" s="208">
        <f t="shared" si="26"/>
        <v>240.73999999999998</v>
      </c>
      <c r="J1549" s="163" t="str">
        <f>VLOOKUP($C1549,'CEDARS School FRPL'!$C$4:$F$2348,4,FALSE)</f>
        <v>No</v>
      </c>
      <c r="K1549" s="140"/>
      <c r="L1549" s="140"/>
      <c r="M1549" s="141">
        <f>VLOOKUP($C1549,'CEDARS School FRPL'!$C$4:$F$2348,3,FALSE)</f>
        <v>0.42680000000000001</v>
      </c>
      <c r="O1549" s="199"/>
      <c r="P1549" s="200"/>
    </row>
    <row r="1550" spans="1:16">
      <c r="A1550" s="112" t="s">
        <v>2380</v>
      </c>
      <c r="B1550" s="112" t="s">
        <v>3032</v>
      </c>
      <c r="C1550" s="106">
        <v>5380</v>
      </c>
      <c r="D1550" s="106" t="s">
        <v>1020</v>
      </c>
      <c r="E1550" s="150">
        <v>343.7</v>
      </c>
      <c r="F1550" s="150">
        <v>0</v>
      </c>
      <c r="G1550" s="150">
        <v>0</v>
      </c>
      <c r="H1550" s="150">
        <v>0</v>
      </c>
      <c r="I1550" s="208">
        <f t="shared" si="26"/>
        <v>343.7</v>
      </c>
      <c r="J1550" s="163" t="str">
        <f>VLOOKUP($C1550,'CEDARS School FRPL'!$C$4:$F$2348,4,FALSE)</f>
        <v>Yes</v>
      </c>
      <c r="K1550" s="140"/>
      <c r="L1550" s="140"/>
      <c r="M1550" s="141">
        <f>VLOOKUP($C1550,'CEDARS School FRPL'!$C$4:$F$2348,3,FALSE)</f>
        <v>0.69030000000000002</v>
      </c>
      <c r="O1550" s="199"/>
      <c r="P1550" s="200"/>
    </row>
    <row r="1551" spans="1:16">
      <c r="A1551" s="112" t="s">
        <v>2604</v>
      </c>
      <c r="B1551" s="129" t="s">
        <v>3328</v>
      </c>
      <c r="C1551" s="106">
        <v>5468</v>
      </c>
      <c r="D1551" s="106" t="s">
        <v>2745</v>
      </c>
      <c r="E1551" s="150">
        <v>163.30000000000001</v>
      </c>
      <c r="F1551" s="150">
        <v>0</v>
      </c>
      <c r="G1551" s="150">
        <v>0</v>
      </c>
      <c r="H1551" s="150">
        <v>0</v>
      </c>
      <c r="I1551" s="208">
        <f t="shared" si="26"/>
        <v>163.30000000000001</v>
      </c>
      <c r="J1551" s="163" t="str">
        <f>VLOOKUP($C1551,'CEDARS School FRPL'!$C$4:$F$2348,4,FALSE)</f>
        <v>Yes</v>
      </c>
      <c r="K1551" s="140"/>
      <c r="L1551" s="140"/>
      <c r="M1551" s="141">
        <f>VLOOKUP($C1551,'CEDARS School FRPL'!$C$4:$F$2348,3,FALSE)</f>
        <v>0.77370000000000005</v>
      </c>
      <c r="O1551" s="199"/>
      <c r="P1551" s="200"/>
    </row>
    <row r="1552" spans="1:16">
      <c r="A1552" s="112" t="s">
        <v>2441</v>
      </c>
      <c r="B1552" s="112" t="s">
        <v>3033</v>
      </c>
      <c r="C1552" s="106">
        <v>2803</v>
      </c>
      <c r="D1552" s="106" t="s">
        <v>1275</v>
      </c>
      <c r="E1552" s="150">
        <v>252.25</v>
      </c>
      <c r="F1552" s="150">
        <v>0</v>
      </c>
      <c r="G1552" s="150">
        <v>0</v>
      </c>
      <c r="H1552" s="150">
        <v>0</v>
      </c>
      <c r="I1552" s="208">
        <f t="shared" si="26"/>
        <v>252.25</v>
      </c>
      <c r="J1552" s="163" t="str">
        <f>VLOOKUP($C1552,'CEDARS School FRPL'!$C$4:$F$2348,4,FALSE)</f>
        <v>Yes</v>
      </c>
      <c r="K1552" s="140"/>
      <c r="L1552" s="140"/>
      <c r="M1552" s="141">
        <f>VLOOKUP($C1552,'CEDARS School FRPL'!$C$4:$F$2348,3,FALSE)</f>
        <v>0.70960000000000001</v>
      </c>
      <c r="O1552" s="199"/>
      <c r="P1552" s="200"/>
    </row>
    <row r="1553" spans="1:16">
      <c r="A1553" s="112" t="s">
        <v>2441</v>
      </c>
      <c r="B1553" s="112" t="s">
        <v>3033</v>
      </c>
      <c r="C1553" s="106">
        <v>2357</v>
      </c>
      <c r="D1553" s="106" t="s">
        <v>1274</v>
      </c>
      <c r="E1553" s="150">
        <v>258.57</v>
      </c>
      <c r="F1553" s="150">
        <v>18.5</v>
      </c>
      <c r="G1553" s="150">
        <v>3.8</v>
      </c>
      <c r="H1553" s="150">
        <v>0</v>
      </c>
      <c r="I1553" s="208">
        <f t="shared" si="26"/>
        <v>280.87</v>
      </c>
      <c r="J1553" s="163" t="str">
        <f>VLOOKUP($C1553,'CEDARS School FRPL'!$C$4:$F$2348,4,FALSE)</f>
        <v>Yes</v>
      </c>
      <c r="K1553" s="140"/>
      <c r="L1553" s="140"/>
      <c r="M1553" s="141">
        <f>VLOOKUP($C1553,'CEDARS School FRPL'!$C$4:$F$2348,3,FALSE)</f>
        <v>0.60370000000000001</v>
      </c>
      <c r="O1553" s="199"/>
      <c r="P1553" s="200"/>
    </row>
    <row r="1554" spans="1:16">
      <c r="A1554" s="112" t="s">
        <v>2418</v>
      </c>
      <c r="B1554" s="112" t="s">
        <v>3034</v>
      </c>
      <c r="C1554" s="106">
        <v>2864</v>
      </c>
      <c r="D1554" s="106" t="s">
        <v>1191</v>
      </c>
      <c r="E1554" s="150">
        <v>294.02999999999997</v>
      </c>
      <c r="F1554" s="150">
        <v>0</v>
      </c>
      <c r="G1554" s="150">
        <v>0</v>
      </c>
      <c r="H1554" s="150">
        <v>0</v>
      </c>
      <c r="I1554" s="208">
        <f t="shared" si="26"/>
        <v>294.02999999999997</v>
      </c>
      <c r="J1554" s="163" t="str">
        <f>VLOOKUP($C1554,'CEDARS School FRPL'!$C$4:$F$2348,4,FALSE)</f>
        <v>No</v>
      </c>
      <c r="K1554" s="140"/>
      <c r="L1554" s="140"/>
      <c r="M1554" s="141">
        <f>VLOOKUP($C1554,'CEDARS School FRPL'!$C$4:$F$2348,3,FALSE)</f>
        <v>0.4234</v>
      </c>
      <c r="O1554" s="199"/>
      <c r="P1554" s="200"/>
    </row>
    <row r="1555" spans="1:16">
      <c r="A1555" s="112" t="s">
        <v>2418</v>
      </c>
      <c r="B1555" s="112" t="s">
        <v>3034</v>
      </c>
      <c r="C1555" s="106">
        <v>2478</v>
      </c>
      <c r="D1555" s="106" t="s">
        <v>1190</v>
      </c>
      <c r="E1555" s="150">
        <v>371.76</v>
      </c>
      <c r="F1555" s="150">
        <v>16.52</v>
      </c>
      <c r="G1555" s="150">
        <v>0</v>
      </c>
      <c r="H1555" s="150">
        <v>0</v>
      </c>
      <c r="I1555" s="208">
        <f t="shared" si="26"/>
        <v>388.28</v>
      </c>
      <c r="J1555" s="163" t="str">
        <f>VLOOKUP($C1555,'CEDARS School FRPL'!$C$4:$F$2348,4,FALSE)</f>
        <v>No</v>
      </c>
      <c r="K1555" s="140"/>
      <c r="L1555" s="140"/>
      <c r="M1555" s="141">
        <f>VLOOKUP($C1555,'CEDARS School FRPL'!$C$4:$F$2348,3,FALSE)</f>
        <v>0.3377</v>
      </c>
      <c r="O1555" s="199"/>
      <c r="P1555" s="200"/>
    </row>
    <row r="1556" spans="1:16">
      <c r="A1556" s="112" t="s">
        <v>2365</v>
      </c>
      <c r="B1556" s="112" t="s">
        <v>3035</v>
      </c>
      <c r="C1556" s="106">
        <v>3587</v>
      </c>
      <c r="D1556" s="106" t="s">
        <v>753</v>
      </c>
      <c r="E1556" s="150">
        <v>510.5</v>
      </c>
      <c r="F1556" s="150">
        <v>0</v>
      </c>
      <c r="G1556" s="150">
        <v>0</v>
      </c>
      <c r="H1556" s="150">
        <v>0</v>
      </c>
      <c r="I1556" s="208">
        <f t="shared" si="26"/>
        <v>510.5</v>
      </c>
      <c r="J1556" s="163" t="str">
        <f>VLOOKUP($C1556,'CEDARS School FRPL'!$C$4:$F$2348,4,FALSE)</f>
        <v>No</v>
      </c>
      <c r="K1556" s="140"/>
      <c r="L1556" s="140"/>
      <c r="M1556" s="141">
        <f>VLOOKUP($C1556,'CEDARS School FRPL'!$C$4:$F$2348,3,FALSE)</f>
        <v>0.44390000000000002</v>
      </c>
      <c r="O1556" s="199"/>
      <c r="P1556" s="200"/>
    </row>
    <row r="1557" spans="1:16">
      <c r="A1557" s="112" t="s">
        <v>2365</v>
      </c>
      <c r="B1557" s="112" t="s">
        <v>3035</v>
      </c>
      <c r="C1557" s="106">
        <v>2439</v>
      </c>
      <c r="D1557" s="106" t="s">
        <v>742</v>
      </c>
      <c r="E1557" s="150">
        <v>394.7</v>
      </c>
      <c r="F1557" s="150">
        <v>0</v>
      </c>
      <c r="G1557" s="150">
        <v>0</v>
      </c>
      <c r="H1557" s="150">
        <v>0</v>
      </c>
      <c r="I1557" s="208">
        <f t="shared" si="26"/>
        <v>394.7</v>
      </c>
      <c r="J1557" s="163" t="str">
        <f>VLOOKUP($C1557,'CEDARS School FRPL'!$C$4:$F$2348,4,FALSE)</f>
        <v>Yes</v>
      </c>
      <c r="K1557" s="140"/>
      <c r="L1557" s="140"/>
      <c r="M1557" s="141">
        <f>VLOOKUP($C1557,'CEDARS School FRPL'!$C$4:$F$2348,3,FALSE)</f>
        <v>0.62239999999999995</v>
      </c>
      <c r="O1557" s="199"/>
      <c r="P1557" s="200"/>
    </row>
    <row r="1558" spans="1:16">
      <c r="A1558" s="112" t="s">
        <v>2365</v>
      </c>
      <c r="B1558" s="112" t="s">
        <v>3035</v>
      </c>
      <c r="C1558" s="106">
        <v>3034</v>
      </c>
      <c r="D1558" s="106" t="s">
        <v>746</v>
      </c>
      <c r="E1558" s="150">
        <v>341</v>
      </c>
      <c r="F1558" s="150">
        <v>0</v>
      </c>
      <c r="G1558" s="150">
        <v>0</v>
      </c>
      <c r="H1558" s="150">
        <v>0</v>
      </c>
      <c r="I1558" s="208">
        <f t="shared" si="26"/>
        <v>341</v>
      </c>
      <c r="J1558" s="163" t="str">
        <f>VLOOKUP($C1558,'CEDARS School FRPL'!$C$4:$F$2348,4,FALSE)</f>
        <v>Yes</v>
      </c>
      <c r="K1558" s="140"/>
      <c r="L1558" s="140"/>
      <c r="M1558" s="141">
        <f>VLOOKUP($C1558,'CEDARS School FRPL'!$C$4:$F$2348,3,FALSE)</f>
        <v>0.71850000000000003</v>
      </c>
      <c r="O1558" s="199"/>
      <c r="P1558" s="200"/>
    </row>
    <row r="1559" spans="1:16">
      <c r="A1559" s="112" t="s">
        <v>2365</v>
      </c>
      <c r="B1559" s="112" t="s">
        <v>3035</v>
      </c>
      <c r="C1559" s="106">
        <v>3337</v>
      </c>
      <c r="D1559" s="106" t="s">
        <v>51</v>
      </c>
      <c r="E1559" s="150">
        <v>405.45</v>
      </c>
      <c r="F1559" s="150">
        <v>0</v>
      </c>
      <c r="G1559" s="150">
        <v>0</v>
      </c>
      <c r="H1559" s="150">
        <v>0</v>
      </c>
      <c r="I1559" s="208">
        <f t="shared" si="26"/>
        <v>405.45</v>
      </c>
      <c r="J1559" s="163" t="str">
        <f>VLOOKUP($C1559,'CEDARS School FRPL'!$C$4:$F$2348,4,FALSE)</f>
        <v>Yes</v>
      </c>
      <c r="K1559" s="140"/>
      <c r="L1559" s="140"/>
      <c r="M1559" s="141">
        <f>VLOOKUP($C1559,'CEDARS School FRPL'!$C$4:$F$2348,3,FALSE)</f>
        <v>0.61409999999999998</v>
      </c>
      <c r="O1559" s="199"/>
      <c r="P1559" s="200"/>
    </row>
    <row r="1560" spans="1:16">
      <c r="A1560" s="112" t="s">
        <v>2365</v>
      </c>
      <c r="B1560" s="112" t="s">
        <v>3035</v>
      </c>
      <c r="C1560" s="106">
        <v>3280</v>
      </c>
      <c r="D1560" s="106" t="s">
        <v>748</v>
      </c>
      <c r="E1560" s="150">
        <v>705.04</v>
      </c>
      <c r="F1560" s="150">
        <v>0</v>
      </c>
      <c r="G1560" s="150">
        <v>0</v>
      </c>
      <c r="H1560" s="150">
        <v>0</v>
      </c>
      <c r="I1560" s="208">
        <f t="shared" si="26"/>
        <v>705.04</v>
      </c>
      <c r="J1560" s="163" t="str">
        <f>VLOOKUP($C1560,'CEDARS School FRPL'!$C$4:$F$2348,4,FALSE)</f>
        <v>Yes</v>
      </c>
      <c r="K1560" s="140"/>
      <c r="L1560" s="140"/>
      <c r="M1560" s="141">
        <f>VLOOKUP($C1560,'CEDARS School FRPL'!$C$4:$F$2348,3,FALSE)</f>
        <v>0.68030000000000002</v>
      </c>
      <c r="O1560" s="199"/>
      <c r="P1560" s="200"/>
    </row>
    <row r="1561" spans="1:16">
      <c r="A1561" s="112" t="s">
        <v>2365</v>
      </c>
      <c r="B1561" s="112" t="s">
        <v>3035</v>
      </c>
      <c r="C1561" s="106">
        <v>1534</v>
      </c>
      <c r="D1561" s="106" t="s">
        <v>740</v>
      </c>
      <c r="E1561" s="150">
        <v>4.8600000000000003</v>
      </c>
      <c r="F1561" s="150">
        <v>0</v>
      </c>
      <c r="G1561" s="150">
        <v>0</v>
      </c>
      <c r="H1561" s="150">
        <v>0</v>
      </c>
      <c r="I1561" s="208">
        <f t="shared" si="26"/>
        <v>4.8600000000000003</v>
      </c>
      <c r="J1561" s="163" t="str">
        <f>VLOOKUP($C1561,'CEDARS School FRPL'!$C$4:$F$2348,4,FALSE)</f>
        <v>Yes</v>
      </c>
      <c r="K1561" s="140"/>
      <c r="L1561" s="140"/>
      <c r="M1561" s="141">
        <f>VLOOKUP($C1561,'CEDARS School FRPL'!$C$4:$F$2348,3,FALSE)</f>
        <v>0.72219999999999995</v>
      </c>
      <c r="O1561" s="199"/>
      <c r="P1561" s="200"/>
    </row>
    <row r="1562" spans="1:16">
      <c r="A1562" s="112" t="s">
        <v>2365</v>
      </c>
      <c r="B1562" s="112" t="s">
        <v>3035</v>
      </c>
      <c r="C1562" s="106">
        <v>1784</v>
      </c>
      <c r="D1562" s="106" t="s">
        <v>2756</v>
      </c>
      <c r="E1562" s="150">
        <v>114.41</v>
      </c>
      <c r="F1562" s="150">
        <v>0</v>
      </c>
      <c r="G1562" s="150">
        <v>0</v>
      </c>
      <c r="H1562" s="150">
        <v>0</v>
      </c>
      <c r="I1562" s="208">
        <f t="shared" si="26"/>
        <v>114.41</v>
      </c>
      <c r="J1562" s="163" t="str">
        <f>VLOOKUP($C1562,'CEDARS School FRPL'!$C$4:$F$2348,4,FALSE)</f>
        <v>No</v>
      </c>
      <c r="K1562" s="140"/>
      <c r="L1562" s="140"/>
      <c r="M1562" s="141">
        <f>VLOOKUP($C1562,'CEDARS School FRPL'!$C$4:$F$2348,3,FALSE)</f>
        <v>0.10680000000000001</v>
      </c>
      <c r="O1562" s="199"/>
      <c r="P1562" s="200"/>
    </row>
    <row r="1563" spans="1:16">
      <c r="A1563" s="112" t="s">
        <v>2365</v>
      </c>
      <c r="B1563" s="112" t="s">
        <v>3035</v>
      </c>
      <c r="C1563" s="106">
        <v>3485</v>
      </c>
      <c r="D1563" s="106" t="s">
        <v>750</v>
      </c>
      <c r="E1563" s="150">
        <v>586.02</v>
      </c>
      <c r="F1563" s="150">
        <v>0</v>
      </c>
      <c r="G1563" s="150">
        <v>0</v>
      </c>
      <c r="H1563" s="150">
        <v>0</v>
      </c>
      <c r="I1563" s="208">
        <f t="shared" si="26"/>
        <v>586.02</v>
      </c>
      <c r="J1563" s="163" t="str">
        <f>VLOOKUP($C1563,'CEDARS School FRPL'!$C$4:$F$2348,4,FALSE)</f>
        <v>No</v>
      </c>
      <c r="K1563" s="140"/>
      <c r="L1563" s="132"/>
      <c r="M1563" s="141">
        <f>VLOOKUP($C1563,'CEDARS School FRPL'!$C$4:$F$2348,3,FALSE)</f>
        <v>0.1837</v>
      </c>
      <c r="O1563" s="199"/>
      <c r="P1563" s="200"/>
    </row>
    <row r="1564" spans="1:16">
      <c r="A1564" s="112" t="s">
        <v>2365</v>
      </c>
      <c r="B1564" s="112" t="s">
        <v>3035</v>
      </c>
      <c r="C1564" s="106">
        <v>3630</v>
      </c>
      <c r="D1564" s="106" t="s">
        <v>754</v>
      </c>
      <c r="E1564" s="150">
        <v>1551.08</v>
      </c>
      <c r="F1564" s="150">
        <v>245.3</v>
      </c>
      <c r="G1564" s="150">
        <v>0</v>
      </c>
      <c r="H1564" s="150">
        <v>0</v>
      </c>
      <c r="I1564" s="208">
        <f t="shared" si="26"/>
        <v>1796.3799999999999</v>
      </c>
      <c r="J1564" s="163" t="str">
        <f>VLOOKUP($C1564,'CEDARS School FRPL'!$C$4:$F$2348,4,FALSE)</f>
        <v>No</v>
      </c>
      <c r="K1564" s="140"/>
      <c r="L1564" s="140"/>
      <c r="M1564" s="141">
        <f>VLOOKUP($C1564,'CEDARS School FRPL'!$C$4:$F$2348,3,FALSE)</f>
        <v>0.3417</v>
      </c>
      <c r="O1564" s="199"/>
      <c r="P1564" s="200"/>
    </row>
    <row r="1565" spans="1:16">
      <c r="A1565" s="112" t="s">
        <v>2365</v>
      </c>
      <c r="B1565" s="112" t="s">
        <v>3035</v>
      </c>
      <c r="C1565" s="106">
        <v>2640</v>
      </c>
      <c r="D1565" s="106" t="s">
        <v>745</v>
      </c>
      <c r="E1565" s="150">
        <v>477.1</v>
      </c>
      <c r="F1565" s="150">
        <v>0</v>
      </c>
      <c r="G1565" s="150">
        <v>0</v>
      </c>
      <c r="H1565" s="150">
        <v>0</v>
      </c>
      <c r="I1565" s="208">
        <f t="shared" si="26"/>
        <v>477.1</v>
      </c>
      <c r="J1565" s="163" t="str">
        <f>VLOOKUP($C1565,'CEDARS School FRPL'!$C$4:$F$2348,4,FALSE)</f>
        <v>Yes</v>
      </c>
      <c r="K1565" s="140"/>
      <c r="L1565" s="140"/>
      <c r="M1565" s="141">
        <f>VLOOKUP($C1565,'CEDARS School FRPL'!$C$4:$F$2348,3,FALSE)</f>
        <v>0.6512</v>
      </c>
      <c r="O1565" s="199"/>
      <c r="P1565" s="200"/>
    </row>
    <row r="1566" spans="1:16">
      <c r="A1566" s="112" t="s">
        <v>2365</v>
      </c>
      <c r="B1566" s="112" t="s">
        <v>3035</v>
      </c>
      <c r="C1566" s="106">
        <v>5229</v>
      </c>
      <c r="D1566" s="106" t="s">
        <v>760</v>
      </c>
      <c r="E1566" s="150">
        <v>389.3</v>
      </c>
      <c r="F1566" s="150">
        <v>0</v>
      </c>
      <c r="G1566" s="150">
        <v>0</v>
      </c>
      <c r="H1566" s="150">
        <v>0</v>
      </c>
      <c r="I1566" s="208">
        <f t="shared" si="26"/>
        <v>389.3</v>
      </c>
      <c r="J1566" s="163" t="str">
        <f>VLOOKUP($C1566,'CEDARS School FRPL'!$C$4:$F$2348,4,FALSE)</f>
        <v>Yes</v>
      </c>
      <c r="K1566" s="140"/>
      <c r="L1566" s="140"/>
      <c r="M1566" s="141">
        <f>VLOOKUP($C1566,'CEDARS School FRPL'!$C$4:$F$2348,3,FALSE)</f>
        <v>0.63680000000000003</v>
      </c>
      <c r="O1566" s="199"/>
      <c r="P1566" s="200"/>
    </row>
    <row r="1567" spans="1:16">
      <c r="A1567" s="112" t="s">
        <v>2365</v>
      </c>
      <c r="B1567" s="112" t="s">
        <v>3035</v>
      </c>
      <c r="C1567" s="106">
        <v>2597</v>
      </c>
      <c r="D1567" s="106" t="s">
        <v>744</v>
      </c>
      <c r="E1567" s="150">
        <v>599.4</v>
      </c>
      <c r="F1567" s="150">
        <v>0</v>
      </c>
      <c r="G1567" s="150">
        <v>0</v>
      </c>
      <c r="H1567" s="150">
        <v>0</v>
      </c>
      <c r="I1567" s="208">
        <f t="shared" si="26"/>
        <v>599.4</v>
      </c>
      <c r="J1567" s="163" t="str">
        <f>VLOOKUP($C1567,'CEDARS School FRPL'!$C$4:$F$2348,4,FALSE)</f>
        <v>No</v>
      </c>
      <c r="K1567" s="140"/>
      <c r="L1567" s="140"/>
      <c r="M1567" s="141">
        <f>VLOOKUP($C1567,'CEDARS School FRPL'!$C$4:$F$2348,3,FALSE)</f>
        <v>0.3115</v>
      </c>
      <c r="O1567" s="199"/>
      <c r="P1567" s="200"/>
    </row>
    <row r="1568" spans="1:16">
      <c r="A1568" s="112" t="s">
        <v>2365</v>
      </c>
      <c r="B1568" s="112" t="s">
        <v>3035</v>
      </c>
      <c r="C1568" s="106">
        <v>2929</v>
      </c>
      <c r="D1568" s="106" t="s">
        <v>699</v>
      </c>
      <c r="E1568" s="150">
        <v>362.7</v>
      </c>
      <c r="F1568" s="150">
        <v>0</v>
      </c>
      <c r="G1568" s="150">
        <v>0</v>
      </c>
      <c r="H1568" s="150">
        <v>0</v>
      </c>
      <c r="I1568" s="208">
        <f t="shared" si="26"/>
        <v>362.7</v>
      </c>
      <c r="J1568" s="163" t="str">
        <f>VLOOKUP($C1568,'CEDARS School FRPL'!$C$4:$F$2348,4,FALSE)</f>
        <v>Yes</v>
      </c>
      <c r="K1568" s="140"/>
      <c r="L1568" s="140"/>
      <c r="M1568" s="141">
        <f>VLOOKUP($C1568,'CEDARS School FRPL'!$C$4:$F$2348,3,FALSE)</f>
        <v>0.75129999999999997</v>
      </c>
      <c r="O1568" s="199"/>
      <c r="P1568" s="200"/>
    </row>
    <row r="1569" spans="1:16">
      <c r="A1569" s="112" t="s">
        <v>2365</v>
      </c>
      <c r="B1569" s="112" t="s">
        <v>3035</v>
      </c>
      <c r="C1569" s="106">
        <v>3741</v>
      </c>
      <c r="D1569" s="106" t="s">
        <v>758</v>
      </c>
      <c r="E1569" s="150">
        <v>1075.43</v>
      </c>
      <c r="F1569" s="150">
        <v>111.74000000000001</v>
      </c>
      <c r="G1569" s="150">
        <v>0</v>
      </c>
      <c r="H1569" s="150">
        <v>0</v>
      </c>
      <c r="I1569" s="208">
        <f t="shared" si="26"/>
        <v>1187.17</v>
      </c>
      <c r="J1569" s="163" t="str">
        <f>VLOOKUP($C1569,'CEDARS School FRPL'!$C$4:$F$2348,4,FALSE)</f>
        <v>Yes</v>
      </c>
      <c r="K1569" s="140"/>
      <c r="L1569" s="140"/>
      <c r="M1569" s="141">
        <f>VLOOKUP($C1569,'CEDARS School FRPL'!$C$4:$F$2348,3,FALSE)</f>
        <v>0.50700000000000001</v>
      </c>
      <c r="O1569" s="199"/>
      <c r="P1569" s="200"/>
    </row>
    <row r="1570" spans="1:16">
      <c r="A1570" s="112" t="s">
        <v>2365</v>
      </c>
      <c r="B1570" s="112" t="s">
        <v>3035</v>
      </c>
      <c r="C1570" s="106">
        <v>3586</v>
      </c>
      <c r="D1570" s="106" t="s">
        <v>752</v>
      </c>
      <c r="E1570" s="150">
        <v>643.44000000000005</v>
      </c>
      <c r="F1570" s="150">
        <v>0</v>
      </c>
      <c r="G1570" s="150">
        <v>0</v>
      </c>
      <c r="H1570" s="150">
        <v>0</v>
      </c>
      <c r="I1570" s="208">
        <f t="shared" si="26"/>
        <v>643.44000000000005</v>
      </c>
      <c r="J1570" s="163" t="str">
        <f>VLOOKUP($C1570,'CEDARS School FRPL'!$C$4:$F$2348,4,FALSE)</f>
        <v>No</v>
      </c>
      <c r="K1570" s="140"/>
      <c r="L1570" s="140"/>
      <c r="M1570" s="141">
        <f>VLOOKUP($C1570,'CEDARS School FRPL'!$C$4:$F$2348,3,FALSE)</f>
        <v>0.24990000000000001</v>
      </c>
      <c r="O1570" s="199"/>
      <c r="P1570" s="200"/>
    </row>
    <row r="1571" spans="1:16">
      <c r="A1571" s="112" t="s">
        <v>2365</v>
      </c>
      <c r="B1571" s="112" t="s">
        <v>3035</v>
      </c>
      <c r="C1571" s="106">
        <v>3035</v>
      </c>
      <c r="D1571" s="106" t="s">
        <v>747</v>
      </c>
      <c r="E1571" s="150">
        <v>916.64</v>
      </c>
      <c r="F1571" s="150">
        <v>0</v>
      </c>
      <c r="G1571" s="150">
        <v>0</v>
      </c>
      <c r="H1571" s="150">
        <v>0</v>
      </c>
      <c r="I1571" s="208">
        <f t="shared" si="26"/>
        <v>916.64</v>
      </c>
      <c r="J1571" s="163" t="str">
        <f>VLOOKUP($C1571,'CEDARS School FRPL'!$C$4:$F$2348,4,FALSE)</f>
        <v>No</v>
      </c>
      <c r="K1571" s="140"/>
      <c r="L1571" s="140"/>
      <c r="M1571" s="141">
        <f>VLOOKUP($C1571,'CEDARS School FRPL'!$C$4:$F$2348,3,FALSE)</f>
        <v>0.49590000000000001</v>
      </c>
      <c r="O1571" s="199"/>
      <c r="P1571" s="200"/>
    </row>
    <row r="1572" spans="1:16">
      <c r="A1572" s="112" t="s">
        <v>2365</v>
      </c>
      <c r="B1572" s="112" t="s">
        <v>3035</v>
      </c>
      <c r="C1572" s="106">
        <v>3434</v>
      </c>
      <c r="D1572" s="106" t="s">
        <v>749</v>
      </c>
      <c r="E1572" s="150">
        <v>1020.41</v>
      </c>
      <c r="F1572" s="150">
        <v>0</v>
      </c>
      <c r="G1572" s="150">
        <v>0</v>
      </c>
      <c r="H1572" s="150">
        <v>0</v>
      </c>
      <c r="I1572" s="208">
        <f t="shared" si="26"/>
        <v>1020.41</v>
      </c>
      <c r="J1572" s="163" t="str">
        <f>VLOOKUP($C1572,'CEDARS School FRPL'!$C$4:$F$2348,4,FALSE)</f>
        <v>Yes</v>
      </c>
      <c r="K1572" s="140"/>
      <c r="L1572" s="140"/>
      <c r="M1572" s="141">
        <f>VLOOKUP($C1572,'CEDARS School FRPL'!$C$4:$F$2348,3,FALSE)</f>
        <v>0.56469999999999998</v>
      </c>
      <c r="O1572" s="199"/>
      <c r="P1572" s="200"/>
    </row>
    <row r="1573" spans="1:16">
      <c r="A1573" s="112" t="s">
        <v>2365</v>
      </c>
      <c r="B1573" s="112" t="s">
        <v>3035</v>
      </c>
      <c r="C1573" s="106">
        <v>5335</v>
      </c>
      <c r="D1573" s="106" t="s">
        <v>762</v>
      </c>
      <c r="E1573" s="150">
        <v>0</v>
      </c>
      <c r="F1573" s="150">
        <v>0</v>
      </c>
      <c r="G1573" s="150">
        <v>42.9</v>
      </c>
      <c r="H1573" s="150">
        <v>0</v>
      </c>
      <c r="I1573" s="208">
        <f t="shared" si="26"/>
        <v>42.9</v>
      </c>
      <c r="J1573" s="163" t="str">
        <f>VLOOKUP($C1573,'CEDARS School FRPL'!$C$4:$F$2348,4,FALSE)</f>
        <v>Yes</v>
      </c>
      <c r="K1573" s="140"/>
      <c r="L1573" s="140"/>
      <c r="M1573" s="141">
        <f>VLOOKUP($C1573,'CEDARS School FRPL'!$C$4:$F$2348,3,FALSE)</f>
        <v>0.55020000000000002</v>
      </c>
      <c r="O1573" s="199"/>
      <c r="P1573" s="200"/>
    </row>
    <row r="1574" spans="1:16">
      <c r="A1574" s="112" t="s">
        <v>2365</v>
      </c>
      <c r="B1574" s="112" t="s">
        <v>3035</v>
      </c>
      <c r="C1574" s="106">
        <v>1648</v>
      </c>
      <c r="D1574" s="106" t="s">
        <v>741</v>
      </c>
      <c r="E1574" s="150">
        <v>17.2</v>
      </c>
      <c r="F1574" s="150">
        <v>0</v>
      </c>
      <c r="G1574" s="150">
        <v>0</v>
      </c>
      <c r="H1574" s="150">
        <v>0</v>
      </c>
      <c r="I1574" s="208">
        <f t="shared" si="26"/>
        <v>17.2</v>
      </c>
      <c r="J1574" s="163" t="str">
        <f>VLOOKUP($C1574,'CEDARS School FRPL'!$C$4:$F$2348,4,FALSE)</f>
        <v>No</v>
      </c>
      <c r="K1574" s="140"/>
      <c r="L1574" s="140"/>
      <c r="M1574" s="141">
        <f>VLOOKUP($C1574,'CEDARS School FRPL'!$C$4:$F$2348,3,FALSE)</f>
        <v>0.42509999999999998</v>
      </c>
      <c r="O1574" s="199"/>
      <c r="P1574" s="200"/>
    </row>
    <row r="1575" spans="1:16">
      <c r="A1575" s="112" t="s">
        <v>2365</v>
      </c>
      <c r="B1575" s="112" t="s">
        <v>3035</v>
      </c>
      <c r="C1575" s="106">
        <v>5070</v>
      </c>
      <c r="D1575" s="106" t="s">
        <v>759</v>
      </c>
      <c r="E1575" s="150">
        <v>36.869999999999997</v>
      </c>
      <c r="F1575" s="150">
        <v>0</v>
      </c>
      <c r="G1575" s="150">
        <v>0</v>
      </c>
      <c r="H1575" s="150">
        <v>0</v>
      </c>
      <c r="I1575" s="208">
        <f t="shared" si="26"/>
        <v>36.869999999999997</v>
      </c>
      <c r="J1575" s="163" t="str">
        <f>VLOOKUP($C1575,'CEDARS School FRPL'!$C$4:$F$2348,4,FALSE)</f>
        <v>Yes</v>
      </c>
      <c r="K1575" s="140"/>
      <c r="L1575" s="140"/>
      <c r="M1575" s="141">
        <f>VLOOKUP($C1575,'CEDARS School FRPL'!$C$4:$F$2348,3,FALSE)</f>
        <v>0.74299999999999999</v>
      </c>
      <c r="O1575" s="199"/>
      <c r="P1575" s="200"/>
    </row>
    <row r="1576" spans="1:16">
      <c r="A1576" s="112" t="s">
        <v>2365</v>
      </c>
      <c r="B1576" s="112" t="s">
        <v>3035</v>
      </c>
      <c r="C1576" s="106">
        <v>3521</v>
      </c>
      <c r="D1576" s="106" t="s">
        <v>751</v>
      </c>
      <c r="E1576" s="150">
        <v>384.35</v>
      </c>
      <c r="F1576" s="150">
        <v>0</v>
      </c>
      <c r="G1576" s="150">
        <v>0</v>
      </c>
      <c r="H1576" s="150">
        <v>0</v>
      </c>
      <c r="I1576" s="208">
        <f t="shared" si="26"/>
        <v>384.35</v>
      </c>
      <c r="J1576" s="163" t="str">
        <f>VLOOKUP($C1576,'CEDARS School FRPL'!$C$4:$F$2348,4,FALSE)</f>
        <v>Yes</v>
      </c>
      <c r="K1576" s="140"/>
      <c r="L1576" s="140"/>
      <c r="M1576" s="141">
        <f>VLOOKUP($C1576,'CEDARS School FRPL'!$C$4:$F$2348,3,FALSE)</f>
        <v>0.58189999999999997</v>
      </c>
      <c r="O1576" s="199"/>
      <c r="P1576" s="200"/>
    </row>
    <row r="1577" spans="1:16">
      <c r="A1577" s="112" t="s">
        <v>2365</v>
      </c>
      <c r="B1577" s="112" t="s">
        <v>3035</v>
      </c>
      <c r="C1577" s="106">
        <v>2475</v>
      </c>
      <c r="D1577" s="106" t="s">
        <v>743</v>
      </c>
      <c r="E1577" s="150">
        <v>1028.32</v>
      </c>
      <c r="F1577" s="150">
        <v>122.32</v>
      </c>
      <c r="G1577" s="150">
        <v>0</v>
      </c>
      <c r="H1577" s="150">
        <v>0</v>
      </c>
      <c r="I1577" s="208">
        <f t="shared" si="26"/>
        <v>1150.6399999999999</v>
      </c>
      <c r="J1577" s="163" t="str">
        <f>VLOOKUP($C1577,'CEDARS School FRPL'!$C$4:$F$2348,4,FALSE)</f>
        <v>Yes</v>
      </c>
      <c r="K1577" s="140"/>
      <c r="L1577" s="140"/>
      <c r="M1577" s="141">
        <f>VLOOKUP($C1577,'CEDARS School FRPL'!$C$4:$F$2348,3,FALSE)</f>
        <v>0.60770000000000002</v>
      </c>
      <c r="O1577" s="199"/>
      <c r="P1577" s="200"/>
    </row>
    <row r="1578" spans="1:16">
      <c r="A1578" s="112" t="s">
        <v>2365</v>
      </c>
      <c r="B1578" s="112" t="s">
        <v>3035</v>
      </c>
      <c r="C1578" s="106">
        <v>5484</v>
      </c>
      <c r="D1578" s="106" t="s">
        <v>2757</v>
      </c>
      <c r="E1578" s="150">
        <v>908.03</v>
      </c>
      <c r="F1578" s="150">
        <v>0</v>
      </c>
      <c r="G1578" s="150">
        <v>0</v>
      </c>
      <c r="H1578" s="150">
        <v>0</v>
      </c>
      <c r="I1578" s="208">
        <f t="shared" si="26"/>
        <v>908.03</v>
      </c>
      <c r="J1578" s="163" t="str">
        <f>VLOOKUP($C1578,'CEDARS School FRPL'!$C$4:$F$2348,4,FALSE)</f>
        <v>No</v>
      </c>
      <c r="K1578" s="140"/>
      <c r="L1578" s="140"/>
      <c r="M1578" s="141">
        <f>VLOOKUP($C1578,'CEDARS School FRPL'!$C$4:$F$2348,3,FALSE)</f>
        <v>0.37330000000000002</v>
      </c>
      <c r="N1578" s="202" t="s">
        <v>3380</v>
      </c>
      <c r="O1578" s="199"/>
      <c r="P1578" s="200"/>
    </row>
    <row r="1579" spans="1:16">
      <c r="A1579" s="112" t="s">
        <v>2365</v>
      </c>
      <c r="B1579" s="112" t="s">
        <v>3035</v>
      </c>
      <c r="C1579" s="106">
        <v>5519</v>
      </c>
      <c r="D1579" s="106" t="s">
        <v>3144</v>
      </c>
      <c r="E1579" s="150">
        <v>538.44000000000005</v>
      </c>
      <c r="F1579" s="150">
        <v>0</v>
      </c>
      <c r="G1579" s="150">
        <v>0</v>
      </c>
      <c r="H1579" s="150">
        <v>0</v>
      </c>
      <c r="I1579" s="208">
        <f t="shared" si="26"/>
        <v>538.44000000000005</v>
      </c>
      <c r="J1579" s="163" t="str">
        <f>VLOOKUP($C1579,'CEDARS School FRPL'!$C$4:$F$2348,4,FALSE)</f>
        <v>No</v>
      </c>
      <c r="K1579" s="140"/>
      <c r="L1579" s="140"/>
      <c r="M1579" s="141">
        <f>VLOOKUP($C1579,'CEDARS School FRPL'!$C$4:$F$2348,3,FALSE)</f>
        <v>0.37119999999999997</v>
      </c>
      <c r="O1579" s="199"/>
      <c r="P1579" s="200"/>
    </row>
    <row r="1580" spans="1:16">
      <c r="A1580" s="112" t="s">
        <v>2365</v>
      </c>
      <c r="B1580" s="112" t="s">
        <v>3035</v>
      </c>
      <c r="C1580" s="106">
        <v>3668</v>
      </c>
      <c r="D1580" s="106" t="s">
        <v>755</v>
      </c>
      <c r="E1580" s="150">
        <v>462.5</v>
      </c>
      <c r="F1580" s="150">
        <v>0</v>
      </c>
      <c r="G1580" s="150">
        <v>0</v>
      </c>
      <c r="H1580" s="150">
        <v>0</v>
      </c>
      <c r="I1580" s="208">
        <f t="shared" si="26"/>
        <v>462.5</v>
      </c>
      <c r="J1580" s="163" t="str">
        <f>VLOOKUP($C1580,'CEDARS School FRPL'!$C$4:$F$2348,4,FALSE)</f>
        <v>No</v>
      </c>
      <c r="K1580" s="140"/>
      <c r="L1580" s="140"/>
      <c r="M1580" s="141">
        <f>VLOOKUP($C1580,'CEDARS School FRPL'!$C$4:$F$2348,3,FALSE)</f>
        <v>0.43419999999999997</v>
      </c>
      <c r="N1580" s="202" t="s">
        <v>3380</v>
      </c>
      <c r="O1580" s="199"/>
      <c r="P1580" s="200"/>
    </row>
    <row r="1581" spans="1:16">
      <c r="A1581" s="112" t="s">
        <v>2365</v>
      </c>
      <c r="B1581" s="112" t="s">
        <v>3035</v>
      </c>
      <c r="C1581" s="106">
        <v>3740</v>
      </c>
      <c r="D1581" s="106" t="s">
        <v>757</v>
      </c>
      <c r="E1581" s="150">
        <v>423.12</v>
      </c>
      <c r="F1581" s="150">
        <v>0</v>
      </c>
      <c r="G1581" s="150">
        <v>0</v>
      </c>
      <c r="H1581" s="150">
        <v>0</v>
      </c>
      <c r="I1581" s="208">
        <f t="shared" si="26"/>
        <v>423.12</v>
      </c>
      <c r="J1581" s="163" t="str">
        <f>VLOOKUP($C1581,'CEDARS School FRPL'!$C$4:$F$2348,4,FALSE)</f>
        <v>No</v>
      </c>
      <c r="K1581" s="140"/>
      <c r="L1581" s="140"/>
      <c r="M1581" s="141">
        <f>VLOOKUP($C1581,'CEDARS School FRPL'!$C$4:$F$2348,3,FALSE)</f>
        <v>0.39950000000000002</v>
      </c>
      <c r="N1581" s="202" t="s">
        <v>3380</v>
      </c>
      <c r="O1581" s="199"/>
      <c r="P1581" s="200"/>
    </row>
    <row r="1582" spans="1:16">
      <c r="A1582" s="112" t="s">
        <v>2365</v>
      </c>
      <c r="B1582" s="112" t="s">
        <v>3035</v>
      </c>
      <c r="C1582" s="106">
        <v>5282</v>
      </c>
      <c r="D1582" s="106" t="s">
        <v>761</v>
      </c>
      <c r="E1582" s="150">
        <v>167.58</v>
      </c>
      <c r="F1582" s="150">
        <v>13.3</v>
      </c>
      <c r="G1582" s="150">
        <v>0</v>
      </c>
      <c r="H1582" s="150">
        <v>0</v>
      </c>
      <c r="I1582" s="208">
        <f t="shared" si="26"/>
        <v>180.88000000000002</v>
      </c>
      <c r="J1582" s="163" t="str">
        <f>VLOOKUP($C1582,'CEDARS School FRPL'!$C$4:$F$2348,4,FALSE)</f>
        <v>Yes</v>
      </c>
      <c r="K1582" s="140"/>
      <c r="L1582" s="140"/>
      <c r="M1582" s="141">
        <f>VLOOKUP($C1582,'CEDARS School FRPL'!$C$4:$F$2348,3,FALSE)</f>
        <v>0.61629999999999996</v>
      </c>
      <c r="O1582" s="199"/>
      <c r="P1582" s="200"/>
    </row>
    <row r="1583" spans="1:16">
      <c r="A1583" s="112" t="s">
        <v>2365</v>
      </c>
      <c r="B1583" s="112" t="s">
        <v>3035</v>
      </c>
      <c r="C1583" s="106">
        <v>3702</v>
      </c>
      <c r="D1583" s="106" t="s">
        <v>756</v>
      </c>
      <c r="E1583" s="150">
        <v>397.67</v>
      </c>
      <c r="F1583" s="150">
        <v>0</v>
      </c>
      <c r="G1583" s="150">
        <v>0</v>
      </c>
      <c r="H1583" s="150">
        <v>0</v>
      </c>
      <c r="I1583" s="208">
        <f t="shared" si="26"/>
        <v>397.67</v>
      </c>
      <c r="J1583" s="163" t="str">
        <f>VLOOKUP($C1583,'CEDARS School FRPL'!$C$4:$F$2348,4,FALSE)</f>
        <v>Yes</v>
      </c>
      <c r="K1583" s="132"/>
      <c r="L1583" s="132"/>
      <c r="M1583" s="141">
        <f>VLOOKUP($C1583,'CEDARS School FRPL'!$C$4:$F$2348,3,FALSE)</f>
        <v>0.51890000000000003</v>
      </c>
      <c r="O1583" s="199"/>
      <c r="P1583" s="200"/>
    </row>
    <row r="1584" spans="1:16">
      <c r="A1584" s="112" t="s">
        <v>2322</v>
      </c>
      <c r="B1584" s="112" t="s">
        <v>3036</v>
      </c>
      <c r="C1584" s="106">
        <v>2789</v>
      </c>
      <c r="D1584" s="106" t="s">
        <v>372</v>
      </c>
      <c r="E1584" s="150">
        <v>162.31</v>
      </c>
      <c r="F1584" s="150">
        <v>0</v>
      </c>
      <c r="G1584" s="150">
        <v>0</v>
      </c>
      <c r="H1584" s="150">
        <v>0</v>
      </c>
      <c r="I1584" s="208">
        <f t="shared" si="26"/>
        <v>162.31</v>
      </c>
      <c r="J1584" s="163" t="str">
        <f>VLOOKUP($C1584,'CEDARS School FRPL'!$C$4:$F$2348,4,FALSE)</f>
        <v>Yes</v>
      </c>
      <c r="K1584" s="140"/>
      <c r="L1584" s="140"/>
      <c r="M1584" s="141">
        <f>VLOOKUP($C1584,'CEDARS School FRPL'!$C$4:$F$2348,3,FALSE)</f>
        <v>0.64349999999999996</v>
      </c>
      <c r="O1584" s="199"/>
      <c r="P1584" s="200"/>
    </row>
    <row r="1585" spans="1:16">
      <c r="A1585" s="112" t="s">
        <v>2322</v>
      </c>
      <c r="B1585" s="112" t="s">
        <v>3036</v>
      </c>
      <c r="C1585" s="106">
        <v>3559</v>
      </c>
      <c r="D1585" s="106" t="s">
        <v>373</v>
      </c>
      <c r="E1585" s="150">
        <v>50.5</v>
      </c>
      <c r="F1585" s="150">
        <v>0</v>
      </c>
      <c r="G1585" s="150">
        <v>0</v>
      </c>
      <c r="H1585" s="150">
        <v>0</v>
      </c>
      <c r="I1585" s="208">
        <f t="shared" si="26"/>
        <v>50.5</v>
      </c>
      <c r="J1585" s="163" t="str">
        <f>VLOOKUP($C1585,'CEDARS School FRPL'!$C$4:$F$2348,4,FALSE)</f>
        <v>Yes</v>
      </c>
      <c r="K1585" s="140"/>
      <c r="L1585" s="140"/>
      <c r="M1585" s="141">
        <f>VLOOKUP($C1585,'CEDARS School FRPL'!$C$4:$F$2348,3,FALSE)</f>
        <v>0.69420000000000004</v>
      </c>
      <c r="N1585" s="202" t="s">
        <v>3380</v>
      </c>
      <c r="O1585" s="199"/>
      <c r="P1585" s="200"/>
    </row>
    <row r="1586" spans="1:16">
      <c r="A1586" s="112" t="s">
        <v>2322</v>
      </c>
      <c r="B1586" s="112" t="s">
        <v>3036</v>
      </c>
      <c r="C1586" s="106">
        <v>1898</v>
      </c>
      <c r="D1586" s="106" t="s">
        <v>371</v>
      </c>
      <c r="E1586" s="150">
        <v>60.22</v>
      </c>
      <c r="F1586" s="150">
        <v>0.36</v>
      </c>
      <c r="G1586" s="150">
        <v>0</v>
      </c>
      <c r="H1586" s="150">
        <v>0</v>
      </c>
      <c r="I1586" s="208">
        <f t="shared" si="26"/>
        <v>60.58</v>
      </c>
      <c r="J1586" s="163" t="str">
        <f>VLOOKUP($C1586,'CEDARS School FRPL'!$C$4:$F$2348,4,FALSE)</f>
        <v>No</v>
      </c>
      <c r="K1586" s="140"/>
      <c r="L1586" s="140"/>
      <c r="M1586" s="141">
        <f>VLOOKUP($C1586,'CEDARS School FRPL'!$C$4:$F$2348,3,FALSE)</f>
        <v>5.7099999999999998E-2</v>
      </c>
      <c r="O1586" s="199"/>
      <c r="P1586" s="200"/>
    </row>
    <row r="1587" spans="1:16">
      <c r="A1587" s="112" t="s">
        <v>2322</v>
      </c>
      <c r="B1587" s="112" t="s">
        <v>3036</v>
      </c>
      <c r="C1587" s="106">
        <v>3579</v>
      </c>
      <c r="D1587" s="106" t="s">
        <v>374</v>
      </c>
      <c r="E1587" s="150">
        <v>90.6</v>
      </c>
      <c r="F1587" s="150">
        <v>8.27</v>
      </c>
      <c r="G1587" s="150">
        <v>0</v>
      </c>
      <c r="H1587" s="150">
        <v>0</v>
      </c>
      <c r="I1587" s="208">
        <f t="shared" si="26"/>
        <v>98.86999999999999</v>
      </c>
      <c r="J1587" s="163" t="str">
        <f>VLOOKUP($C1587,'CEDARS School FRPL'!$C$4:$F$2348,4,FALSE)</f>
        <v>Yes</v>
      </c>
      <c r="K1587" s="140"/>
      <c r="L1587" s="140"/>
      <c r="M1587" s="141">
        <f>VLOOKUP($C1587,'CEDARS School FRPL'!$C$4:$F$2348,3,FALSE)</f>
        <v>0.64559999999999995</v>
      </c>
      <c r="O1587" s="199"/>
      <c r="P1587" s="200"/>
    </row>
    <row r="1588" spans="1:16">
      <c r="A1588" s="112" t="s">
        <v>2280</v>
      </c>
      <c r="B1588" s="112" t="s">
        <v>3037</v>
      </c>
      <c r="C1588" s="106">
        <v>4060</v>
      </c>
      <c r="D1588" s="106" t="s">
        <v>90</v>
      </c>
      <c r="E1588" s="150">
        <v>521</v>
      </c>
      <c r="F1588" s="150">
        <v>0</v>
      </c>
      <c r="G1588" s="150">
        <v>0</v>
      </c>
      <c r="H1588" s="150">
        <v>0</v>
      </c>
      <c r="I1588" s="208">
        <f t="shared" si="26"/>
        <v>521</v>
      </c>
      <c r="J1588" s="163" t="str">
        <f>VLOOKUP($C1588,'CEDARS School FRPL'!$C$4:$F$2348,4,FALSE)</f>
        <v>No</v>
      </c>
      <c r="K1588" s="140"/>
      <c r="L1588" s="140"/>
      <c r="M1588" s="141">
        <f>VLOOKUP($C1588,'CEDARS School FRPL'!$C$4:$F$2348,3,FALSE)</f>
        <v>0.2324</v>
      </c>
      <c r="O1588" s="199"/>
      <c r="P1588" s="200"/>
    </row>
    <row r="1589" spans="1:16">
      <c r="A1589" s="112" t="s">
        <v>2280</v>
      </c>
      <c r="B1589" s="112" t="s">
        <v>3037</v>
      </c>
      <c r="C1589" s="106">
        <v>2721</v>
      </c>
      <c r="D1589" s="106" t="s">
        <v>82</v>
      </c>
      <c r="E1589" s="150">
        <v>879.76</v>
      </c>
      <c r="F1589" s="150">
        <v>0</v>
      </c>
      <c r="G1589" s="150">
        <v>0</v>
      </c>
      <c r="H1589" s="150">
        <v>0</v>
      </c>
      <c r="I1589" s="208">
        <f t="shared" si="26"/>
        <v>879.76</v>
      </c>
      <c r="J1589" s="163" t="str">
        <f>VLOOKUP($C1589,'CEDARS School FRPL'!$C$4:$F$2348,4,FALSE)</f>
        <v>No</v>
      </c>
      <c r="K1589" s="140"/>
      <c r="L1589" s="140"/>
      <c r="M1589" s="141">
        <f>VLOOKUP($C1589,'CEDARS School FRPL'!$C$4:$F$2348,3,FALSE)</f>
        <v>0.3987</v>
      </c>
      <c r="O1589" s="199"/>
      <c r="P1589" s="200"/>
    </row>
    <row r="1590" spans="1:16">
      <c r="A1590" s="112" t="s">
        <v>2280</v>
      </c>
      <c r="B1590" s="112" t="s">
        <v>3037</v>
      </c>
      <c r="C1590" s="106">
        <v>2785</v>
      </c>
      <c r="D1590" s="106" t="s">
        <v>83</v>
      </c>
      <c r="E1590" s="150">
        <v>753.61</v>
      </c>
      <c r="F1590" s="150">
        <v>0</v>
      </c>
      <c r="G1590" s="150">
        <v>0</v>
      </c>
      <c r="H1590" s="150">
        <v>0</v>
      </c>
      <c r="I1590" s="208">
        <f t="shared" si="26"/>
        <v>753.61</v>
      </c>
      <c r="J1590" s="163" t="str">
        <f>VLOOKUP($C1590,'CEDARS School FRPL'!$C$4:$F$2348,4,FALSE)</f>
        <v>No</v>
      </c>
      <c r="K1590" s="140"/>
      <c r="L1590" s="140"/>
      <c r="M1590" s="141">
        <f>VLOOKUP($C1590,'CEDARS School FRPL'!$C$4:$F$2348,3,FALSE)</f>
        <v>0.47760000000000002</v>
      </c>
      <c r="O1590" s="199"/>
      <c r="P1590" s="200"/>
    </row>
    <row r="1591" spans="1:16">
      <c r="A1591" s="112" t="s">
        <v>2280</v>
      </c>
      <c r="B1591" s="112" t="s">
        <v>3037</v>
      </c>
      <c r="C1591" s="106">
        <v>3926</v>
      </c>
      <c r="D1591" s="106" t="s">
        <v>88</v>
      </c>
      <c r="E1591" s="150">
        <v>670.14</v>
      </c>
      <c r="F1591" s="150">
        <v>0</v>
      </c>
      <c r="G1591" s="150">
        <v>0</v>
      </c>
      <c r="H1591" s="150">
        <v>0</v>
      </c>
      <c r="I1591" s="208">
        <f t="shared" si="26"/>
        <v>670.14</v>
      </c>
      <c r="J1591" s="163" t="str">
        <f>VLOOKUP($C1591,'CEDARS School FRPL'!$C$4:$F$2348,4,FALSE)</f>
        <v>No</v>
      </c>
      <c r="K1591" s="140"/>
      <c r="L1591" s="140"/>
      <c r="M1591" s="141">
        <f>VLOOKUP($C1591,'CEDARS School FRPL'!$C$4:$F$2348,3,FALSE)</f>
        <v>0.2374</v>
      </c>
      <c r="O1591" s="199"/>
      <c r="P1591" s="200"/>
    </row>
    <row r="1592" spans="1:16">
      <c r="A1592" s="112" t="s">
        <v>2280</v>
      </c>
      <c r="B1592" s="112" t="s">
        <v>3037</v>
      </c>
      <c r="C1592" s="106">
        <v>3833</v>
      </c>
      <c r="D1592" s="106" t="s">
        <v>87</v>
      </c>
      <c r="E1592" s="150">
        <v>1781.48</v>
      </c>
      <c r="F1592" s="150">
        <v>105.61999999999999</v>
      </c>
      <c r="G1592" s="150">
        <v>0</v>
      </c>
      <c r="H1592" s="150">
        <v>0</v>
      </c>
      <c r="I1592" s="208">
        <f t="shared" si="26"/>
        <v>1887.1</v>
      </c>
      <c r="J1592" s="163" t="str">
        <f>VLOOKUP($C1592,'CEDARS School FRPL'!$C$4:$F$2348,4,FALSE)</f>
        <v>No</v>
      </c>
      <c r="K1592" s="140"/>
      <c r="L1592" s="140"/>
      <c r="M1592" s="141">
        <f>VLOOKUP($C1592,'CEDARS School FRPL'!$C$4:$F$2348,3,FALSE)</f>
        <v>0.1772</v>
      </c>
      <c r="O1592" s="199"/>
      <c r="P1592" s="200"/>
    </row>
    <row r="1593" spans="1:16">
      <c r="A1593" s="112" t="s">
        <v>2280</v>
      </c>
      <c r="B1593" s="112" t="s">
        <v>3037</v>
      </c>
      <c r="C1593" s="106">
        <v>2786</v>
      </c>
      <c r="D1593" s="106" t="s">
        <v>84</v>
      </c>
      <c r="E1593" s="150">
        <v>463.62</v>
      </c>
      <c r="F1593" s="150">
        <v>0</v>
      </c>
      <c r="G1593" s="150">
        <v>0</v>
      </c>
      <c r="H1593" s="150">
        <v>0</v>
      </c>
      <c r="I1593" s="208">
        <f t="shared" si="26"/>
        <v>463.62</v>
      </c>
      <c r="J1593" s="163" t="str">
        <f>VLOOKUP($C1593,'CEDARS School FRPL'!$C$4:$F$2348,4,FALSE)</f>
        <v>Yes</v>
      </c>
      <c r="K1593" s="132"/>
      <c r="L1593" s="132"/>
      <c r="M1593" s="141">
        <f>VLOOKUP($C1593,'CEDARS School FRPL'!$C$4:$F$2348,3,FALSE)</f>
        <v>0.52</v>
      </c>
      <c r="O1593" s="199"/>
      <c r="P1593" s="200"/>
    </row>
    <row r="1594" spans="1:16">
      <c r="A1594" s="112" t="s">
        <v>2280</v>
      </c>
      <c r="B1594" s="112" t="s">
        <v>3037</v>
      </c>
      <c r="C1594" s="106">
        <v>2642</v>
      </c>
      <c r="D1594" s="106" t="s">
        <v>79</v>
      </c>
      <c r="E1594" s="150">
        <v>438.3</v>
      </c>
      <c r="F1594" s="150">
        <v>0</v>
      </c>
      <c r="G1594" s="150">
        <v>0</v>
      </c>
      <c r="H1594" s="150">
        <v>0</v>
      </c>
      <c r="I1594" s="208">
        <f t="shared" si="26"/>
        <v>438.3</v>
      </c>
      <c r="J1594" s="163" t="str">
        <f>VLOOKUP($C1594,'CEDARS School FRPL'!$C$4:$F$2348,4,FALSE)</f>
        <v>Yes</v>
      </c>
      <c r="K1594" s="140"/>
      <c r="L1594" s="140"/>
      <c r="M1594" s="141">
        <f>VLOOKUP($C1594,'CEDARS School FRPL'!$C$4:$F$2348,3,FALSE)</f>
        <v>0.57609999999999995</v>
      </c>
      <c r="O1594" s="199"/>
      <c r="P1594" s="200"/>
    </row>
    <row r="1595" spans="1:16">
      <c r="A1595" s="112" t="s">
        <v>2280</v>
      </c>
      <c r="B1595" s="112" t="s">
        <v>3037</v>
      </c>
      <c r="C1595" s="106">
        <v>5493</v>
      </c>
      <c r="D1595" s="106" t="s">
        <v>2758</v>
      </c>
      <c r="E1595" s="150">
        <v>715.97</v>
      </c>
      <c r="F1595" s="150">
        <v>0</v>
      </c>
      <c r="G1595" s="150">
        <v>0</v>
      </c>
      <c r="H1595" s="150">
        <v>0</v>
      </c>
      <c r="I1595" s="208">
        <f t="shared" si="26"/>
        <v>715.97</v>
      </c>
      <c r="J1595" s="163" t="str">
        <f>VLOOKUP($C1595,'CEDARS School FRPL'!$C$4:$F$2348,4,FALSE)</f>
        <v>No</v>
      </c>
      <c r="K1595" s="140"/>
      <c r="L1595" s="140"/>
      <c r="M1595" s="141">
        <f>VLOOKUP($C1595,'CEDARS School FRPL'!$C$4:$F$2348,3,FALSE)</f>
        <v>0.1115</v>
      </c>
      <c r="O1595" s="199"/>
      <c r="P1595" s="200"/>
    </row>
    <row r="1596" spans="1:16">
      <c r="A1596" s="112" t="s">
        <v>2280</v>
      </c>
      <c r="B1596" s="112" t="s">
        <v>3037</v>
      </c>
      <c r="C1596" s="106">
        <v>2657</v>
      </c>
      <c r="D1596" s="106" t="s">
        <v>81</v>
      </c>
      <c r="E1596" s="150">
        <v>520</v>
      </c>
      <c r="F1596" s="150">
        <v>0</v>
      </c>
      <c r="G1596" s="150">
        <v>0</v>
      </c>
      <c r="H1596" s="150">
        <v>0</v>
      </c>
      <c r="I1596" s="208">
        <f t="shared" si="26"/>
        <v>520</v>
      </c>
      <c r="J1596" s="163" t="str">
        <f>VLOOKUP($C1596,'CEDARS School FRPL'!$C$4:$F$2348,4,FALSE)</f>
        <v>Yes</v>
      </c>
      <c r="K1596" s="140"/>
      <c r="L1596" s="140"/>
      <c r="M1596" s="141">
        <f>VLOOKUP($C1596,'CEDARS School FRPL'!$C$4:$F$2348,3,FALSE)</f>
        <v>0.57979999999999998</v>
      </c>
      <c r="O1596" s="199"/>
      <c r="P1596" s="200"/>
    </row>
    <row r="1597" spans="1:16">
      <c r="A1597" s="112" t="s">
        <v>2280</v>
      </c>
      <c r="B1597" s="112" t="s">
        <v>3037</v>
      </c>
      <c r="C1597" s="106">
        <v>2656</v>
      </c>
      <c r="D1597" s="106" t="s">
        <v>80</v>
      </c>
      <c r="E1597" s="150">
        <v>479.9</v>
      </c>
      <c r="F1597" s="150">
        <v>0</v>
      </c>
      <c r="G1597" s="150">
        <v>0</v>
      </c>
      <c r="H1597" s="150">
        <v>0</v>
      </c>
      <c r="I1597" s="208">
        <f t="shared" si="26"/>
        <v>479.9</v>
      </c>
      <c r="J1597" s="163" t="str">
        <f>VLOOKUP($C1597,'CEDARS School FRPL'!$C$4:$F$2348,4,FALSE)</f>
        <v>Yes</v>
      </c>
      <c r="K1597" s="140"/>
      <c r="L1597" s="140"/>
      <c r="M1597" s="141">
        <f>VLOOKUP($C1597,'CEDARS School FRPL'!$C$4:$F$2348,3,FALSE)</f>
        <v>0.56079999999999997</v>
      </c>
      <c r="O1597" s="199"/>
      <c r="P1597" s="200"/>
    </row>
    <row r="1598" spans="1:16">
      <c r="A1598" s="112" t="s">
        <v>2280</v>
      </c>
      <c r="B1598" s="112" t="s">
        <v>3037</v>
      </c>
      <c r="C1598" s="106">
        <v>5419</v>
      </c>
      <c r="D1598" s="106" t="s">
        <v>95</v>
      </c>
      <c r="E1598" s="150">
        <v>652.32000000000005</v>
      </c>
      <c r="F1598" s="150">
        <v>0</v>
      </c>
      <c r="G1598" s="150">
        <v>0</v>
      </c>
      <c r="H1598" s="150">
        <v>0</v>
      </c>
      <c r="I1598" s="208">
        <f t="shared" si="26"/>
        <v>652.32000000000005</v>
      </c>
      <c r="J1598" s="163" t="str">
        <f>VLOOKUP($C1598,'CEDARS School FRPL'!$C$4:$F$2348,4,FALSE)</f>
        <v>No</v>
      </c>
      <c r="K1598" s="140"/>
      <c r="L1598" s="140"/>
      <c r="M1598" s="141">
        <f>VLOOKUP($C1598,'CEDARS School FRPL'!$C$4:$F$2348,3,FALSE)</f>
        <v>0.1419</v>
      </c>
      <c r="O1598" s="199"/>
      <c r="P1598" s="200"/>
    </row>
    <row r="1599" spans="1:16">
      <c r="A1599" s="112" t="s">
        <v>2280</v>
      </c>
      <c r="B1599" s="112" t="s">
        <v>3037</v>
      </c>
      <c r="C1599" s="106">
        <v>3511</v>
      </c>
      <c r="D1599" s="106" t="s">
        <v>85</v>
      </c>
      <c r="E1599" s="150">
        <v>1820.41</v>
      </c>
      <c r="F1599" s="150">
        <v>130.16</v>
      </c>
      <c r="G1599" s="150">
        <v>0</v>
      </c>
      <c r="H1599" s="150">
        <v>0</v>
      </c>
      <c r="I1599" s="208">
        <f t="shared" si="26"/>
        <v>1950.5700000000002</v>
      </c>
      <c r="J1599" s="163" t="str">
        <f>VLOOKUP($C1599,'CEDARS School FRPL'!$C$4:$F$2348,4,FALSE)</f>
        <v>No</v>
      </c>
      <c r="K1599" s="140"/>
      <c r="L1599" s="140"/>
      <c r="M1599" s="141">
        <f>VLOOKUP($C1599,'CEDARS School FRPL'!$C$4:$F$2348,3,FALSE)</f>
        <v>0.23050000000000001</v>
      </c>
      <c r="O1599" s="199"/>
      <c r="P1599" s="200"/>
    </row>
    <row r="1600" spans="1:16">
      <c r="A1600" s="112" t="s">
        <v>2280</v>
      </c>
      <c r="B1600" s="106" t="s">
        <v>3037</v>
      </c>
      <c r="C1600" s="106">
        <v>5526</v>
      </c>
      <c r="D1600" s="63" t="s">
        <v>3270</v>
      </c>
      <c r="E1600" s="150">
        <v>0</v>
      </c>
      <c r="F1600" s="150">
        <v>0</v>
      </c>
      <c r="G1600" s="150">
        <v>0</v>
      </c>
      <c r="H1600" s="150">
        <v>0</v>
      </c>
      <c r="I1600" s="208">
        <f t="shared" si="26"/>
        <v>0</v>
      </c>
      <c r="J1600" s="163" t="str">
        <f>VLOOKUP($C1600,'CEDARS School FRPL'!$C$4:$F$2348,4,FALSE)</f>
        <v>No</v>
      </c>
      <c r="K1600" s="140"/>
      <c r="L1600" s="140"/>
      <c r="M1600" s="141">
        <f>VLOOKUP($C1600,'CEDARS School FRPL'!$C$4:$F$2348,3,FALSE)</f>
        <v>0</v>
      </c>
      <c r="O1600" s="199"/>
      <c r="P1600" s="200"/>
    </row>
    <row r="1601" spans="1:16">
      <c r="A1601" s="112" t="s">
        <v>2280</v>
      </c>
      <c r="B1601" s="112" t="s">
        <v>3037</v>
      </c>
      <c r="C1601" s="106">
        <v>4295</v>
      </c>
      <c r="D1601" s="106" t="s">
        <v>91</v>
      </c>
      <c r="E1601" s="150">
        <v>174.13</v>
      </c>
      <c r="F1601" s="150">
        <v>1.54</v>
      </c>
      <c r="G1601" s="150">
        <v>37.270000000000003</v>
      </c>
      <c r="H1601" s="150">
        <v>0</v>
      </c>
      <c r="I1601" s="208">
        <f t="shared" si="26"/>
        <v>212.94</v>
      </c>
      <c r="J1601" s="163" t="str">
        <f>VLOOKUP($C1601,'CEDARS School FRPL'!$C$4:$F$2348,4,FALSE)</f>
        <v>Yes</v>
      </c>
      <c r="K1601" s="140"/>
      <c r="L1601" s="140"/>
      <c r="M1601" s="141">
        <f>VLOOKUP($C1601,'CEDARS School FRPL'!$C$4:$F$2348,3,FALSE)</f>
        <v>0.55189999999999995</v>
      </c>
      <c r="O1601" s="199"/>
      <c r="P1601" s="200"/>
    </row>
    <row r="1602" spans="1:16">
      <c r="A1602" s="112" t="s">
        <v>2280</v>
      </c>
      <c r="B1602" s="112" t="s">
        <v>3037</v>
      </c>
      <c r="C1602" s="106">
        <v>3732</v>
      </c>
      <c r="D1602" s="106" t="s">
        <v>86</v>
      </c>
      <c r="E1602" s="150">
        <v>466.5</v>
      </c>
      <c r="F1602" s="150">
        <v>0</v>
      </c>
      <c r="G1602" s="150">
        <v>0</v>
      </c>
      <c r="H1602" s="150">
        <v>0</v>
      </c>
      <c r="I1602" s="208">
        <f t="shared" si="26"/>
        <v>466.5</v>
      </c>
      <c r="J1602" s="163" t="str">
        <f>VLOOKUP($C1602,'CEDARS School FRPL'!$C$4:$F$2348,4,FALSE)</f>
        <v>No</v>
      </c>
      <c r="K1602" s="140"/>
      <c r="L1602" s="140"/>
      <c r="M1602" s="141">
        <f>VLOOKUP($C1602,'CEDARS School FRPL'!$C$4:$F$2348,3,FALSE)</f>
        <v>0.34429999999999999</v>
      </c>
      <c r="O1602" s="199"/>
      <c r="P1602" s="200"/>
    </row>
    <row r="1603" spans="1:16">
      <c r="A1603" s="112" t="s">
        <v>2280</v>
      </c>
      <c r="B1603" s="112" t="s">
        <v>3037</v>
      </c>
      <c r="C1603" s="106">
        <v>2001</v>
      </c>
      <c r="D1603" s="106" t="s">
        <v>78</v>
      </c>
      <c r="E1603" s="150">
        <v>3.23</v>
      </c>
      <c r="F1603" s="150">
        <v>0</v>
      </c>
      <c r="G1603" s="150">
        <v>0</v>
      </c>
      <c r="H1603" s="150">
        <v>0</v>
      </c>
      <c r="I1603" s="208">
        <f t="shared" si="26"/>
        <v>3.23</v>
      </c>
      <c r="J1603" s="163" t="str">
        <f>VLOOKUP($C1603,'CEDARS School FRPL'!$C$4:$F$2348,4,FALSE)</f>
        <v>No</v>
      </c>
      <c r="K1603" s="132"/>
      <c r="L1603" s="132"/>
      <c r="M1603" s="141">
        <f>VLOOKUP($C1603,'CEDARS School FRPL'!$C$4:$F$2348,3,FALSE)</f>
        <v>2.9600000000000001E-2</v>
      </c>
      <c r="O1603" s="199"/>
      <c r="P1603" s="200"/>
    </row>
    <row r="1604" spans="1:16">
      <c r="A1604" s="112" t="s">
        <v>2280</v>
      </c>
      <c r="B1604" s="112" t="s">
        <v>3037</v>
      </c>
      <c r="C1604" s="106">
        <v>4059</v>
      </c>
      <c r="D1604" s="106" t="s">
        <v>89</v>
      </c>
      <c r="E1604" s="150">
        <v>572.20000000000005</v>
      </c>
      <c r="F1604" s="150">
        <v>0</v>
      </c>
      <c r="G1604" s="150">
        <v>0</v>
      </c>
      <c r="H1604" s="150">
        <v>0</v>
      </c>
      <c r="I1604" s="208">
        <f t="shared" ref="I1604:I1667" si="27">SUM(E1604:H1604)</f>
        <v>572.20000000000005</v>
      </c>
      <c r="J1604" s="163" t="str">
        <f>VLOOKUP($C1604,'CEDARS School FRPL'!$C$4:$F$2348,4,FALSE)</f>
        <v>No</v>
      </c>
      <c r="K1604" s="140"/>
      <c r="L1604" s="140"/>
      <c r="M1604" s="141">
        <f>VLOOKUP($C1604,'CEDARS School FRPL'!$C$4:$F$2348,3,FALSE)</f>
        <v>0.35060000000000002</v>
      </c>
      <c r="O1604" s="199"/>
      <c r="P1604" s="200"/>
    </row>
    <row r="1605" spans="1:16">
      <c r="A1605" s="112" t="s">
        <v>2280</v>
      </c>
      <c r="B1605" s="112" t="s">
        <v>3037</v>
      </c>
      <c r="C1605" s="106">
        <v>5165</v>
      </c>
      <c r="D1605" s="106" t="s">
        <v>94</v>
      </c>
      <c r="E1605" s="150">
        <v>709.64</v>
      </c>
      <c r="F1605" s="150">
        <v>5.4399999999999995</v>
      </c>
      <c r="G1605" s="150">
        <v>0</v>
      </c>
      <c r="H1605" s="150">
        <v>0</v>
      </c>
      <c r="I1605" s="208">
        <f t="shared" si="27"/>
        <v>715.08</v>
      </c>
      <c r="J1605" s="163" t="str">
        <f>VLOOKUP($C1605,'CEDARS School FRPL'!$C$4:$F$2348,4,FALSE)</f>
        <v>No</v>
      </c>
      <c r="K1605" s="140"/>
      <c r="L1605" s="140"/>
      <c r="M1605" s="141">
        <f>VLOOKUP($C1605,'CEDARS School FRPL'!$C$4:$F$2348,3,FALSE)</f>
        <v>0.13739999999999999</v>
      </c>
      <c r="O1605" s="199"/>
      <c r="P1605" s="200"/>
    </row>
    <row r="1606" spans="1:16">
      <c r="A1606" s="112" t="s">
        <v>2280</v>
      </c>
      <c r="B1606" s="112" t="s">
        <v>3037</v>
      </c>
      <c r="C1606" s="106">
        <v>5092</v>
      </c>
      <c r="D1606" s="106" t="s">
        <v>93</v>
      </c>
      <c r="E1606" s="150">
        <v>670.69</v>
      </c>
      <c r="F1606" s="150">
        <v>0</v>
      </c>
      <c r="G1606" s="150">
        <v>0</v>
      </c>
      <c r="H1606" s="150">
        <v>0</v>
      </c>
      <c r="I1606" s="208">
        <f t="shared" si="27"/>
        <v>670.69</v>
      </c>
      <c r="J1606" s="163" t="str">
        <f>VLOOKUP($C1606,'CEDARS School FRPL'!$C$4:$F$2348,4,FALSE)</f>
        <v>No</v>
      </c>
      <c r="K1606" s="140"/>
      <c r="L1606" s="140"/>
      <c r="M1606" s="141">
        <f>VLOOKUP($C1606,'CEDARS School FRPL'!$C$4:$F$2348,3,FALSE)</f>
        <v>0.1173</v>
      </c>
      <c r="O1606" s="199"/>
      <c r="P1606" s="200"/>
    </row>
    <row r="1607" spans="1:16">
      <c r="A1607" s="112" t="s">
        <v>2280</v>
      </c>
      <c r="B1607" s="112" t="s">
        <v>3037</v>
      </c>
      <c r="C1607" s="106">
        <v>4543</v>
      </c>
      <c r="D1607" s="106" t="s">
        <v>92</v>
      </c>
      <c r="E1607" s="150">
        <v>553.6</v>
      </c>
      <c r="F1607" s="150">
        <v>0</v>
      </c>
      <c r="G1607" s="150">
        <v>0</v>
      </c>
      <c r="H1607" s="150">
        <v>0</v>
      </c>
      <c r="I1607" s="208">
        <f t="shared" si="27"/>
        <v>553.6</v>
      </c>
      <c r="J1607" s="163" t="str">
        <f>VLOOKUP($C1607,'CEDARS School FRPL'!$C$4:$F$2348,4,FALSE)</f>
        <v>No</v>
      </c>
      <c r="K1607" s="140"/>
      <c r="L1607" s="140"/>
      <c r="M1607" s="141">
        <f>VLOOKUP($C1607,'CEDARS School FRPL'!$C$4:$F$2348,3,FALSE)</f>
        <v>0.14899999999999999</v>
      </c>
      <c r="O1607" s="199"/>
      <c r="P1607" s="200"/>
    </row>
    <row r="1608" spans="1:16">
      <c r="A1608" s="112" t="s">
        <v>2302</v>
      </c>
      <c r="B1608" s="112" t="s">
        <v>3038</v>
      </c>
      <c r="C1608" s="106">
        <v>2390</v>
      </c>
      <c r="D1608" s="106" t="s">
        <v>285</v>
      </c>
      <c r="E1608" s="150">
        <v>859.59</v>
      </c>
      <c r="F1608" s="150">
        <v>68.239999999999995</v>
      </c>
      <c r="G1608" s="150">
        <v>2</v>
      </c>
      <c r="H1608" s="150">
        <v>0</v>
      </c>
      <c r="I1608" s="208">
        <f t="shared" si="27"/>
        <v>929.83</v>
      </c>
      <c r="J1608" s="163" t="str">
        <f>VLOOKUP($C1608,'CEDARS School FRPL'!$C$4:$F$2348,4,FALSE)</f>
        <v>No</v>
      </c>
      <c r="K1608" s="140"/>
      <c r="L1608" s="140"/>
      <c r="M1608" s="141">
        <f>VLOOKUP($C1608,'CEDARS School FRPL'!$C$4:$F$2348,3,FALSE)</f>
        <v>0.23130000000000001</v>
      </c>
      <c r="O1608" s="199"/>
      <c r="P1608" s="200"/>
    </row>
    <row r="1609" spans="1:16">
      <c r="A1609" s="112" t="s">
        <v>2302</v>
      </c>
      <c r="B1609" s="112" t="s">
        <v>3038</v>
      </c>
      <c r="C1609" s="106">
        <v>3321</v>
      </c>
      <c r="D1609" s="106" t="s">
        <v>286</v>
      </c>
      <c r="E1609" s="150">
        <v>525.48</v>
      </c>
      <c r="F1609" s="150">
        <v>0</v>
      </c>
      <c r="G1609" s="150">
        <v>0</v>
      </c>
      <c r="H1609" s="150">
        <v>0</v>
      </c>
      <c r="I1609" s="208">
        <f t="shared" si="27"/>
        <v>525.48</v>
      </c>
      <c r="J1609" s="163" t="str">
        <f>VLOOKUP($C1609,'CEDARS School FRPL'!$C$4:$F$2348,4,FALSE)</f>
        <v>No</v>
      </c>
      <c r="K1609" s="140"/>
      <c r="L1609" s="140"/>
      <c r="M1609" s="141">
        <f>VLOOKUP($C1609,'CEDARS School FRPL'!$C$4:$F$2348,3,FALSE)</f>
        <v>0.2137</v>
      </c>
      <c r="O1609" s="199"/>
      <c r="P1609" s="200"/>
    </row>
    <row r="1610" spans="1:16">
      <c r="A1610" s="112" t="s">
        <v>2302</v>
      </c>
      <c r="B1610" s="112" t="s">
        <v>3038</v>
      </c>
      <c r="C1610" s="106">
        <v>5518</v>
      </c>
      <c r="D1610" s="106" t="s">
        <v>3145</v>
      </c>
      <c r="E1610" s="150">
        <v>522.36</v>
      </c>
      <c r="F1610" s="150">
        <v>0</v>
      </c>
      <c r="G1610" s="150">
        <v>0</v>
      </c>
      <c r="H1610" s="150">
        <v>0</v>
      </c>
      <c r="I1610" s="208">
        <f t="shared" si="27"/>
        <v>522.36</v>
      </c>
      <c r="J1610" s="163" t="str">
        <f>VLOOKUP($C1610,'CEDARS School FRPL'!$C$4:$F$2348,4,FALSE)</f>
        <v>No</v>
      </c>
      <c r="K1610" s="140"/>
      <c r="L1610" s="140"/>
      <c r="M1610" s="141">
        <f>VLOOKUP($C1610,'CEDARS School FRPL'!$C$4:$F$2348,3,FALSE)</f>
        <v>0.22689999999999999</v>
      </c>
      <c r="O1610" s="199"/>
      <c r="P1610" s="200"/>
    </row>
    <row r="1611" spans="1:16">
      <c r="A1611" s="112" t="s">
        <v>2302</v>
      </c>
      <c r="B1611" s="112" t="s">
        <v>3038</v>
      </c>
      <c r="C1611" s="106">
        <v>3786</v>
      </c>
      <c r="D1611" s="106" t="s">
        <v>287</v>
      </c>
      <c r="E1611" s="150">
        <v>723.33</v>
      </c>
      <c r="F1611" s="150">
        <v>0</v>
      </c>
      <c r="G1611" s="150">
        <v>0</v>
      </c>
      <c r="H1611" s="150">
        <v>0</v>
      </c>
      <c r="I1611" s="208">
        <f t="shared" si="27"/>
        <v>723.33</v>
      </c>
      <c r="J1611" s="163" t="str">
        <f>VLOOKUP($C1611,'CEDARS School FRPL'!$C$4:$F$2348,4,FALSE)</f>
        <v>No</v>
      </c>
      <c r="K1611" s="140"/>
      <c r="L1611" s="140"/>
      <c r="M1611" s="141">
        <f>VLOOKUP($C1611,'CEDARS School FRPL'!$C$4:$F$2348,3,FALSE)</f>
        <v>0.20080000000000001</v>
      </c>
      <c r="O1611" s="199"/>
      <c r="P1611" s="200"/>
    </row>
    <row r="1612" spans="1:16">
      <c r="A1612" s="112" t="s">
        <v>2302</v>
      </c>
      <c r="B1612" s="112" t="s">
        <v>3038</v>
      </c>
      <c r="C1612" s="106">
        <v>3891</v>
      </c>
      <c r="D1612" s="106" t="s">
        <v>288</v>
      </c>
      <c r="E1612" s="150">
        <v>584.05999999999995</v>
      </c>
      <c r="F1612" s="150">
        <v>0</v>
      </c>
      <c r="G1612" s="150">
        <v>0</v>
      </c>
      <c r="H1612" s="150">
        <v>0</v>
      </c>
      <c r="I1612" s="208">
        <f t="shared" si="27"/>
        <v>584.05999999999995</v>
      </c>
      <c r="J1612" s="163" t="str">
        <f>VLOOKUP($C1612,'CEDARS School FRPL'!$C$4:$F$2348,4,FALSE)</f>
        <v>No</v>
      </c>
      <c r="K1612" s="140"/>
      <c r="L1612" s="140"/>
      <c r="M1612" s="141">
        <f>VLOOKUP($C1612,'CEDARS School FRPL'!$C$4:$F$2348,3,FALSE)</f>
        <v>0.2525</v>
      </c>
      <c r="O1612" s="199"/>
      <c r="P1612" s="200"/>
    </row>
    <row r="1613" spans="1:16">
      <c r="A1613" s="112" t="s">
        <v>2272</v>
      </c>
      <c r="B1613" s="112" t="s">
        <v>3039</v>
      </c>
      <c r="C1613" s="106">
        <v>5303</v>
      </c>
      <c r="D1613" s="106" t="s">
        <v>19</v>
      </c>
      <c r="E1613" s="150">
        <v>85.7</v>
      </c>
      <c r="F1613" s="150">
        <v>0</v>
      </c>
      <c r="G1613" s="150">
        <v>0</v>
      </c>
      <c r="H1613" s="150">
        <v>0</v>
      </c>
      <c r="I1613" s="208">
        <f t="shared" si="27"/>
        <v>85.7</v>
      </c>
      <c r="J1613" s="163" t="str">
        <f>VLOOKUP($C1613,'CEDARS School FRPL'!$C$4:$F$2348,4,FALSE)</f>
        <v>No</v>
      </c>
      <c r="K1613" s="140"/>
      <c r="L1613" s="140"/>
      <c r="M1613" s="141">
        <f>VLOOKUP($C1613,'CEDARS School FRPL'!$C$4:$F$2348,3,FALSE)</f>
        <v>0.43280000000000002</v>
      </c>
      <c r="O1613" s="199"/>
      <c r="P1613" s="200"/>
    </row>
    <row r="1614" spans="1:16">
      <c r="A1614" s="112" t="s">
        <v>2272</v>
      </c>
      <c r="B1614" s="112" t="s">
        <v>3039</v>
      </c>
      <c r="C1614" s="106">
        <v>2719</v>
      </c>
      <c r="D1614" s="106" t="s">
        <v>18</v>
      </c>
      <c r="E1614" s="150">
        <v>145.80000000000001</v>
      </c>
      <c r="F1614" s="150">
        <v>0</v>
      </c>
      <c r="G1614" s="150">
        <v>0</v>
      </c>
      <c r="H1614" s="150">
        <v>0</v>
      </c>
      <c r="I1614" s="208">
        <f t="shared" si="27"/>
        <v>145.80000000000001</v>
      </c>
      <c r="J1614" s="163" t="str">
        <f>VLOOKUP($C1614,'CEDARS School FRPL'!$C$4:$F$2348,4,FALSE)</f>
        <v>Yes</v>
      </c>
      <c r="K1614" s="140"/>
      <c r="L1614" s="140"/>
      <c r="M1614" s="141">
        <f>VLOOKUP($C1614,'CEDARS School FRPL'!$C$4:$F$2348,3,FALSE)</f>
        <v>0.53779999999999994</v>
      </c>
      <c r="O1614" s="199"/>
      <c r="P1614" s="200"/>
    </row>
    <row r="1615" spans="1:16">
      <c r="A1615" s="112" t="s">
        <v>2272</v>
      </c>
      <c r="B1615" s="112" t="s">
        <v>3039</v>
      </c>
      <c r="C1615" s="106">
        <v>2132</v>
      </c>
      <c r="D1615" s="106" t="s">
        <v>17</v>
      </c>
      <c r="E1615" s="150">
        <v>89.83</v>
      </c>
      <c r="F1615" s="150">
        <v>3.83</v>
      </c>
      <c r="G1615" s="150">
        <v>0</v>
      </c>
      <c r="H1615" s="150">
        <v>0</v>
      </c>
      <c r="I1615" s="208">
        <f t="shared" si="27"/>
        <v>93.66</v>
      </c>
      <c r="J1615" s="163" t="str">
        <f>VLOOKUP($C1615,'CEDARS School FRPL'!$C$4:$F$2348,4,FALSE)</f>
        <v>No</v>
      </c>
      <c r="K1615" s="140"/>
      <c r="L1615" s="140"/>
      <c r="M1615" s="141">
        <f>VLOOKUP($C1615,'CEDARS School FRPL'!$C$4:$F$2348,3,FALSE)</f>
        <v>0.38950000000000001</v>
      </c>
      <c r="O1615" s="199"/>
      <c r="P1615" s="200"/>
    </row>
    <row r="1616" spans="1:16">
      <c r="A1616" s="112" t="s">
        <v>2510</v>
      </c>
      <c r="B1616" s="112" t="s">
        <v>3040</v>
      </c>
      <c r="C1616" s="106">
        <v>2525</v>
      </c>
      <c r="D1616" s="106" t="s">
        <v>1924</v>
      </c>
      <c r="E1616" s="150">
        <v>184.91</v>
      </c>
      <c r="F1616" s="150">
        <v>0</v>
      </c>
      <c r="G1616" s="150">
        <v>0</v>
      </c>
      <c r="H1616" s="150">
        <v>0</v>
      </c>
      <c r="I1616" s="208">
        <f t="shared" si="27"/>
        <v>184.91</v>
      </c>
      <c r="J1616" s="163" t="str">
        <f>VLOOKUP($C1616,'CEDARS School FRPL'!$C$4:$F$2348,4,FALSE)</f>
        <v>No</v>
      </c>
      <c r="K1616" s="140"/>
      <c r="L1616" s="140"/>
      <c r="M1616" s="141">
        <f>VLOOKUP($C1616,'CEDARS School FRPL'!$C$4:$F$2348,3,FALSE)</f>
        <v>0.4824</v>
      </c>
      <c r="O1616" s="199"/>
      <c r="P1616" s="200"/>
    </row>
    <row r="1617" spans="1:16">
      <c r="A1617" s="112" t="s">
        <v>2510</v>
      </c>
      <c r="B1617" s="112" t="s">
        <v>3040</v>
      </c>
      <c r="C1617" s="106">
        <v>1919</v>
      </c>
      <c r="D1617" s="106" t="s">
        <v>1923</v>
      </c>
      <c r="E1617" s="150">
        <v>169.36</v>
      </c>
      <c r="F1617" s="150">
        <v>1.58</v>
      </c>
      <c r="G1617" s="150">
        <v>0</v>
      </c>
      <c r="H1617" s="150">
        <v>0</v>
      </c>
      <c r="I1617" s="208">
        <f t="shared" si="27"/>
        <v>170.94000000000003</v>
      </c>
      <c r="J1617" s="163" t="str">
        <f>VLOOKUP($C1617,'CEDARS School FRPL'!$C$4:$F$2348,4,FALSE)</f>
        <v>No</v>
      </c>
      <c r="K1617" s="140"/>
      <c r="L1617" s="140"/>
      <c r="M1617" s="141">
        <f>VLOOKUP($C1617,'CEDARS School FRPL'!$C$4:$F$2348,3,FALSE)</f>
        <v>0.45860000000000001</v>
      </c>
      <c r="O1617" s="199"/>
      <c r="P1617" s="200"/>
    </row>
    <row r="1618" spans="1:16">
      <c r="A1618" s="112" t="s">
        <v>2510</v>
      </c>
      <c r="B1618" s="112" t="s">
        <v>3040</v>
      </c>
      <c r="C1618" s="106">
        <v>4033</v>
      </c>
      <c r="D1618" s="106" t="s">
        <v>1926</v>
      </c>
      <c r="E1618" s="150">
        <v>331.3</v>
      </c>
      <c r="F1618" s="150">
        <v>0</v>
      </c>
      <c r="G1618" s="150">
        <v>0</v>
      </c>
      <c r="H1618" s="150">
        <v>0</v>
      </c>
      <c r="I1618" s="208">
        <f t="shared" si="27"/>
        <v>331.3</v>
      </c>
      <c r="J1618" s="163" t="str">
        <f>VLOOKUP($C1618,'CEDARS School FRPL'!$C$4:$F$2348,4,FALSE)</f>
        <v>Yes</v>
      </c>
      <c r="K1618" s="140"/>
      <c r="L1618" s="140"/>
      <c r="M1618" s="141">
        <f>VLOOKUP($C1618,'CEDARS School FRPL'!$C$4:$F$2348,3,FALSE)</f>
        <v>0.51859999999999995</v>
      </c>
      <c r="O1618" s="199"/>
      <c r="P1618" s="200"/>
    </row>
    <row r="1619" spans="1:16">
      <c r="A1619" s="112" t="s">
        <v>2510</v>
      </c>
      <c r="B1619" s="112" t="s">
        <v>3040</v>
      </c>
      <c r="C1619" s="106">
        <v>4228</v>
      </c>
      <c r="D1619" s="106" t="s">
        <v>1927</v>
      </c>
      <c r="E1619" s="150">
        <v>388.64</v>
      </c>
      <c r="F1619" s="150">
        <v>25.26</v>
      </c>
      <c r="G1619" s="150">
        <v>5.25</v>
      </c>
      <c r="H1619" s="150">
        <v>0</v>
      </c>
      <c r="I1619" s="208">
        <f t="shared" si="27"/>
        <v>419.15</v>
      </c>
      <c r="J1619" s="163" t="str">
        <f>VLOOKUP($C1619,'CEDARS School FRPL'!$C$4:$F$2348,4,FALSE)</f>
        <v>No</v>
      </c>
      <c r="K1619" s="140"/>
      <c r="L1619" s="140"/>
      <c r="M1619" s="141">
        <f>VLOOKUP($C1619,'CEDARS School FRPL'!$C$4:$F$2348,3,FALSE)</f>
        <v>0.46100000000000002</v>
      </c>
      <c r="O1619" s="199"/>
      <c r="P1619" s="200"/>
    </row>
    <row r="1620" spans="1:16">
      <c r="A1620" s="112" t="s">
        <v>2510</v>
      </c>
      <c r="B1620" s="112" t="s">
        <v>3040</v>
      </c>
      <c r="C1620" s="106">
        <v>3466</v>
      </c>
      <c r="D1620" s="106" t="s">
        <v>1925</v>
      </c>
      <c r="E1620" s="150">
        <v>284.39999999999998</v>
      </c>
      <c r="F1620" s="150">
        <v>0</v>
      </c>
      <c r="G1620" s="150">
        <v>0</v>
      </c>
      <c r="H1620" s="150">
        <v>0</v>
      </c>
      <c r="I1620" s="208">
        <f t="shared" si="27"/>
        <v>284.39999999999998</v>
      </c>
      <c r="J1620" s="163" t="str">
        <f>VLOOKUP($C1620,'CEDARS School FRPL'!$C$4:$F$2348,4,FALSE)</f>
        <v>No</v>
      </c>
      <c r="K1620" s="140"/>
      <c r="L1620" s="140"/>
      <c r="M1620" s="141">
        <f>VLOOKUP($C1620,'CEDARS School FRPL'!$C$4:$F$2348,3,FALSE)</f>
        <v>0.46179999999999999</v>
      </c>
      <c r="O1620" s="199"/>
      <c r="P1620" s="200"/>
    </row>
    <row r="1621" spans="1:16">
      <c r="A1621" s="112" t="s">
        <v>2369</v>
      </c>
      <c r="B1621" s="112" t="s">
        <v>3041</v>
      </c>
      <c r="C1621" s="106">
        <v>2485</v>
      </c>
      <c r="D1621" s="106" t="s">
        <v>804</v>
      </c>
      <c r="E1621" s="150">
        <v>293.95</v>
      </c>
      <c r="F1621" s="150">
        <v>0</v>
      </c>
      <c r="G1621" s="150">
        <v>0</v>
      </c>
      <c r="H1621" s="150">
        <v>0</v>
      </c>
      <c r="I1621" s="208">
        <f t="shared" si="27"/>
        <v>293.95</v>
      </c>
      <c r="J1621" s="163" t="str">
        <f>VLOOKUP($C1621,'CEDARS School FRPL'!$C$4:$F$2348,4,FALSE)</f>
        <v>No</v>
      </c>
      <c r="K1621" s="132"/>
      <c r="L1621" s="132"/>
      <c r="M1621" s="141">
        <f>VLOOKUP($C1621,'CEDARS School FRPL'!$C$4:$F$2348,3,FALSE)</f>
        <v>0.20080000000000001</v>
      </c>
      <c r="O1621" s="199"/>
      <c r="P1621" s="200"/>
    </row>
    <row r="1622" spans="1:16">
      <c r="A1622" s="112" t="s">
        <v>2369</v>
      </c>
      <c r="B1622" s="112" t="s">
        <v>3041</v>
      </c>
      <c r="C1622" s="106">
        <v>3524</v>
      </c>
      <c r="D1622" s="106" t="s">
        <v>807</v>
      </c>
      <c r="E1622" s="150">
        <v>819.5</v>
      </c>
      <c r="F1622" s="150">
        <v>105.55999999999999</v>
      </c>
      <c r="G1622" s="150">
        <v>0</v>
      </c>
      <c r="H1622" s="150">
        <v>0</v>
      </c>
      <c r="I1622" s="208">
        <f t="shared" si="27"/>
        <v>925.06</v>
      </c>
      <c r="J1622" s="163" t="str">
        <f>VLOOKUP($C1622,'CEDARS School FRPL'!$C$4:$F$2348,4,FALSE)</f>
        <v>No</v>
      </c>
      <c r="K1622" s="140"/>
      <c r="L1622" s="140"/>
      <c r="M1622" s="141">
        <f>VLOOKUP($C1622,'CEDARS School FRPL'!$C$4:$F$2348,3,FALSE)</f>
        <v>0.1096</v>
      </c>
      <c r="O1622" s="199"/>
      <c r="P1622" s="200"/>
    </row>
    <row r="1623" spans="1:16">
      <c r="A1623" s="112" t="s">
        <v>2369</v>
      </c>
      <c r="B1623" s="112" t="s">
        <v>3041</v>
      </c>
      <c r="C1623" s="106">
        <v>3101</v>
      </c>
      <c r="D1623" s="106" t="s">
        <v>806</v>
      </c>
      <c r="E1623" s="150">
        <v>435.75</v>
      </c>
      <c r="F1623" s="150">
        <v>0</v>
      </c>
      <c r="G1623" s="150">
        <v>0</v>
      </c>
      <c r="H1623" s="150">
        <v>0</v>
      </c>
      <c r="I1623" s="208">
        <f t="shared" si="27"/>
        <v>435.75</v>
      </c>
      <c r="J1623" s="163" t="str">
        <f>VLOOKUP($C1623,'CEDARS School FRPL'!$C$4:$F$2348,4,FALSE)</f>
        <v>No</v>
      </c>
      <c r="K1623" s="140"/>
      <c r="L1623" s="140"/>
      <c r="M1623" s="141">
        <f>VLOOKUP($C1623,'CEDARS School FRPL'!$C$4:$F$2348,3,FALSE)</f>
        <v>0.1026</v>
      </c>
      <c r="O1623" s="199"/>
      <c r="P1623" s="200"/>
    </row>
    <row r="1624" spans="1:16">
      <c r="A1624" s="112" t="s">
        <v>2369</v>
      </c>
      <c r="B1624" s="112" t="s">
        <v>3041</v>
      </c>
      <c r="C1624" s="106">
        <v>5244</v>
      </c>
      <c r="D1624" s="106" t="s">
        <v>810</v>
      </c>
      <c r="E1624" s="150">
        <v>14.5</v>
      </c>
      <c r="F1624" s="150">
        <v>0</v>
      </c>
      <c r="G1624" s="150">
        <v>0</v>
      </c>
      <c r="H1624" s="150">
        <v>0</v>
      </c>
      <c r="I1624" s="208">
        <f t="shared" si="27"/>
        <v>14.5</v>
      </c>
      <c r="J1624" s="163" t="str">
        <f>VLOOKUP($C1624,'CEDARS School FRPL'!$C$4:$F$2348,4,FALSE)</f>
        <v>No</v>
      </c>
      <c r="K1624" s="140"/>
      <c r="L1624" s="140"/>
      <c r="M1624" s="141">
        <f>VLOOKUP($C1624,'CEDARS School FRPL'!$C$4:$F$2348,3,FALSE)</f>
        <v>0.18590000000000001</v>
      </c>
      <c r="O1624" s="199"/>
      <c r="P1624" s="200"/>
    </row>
    <row r="1625" spans="1:16">
      <c r="A1625" s="112" t="s">
        <v>2369</v>
      </c>
      <c r="B1625" s="112" t="s">
        <v>3041</v>
      </c>
      <c r="C1625" s="106">
        <v>1756</v>
      </c>
      <c r="D1625" s="106" t="s">
        <v>802</v>
      </c>
      <c r="E1625" s="150">
        <v>46.9</v>
      </c>
      <c r="F1625" s="150">
        <v>1.94</v>
      </c>
      <c r="G1625" s="150">
        <v>0</v>
      </c>
      <c r="H1625" s="150">
        <v>0</v>
      </c>
      <c r="I1625" s="208">
        <f t="shared" si="27"/>
        <v>48.839999999999996</v>
      </c>
      <c r="J1625" s="163" t="str">
        <f>VLOOKUP($C1625,'CEDARS School FRPL'!$C$4:$F$2348,4,FALSE)</f>
        <v>No</v>
      </c>
      <c r="K1625" s="140"/>
      <c r="L1625" s="140"/>
      <c r="M1625" s="141">
        <f>VLOOKUP($C1625,'CEDARS School FRPL'!$C$4:$F$2348,3,FALSE)</f>
        <v>0.32279999999999998</v>
      </c>
      <c r="O1625" s="199"/>
      <c r="P1625" s="200"/>
    </row>
    <row r="1626" spans="1:16">
      <c r="A1626" s="112" t="s">
        <v>2369</v>
      </c>
      <c r="B1626" s="112" t="s">
        <v>3041</v>
      </c>
      <c r="C1626" s="106">
        <v>3006</v>
      </c>
      <c r="D1626" s="106" t="s">
        <v>805</v>
      </c>
      <c r="E1626" s="150">
        <v>45.4</v>
      </c>
      <c r="F1626" s="150">
        <v>0</v>
      </c>
      <c r="G1626" s="150">
        <v>0</v>
      </c>
      <c r="H1626" s="150">
        <v>0</v>
      </c>
      <c r="I1626" s="208">
        <f t="shared" si="27"/>
        <v>45.4</v>
      </c>
      <c r="J1626" s="163" t="str">
        <f>VLOOKUP($C1626,'CEDARS School FRPL'!$C$4:$F$2348,4,FALSE)</f>
        <v>No</v>
      </c>
      <c r="K1626" s="140"/>
      <c r="L1626" s="140"/>
      <c r="M1626" s="141">
        <f>VLOOKUP($C1626,'CEDARS School FRPL'!$C$4:$F$2348,3,FALSE)</f>
        <v>5.1000000000000004E-3</v>
      </c>
      <c r="O1626" s="199"/>
      <c r="P1626" s="200"/>
    </row>
    <row r="1627" spans="1:16">
      <c r="A1627" s="112" t="s">
        <v>2369</v>
      </c>
      <c r="B1627" s="112" t="s">
        <v>3041</v>
      </c>
      <c r="C1627" s="106">
        <v>1854</v>
      </c>
      <c r="D1627" s="106" t="s">
        <v>803</v>
      </c>
      <c r="E1627" s="150">
        <v>122.96</v>
      </c>
      <c r="F1627" s="150">
        <v>5.8500000000000005</v>
      </c>
      <c r="G1627" s="150">
        <v>0</v>
      </c>
      <c r="H1627" s="150">
        <v>0</v>
      </c>
      <c r="I1627" s="208">
        <f t="shared" si="27"/>
        <v>128.81</v>
      </c>
      <c r="J1627" s="163" t="str">
        <f>VLOOKUP($C1627,'CEDARS School FRPL'!$C$4:$F$2348,4,FALSE)</f>
        <v>No</v>
      </c>
      <c r="K1627" s="140"/>
      <c r="L1627" s="140"/>
      <c r="M1627" s="141">
        <f>VLOOKUP($C1627,'CEDARS School FRPL'!$C$4:$F$2348,3,FALSE)</f>
        <v>0.1024</v>
      </c>
      <c r="O1627" s="199"/>
      <c r="P1627" s="200"/>
    </row>
    <row r="1628" spans="1:16">
      <c r="A1628" s="112" t="s">
        <v>2369</v>
      </c>
      <c r="B1628" s="112" t="s">
        <v>3041</v>
      </c>
      <c r="C1628" s="106">
        <v>4332</v>
      </c>
      <c r="D1628" s="106" t="s">
        <v>809</v>
      </c>
      <c r="E1628" s="150">
        <v>463.19</v>
      </c>
      <c r="F1628" s="150">
        <v>0</v>
      </c>
      <c r="G1628" s="150">
        <v>0</v>
      </c>
      <c r="H1628" s="150">
        <v>0</v>
      </c>
      <c r="I1628" s="208">
        <f t="shared" si="27"/>
        <v>463.19</v>
      </c>
      <c r="J1628" s="163" t="str">
        <f>VLOOKUP($C1628,'CEDARS School FRPL'!$C$4:$F$2348,4,FALSE)</f>
        <v>No</v>
      </c>
      <c r="K1628" s="140"/>
      <c r="L1628" s="140"/>
      <c r="M1628" s="141">
        <f>VLOOKUP($C1628,'CEDARS School FRPL'!$C$4:$F$2348,3,FALSE)</f>
        <v>0.12920000000000001</v>
      </c>
      <c r="O1628" s="199"/>
      <c r="P1628" s="200"/>
    </row>
    <row r="1629" spans="1:16">
      <c r="A1629" s="112" t="s">
        <v>2369</v>
      </c>
      <c r="B1629" s="112" t="s">
        <v>3041</v>
      </c>
      <c r="C1629" s="106">
        <v>4318</v>
      </c>
      <c r="D1629" s="106" t="s">
        <v>808</v>
      </c>
      <c r="E1629" s="150">
        <v>685.48</v>
      </c>
      <c r="F1629" s="150">
        <v>0</v>
      </c>
      <c r="G1629" s="150">
        <v>0</v>
      </c>
      <c r="H1629" s="150">
        <v>0</v>
      </c>
      <c r="I1629" s="208">
        <f t="shared" si="27"/>
        <v>685.48</v>
      </c>
      <c r="J1629" s="163" t="str">
        <f>VLOOKUP($C1629,'CEDARS School FRPL'!$C$4:$F$2348,4,FALSE)</f>
        <v>No</v>
      </c>
      <c r="K1629" s="140"/>
      <c r="L1629" s="140"/>
      <c r="M1629" s="141">
        <f>VLOOKUP($C1629,'CEDARS School FRPL'!$C$4:$F$2348,3,FALSE)</f>
        <v>0.13719999999999999</v>
      </c>
      <c r="O1629" s="199"/>
      <c r="P1629" s="200"/>
    </row>
    <row r="1630" spans="1:16">
      <c r="A1630" s="112" t="s">
        <v>2532</v>
      </c>
      <c r="B1630" s="112" t="s">
        <v>3042</v>
      </c>
      <c r="C1630" s="106">
        <v>3801</v>
      </c>
      <c r="D1630" s="106" t="s">
        <v>2038</v>
      </c>
      <c r="E1630" s="150">
        <v>495.7</v>
      </c>
      <c r="F1630" s="150">
        <v>0</v>
      </c>
      <c r="G1630" s="150">
        <v>0</v>
      </c>
      <c r="H1630" s="150">
        <v>0</v>
      </c>
      <c r="I1630" s="208">
        <f t="shared" si="27"/>
        <v>495.7</v>
      </c>
      <c r="J1630" s="163" t="str">
        <f>VLOOKUP($C1630,'CEDARS School FRPL'!$C$4:$F$2348,4,FALSE)</f>
        <v>Yes</v>
      </c>
      <c r="K1630" s="140"/>
      <c r="L1630" s="140"/>
      <c r="M1630" s="141">
        <f>VLOOKUP($C1630,'CEDARS School FRPL'!$C$4:$F$2348,3,FALSE)</f>
        <v>0.53220000000000001</v>
      </c>
      <c r="O1630" s="199"/>
      <c r="P1630" s="200"/>
    </row>
    <row r="1631" spans="1:16">
      <c r="A1631" s="112" t="s">
        <v>2532</v>
      </c>
      <c r="B1631" s="112" t="s">
        <v>3042</v>
      </c>
      <c r="C1631" s="106">
        <v>1735</v>
      </c>
      <c r="D1631" s="106" t="s">
        <v>2035</v>
      </c>
      <c r="E1631" s="150">
        <v>24.25</v>
      </c>
      <c r="F1631" s="150">
        <v>0</v>
      </c>
      <c r="G1631" s="150">
        <v>11.5</v>
      </c>
      <c r="H1631" s="150">
        <v>0</v>
      </c>
      <c r="I1631" s="208">
        <f t="shared" si="27"/>
        <v>35.75</v>
      </c>
      <c r="J1631" s="163" t="str">
        <f>VLOOKUP($C1631,'CEDARS School FRPL'!$C$4:$F$2348,4,FALSE)</f>
        <v>Yes</v>
      </c>
      <c r="K1631" s="140"/>
      <c r="L1631" s="140"/>
      <c r="M1631" s="141">
        <f>VLOOKUP($C1631,'CEDARS School FRPL'!$C$4:$F$2348,3,FALSE)</f>
        <v>0.52969999999999995</v>
      </c>
      <c r="O1631" s="199"/>
      <c r="P1631" s="200"/>
    </row>
    <row r="1632" spans="1:16">
      <c r="A1632" s="112" t="s">
        <v>2532</v>
      </c>
      <c r="B1632" s="112" t="s">
        <v>3042</v>
      </c>
      <c r="C1632" s="106">
        <v>4326</v>
      </c>
      <c r="D1632" s="106" t="s">
        <v>2039</v>
      </c>
      <c r="E1632" s="150">
        <v>541.23</v>
      </c>
      <c r="F1632" s="150">
        <v>74.25</v>
      </c>
      <c r="G1632" s="150">
        <v>0</v>
      </c>
      <c r="H1632" s="150">
        <v>0</v>
      </c>
      <c r="I1632" s="208">
        <f t="shared" si="27"/>
        <v>615.48</v>
      </c>
      <c r="J1632" s="163" t="str">
        <f>VLOOKUP($C1632,'CEDARS School FRPL'!$C$4:$F$2348,4,FALSE)</f>
        <v>No</v>
      </c>
      <c r="K1632" s="140"/>
      <c r="L1632" s="140"/>
      <c r="M1632" s="141">
        <f>VLOOKUP($C1632,'CEDARS School FRPL'!$C$4:$F$2348,3,FALSE)</f>
        <v>0.4582</v>
      </c>
      <c r="O1632" s="199"/>
      <c r="P1632" s="200"/>
    </row>
    <row r="1633" spans="1:16">
      <c r="A1633" s="112" t="s">
        <v>2532</v>
      </c>
      <c r="B1633" s="112" t="s">
        <v>3042</v>
      </c>
      <c r="C1633" s="106">
        <v>3067</v>
      </c>
      <c r="D1633" s="106" t="s">
        <v>2037</v>
      </c>
      <c r="E1633" s="150">
        <v>495.82</v>
      </c>
      <c r="F1633" s="150">
        <v>0</v>
      </c>
      <c r="G1633" s="150">
        <v>0</v>
      </c>
      <c r="H1633" s="150">
        <v>0</v>
      </c>
      <c r="I1633" s="208">
        <f t="shared" si="27"/>
        <v>495.82</v>
      </c>
      <c r="J1633" s="163" t="str">
        <f>VLOOKUP($C1633,'CEDARS School FRPL'!$C$4:$F$2348,4,FALSE)</f>
        <v>Yes</v>
      </c>
      <c r="K1633" s="140"/>
      <c r="L1633" s="140"/>
      <c r="M1633" s="141">
        <f>VLOOKUP($C1633,'CEDARS School FRPL'!$C$4:$F$2348,3,FALSE)</f>
        <v>0.52329999999999999</v>
      </c>
      <c r="O1633" s="199"/>
      <c r="P1633" s="200"/>
    </row>
    <row r="1634" spans="1:16">
      <c r="A1634" s="112" t="s">
        <v>2532</v>
      </c>
      <c r="B1634" s="112" t="s">
        <v>3042</v>
      </c>
      <c r="C1634" s="106">
        <v>2527</v>
      </c>
      <c r="D1634" s="106" t="s">
        <v>2036</v>
      </c>
      <c r="E1634" s="150">
        <v>482.84</v>
      </c>
      <c r="F1634" s="150">
        <v>0</v>
      </c>
      <c r="G1634" s="150">
        <v>0</v>
      </c>
      <c r="H1634" s="150">
        <v>0</v>
      </c>
      <c r="I1634" s="208">
        <f t="shared" si="27"/>
        <v>482.84</v>
      </c>
      <c r="J1634" s="163" t="str">
        <f>VLOOKUP($C1634,'CEDARS School FRPL'!$C$4:$F$2348,4,FALSE)</f>
        <v>Yes</v>
      </c>
      <c r="K1634" s="140"/>
      <c r="L1634" s="140"/>
      <c r="M1634" s="141">
        <f>VLOOKUP($C1634,'CEDARS School FRPL'!$C$4:$F$2348,3,FALSE)</f>
        <v>0.51910000000000001</v>
      </c>
      <c r="O1634" s="199"/>
      <c r="P1634" s="200"/>
    </row>
    <row r="1635" spans="1:16">
      <c r="A1635" s="112" t="s">
        <v>2400</v>
      </c>
      <c r="B1635" s="112" t="s">
        <v>1350</v>
      </c>
      <c r="C1635" s="106">
        <v>3530</v>
      </c>
      <c r="D1635" s="106" t="s">
        <v>144</v>
      </c>
      <c r="E1635" s="150">
        <v>37.299999999999997</v>
      </c>
      <c r="F1635" s="150">
        <v>0</v>
      </c>
      <c r="G1635" s="150">
        <v>0</v>
      </c>
      <c r="H1635" s="150">
        <v>0</v>
      </c>
      <c r="I1635" s="208">
        <f t="shared" si="27"/>
        <v>37.299999999999997</v>
      </c>
      <c r="J1635" s="163" t="str">
        <f>VLOOKUP($C1635,'CEDARS School FRPL'!$C$4:$F$2348,4,FALSE)</f>
        <v>No</v>
      </c>
      <c r="K1635" s="140"/>
      <c r="L1635" s="140"/>
      <c r="M1635" s="141">
        <f>VLOOKUP($C1635,'CEDARS School FRPL'!$C$4:$F$2348,3,FALSE)</f>
        <v>0</v>
      </c>
      <c r="O1635" s="199"/>
      <c r="P1635" s="200"/>
    </row>
    <row r="1636" spans="1:16">
      <c r="A1636" s="112" t="s">
        <v>2561</v>
      </c>
      <c r="B1636" s="112" t="s">
        <v>3043</v>
      </c>
      <c r="C1636" s="106">
        <v>3204</v>
      </c>
      <c r="D1636" s="106" t="s">
        <v>2167</v>
      </c>
      <c r="E1636" s="150">
        <v>167.19</v>
      </c>
      <c r="F1636" s="150">
        <v>1.89</v>
      </c>
      <c r="G1636" s="150">
        <v>0</v>
      </c>
      <c r="H1636" s="150">
        <v>0</v>
      </c>
      <c r="I1636" s="208">
        <f t="shared" si="27"/>
        <v>169.07999999999998</v>
      </c>
      <c r="J1636" s="163" t="str">
        <f>VLOOKUP($C1636,'CEDARS School FRPL'!$C$4:$F$2348,4,FALSE)</f>
        <v>Yes</v>
      </c>
      <c r="K1636" s="140"/>
      <c r="L1636" s="140"/>
      <c r="M1636" s="141">
        <f>VLOOKUP($C1636,'CEDARS School FRPL'!$C$4:$F$2348,3,FALSE)</f>
        <v>0.62760000000000005</v>
      </c>
      <c r="O1636" s="199"/>
      <c r="P1636" s="200"/>
    </row>
    <row r="1637" spans="1:16">
      <c r="A1637" s="112" t="s">
        <v>2333</v>
      </c>
      <c r="B1637" s="112" t="s">
        <v>3044</v>
      </c>
      <c r="C1637" s="106">
        <v>3090</v>
      </c>
      <c r="D1637" s="106" t="s">
        <v>435</v>
      </c>
      <c r="E1637" s="150">
        <v>503.44</v>
      </c>
      <c r="F1637" s="150">
        <v>0</v>
      </c>
      <c r="G1637" s="150">
        <v>0</v>
      </c>
      <c r="H1637" s="150">
        <v>0</v>
      </c>
      <c r="I1637" s="208">
        <f t="shared" si="27"/>
        <v>503.44</v>
      </c>
      <c r="J1637" s="163" t="str">
        <f>VLOOKUP($C1637,'CEDARS School FRPL'!$C$4:$F$2348,4,FALSE)</f>
        <v>Yes</v>
      </c>
      <c r="K1637" s="140"/>
      <c r="L1637" s="140"/>
      <c r="M1637" s="141">
        <f>VLOOKUP($C1637,'CEDARS School FRPL'!$C$4:$F$2348,3,FALSE)</f>
        <v>0.74129999999999996</v>
      </c>
      <c r="O1637" s="199"/>
      <c r="P1637" s="200"/>
    </row>
    <row r="1638" spans="1:16">
      <c r="A1638" s="112" t="s">
        <v>2333</v>
      </c>
      <c r="B1638" s="112" t="s">
        <v>3044</v>
      </c>
      <c r="C1638" s="106">
        <v>3516</v>
      </c>
      <c r="D1638" s="106" t="s">
        <v>436</v>
      </c>
      <c r="E1638" s="150">
        <v>459.52</v>
      </c>
      <c r="F1638" s="150">
        <v>40.909999999999997</v>
      </c>
      <c r="G1638" s="150">
        <v>4.5</v>
      </c>
      <c r="H1638" s="150">
        <v>0</v>
      </c>
      <c r="I1638" s="208">
        <f t="shared" si="27"/>
        <v>504.92999999999995</v>
      </c>
      <c r="J1638" s="163" t="str">
        <f>VLOOKUP($C1638,'CEDARS School FRPL'!$C$4:$F$2348,4,FALSE)</f>
        <v>Yes</v>
      </c>
      <c r="K1638" s="140"/>
      <c r="L1638" s="140"/>
      <c r="M1638" s="141">
        <f>VLOOKUP($C1638,'CEDARS School FRPL'!$C$4:$F$2348,3,FALSE)</f>
        <v>0.64219999999999999</v>
      </c>
      <c r="O1638" s="199"/>
      <c r="P1638" s="200"/>
    </row>
    <row r="1639" spans="1:16">
      <c r="A1639" s="112" t="s">
        <v>2333</v>
      </c>
      <c r="B1639" s="112" t="s">
        <v>3044</v>
      </c>
      <c r="C1639" s="106">
        <v>5388</v>
      </c>
      <c r="D1639" s="106" t="s">
        <v>438</v>
      </c>
      <c r="E1639" s="150">
        <v>415.6</v>
      </c>
      <c r="F1639" s="150">
        <v>0</v>
      </c>
      <c r="G1639" s="150">
        <v>0</v>
      </c>
      <c r="H1639" s="150">
        <v>0</v>
      </c>
      <c r="I1639" s="208">
        <f t="shared" si="27"/>
        <v>415.6</v>
      </c>
      <c r="J1639" s="163" t="str">
        <f>VLOOKUP($C1639,'CEDARS School FRPL'!$C$4:$F$2348,4,FALSE)</f>
        <v>Yes</v>
      </c>
      <c r="K1639" s="140"/>
      <c r="L1639" s="140"/>
      <c r="M1639" s="141">
        <f>VLOOKUP($C1639,'CEDARS School FRPL'!$C$4:$F$2348,3,FALSE)</f>
        <v>0.79339999999999999</v>
      </c>
      <c r="O1639" s="199"/>
      <c r="P1639" s="200"/>
    </row>
    <row r="1640" spans="1:16">
      <c r="A1640" s="112" t="s">
        <v>2333</v>
      </c>
      <c r="B1640" s="112" t="s">
        <v>3044</v>
      </c>
      <c r="C1640" s="106">
        <v>3620</v>
      </c>
      <c r="D1640" s="106" t="s">
        <v>437</v>
      </c>
      <c r="E1640" s="150">
        <v>299.5</v>
      </c>
      <c r="F1640" s="150">
        <v>0</v>
      </c>
      <c r="G1640" s="150">
        <v>0</v>
      </c>
      <c r="H1640" s="150">
        <v>0</v>
      </c>
      <c r="I1640" s="208">
        <f t="shared" si="27"/>
        <v>299.5</v>
      </c>
      <c r="J1640" s="163" t="str">
        <f>VLOOKUP($C1640,'CEDARS School FRPL'!$C$4:$F$2348,4,FALSE)</f>
        <v>Yes</v>
      </c>
      <c r="K1640" s="140"/>
      <c r="L1640" s="140"/>
      <c r="M1640" s="141">
        <f>VLOOKUP($C1640,'CEDARS School FRPL'!$C$4:$F$2348,3,FALSE)</f>
        <v>0.72960000000000003</v>
      </c>
      <c r="O1640" s="199"/>
      <c r="P1640" s="200"/>
    </row>
    <row r="1641" spans="1:16">
      <c r="A1641" s="112" t="s">
        <v>2470</v>
      </c>
      <c r="B1641" s="112" t="s">
        <v>3045</v>
      </c>
      <c r="C1641" s="106">
        <v>2520</v>
      </c>
      <c r="D1641" s="106" t="s">
        <v>1547</v>
      </c>
      <c r="E1641" s="150">
        <v>281.02999999999997</v>
      </c>
      <c r="F1641" s="150">
        <v>0</v>
      </c>
      <c r="G1641" s="150">
        <v>0</v>
      </c>
      <c r="H1641" s="150">
        <v>0</v>
      </c>
      <c r="I1641" s="208">
        <f t="shared" si="27"/>
        <v>281.02999999999997</v>
      </c>
      <c r="J1641" s="163" t="str">
        <f>VLOOKUP($C1641,'CEDARS School FRPL'!$C$4:$F$2348,4,FALSE)</f>
        <v>No</v>
      </c>
      <c r="K1641" s="140"/>
      <c r="L1641" s="140"/>
      <c r="M1641" s="141">
        <f>VLOOKUP($C1641,'CEDARS School FRPL'!$C$4:$F$2348,3,FALSE)</f>
        <v>0.36759999999999998</v>
      </c>
      <c r="O1641" s="199"/>
      <c r="P1641" s="200"/>
    </row>
    <row r="1642" spans="1:16">
      <c r="A1642" s="112" t="s">
        <v>2470</v>
      </c>
      <c r="B1642" s="112" t="s">
        <v>3045</v>
      </c>
      <c r="C1642" s="106">
        <v>2879</v>
      </c>
      <c r="D1642" s="106" t="s">
        <v>1548</v>
      </c>
      <c r="E1642" s="150">
        <v>225.61</v>
      </c>
      <c r="F1642" s="150">
        <v>5.98</v>
      </c>
      <c r="G1642" s="150">
        <v>0</v>
      </c>
      <c r="H1642" s="150">
        <v>0</v>
      </c>
      <c r="I1642" s="208">
        <f t="shared" si="27"/>
        <v>231.59</v>
      </c>
      <c r="J1642" s="163" t="str">
        <f>VLOOKUP($C1642,'CEDARS School FRPL'!$C$4:$F$2348,4,FALSE)</f>
        <v>No</v>
      </c>
      <c r="K1642" s="140"/>
      <c r="L1642" s="140"/>
      <c r="M1642" s="141">
        <f>VLOOKUP($C1642,'CEDARS School FRPL'!$C$4:$F$2348,3,FALSE)</f>
        <v>0.36199999999999999</v>
      </c>
      <c r="O1642" s="199"/>
      <c r="P1642" s="200"/>
    </row>
    <row r="1643" spans="1:16">
      <c r="A1643" s="112" t="s">
        <v>2470</v>
      </c>
      <c r="B1643" s="112" t="s">
        <v>3045</v>
      </c>
      <c r="C1643" s="106">
        <v>3011</v>
      </c>
      <c r="D1643" s="106" t="s">
        <v>1549</v>
      </c>
      <c r="E1643" s="150">
        <v>152.51</v>
      </c>
      <c r="F1643" s="150">
        <v>0</v>
      </c>
      <c r="G1643" s="150">
        <v>0</v>
      </c>
      <c r="H1643" s="150">
        <v>0</v>
      </c>
      <c r="I1643" s="208">
        <f t="shared" si="27"/>
        <v>152.51</v>
      </c>
      <c r="J1643" s="163" t="str">
        <f>VLOOKUP($C1643,'CEDARS School FRPL'!$C$4:$F$2348,4,FALSE)</f>
        <v>No</v>
      </c>
      <c r="K1643" s="140"/>
      <c r="L1643" s="140"/>
      <c r="M1643" s="141">
        <f>VLOOKUP($C1643,'CEDARS School FRPL'!$C$4:$F$2348,3,FALSE)</f>
        <v>0.4163</v>
      </c>
      <c r="O1643" s="199"/>
      <c r="P1643" s="200"/>
    </row>
    <row r="1644" spans="1:16">
      <c r="A1644" s="112" t="s">
        <v>2470</v>
      </c>
      <c r="B1644" s="112" t="s">
        <v>3045</v>
      </c>
      <c r="C1644" s="106">
        <v>1963</v>
      </c>
      <c r="D1644" s="106" t="s">
        <v>1546</v>
      </c>
      <c r="E1644" s="150">
        <v>83.64</v>
      </c>
      <c r="F1644" s="150">
        <v>2.31</v>
      </c>
      <c r="G1644" s="150">
        <v>0</v>
      </c>
      <c r="H1644" s="150">
        <v>0</v>
      </c>
      <c r="I1644" s="208">
        <f t="shared" si="27"/>
        <v>85.95</v>
      </c>
      <c r="J1644" s="163" t="str">
        <f>VLOOKUP($C1644,'CEDARS School FRPL'!$C$4:$F$2348,4,FALSE)</f>
        <v>No</v>
      </c>
      <c r="K1644" s="140"/>
      <c r="L1644" s="140"/>
      <c r="M1644" s="141">
        <f>VLOOKUP($C1644,'CEDARS School FRPL'!$C$4:$F$2348,3,FALSE)</f>
        <v>0.3755</v>
      </c>
      <c r="O1644" s="199"/>
      <c r="P1644" s="200"/>
    </row>
    <row r="1645" spans="1:16">
      <c r="A1645" s="112" t="s">
        <v>2470</v>
      </c>
      <c r="B1645" s="106" t="s">
        <v>3045</v>
      </c>
      <c r="C1645" s="106">
        <v>5559</v>
      </c>
      <c r="D1645" s="63" t="s">
        <v>3271</v>
      </c>
      <c r="E1645" s="150">
        <v>0</v>
      </c>
      <c r="F1645" s="150">
        <v>0</v>
      </c>
      <c r="G1645" s="150">
        <v>2.7</v>
      </c>
      <c r="H1645" s="150">
        <v>0</v>
      </c>
      <c r="I1645" s="208">
        <f t="shared" si="27"/>
        <v>2.7</v>
      </c>
      <c r="J1645" s="163" t="str">
        <f>VLOOKUP($C1645,'CEDARS School FRPL'!$C$4:$F$2348,4,FALSE)</f>
        <v>No</v>
      </c>
      <c r="K1645" s="140"/>
      <c r="L1645" s="140"/>
      <c r="M1645" s="141">
        <f>VLOOKUP($C1645,'CEDARS School FRPL'!$C$4:$F$2348,3,FALSE)</f>
        <v>0</v>
      </c>
      <c r="O1645" s="199"/>
      <c r="P1645" s="200"/>
    </row>
    <row r="1646" spans="1:16">
      <c r="A1646" s="112" t="s">
        <v>2347</v>
      </c>
      <c r="B1646" s="112" t="s">
        <v>3046</v>
      </c>
      <c r="C1646" s="106">
        <v>2010</v>
      </c>
      <c r="D1646" s="106" t="s">
        <v>507</v>
      </c>
      <c r="E1646" s="150">
        <v>50.3</v>
      </c>
      <c r="F1646" s="150">
        <v>0</v>
      </c>
      <c r="G1646" s="150">
        <v>0</v>
      </c>
      <c r="H1646" s="150">
        <v>0</v>
      </c>
      <c r="I1646" s="208">
        <f t="shared" si="27"/>
        <v>50.3</v>
      </c>
      <c r="J1646" s="163" t="str">
        <f>VLOOKUP($C1646,'CEDARS School FRPL'!$C$4:$F$2348,4,FALSE)</f>
        <v>Yes</v>
      </c>
      <c r="K1646" s="140"/>
      <c r="L1646" s="140"/>
      <c r="M1646" s="141">
        <f>VLOOKUP($C1646,'CEDARS School FRPL'!$C$4:$F$2348,3,FALSE)</f>
        <v>0.51470000000000005</v>
      </c>
      <c r="O1646" s="199"/>
      <c r="P1646" s="200"/>
    </row>
    <row r="1647" spans="1:16">
      <c r="A1647" s="112" t="s">
        <v>2359</v>
      </c>
      <c r="B1647" s="112" t="s">
        <v>3047</v>
      </c>
      <c r="C1647" s="106">
        <v>2138</v>
      </c>
      <c r="D1647" s="106" t="s">
        <v>570</v>
      </c>
      <c r="E1647" s="150">
        <v>426.7</v>
      </c>
      <c r="F1647" s="150">
        <v>0</v>
      </c>
      <c r="G1647" s="150">
        <v>0</v>
      </c>
      <c r="H1647" s="150">
        <v>0</v>
      </c>
      <c r="I1647" s="208">
        <f t="shared" si="27"/>
        <v>426.7</v>
      </c>
      <c r="J1647" s="163" t="str">
        <f>VLOOKUP($C1647,'CEDARS School FRPL'!$C$4:$F$2348,4,FALSE)</f>
        <v>No</v>
      </c>
      <c r="K1647" s="140"/>
      <c r="L1647" s="140"/>
      <c r="M1647" s="141">
        <f>VLOOKUP($C1647,'CEDARS School FRPL'!$C$4:$F$2348,3,FALSE)</f>
        <v>0.11269999999999999</v>
      </c>
      <c r="O1647" s="199"/>
      <c r="P1647" s="200"/>
    </row>
    <row r="1648" spans="1:16">
      <c r="A1648" s="112" t="s">
        <v>2359</v>
      </c>
      <c r="B1648" s="112" t="s">
        <v>3047</v>
      </c>
      <c r="C1648" s="106">
        <v>3774</v>
      </c>
      <c r="D1648" s="106" t="s">
        <v>628</v>
      </c>
      <c r="E1648" s="150">
        <v>725</v>
      </c>
      <c r="F1648" s="150">
        <v>0</v>
      </c>
      <c r="G1648" s="150">
        <v>0</v>
      </c>
      <c r="H1648" s="150">
        <v>0</v>
      </c>
      <c r="I1648" s="208">
        <f t="shared" si="27"/>
        <v>725</v>
      </c>
      <c r="J1648" s="163" t="str">
        <f>VLOOKUP($C1648,'CEDARS School FRPL'!$C$4:$F$2348,4,FALSE)</f>
        <v>Yes</v>
      </c>
      <c r="K1648" s="140"/>
      <c r="L1648" s="140"/>
      <c r="M1648" s="141">
        <f>VLOOKUP($C1648,'CEDARS School FRPL'!$C$4:$F$2348,3,FALSE)</f>
        <v>0.71989999999999998</v>
      </c>
      <c r="O1648" s="199"/>
      <c r="P1648" s="200"/>
    </row>
    <row r="1649" spans="1:16">
      <c r="A1649" s="112" t="s">
        <v>2359</v>
      </c>
      <c r="B1649" s="112" t="s">
        <v>3047</v>
      </c>
      <c r="C1649" s="106">
        <v>2181</v>
      </c>
      <c r="D1649" s="106" t="s">
        <v>575</v>
      </c>
      <c r="E1649" s="150">
        <v>322.60000000000002</v>
      </c>
      <c r="F1649" s="150">
        <v>0</v>
      </c>
      <c r="G1649" s="150">
        <v>0</v>
      </c>
      <c r="H1649" s="150">
        <v>0</v>
      </c>
      <c r="I1649" s="208">
        <f t="shared" si="27"/>
        <v>322.60000000000002</v>
      </c>
      <c r="J1649" s="163" t="str">
        <f>VLOOKUP($C1649,'CEDARS School FRPL'!$C$4:$F$2348,4,FALSE)</f>
        <v>No</v>
      </c>
      <c r="K1649" s="140"/>
      <c r="L1649" s="140"/>
      <c r="M1649" s="141">
        <f>VLOOKUP($C1649,'CEDARS School FRPL'!$C$4:$F$2348,3,FALSE)</f>
        <v>0.1115</v>
      </c>
      <c r="O1649" s="199"/>
      <c r="P1649" s="200"/>
    </row>
    <row r="1650" spans="1:16">
      <c r="A1650" s="112" t="s">
        <v>2359</v>
      </c>
      <c r="B1650" s="112" t="s">
        <v>3047</v>
      </c>
      <c r="C1650" s="106">
        <v>2730</v>
      </c>
      <c r="D1650" s="106" t="s">
        <v>601</v>
      </c>
      <c r="E1650" s="150">
        <v>527.9</v>
      </c>
      <c r="F1650" s="150">
        <v>0</v>
      </c>
      <c r="G1650" s="150">
        <v>0</v>
      </c>
      <c r="H1650" s="150">
        <v>0</v>
      </c>
      <c r="I1650" s="208">
        <f t="shared" si="27"/>
        <v>527.9</v>
      </c>
      <c r="J1650" s="163" t="str">
        <f>VLOOKUP($C1650,'CEDARS School FRPL'!$C$4:$F$2348,4,FALSE)</f>
        <v>No</v>
      </c>
      <c r="K1650" s="132"/>
      <c r="L1650" s="132"/>
      <c r="M1650" s="141">
        <f>VLOOKUP($C1650,'CEDARS School FRPL'!$C$4:$F$2348,3,FALSE)</f>
        <v>0.1822</v>
      </c>
      <c r="O1650" s="199"/>
      <c r="P1650" s="200"/>
    </row>
    <row r="1651" spans="1:16">
      <c r="A1651" s="112" t="s">
        <v>2359</v>
      </c>
      <c r="B1651" s="112" t="s">
        <v>3047</v>
      </c>
      <c r="C1651" s="106">
        <v>3717</v>
      </c>
      <c r="D1651" s="106" t="s">
        <v>627</v>
      </c>
      <c r="E1651" s="150">
        <v>362.2</v>
      </c>
      <c r="F1651" s="150">
        <v>0</v>
      </c>
      <c r="G1651" s="150">
        <v>0</v>
      </c>
      <c r="H1651" s="150">
        <v>0.61</v>
      </c>
      <c r="I1651" s="208">
        <f t="shared" si="27"/>
        <v>362.81</v>
      </c>
      <c r="J1651" s="163" t="str">
        <f>VLOOKUP($C1651,'CEDARS School FRPL'!$C$4:$F$2348,4,FALSE)</f>
        <v>No</v>
      </c>
      <c r="K1651" s="140"/>
      <c r="L1651" s="140"/>
      <c r="M1651" s="141">
        <f>VLOOKUP($C1651,'CEDARS School FRPL'!$C$4:$F$2348,3,FALSE)</f>
        <v>0.15379999999999999</v>
      </c>
      <c r="O1651" s="199"/>
      <c r="P1651" s="200"/>
    </row>
    <row r="1652" spans="1:16">
      <c r="A1652" s="112" t="s">
        <v>2359</v>
      </c>
      <c r="B1652" s="112" t="s">
        <v>3047</v>
      </c>
      <c r="C1652" s="106">
        <v>2307</v>
      </c>
      <c r="D1652" s="106" t="s">
        <v>587</v>
      </c>
      <c r="E1652" s="150">
        <v>296.10000000000002</v>
      </c>
      <c r="F1652" s="150">
        <v>0</v>
      </c>
      <c r="G1652" s="150">
        <v>0</v>
      </c>
      <c r="H1652" s="150">
        <v>0.08</v>
      </c>
      <c r="I1652" s="208">
        <f t="shared" si="27"/>
        <v>296.18</v>
      </c>
      <c r="J1652" s="163" t="str">
        <f>VLOOKUP($C1652,'CEDARS School FRPL'!$C$4:$F$2348,4,FALSE)</f>
        <v>Yes</v>
      </c>
      <c r="K1652" s="140"/>
      <c r="L1652" s="140"/>
      <c r="M1652" s="141">
        <f>VLOOKUP($C1652,'CEDARS School FRPL'!$C$4:$F$2348,3,FALSE)</f>
        <v>0.74739999999999995</v>
      </c>
      <c r="O1652" s="199"/>
      <c r="P1652" s="200"/>
    </row>
    <row r="1653" spans="1:16">
      <c r="A1653" s="112" t="s">
        <v>2359</v>
      </c>
      <c r="B1653" s="112" t="s">
        <v>3047</v>
      </c>
      <c r="C1653" s="106">
        <v>2220</v>
      </c>
      <c r="D1653" s="106" t="s">
        <v>581</v>
      </c>
      <c r="E1653" s="150">
        <v>1598.12</v>
      </c>
      <c r="F1653" s="150">
        <v>114.28999999999999</v>
      </c>
      <c r="G1653" s="150">
        <v>0</v>
      </c>
      <c r="H1653" s="150">
        <v>0.21</v>
      </c>
      <c r="I1653" s="208">
        <f t="shared" si="27"/>
        <v>1712.62</v>
      </c>
      <c r="J1653" s="163" t="str">
        <f>VLOOKUP($C1653,'CEDARS School FRPL'!$C$4:$F$2348,4,FALSE)</f>
        <v>No</v>
      </c>
      <c r="K1653" s="140"/>
      <c r="L1653" s="140"/>
      <c r="M1653" s="141">
        <f>VLOOKUP($C1653,'CEDARS School FRPL'!$C$4:$F$2348,3,FALSE)</f>
        <v>8.8599999999999998E-2</v>
      </c>
      <c r="O1653" s="199"/>
      <c r="P1653" s="200"/>
    </row>
    <row r="1654" spans="1:16">
      <c r="A1654" s="112" t="s">
        <v>2359</v>
      </c>
      <c r="B1654" s="112" t="s">
        <v>3047</v>
      </c>
      <c r="C1654" s="106">
        <v>2070</v>
      </c>
      <c r="D1654" s="106" t="s">
        <v>562</v>
      </c>
      <c r="E1654" s="150">
        <v>391.1</v>
      </c>
      <c r="F1654" s="150">
        <v>0</v>
      </c>
      <c r="G1654" s="150">
        <v>0</v>
      </c>
      <c r="H1654" s="150">
        <v>0</v>
      </c>
      <c r="I1654" s="208">
        <f t="shared" si="27"/>
        <v>391.1</v>
      </c>
      <c r="J1654" s="163" t="str">
        <f>VLOOKUP($C1654,'CEDARS School FRPL'!$C$4:$F$2348,4,FALSE)</f>
        <v>Yes</v>
      </c>
      <c r="K1654" s="140"/>
      <c r="L1654" s="140"/>
      <c r="M1654" s="141">
        <f>VLOOKUP($C1654,'CEDARS School FRPL'!$C$4:$F$2348,3,FALSE)</f>
        <v>0.502</v>
      </c>
      <c r="O1654" s="199"/>
      <c r="P1654" s="200"/>
    </row>
    <row r="1655" spans="1:16">
      <c r="A1655" s="112" t="s">
        <v>2359</v>
      </c>
      <c r="B1655" s="112" t="s">
        <v>3047</v>
      </c>
      <c r="C1655" s="106">
        <v>5406</v>
      </c>
      <c r="D1655" s="106" t="s">
        <v>647</v>
      </c>
      <c r="E1655" s="150">
        <v>175.08</v>
      </c>
      <c r="F1655" s="150">
        <v>0.25</v>
      </c>
      <c r="G1655" s="150">
        <v>0</v>
      </c>
      <c r="H1655" s="150">
        <v>0</v>
      </c>
      <c r="I1655" s="208">
        <f t="shared" si="27"/>
        <v>175.33</v>
      </c>
      <c r="J1655" s="163" t="str">
        <f>VLOOKUP($C1655,'CEDARS School FRPL'!$C$4:$F$2348,4,FALSE)</f>
        <v>No</v>
      </c>
      <c r="K1655" s="140"/>
      <c r="L1655" s="140"/>
      <c r="M1655" s="141">
        <f>VLOOKUP($C1655,'CEDARS School FRPL'!$C$4:$F$2348,3,FALSE)</f>
        <v>0.4385</v>
      </c>
      <c r="O1655" s="199"/>
      <c r="P1655" s="200"/>
    </row>
    <row r="1656" spans="1:16">
      <c r="A1656" s="112" t="s">
        <v>2359</v>
      </c>
      <c r="B1656" s="112" t="s">
        <v>3047</v>
      </c>
      <c r="C1656" s="106">
        <v>2209</v>
      </c>
      <c r="D1656" s="106" t="s">
        <v>580</v>
      </c>
      <c r="E1656" s="150">
        <v>572.39</v>
      </c>
      <c r="F1656" s="150">
        <v>0</v>
      </c>
      <c r="G1656" s="150">
        <v>0</v>
      </c>
      <c r="H1656" s="150">
        <v>0</v>
      </c>
      <c r="I1656" s="208">
        <f t="shared" si="27"/>
        <v>572.39</v>
      </c>
      <c r="J1656" s="163" t="str">
        <f>VLOOKUP($C1656,'CEDARS School FRPL'!$C$4:$F$2348,4,FALSE)</f>
        <v>Yes</v>
      </c>
      <c r="K1656" s="140"/>
      <c r="L1656" s="140"/>
      <c r="M1656" s="141">
        <f>VLOOKUP($C1656,'CEDARS School FRPL'!$C$4:$F$2348,3,FALSE)</f>
        <v>0.5615</v>
      </c>
      <c r="O1656" s="199"/>
      <c r="P1656" s="200"/>
    </row>
    <row r="1657" spans="1:16">
      <c r="A1657" s="112" t="s">
        <v>2359</v>
      </c>
      <c r="B1657" s="112" t="s">
        <v>3047</v>
      </c>
      <c r="C1657" s="106">
        <v>2372</v>
      </c>
      <c r="D1657" s="106" t="s">
        <v>592</v>
      </c>
      <c r="E1657" s="150">
        <v>509.9</v>
      </c>
      <c r="F1657" s="150">
        <v>0</v>
      </c>
      <c r="G1657" s="150">
        <v>0</v>
      </c>
      <c r="H1657" s="150">
        <v>0</v>
      </c>
      <c r="I1657" s="208">
        <f t="shared" si="27"/>
        <v>509.9</v>
      </c>
      <c r="J1657" s="163" t="str">
        <f>VLOOKUP($C1657,'CEDARS School FRPL'!$C$4:$F$2348,4,FALSE)</f>
        <v>No</v>
      </c>
      <c r="K1657" s="140"/>
      <c r="L1657" s="140"/>
      <c r="M1657" s="141">
        <f>VLOOKUP($C1657,'CEDARS School FRPL'!$C$4:$F$2348,3,FALSE)</f>
        <v>4.0300000000000002E-2</v>
      </c>
      <c r="O1657" s="199"/>
      <c r="P1657" s="200"/>
    </row>
    <row r="1658" spans="1:16">
      <c r="A1658" s="112" t="s">
        <v>2359</v>
      </c>
      <c r="B1658" s="112" t="s">
        <v>3047</v>
      </c>
      <c r="C1658" s="106">
        <v>5649</v>
      </c>
      <c r="D1658" s="106" t="s">
        <v>556</v>
      </c>
      <c r="E1658" s="150">
        <v>191.35</v>
      </c>
      <c r="F1658" s="150">
        <v>0</v>
      </c>
      <c r="G1658" s="150">
        <v>0</v>
      </c>
      <c r="H1658" s="150">
        <v>0</v>
      </c>
      <c r="I1658" s="208">
        <f t="shared" si="27"/>
        <v>191.35</v>
      </c>
      <c r="J1658" s="163" t="str">
        <f>VLOOKUP($C1658,'CEDARS School FRPL'!$C$4:$F$2348,4,FALSE)</f>
        <v>No</v>
      </c>
      <c r="K1658" s="140"/>
      <c r="L1658" s="140"/>
      <c r="M1658" s="141">
        <f>VLOOKUP($C1658,'CEDARS School FRPL'!$C$4:$F$2348,3,FALSE)</f>
        <v>0.17460000000000001</v>
      </c>
      <c r="O1658" s="199"/>
      <c r="P1658" s="200"/>
    </row>
    <row r="1659" spans="1:16">
      <c r="A1659" s="112" t="s">
        <v>2359</v>
      </c>
      <c r="B1659" s="112" t="s">
        <v>3047</v>
      </c>
      <c r="C1659" s="106">
        <v>5292</v>
      </c>
      <c r="D1659" s="106" t="s">
        <v>644</v>
      </c>
      <c r="E1659" s="150">
        <v>496.3</v>
      </c>
      <c r="F1659" s="150">
        <v>0</v>
      </c>
      <c r="G1659" s="150">
        <v>0</v>
      </c>
      <c r="H1659" s="150">
        <v>0</v>
      </c>
      <c r="I1659" s="208">
        <f t="shared" si="27"/>
        <v>496.3</v>
      </c>
      <c r="J1659" s="163" t="str">
        <f>VLOOKUP($C1659,'CEDARS School FRPL'!$C$4:$F$2348,4,FALSE)</f>
        <v>No</v>
      </c>
      <c r="K1659" s="140"/>
      <c r="L1659" s="140"/>
      <c r="M1659" s="141">
        <f>VLOOKUP($C1659,'CEDARS School FRPL'!$C$4:$F$2348,3,FALSE)</f>
        <v>3.3099999999999997E-2</v>
      </c>
      <c r="O1659" s="199"/>
      <c r="P1659" s="200"/>
    </row>
    <row r="1660" spans="1:16">
      <c r="A1660" s="112" t="s">
        <v>2359</v>
      </c>
      <c r="B1660" s="112" t="s">
        <v>3047</v>
      </c>
      <c r="C1660" s="106">
        <v>2838</v>
      </c>
      <c r="D1660" s="106" t="s">
        <v>603</v>
      </c>
      <c r="E1660" s="150">
        <v>521.9</v>
      </c>
      <c r="F1660" s="150">
        <v>0</v>
      </c>
      <c r="G1660" s="150">
        <v>0</v>
      </c>
      <c r="H1660" s="150">
        <v>0</v>
      </c>
      <c r="I1660" s="208">
        <f t="shared" si="27"/>
        <v>521.9</v>
      </c>
      <c r="J1660" s="163" t="str">
        <f>VLOOKUP($C1660,'CEDARS School FRPL'!$C$4:$F$2348,4,FALSE)</f>
        <v>No</v>
      </c>
      <c r="K1660" s="140"/>
      <c r="L1660" s="140"/>
      <c r="M1660" s="141">
        <f>VLOOKUP($C1660,'CEDARS School FRPL'!$C$4:$F$2348,3,FALSE)</f>
        <v>5.2600000000000001E-2</v>
      </c>
      <c r="O1660" s="199"/>
      <c r="P1660" s="200"/>
    </row>
    <row r="1661" spans="1:16">
      <c r="A1661" s="112" t="s">
        <v>2359</v>
      </c>
      <c r="B1661" s="112" t="s">
        <v>3047</v>
      </c>
      <c r="C1661" s="106">
        <v>5487</v>
      </c>
      <c r="D1661" s="106" t="s">
        <v>2759</v>
      </c>
      <c r="E1661" s="150">
        <v>182.21</v>
      </c>
      <c r="F1661" s="150">
        <v>0</v>
      </c>
      <c r="G1661" s="150">
        <v>0</v>
      </c>
      <c r="H1661" s="150">
        <v>0</v>
      </c>
      <c r="I1661" s="208">
        <f t="shared" si="27"/>
        <v>182.21</v>
      </c>
      <c r="J1661" s="163" t="str">
        <f>VLOOKUP($C1661,'CEDARS School FRPL'!$C$4:$F$2348,4,FALSE)</f>
        <v>No</v>
      </c>
      <c r="K1661" s="140"/>
      <c r="L1661" s="140"/>
      <c r="M1661" s="141">
        <f>VLOOKUP($C1661,'CEDARS School FRPL'!$C$4:$F$2348,3,FALSE)</f>
        <v>0.16589999999999999</v>
      </c>
      <c r="O1661" s="199"/>
      <c r="P1661" s="200"/>
    </row>
    <row r="1662" spans="1:16">
      <c r="A1662" s="112" t="s">
        <v>2359</v>
      </c>
      <c r="B1662" s="112" t="s">
        <v>3047</v>
      </c>
      <c r="C1662" s="106">
        <v>3096</v>
      </c>
      <c r="D1662" s="106" t="s">
        <v>611</v>
      </c>
      <c r="E1662" s="150">
        <v>1009.75</v>
      </c>
      <c r="F1662" s="150">
        <v>122.48</v>
      </c>
      <c r="G1662" s="150">
        <v>0</v>
      </c>
      <c r="H1662" s="150">
        <v>0</v>
      </c>
      <c r="I1662" s="208">
        <f t="shared" si="27"/>
        <v>1132.23</v>
      </c>
      <c r="J1662" s="163" t="str">
        <f>VLOOKUP($C1662,'CEDARS School FRPL'!$C$4:$F$2348,4,FALSE)</f>
        <v>Yes</v>
      </c>
      <c r="K1662" s="140"/>
      <c r="L1662" s="140"/>
      <c r="M1662" s="141">
        <f>VLOOKUP($C1662,'CEDARS School FRPL'!$C$4:$F$2348,3,FALSE)</f>
        <v>0.61460000000000004</v>
      </c>
      <c r="O1662" s="199"/>
      <c r="P1662" s="200"/>
    </row>
    <row r="1663" spans="1:16">
      <c r="A1663" s="112" t="s">
        <v>2359</v>
      </c>
      <c r="B1663" s="112" t="s">
        <v>3047</v>
      </c>
      <c r="C1663" s="106">
        <v>2392</v>
      </c>
      <c r="D1663" s="106" t="s">
        <v>593</v>
      </c>
      <c r="E1663" s="150">
        <v>789.6</v>
      </c>
      <c r="F1663" s="150">
        <v>107.36</v>
      </c>
      <c r="G1663" s="150">
        <v>0</v>
      </c>
      <c r="H1663" s="150">
        <v>0.98</v>
      </c>
      <c r="I1663" s="208">
        <f t="shared" si="27"/>
        <v>897.94</v>
      </c>
      <c r="J1663" s="163" t="str">
        <f>VLOOKUP($C1663,'CEDARS School FRPL'!$C$4:$F$2348,4,FALSE)</f>
        <v>Yes</v>
      </c>
      <c r="K1663" s="140"/>
      <c r="L1663" s="140"/>
      <c r="M1663" s="141">
        <f>VLOOKUP($C1663,'CEDARS School FRPL'!$C$4:$F$2348,3,FALSE)</f>
        <v>0.53869999999999996</v>
      </c>
      <c r="O1663" s="199"/>
      <c r="P1663" s="200"/>
    </row>
    <row r="1664" spans="1:16">
      <c r="A1664" s="112" t="s">
        <v>2359</v>
      </c>
      <c r="B1664" s="112" t="s">
        <v>3047</v>
      </c>
      <c r="C1664" s="106">
        <v>2199</v>
      </c>
      <c r="D1664" s="106" t="s">
        <v>578</v>
      </c>
      <c r="E1664" s="150">
        <v>312.60000000000002</v>
      </c>
      <c r="F1664" s="150">
        <v>0</v>
      </c>
      <c r="G1664" s="150">
        <v>0</v>
      </c>
      <c r="H1664" s="150">
        <v>0</v>
      </c>
      <c r="I1664" s="208">
        <f t="shared" si="27"/>
        <v>312.60000000000002</v>
      </c>
      <c r="J1664" s="163" t="str">
        <f>VLOOKUP($C1664,'CEDARS School FRPL'!$C$4:$F$2348,4,FALSE)</f>
        <v>Yes</v>
      </c>
      <c r="K1664" s="140"/>
      <c r="L1664" s="140"/>
      <c r="M1664" s="141">
        <f>VLOOKUP($C1664,'CEDARS School FRPL'!$C$4:$F$2348,3,FALSE)</f>
        <v>0.6855</v>
      </c>
      <c r="O1664" s="199"/>
      <c r="P1664" s="200"/>
    </row>
    <row r="1665" spans="1:16">
      <c r="A1665" s="112" t="s">
        <v>2359</v>
      </c>
      <c r="B1665" s="112" t="s">
        <v>3047</v>
      </c>
      <c r="C1665" s="106">
        <v>2450</v>
      </c>
      <c r="D1665" s="106" t="s">
        <v>596</v>
      </c>
      <c r="E1665" s="150">
        <v>361.4</v>
      </c>
      <c r="F1665" s="150">
        <v>0</v>
      </c>
      <c r="G1665" s="150">
        <v>0</v>
      </c>
      <c r="H1665" s="150">
        <v>0</v>
      </c>
      <c r="I1665" s="208">
        <f t="shared" si="27"/>
        <v>361.4</v>
      </c>
      <c r="J1665" s="163" t="str">
        <f>VLOOKUP($C1665,'CEDARS School FRPL'!$C$4:$F$2348,4,FALSE)</f>
        <v>No</v>
      </c>
      <c r="K1665" s="140"/>
      <c r="L1665" s="140"/>
      <c r="M1665" s="141">
        <f>VLOOKUP($C1665,'CEDARS School FRPL'!$C$4:$F$2348,3,FALSE)</f>
        <v>0.1153</v>
      </c>
      <c r="O1665" s="199"/>
      <c r="P1665" s="200"/>
    </row>
    <row r="1666" spans="1:16">
      <c r="A1666" s="112" t="s">
        <v>2359</v>
      </c>
      <c r="B1666" s="112" t="s">
        <v>3047</v>
      </c>
      <c r="C1666" s="106">
        <v>2839</v>
      </c>
      <c r="D1666" s="106" t="s">
        <v>604</v>
      </c>
      <c r="E1666" s="150">
        <v>877.95</v>
      </c>
      <c r="F1666" s="150">
        <v>0</v>
      </c>
      <c r="G1666" s="150">
        <v>0</v>
      </c>
      <c r="H1666" s="150">
        <v>0</v>
      </c>
      <c r="I1666" s="208">
        <f t="shared" si="27"/>
        <v>877.95</v>
      </c>
      <c r="J1666" s="163" t="str">
        <f>VLOOKUP($C1666,'CEDARS School FRPL'!$C$4:$F$2348,4,FALSE)</f>
        <v>Yes</v>
      </c>
      <c r="K1666" s="140"/>
      <c r="L1666" s="140"/>
      <c r="M1666" s="141">
        <f>VLOOKUP($C1666,'CEDARS School FRPL'!$C$4:$F$2348,3,FALSE)</f>
        <v>0.65349999999999997</v>
      </c>
      <c r="O1666" s="199"/>
      <c r="P1666" s="200"/>
    </row>
    <row r="1667" spans="1:16">
      <c r="A1667" s="112" t="s">
        <v>2359</v>
      </c>
      <c r="B1667" s="112" t="s">
        <v>3047</v>
      </c>
      <c r="C1667" s="106">
        <v>3803</v>
      </c>
      <c r="D1667" s="106" t="s">
        <v>630</v>
      </c>
      <c r="E1667" s="150">
        <v>306.5</v>
      </c>
      <c r="F1667" s="150">
        <v>0</v>
      </c>
      <c r="G1667" s="150">
        <v>0</v>
      </c>
      <c r="H1667" s="150">
        <v>0.69</v>
      </c>
      <c r="I1667" s="208">
        <f t="shared" si="27"/>
        <v>307.19</v>
      </c>
      <c r="J1667" s="163" t="str">
        <f>VLOOKUP($C1667,'CEDARS School FRPL'!$C$4:$F$2348,4,FALSE)</f>
        <v>Yes</v>
      </c>
      <c r="K1667" s="140"/>
      <c r="L1667" s="140"/>
      <c r="M1667" s="141">
        <f>VLOOKUP($C1667,'CEDARS School FRPL'!$C$4:$F$2348,3,FALSE)</f>
        <v>0.57179999999999997</v>
      </c>
      <c r="O1667" s="199"/>
      <c r="P1667" s="200"/>
    </row>
    <row r="1668" spans="1:16">
      <c r="A1668" s="112" t="s">
        <v>2359</v>
      </c>
      <c r="B1668" s="112" t="s">
        <v>3047</v>
      </c>
      <c r="C1668" s="106">
        <v>5488</v>
      </c>
      <c r="D1668" s="106" t="s">
        <v>2760</v>
      </c>
      <c r="E1668" s="150">
        <v>210.11</v>
      </c>
      <c r="F1668" s="150">
        <v>0</v>
      </c>
      <c r="G1668" s="150">
        <v>0</v>
      </c>
      <c r="H1668" s="150">
        <v>0</v>
      </c>
      <c r="I1668" s="208">
        <f t="shared" ref="I1668:I1731" si="28">SUM(E1668:H1668)</f>
        <v>210.11</v>
      </c>
      <c r="J1668" s="163" t="str">
        <f>VLOOKUP($C1668,'CEDARS School FRPL'!$C$4:$F$2348,4,FALSE)</f>
        <v>No</v>
      </c>
      <c r="K1668" s="140"/>
      <c r="L1668" s="140"/>
      <c r="M1668" s="141">
        <f>VLOOKUP($C1668,'CEDARS School FRPL'!$C$4:$F$2348,3,FALSE)</f>
        <v>2.76E-2</v>
      </c>
      <c r="O1668" s="199"/>
      <c r="P1668" s="200"/>
    </row>
    <row r="1669" spans="1:16">
      <c r="A1669" s="112" t="s">
        <v>2359</v>
      </c>
      <c r="B1669" s="112" t="s">
        <v>3047</v>
      </c>
      <c r="C1669" s="106">
        <v>2321</v>
      </c>
      <c r="D1669" s="106" t="s">
        <v>588</v>
      </c>
      <c r="E1669" s="150">
        <v>252.2</v>
      </c>
      <c r="F1669" s="150">
        <v>0</v>
      </c>
      <c r="G1669" s="150">
        <v>0</v>
      </c>
      <c r="H1669" s="150">
        <v>0.22999999999999998</v>
      </c>
      <c r="I1669" s="208">
        <f t="shared" si="28"/>
        <v>252.42999999999998</v>
      </c>
      <c r="J1669" s="163" t="str">
        <f>VLOOKUP($C1669,'CEDARS School FRPL'!$C$4:$F$2348,4,FALSE)</f>
        <v>Yes</v>
      </c>
      <c r="K1669" s="140"/>
      <c r="L1669" s="140"/>
      <c r="M1669" s="141">
        <f>VLOOKUP($C1669,'CEDARS School FRPL'!$C$4:$F$2348,3,FALSE)</f>
        <v>0.60170000000000001</v>
      </c>
      <c r="O1669" s="199"/>
      <c r="P1669" s="200"/>
    </row>
    <row r="1670" spans="1:16">
      <c r="A1670" s="112" t="s">
        <v>2359</v>
      </c>
      <c r="B1670" s="112" t="s">
        <v>3047</v>
      </c>
      <c r="C1670" s="106">
        <v>2729</v>
      </c>
      <c r="D1670" s="106" t="s">
        <v>600</v>
      </c>
      <c r="E1670" s="150">
        <v>1101.48</v>
      </c>
      <c r="F1670" s="150">
        <v>0</v>
      </c>
      <c r="G1670" s="150">
        <v>0</v>
      </c>
      <c r="H1670" s="150">
        <v>0</v>
      </c>
      <c r="I1670" s="208">
        <f t="shared" si="28"/>
        <v>1101.48</v>
      </c>
      <c r="J1670" s="163" t="str">
        <f>VLOOKUP($C1670,'CEDARS School FRPL'!$C$4:$F$2348,4,FALSE)</f>
        <v>No</v>
      </c>
      <c r="K1670" s="140"/>
      <c r="L1670" s="140"/>
      <c r="M1670" s="141">
        <f>VLOOKUP($C1670,'CEDARS School FRPL'!$C$4:$F$2348,3,FALSE)</f>
        <v>0.13339999999999999</v>
      </c>
      <c r="O1670" s="199"/>
      <c r="P1670" s="200"/>
    </row>
    <row r="1671" spans="1:16">
      <c r="A1671" s="112" t="s">
        <v>2359</v>
      </c>
      <c r="B1671" s="112" t="s">
        <v>3047</v>
      </c>
      <c r="C1671" s="106">
        <v>2118</v>
      </c>
      <c r="D1671" s="106" t="s">
        <v>567</v>
      </c>
      <c r="E1671" s="150">
        <v>342.2</v>
      </c>
      <c r="F1671" s="150">
        <v>0</v>
      </c>
      <c r="G1671" s="150">
        <v>0</v>
      </c>
      <c r="H1671" s="150">
        <v>0.38</v>
      </c>
      <c r="I1671" s="208">
        <f t="shared" si="28"/>
        <v>342.58</v>
      </c>
      <c r="J1671" s="163" t="str">
        <f>VLOOKUP($C1671,'CEDARS School FRPL'!$C$4:$F$2348,4,FALSE)</f>
        <v>Yes</v>
      </c>
      <c r="K1671" s="132"/>
      <c r="L1671" s="132"/>
      <c r="M1671" s="141">
        <f>VLOOKUP($C1671,'CEDARS School FRPL'!$C$4:$F$2348,3,FALSE)</f>
        <v>0.63939999999999997</v>
      </c>
      <c r="O1671" s="199"/>
      <c r="P1671" s="200"/>
    </row>
    <row r="1672" spans="1:16">
      <c r="A1672" s="112" t="s">
        <v>2359</v>
      </c>
      <c r="B1672" s="112" t="s">
        <v>3047</v>
      </c>
      <c r="C1672" s="106">
        <v>3518</v>
      </c>
      <c r="D1672" s="106" t="s">
        <v>623</v>
      </c>
      <c r="E1672" s="150">
        <v>450.87</v>
      </c>
      <c r="F1672" s="150">
        <v>0</v>
      </c>
      <c r="G1672" s="150">
        <v>0</v>
      </c>
      <c r="H1672" s="150">
        <v>0</v>
      </c>
      <c r="I1672" s="208">
        <f t="shared" si="28"/>
        <v>450.87</v>
      </c>
      <c r="J1672" s="163" t="str">
        <f>VLOOKUP($C1672,'CEDARS School FRPL'!$C$4:$F$2348,4,FALSE)</f>
        <v>No</v>
      </c>
      <c r="K1672" s="140"/>
      <c r="L1672" s="140"/>
      <c r="M1672" s="141">
        <f>VLOOKUP($C1672,'CEDARS School FRPL'!$C$4:$F$2348,3,FALSE)</f>
        <v>0.13589999999999999</v>
      </c>
      <c r="O1672" s="199"/>
      <c r="P1672" s="200"/>
    </row>
    <row r="1673" spans="1:16">
      <c r="A1673" s="112" t="s">
        <v>2359</v>
      </c>
      <c r="B1673" s="112" t="s">
        <v>3047</v>
      </c>
      <c r="C1673" s="106">
        <v>2182</v>
      </c>
      <c r="D1673" s="106" t="s">
        <v>576</v>
      </c>
      <c r="E1673" s="150">
        <v>1118.6400000000001</v>
      </c>
      <c r="F1673" s="150">
        <v>93.27</v>
      </c>
      <c r="G1673" s="150">
        <v>0</v>
      </c>
      <c r="H1673" s="150">
        <v>0.23</v>
      </c>
      <c r="I1673" s="208">
        <f t="shared" si="28"/>
        <v>1212.1400000000001</v>
      </c>
      <c r="J1673" s="163" t="str">
        <f>VLOOKUP($C1673,'CEDARS School FRPL'!$C$4:$F$2348,4,FALSE)</f>
        <v>Yes</v>
      </c>
      <c r="K1673" s="140"/>
      <c r="L1673" s="140"/>
      <c r="M1673" s="141">
        <f>VLOOKUP($C1673,'CEDARS School FRPL'!$C$4:$F$2348,3,FALSE)</f>
        <v>0.629</v>
      </c>
      <c r="O1673" s="199"/>
      <c r="P1673" s="200"/>
    </row>
    <row r="1674" spans="1:16">
      <c r="A1674" s="112" t="s">
        <v>2359</v>
      </c>
      <c r="B1674" s="112" t="s">
        <v>3047</v>
      </c>
      <c r="C1674" s="106">
        <v>2090</v>
      </c>
      <c r="D1674" s="106" t="s">
        <v>565</v>
      </c>
      <c r="E1674" s="150">
        <v>489.4</v>
      </c>
      <c r="F1674" s="150">
        <v>0</v>
      </c>
      <c r="G1674" s="150">
        <v>0</v>
      </c>
      <c r="H1674" s="150">
        <v>0</v>
      </c>
      <c r="I1674" s="208">
        <f t="shared" si="28"/>
        <v>489.4</v>
      </c>
      <c r="J1674" s="163" t="str">
        <f>VLOOKUP($C1674,'CEDARS School FRPL'!$C$4:$F$2348,4,FALSE)</f>
        <v>No</v>
      </c>
      <c r="K1674" s="140"/>
      <c r="L1674" s="140"/>
      <c r="M1674" s="141">
        <f>VLOOKUP($C1674,'CEDARS School FRPL'!$C$4:$F$2348,3,FALSE)</f>
        <v>4.9700000000000001E-2</v>
      </c>
      <c r="O1674" s="199"/>
      <c r="P1674" s="200"/>
    </row>
    <row r="1675" spans="1:16">
      <c r="A1675" s="112" t="s">
        <v>2359</v>
      </c>
      <c r="B1675" s="112" t="s">
        <v>3047</v>
      </c>
      <c r="C1675" s="106">
        <v>2306</v>
      </c>
      <c r="D1675" s="106" t="s">
        <v>586</v>
      </c>
      <c r="E1675" s="150">
        <v>1499.75</v>
      </c>
      <c r="F1675" s="150">
        <v>183.82</v>
      </c>
      <c r="G1675" s="150">
        <v>0</v>
      </c>
      <c r="H1675" s="150">
        <v>0.53</v>
      </c>
      <c r="I1675" s="208">
        <f t="shared" si="28"/>
        <v>1684.1</v>
      </c>
      <c r="J1675" s="163" t="str">
        <f>VLOOKUP($C1675,'CEDARS School FRPL'!$C$4:$F$2348,4,FALSE)</f>
        <v>No</v>
      </c>
      <c r="K1675" s="140"/>
      <c r="L1675" s="140"/>
      <c r="M1675" s="141">
        <f>VLOOKUP($C1675,'CEDARS School FRPL'!$C$4:$F$2348,3,FALSE)</f>
        <v>0.29880000000000001</v>
      </c>
      <c r="O1675" s="199"/>
      <c r="P1675" s="200"/>
    </row>
    <row r="1676" spans="1:16">
      <c r="A1676" s="112" t="s">
        <v>2359</v>
      </c>
      <c r="B1676" s="112" t="s">
        <v>3047</v>
      </c>
      <c r="C1676" s="106">
        <v>2139</v>
      </c>
      <c r="D1676" s="106" t="s">
        <v>571</v>
      </c>
      <c r="E1676" s="150">
        <v>364.7</v>
      </c>
      <c r="F1676" s="150">
        <v>0</v>
      </c>
      <c r="G1676" s="150">
        <v>0</v>
      </c>
      <c r="H1676" s="150">
        <v>0</v>
      </c>
      <c r="I1676" s="208">
        <f t="shared" si="28"/>
        <v>364.7</v>
      </c>
      <c r="J1676" s="163" t="str">
        <f>VLOOKUP($C1676,'CEDARS School FRPL'!$C$4:$F$2348,4,FALSE)</f>
        <v>No</v>
      </c>
      <c r="K1676" s="140"/>
      <c r="L1676" s="140"/>
      <c r="M1676" s="141">
        <f>VLOOKUP($C1676,'CEDARS School FRPL'!$C$4:$F$2348,3,FALSE)</f>
        <v>0.1462</v>
      </c>
      <c r="O1676" s="199"/>
      <c r="P1676" s="200"/>
    </row>
    <row r="1677" spans="1:16">
      <c r="A1677" s="112" t="s">
        <v>2359</v>
      </c>
      <c r="B1677" s="112" t="s">
        <v>3047</v>
      </c>
      <c r="C1677" s="106">
        <v>3429</v>
      </c>
      <c r="D1677" s="106" t="s">
        <v>619</v>
      </c>
      <c r="E1677" s="150">
        <v>593.20000000000005</v>
      </c>
      <c r="F1677" s="150">
        <v>0</v>
      </c>
      <c r="G1677" s="150">
        <v>0</v>
      </c>
      <c r="H1677" s="150">
        <v>0</v>
      </c>
      <c r="I1677" s="208">
        <f t="shared" si="28"/>
        <v>593.20000000000005</v>
      </c>
      <c r="J1677" s="163" t="str">
        <f>VLOOKUP($C1677,'CEDARS School FRPL'!$C$4:$F$2348,4,FALSE)</f>
        <v>No</v>
      </c>
      <c r="K1677" s="140"/>
      <c r="L1677" s="140"/>
      <c r="M1677" s="141">
        <f>VLOOKUP($C1677,'CEDARS School FRPL'!$C$4:$F$2348,3,FALSE)</f>
        <v>7.8399999999999997E-2</v>
      </c>
      <c r="O1677" s="199"/>
      <c r="P1677" s="200"/>
    </row>
    <row r="1678" spans="1:16">
      <c r="A1678" s="112" t="s">
        <v>2359</v>
      </c>
      <c r="B1678" s="112" t="s">
        <v>3047</v>
      </c>
      <c r="C1678" s="106">
        <v>3378</v>
      </c>
      <c r="D1678" s="106" t="s">
        <v>617</v>
      </c>
      <c r="E1678" s="150">
        <v>300.7</v>
      </c>
      <c r="F1678" s="150">
        <v>0</v>
      </c>
      <c r="G1678" s="150">
        <v>0</v>
      </c>
      <c r="H1678" s="150">
        <v>0.38</v>
      </c>
      <c r="I1678" s="208">
        <f t="shared" si="28"/>
        <v>301.08</v>
      </c>
      <c r="J1678" s="163" t="str">
        <f>VLOOKUP($C1678,'CEDARS School FRPL'!$C$4:$F$2348,4,FALSE)</f>
        <v>Yes</v>
      </c>
      <c r="K1678" s="140"/>
      <c r="L1678" s="140"/>
      <c r="M1678" s="141">
        <f>VLOOKUP($C1678,'CEDARS School FRPL'!$C$4:$F$2348,3,FALSE)</f>
        <v>0.53190000000000004</v>
      </c>
      <c r="O1678" s="199"/>
      <c r="P1678" s="200"/>
    </row>
    <row r="1679" spans="1:16">
      <c r="A1679" s="112" t="s">
        <v>2359</v>
      </c>
      <c r="B1679" s="112" t="s">
        <v>3047</v>
      </c>
      <c r="C1679" s="106">
        <v>2061</v>
      </c>
      <c r="D1679" s="106" t="s">
        <v>559</v>
      </c>
      <c r="E1679" s="150">
        <v>345.04</v>
      </c>
      <c r="F1679" s="150">
        <v>0</v>
      </c>
      <c r="G1679" s="150">
        <v>0</v>
      </c>
      <c r="H1679" s="150">
        <v>0</v>
      </c>
      <c r="I1679" s="208">
        <f t="shared" si="28"/>
        <v>345.04</v>
      </c>
      <c r="J1679" s="163" t="str">
        <f>VLOOKUP($C1679,'CEDARS School FRPL'!$C$4:$F$2348,4,FALSE)</f>
        <v>No</v>
      </c>
      <c r="K1679" s="140"/>
      <c r="L1679" s="140"/>
      <c r="M1679" s="141">
        <f>VLOOKUP($C1679,'CEDARS School FRPL'!$C$4:$F$2348,3,FALSE)</f>
        <v>9.74E-2</v>
      </c>
      <c r="O1679" s="199"/>
      <c r="P1679" s="200"/>
    </row>
    <row r="1680" spans="1:16">
      <c r="A1680" s="112" t="s">
        <v>2359</v>
      </c>
      <c r="B1680" s="112" t="s">
        <v>3047</v>
      </c>
      <c r="C1680" s="106">
        <v>2123</v>
      </c>
      <c r="D1680" s="106" t="s">
        <v>569</v>
      </c>
      <c r="E1680" s="150">
        <v>302.8</v>
      </c>
      <c r="F1680" s="150">
        <v>0</v>
      </c>
      <c r="G1680" s="150">
        <v>0</v>
      </c>
      <c r="H1680" s="150">
        <v>0</v>
      </c>
      <c r="I1680" s="208">
        <f t="shared" si="28"/>
        <v>302.8</v>
      </c>
      <c r="J1680" s="163" t="str">
        <f>VLOOKUP($C1680,'CEDARS School FRPL'!$C$4:$F$2348,4,FALSE)</f>
        <v>No</v>
      </c>
      <c r="K1680" s="140"/>
      <c r="L1680" s="140"/>
      <c r="M1680" s="141">
        <f>VLOOKUP($C1680,'CEDARS School FRPL'!$C$4:$F$2348,3,FALSE)</f>
        <v>0.1106</v>
      </c>
      <c r="O1680" s="199"/>
      <c r="P1680" s="200"/>
    </row>
    <row r="1681" spans="1:16">
      <c r="A1681" s="112" t="s">
        <v>2359</v>
      </c>
      <c r="B1681" s="112" t="s">
        <v>3047</v>
      </c>
      <c r="C1681" s="106">
        <v>2371</v>
      </c>
      <c r="D1681" s="106" t="s">
        <v>591</v>
      </c>
      <c r="E1681" s="150">
        <v>1024.49</v>
      </c>
      <c r="F1681" s="150">
        <v>0</v>
      </c>
      <c r="G1681" s="150">
        <v>0</v>
      </c>
      <c r="H1681" s="150">
        <v>0</v>
      </c>
      <c r="I1681" s="208">
        <f t="shared" si="28"/>
        <v>1024.49</v>
      </c>
      <c r="J1681" s="163" t="str">
        <f>VLOOKUP($C1681,'CEDARS School FRPL'!$C$4:$F$2348,4,FALSE)</f>
        <v>No</v>
      </c>
      <c r="K1681" s="140"/>
      <c r="L1681" s="140"/>
      <c r="M1681" s="141">
        <f>VLOOKUP($C1681,'CEDARS School FRPL'!$C$4:$F$2348,3,FALSE)</f>
        <v>8.7400000000000005E-2</v>
      </c>
      <c r="O1681" s="199"/>
      <c r="P1681" s="200"/>
    </row>
    <row r="1682" spans="1:16">
      <c r="A1682" s="112" t="s">
        <v>2359</v>
      </c>
      <c r="B1682" s="112" t="s">
        <v>3047</v>
      </c>
      <c r="C1682" s="106">
        <v>4248</v>
      </c>
      <c r="D1682" s="106" t="s">
        <v>637</v>
      </c>
      <c r="E1682" s="150">
        <v>417.3</v>
      </c>
      <c r="F1682" s="150">
        <v>0</v>
      </c>
      <c r="G1682" s="150">
        <v>0</v>
      </c>
      <c r="H1682" s="150">
        <v>0.69</v>
      </c>
      <c r="I1682" s="208">
        <f t="shared" si="28"/>
        <v>417.99</v>
      </c>
      <c r="J1682" s="163" t="str">
        <f>VLOOKUP($C1682,'CEDARS School FRPL'!$C$4:$F$2348,4,FALSE)</f>
        <v>No</v>
      </c>
      <c r="K1682" s="140"/>
      <c r="L1682" s="140"/>
      <c r="M1682" s="141">
        <f>VLOOKUP($C1682,'CEDARS School FRPL'!$C$4:$F$2348,3,FALSE)</f>
        <v>0.40379999999999999</v>
      </c>
      <c r="O1682" s="199"/>
      <c r="P1682" s="200"/>
    </row>
    <row r="1683" spans="1:16">
      <c r="A1683" s="112" t="s">
        <v>2359</v>
      </c>
      <c r="B1683" s="112" t="s">
        <v>3047</v>
      </c>
      <c r="C1683" s="106">
        <v>5175</v>
      </c>
      <c r="D1683" s="106" t="s">
        <v>639</v>
      </c>
      <c r="E1683" s="150">
        <v>740.9</v>
      </c>
      <c r="F1683" s="150">
        <v>0</v>
      </c>
      <c r="G1683" s="150">
        <v>0</v>
      </c>
      <c r="H1683" s="150">
        <v>0</v>
      </c>
      <c r="I1683" s="208">
        <f t="shared" si="28"/>
        <v>740.9</v>
      </c>
      <c r="J1683" s="163" t="str">
        <f>VLOOKUP($C1683,'CEDARS School FRPL'!$C$4:$F$2348,4,FALSE)</f>
        <v>No</v>
      </c>
      <c r="K1683" s="140"/>
      <c r="L1683" s="140"/>
      <c r="M1683" s="141">
        <f>VLOOKUP($C1683,'CEDARS School FRPL'!$C$4:$F$2348,3,FALSE)</f>
        <v>0.17050000000000001</v>
      </c>
      <c r="O1683" s="199"/>
      <c r="P1683" s="200"/>
    </row>
    <row r="1684" spans="1:16">
      <c r="A1684" s="112" t="s">
        <v>2359</v>
      </c>
      <c r="B1684" s="112" t="s">
        <v>3047</v>
      </c>
      <c r="C1684" s="106">
        <v>2269</v>
      </c>
      <c r="D1684" s="106" t="s">
        <v>584</v>
      </c>
      <c r="E1684" s="150">
        <v>304.10000000000002</v>
      </c>
      <c r="F1684" s="150">
        <v>0</v>
      </c>
      <c r="G1684" s="150">
        <v>0</v>
      </c>
      <c r="H1684" s="150">
        <v>0</v>
      </c>
      <c r="I1684" s="208">
        <f t="shared" si="28"/>
        <v>304.10000000000002</v>
      </c>
      <c r="J1684" s="163" t="str">
        <f>VLOOKUP($C1684,'CEDARS School FRPL'!$C$4:$F$2348,4,FALSE)</f>
        <v>Yes</v>
      </c>
      <c r="K1684" s="140"/>
      <c r="L1684" s="140"/>
      <c r="M1684" s="141">
        <f>VLOOKUP($C1684,'CEDARS School FRPL'!$C$4:$F$2348,3,FALSE)</f>
        <v>0.62370000000000003</v>
      </c>
      <c r="O1684" s="199"/>
      <c r="P1684" s="200"/>
    </row>
    <row r="1685" spans="1:16">
      <c r="A1685" s="112" t="s">
        <v>2359</v>
      </c>
      <c r="B1685" s="112" t="s">
        <v>3047</v>
      </c>
      <c r="C1685" s="106">
        <v>3276</v>
      </c>
      <c r="D1685" s="106" t="s">
        <v>614</v>
      </c>
      <c r="E1685" s="150">
        <v>1309.5899999999999</v>
      </c>
      <c r="F1685" s="150">
        <v>102.83</v>
      </c>
      <c r="G1685" s="150">
        <v>0</v>
      </c>
      <c r="H1685" s="150">
        <v>0.97</v>
      </c>
      <c r="I1685" s="208">
        <f t="shared" si="28"/>
        <v>1413.3899999999999</v>
      </c>
      <c r="J1685" s="163" t="str">
        <f>VLOOKUP($C1685,'CEDARS School FRPL'!$C$4:$F$2348,4,FALSE)</f>
        <v>No</v>
      </c>
      <c r="K1685" s="140"/>
      <c r="L1685" s="140"/>
      <c r="M1685" s="141">
        <f>VLOOKUP($C1685,'CEDARS School FRPL'!$C$4:$F$2348,3,FALSE)</f>
        <v>0.26910000000000001</v>
      </c>
      <c r="O1685" s="199"/>
      <c r="P1685" s="200"/>
    </row>
    <row r="1686" spans="1:16">
      <c r="A1686" s="112" t="s">
        <v>2359</v>
      </c>
      <c r="B1686" s="112" t="s">
        <v>3047</v>
      </c>
      <c r="C1686" s="106">
        <v>5405</v>
      </c>
      <c r="D1686" s="106" t="s">
        <v>646</v>
      </c>
      <c r="E1686" s="150">
        <v>0</v>
      </c>
      <c r="F1686" s="150">
        <v>0</v>
      </c>
      <c r="G1686" s="150">
        <v>84.38</v>
      </c>
      <c r="H1686" s="150">
        <v>0</v>
      </c>
      <c r="I1686" s="208">
        <f t="shared" si="28"/>
        <v>84.38</v>
      </c>
      <c r="J1686" s="163" t="str">
        <f>VLOOKUP($C1686,'CEDARS School FRPL'!$C$4:$F$2348,4,FALSE)</f>
        <v>Yes</v>
      </c>
      <c r="K1686" s="140"/>
      <c r="L1686" s="140"/>
      <c r="M1686" s="141">
        <f>VLOOKUP($C1686,'CEDARS School FRPL'!$C$4:$F$2348,3,FALSE)</f>
        <v>0.56669999999999998</v>
      </c>
      <c r="O1686" s="199"/>
      <c r="P1686" s="200"/>
    </row>
    <row r="1687" spans="1:16">
      <c r="A1687" s="112" t="s">
        <v>2359</v>
      </c>
      <c r="B1687" s="112" t="s">
        <v>3047</v>
      </c>
      <c r="C1687" s="106">
        <v>1635</v>
      </c>
      <c r="D1687" s="106" t="s">
        <v>555</v>
      </c>
      <c r="E1687" s="150">
        <v>333.38</v>
      </c>
      <c r="F1687" s="150">
        <v>3.92</v>
      </c>
      <c r="G1687" s="150">
        <v>0</v>
      </c>
      <c r="H1687" s="150">
        <v>0</v>
      </c>
      <c r="I1687" s="208">
        <f t="shared" si="28"/>
        <v>337.3</v>
      </c>
      <c r="J1687" s="163" t="str">
        <f>VLOOKUP($C1687,'CEDARS School FRPL'!$C$4:$F$2348,4,FALSE)</f>
        <v>Yes</v>
      </c>
      <c r="K1687" s="140"/>
      <c r="L1687" s="140"/>
      <c r="M1687" s="141">
        <f>VLOOKUP($C1687,'CEDARS School FRPL'!$C$4:$F$2348,3,FALSE)</f>
        <v>0.72829999999999995</v>
      </c>
      <c r="O1687" s="199"/>
      <c r="P1687" s="200"/>
    </row>
    <row r="1688" spans="1:16">
      <c r="A1688" s="112" t="s">
        <v>2359</v>
      </c>
      <c r="B1688" s="112" t="s">
        <v>3047</v>
      </c>
      <c r="C1688" s="106">
        <v>5351</v>
      </c>
      <c r="D1688" s="106" t="s">
        <v>645</v>
      </c>
      <c r="E1688" s="150">
        <v>1001.98</v>
      </c>
      <c r="F1688" s="150">
        <v>0</v>
      </c>
      <c r="G1688" s="150">
        <v>0</v>
      </c>
      <c r="H1688" s="150">
        <v>0</v>
      </c>
      <c r="I1688" s="208">
        <f t="shared" si="28"/>
        <v>1001.98</v>
      </c>
      <c r="J1688" s="163" t="str">
        <f>VLOOKUP($C1688,'CEDARS School FRPL'!$C$4:$F$2348,4,FALSE)</f>
        <v>No</v>
      </c>
      <c r="K1688" s="140"/>
      <c r="L1688" s="140"/>
      <c r="M1688" s="141">
        <f>VLOOKUP($C1688,'CEDARS School FRPL'!$C$4:$F$2348,3,FALSE)</f>
        <v>0.28239999999999998</v>
      </c>
      <c r="O1688" s="199"/>
      <c r="P1688" s="200"/>
    </row>
    <row r="1689" spans="1:16">
      <c r="A1689" s="112" t="s">
        <v>2359</v>
      </c>
      <c r="B1689" s="112" t="s">
        <v>3047</v>
      </c>
      <c r="C1689" s="106">
        <v>2063</v>
      </c>
      <c r="D1689" s="106" t="s">
        <v>560</v>
      </c>
      <c r="E1689" s="150">
        <v>374.12</v>
      </c>
      <c r="F1689" s="150">
        <v>0</v>
      </c>
      <c r="G1689" s="150">
        <v>0</v>
      </c>
      <c r="H1689" s="150">
        <v>0.16</v>
      </c>
      <c r="I1689" s="208">
        <f t="shared" si="28"/>
        <v>374.28000000000003</v>
      </c>
      <c r="J1689" s="163" t="str">
        <f>VLOOKUP($C1689,'CEDARS School FRPL'!$C$4:$F$2348,4,FALSE)</f>
        <v>No</v>
      </c>
      <c r="K1689" s="140"/>
      <c r="L1689" s="140"/>
      <c r="M1689" s="141">
        <f>VLOOKUP($C1689,'CEDARS School FRPL'!$C$4:$F$2348,3,FALSE)</f>
        <v>0.11459999999999999</v>
      </c>
      <c r="O1689" s="199"/>
      <c r="P1689" s="200"/>
    </row>
    <row r="1690" spans="1:16">
      <c r="A1690" s="112" t="s">
        <v>2359</v>
      </c>
      <c r="B1690" s="112" t="s">
        <v>3047</v>
      </c>
      <c r="C1690" s="106">
        <v>2143</v>
      </c>
      <c r="D1690" s="106" t="s">
        <v>574</v>
      </c>
      <c r="E1690" s="150">
        <v>353.6</v>
      </c>
      <c r="F1690" s="150">
        <v>0</v>
      </c>
      <c r="G1690" s="150">
        <v>0</v>
      </c>
      <c r="H1690" s="150">
        <v>0</v>
      </c>
      <c r="I1690" s="208">
        <f t="shared" si="28"/>
        <v>353.6</v>
      </c>
      <c r="J1690" s="163" t="str">
        <f>VLOOKUP($C1690,'CEDARS School FRPL'!$C$4:$F$2348,4,FALSE)</f>
        <v>Yes</v>
      </c>
      <c r="K1690" s="140"/>
      <c r="L1690" s="140"/>
      <c r="M1690" s="141">
        <f>VLOOKUP($C1690,'CEDARS School FRPL'!$C$4:$F$2348,3,FALSE)</f>
        <v>0.57410000000000005</v>
      </c>
      <c r="O1690" s="199"/>
      <c r="P1690" s="200"/>
    </row>
    <row r="1691" spans="1:16">
      <c r="A1691" s="112" t="s">
        <v>2359</v>
      </c>
      <c r="B1691" s="112" t="s">
        <v>3047</v>
      </c>
      <c r="C1691" s="106">
        <v>2975</v>
      </c>
      <c r="D1691" s="106" t="s">
        <v>605</v>
      </c>
      <c r="E1691" s="150">
        <v>286.5</v>
      </c>
      <c r="F1691" s="150">
        <v>0</v>
      </c>
      <c r="G1691" s="150">
        <v>0</v>
      </c>
      <c r="H1691" s="150">
        <v>0.24</v>
      </c>
      <c r="I1691" s="208">
        <f t="shared" si="28"/>
        <v>286.74</v>
      </c>
      <c r="J1691" s="163" t="str">
        <f>VLOOKUP($C1691,'CEDARS School FRPL'!$C$4:$F$2348,4,FALSE)</f>
        <v>No</v>
      </c>
      <c r="K1691" s="140"/>
      <c r="L1691" s="140"/>
      <c r="M1691" s="141">
        <f>VLOOKUP($C1691,'CEDARS School FRPL'!$C$4:$F$2348,3,FALSE)</f>
        <v>0.38030000000000003</v>
      </c>
      <c r="O1691" s="199"/>
      <c r="P1691" s="200"/>
    </row>
    <row r="1692" spans="1:16">
      <c r="A1692" s="112" t="s">
        <v>2359</v>
      </c>
      <c r="B1692" s="112" t="s">
        <v>3047</v>
      </c>
      <c r="C1692" s="106">
        <v>2081</v>
      </c>
      <c r="D1692" s="106" t="s">
        <v>563</v>
      </c>
      <c r="E1692" s="150">
        <v>454.6</v>
      </c>
      <c r="F1692" s="150">
        <v>0</v>
      </c>
      <c r="G1692" s="150">
        <v>0</v>
      </c>
      <c r="H1692" s="150">
        <v>0</v>
      </c>
      <c r="I1692" s="208">
        <f t="shared" si="28"/>
        <v>454.6</v>
      </c>
      <c r="J1692" s="163" t="str">
        <f>VLOOKUP($C1692,'CEDARS School FRPL'!$C$4:$F$2348,4,FALSE)</f>
        <v>No</v>
      </c>
      <c r="K1692" s="140"/>
      <c r="L1692" s="140"/>
      <c r="M1692" s="141">
        <f>VLOOKUP($C1692,'CEDARS School FRPL'!$C$4:$F$2348,3,FALSE)</f>
        <v>6.59E-2</v>
      </c>
      <c r="O1692" s="199"/>
      <c r="P1692" s="200"/>
    </row>
    <row r="1693" spans="1:16">
      <c r="A1693" s="112" t="s">
        <v>2359</v>
      </c>
      <c r="B1693" s="112" t="s">
        <v>3047</v>
      </c>
      <c r="C1693" s="106">
        <v>3478</v>
      </c>
      <c r="D1693" s="106" t="s">
        <v>620</v>
      </c>
      <c r="E1693" s="150">
        <v>421.2</v>
      </c>
      <c r="F1693" s="150">
        <v>0</v>
      </c>
      <c r="G1693" s="150">
        <v>0</v>
      </c>
      <c r="H1693" s="150">
        <v>0</v>
      </c>
      <c r="I1693" s="208">
        <f t="shared" si="28"/>
        <v>421.2</v>
      </c>
      <c r="J1693" s="163" t="str">
        <f>VLOOKUP($C1693,'CEDARS School FRPL'!$C$4:$F$2348,4,FALSE)</f>
        <v>No</v>
      </c>
      <c r="K1693" s="140"/>
      <c r="L1693" s="140"/>
      <c r="M1693" s="141">
        <f>VLOOKUP($C1693,'CEDARS School FRPL'!$C$4:$F$2348,3,FALSE)</f>
        <v>0.41860000000000003</v>
      </c>
      <c r="O1693" s="199"/>
      <c r="P1693" s="200"/>
    </row>
    <row r="1694" spans="1:16">
      <c r="A1694" s="112" t="s">
        <v>2359</v>
      </c>
      <c r="B1694" s="112" t="s">
        <v>3047</v>
      </c>
      <c r="C1694" s="106">
        <v>2733</v>
      </c>
      <c r="D1694" s="106" t="s">
        <v>602</v>
      </c>
      <c r="E1694" s="150">
        <v>415</v>
      </c>
      <c r="F1694" s="150">
        <v>0</v>
      </c>
      <c r="G1694" s="150">
        <v>0</v>
      </c>
      <c r="H1694" s="150">
        <v>0</v>
      </c>
      <c r="I1694" s="208">
        <f t="shared" si="28"/>
        <v>415</v>
      </c>
      <c r="J1694" s="163" t="str">
        <f>VLOOKUP($C1694,'CEDARS School FRPL'!$C$4:$F$2348,4,FALSE)</f>
        <v>No</v>
      </c>
      <c r="K1694" s="140"/>
      <c r="L1694" s="140"/>
      <c r="M1694" s="141">
        <f>VLOOKUP($C1694,'CEDARS School FRPL'!$C$4:$F$2348,3,FALSE)</f>
        <v>0.13370000000000001</v>
      </c>
      <c r="O1694" s="199"/>
      <c r="P1694" s="200"/>
    </row>
    <row r="1695" spans="1:16">
      <c r="A1695" s="112" t="s">
        <v>2359</v>
      </c>
      <c r="B1695" s="112" t="s">
        <v>3047</v>
      </c>
      <c r="C1695" s="106">
        <v>2437</v>
      </c>
      <c r="D1695" s="106" t="s">
        <v>595</v>
      </c>
      <c r="E1695" s="150">
        <v>266.8</v>
      </c>
      <c r="F1695" s="150">
        <v>0</v>
      </c>
      <c r="G1695" s="150">
        <v>0</v>
      </c>
      <c r="H1695" s="150">
        <v>0</v>
      </c>
      <c r="I1695" s="208">
        <f t="shared" si="28"/>
        <v>266.8</v>
      </c>
      <c r="J1695" s="163" t="str">
        <f>VLOOKUP($C1695,'CEDARS School FRPL'!$C$4:$F$2348,4,FALSE)</f>
        <v>No</v>
      </c>
      <c r="K1695" s="140"/>
      <c r="L1695" s="140"/>
      <c r="M1695" s="141">
        <f>VLOOKUP($C1695,'CEDARS School FRPL'!$C$4:$F$2348,3,FALSE)</f>
        <v>0.26229999999999998</v>
      </c>
      <c r="O1695" s="199"/>
      <c r="P1695" s="200"/>
    </row>
    <row r="1696" spans="1:16">
      <c r="A1696" s="112" t="s">
        <v>2359</v>
      </c>
      <c r="B1696" s="112" t="s">
        <v>3047</v>
      </c>
      <c r="C1696" s="106">
        <v>2183</v>
      </c>
      <c r="D1696" s="106" t="s">
        <v>577</v>
      </c>
      <c r="E1696" s="150">
        <v>338.34</v>
      </c>
      <c r="F1696" s="150">
        <v>0</v>
      </c>
      <c r="G1696" s="150">
        <v>0</v>
      </c>
      <c r="H1696" s="150">
        <v>0</v>
      </c>
      <c r="I1696" s="208">
        <f t="shared" si="28"/>
        <v>338.34</v>
      </c>
      <c r="J1696" s="163" t="str">
        <f>VLOOKUP($C1696,'CEDARS School FRPL'!$C$4:$F$2348,4,FALSE)</f>
        <v>No</v>
      </c>
      <c r="K1696" s="140"/>
      <c r="L1696" s="140"/>
      <c r="M1696" s="141">
        <f>VLOOKUP($C1696,'CEDARS School FRPL'!$C$4:$F$2348,3,FALSE)</f>
        <v>6.2700000000000006E-2</v>
      </c>
      <c r="O1696" s="199"/>
      <c r="P1696" s="200"/>
    </row>
    <row r="1697" spans="1:16">
      <c r="A1697" s="112" t="s">
        <v>2359</v>
      </c>
      <c r="B1697" s="112" t="s">
        <v>3047</v>
      </c>
      <c r="C1697" s="106">
        <v>2121</v>
      </c>
      <c r="D1697" s="106" t="s">
        <v>568</v>
      </c>
      <c r="E1697" s="150">
        <v>340.2</v>
      </c>
      <c r="F1697" s="150">
        <v>0</v>
      </c>
      <c r="G1697" s="150">
        <v>0</v>
      </c>
      <c r="H1697" s="150">
        <v>0</v>
      </c>
      <c r="I1697" s="208">
        <f t="shared" si="28"/>
        <v>340.2</v>
      </c>
      <c r="J1697" s="163" t="str">
        <f>VLOOKUP($C1697,'CEDARS School FRPL'!$C$4:$F$2348,4,FALSE)</f>
        <v>No</v>
      </c>
      <c r="K1697" s="140"/>
      <c r="L1697" s="140"/>
      <c r="M1697" s="141">
        <f>VLOOKUP($C1697,'CEDARS School FRPL'!$C$4:$F$2348,3,FALSE)</f>
        <v>0.44779999999999998</v>
      </c>
      <c r="O1697" s="199"/>
      <c r="P1697" s="200"/>
    </row>
    <row r="1698" spans="1:16">
      <c r="A1698" s="112" t="s">
        <v>2359</v>
      </c>
      <c r="B1698" s="112" t="s">
        <v>3047</v>
      </c>
      <c r="C1698" s="106">
        <v>3874</v>
      </c>
      <c r="D1698" s="106" t="s">
        <v>632</v>
      </c>
      <c r="E1698" s="150">
        <v>127.4</v>
      </c>
      <c r="F1698" s="150">
        <v>0</v>
      </c>
      <c r="G1698" s="150">
        <v>0</v>
      </c>
      <c r="H1698" s="150">
        <v>0</v>
      </c>
      <c r="I1698" s="208">
        <f t="shared" si="28"/>
        <v>127.4</v>
      </c>
      <c r="J1698" s="163" t="str">
        <f>VLOOKUP($C1698,'CEDARS School FRPL'!$C$4:$F$2348,4,FALSE)</f>
        <v>Yes</v>
      </c>
      <c r="K1698" s="140"/>
      <c r="L1698" s="140"/>
      <c r="M1698" s="141">
        <f>VLOOKUP($C1698,'CEDARS School FRPL'!$C$4:$F$2348,3,FALSE)</f>
        <v>0.55559999999999998</v>
      </c>
      <c r="O1698" s="199"/>
      <c r="P1698" s="200"/>
    </row>
    <row r="1699" spans="1:16">
      <c r="A1699" s="112" t="s">
        <v>2359</v>
      </c>
      <c r="B1699" s="112" t="s">
        <v>3047</v>
      </c>
      <c r="C1699" s="106">
        <v>5566</v>
      </c>
      <c r="D1699" s="106" t="s">
        <v>142</v>
      </c>
      <c r="E1699" s="150">
        <v>922.4</v>
      </c>
      <c r="F1699" s="150">
        <v>21.599999999999998</v>
      </c>
      <c r="G1699" s="150">
        <v>0</v>
      </c>
      <c r="H1699" s="150">
        <v>0.22</v>
      </c>
      <c r="I1699" s="208">
        <f t="shared" si="28"/>
        <v>944.22</v>
      </c>
      <c r="J1699" s="163" t="str">
        <f>VLOOKUP($C1699,'CEDARS School FRPL'!$C$4:$F$2348,4,FALSE)</f>
        <v>No</v>
      </c>
      <c r="K1699" s="140"/>
      <c r="L1699" s="140"/>
      <c r="M1699" s="141">
        <f>VLOOKUP($C1699,'CEDARS School FRPL'!$C$4:$F$2348,3,FALSE)</f>
        <v>7.4499999999999997E-2</v>
      </c>
      <c r="O1699" s="199"/>
      <c r="P1699" s="200"/>
    </row>
    <row r="1700" spans="1:16">
      <c r="A1700" s="112" t="s">
        <v>2359</v>
      </c>
      <c r="B1700" s="112" t="s">
        <v>3047</v>
      </c>
      <c r="C1700" s="106">
        <v>5276</v>
      </c>
      <c r="D1700" s="106" t="s">
        <v>643</v>
      </c>
      <c r="E1700" s="150">
        <v>515.76</v>
      </c>
      <c r="F1700" s="150">
        <v>0</v>
      </c>
      <c r="G1700" s="150">
        <v>0</v>
      </c>
      <c r="H1700" s="150">
        <v>0</v>
      </c>
      <c r="I1700" s="208">
        <f t="shared" si="28"/>
        <v>515.76</v>
      </c>
      <c r="J1700" s="163" t="str">
        <f>VLOOKUP($C1700,'CEDARS School FRPL'!$C$4:$F$2348,4,FALSE)</f>
        <v>No</v>
      </c>
      <c r="K1700" s="140"/>
      <c r="L1700" s="140"/>
      <c r="M1700" s="141">
        <f>VLOOKUP($C1700,'CEDARS School FRPL'!$C$4:$F$2348,3,FALSE)</f>
        <v>0.3039</v>
      </c>
      <c r="O1700" s="199"/>
      <c r="P1700" s="200"/>
    </row>
    <row r="1701" spans="1:16">
      <c r="A1701" s="112" t="s">
        <v>2359</v>
      </c>
      <c r="B1701" s="112" t="s">
        <v>3047</v>
      </c>
      <c r="C1701" s="106">
        <v>3714</v>
      </c>
      <c r="D1701" s="106" t="s">
        <v>626</v>
      </c>
      <c r="E1701" s="150">
        <v>267.39999999999998</v>
      </c>
      <c r="F1701" s="150">
        <v>0</v>
      </c>
      <c r="G1701" s="150">
        <v>0</v>
      </c>
      <c r="H1701" s="150">
        <v>1.1400000000000001</v>
      </c>
      <c r="I1701" s="208">
        <f t="shared" si="28"/>
        <v>268.53999999999996</v>
      </c>
      <c r="J1701" s="163" t="str">
        <f>VLOOKUP($C1701,'CEDARS School FRPL'!$C$4:$F$2348,4,FALSE)</f>
        <v>Yes</v>
      </c>
      <c r="K1701" s="140"/>
      <c r="L1701" s="140"/>
      <c r="M1701" s="141">
        <f>VLOOKUP($C1701,'CEDARS School FRPL'!$C$4:$F$2348,3,FALSE)</f>
        <v>0.62709999999999999</v>
      </c>
      <c r="O1701" s="199"/>
      <c r="P1701" s="200"/>
    </row>
    <row r="1702" spans="1:16">
      <c r="A1702" s="112" t="s">
        <v>2359</v>
      </c>
      <c r="B1702" s="112" t="s">
        <v>3047</v>
      </c>
      <c r="C1702" s="106">
        <v>2462</v>
      </c>
      <c r="D1702" s="106" t="s">
        <v>597</v>
      </c>
      <c r="E1702" s="150">
        <v>462.2</v>
      </c>
      <c r="F1702" s="150">
        <v>0</v>
      </c>
      <c r="G1702" s="150">
        <v>0</v>
      </c>
      <c r="H1702" s="150">
        <v>0</v>
      </c>
      <c r="I1702" s="208">
        <f t="shared" si="28"/>
        <v>462.2</v>
      </c>
      <c r="J1702" s="163" t="str">
        <f>VLOOKUP($C1702,'CEDARS School FRPL'!$C$4:$F$2348,4,FALSE)</f>
        <v>No</v>
      </c>
      <c r="K1702" s="140"/>
      <c r="L1702" s="140"/>
      <c r="M1702" s="141">
        <f>VLOOKUP($C1702,'CEDARS School FRPL'!$C$4:$F$2348,3,FALSE)</f>
        <v>6.7400000000000002E-2</v>
      </c>
      <c r="O1702" s="199"/>
      <c r="P1702" s="200"/>
    </row>
    <row r="1703" spans="1:16">
      <c r="A1703" s="112" t="s">
        <v>2359</v>
      </c>
      <c r="B1703" s="112" t="s">
        <v>3047</v>
      </c>
      <c r="C1703" s="106">
        <v>2435</v>
      </c>
      <c r="D1703" s="106" t="s">
        <v>594</v>
      </c>
      <c r="E1703" s="150">
        <v>1015.87</v>
      </c>
      <c r="F1703" s="150">
        <v>0</v>
      </c>
      <c r="G1703" s="150">
        <v>0</v>
      </c>
      <c r="H1703" s="150">
        <v>0</v>
      </c>
      <c r="I1703" s="208">
        <f t="shared" si="28"/>
        <v>1015.87</v>
      </c>
      <c r="J1703" s="163" t="str">
        <f>VLOOKUP($C1703,'CEDARS School FRPL'!$C$4:$F$2348,4,FALSE)</f>
        <v>No</v>
      </c>
      <c r="K1703" s="140"/>
      <c r="L1703" s="140"/>
      <c r="M1703" s="141">
        <f>VLOOKUP($C1703,'CEDARS School FRPL'!$C$4:$F$2348,3,FALSE)</f>
        <v>0.1547</v>
      </c>
      <c r="O1703" s="199"/>
      <c r="P1703" s="200"/>
    </row>
    <row r="1704" spans="1:16">
      <c r="A1704" s="112" t="s">
        <v>2359</v>
      </c>
      <c r="B1704" s="112" t="s">
        <v>3047</v>
      </c>
      <c r="C1704" s="106">
        <v>2069</v>
      </c>
      <c r="D1704" s="106" t="s">
        <v>561</v>
      </c>
      <c r="E1704" s="150">
        <v>244.5</v>
      </c>
      <c r="F1704" s="150">
        <v>0</v>
      </c>
      <c r="G1704" s="150">
        <v>0</v>
      </c>
      <c r="H1704" s="150">
        <v>0</v>
      </c>
      <c r="I1704" s="208">
        <f t="shared" si="28"/>
        <v>244.5</v>
      </c>
      <c r="J1704" s="163" t="str">
        <f>VLOOKUP($C1704,'CEDARS School FRPL'!$C$4:$F$2348,4,FALSE)</f>
        <v>No</v>
      </c>
      <c r="K1704" s="140"/>
      <c r="L1704" s="140"/>
      <c r="M1704" s="141">
        <f>VLOOKUP($C1704,'CEDARS School FRPL'!$C$4:$F$2348,3,FALSE)</f>
        <v>0.4365</v>
      </c>
      <c r="O1704" s="199"/>
      <c r="P1704" s="200"/>
    </row>
    <row r="1705" spans="1:16">
      <c r="A1705" s="112" t="s">
        <v>2359</v>
      </c>
      <c r="B1705" s="112" t="s">
        <v>3047</v>
      </c>
      <c r="C1705" s="106">
        <v>5565</v>
      </c>
      <c r="D1705" s="106" t="s">
        <v>3272</v>
      </c>
      <c r="E1705" s="150">
        <v>285.60000000000002</v>
      </c>
      <c r="F1705" s="150">
        <v>0</v>
      </c>
      <c r="G1705" s="150">
        <v>0</v>
      </c>
      <c r="H1705" s="150">
        <v>0</v>
      </c>
      <c r="I1705" s="208">
        <f t="shared" si="28"/>
        <v>285.60000000000002</v>
      </c>
      <c r="J1705" s="163" t="str">
        <f>VLOOKUP($C1705,'CEDARS School FRPL'!$C$4:$F$2348,4,FALSE)</f>
        <v>No</v>
      </c>
      <c r="K1705" s="140"/>
      <c r="L1705" s="140"/>
      <c r="M1705" s="141">
        <f>VLOOKUP($C1705,'CEDARS School FRPL'!$C$4:$F$2348,3,FALSE)</f>
        <v>9.9299999999999999E-2</v>
      </c>
      <c r="O1705" s="199"/>
      <c r="P1705" s="200"/>
    </row>
    <row r="1706" spans="1:16">
      <c r="A1706" s="112" t="s">
        <v>2359</v>
      </c>
      <c r="B1706" s="112" t="s">
        <v>3047</v>
      </c>
      <c r="C1706" s="106">
        <v>2353</v>
      </c>
      <c r="D1706" s="106" t="s">
        <v>590</v>
      </c>
      <c r="E1706" s="150">
        <v>491.3</v>
      </c>
      <c r="F1706" s="150">
        <v>0</v>
      </c>
      <c r="G1706" s="150">
        <v>0</v>
      </c>
      <c r="H1706" s="150">
        <v>0.08</v>
      </c>
      <c r="I1706" s="208">
        <f t="shared" si="28"/>
        <v>491.38</v>
      </c>
      <c r="J1706" s="163" t="str">
        <f>VLOOKUP($C1706,'CEDARS School FRPL'!$C$4:$F$2348,4,FALSE)</f>
        <v>Yes</v>
      </c>
      <c r="K1706" s="140"/>
      <c r="L1706" s="140"/>
      <c r="M1706" s="141">
        <f>VLOOKUP($C1706,'CEDARS School FRPL'!$C$4:$F$2348,3,FALSE)</f>
        <v>0.52500000000000002</v>
      </c>
      <c r="O1706" s="199"/>
      <c r="P1706" s="200"/>
    </row>
    <row r="1707" spans="1:16">
      <c r="A1707" s="112" t="s">
        <v>2359</v>
      </c>
      <c r="B1707" s="112" t="s">
        <v>3047</v>
      </c>
      <c r="C1707" s="106">
        <v>2089</v>
      </c>
      <c r="D1707" s="106" t="s">
        <v>564</v>
      </c>
      <c r="E1707" s="150">
        <v>274.10000000000002</v>
      </c>
      <c r="F1707" s="150">
        <v>0</v>
      </c>
      <c r="G1707" s="150">
        <v>0</v>
      </c>
      <c r="H1707" s="150">
        <v>0.16</v>
      </c>
      <c r="I1707" s="208">
        <f t="shared" si="28"/>
        <v>274.26000000000005</v>
      </c>
      <c r="J1707" s="163" t="str">
        <f>VLOOKUP($C1707,'CEDARS School FRPL'!$C$4:$F$2348,4,FALSE)</f>
        <v>Yes</v>
      </c>
      <c r="K1707" s="140"/>
      <c r="L1707" s="140"/>
      <c r="M1707" s="141">
        <f>VLOOKUP($C1707,'CEDARS School FRPL'!$C$4:$F$2348,3,FALSE)</f>
        <v>0.69930000000000003</v>
      </c>
      <c r="O1707" s="199"/>
      <c r="P1707" s="200"/>
    </row>
    <row r="1708" spans="1:16">
      <c r="A1708" s="112" t="s">
        <v>2359</v>
      </c>
      <c r="B1708" s="112" t="s">
        <v>3047</v>
      </c>
      <c r="C1708" s="106">
        <v>3517</v>
      </c>
      <c r="D1708" s="106" t="s">
        <v>622</v>
      </c>
      <c r="E1708" s="150">
        <v>475.89</v>
      </c>
      <c r="F1708" s="150">
        <v>0</v>
      </c>
      <c r="G1708" s="150">
        <v>0</v>
      </c>
      <c r="H1708" s="150">
        <v>0</v>
      </c>
      <c r="I1708" s="208">
        <f t="shared" si="28"/>
        <v>475.89</v>
      </c>
      <c r="J1708" s="163" t="str">
        <f>VLOOKUP($C1708,'CEDARS School FRPL'!$C$4:$F$2348,4,FALSE)</f>
        <v>No</v>
      </c>
      <c r="K1708" s="140"/>
      <c r="L1708" s="140"/>
      <c r="M1708" s="141">
        <f>VLOOKUP($C1708,'CEDARS School FRPL'!$C$4:$F$2348,3,FALSE)</f>
        <v>0.15709999999999999</v>
      </c>
      <c r="O1708" s="199"/>
      <c r="P1708" s="200"/>
    </row>
    <row r="1709" spans="1:16">
      <c r="A1709" s="112" t="s">
        <v>2359</v>
      </c>
      <c r="B1709" s="112" t="s">
        <v>3047</v>
      </c>
      <c r="C1709" s="106">
        <v>5203</v>
      </c>
      <c r="D1709" s="106" t="s">
        <v>640</v>
      </c>
      <c r="E1709" s="150">
        <v>468.4</v>
      </c>
      <c r="F1709" s="150">
        <v>0</v>
      </c>
      <c r="G1709" s="150">
        <v>0</v>
      </c>
      <c r="H1709" s="150">
        <v>0</v>
      </c>
      <c r="I1709" s="208">
        <f t="shared" si="28"/>
        <v>468.4</v>
      </c>
      <c r="J1709" s="163" t="str">
        <f>VLOOKUP($C1709,'CEDARS School FRPL'!$C$4:$F$2348,4,FALSE)</f>
        <v>No</v>
      </c>
      <c r="K1709" s="140"/>
      <c r="L1709" s="140"/>
      <c r="M1709" s="141">
        <f>VLOOKUP($C1709,'CEDARS School FRPL'!$C$4:$F$2348,3,FALSE)</f>
        <v>1.6799999999999999E-2</v>
      </c>
      <c r="O1709" s="199"/>
      <c r="P1709" s="200"/>
    </row>
    <row r="1710" spans="1:16">
      <c r="A1710" s="112" t="s">
        <v>2359</v>
      </c>
      <c r="B1710" s="112" t="s">
        <v>3047</v>
      </c>
      <c r="C1710" s="106">
        <v>2201</v>
      </c>
      <c r="D1710" s="106" t="s">
        <v>579</v>
      </c>
      <c r="E1710" s="150">
        <v>219</v>
      </c>
      <c r="F1710" s="150">
        <v>0</v>
      </c>
      <c r="G1710" s="150">
        <v>0</v>
      </c>
      <c r="H1710" s="150">
        <v>0</v>
      </c>
      <c r="I1710" s="208">
        <f t="shared" si="28"/>
        <v>219</v>
      </c>
      <c r="J1710" s="163" t="str">
        <f>VLOOKUP($C1710,'CEDARS School FRPL'!$C$4:$F$2348,4,FALSE)</f>
        <v>No</v>
      </c>
      <c r="K1710" s="140"/>
      <c r="L1710" s="140"/>
      <c r="M1710" s="141">
        <f>VLOOKUP($C1710,'CEDARS School FRPL'!$C$4:$F$2348,3,FALSE)</f>
        <v>6.3200000000000006E-2</v>
      </c>
      <c r="O1710" s="199"/>
      <c r="P1710" s="200"/>
    </row>
    <row r="1711" spans="1:16">
      <c r="A1711" s="112" t="s">
        <v>2359</v>
      </c>
      <c r="B1711" s="112" t="s">
        <v>3047</v>
      </c>
      <c r="C1711" s="106">
        <v>5485</v>
      </c>
      <c r="D1711" s="106" t="s">
        <v>2761</v>
      </c>
      <c r="E1711" s="150">
        <v>478.14</v>
      </c>
      <c r="F1711" s="150">
        <v>0</v>
      </c>
      <c r="G1711" s="150">
        <v>0</v>
      </c>
      <c r="H1711" s="150">
        <v>0.97</v>
      </c>
      <c r="I1711" s="208">
        <f t="shared" si="28"/>
        <v>479.11</v>
      </c>
      <c r="J1711" s="163" t="str">
        <f>VLOOKUP($C1711,'CEDARS School FRPL'!$C$4:$F$2348,4,FALSE)</f>
        <v>No</v>
      </c>
      <c r="K1711" s="140"/>
      <c r="L1711" s="140"/>
      <c r="M1711" s="141">
        <f>VLOOKUP($C1711,'CEDARS School FRPL'!$C$4:$F$2348,3,FALSE)</f>
        <v>0.4521</v>
      </c>
      <c r="O1711" s="199"/>
      <c r="P1711" s="200"/>
    </row>
    <row r="1712" spans="1:16">
      <c r="A1712" s="112" t="s">
        <v>2359</v>
      </c>
      <c r="B1712" s="112" t="s">
        <v>3047</v>
      </c>
      <c r="C1712" s="106">
        <v>3095</v>
      </c>
      <c r="D1712" s="106" t="s">
        <v>610</v>
      </c>
      <c r="E1712" s="150">
        <v>1171.6500000000001</v>
      </c>
      <c r="F1712" s="150">
        <v>0</v>
      </c>
      <c r="G1712" s="150">
        <v>0</v>
      </c>
      <c r="H1712" s="150">
        <v>0</v>
      </c>
      <c r="I1712" s="208">
        <f t="shared" si="28"/>
        <v>1171.6500000000001</v>
      </c>
      <c r="J1712" s="163" t="str">
        <f>VLOOKUP($C1712,'CEDARS School FRPL'!$C$4:$F$2348,4,FALSE)</f>
        <v>Yes</v>
      </c>
      <c r="K1712" s="140"/>
      <c r="L1712" s="140"/>
      <c r="M1712" s="141">
        <f>VLOOKUP($C1712,'CEDARS School FRPL'!$C$4:$F$2348,3,FALSE)</f>
        <v>0.59050000000000002</v>
      </c>
      <c r="O1712" s="199"/>
      <c r="P1712" s="200"/>
    </row>
    <row r="1713" spans="1:16">
      <c r="A1713" s="112" t="s">
        <v>2359</v>
      </c>
      <c r="B1713" s="112" t="s">
        <v>3047</v>
      </c>
      <c r="C1713" s="106">
        <v>1547</v>
      </c>
      <c r="D1713" s="106" t="s">
        <v>551</v>
      </c>
      <c r="E1713" s="150">
        <v>75.819999999999993</v>
      </c>
      <c r="F1713" s="150">
        <v>4.7300000000000004</v>
      </c>
      <c r="G1713" s="150">
        <v>0</v>
      </c>
      <c r="H1713" s="150">
        <v>0</v>
      </c>
      <c r="I1713" s="208">
        <f t="shared" si="28"/>
        <v>80.55</v>
      </c>
      <c r="J1713" s="163" t="str">
        <f>VLOOKUP($C1713,'CEDARS School FRPL'!$C$4:$F$2348,4,FALSE)</f>
        <v>No</v>
      </c>
      <c r="K1713" s="140"/>
      <c r="L1713" s="140"/>
      <c r="M1713" s="141">
        <f>VLOOKUP($C1713,'CEDARS School FRPL'!$C$4:$F$2348,3,FALSE)</f>
        <v>0.33760000000000001</v>
      </c>
      <c r="O1713" s="199"/>
      <c r="P1713" s="200"/>
    </row>
    <row r="1714" spans="1:16">
      <c r="A1714" s="112" t="s">
        <v>2359</v>
      </c>
      <c r="B1714" s="112" t="s">
        <v>3047</v>
      </c>
      <c r="C1714" s="106">
        <v>2322</v>
      </c>
      <c r="D1714" s="106" t="s">
        <v>589</v>
      </c>
      <c r="E1714" s="150">
        <v>232.11</v>
      </c>
      <c r="F1714" s="150">
        <v>0</v>
      </c>
      <c r="G1714" s="150">
        <v>0</v>
      </c>
      <c r="H1714" s="150">
        <v>0</v>
      </c>
      <c r="I1714" s="208">
        <f t="shared" si="28"/>
        <v>232.11</v>
      </c>
      <c r="J1714" s="163" t="str">
        <f>VLOOKUP($C1714,'CEDARS School FRPL'!$C$4:$F$2348,4,FALSE)</f>
        <v>No</v>
      </c>
      <c r="K1714" s="140"/>
      <c r="L1714" s="140"/>
      <c r="M1714" s="141">
        <f>VLOOKUP($C1714,'CEDARS School FRPL'!$C$4:$F$2348,3,FALSE)</f>
        <v>5.0299999999999997E-2</v>
      </c>
      <c r="O1714" s="199"/>
      <c r="P1714" s="200"/>
    </row>
    <row r="1715" spans="1:16">
      <c r="A1715" s="112" t="s">
        <v>2359</v>
      </c>
      <c r="B1715" s="112" t="s">
        <v>3047</v>
      </c>
      <c r="C1715" s="106">
        <v>3479</v>
      </c>
      <c r="D1715" s="106" t="s">
        <v>621</v>
      </c>
      <c r="E1715" s="150">
        <v>1014.11</v>
      </c>
      <c r="F1715" s="150">
        <v>87.259999999999991</v>
      </c>
      <c r="G1715" s="150">
        <v>0</v>
      </c>
      <c r="H1715" s="150">
        <v>0.54</v>
      </c>
      <c r="I1715" s="208">
        <f t="shared" si="28"/>
        <v>1101.9099999999999</v>
      </c>
      <c r="J1715" s="163" t="str">
        <f>VLOOKUP($C1715,'CEDARS School FRPL'!$C$4:$F$2348,4,FALSE)</f>
        <v>No</v>
      </c>
      <c r="K1715" s="140"/>
      <c r="L1715" s="140"/>
      <c r="M1715" s="141">
        <f>VLOOKUP($C1715,'CEDARS School FRPL'!$C$4:$F$2348,3,FALSE)</f>
        <v>0.2959</v>
      </c>
      <c r="O1715" s="199"/>
      <c r="P1715" s="200"/>
    </row>
    <row r="1716" spans="1:16">
      <c r="A1716" s="112" t="s">
        <v>2359</v>
      </c>
      <c r="B1716" s="112" t="s">
        <v>3047</v>
      </c>
      <c r="C1716" s="106">
        <v>3218</v>
      </c>
      <c r="D1716" s="106" t="s">
        <v>613</v>
      </c>
      <c r="E1716" s="150">
        <v>348.3</v>
      </c>
      <c r="F1716" s="150">
        <v>0</v>
      </c>
      <c r="G1716" s="150">
        <v>0</v>
      </c>
      <c r="H1716" s="150">
        <v>0</v>
      </c>
      <c r="I1716" s="208">
        <f t="shared" si="28"/>
        <v>348.3</v>
      </c>
      <c r="J1716" s="163" t="str">
        <f>VLOOKUP($C1716,'CEDARS School FRPL'!$C$4:$F$2348,4,FALSE)</f>
        <v>No</v>
      </c>
      <c r="K1716" s="140"/>
      <c r="L1716" s="140"/>
      <c r="M1716" s="141">
        <f>VLOOKUP($C1716,'CEDARS School FRPL'!$C$4:$F$2348,3,FALSE)</f>
        <v>6.93E-2</v>
      </c>
      <c r="O1716" s="199"/>
      <c r="P1716" s="200"/>
    </row>
    <row r="1717" spans="1:16">
      <c r="A1717" s="112" t="s">
        <v>2359</v>
      </c>
      <c r="B1717" s="112" t="s">
        <v>3047</v>
      </c>
      <c r="C1717" s="106">
        <v>3027</v>
      </c>
      <c r="D1717" s="106" t="s">
        <v>609</v>
      </c>
      <c r="E1717" s="150">
        <v>198.9</v>
      </c>
      <c r="F1717" s="150">
        <v>0</v>
      </c>
      <c r="G1717" s="150">
        <v>0</v>
      </c>
      <c r="H1717" s="150">
        <v>0.08</v>
      </c>
      <c r="I1717" s="208">
        <f t="shared" si="28"/>
        <v>198.98000000000002</v>
      </c>
      <c r="J1717" s="163" t="str">
        <f>VLOOKUP($C1717,'CEDARS School FRPL'!$C$4:$F$2348,4,FALSE)</f>
        <v>Yes</v>
      </c>
      <c r="K1717" s="132"/>
      <c r="L1717" s="132"/>
      <c r="M1717" s="141">
        <f>VLOOKUP($C1717,'CEDARS School FRPL'!$C$4:$F$2348,3,FALSE)</f>
        <v>0.66749999999999998</v>
      </c>
      <c r="O1717" s="199"/>
      <c r="P1717" s="200"/>
    </row>
    <row r="1718" spans="1:16">
      <c r="A1718" s="112" t="s">
        <v>2359</v>
      </c>
      <c r="B1718" s="112" t="s">
        <v>3047</v>
      </c>
      <c r="C1718" s="106">
        <v>3868</v>
      </c>
      <c r="D1718" s="106" t="s">
        <v>631</v>
      </c>
      <c r="E1718" s="150">
        <v>224.5</v>
      </c>
      <c r="F1718" s="150">
        <v>0.56999999999999995</v>
      </c>
      <c r="G1718" s="150">
        <v>0</v>
      </c>
      <c r="H1718" s="150">
        <v>0</v>
      </c>
      <c r="I1718" s="208">
        <f t="shared" si="28"/>
        <v>225.07</v>
      </c>
      <c r="J1718" s="163" t="str">
        <f>VLOOKUP($C1718,'CEDARS School FRPL'!$C$4:$F$2348,4,FALSE)</f>
        <v>No</v>
      </c>
      <c r="K1718" s="140"/>
      <c r="L1718" s="140"/>
      <c r="M1718" s="141">
        <f>VLOOKUP($C1718,'CEDARS School FRPL'!$C$4:$F$2348,3,FALSE)</f>
        <v>0.28060000000000002</v>
      </c>
      <c r="O1718" s="199"/>
      <c r="P1718" s="200"/>
    </row>
    <row r="1719" spans="1:16">
      <c r="A1719" s="112" t="s">
        <v>2359</v>
      </c>
      <c r="B1719" s="112" t="s">
        <v>3047</v>
      </c>
      <c r="C1719" s="106">
        <v>2976</v>
      </c>
      <c r="D1719" s="106" t="s">
        <v>606</v>
      </c>
      <c r="E1719" s="150">
        <v>457.6</v>
      </c>
      <c r="F1719" s="150">
        <v>0</v>
      </c>
      <c r="G1719" s="150">
        <v>0</v>
      </c>
      <c r="H1719" s="150">
        <v>0.53999999999999992</v>
      </c>
      <c r="I1719" s="208">
        <f t="shared" si="28"/>
        <v>458.14000000000004</v>
      </c>
      <c r="J1719" s="163" t="str">
        <f>VLOOKUP($C1719,'CEDARS School FRPL'!$C$4:$F$2348,4,FALSE)</f>
        <v>Yes</v>
      </c>
      <c r="K1719" s="140"/>
      <c r="L1719" s="140"/>
      <c r="M1719" s="141">
        <f>VLOOKUP($C1719,'CEDARS School FRPL'!$C$4:$F$2348,3,FALSE)</f>
        <v>0.57469999999999999</v>
      </c>
      <c r="O1719" s="199"/>
      <c r="P1719" s="200"/>
    </row>
    <row r="1720" spans="1:16">
      <c r="A1720" s="112" t="s">
        <v>2359</v>
      </c>
      <c r="B1720" s="112" t="s">
        <v>3047</v>
      </c>
      <c r="C1720" s="106">
        <v>2256</v>
      </c>
      <c r="D1720" s="106" t="s">
        <v>583</v>
      </c>
      <c r="E1720" s="150">
        <v>396.2</v>
      </c>
      <c r="F1720" s="150">
        <v>0</v>
      </c>
      <c r="G1720" s="150">
        <v>0</v>
      </c>
      <c r="H1720" s="150">
        <v>0.38</v>
      </c>
      <c r="I1720" s="208">
        <f t="shared" si="28"/>
        <v>396.58</v>
      </c>
      <c r="J1720" s="163" t="str">
        <f>VLOOKUP($C1720,'CEDARS School FRPL'!$C$4:$F$2348,4,FALSE)</f>
        <v>No</v>
      </c>
      <c r="K1720" s="140"/>
      <c r="L1720" s="140"/>
      <c r="M1720" s="141">
        <f>VLOOKUP($C1720,'CEDARS School FRPL'!$C$4:$F$2348,3,FALSE)</f>
        <v>0.3594</v>
      </c>
      <c r="O1720" s="199"/>
      <c r="P1720" s="200"/>
    </row>
    <row r="1721" spans="1:16">
      <c r="A1721" s="112" t="s">
        <v>2359</v>
      </c>
      <c r="B1721" s="112" t="s">
        <v>3047</v>
      </c>
      <c r="C1721" s="106">
        <v>4065</v>
      </c>
      <c r="D1721" s="106" t="s">
        <v>635</v>
      </c>
      <c r="E1721" s="150">
        <v>419.2</v>
      </c>
      <c r="F1721" s="150">
        <v>0</v>
      </c>
      <c r="G1721" s="150">
        <v>0</v>
      </c>
      <c r="H1721" s="150">
        <v>0</v>
      </c>
      <c r="I1721" s="208">
        <f t="shared" si="28"/>
        <v>419.2</v>
      </c>
      <c r="J1721" s="163" t="str">
        <f>VLOOKUP($C1721,'CEDARS School FRPL'!$C$4:$F$2348,4,FALSE)</f>
        <v>No</v>
      </c>
      <c r="K1721" s="140"/>
      <c r="L1721" s="140"/>
      <c r="M1721" s="141">
        <f>VLOOKUP($C1721,'CEDARS School FRPL'!$C$4:$F$2348,3,FALSE)</f>
        <v>0.29110000000000003</v>
      </c>
      <c r="O1721" s="199"/>
      <c r="P1721" s="200"/>
    </row>
    <row r="1722" spans="1:16">
      <c r="A1722" s="112" t="s">
        <v>2359</v>
      </c>
      <c r="B1722" s="112" t="s">
        <v>3047</v>
      </c>
      <c r="C1722" s="106">
        <v>1620</v>
      </c>
      <c r="D1722" s="106" t="s">
        <v>554</v>
      </c>
      <c r="E1722" s="150">
        <v>485.02</v>
      </c>
      <c r="F1722" s="150">
        <v>0</v>
      </c>
      <c r="G1722" s="150">
        <v>0</v>
      </c>
      <c r="H1722" s="150">
        <v>0</v>
      </c>
      <c r="I1722" s="208">
        <f t="shared" si="28"/>
        <v>485.02</v>
      </c>
      <c r="J1722" s="163" t="str">
        <f>VLOOKUP($C1722,'CEDARS School FRPL'!$C$4:$F$2348,4,FALSE)</f>
        <v>No</v>
      </c>
      <c r="K1722" s="140"/>
      <c r="L1722" s="140"/>
      <c r="M1722" s="141">
        <f>VLOOKUP($C1722,'CEDARS School FRPL'!$C$4:$F$2348,3,FALSE)</f>
        <v>0.12280000000000001</v>
      </c>
      <c r="O1722" s="199"/>
      <c r="P1722" s="200"/>
    </row>
    <row r="1723" spans="1:16">
      <c r="A1723" s="112" t="s">
        <v>2359</v>
      </c>
      <c r="B1723" s="112" t="s">
        <v>3047</v>
      </c>
      <c r="C1723" s="106">
        <v>5046</v>
      </c>
      <c r="D1723" s="106" t="s">
        <v>638</v>
      </c>
      <c r="E1723" s="150">
        <v>83.76</v>
      </c>
      <c r="F1723" s="150">
        <v>0</v>
      </c>
      <c r="G1723" s="150">
        <v>0</v>
      </c>
      <c r="H1723" s="150">
        <v>0</v>
      </c>
      <c r="I1723" s="208">
        <f t="shared" si="28"/>
        <v>83.76</v>
      </c>
      <c r="J1723" s="163" t="str">
        <f>VLOOKUP($C1723,'CEDARS School FRPL'!$C$4:$F$2348,4,FALSE)</f>
        <v>No</v>
      </c>
      <c r="K1723" s="140"/>
      <c r="L1723" s="140"/>
      <c r="M1723" s="141">
        <f>VLOOKUP($C1723,'CEDARS School FRPL'!$C$4:$F$2348,3,FALSE)</f>
        <v>0.16669999999999999</v>
      </c>
      <c r="O1723" s="199"/>
      <c r="P1723" s="200"/>
    </row>
    <row r="1724" spans="1:16">
      <c r="A1724" s="112" t="s">
        <v>2359</v>
      </c>
      <c r="B1724" s="112" t="s">
        <v>3047</v>
      </c>
      <c r="C1724" s="106">
        <v>5204</v>
      </c>
      <c r="D1724" s="106" t="s">
        <v>641</v>
      </c>
      <c r="E1724" s="150">
        <v>222.7</v>
      </c>
      <c r="F1724" s="150">
        <v>0</v>
      </c>
      <c r="G1724" s="150">
        <v>0</v>
      </c>
      <c r="H1724" s="150">
        <v>0</v>
      </c>
      <c r="I1724" s="208">
        <f t="shared" si="28"/>
        <v>222.7</v>
      </c>
      <c r="J1724" s="163" t="str">
        <f>VLOOKUP($C1724,'CEDARS School FRPL'!$C$4:$F$2348,4,FALSE)</f>
        <v>No</v>
      </c>
      <c r="K1724" s="140"/>
      <c r="L1724" s="140"/>
      <c r="M1724" s="141">
        <f>VLOOKUP($C1724,'CEDARS School FRPL'!$C$4:$F$2348,3,FALSE)</f>
        <v>7.1599999999999997E-2</v>
      </c>
      <c r="O1724" s="199"/>
      <c r="P1724" s="200"/>
    </row>
    <row r="1725" spans="1:16">
      <c r="A1725" s="112" t="s">
        <v>2359</v>
      </c>
      <c r="B1725" s="112" t="s">
        <v>3047</v>
      </c>
      <c r="C1725" s="106">
        <v>3327</v>
      </c>
      <c r="D1725" s="106" t="s">
        <v>616</v>
      </c>
      <c r="E1725" s="150">
        <v>702.51</v>
      </c>
      <c r="F1725" s="150">
        <v>51.31</v>
      </c>
      <c r="G1725" s="150">
        <v>0</v>
      </c>
      <c r="H1725" s="150">
        <v>0.66</v>
      </c>
      <c r="I1725" s="208">
        <f t="shared" si="28"/>
        <v>754.4799999999999</v>
      </c>
      <c r="J1725" s="163" t="str">
        <f>VLOOKUP($C1725,'CEDARS School FRPL'!$C$4:$F$2348,4,FALSE)</f>
        <v>Yes</v>
      </c>
      <c r="K1725" s="140"/>
      <c r="L1725" s="140"/>
      <c r="M1725" s="141">
        <f>VLOOKUP($C1725,'CEDARS School FRPL'!$C$4:$F$2348,3,FALSE)</f>
        <v>0.7258</v>
      </c>
      <c r="O1725" s="199"/>
      <c r="P1725" s="200"/>
    </row>
    <row r="1726" spans="1:16">
      <c r="A1726" s="112" t="s">
        <v>2359</v>
      </c>
      <c r="B1726" s="112" t="s">
        <v>3047</v>
      </c>
      <c r="C1726" s="106">
        <v>3380</v>
      </c>
      <c r="D1726" s="106" t="s">
        <v>618</v>
      </c>
      <c r="E1726" s="150">
        <v>240.5</v>
      </c>
      <c r="F1726" s="150">
        <v>0</v>
      </c>
      <c r="G1726" s="150">
        <v>0</v>
      </c>
      <c r="H1726" s="150">
        <v>0</v>
      </c>
      <c r="I1726" s="208">
        <f t="shared" si="28"/>
        <v>240.5</v>
      </c>
      <c r="J1726" s="163" t="str">
        <f>VLOOKUP($C1726,'CEDARS School FRPL'!$C$4:$F$2348,4,FALSE)</f>
        <v>Yes</v>
      </c>
      <c r="K1726" s="132"/>
      <c r="L1726" s="132"/>
      <c r="M1726" s="141">
        <f>VLOOKUP($C1726,'CEDARS School FRPL'!$C$4:$F$2348,3,FALSE)</f>
        <v>0.65939999999999999</v>
      </c>
      <c r="O1726" s="199"/>
      <c r="P1726" s="200"/>
    </row>
    <row r="1727" spans="1:16">
      <c r="A1727" s="112" t="s">
        <v>2359</v>
      </c>
      <c r="B1727" s="112" t="s">
        <v>3047</v>
      </c>
      <c r="C1727" s="106">
        <v>2120</v>
      </c>
      <c r="D1727" s="106" t="s">
        <v>3273</v>
      </c>
      <c r="E1727" s="150">
        <v>355.2</v>
      </c>
      <c r="F1727" s="150">
        <v>0</v>
      </c>
      <c r="G1727" s="150">
        <v>0</v>
      </c>
      <c r="H1727" s="150">
        <v>0.23</v>
      </c>
      <c r="I1727" s="208">
        <f t="shared" si="28"/>
        <v>355.43</v>
      </c>
      <c r="J1727" s="163" t="str">
        <f>VLOOKUP($C1727,'CEDARS School FRPL'!$C$4:$F$2348,4,FALSE)</f>
        <v>Yes</v>
      </c>
      <c r="K1727" s="140"/>
      <c r="L1727" s="140"/>
      <c r="M1727" s="141">
        <f>VLOOKUP($C1727,'CEDARS School FRPL'!$C$4:$F$2348,3,FALSE)</f>
        <v>0.76829999999999998</v>
      </c>
      <c r="O1727" s="199"/>
      <c r="P1727" s="200"/>
    </row>
    <row r="1728" spans="1:16">
      <c r="A1728" s="112" t="s">
        <v>2359</v>
      </c>
      <c r="B1728" s="112" t="s">
        <v>3047</v>
      </c>
      <c r="C1728" s="106">
        <v>5486</v>
      </c>
      <c r="D1728" s="106" t="s">
        <v>2762</v>
      </c>
      <c r="E1728" s="150">
        <v>769.45</v>
      </c>
      <c r="F1728" s="150">
        <v>0</v>
      </c>
      <c r="G1728" s="150">
        <v>0</v>
      </c>
      <c r="H1728" s="150">
        <v>0</v>
      </c>
      <c r="I1728" s="208">
        <f t="shared" si="28"/>
        <v>769.45</v>
      </c>
      <c r="J1728" s="163" t="str">
        <f>VLOOKUP($C1728,'CEDARS School FRPL'!$C$4:$F$2348,4,FALSE)</f>
        <v>No</v>
      </c>
      <c r="K1728" s="140"/>
      <c r="L1728" s="140"/>
      <c r="M1728" s="141">
        <f>VLOOKUP($C1728,'CEDARS School FRPL'!$C$4:$F$2348,3,FALSE)</f>
        <v>0.24660000000000001</v>
      </c>
      <c r="O1728" s="199"/>
      <c r="P1728" s="200"/>
    </row>
    <row r="1729" spans="1:16">
      <c r="A1729" s="112" t="s">
        <v>2359</v>
      </c>
      <c r="B1729" s="112" t="s">
        <v>3047</v>
      </c>
      <c r="C1729" s="106">
        <v>2285</v>
      </c>
      <c r="D1729" s="106" t="s">
        <v>585</v>
      </c>
      <c r="E1729" s="150">
        <v>1541.18</v>
      </c>
      <c r="F1729" s="150">
        <v>118.00999999999999</v>
      </c>
      <c r="G1729" s="150">
        <v>0</v>
      </c>
      <c r="H1729" s="150">
        <v>0.38</v>
      </c>
      <c r="I1729" s="208">
        <f t="shared" si="28"/>
        <v>1659.5700000000002</v>
      </c>
      <c r="J1729" s="163" t="str">
        <f>VLOOKUP($C1729,'CEDARS School FRPL'!$C$4:$F$2348,4,FALSE)</f>
        <v>No</v>
      </c>
      <c r="K1729" s="140"/>
      <c r="L1729" s="140"/>
      <c r="M1729" s="141">
        <f>VLOOKUP($C1729,'CEDARS School FRPL'!$C$4:$F$2348,3,FALSE)</f>
        <v>9.1899999999999996E-2</v>
      </c>
      <c r="O1729" s="199"/>
      <c r="P1729" s="200"/>
    </row>
    <row r="1730" spans="1:16">
      <c r="A1730" s="112" t="s">
        <v>2359</v>
      </c>
      <c r="B1730" s="112" t="s">
        <v>3047</v>
      </c>
      <c r="C1730" s="106">
        <v>3157</v>
      </c>
      <c r="D1730" s="106" t="s">
        <v>612</v>
      </c>
      <c r="E1730" s="150">
        <v>245.1</v>
      </c>
      <c r="F1730" s="150">
        <v>0</v>
      </c>
      <c r="G1730" s="150">
        <v>0</v>
      </c>
      <c r="H1730" s="150">
        <v>0.46</v>
      </c>
      <c r="I1730" s="208">
        <f t="shared" si="28"/>
        <v>245.56</v>
      </c>
      <c r="J1730" s="163" t="str">
        <f>VLOOKUP($C1730,'CEDARS School FRPL'!$C$4:$F$2348,4,FALSE)</f>
        <v>Yes</v>
      </c>
      <c r="K1730" s="140"/>
      <c r="L1730" s="140"/>
      <c r="M1730" s="141">
        <f>VLOOKUP($C1730,'CEDARS School FRPL'!$C$4:$F$2348,3,FALSE)</f>
        <v>0.61890000000000001</v>
      </c>
      <c r="O1730" s="199"/>
      <c r="P1730" s="200"/>
    </row>
    <row r="1731" spans="1:16">
      <c r="A1731" s="112" t="s">
        <v>2359</v>
      </c>
      <c r="B1731" s="112" t="s">
        <v>3047</v>
      </c>
      <c r="C1731" s="106">
        <v>3028</v>
      </c>
      <c r="D1731" s="106" t="s">
        <v>192</v>
      </c>
      <c r="E1731" s="150">
        <v>199.1</v>
      </c>
      <c r="F1731" s="150">
        <v>0</v>
      </c>
      <c r="G1731" s="150">
        <v>0</v>
      </c>
      <c r="H1731" s="150">
        <v>0</v>
      </c>
      <c r="I1731" s="208">
        <f t="shared" si="28"/>
        <v>199.1</v>
      </c>
      <c r="J1731" s="163" t="str">
        <f>VLOOKUP($C1731,'CEDARS School FRPL'!$C$4:$F$2348,4,FALSE)</f>
        <v>No</v>
      </c>
      <c r="K1731" s="140"/>
      <c r="L1731" s="140"/>
      <c r="M1731" s="141">
        <f>VLOOKUP($C1731,'CEDARS School FRPL'!$C$4:$F$2348,3,FALSE)</f>
        <v>0.23849999999999999</v>
      </c>
      <c r="O1731" s="199"/>
      <c r="P1731" s="200"/>
    </row>
    <row r="1732" spans="1:16">
      <c r="A1732" s="112" t="s">
        <v>2359</v>
      </c>
      <c r="B1732" s="112" t="s">
        <v>3047</v>
      </c>
      <c r="C1732" s="106">
        <v>1796</v>
      </c>
      <c r="D1732" s="106" t="s">
        <v>557</v>
      </c>
      <c r="E1732" s="150">
        <v>657.03</v>
      </c>
      <c r="F1732" s="150">
        <v>0</v>
      </c>
      <c r="G1732" s="150">
        <v>0</v>
      </c>
      <c r="H1732" s="150">
        <v>0</v>
      </c>
      <c r="I1732" s="208">
        <f t="shared" ref="I1732:I1795" si="29">SUM(E1732:H1732)</f>
        <v>657.03</v>
      </c>
      <c r="J1732" s="163" t="str">
        <f>VLOOKUP($C1732,'CEDARS School FRPL'!$C$4:$F$2348,4,FALSE)</f>
        <v>No</v>
      </c>
      <c r="K1732" s="140"/>
      <c r="L1732" s="140"/>
      <c r="M1732" s="141">
        <f>VLOOKUP($C1732,'CEDARS School FRPL'!$C$4:$F$2348,3,FALSE)</f>
        <v>8.8300000000000003E-2</v>
      </c>
      <c r="O1732" s="199"/>
      <c r="P1732" s="200"/>
    </row>
    <row r="1733" spans="1:16">
      <c r="A1733" s="112" t="s">
        <v>2359</v>
      </c>
      <c r="B1733" s="112" t="s">
        <v>3047</v>
      </c>
      <c r="C1733" s="106">
        <v>5205</v>
      </c>
      <c r="D1733" s="106" t="s">
        <v>642</v>
      </c>
      <c r="E1733" s="150">
        <v>192.8</v>
      </c>
      <c r="F1733" s="150">
        <v>0</v>
      </c>
      <c r="G1733" s="150">
        <v>0</v>
      </c>
      <c r="H1733" s="150">
        <v>0</v>
      </c>
      <c r="I1733" s="208">
        <f t="shared" si="29"/>
        <v>192.8</v>
      </c>
      <c r="J1733" s="163" t="str">
        <f>VLOOKUP($C1733,'CEDARS School FRPL'!$C$4:$F$2348,4,FALSE)</f>
        <v>No</v>
      </c>
      <c r="K1733" s="140"/>
      <c r="L1733" s="140"/>
      <c r="M1733" s="141">
        <f>VLOOKUP($C1733,'CEDARS School FRPL'!$C$4:$F$2348,3,FALSE)</f>
        <v>0.42780000000000001</v>
      </c>
      <c r="O1733" s="199"/>
      <c r="P1733" s="200"/>
    </row>
    <row r="1734" spans="1:16">
      <c r="A1734" s="112" t="s">
        <v>2359</v>
      </c>
      <c r="B1734" s="112" t="s">
        <v>3047</v>
      </c>
      <c r="C1734" s="106">
        <v>3665</v>
      </c>
      <c r="D1734" s="106" t="s">
        <v>625</v>
      </c>
      <c r="E1734" s="150">
        <v>193.4</v>
      </c>
      <c r="F1734" s="150">
        <v>0</v>
      </c>
      <c r="G1734" s="150">
        <v>0</v>
      </c>
      <c r="H1734" s="150">
        <v>0.24</v>
      </c>
      <c r="I1734" s="208">
        <f t="shared" si="29"/>
        <v>193.64000000000001</v>
      </c>
      <c r="J1734" s="163" t="str">
        <f>VLOOKUP($C1734,'CEDARS School FRPL'!$C$4:$F$2348,4,FALSE)</f>
        <v>Yes</v>
      </c>
      <c r="K1734" s="140"/>
      <c r="L1734" s="140"/>
      <c r="M1734" s="141">
        <f>VLOOKUP($C1734,'CEDARS School FRPL'!$C$4:$F$2348,3,FALSE)</f>
        <v>0.57089999999999996</v>
      </c>
      <c r="O1734" s="199"/>
      <c r="P1734" s="200"/>
    </row>
    <row r="1735" spans="1:16">
      <c r="A1735" s="211" t="s">
        <v>2359</v>
      </c>
      <c r="B1735" s="201" t="s">
        <v>3047</v>
      </c>
      <c r="C1735" s="212">
        <v>5260</v>
      </c>
      <c r="D1735" s="106" t="s">
        <v>3372</v>
      </c>
      <c r="E1735" s="150">
        <v>86.78</v>
      </c>
      <c r="F1735" s="150">
        <v>0</v>
      </c>
      <c r="G1735" s="150">
        <v>0</v>
      </c>
      <c r="H1735" s="150">
        <v>35.01</v>
      </c>
      <c r="I1735" s="208">
        <f t="shared" si="29"/>
        <v>121.78999999999999</v>
      </c>
      <c r="J1735" s="163" t="str">
        <f>VLOOKUP($C1735,'CEDARS School FRPL'!$C$4:$F$2348,4,FALSE)</f>
        <v>No</v>
      </c>
      <c r="K1735" s="140"/>
      <c r="L1735" s="140"/>
      <c r="M1735" s="141">
        <f>VLOOKUP($C1735,'CEDARS School FRPL'!$C$4:$F$2348,3,FALSE)</f>
        <v>0</v>
      </c>
      <c r="N1735" s="141" t="s">
        <v>3345</v>
      </c>
      <c r="O1735" s="199"/>
      <c r="P1735" s="200"/>
    </row>
    <row r="1736" spans="1:16">
      <c r="A1736" s="112" t="s">
        <v>2359</v>
      </c>
      <c r="B1736" s="112" t="s">
        <v>3047</v>
      </c>
      <c r="C1736" s="106">
        <v>1596</v>
      </c>
      <c r="D1736" s="106" t="s">
        <v>553</v>
      </c>
      <c r="E1736" s="150">
        <v>269.2</v>
      </c>
      <c r="F1736" s="150">
        <v>1.23</v>
      </c>
      <c r="G1736" s="150">
        <v>0</v>
      </c>
      <c r="H1736" s="150">
        <v>0</v>
      </c>
      <c r="I1736" s="208">
        <f t="shared" si="29"/>
        <v>270.43</v>
      </c>
      <c r="J1736" s="163" t="str">
        <f>VLOOKUP($C1736,'CEDARS School FRPL'!$C$4:$F$2348,4,FALSE)</f>
        <v>Yes</v>
      </c>
      <c r="K1736" s="140"/>
      <c r="L1736" s="140"/>
      <c r="M1736" s="141">
        <f>VLOOKUP($C1736,'CEDARS School FRPL'!$C$4:$F$2348,3,FALSE)</f>
        <v>0.85599999999999998</v>
      </c>
      <c r="O1736" s="199"/>
      <c r="P1736" s="200"/>
    </row>
    <row r="1737" spans="1:16">
      <c r="A1737" s="112" t="s">
        <v>2359</v>
      </c>
      <c r="B1737" s="112" t="s">
        <v>3047</v>
      </c>
      <c r="C1737" s="106">
        <v>3778</v>
      </c>
      <c r="D1737" s="106" t="s">
        <v>629</v>
      </c>
      <c r="E1737" s="150">
        <v>42.54</v>
      </c>
      <c r="F1737" s="150">
        <v>0.44</v>
      </c>
      <c r="G1737" s="150">
        <v>0</v>
      </c>
      <c r="H1737" s="150">
        <v>0.08</v>
      </c>
      <c r="I1737" s="208">
        <f t="shared" si="29"/>
        <v>43.059999999999995</v>
      </c>
      <c r="J1737" s="163" t="str">
        <f>VLOOKUP($C1737,'CEDARS School FRPL'!$C$4:$F$2348,4,FALSE)</f>
        <v>Yes</v>
      </c>
      <c r="K1737" s="140"/>
      <c r="L1737" s="140"/>
      <c r="M1737" s="141">
        <f>VLOOKUP($C1737,'CEDARS School FRPL'!$C$4:$F$2348,3,FALSE)</f>
        <v>0.80879999999999996</v>
      </c>
      <c r="O1737" s="199"/>
      <c r="P1737" s="200"/>
    </row>
    <row r="1738" spans="1:16">
      <c r="A1738" s="112" t="s">
        <v>2359</v>
      </c>
      <c r="B1738" s="112" t="s">
        <v>3047</v>
      </c>
      <c r="C1738" s="106">
        <v>4218</v>
      </c>
      <c r="D1738" s="106" t="s">
        <v>636</v>
      </c>
      <c r="E1738" s="150">
        <v>561.28</v>
      </c>
      <c r="F1738" s="150">
        <v>0</v>
      </c>
      <c r="G1738" s="150">
        <v>0</v>
      </c>
      <c r="H1738" s="150">
        <v>0</v>
      </c>
      <c r="I1738" s="208">
        <f t="shared" si="29"/>
        <v>561.28</v>
      </c>
      <c r="J1738" s="163" t="str">
        <f>VLOOKUP($C1738,'CEDARS School FRPL'!$C$4:$F$2348,4,FALSE)</f>
        <v>Yes</v>
      </c>
      <c r="K1738" s="140"/>
      <c r="L1738" s="140"/>
      <c r="M1738" s="141">
        <f>VLOOKUP($C1738,'CEDARS School FRPL'!$C$4:$F$2348,3,FALSE)</f>
        <v>0.63160000000000005</v>
      </c>
      <c r="O1738" s="199"/>
      <c r="P1738" s="200"/>
    </row>
    <row r="1739" spans="1:16">
      <c r="A1739" s="112" t="s">
        <v>2359</v>
      </c>
      <c r="B1739" s="112" t="s">
        <v>3047</v>
      </c>
      <c r="C1739" s="106">
        <v>2080</v>
      </c>
      <c r="D1739" s="106" t="s">
        <v>472</v>
      </c>
      <c r="E1739" s="150">
        <v>191.7</v>
      </c>
      <c r="F1739" s="150">
        <v>0</v>
      </c>
      <c r="G1739" s="150">
        <v>0</v>
      </c>
      <c r="H1739" s="150">
        <v>0</v>
      </c>
      <c r="I1739" s="208">
        <f t="shared" si="29"/>
        <v>191.7</v>
      </c>
      <c r="J1739" s="163" t="str">
        <f>VLOOKUP($C1739,'CEDARS School FRPL'!$C$4:$F$2348,4,FALSE)</f>
        <v>No</v>
      </c>
      <c r="K1739" s="140"/>
      <c r="L1739" s="140"/>
      <c r="M1739" s="141">
        <f>VLOOKUP($C1739,'CEDARS School FRPL'!$C$4:$F$2348,3,FALSE)</f>
        <v>0.28749999999999998</v>
      </c>
      <c r="O1739" s="199"/>
      <c r="P1739" s="200"/>
    </row>
    <row r="1740" spans="1:16">
      <c r="A1740" s="112" t="s">
        <v>2359</v>
      </c>
      <c r="B1740" s="112" t="s">
        <v>3047</v>
      </c>
      <c r="C1740" s="106">
        <v>1856</v>
      </c>
      <c r="D1740" s="106" t="s">
        <v>558</v>
      </c>
      <c r="E1740" s="150">
        <v>226.89</v>
      </c>
      <c r="F1740" s="150">
        <v>14.77</v>
      </c>
      <c r="G1740" s="150">
        <v>0</v>
      </c>
      <c r="H1740" s="150">
        <v>0.15</v>
      </c>
      <c r="I1740" s="208">
        <f t="shared" si="29"/>
        <v>241.81</v>
      </c>
      <c r="J1740" s="163" t="str">
        <f>VLOOKUP($C1740,'CEDARS School FRPL'!$C$4:$F$2348,4,FALSE)</f>
        <v>No</v>
      </c>
      <c r="K1740" s="140"/>
      <c r="L1740" s="140"/>
      <c r="M1740" s="141">
        <f>VLOOKUP($C1740,'CEDARS School FRPL'!$C$4:$F$2348,3,FALSE)</f>
        <v>0.1186</v>
      </c>
      <c r="O1740" s="199"/>
      <c r="P1740" s="200"/>
    </row>
    <row r="1741" spans="1:16">
      <c r="A1741" s="112" t="s">
        <v>2359</v>
      </c>
      <c r="B1741" s="112" t="s">
        <v>3047</v>
      </c>
      <c r="C1741" s="106">
        <v>3974</v>
      </c>
      <c r="D1741" s="106" t="s">
        <v>633</v>
      </c>
      <c r="E1741" s="150">
        <v>541.29999999999995</v>
      </c>
      <c r="F1741" s="150">
        <v>0</v>
      </c>
      <c r="G1741" s="150">
        <v>0</v>
      </c>
      <c r="H1741" s="150">
        <v>0</v>
      </c>
      <c r="I1741" s="208">
        <f t="shared" si="29"/>
        <v>541.29999999999995</v>
      </c>
      <c r="J1741" s="163" t="str">
        <f>VLOOKUP($C1741,'CEDARS School FRPL'!$C$4:$F$2348,4,FALSE)</f>
        <v>No</v>
      </c>
      <c r="K1741" s="140"/>
      <c r="L1741" s="140"/>
      <c r="M1741" s="141">
        <f>VLOOKUP($C1741,'CEDARS School FRPL'!$C$4:$F$2348,3,FALSE)</f>
        <v>5.3800000000000001E-2</v>
      </c>
      <c r="O1741" s="199"/>
      <c r="P1741" s="200"/>
    </row>
    <row r="1742" spans="1:16">
      <c r="A1742" s="112" t="s">
        <v>2359</v>
      </c>
      <c r="B1742" s="112" t="s">
        <v>3047</v>
      </c>
      <c r="C1742" s="106">
        <v>2141</v>
      </c>
      <c r="D1742" s="106" t="s">
        <v>572</v>
      </c>
      <c r="E1742" s="150">
        <v>441.5</v>
      </c>
      <c r="F1742" s="150">
        <v>0</v>
      </c>
      <c r="G1742" s="150">
        <v>0</v>
      </c>
      <c r="H1742" s="150">
        <v>0</v>
      </c>
      <c r="I1742" s="208">
        <f t="shared" si="29"/>
        <v>441.5</v>
      </c>
      <c r="J1742" s="163" t="str">
        <f>VLOOKUP($C1742,'CEDARS School FRPL'!$C$4:$F$2348,4,FALSE)</f>
        <v>No</v>
      </c>
      <c r="K1742" s="140"/>
      <c r="L1742" s="140"/>
      <c r="M1742" s="141">
        <f>VLOOKUP($C1742,'CEDARS School FRPL'!$C$4:$F$2348,3,FALSE)</f>
        <v>0.34420000000000001</v>
      </c>
      <c r="O1742" s="199"/>
      <c r="P1742" s="200"/>
    </row>
    <row r="1743" spans="1:16">
      <c r="A1743" s="112" t="s">
        <v>2359</v>
      </c>
      <c r="B1743" s="112" t="s">
        <v>3047</v>
      </c>
      <c r="C1743" s="106">
        <v>1579</v>
      </c>
      <c r="D1743" s="106" t="s">
        <v>552</v>
      </c>
      <c r="E1743" s="150">
        <v>486.8</v>
      </c>
      <c r="F1743" s="150">
        <v>0</v>
      </c>
      <c r="G1743" s="150">
        <v>0</v>
      </c>
      <c r="H1743" s="150">
        <v>0</v>
      </c>
      <c r="I1743" s="208">
        <f t="shared" si="29"/>
        <v>486.8</v>
      </c>
      <c r="J1743" s="163" t="str">
        <f>VLOOKUP($C1743,'CEDARS School FRPL'!$C$4:$F$2348,4,FALSE)</f>
        <v>No</v>
      </c>
      <c r="K1743" s="140"/>
      <c r="L1743" s="140"/>
      <c r="M1743" s="141">
        <f>VLOOKUP($C1743,'CEDARS School FRPL'!$C$4:$F$2348,3,FALSE)</f>
        <v>0.25380000000000003</v>
      </c>
      <c r="O1743" s="199"/>
      <c r="P1743" s="200"/>
    </row>
    <row r="1744" spans="1:16">
      <c r="A1744" s="112" t="s">
        <v>2359</v>
      </c>
      <c r="B1744" s="112" t="s">
        <v>3047</v>
      </c>
      <c r="C1744" s="106">
        <v>2667</v>
      </c>
      <c r="D1744" s="106" t="s">
        <v>599</v>
      </c>
      <c r="E1744" s="150">
        <v>411.22</v>
      </c>
      <c r="F1744" s="150">
        <v>0</v>
      </c>
      <c r="G1744" s="150">
        <v>0</v>
      </c>
      <c r="H1744" s="150">
        <v>0</v>
      </c>
      <c r="I1744" s="208">
        <f t="shared" si="29"/>
        <v>411.22</v>
      </c>
      <c r="J1744" s="163" t="str">
        <f>VLOOKUP($C1744,'CEDARS School FRPL'!$C$4:$F$2348,4,FALSE)</f>
        <v>No</v>
      </c>
      <c r="K1744" s="140"/>
      <c r="L1744" s="140"/>
      <c r="M1744" s="141">
        <f>VLOOKUP($C1744,'CEDARS School FRPL'!$C$4:$F$2348,3,FALSE)</f>
        <v>7.6799999999999993E-2</v>
      </c>
      <c r="O1744" s="199"/>
      <c r="P1744" s="200"/>
    </row>
    <row r="1745" spans="1:16">
      <c r="A1745" s="112" t="s">
        <v>2359</v>
      </c>
      <c r="B1745" s="112" t="s">
        <v>3047</v>
      </c>
      <c r="C1745" s="106">
        <v>2977</v>
      </c>
      <c r="D1745" s="106" t="s">
        <v>607</v>
      </c>
      <c r="E1745" s="150">
        <v>333.6</v>
      </c>
      <c r="F1745" s="150">
        <v>0</v>
      </c>
      <c r="G1745" s="150">
        <v>0</v>
      </c>
      <c r="H1745" s="150">
        <v>0</v>
      </c>
      <c r="I1745" s="208">
        <f t="shared" si="29"/>
        <v>333.6</v>
      </c>
      <c r="J1745" s="163" t="str">
        <f>VLOOKUP($C1745,'CEDARS School FRPL'!$C$4:$F$2348,4,FALSE)</f>
        <v>No</v>
      </c>
      <c r="K1745" s="140"/>
      <c r="L1745" s="140"/>
      <c r="M1745" s="141">
        <f>VLOOKUP($C1745,'CEDARS School FRPL'!$C$4:$F$2348,3,FALSE)</f>
        <v>0.31430000000000002</v>
      </c>
      <c r="O1745" s="199"/>
      <c r="P1745" s="200"/>
    </row>
    <row r="1746" spans="1:16">
      <c r="A1746" s="112" t="s">
        <v>2359</v>
      </c>
      <c r="B1746" s="112" t="s">
        <v>3047</v>
      </c>
      <c r="C1746" s="106">
        <v>4064</v>
      </c>
      <c r="D1746" s="106" t="s">
        <v>634</v>
      </c>
      <c r="E1746" s="150">
        <v>607.91</v>
      </c>
      <c r="F1746" s="150">
        <v>0</v>
      </c>
      <c r="G1746" s="150">
        <v>0</v>
      </c>
      <c r="H1746" s="150">
        <v>0</v>
      </c>
      <c r="I1746" s="208">
        <f t="shared" si="29"/>
        <v>607.91</v>
      </c>
      <c r="J1746" s="163" t="str">
        <f>VLOOKUP($C1746,'CEDARS School FRPL'!$C$4:$F$2348,4,FALSE)</f>
        <v>No</v>
      </c>
      <c r="K1746" s="140"/>
      <c r="L1746" s="140"/>
      <c r="M1746" s="141">
        <f>VLOOKUP($C1746,'CEDARS School FRPL'!$C$4:$F$2348,3,FALSE)</f>
        <v>0.4083</v>
      </c>
      <c r="O1746" s="199"/>
      <c r="P1746" s="200"/>
    </row>
    <row r="1747" spans="1:16">
      <c r="A1747" s="112" t="s">
        <v>2359</v>
      </c>
      <c r="B1747" s="112" t="s">
        <v>3047</v>
      </c>
      <c r="C1747" s="106">
        <v>3026</v>
      </c>
      <c r="D1747" s="106" t="s">
        <v>608</v>
      </c>
      <c r="E1747" s="150">
        <v>405.2</v>
      </c>
      <c r="F1747" s="150">
        <v>0</v>
      </c>
      <c r="G1747" s="150">
        <v>0</v>
      </c>
      <c r="H1747" s="150">
        <v>0</v>
      </c>
      <c r="I1747" s="208">
        <f t="shared" si="29"/>
        <v>405.2</v>
      </c>
      <c r="J1747" s="163" t="str">
        <f>VLOOKUP($C1747,'CEDARS School FRPL'!$C$4:$F$2348,4,FALSE)</f>
        <v>No</v>
      </c>
      <c r="K1747" s="140"/>
      <c r="L1747" s="140"/>
      <c r="M1747" s="141">
        <f>VLOOKUP($C1747,'CEDARS School FRPL'!$C$4:$F$2348,3,FALSE)</f>
        <v>6.2199999999999998E-2</v>
      </c>
      <c r="O1747" s="199"/>
      <c r="P1747" s="200"/>
    </row>
    <row r="1748" spans="1:16">
      <c r="A1748" s="112" t="s">
        <v>2359</v>
      </c>
      <c r="B1748" s="112" t="s">
        <v>3047</v>
      </c>
      <c r="C1748" s="106">
        <v>2645</v>
      </c>
      <c r="D1748" s="106" t="s">
        <v>598</v>
      </c>
      <c r="E1748" s="150">
        <v>381</v>
      </c>
      <c r="F1748" s="150">
        <v>0</v>
      </c>
      <c r="G1748" s="150">
        <v>0</v>
      </c>
      <c r="H1748" s="150">
        <v>0</v>
      </c>
      <c r="I1748" s="208">
        <f t="shared" si="29"/>
        <v>381</v>
      </c>
      <c r="J1748" s="163" t="str">
        <f>VLOOKUP($C1748,'CEDARS School FRPL'!$C$4:$F$2348,4,FALSE)</f>
        <v>Yes</v>
      </c>
      <c r="K1748" s="140"/>
      <c r="L1748" s="140"/>
      <c r="M1748" s="141">
        <f>VLOOKUP($C1748,'CEDARS School FRPL'!$C$4:$F$2348,3,FALSE)</f>
        <v>0.8034</v>
      </c>
      <c r="O1748" s="199"/>
      <c r="P1748" s="200"/>
    </row>
    <row r="1749" spans="1:16">
      <c r="A1749" s="112" t="s">
        <v>2359</v>
      </c>
      <c r="B1749" s="112" t="s">
        <v>3047</v>
      </c>
      <c r="C1749" s="106">
        <v>2234</v>
      </c>
      <c r="D1749" s="106" t="s">
        <v>582</v>
      </c>
      <c r="E1749" s="150">
        <v>1019.38</v>
      </c>
      <c r="F1749" s="150">
        <v>89.36999999999999</v>
      </c>
      <c r="G1749" s="150">
        <v>0</v>
      </c>
      <c r="H1749" s="150">
        <v>0.15</v>
      </c>
      <c r="I1749" s="208">
        <f t="shared" si="29"/>
        <v>1108.9000000000001</v>
      </c>
      <c r="J1749" s="163" t="str">
        <f>VLOOKUP($C1749,'CEDARS School FRPL'!$C$4:$F$2348,4,FALSE)</f>
        <v>No</v>
      </c>
      <c r="K1749" s="140"/>
      <c r="L1749" s="140"/>
      <c r="M1749" s="141">
        <f>VLOOKUP($C1749,'CEDARS School FRPL'!$C$4:$F$2348,3,FALSE)</f>
        <v>0.18729999999999999</v>
      </c>
      <c r="O1749" s="199"/>
      <c r="P1749" s="200"/>
    </row>
    <row r="1750" spans="1:16">
      <c r="A1750" s="112" t="s">
        <v>2359</v>
      </c>
      <c r="B1750" s="112" t="s">
        <v>3047</v>
      </c>
      <c r="C1750" s="106">
        <v>2142</v>
      </c>
      <c r="D1750" s="106" t="s">
        <v>573</v>
      </c>
      <c r="E1750" s="150">
        <v>468.7</v>
      </c>
      <c r="F1750" s="150">
        <v>0</v>
      </c>
      <c r="G1750" s="150">
        <v>0</v>
      </c>
      <c r="H1750" s="150">
        <v>0</v>
      </c>
      <c r="I1750" s="208">
        <f t="shared" si="29"/>
        <v>468.7</v>
      </c>
      <c r="J1750" s="163" t="str">
        <f>VLOOKUP($C1750,'CEDARS School FRPL'!$C$4:$F$2348,4,FALSE)</f>
        <v>No</v>
      </c>
      <c r="K1750" s="140"/>
      <c r="L1750" s="140"/>
      <c r="M1750" s="141">
        <f>VLOOKUP($C1750,'CEDARS School FRPL'!$C$4:$F$2348,3,FALSE)</f>
        <v>6.4199999999999993E-2</v>
      </c>
      <c r="O1750" s="199"/>
      <c r="P1750" s="200"/>
    </row>
    <row r="1751" spans="1:16">
      <c r="A1751" s="112" t="s">
        <v>2359</v>
      </c>
      <c r="B1751" s="112" t="s">
        <v>3047</v>
      </c>
      <c r="C1751" s="106">
        <v>3277</v>
      </c>
      <c r="D1751" s="106" t="s">
        <v>615</v>
      </c>
      <c r="E1751" s="150">
        <v>650.6</v>
      </c>
      <c r="F1751" s="150">
        <v>0</v>
      </c>
      <c r="G1751" s="150">
        <v>0</v>
      </c>
      <c r="H1751" s="150">
        <v>0</v>
      </c>
      <c r="I1751" s="208">
        <f t="shared" si="29"/>
        <v>650.6</v>
      </c>
      <c r="J1751" s="163" t="str">
        <f>VLOOKUP($C1751,'CEDARS School FRPL'!$C$4:$F$2348,4,FALSE)</f>
        <v>No</v>
      </c>
      <c r="M1751" s="141">
        <f>VLOOKUP($C1751,'CEDARS School FRPL'!$C$4:$F$2348,3,FALSE)</f>
        <v>0.1512</v>
      </c>
      <c r="O1751" s="199"/>
      <c r="P1751" s="200"/>
    </row>
    <row r="1752" spans="1:16">
      <c r="A1752" s="112" t="s">
        <v>2359</v>
      </c>
      <c r="B1752" s="112" t="s">
        <v>3047</v>
      </c>
      <c r="C1752" s="106">
        <v>2092</v>
      </c>
      <c r="D1752" s="106" t="s">
        <v>566</v>
      </c>
      <c r="E1752" s="150">
        <v>408.2</v>
      </c>
      <c r="F1752" s="150">
        <v>0</v>
      </c>
      <c r="G1752" s="150">
        <v>0</v>
      </c>
      <c r="H1752" s="150">
        <v>0</v>
      </c>
      <c r="I1752" s="208">
        <f t="shared" si="29"/>
        <v>408.2</v>
      </c>
      <c r="J1752" s="163" t="str">
        <f>VLOOKUP($C1752,'CEDARS School FRPL'!$C$4:$F$2348,4,FALSE)</f>
        <v>No</v>
      </c>
      <c r="K1752" s="140"/>
      <c r="L1752" s="140"/>
      <c r="M1752" s="141">
        <f>VLOOKUP($C1752,'CEDARS School FRPL'!$C$4:$F$2348,3,FALSE)</f>
        <v>7.1499999999999994E-2</v>
      </c>
      <c r="O1752" s="199"/>
      <c r="P1752" s="200"/>
    </row>
    <row r="1753" spans="1:16">
      <c r="A1753" s="112" t="s">
        <v>2359</v>
      </c>
      <c r="B1753" s="112" t="s">
        <v>3047</v>
      </c>
      <c r="C1753" s="106">
        <v>3581</v>
      </c>
      <c r="D1753" s="106" t="s">
        <v>624</v>
      </c>
      <c r="E1753" s="150">
        <v>306</v>
      </c>
      <c r="F1753" s="150">
        <v>0</v>
      </c>
      <c r="G1753" s="150">
        <v>0</v>
      </c>
      <c r="H1753" s="150">
        <v>0.08</v>
      </c>
      <c r="I1753" s="208">
        <f t="shared" si="29"/>
        <v>306.08</v>
      </c>
      <c r="J1753" s="163" t="str">
        <f>VLOOKUP($C1753,'CEDARS School FRPL'!$C$4:$F$2348,4,FALSE)</f>
        <v>Yes</v>
      </c>
      <c r="K1753" s="140"/>
      <c r="L1753" s="140"/>
      <c r="M1753" s="141">
        <f>VLOOKUP($C1753,'CEDARS School FRPL'!$C$4:$F$2348,3,FALSE)</f>
        <v>0.69569999999999999</v>
      </c>
      <c r="O1753" s="199"/>
      <c r="P1753" s="200"/>
    </row>
    <row r="1754" spans="1:16">
      <c r="A1754" s="112" t="s">
        <v>2473</v>
      </c>
      <c r="B1754" s="112" t="s">
        <v>3048</v>
      </c>
      <c r="C1754" s="106">
        <v>2521</v>
      </c>
      <c r="D1754" s="106" t="s">
        <v>1565</v>
      </c>
      <c r="E1754" s="150">
        <v>250.42</v>
      </c>
      <c r="F1754" s="150">
        <v>0</v>
      </c>
      <c r="G1754" s="150">
        <v>0</v>
      </c>
      <c r="H1754" s="150">
        <v>0</v>
      </c>
      <c r="I1754" s="208">
        <f t="shared" si="29"/>
        <v>250.42</v>
      </c>
      <c r="J1754" s="163" t="str">
        <f>VLOOKUP($C1754,'CEDARS School FRPL'!$C$4:$F$2348,4,FALSE)</f>
        <v>No</v>
      </c>
      <c r="K1754" s="140"/>
      <c r="L1754" s="140"/>
      <c r="M1754" s="141">
        <f>VLOOKUP($C1754,'CEDARS School FRPL'!$C$4:$F$2348,3,FALSE)</f>
        <v>0.20330000000000001</v>
      </c>
      <c r="O1754" s="199"/>
      <c r="P1754" s="200"/>
    </row>
    <row r="1755" spans="1:16">
      <c r="A1755" s="112" t="s">
        <v>2473</v>
      </c>
      <c r="B1755" s="112" t="s">
        <v>3048</v>
      </c>
      <c r="C1755" s="106">
        <v>3181</v>
      </c>
      <c r="D1755" s="106" t="s">
        <v>231</v>
      </c>
      <c r="E1755" s="150">
        <v>679.49</v>
      </c>
      <c r="F1755" s="150">
        <v>0</v>
      </c>
      <c r="G1755" s="150">
        <v>0</v>
      </c>
      <c r="H1755" s="150">
        <v>0</v>
      </c>
      <c r="I1755" s="208">
        <f t="shared" si="29"/>
        <v>679.49</v>
      </c>
      <c r="J1755" s="163" t="str">
        <f>VLOOKUP($C1755,'CEDARS School FRPL'!$C$4:$F$2348,4,FALSE)</f>
        <v>Yes</v>
      </c>
      <c r="K1755" s="140"/>
      <c r="L1755" s="140"/>
      <c r="M1755" s="141">
        <f>VLOOKUP($C1755,'CEDARS School FRPL'!$C$4:$F$2348,3,FALSE)</f>
        <v>0.52129999999999999</v>
      </c>
      <c r="O1755" s="199"/>
      <c r="P1755" s="200"/>
    </row>
    <row r="1756" spans="1:16">
      <c r="A1756" s="112" t="s">
        <v>2473</v>
      </c>
      <c r="B1756" s="112" t="s">
        <v>3048</v>
      </c>
      <c r="C1756" s="106">
        <v>2380</v>
      </c>
      <c r="D1756" s="106" t="s">
        <v>479</v>
      </c>
      <c r="E1756" s="150">
        <v>448.3</v>
      </c>
      <c r="F1756" s="150">
        <v>0</v>
      </c>
      <c r="G1756" s="150">
        <v>0</v>
      </c>
      <c r="H1756" s="150">
        <v>0</v>
      </c>
      <c r="I1756" s="208">
        <f t="shared" si="29"/>
        <v>448.3</v>
      </c>
      <c r="J1756" s="163" t="str">
        <f>VLOOKUP($C1756,'CEDARS School FRPL'!$C$4:$F$2348,4,FALSE)</f>
        <v>Yes</v>
      </c>
      <c r="K1756" s="140"/>
      <c r="L1756" s="140"/>
      <c r="M1756" s="141">
        <f>VLOOKUP($C1756,'CEDARS School FRPL'!$C$4:$F$2348,3,FALSE)</f>
        <v>0.5877</v>
      </c>
      <c r="O1756" s="199"/>
      <c r="P1756" s="200"/>
    </row>
    <row r="1757" spans="1:16">
      <c r="A1757" s="112" t="s">
        <v>2473</v>
      </c>
      <c r="B1757" s="112" t="s">
        <v>3048</v>
      </c>
      <c r="C1757" s="106">
        <v>3403</v>
      </c>
      <c r="D1757" s="106" t="s">
        <v>1569</v>
      </c>
      <c r="E1757" s="150">
        <v>243.8</v>
      </c>
      <c r="F1757" s="150">
        <v>0</v>
      </c>
      <c r="G1757" s="150">
        <v>0</v>
      </c>
      <c r="H1757" s="150">
        <v>0</v>
      </c>
      <c r="I1757" s="208">
        <f t="shared" si="29"/>
        <v>243.8</v>
      </c>
      <c r="J1757" s="163" t="str">
        <f>VLOOKUP($C1757,'CEDARS School FRPL'!$C$4:$F$2348,4,FALSE)</f>
        <v>No</v>
      </c>
      <c r="K1757" s="140"/>
      <c r="L1757" s="140"/>
      <c r="M1757" s="141">
        <f>VLOOKUP($C1757,'CEDARS School FRPL'!$C$4:$F$2348,3,FALSE)</f>
        <v>0.4007</v>
      </c>
      <c r="O1757" s="199"/>
      <c r="P1757" s="200"/>
    </row>
    <row r="1758" spans="1:16">
      <c r="A1758" s="106" t="s">
        <v>2473</v>
      </c>
      <c r="B1758" s="201" t="s">
        <v>3048</v>
      </c>
      <c r="C1758" s="106">
        <v>5456</v>
      </c>
      <c r="D1758" s="106" t="s">
        <v>3182</v>
      </c>
      <c r="E1758" s="150">
        <v>0</v>
      </c>
      <c r="F1758" s="150">
        <v>0</v>
      </c>
      <c r="G1758" s="150">
        <v>24.7</v>
      </c>
      <c r="H1758" s="150">
        <v>0</v>
      </c>
      <c r="I1758" s="208">
        <f t="shared" si="29"/>
        <v>24.7</v>
      </c>
      <c r="J1758" s="163" t="str">
        <f>VLOOKUP($C1758,'CEDARS School FRPL'!$C$4:$F$2348,4,FALSE)</f>
        <v>No</v>
      </c>
      <c r="K1758" s="140"/>
      <c r="L1758" s="140"/>
      <c r="M1758" s="141">
        <f>VLOOKUP($C1758,'CEDARS School FRPL'!$C$4:$F$2348,3,FALSE)</f>
        <v>0</v>
      </c>
      <c r="N1758" s="141" t="s">
        <v>3345</v>
      </c>
      <c r="O1758" s="199"/>
      <c r="P1758" s="200"/>
    </row>
    <row r="1759" spans="1:16">
      <c r="A1759" s="112" t="s">
        <v>2473</v>
      </c>
      <c r="B1759" s="112" t="s">
        <v>3048</v>
      </c>
      <c r="C1759" s="106">
        <v>3942</v>
      </c>
      <c r="D1759" s="106" t="s">
        <v>1214</v>
      </c>
      <c r="E1759" s="150">
        <v>545.32000000000005</v>
      </c>
      <c r="F1759" s="150">
        <v>0</v>
      </c>
      <c r="G1759" s="150">
        <v>0</v>
      </c>
      <c r="H1759" s="150">
        <v>0</v>
      </c>
      <c r="I1759" s="208">
        <f t="shared" si="29"/>
        <v>545.32000000000005</v>
      </c>
      <c r="J1759" s="163" t="str">
        <f>VLOOKUP($C1759,'CEDARS School FRPL'!$C$4:$F$2348,4,FALSE)</f>
        <v>Yes</v>
      </c>
      <c r="K1759" s="140"/>
      <c r="L1759" s="140"/>
      <c r="M1759" s="141">
        <f>VLOOKUP($C1759,'CEDARS School FRPL'!$C$4:$F$2348,3,FALSE)</f>
        <v>0.62519999999999998</v>
      </c>
      <c r="O1759" s="199"/>
      <c r="P1759" s="200"/>
    </row>
    <row r="1760" spans="1:16">
      <c r="A1760" s="112" t="s">
        <v>2473</v>
      </c>
      <c r="B1760" s="112" t="s">
        <v>3048</v>
      </c>
      <c r="C1760" s="106">
        <v>2620</v>
      </c>
      <c r="D1760" s="106" t="s">
        <v>1566</v>
      </c>
      <c r="E1760" s="150">
        <v>150</v>
      </c>
      <c r="F1760" s="150">
        <v>0</v>
      </c>
      <c r="G1760" s="150">
        <v>0</v>
      </c>
      <c r="H1760" s="150">
        <v>0</v>
      </c>
      <c r="I1760" s="208">
        <f t="shared" si="29"/>
        <v>150</v>
      </c>
      <c r="J1760" s="163" t="str">
        <f>VLOOKUP($C1760,'CEDARS School FRPL'!$C$4:$F$2348,4,FALSE)</f>
        <v>No</v>
      </c>
      <c r="K1760" s="140"/>
      <c r="L1760" s="140"/>
      <c r="M1760" s="141">
        <f>VLOOKUP($C1760,'CEDARS School FRPL'!$C$4:$F$2348,3,FALSE)</f>
        <v>0.4385</v>
      </c>
      <c r="O1760" s="199"/>
      <c r="P1760" s="200"/>
    </row>
    <row r="1761" spans="1:16">
      <c r="A1761" s="112" t="s">
        <v>2473</v>
      </c>
      <c r="B1761" s="112" t="s">
        <v>3048</v>
      </c>
      <c r="C1761" s="106">
        <v>2774</v>
      </c>
      <c r="D1761" s="106" t="s">
        <v>1567</v>
      </c>
      <c r="E1761" s="150">
        <v>394.01</v>
      </c>
      <c r="F1761" s="150">
        <v>0</v>
      </c>
      <c r="G1761" s="150">
        <v>0</v>
      </c>
      <c r="H1761" s="150">
        <v>0</v>
      </c>
      <c r="I1761" s="208">
        <f t="shared" si="29"/>
        <v>394.01</v>
      </c>
      <c r="J1761" s="163" t="str">
        <f>VLOOKUP($C1761,'CEDARS School FRPL'!$C$4:$F$2348,4,FALSE)</f>
        <v>Yes</v>
      </c>
      <c r="K1761" s="140"/>
      <c r="L1761" s="140"/>
      <c r="M1761" s="141">
        <f>VLOOKUP($C1761,'CEDARS School FRPL'!$C$4:$F$2348,3,FALSE)</f>
        <v>0.65180000000000005</v>
      </c>
      <c r="O1761" s="199"/>
      <c r="P1761" s="200"/>
    </row>
    <row r="1762" spans="1:16">
      <c r="A1762" s="112" t="s">
        <v>2473</v>
      </c>
      <c r="B1762" s="112" t="s">
        <v>3048</v>
      </c>
      <c r="C1762" s="106">
        <v>3402</v>
      </c>
      <c r="D1762" s="106" t="s">
        <v>1568</v>
      </c>
      <c r="E1762" s="150">
        <v>180.66</v>
      </c>
      <c r="F1762" s="150">
        <v>0</v>
      </c>
      <c r="G1762" s="150">
        <v>0</v>
      </c>
      <c r="H1762" s="150">
        <v>0</v>
      </c>
      <c r="I1762" s="208">
        <f t="shared" si="29"/>
        <v>180.66</v>
      </c>
      <c r="J1762" s="163" t="str">
        <f>VLOOKUP($C1762,'CEDARS School FRPL'!$C$4:$F$2348,4,FALSE)</f>
        <v>No</v>
      </c>
      <c r="K1762" s="140"/>
      <c r="L1762" s="140"/>
      <c r="M1762" s="141">
        <f>VLOOKUP($C1762,'CEDARS School FRPL'!$C$4:$F$2348,3,FALSE)</f>
        <v>0.42430000000000001</v>
      </c>
      <c r="O1762" s="199"/>
      <c r="P1762" s="200"/>
    </row>
    <row r="1763" spans="1:16">
      <c r="A1763" s="112" t="s">
        <v>2473</v>
      </c>
      <c r="B1763" s="112" t="s">
        <v>3048</v>
      </c>
      <c r="C1763" s="106">
        <v>2150</v>
      </c>
      <c r="D1763" s="106" t="s">
        <v>1564</v>
      </c>
      <c r="E1763" s="150">
        <v>1083.0899999999999</v>
      </c>
      <c r="F1763" s="150">
        <v>67.45</v>
      </c>
      <c r="G1763" s="150">
        <v>0</v>
      </c>
      <c r="H1763" s="150">
        <v>0</v>
      </c>
      <c r="I1763" s="208">
        <f t="shared" si="29"/>
        <v>1150.54</v>
      </c>
      <c r="J1763" s="163" t="str">
        <f>VLOOKUP($C1763,'CEDARS School FRPL'!$C$4:$F$2348,4,FALSE)</f>
        <v>No</v>
      </c>
      <c r="K1763" s="140"/>
      <c r="L1763" s="140"/>
      <c r="M1763" s="141">
        <f>VLOOKUP($C1763,'CEDARS School FRPL'!$C$4:$F$2348,3,FALSE)</f>
        <v>0.46760000000000002</v>
      </c>
      <c r="O1763" s="199"/>
      <c r="P1763" s="200"/>
    </row>
    <row r="1764" spans="1:16">
      <c r="A1764" s="112" t="s">
        <v>2473</v>
      </c>
      <c r="B1764" s="112" t="s">
        <v>3048</v>
      </c>
      <c r="C1764" s="106">
        <v>1537</v>
      </c>
      <c r="D1764" s="106" t="s">
        <v>1563</v>
      </c>
      <c r="E1764" s="150">
        <v>86.04</v>
      </c>
      <c r="F1764" s="150">
        <v>6.78</v>
      </c>
      <c r="G1764" s="150">
        <v>0</v>
      </c>
      <c r="H1764" s="150">
        <v>0</v>
      </c>
      <c r="I1764" s="208">
        <f t="shared" si="29"/>
        <v>92.820000000000007</v>
      </c>
      <c r="J1764" s="163" t="str">
        <f>VLOOKUP($C1764,'CEDARS School FRPL'!$C$4:$F$2348,4,FALSE)</f>
        <v>Yes</v>
      </c>
      <c r="K1764" s="140"/>
      <c r="L1764" s="140"/>
      <c r="M1764" s="141">
        <f>VLOOKUP($C1764,'CEDARS School FRPL'!$C$4:$F$2348,3,FALSE)</f>
        <v>0.57750000000000001</v>
      </c>
      <c r="O1764" s="199"/>
      <c r="P1764" s="200"/>
    </row>
    <row r="1765" spans="1:16">
      <c r="A1765" s="112" t="s">
        <v>2568</v>
      </c>
      <c r="B1765" s="112" t="s">
        <v>3049</v>
      </c>
      <c r="C1765" s="106">
        <v>5383</v>
      </c>
      <c r="D1765" s="106" t="s">
        <v>2208</v>
      </c>
      <c r="E1765" s="150">
        <v>509.16</v>
      </c>
      <c r="F1765" s="150">
        <v>0</v>
      </c>
      <c r="G1765" s="150">
        <v>0</v>
      </c>
      <c r="H1765" s="150">
        <v>0</v>
      </c>
      <c r="I1765" s="208">
        <f t="shared" si="29"/>
        <v>509.16</v>
      </c>
      <c r="J1765" s="163" t="str">
        <f>VLOOKUP($C1765,'CEDARS School FRPL'!$C$4:$F$2348,4,FALSE)</f>
        <v>Yes</v>
      </c>
      <c r="K1765" s="140"/>
      <c r="L1765" s="140"/>
      <c r="M1765" s="141">
        <f>VLOOKUP($C1765,'CEDARS School FRPL'!$C$4:$F$2348,3,FALSE)</f>
        <v>0.52949999999999997</v>
      </c>
      <c r="O1765" s="199"/>
      <c r="P1765" s="200"/>
    </row>
    <row r="1766" spans="1:16">
      <c r="A1766" s="112" t="s">
        <v>2568</v>
      </c>
      <c r="B1766" s="112" t="s">
        <v>3049</v>
      </c>
      <c r="C1766" s="106">
        <v>5232</v>
      </c>
      <c r="D1766" s="106" t="s">
        <v>3274</v>
      </c>
      <c r="E1766" s="150">
        <v>264.32</v>
      </c>
      <c r="F1766" s="150">
        <v>0</v>
      </c>
      <c r="G1766" s="150">
        <v>0</v>
      </c>
      <c r="H1766" s="150">
        <v>0</v>
      </c>
      <c r="I1766" s="208">
        <f t="shared" si="29"/>
        <v>264.32</v>
      </c>
      <c r="J1766" s="163" t="str">
        <f>VLOOKUP($C1766,'CEDARS School FRPL'!$C$4:$F$2348,4,FALSE)</f>
        <v>Yes</v>
      </c>
      <c r="K1766" s="140"/>
      <c r="L1766" s="140"/>
      <c r="M1766" s="141">
        <f>VLOOKUP($C1766,'CEDARS School FRPL'!$C$4:$F$2348,3,FALSE)</f>
        <v>0.5333</v>
      </c>
      <c r="O1766" s="199"/>
      <c r="P1766" s="200"/>
    </row>
    <row r="1767" spans="1:16">
      <c r="A1767" s="112" t="s">
        <v>2568</v>
      </c>
      <c r="B1767" s="112" t="s">
        <v>3049</v>
      </c>
      <c r="C1767" s="106">
        <v>5560</v>
      </c>
      <c r="D1767" s="106" t="s">
        <v>3179</v>
      </c>
      <c r="E1767" s="150">
        <v>12</v>
      </c>
      <c r="F1767" s="150">
        <v>0</v>
      </c>
      <c r="G1767" s="150">
        <v>23</v>
      </c>
      <c r="H1767" s="150">
        <v>0</v>
      </c>
      <c r="I1767" s="208">
        <f t="shared" si="29"/>
        <v>35</v>
      </c>
      <c r="J1767" s="163" t="str">
        <f>VLOOKUP($C1767,'CEDARS School FRPL'!$C$4:$F$2348,4,FALSE)</f>
        <v>No</v>
      </c>
      <c r="K1767" s="140"/>
      <c r="L1767" s="140"/>
      <c r="M1767" s="141">
        <f>VLOOKUP($C1767,'CEDARS School FRPL'!$C$4:$F$2348,3,FALSE)</f>
        <v>0.05</v>
      </c>
      <c r="O1767" s="199"/>
      <c r="P1767" s="200"/>
    </row>
    <row r="1768" spans="1:16">
      <c r="A1768" s="112" t="s">
        <v>2568</v>
      </c>
      <c r="B1768" s="112" t="s">
        <v>3049</v>
      </c>
      <c r="C1768" s="106">
        <v>5561</v>
      </c>
      <c r="D1768" s="106" t="s">
        <v>3180</v>
      </c>
      <c r="E1768" s="150">
        <v>15.25</v>
      </c>
      <c r="F1768" s="150">
        <v>0</v>
      </c>
      <c r="G1768" s="150">
        <v>0</v>
      </c>
      <c r="H1768" s="150">
        <v>0</v>
      </c>
      <c r="I1768" s="208">
        <f t="shared" si="29"/>
        <v>15.25</v>
      </c>
      <c r="J1768" s="163" t="str">
        <f>VLOOKUP($C1768,'CEDARS School FRPL'!$C$4:$F$2348,4,FALSE)</f>
        <v>No</v>
      </c>
      <c r="K1768" s="140"/>
      <c r="L1768" s="140"/>
      <c r="M1768" s="141">
        <f>VLOOKUP($C1768,'CEDARS School FRPL'!$C$4:$F$2348,3,FALSE)</f>
        <v>0.48530000000000001</v>
      </c>
      <c r="O1768" s="199"/>
      <c r="P1768" s="200"/>
    </row>
    <row r="1769" spans="1:16">
      <c r="A1769" s="112" t="s">
        <v>2568</v>
      </c>
      <c r="B1769" s="112" t="s">
        <v>3049</v>
      </c>
      <c r="C1769" s="106">
        <v>4272</v>
      </c>
      <c r="D1769" s="106" t="s">
        <v>3275</v>
      </c>
      <c r="E1769" s="150">
        <v>31.8</v>
      </c>
      <c r="F1769" s="150">
        <v>0</v>
      </c>
      <c r="G1769" s="150">
        <v>0</v>
      </c>
      <c r="H1769" s="150">
        <v>0</v>
      </c>
      <c r="I1769" s="208">
        <f t="shared" si="29"/>
        <v>31.8</v>
      </c>
      <c r="J1769" s="163" t="str">
        <f>VLOOKUP($C1769,'CEDARS School FRPL'!$C$4:$F$2348,4,FALSE)</f>
        <v>No</v>
      </c>
      <c r="K1769" s="140"/>
      <c r="L1769" s="140"/>
      <c r="M1769" s="141">
        <f>VLOOKUP($C1769,'CEDARS School FRPL'!$C$4:$F$2348,3,FALSE)</f>
        <v>0.49120000000000003</v>
      </c>
      <c r="O1769" s="199"/>
      <c r="P1769" s="200"/>
    </row>
    <row r="1770" spans="1:16">
      <c r="A1770" s="112" t="s">
        <v>2568</v>
      </c>
      <c r="B1770" s="112" t="s">
        <v>3049</v>
      </c>
      <c r="C1770" s="106">
        <v>2388</v>
      </c>
      <c r="D1770" s="106" t="s">
        <v>2206</v>
      </c>
      <c r="E1770" s="150">
        <v>980.2</v>
      </c>
      <c r="F1770" s="150">
        <v>48.56</v>
      </c>
      <c r="G1770" s="150">
        <v>0</v>
      </c>
      <c r="H1770" s="150">
        <v>0</v>
      </c>
      <c r="I1770" s="208">
        <f t="shared" si="29"/>
        <v>1028.76</v>
      </c>
      <c r="J1770" s="163" t="str">
        <f>VLOOKUP($C1770,'CEDARS School FRPL'!$C$4:$F$2348,4,FALSE)</f>
        <v>No</v>
      </c>
      <c r="K1770" s="140"/>
      <c r="L1770" s="140"/>
      <c r="M1770" s="141">
        <f>VLOOKUP($C1770,'CEDARS School FRPL'!$C$4:$F$2348,3,FALSE)</f>
        <v>0.46089999999999998</v>
      </c>
      <c r="O1770" s="199"/>
      <c r="P1770" s="200"/>
    </row>
    <row r="1771" spans="1:16">
      <c r="A1771" s="112" t="s">
        <v>2568</v>
      </c>
      <c r="B1771" s="112" t="s">
        <v>3049</v>
      </c>
      <c r="C1771" s="106">
        <v>5231</v>
      </c>
      <c r="D1771" s="106" t="s">
        <v>2207</v>
      </c>
      <c r="E1771" s="150">
        <v>53.26</v>
      </c>
      <c r="F1771" s="150">
        <v>0</v>
      </c>
      <c r="G1771" s="150">
        <v>0</v>
      </c>
      <c r="H1771" s="150">
        <v>0</v>
      </c>
      <c r="I1771" s="208">
        <f t="shared" si="29"/>
        <v>53.26</v>
      </c>
      <c r="J1771" s="163" t="str">
        <f>VLOOKUP($C1771,'CEDARS School FRPL'!$C$4:$F$2348,4,FALSE)</f>
        <v>No</v>
      </c>
      <c r="K1771" s="140"/>
      <c r="L1771" s="140"/>
      <c r="M1771" s="141">
        <f>VLOOKUP($C1771,'CEDARS School FRPL'!$C$4:$F$2348,3,FALSE)</f>
        <v>0.28689999999999999</v>
      </c>
      <c r="O1771" s="199"/>
      <c r="P1771" s="200"/>
    </row>
    <row r="1772" spans="1:16">
      <c r="A1772" s="112" t="s">
        <v>2568</v>
      </c>
      <c r="B1772" s="112" t="s">
        <v>3049</v>
      </c>
      <c r="C1772" s="106">
        <v>5384</v>
      </c>
      <c r="D1772" s="106" t="s">
        <v>2209</v>
      </c>
      <c r="E1772" s="150">
        <v>815.15</v>
      </c>
      <c r="F1772" s="150">
        <v>0</v>
      </c>
      <c r="G1772" s="150">
        <v>0</v>
      </c>
      <c r="H1772" s="150">
        <v>0</v>
      </c>
      <c r="I1772" s="208">
        <f t="shared" si="29"/>
        <v>815.15</v>
      </c>
      <c r="J1772" s="163" t="str">
        <f>VLOOKUP($C1772,'CEDARS School FRPL'!$C$4:$F$2348,4,FALSE)</f>
        <v>Yes</v>
      </c>
      <c r="K1772" s="140"/>
      <c r="L1772" s="140"/>
      <c r="M1772" s="141">
        <f>VLOOKUP($C1772,'CEDARS School FRPL'!$C$4:$F$2348,3,FALSE)</f>
        <v>0.55289999999999995</v>
      </c>
      <c r="O1772" s="199"/>
      <c r="P1772" s="200"/>
    </row>
    <row r="1773" spans="1:16">
      <c r="A1773" s="112" t="s">
        <v>2568</v>
      </c>
      <c r="B1773" s="112" t="s">
        <v>3049</v>
      </c>
      <c r="C1773" s="106">
        <v>5385</v>
      </c>
      <c r="D1773" s="106" t="s">
        <v>2210</v>
      </c>
      <c r="E1773" s="150">
        <v>826.95</v>
      </c>
      <c r="F1773" s="150">
        <v>0</v>
      </c>
      <c r="G1773" s="150">
        <v>0</v>
      </c>
      <c r="H1773" s="150">
        <v>0</v>
      </c>
      <c r="I1773" s="208">
        <f t="shared" si="29"/>
        <v>826.95</v>
      </c>
      <c r="J1773" s="163" t="str">
        <f>VLOOKUP($C1773,'CEDARS School FRPL'!$C$4:$F$2348,4,FALSE)</f>
        <v>Yes</v>
      </c>
      <c r="K1773" s="140"/>
      <c r="L1773" s="140"/>
      <c r="M1773" s="141">
        <f>VLOOKUP($C1773,'CEDARS School FRPL'!$C$4:$F$2348,3,FALSE)</f>
        <v>0.53359999999999996</v>
      </c>
      <c r="O1773" s="199"/>
      <c r="P1773" s="200"/>
    </row>
    <row r="1774" spans="1:16">
      <c r="A1774" s="112" t="s">
        <v>2448</v>
      </c>
      <c r="B1774" s="112" t="s">
        <v>3050</v>
      </c>
      <c r="C1774" s="106">
        <v>5075</v>
      </c>
      <c r="D1774" s="106" t="s">
        <v>1295</v>
      </c>
      <c r="E1774" s="150">
        <v>105.58</v>
      </c>
      <c r="F1774" s="150">
        <v>0</v>
      </c>
      <c r="G1774" s="150">
        <v>0</v>
      </c>
      <c r="H1774" s="150">
        <v>0</v>
      </c>
      <c r="I1774" s="208">
        <f t="shared" si="29"/>
        <v>105.58</v>
      </c>
      <c r="J1774" s="163" t="str">
        <f>VLOOKUP($C1774,'CEDARS School FRPL'!$C$4:$F$2348,4,FALSE)</f>
        <v>Yes</v>
      </c>
      <c r="K1774" s="140"/>
      <c r="L1774" s="140"/>
      <c r="M1774" s="141">
        <f>VLOOKUP($C1774,'CEDARS School FRPL'!$C$4:$F$2348,3,FALSE)</f>
        <v>0.59299999999999997</v>
      </c>
      <c r="O1774" s="199"/>
      <c r="P1774" s="200"/>
    </row>
    <row r="1775" spans="1:16">
      <c r="A1775" s="112" t="s">
        <v>2448</v>
      </c>
      <c r="B1775" s="112" t="s">
        <v>3050</v>
      </c>
      <c r="C1775" s="106">
        <v>5226</v>
      </c>
      <c r="D1775" s="106" t="s">
        <v>1297</v>
      </c>
      <c r="E1775" s="150">
        <v>62.6</v>
      </c>
      <c r="F1775" s="150">
        <v>5.51</v>
      </c>
      <c r="G1775" s="150">
        <v>0</v>
      </c>
      <c r="H1775" s="150">
        <v>0</v>
      </c>
      <c r="I1775" s="208">
        <f t="shared" si="29"/>
        <v>68.11</v>
      </c>
      <c r="J1775" s="163" t="str">
        <f>VLOOKUP($C1775,'CEDARS School FRPL'!$C$4:$F$2348,4,FALSE)</f>
        <v>No</v>
      </c>
      <c r="K1775" s="140"/>
      <c r="L1775" s="140"/>
      <c r="M1775" s="141">
        <f>VLOOKUP($C1775,'CEDARS School FRPL'!$C$4:$F$2348,3,FALSE)</f>
        <v>0.39229999999999998</v>
      </c>
      <c r="O1775" s="199"/>
      <c r="P1775" s="200"/>
    </row>
    <row r="1776" spans="1:16">
      <c r="A1776" s="112" t="s">
        <v>2448</v>
      </c>
      <c r="B1776" s="112" t="s">
        <v>3050</v>
      </c>
      <c r="C1776" s="106">
        <v>5225</v>
      </c>
      <c r="D1776" s="106" t="s">
        <v>1296</v>
      </c>
      <c r="E1776" s="150">
        <v>57.91</v>
      </c>
      <c r="F1776" s="150">
        <v>0</v>
      </c>
      <c r="G1776" s="150">
        <v>0</v>
      </c>
      <c r="H1776" s="150">
        <v>0</v>
      </c>
      <c r="I1776" s="208">
        <f t="shared" si="29"/>
        <v>57.91</v>
      </c>
      <c r="J1776" s="163" t="str">
        <f>VLOOKUP($C1776,'CEDARS School FRPL'!$C$4:$F$2348,4,FALSE)</f>
        <v>Yes</v>
      </c>
      <c r="K1776" s="140"/>
      <c r="L1776" s="140"/>
      <c r="M1776" s="141">
        <f>VLOOKUP($C1776,'CEDARS School FRPL'!$C$4:$F$2348,3,FALSE)</f>
        <v>0.53169999999999995</v>
      </c>
      <c r="O1776" s="199"/>
      <c r="P1776" s="200"/>
    </row>
    <row r="1777" spans="1:16">
      <c r="A1777" s="112" t="s">
        <v>2290</v>
      </c>
      <c r="B1777" s="112" t="s">
        <v>3051</v>
      </c>
      <c r="C1777" s="106">
        <v>5613</v>
      </c>
      <c r="D1777" s="106" t="s">
        <v>3276</v>
      </c>
      <c r="E1777" s="150">
        <v>50.6</v>
      </c>
      <c r="F1777" s="150">
        <v>0</v>
      </c>
      <c r="G1777" s="150">
        <v>0</v>
      </c>
      <c r="H1777" s="150">
        <v>0</v>
      </c>
      <c r="I1777" s="208">
        <f t="shared" si="29"/>
        <v>50.6</v>
      </c>
      <c r="J1777" s="163" t="str">
        <f>VLOOKUP($C1777,'CEDARS School FRPL'!$C$4:$F$2348,4,FALSE)</f>
        <v>No</v>
      </c>
      <c r="K1777" s="140"/>
      <c r="L1777" s="140"/>
      <c r="M1777" s="141">
        <f>VLOOKUP($C1777,'CEDARS School FRPL'!$C$4:$F$2348,3,FALSE)</f>
        <v>0.3962</v>
      </c>
      <c r="O1777" s="199"/>
      <c r="P1777" s="200"/>
    </row>
    <row r="1778" spans="1:16">
      <c r="A1778" s="112" t="s">
        <v>2290</v>
      </c>
      <c r="B1778" s="112" t="s">
        <v>3051</v>
      </c>
      <c r="C1778" s="106">
        <v>4378</v>
      </c>
      <c r="D1778" s="106" t="s">
        <v>151</v>
      </c>
      <c r="E1778" s="150">
        <v>511.6</v>
      </c>
      <c r="F1778" s="150">
        <v>0</v>
      </c>
      <c r="G1778" s="150">
        <v>0</v>
      </c>
      <c r="H1778" s="150">
        <v>0</v>
      </c>
      <c r="I1778" s="208">
        <f t="shared" si="29"/>
        <v>511.6</v>
      </c>
      <c r="J1778" s="163" t="str">
        <f>VLOOKUP($C1778,'CEDARS School FRPL'!$C$4:$F$2348,4,FALSE)</f>
        <v>No</v>
      </c>
      <c r="K1778" s="140"/>
      <c r="L1778" s="140"/>
      <c r="M1778" s="141">
        <f>VLOOKUP($C1778,'CEDARS School FRPL'!$C$4:$F$2348,3,FALSE)</f>
        <v>0.45860000000000001</v>
      </c>
      <c r="O1778" s="199"/>
      <c r="P1778" s="200"/>
    </row>
    <row r="1779" spans="1:16">
      <c r="A1779" s="112" t="s">
        <v>2290</v>
      </c>
      <c r="B1779" s="112" t="s">
        <v>3051</v>
      </c>
      <c r="C1779" s="106">
        <v>2722</v>
      </c>
      <c r="D1779" s="106" t="s">
        <v>150</v>
      </c>
      <c r="E1779" s="150">
        <v>499.39</v>
      </c>
      <c r="F1779" s="150">
        <v>0</v>
      </c>
      <c r="G1779" s="150">
        <v>0</v>
      </c>
      <c r="H1779" s="150">
        <v>0</v>
      </c>
      <c r="I1779" s="208">
        <f t="shared" si="29"/>
        <v>499.39</v>
      </c>
      <c r="J1779" s="163" t="str">
        <f>VLOOKUP($C1779,'CEDARS School FRPL'!$C$4:$F$2348,4,FALSE)</f>
        <v>No</v>
      </c>
      <c r="K1779" s="140"/>
      <c r="L1779" s="140"/>
      <c r="M1779" s="141">
        <f>VLOOKUP($C1779,'CEDARS School FRPL'!$C$4:$F$2348,3,FALSE)</f>
        <v>0.48820000000000002</v>
      </c>
      <c r="O1779" s="199"/>
      <c r="P1779" s="200"/>
    </row>
    <row r="1780" spans="1:16">
      <c r="A1780" s="112" t="s">
        <v>2290</v>
      </c>
      <c r="B1780" s="112" t="s">
        <v>3051</v>
      </c>
      <c r="C1780" s="106">
        <v>1708</v>
      </c>
      <c r="D1780" s="106" t="s">
        <v>3277</v>
      </c>
      <c r="E1780" s="150">
        <v>91.94</v>
      </c>
      <c r="F1780" s="150">
        <v>0</v>
      </c>
      <c r="G1780" s="150">
        <v>0</v>
      </c>
      <c r="H1780" s="150">
        <v>0</v>
      </c>
      <c r="I1780" s="208">
        <f t="shared" si="29"/>
        <v>91.94</v>
      </c>
      <c r="J1780" s="163" t="str">
        <f>VLOOKUP($C1780,'CEDARS School FRPL'!$C$4:$F$2348,4,FALSE)</f>
        <v>No</v>
      </c>
      <c r="K1780" s="140"/>
      <c r="L1780" s="140"/>
      <c r="M1780" s="141">
        <f>VLOOKUP($C1780,'CEDARS School FRPL'!$C$4:$F$2348,3,FALSE)</f>
        <v>0.34089999999999998</v>
      </c>
      <c r="O1780" s="199"/>
      <c r="P1780" s="200"/>
    </row>
    <row r="1781" spans="1:16">
      <c r="A1781" s="112" t="s">
        <v>2290</v>
      </c>
      <c r="B1781" s="112" t="s">
        <v>3051</v>
      </c>
      <c r="C1781" s="106">
        <v>4519</v>
      </c>
      <c r="D1781" s="106" t="s">
        <v>152</v>
      </c>
      <c r="E1781" s="150">
        <v>546.05999999999995</v>
      </c>
      <c r="F1781" s="150">
        <v>0</v>
      </c>
      <c r="G1781" s="150">
        <v>0</v>
      </c>
      <c r="H1781" s="150">
        <v>0</v>
      </c>
      <c r="I1781" s="208">
        <f t="shared" si="29"/>
        <v>546.05999999999995</v>
      </c>
      <c r="J1781" s="163" t="str">
        <f>VLOOKUP($C1781,'CEDARS School FRPL'!$C$4:$F$2348,4,FALSE)</f>
        <v>No</v>
      </c>
      <c r="K1781" s="140"/>
      <c r="L1781" s="140"/>
      <c r="M1781" s="141">
        <f>VLOOKUP($C1781,'CEDARS School FRPL'!$C$4:$F$2348,3,FALSE)</f>
        <v>0.46250000000000002</v>
      </c>
      <c r="O1781" s="199"/>
      <c r="P1781" s="200"/>
    </row>
    <row r="1782" spans="1:16">
      <c r="A1782" s="112" t="s">
        <v>2290</v>
      </c>
      <c r="B1782" s="112" t="s">
        <v>3051</v>
      </c>
      <c r="C1782" s="106">
        <v>2471</v>
      </c>
      <c r="D1782" s="106" t="s">
        <v>149</v>
      </c>
      <c r="E1782" s="150">
        <v>737.02</v>
      </c>
      <c r="F1782" s="150">
        <v>70.900000000000006</v>
      </c>
      <c r="G1782" s="150">
        <v>0</v>
      </c>
      <c r="H1782" s="150">
        <v>0</v>
      </c>
      <c r="I1782" s="208">
        <f t="shared" si="29"/>
        <v>807.92</v>
      </c>
      <c r="J1782" s="163" t="str">
        <f>VLOOKUP($C1782,'CEDARS School FRPL'!$C$4:$F$2348,4,FALSE)</f>
        <v>No</v>
      </c>
      <c r="K1782" s="140"/>
      <c r="L1782" s="140"/>
      <c r="M1782" s="141">
        <f>VLOOKUP($C1782,'CEDARS School FRPL'!$C$4:$F$2348,3,FALSE)</f>
        <v>0.36840000000000001</v>
      </c>
      <c r="O1782" s="199"/>
      <c r="P1782" s="200"/>
    </row>
    <row r="1783" spans="1:16">
      <c r="A1783" s="112" t="s">
        <v>2467</v>
      </c>
      <c r="B1783" s="112" t="s">
        <v>3052</v>
      </c>
      <c r="C1783" s="106">
        <v>3725</v>
      </c>
      <c r="D1783" s="106" t="s">
        <v>1534</v>
      </c>
      <c r="E1783" s="150">
        <v>8.3000000000000007</v>
      </c>
      <c r="F1783" s="150">
        <v>0</v>
      </c>
      <c r="G1783" s="150">
        <v>0</v>
      </c>
      <c r="H1783" s="150">
        <v>0</v>
      </c>
      <c r="I1783" s="208">
        <f t="shared" si="29"/>
        <v>8.3000000000000007</v>
      </c>
      <c r="J1783" s="163" t="str">
        <f>VLOOKUP($C1783,'CEDARS School FRPL'!$C$4:$F$2348,4,FALSE)</f>
        <v>No</v>
      </c>
      <c r="K1783" s="140"/>
      <c r="L1783" s="140"/>
      <c r="M1783" s="141">
        <f>VLOOKUP($C1783,'CEDARS School FRPL'!$C$4:$F$2348,3,FALSE)</f>
        <v>0</v>
      </c>
      <c r="O1783" s="199"/>
      <c r="P1783" s="200"/>
    </row>
    <row r="1784" spans="1:16">
      <c r="A1784" s="112" t="s">
        <v>2427</v>
      </c>
      <c r="B1784" s="112" t="s">
        <v>3053</v>
      </c>
      <c r="C1784" s="106">
        <v>3291</v>
      </c>
      <c r="D1784" s="106" t="s">
        <v>1216</v>
      </c>
      <c r="E1784" s="150">
        <v>436.6</v>
      </c>
      <c r="F1784" s="150">
        <v>0</v>
      </c>
      <c r="G1784" s="150">
        <v>0</v>
      </c>
      <c r="H1784" s="150">
        <v>0</v>
      </c>
      <c r="I1784" s="208">
        <f t="shared" si="29"/>
        <v>436.6</v>
      </c>
      <c r="J1784" s="163" t="str">
        <f>VLOOKUP($C1784,'CEDARS School FRPL'!$C$4:$F$2348,4,FALSE)</f>
        <v>Yes</v>
      </c>
      <c r="K1784" s="140"/>
      <c r="L1784" s="140"/>
      <c r="M1784" s="141">
        <f>VLOOKUP($C1784,'CEDARS School FRPL'!$C$4:$F$2348,3,FALSE)</f>
        <v>0.64459999999999995</v>
      </c>
      <c r="O1784" s="199"/>
      <c r="P1784" s="200"/>
    </row>
    <row r="1785" spans="1:16">
      <c r="A1785" s="112" t="s">
        <v>2427</v>
      </c>
      <c r="B1785" s="112" t="s">
        <v>3053</v>
      </c>
      <c r="C1785" s="106">
        <v>5621</v>
      </c>
      <c r="D1785" s="106" t="s">
        <v>3278</v>
      </c>
      <c r="E1785" s="150">
        <v>67.989999999999995</v>
      </c>
      <c r="F1785" s="150">
        <v>7.0000000000000007E-2</v>
      </c>
      <c r="G1785" s="150">
        <v>0</v>
      </c>
      <c r="H1785" s="150">
        <v>0</v>
      </c>
      <c r="I1785" s="208">
        <f t="shared" si="29"/>
        <v>68.059999999999988</v>
      </c>
      <c r="J1785" s="163" t="str">
        <f>VLOOKUP($C1785,'CEDARS School FRPL'!$C$4:$F$2348,4,FALSE)</f>
        <v>Yes</v>
      </c>
      <c r="K1785" s="140"/>
      <c r="L1785" s="140"/>
      <c r="M1785" s="141">
        <f>VLOOKUP($C1785,'CEDARS School FRPL'!$C$4:$F$2348,3,FALSE)</f>
        <v>0.71879999999999999</v>
      </c>
      <c r="O1785" s="199"/>
      <c r="P1785" s="200"/>
    </row>
    <row r="1786" spans="1:16">
      <c r="A1786" s="112" t="s">
        <v>2427</v>
      </c>
      <c r="B1786" s="112" t="s">
        <v>3053</v>
      </c>
      <c r="C1786" s="106">
        <v>4288</v>
      </c>
      <c r="D1786" s="106" t="s">
        <v>3279</v>
      </c>
      <c r="E1786" s="150">
        <v>118.09</v>
      </c>
      <c r="F1786" s="150">
        <v>12.02</v>
      </c>
      <c r="G1786" s="150">
        <v>0</v>
      </c>
      <c r="H1786" s="150">
        <v>0</v>
      </c>
      <c r="I1786" s="208">
        <f t="shared" si="29"/>
        <v>130.11000000000001</v>
      </c>
      <c r="J1786" s="163" t="str">
        <f>VLOOKUP($C1786,'CEDARS School FRPL'!$C$4:$F$2348,4,FALSE)</f>
        <v>Yes</v>
      </c>
      <c r="K1786" s="140"/>
      <c r="L1786" s="140"/>
      <c r="M1786" s="141">
        <f>VLOOKUP($C1786,'CEDARS School FRPL'!$C$4:$F$2348,3,FALSE)</f>
        <v>0.67330000000000001</v>
      </c>
      <c r="O1786" s="199"/>
      <c r="P1786" s="200"/>
    </row>
    <row r="1787" spans="1:16">
      <c r="A1787" s="112" t="s">
        <v>2427</v>
      </c>
      <c r="B1787" s="112" t="s">
        <v>3053</v>
      </c>
      <c r="C1787" s="106">
        <v>2745</v>
      </c>
      <c r="D1787" s="106" t="s">
        <v>1214</v>
      </c>
      <c r="E1787" s="150">
        <v>445.34</v>
      </c>
      <c r="F1787" s="150">
        <v>0</v>
      </c>
      <c r="G1787" s="150">
        <v>0</v>
      </c>
      <c r="H1787" s="150">
        <v>0</v>
      </c>
      <c r="I1787" s="208">
        <f t="shared" si="29"/>
        <v>445.34</v>
      </c>
      <c r="J1787" s="163" t="str">
        <f>VLOOKUP($C1787,'CEDARS School FRPL'!$C$4:$F$2348,4,FALSE)</f>
        <v>Yes</v>
      </c>
      <c r="K1787" s="140"/>
      <c r="L1787" s="140"/>
      <c r="M1787" s="141">
        <f>VLOOKUP($C1787,'CEDARS School FRPL'!$C$4:$F$2348,3,FALSE)</f>
        <v>0.87849999999999995</v>
      </c>
      <c r="O1787" s="199"/>
      <c r="P1787" s="200"/>
    </row>
    <row r="1788" spans="1:16">
      <c r="A1788" s="112" t="s">
        <v>2427</v>
      </c>
      <c r="B1788" s="112" t="s">
        <v>3053</v>
      </c>
      <c r="C1788" s="106">
        <v>3292</v>
      </c>
      <c r="D1788" s="106" t="s">
        <v>420</v>
      </c>
      <c r="E1788" s="150">
        <v>485.85</v>
      </c>
      <c r="F1788" s="150">
        <v>0</v>
      </c>
      <c r="G1788" s="150">
        <v>0</v>
      </c>
      <c r="H1788" s="150">
        <v>0</v>
      </c>
      <c r="I1788" s="208">
        <f t="shared" si="29"/>
        <v>485.85</v>
      </c>
      <c r="J1788" s="163" t="str">
        <f>VLOOKUP($C1788,'CEDARS School FRPL'!$C$4:$F$2348,4,FALSE)</f>
        <v>Yes</v>
      </c>
      <c r="K1788" s="140"/>
      <c r="L1788" s="140"/>
      <c r="M1788" s="141">
        <f>VLOOKUP($C1788,'CEDARS School FRPL'!$C$4:$F$2348,3,FALSE)</f>
        <v>0.66080000000000005</v>
      </c>
      <c r="O1788" s="199"/>
      <c r="P1788" s="200"/>
    </row>
    <row r="1789" spans="1:16">
      <c r="A1789" s="112" t="s">
        <v>2427</v>
      </c>
      <c r="B1789" s="112" t="s">
        <v>3053</v>
      </c>
      <c r="C1789" s="106">
        <v>4363</v>
      </c>
      <c r="D1789" s="106" t="s">
        <v>1217</v>
      </c>
      <c r="E1789" s="150">
        <v>556.64</v>
      </c>
      <c r="F1789" s="150">
        <v>0</v>
      </c>
      <c r="G1789" s="150">
        <v>0</v>
      </c>
      <c r="H1789" s="150">
        <v>0</v>
      </c>
      <c r="I1789" s="208">
        <f t="shared" si="29"/>
        <v>556.64</v>
      </c>
      <c r="J1789" s="163" t="str">
        <f>VLOOKUP($C1789,'CEDARS School FRPL'!$C$4:$F$2348,4,FALSE)</f>
        <v>Yes</v>
      </c>
      <c r="K1789" s="140"/>
      <c r="L1789" s="140"/>
      <c r="M1789" s="141">
        <f>VLOOKUP($C1789,'CEDARS School FRPL'!$C$4:$F$2348,3,FALSE)</f>
        <v>0.64390000000000003</v>
      </c>
      <c r="O1789" s="199"/>
      <c r="P1789" s="200"/>
    </row>
    <row r="1790" spans="1:16">
      <c r="A1790" s="112" t="s">
        <v>2427</v>
      </c>
      <c r="B1790" s="112" t="s">
        <v>3053</v>
      </c>
      <c r="C1790" s="106">
        <v>4586</v>
      </c>
      <c r="D1790" s="106" t="s">
        <v>816</v>
      </c>
      <c r="E1790" s="150">
        <v>593.79999999999995</v>
      </c>
      <c r="F1790" s="150">
        <v>0</v>
      </c>
      <c r="G1790" s="150">
        <v>0</v>
      </c>
      <c r="H1790" s="150">
        <v>0</v>
      </c>
      <c r="I1790" s="208">
        <f t="shared" si="29"/>
        <v>593.79999999999995</v>
      </c>
      <c r="J1790" s="163" t="str">
        <f>VLOOKUP($C1790,'CEDARS School FRPL'!$C$4:$F$2348,4,FALSE)</f>
        <v>Yes</v>
      </c>
      <c r="K1790" s="140"/>
      <c r="L1790" s="140"/>
      <c r="M1790" s="141">
        <f>VLOOKUP($C1790,'CEDARS School FRPL'!$C$4:$F$2348,3,FALSE)</f>
        <v>0.71199999999999997</v>
      </c>
      <c r="O1790" s="199"/>
      <c r="P1790" s="200"/>
    </row>
    <row r="1791" spans="1:16">
      <c r="A1791" s="112" t="s">
        <v>2427</v>
      </c>
      <c r="B1791" s="112" t="s">
        <v>3053</v>
      </c>
      <c r="C1791" s="106">
        <v>3241</v>
      </c>
      <c r="D1791" s="106" t="s">
        <v>1215</v>
      </c>
      <c r="E1791" s="150">
        <v>1451.45</v>
      </c>
      <c r="F1791" s="150">
        <v>64.070000000000007</v>
      </c>
      <c r="G1791" s="150">
        <v>0</v>
      </c>
      <c r="H1791" s="150">
        <v>0</v>
      </c>
      <c r="I1791" s="208">
        <f t="shared" si="29"/>
        <v>1515.52</v>
      </c>
      <c r="J1791" s="163" t="str">
        <f>VLOOKUP($C1791,'CEDARS School FRPL'!$C$4:$F$2348,4,FALSE)</f>
        <v>Yes</v>
      </c>
      <c r="K1791" s="140"/>
      <c r="L1791" s="140"/>
      <c r="M1791" s="141">
        <f>VLOOKUP($C1791,'CEDARS School FRPL'!$C$4:$F$2348,3,FALSE)</f>
        <v>0.57850000000000001</v>
      </c>
      <c r="O1791" s="199"/>
      <c r="P1791" s="200"/>
    </row>
    <row r="1792" spans="1:16">
      <c r="A1792" s="112" t="s">
        <v>2427</v>
      </c>
      <c r="B1792" s="112" t="s">
        <v>3053</v>
      </c>
      <c r="C1792" s="106">
        <v>5548</v>
      </c>
      <c r="D1792" s="106" t="s">
        <v>3146</v>
      </c>
      <c r="E1792" s="150">
        <v>0</v>
      </c>
      <c r="F1792" s="150">
        <v>0</v>
      </c>
      <c r="G1792" s="150">
        <v>53.86</v>
      </c>
      <c r="H1792" s="150">
        <v>0</v>
      </c>
      <c r="I1792" s="208">
        <f t="shared" si="29"/>
        <v>53.86</v>
      </c>
      <c r="J1792" s="163" t="str">
        <f>VLOOKUP($C1792,'CEDARS School FRPL'!$C$4:$F$2348,4,FALSE)</f>
        <v>Yes</v>
      </c>
      <c r="K1792" s="140"/>
      <c r="L1792" s="140"/>
      <c r="M1792" s="141">
        <f>VLOOKUP($C1792,'CEDARS School FRPL'!$C$4:$F$2348,3,FALSE)</f>
        <v>0.51129999999999998</v>
      </c>
      <c r="O1792" s="199"/>
      <c r="P1792" s="200"/>
    </row>
    <row r="1793" spans="1:16">
      <c r="A1793" s="112" t="s">
        <v>2374</v>
      </c>
      <c r="B1793" s="112" t="s">
        <v>3054</v>
      </c>
      <c r="C1793" s="106">
        <v>3674</v>
      </c>
      <c r="D1793" s="106" t="s">
        <v>888</v>
      </c>
      <c r="E1793" s="150">
        <v>1124.69</v>
      </c>
      <c r="F1793" s="150">
        <v>0</v>
      </c>
      <c r="G1793" s="150">
        <v>0</v>
      </c>
      <c r="H1793" s="150">
        <v>0</v>
      </c>
      <c r="I1793" s="208">
        <f t="shared" si="29"/>
        <v>1124.69</v>
      </c>
      <c r="J1793" s="163" t="str">
        <f>VLOOKUP($C1793,'CEDARS School FRPL'!$C$4:$F$2348,4,FALSE)</f>
        <v>No</v>
      </c>
      <c r="K1793" s="140"/>
      <c r="L1793" s="140"/>
      <c r="M1793" s="141">
        <f>VLOOKUP($C1793,'CEDARS School FRPL'!$C$4:$F$2348,3,FALSE)</f>
        <v>0.26379999999999998</v>
      </c>
      <c r="O1793" s="199"/>
      <c r="P1793" s="200"/>
    </row>
    <row r="1794" spans="1:16">
      <c r="A1794" s="112" t="s">
        <v>2374</v>
      </c>
      <c r="B1794" s="112" t="s">
        <v>3054</v>
      </c>
      <c r="C1794" s="106">
        <v>2990</v>
      </c>
      <c r="D1794" s="106" t="s">
        <v>880</v>
      </c>
      <c r="E1794" s="150">
        <v>444.49</v>
      </c>
      <c r="F1794" s="150">
        <v>0</v>
      </c>
      <c r="G1794" s="150">
        <v>0</v>
      </c>
      <c r="H1794" s="150">
        <v>0</v>
      </c>
      <c r="I1794" s="208">
        <f t="shared" si="29"/>
        <v>444.49</v>
      </c>
      <c r="J1794" s="163" t="str">
        <f>VLOOKUP($C1794,'CEDARS School FRPL'!$C$4:$F$2348,4,FALSE)</f>
        <v>No</v>
      </c>
      <c r="K1794" s="140"/>
      <c r="L1794" s="140"/>
      <c r="M1794" s="141">
        <f>VLOOKUP($C1794,'CEDARS School FRPL'!$C$4:$F$2348,3,FALSE)</f>
        <v>0.33860000000000001</v>
      </c>
      <c r="O1794" s="199"/>
      <c r="P1794" s="200"/>
    </row>
    <row r="1795" spans="1:16">
      <c r="A1795" s="112" t="s">
        <v>2374</v>
      </c>
      <c r="B1795" s="112" t="s">
        <v>3054</v>
      </c>
      <c r="C1795" s="106">
        <v>3230</v>
      </c>
      <c r="D1795" s="106" t="s">
        <v>882</v>
      </c>
      <c r="E1795" s="150">
        <v>397.33</v>
      </c>
      <c r="F1795" s="150">
        <v>0</v>
      </c>
      <c r="G1795" s="150">
        <v>0</v>
      </c>
      <c r="H1795" s="150">
        <v>0</v>
      </c>
      <c r="I1795" s="208">
        <f t="shared" si="29"/>
        <v>397.33</v>
      </c>
      <c r="J1795" s="163" t="str">
        <f>VLOOKUP($C1795,'CEDARS School FRPL'!$C$4:$F$2348,4,FALSE)</f>
        <v>No</v>
      </c>
      <c r="K1795" s="140"/>
      <c r="L1795" s="140"/>
      <c r="M1795" s="141">
        <f>VLOOKUP($C1795,'CEDARS School FRPL'!$C$4:$F$2348,3,FALSE)</f>
        <v>0.14949999999999999</v>
      </c>
      <c r="O1795" s="199"/>
      <c r="P1795" s="200"/>
    </row>
    <row r="1796" spans="1:16">
      <c r="A1796" s="112" t="s">
        <v>2374</v>
      </c>
      <c r="B1796" s="112" t="s">
        <v>3054</v>
      </c>
      <c r="C1796" s="106">
        <v>1942</v>
      </c>
      <c r="D1796" s="106" t="s">
        <v>877</v>
      </c>
      <c r="E1796" s="150">
        <v>208.26</v>
      </c>
      <c r="F1796" s="150">
        <v>0</v>
      </c>
      <c r="G1796" s="150">
        <v>0</v>
      </c>
      <c r="H1796" s="150">
        <v>0</v>
      </c>
      <c r="I1796" s="208">
        <f t="shared" ref="I1796:I1859" si="30">SUM(E1796:H1796)</f>
        <v>208.26</v>
      </c>
      <c r="J1796" s="163" t="str">
        <f>VLOOKUP($C1796,'CEDARS School FRPL'!$C$4:$F$2348,4,FALSE)</f>
        <v>No</v>
      </c>
      <c r="K1796" s="140"/>
      <c r="L1796" s="140"/>
      <c r="M1796" s="141">
        <f>VLOOKUP($C1796,'CEDARS School FRPL'!$C$4:$F$2348,3,FALSE)</f>
        <v>0.23250000000000001</v>
      </c>
      <c r="O1796" s="199"/>
      <c r="P1796" s="200"/>
    </row>
    <row r="1797" spans="1:16">
      <c r="A1797" s="112" t="s">
        <v>2374</v>
      </c>
      <c r="B1797" s="112" t="s">
        <v>3054</v>
      </c>
      <c r="C1797" s="106">
        <v>3104</v>
      </c>
      <c r="D1797" s="106" t="s">
        <v>881</v>
      </c>
      <c r="E1797" s="150">
        <v>393.9</v>
      </c>
      <c r="F1797" s="150">
        <v>0</v>
      </c>
      <c r="G1797" s="150">
        <v>0</v>
      </c>
      <c r="H1797" s="150">
        <v>0</v>
      </c>
      <c r="I1797" s="208">
        <f t="shared" si="30"/>
        <v>393.9</v>
      </c>
      <c r="J1797" s="163" t="str">
        <f>VLOOKUP($C1797,'CEDARS School FRPL'!$C$4:$F$2348,4,FALSE)</f>
        <v>No</v>
      </c>
      <c r="K1797" s="140"/>
      <c r="L1797" s="140"/>
      <c r="M1797" s="141">
        <f>VLOOKUP($C1797,'CEDARS School FRPL'!$C$4:$F$2348,3,FALSE)</f>
        <v>0.3629</v>
      </c>
      <c r="O1797" s="199"/>
      <c r="P1797" s="200"/>
    </row>
    <row r="1798" spans="1:16">
      <c r="A1798" s="112" t="s">
        <v>2374</v>
      </c>
      <c r="B1798" s="63" t="s">
        <v>3054</v>
      </c>
      <c r="C1798" s="106">
        <v>5593</v>
      </c>
      <c r="D1798" s="63" t="s">
        <v>3280</v>
      </c>
      <c r="E1798" s="150">
        <v>0</v>
      </c>
      <c r="F1798" s="150">
        <v>0</v>
      </c>
      <c r="G1798" s="150">
        <v>0</v>
      </c>
      <c r="H1798" s="150">
        <v>0</v>
      </c>
      <c r="I1798" s="208">
        <f t="shared" si="30"/>
        <v>0</v>
      </c>
      <c r="J1798" s="163" t="str">
        <f>VLOOKUP($C1798,'CEDARS School FRPL'!$C$4:$F$2348,4,FALSE)</f>
        <v>Yes</v>
      </c>
      <c r="K1798" s="140"/>
      <c r="L1798" s="140"/>
      <c r="M1798" s="141">
        <f>VLOOKUP($C1798,'CEDARS School FRPL'!$C$4:$F$2348,3,FALSE)</f>
        <v>0.73270000000000002</v>
      </c>
      <c r="O1798" s="199"/>
      <c r="P1798" s="200"/>
    </row>
    <row r="1799" spans="1:16">
      <c r="A1799" s="112" t="s">
        <v>2374</v>
      </c>
      <c r="B1799" s="112" t="s">
        <v>3054</v>
      </c>
      <c r="C1799" s="106">
        <v>1667</v>
      </c>
      <c r="D1799" s="106" t="s">
        <v>875</v>
      </c>
      <c r="E1799" s="150">
        <v>7.2</v>
      </c>
      <c r="F1799" s="150">
        <v>0</v>
      </c>
      <c r="G1799" s="150">
        <v>0</v>
      </c>
      <c r="H1799" s="150">
        <v>0</v>
      </c>
      <c r="I1799" s="208">
        <f t="shared" si="30"/>
        <v>7.2</v>
      </c>
      <c r="J1799" s="163" t="str">
        <f>VLOOKUP($C1799,'CEDARS School FRPL'!$C$4:$F$2348,4,FALSE)</f>
        <v>No</v>
      </c>
      <c r="K1799" s="140"/>
      <c r="L1799" s="140"/>
      <c r="M1799" s="141">
        <f>VLOOKUP($C1799,'CEDARS School FRPL'!$C$4:$F$2348,3,FALSE)</f>
        <v>0.17399999999999999</v>
      </c>
      <c r="O1799" s="199"/>
      <c r="P1799" s="200"/>
    </row>
    <row r="1800" spans="1:16">
      <c r="A1800" s="112" t="s">
        <v>2374</v>
      </c>
      <c r="B1800" s="112" t="s">
        <v>3054</v>
      </c>
      <c r="C1800" s="106">
        <v>3231</v>
      </c>
      <c r="D1800" s="106" t="s">
        <v>883</v>
      </c>
      <c r="E1800" s="150">
        <v>370.26</v>
      </c>
      <c r="F1800" s="150">
        <v>0</v>
      </c>
      <c r="G1800" s="150">
        <v>0</v>
      </c>
      <c r="H1800" s="150">
        <v>0</v>
      </c>
      <c r="I1800" s="208">
        <f t="shared" si="30"/>
        <v>370.26</v>
      </c>
      <c r="J1800" s="163" t="str">
        <f>VLOOKUP($C1800,'CEDARS School FRPL'!$C$4:$F$2348,4,FALSE)</f>
        <v>No</v>
      </c>
      <c r="K1800" s="140"/>
      <c r="L1800" s="140"/>
      <c r="M1800" s="141">
        <f>VLOOKUP($C1800,'CEDARS School FRPL'!$C$4:$F$2348,3,FALSE)</f>
        <v>0.1235</v>
      </c>
      <c r="O1800" s="199"/>
      <c r="P1800" s="200"/>
    </row>
    <row r="1801" spans="1:16">
      <c r="A1801" s="112" t="s">
        <v>2374</v>
      </c>
      <c r="B1801" s="112" t="s">
        <v>3054</v>
      </c>
      <c r="C1801" s="106">
        <v>1771</v>
      </c>
      <c r="D1801" s="106" t="s">
        <v>876</v>
      </c>
      <c r="E1801" s="150">
        <v>146.55000000000001</v>
      </c>
      <c r="F1801" s="150">
        <v>0</v>
      </c>
      <c r="G1801" s="150">
        <v>0</v>
      </c>
      <c r="H1801" s="150">
        <v>0</v>
      </c>
      <c r="I1801" s="208">
        <f t="shared" si="30"/>
        <v>146.55000000000001</v>
      </c>
      <c r="J1801" s="163" t="str">
        <f>VLOOKUP($C1801,'CEDARS School FRPL'!$C$4:$F$2348,4,FALSE)</f>
        <v>No</v>
      </c>
      <c r="K1801" s="140"/>
      <c r="L1801" s="140"/>
      <c r="M1801" s="141">
        <f>VLOOKUP($C1801,'CEDARS School FRPL'!$C$4:$F$2348,3,FALSE)</f>
        <v>5.6099999999999997E-2</v>
      </c>
      <c r="O1801" s="199"/>
      <c r="P1801" s="200"/>
    </row>
    <row r="1802" spans="1:16">
      <c r="A1802" s="112" t="s">
        <v>2374</v>
      </c>
      <c r="B1802" s="112" t="s">
        <v>3054</v>
      </c>
      <c r="C1802" s="106">
        <v>3387</v>
      </c>
      <c r="D1802" s="106" t="s">
        <v>885</v>
      </c>
      <c r="E1802" s="150">
        <v>984.57</v>
      </c>
      <c r="F1802" s="150">
        <v>0</v>
      </c>
      <c r="G1802" s="150">
        <v>0</v>
      </c>
      <c r="H1802" s="150">
        <v>0</v>
      </c>
      <c r="I1802" s="208">
        <f t="shared" si="30"/>
        <v>984.57</v>
      </c>
      <c r="J1802" s="163" t="str">
        <f>VLOOKUP($C1802,'CEDARS School FRPL'!$C$4:$F$2348,4,FALSE)</f>
        <v>No</v>
      </c>
      <c r="K1802" s="140"/>
      <c r="L1802" s="140"/>
      <c r="M1802" s="141">
        <f>VLOOKUP($C1802,'CEDARS School FRPL'!$C$4:$F$2348,3,FALSE)</f>
        <v>0.28160000000000002</v>
      </c>
      <c r="O1802" s="199"/>
      <c r="P1802" s="200"/>
    </row>
    <row r="1803" spans="1:16">
      <c r="A1803" s="112" t="s">
        <v>2374</v>
      </c>
      <c r="B1803" s="112" t="s">
        <v>3054</v>
      </c>
      <c r="C1803" s="106">
        <v>2185</v>
      </c>
      <c r="D1803" s="106" t="s">
        <v>878</v>
      </c>
      <c r="E1803" s="150">
        <v>450.67</v>
      </c>
      <c r="F1803" s="150">
        <v>0</v>
      </c>
      <c r="G1803" s="150">
        <v>0</v>
      </c>
      <c r="H1803" s="150">
        <v>0</v>
      </c>
      <c r="I1803" s="208">
        <f t="shared" si="30"/>
        <v>450.67</v>
      </c>
      <c r="J1803" s="163" t="str">
        <f>VLOOKUP($C1803,'CEDARS School FRPL'!$C$4:$F$2348,4,FALSE)</f>
        <v>No</v>
      </c>
      <c r="K1803" s="140"/>
      <c r="L1803" s="140"/>
      <c r="M1803" s="141">
        <f>VLOOKUP($C1803,'CEDARS School FRPL'!$C$4:$F$2348,3,FALSE)</f>
        <v>0.24479999999999999</v>
      </c>
      <c r="O1803" s="199"/>
      <c r="P1803" s="200"/>
    </row>
    <row r="1804" spans="1:16">
      <c r="A1804" s="112" t="s">
        <v>2374</v>
      </c>
      <c r="B1804" s="112" t="s">
        <v>3054</v>
      </c>
      <c r="C1804" s="106">
        <v>3527</v>
      </c>
      <c r="D1804" s="106" t="s">
        <v>887</v>
      </c>
      <c r="E1804" s="150">
        <v>439.15</v>
      </c>
      <c r="F1804" s="150">
        <v>0</v>
      </c>
      <c r="G1804" s="150">
        <v>0</v>
      </c>
      <c r="H1804" s="150">
        <v>0</v>
      </c>
      <c r="I1804" s="208">
        <f t="shared" si="30"/>
        <v>439.15</v>
      </c>
      <c r="J1804" s="163" t="str">
        <f>VLOOKUP($C1804,'CEDARS School FRPL'!$C$4:$F$2348,4,FALSE)</f>
        <v>No</v>
      </c>
      <c r="K1804" s="140"/>
      <c r="L1804" s="140"/>
      <c r="M1804" s="141">
        <f>VLOOKUP($C1804,'CEDARS School FRPL'!$C$4:$F$2348,3,FALSE)</f>
        <v>0.1467</v>
      </c>
      <c r="O1804" s="199"/>
      <c r="P1804" s="200"/>
    </row>
    <row r="1805" spans="1:16">
      <c r="A1805" s="112" t="s">
        <v>2374</v>
      </c>
      <c r="B1805" s="112" t="s">
        <v>3054</v>
      </c>
      <c r="C1805" s="106">
        <v>3958</v>
      </c>
      <c r="D1805" s="106" t="s">
        <v>890</v>
      </c>
      <c r="E1805" s="150">
        <v>507.15</v>
      </c>
      <c r="F1805" s="150">
        <v>0</v>
      </c>
      <c r="G1805" s="150">
        <v>0</v>
      </c>
      <c r="H1805" s="150">
        <v>0</v>
      </c>
      <c r="I1805" s="208">
        <f t="shared" si="30"/>
        <v>507.15</v>
      </c>
      <c r="J1805" s="163" t="str">
        <f>VLOOKUP($C1805,'CEDARS School FRPL'!$C$4:$F$2348,4,FALSE)</f>
        <v>No</v>
      </c>
      <c r="K1805" s="140"/>
      <c r="L1805" s="140"/>
      <c r="M1805" s="141">
        <f>VLOOKUP($C1805,'CEDARS School FRPL'!$C$4:$F$2348,3,FALSE)</f>
        <v>0.27089999999999997</v>
      </c>
      <c r="O1805" s="199"/>
      <c r="P1805" s="200"/>
    </row>
    <row r="1806" spans="1:16">
      <c r="A1806" s="112" t="s">
        <v>2374</v>
      </c>
      <c r="B1806" s="112" t="s">
        <v>3054</v>
      </c>
      <c r="C1806" s="106">
        <v>3489</v>
      </c>
      <c r="D1806" s="106" t="s">
        <v>886</v>
      </c>
      <c r="E1806" s="150">
        <v>368.45</v>
      </c>
      <c r="F1806" s="150">
        <v>0</v>
      </c>
      <c r="G1806" s="150">
        <v>0</v>
      </c>
      <c r="H1806" s="150">
        <v>0</v>
      </c>
      <c r="I1806" s="208">
        <f t="shared" si="30"/>
        <v>368.45</v>
      </c>
      <c r="J1806" s="163" t="str">
        <f>VLOOKUP($C1806,'CEDARS School FRPL'!$C$4:$F$2348,4,FALSE)</f>
        <v>No</v>
      </c>
      <c r="K1806" s="140"/>
      <c r="L1806" s="140"/>
      <c r="M1806" s="141">
        <f>VLOOKUP($C1806,'CEDARS School FRPL'!$C$4:$F$2348,3,FALSE)</f>
        <v>0.34100000000000003</v>
      </c>
      <c r="O1806" s="199"/>
      <c r="P1806" s="200"/>
    </row>
    <row r="1807" spans="1:16">
      <c r="A1807" s="112" t="s">
        <v>2374</v>
      </c>
      <c r="B1807" s="112" t="s">
        <v>3054</v>
      </c>
      <c r="C1807" s="106">
        <v>2703</v>
      </c>
      <c r="D1807" s="106" t="s">
        <v>879</v>
      </c>
      <c r="E1807" s="150">
        <v>447.91</v>
      </c>
      <c r="F1807" s="150">
        <v>0</v>
      </c>
      <c r="G1807" s="150">
        <v>0</v>
      </c>
      <c r="H1807" s="150">
        <v>0</v>
      </c>
      <c r="I1807" s="208">
        <f t="shared" si="30"/>
        <v>447.91</v>
      </c>
      <c r="J1807" s="163" t="str">
        <f>VLOOKUP($C1807,'CEDARS School FRPL'!$C$4:$F$2348,4,FALSE)</f>
        <v>No</v>
      </c>
      <c r="K1807" s="140"/>
      <c r="L1807" s="140"/>
      <c r="M1807" s="141">
        <f>VLOOKUP($C1807,'CEDARS School FRPL'!$C$4:$F$2348,3,FALSE)</f>
        <v>0.27600000000000002</v>
      </c>
      <c r="O1807" s="199"/>
      <c r="P1807" s="200"/>
    </row>
    <row r="1808" spans="1:16">
      <c r="A1808" s="112" t="s">
        <v>2374</v>
      </c>
      <c r="B1808" s="112" t="s">
        <v>3054</v>
      </c>
      <c r="C1808" s="106">
        <v>3343</v>
      </c>
      <c r="D1808" s="106" t="s">
        <v>884</v>
      </c>
      <c r="E1808" s="150">
        <v>1378.79</v>
      </c>
      <c r="F1808" s="150">
        <v>104.25</v>
      </c>
      <c r="G1808" s="150">
        <v>0</v>
      </c>
      <c r="H1808" s="150">
        <v>0</v>
      </c>
      <c r="I1808" s="208">
        <f t="shared" si="30"/>
        <v>1483.04</v>
      </c>
      <c r="J1808" s="163" t="str">
        <f>VLOOKUP($C1808,'CEDARS School FRPL'!$C$4:$F$2348,4,FALSE)</f>
        <v>No</v>
      </c>
      <c r="K1808" s="140"/>
      <c r="L1808" s="140"/>
      <c r="M1808" s="141">
        <f>VLOOKUP($C1808,'CEDARS School FRPL'!$C$4:$F$2348,3,FALSE)</f>
        <v>0.2727</v>
      </c>
      <c r="O1808" s="199"/>
      <c r="P1808" s="200"/>
    </row>
    <row r="1809" spans="1:16">
      <c r="A1809" s="112" t="s">
        <v>2374</v>
      </c>
      <c r="B1809" s="112" t="s">
        <v>3054</v>
      </c>
      <c r="C1809" s="106">
        <v>3921</v>
      </c>
      <c r="D1809" s="106" t="s">
        <v>889</v>
      </c>
      <c r="E1809" s="150">
        <v>1388.9</v>
      </c>
      <c r="F1809" s="150">
        <v>119.67</v>
      </c>
      <c r="G1809" s="150">
        <v>0</v>
      </c>
      <c r="H1809" s="150">
        <v>0</v>
      </c>
      <c r="I1809" s="208">
        <f t="shared" si="30"/>
        <v>1508.5700000000002</v>
      </c>
      <c r="J1809" s="163" t="str">
        <f>VLOOKUP($C1809,'CEDARS School FRPL'!$C$4:$F$2348,4,FALSE)</f>
        <v>No</v>
      </c>
      <c r="K1809" s="140"/>
      <c r="L1809" s="140"/>
      <c r="M1809" s="141">
        <f>VLOOKUP($C1809,'CEDARS School FRPL'!$C$4:$F$2348,3,FALSE)</f>
        <v>0.26729999999999998</v>
      </c>
      <c r="O1809" s="199"/>
      <c r="P1809" s="200"/>
    </row>
    <row r="1810" spans="1:16">
      <c r="A1810" s="112" t="s">
        <v>2479</v>
      </c>
      <c r="B1810" s="112" t="s">
        <v>3055</v>
      </c>
      <c r="C1810" s="106">
        <v>3405</v>
      </c>
      <c r="D1810" s="106" t="s">
        <v>1594</v>
      </c>
      <c r="E1810" s="150">
        <v>63.1</v>
      </c>
      <c r="F1810" s="150">
        <v>0</v>
      </c>
      <c r="G1810" s="150">
        <v>0</v>
      </c>
      <c r="H1810" s="150">
        <v>0</v>
      </c>
      <c r="I1810" s="208">
        <f t="shared" si="30"/>
        <v>63.1</v>
      </c>
      <c r="J1810" s="163" t="str">
        <f>VLOOKUP($C1810,'CEDARS School FRPL'!$C$4:$F$2348,4,FALSE)</f>
        <v>Yes</v>
      </c>
      <c r="K1810" s="140"/>
      <c r="L1810" s="140"/>
      <c r="M1810" s="141">
        <f>VLOOKUP($C1810,'CEDARS School FRPL'!$C$4:$F$2348,3,FALSE)</f>
        <v>0.52629999999999999</v>
      </c>
      <c r="O1810" s="199"/>
      <c r="P1810" s="200"/>
    </row>
    <row r="1811" spans="1:16">
      <c r="A1811" s="112" t="s">
        <v>2366</v>
      </c>
      <c r="B1811" s="112" t="s">
        <v>3056</v>
      </c>
      <c r="C1811" s="106">
        <v>2512</v>
      </c>
      <c r="D1811" s="106" t="s">
        <v>764</v>
      </c>
      <c r="E1811" s="150">
        <v>33.799999999999997</v>
      </c>
      <c r="F1811" s="150">
        <v>0</v>
      </c>
      <c r="G1811" s="150">
        <v>0</v>
      </c>
      <c r="H1811" s="150">
        <v>0</v>
      </c>
      <c r="I1811" s="208">
        <f t="shared" si="30"/>
        <v>33.799999999999997</v>
      </c>
      <c r="J1811" s="163" t="str">
        <f>VLOOKUP($C1811,'CEDARS School FRPL'!$C$4:$F$2348,4,FALSE)</f>
        <v>Yes</v>
      </c>
      <c r="K1811" s="140"/>
      <c r="L1811" s="140"/>
      <c r="M1811" s="141">
        <f>VLOOKUP($C1811,'CEDARS School FRPL'!$C$4:$F$2348,3,FALSE)</f>
        <v>0.78100000000000003</v>
      </c>
      <c r="O1811" s="199"/>
      <c r="P1811" s="200"/>
    </row>
    <row r="1812" spans="1:16">
      <c r="A1812" s="112" t="s">
        <v>2366</v>
      </c>
      <c r="B1812" s="112" t="s">
        <v>3056</v>
      </c>
      <c r="C1812" s="106">
        <v>2513</v>
      </c>
      <c r="D1812" s="106" t="s">
        <v>765</v>
      </c>
      <c r="E1812" s="150">
        <v>10.210000000000001</v>
      </c>
      <c r="F1812" s="150">
        <v>0.93</v>
      </c>
      <c r="G1812" s="150">
        <v>0</v>
      </c>
      <c r="H1812" s="150">
        <v>0</v>
      </c>
      <c r="I1812" s="208">
        <f t="shared" si="30"/>
        <v>11.14</v>
      </c>
      <c r="J1812" s="163" t="str">
        <f>VLOOKUP($C1812,'CEDARS School FRPL'!$C$4:$F$2348,4,FALSE)</f>
        <v>Yes</v>
      </c>
      <c r="K1812" s="140"/>
      <c r="L1812" s="140"/>
      <c r="M1812" s="141">
        <f>VLOOKUP($C1812,'CEDARS School FRPL'!$C$4:$F$2348,3,FALSE)</f>
        <v>0.71160000000000001</v>
      </c>
      <c r="O1812" s="199"/>
      <c r="P1812" s="200"/>
    </row>
    <row r="1813" spans="1:16">
      <c r="A1813" s="112" t="s">
        <v>2491</v>
      </c>
      <c r="B1813" s="112" t="s">
        <v>3057</v>
      </c>
      <c r="C1813" s="106">
        <v>4265</v>
      </c>
      <c r="D1813" s="106" t="s">
        <v>1743</v>
      </c>
      <c r="E1813" s="150">
        <v>145.99</v>
      </c>
      <c r="F1813" s="150">
        <v>3.1500000000000004</v>
      </c>
      <c r="G1813" s="150">
        <v>0</v>
      </c>
      <c r="H1813" s="150">
        <v>0</v>
      </c>
      <c r="I1813" s="208">
        <f t="shared" si="30"/>
        <v>149.14000000000001</v>
      </c>
      <c r="J1813" s="163" t="str">
        <f>VLOOKUP($C1813,'CEDARS School FRPL'!$C$4:$F$2348,4,FALSE)</f>
        <v>No</v>
      </c>
      <c r="K1813" s="140"/>
      <c r="L1813" s="140"/>
      <c r="M1813" s="141">
        <f>VLOOKUP($C1813,'CEDARS School FRPL'!$C$4:$F$2348,3,FALSE)</f>
        <v>0.24859999999999999</v>
      </c>
      <c r="O1813" s="199"/>
      <c r="P1813" s="200"/>
    </row>
    <row r="1814" spans="1:16">
      <c r="A1814" s="112" t="s">
        <v>2491</v>
      </c>
      <c r="B1814" s="112" t="s">
        <v>3057</v>
      </c>
      <c r="C1814" s="106">
        <v>4366</v>
      </c>
      <c r="D1814" s="106" t="s">
        <v>798</v>
      </c>
      <c r="E1814" s="150">
        <v>315.2</v>
      </c>
      <c r="F1814" s="150">
        <v>0</v>
      </c>
      <c r="G1814" s="150">
        <v>0</v>
      </c>
      <c r="H1814" s="150">
        <v>0</v>
      </c>
      <c r="I1814" s="208">
        <f t="shared" si="30"/>
        <v>315.2</v>
      </c>
      <c r="J1814" s="163" t="str">
        <f>VLOOKUP($C1814,'CEDARS School FRPL'!$C$4:$F$2348,4,FALSE)</f>
        <v>No</v>
      </c>
      <c r="K1814" s="140"/>
      <c r="L1814" s="140"/>
      <c r="M1814" s="141">
        <f>VLOOKUP($C1814,'CEDARS School FRPL'!$C$4:$F$2348,3,FALSE)</f>
        <v>0.24629999999999999</v>
      </c>
      <c r="O1814" s="199"/>
      <c r="P1814" s="200"/>
    </row>
    <row r="1815" spans="1:16">
      <c r="A1815" s="112" t="s">
        <v>2491</v>
      </c>
      <c r="B1815" s="112" t="s">
        <v>3057</v>
      </c>
      <c r="C1815" s="106">
        <v>3305</v>
      </c>
      <c r="D1815" s="106" t="s">
        <v>1737</v>
      </c>
      <c r="E1815" s="150">
        <v>399.35</v>
      </c>
      <c r="F1815" s="150">
        <v>0</v>
      </c>
      <c r="G1815" s="150">
        <v>0</v>
      </c>
      <c r="H1815" s="150">
        <v>0</v>
      </c>
      <c r="I1815" s="208">
        <f t="shared" si="30"/>
        <v>399.35</v>
      </c>
      <c r="J1815" s="163" t="str">
        <f>VLOOKUP($C1815,'CEDARS School FRPL'!$C$4:$F$2348,4,FALSE)</f>
        <v>No</v>
      </c>
      <c r="K1815" s="140"/>
      <c r="L1815" s="140"/>
      <c r="M1815" s="141">
        <f>VLOOKUP($C1815,'CEDARS School FRPL'!$C$4:$F$2348,3,FALSE)</f>
        <v>0.25559999999999999</v>
      </c>
      <c r="O1815" s="199"/>
      <c r="P1815" s="200"/>
    </row>
    <row r="1816" spans="1:16">
      <c r="A1816" s="112" t="s">
        <v>2491</v>
      </c>
      <c r="B1816" s="112" t="s">
        <v>3057</v>
      </c>
      <c r="C1816" s="106">
        <v>4395</v>
      </c>
      <c r="D1816" s="106" t="s">
        <v>1745</v>
      </c>
      <c r="E1816" s="150">
        <v>773.55</v>
      </c>
      <c r="F1816" s="150">
        <v>0</v>
      </c>
      <c r="G1816" s="150">
        <v>0</v>
      </c>
      <c r="H1816" s="150">
        <v>0</v>
      </c>
      <c r="I1816" s="208">
        <f t="shared" si="30"/>
        <v>773.55</v>
      </c>
      <c r="J1816" s="163" t="str">
        <f>VLOOKUP($C1816,'CEDARS School FRPL'!$C$4:$F$2348,4,FALSE)</f>
        <v>No</v>
      </c>
      <c r="K1816" s="140"/>
      <c r="L1816" s="140"/>
      <c r="M1816" s="141">
        <f>VLOOKUP($C1816,'CEDARS School FRPL'!$C$4:$F$2348,3,FALSE)</f>
        <v>0.23130000000000001</v>
      </c>
      <c r="O1816" s="199"/>
      <c r="P1816" s="200"/>
    </row>
    <row r="1817" spans="1:16">
      <c r="A1817" s="112" t="s">
        <v>2491</v>
      </c>
      <c r="B1817" s="112" t="s">
        <v>3057</v>
      </c>
      <c r="C1817" s="106">
        <v>2446</v>
      </c>
      <c r="D1817" s="106" t="s">
        <v>1736</v>
      </c>
      <c r="E1817" s="150">
        <v>170.62</v>
      </c>
      <c r="F1817" s="150">
        <v>0</v>
      </c>
      <c r="G1817" s="150">
        <v>0</v>
      </c>
      <c r="H1817" s="150">
        <v>0</v>
      </c>
      <c r="I1817" s="208">
        <f t="shared" si="30"/>
        <v>170.62</v>
      </c>
      <c r="J1817" s="163" t="str">
        <f>VLOOKUP($C1817,'CEDARS School FRPL'!$C$4:$F$2348,4,FALSE)</f>
        <v>No</v>
      </c>
      <c r="K1817" s="140"/>
      <c r="L1817" s="140"/>
      <c r="M1817" s="141">
        <f>VLOOKUP($C1817,'CEDARS School FRPL'!$C$4:$F$2348,3,FALSE)</f>
        <v>0.43940000000000001</v>
      </c>
      <c r="O1817" s="199"/>
      <c r="P1817" s="200"/>
    </row>
    <row r="1818" spans="1:16">
      <c r="A1818" s="112" t="s">
        <v>2491</v>
      </c>
      <c r="B1818" s="112" t="s">
        <v>3057</v>
      </c>
      <c r="C1818" s="106">
        <v>4241</v>
      </c>
      <c r="D1818" s="106" t="s">
        <v>1742</v>
      </c>
      <c r="E1818" s="150">
        <v>533.26</v>
      </c>
      <c r="F1818" s="150">
        <v>0</v>
      </c>
      <c r="G1818" s="150">
        <v>0</v>
      </c>
      <c r="H1818" s="150">
        <v>0</v>
      </c>
      <c r="I1818" s="208">
        <f t="shared" si="30"/>
        <v>533.26</v>
      </c>
      <c r="J1818" s="163" t="str">
        <f>VLOOKUP($C1818,'CEDARS School FRPL'!$C$4:$F$2348,4,FALSE)</f>
        <v>No</v>
      </c>
      <c r="K1818" s="140"/>
      <c r="L1818" s="140"/>
      <c r="M1818" s="141">
        <f>VLOOKUP($C1818,'CEDARS School FRPL'!$C$4:$F$2348,3,FALSE)</f>
        <v>0.13020000000000001</v>
      </c>
      <c r="O1818" s="199"/>
      <c r="P1818" s="200"/>
    </row>
    <row r="1819" spans="1:16">
      <c r="A1819" s="112" t="s">
        <v>2491</v>
      </c>
      <c r="B1819" s="112" t="s">
        <v>3057</v>
      </c>
      <c r="C1819" s="106">
        <v>3005</v>
      </c>
      <c r="D1819" s="106" t="s">
        <v>378</v>
      </c>
      <c r="E1819" s="150">
        <v>208.54</v>
      </c>
      <c r="F1819" s="150">
        <v>0</v>
      </c>
      <c r="G1819" s="150">
        <v>0</v>
      </c>
      <c r="H1819" s="150">
        <v>0</v>
      </c>
      <c r="I1819" s="208">
        <f t="shared" si="30"/>
        <v>208.54</v>
      </c>
      <c r="J1819" s="163" t="str">
        <f>VLOOKUP($C1819,'CEDARS School FRPL'!$C$4:$F$2348,4,FALSE)</f>
        <v>No</v>
      </c>
      <c r="K1819" s="140"/>
      <c r="L1819" s="140"/>
      <c r="M1819" s="141">
        <f>VLOOKUP($C1819,'CEDARS School FRPL'!$C$4:$F$2348,3,FALSE)</f>
        <v>0.47039999999999998</v>
      </c>
      <c r="O1819" s="199"/>
      <c r="P1819" s="200"/>
    </row>
    <row r="1820" spans="1:16">
      <c r="A1820" s="112" t="s">
        <v>2491</v>
      </c>
      <c r="B1820" s="112" t="s">
        <v>3057</v>
      </c>
      <c r="C1820" s="106">
        <v>5128</v>
      </c>
      <c r="D1820" s="106" t="s">
        <v>1747</v>
      </c>
      <c r="E1820" s="150">
        <v>1544.38</v>
      </c>
      <c r="F1820" s="150">
        <v>133.27000000000001</v>
      </c>
      <c r="G1820" s="150">
        <v>0</v>
      </c>
      <c r="H1820" s="150">
        <v>0</v>
      </c>
      <c r="I1820" s="208">
        <f t="shared" si="30"/>
        <v>1677.65</v>
      </c>
      <c r="J1820" s="163" t="str">
        <f>VLOOKUP($C1820,'CEDARS School FRPL'!$C$4:$F$2348,4,FALSE)</f>
        <v>No</v>
      </c>
      <c r="K1820" s="140"/>
      <c r="L1820" s="140"/>
      <c r="M1820" s="141">
        <f>VLOOKUP($C1820,'CEDARS School FRPL'!$C$4:$F$2348,3,FALSE)</f>
        <v>0.1026</v>
      </c>
      <c r="O1820" s="199"/>
      <c r="P1820" s="200"/>
    </row>
    <row r="1821" spans="1:16">
      <c r="A1821" s="112" t="s">
        <v>2491</v>
      </c>
      <c r="B1821" s="112" t="s">
        <v>3057</v>
      </c>
      <c r="C1821" s="106">
        <v>3981</v>
      </c>
      <c r="D1821" s="106" t="s">
        <v>1739</v>
      </c>
      <c r="E1821" s="150">
        <v>5.87</v>
      </c>
      <c r="F1821" s="150">
        <v>0</v>
      </c>
      <c r="G1821" s="150">
        <v>0</v>
      </c>
      <c r="H1821" s="150">
        <v>0</v>
      </c>
      <c r="I1821" s="208">
        <f t="shared" si="30"/>
        <v>5.87</v>
      </c>
      <c r="J1821" s="163" t="str">
        <f>VLOOKUP($C1821,'CEDARS School FRPL'!$C$4:$F$2348,4,FALSE)</f>
        <v>No</v>
      </c>
      <c r="K1821" s="140"/>
      <c r="L1821" s="140"/>
      <c r="M1821" s="141">
        <f>VLOOKUP($C1821,'CEDARS School FRPL'!$C$4:$F$2348,3,FALSE)</f>
        <v>0.25919999999999999</v>
      </c>
      <c r="O1821" s="199"/>
      <c r="P1821" s="200"/>
    </row>
    <row r="1822" spans="1:16">
      <c r="A1822" s="112" t="s">
        <v>2491</v>
      </c>
      <c r="B1822" s="112" t="s">
        <v>3057</v>
      </c>
      <c r="C1822" s="106">
        <v>5100</v>
      </c>
      <c r="D1822" s="106" t="s">
        <v>1746</v>
      </c>
      <c r="E1822" s="150">
        <v>572.65</v>
      </c>
      <c r="F1822" s="150">
        <v>0</v>
      </c>
      <c r="G1822" s="150">
        <v>0</v>
      </c>
      <c r="H1822" s="150">
        <v>0</v>
      </c>
      <c r="I1822" s="208">
        <f t="shared" si="30"/>
        <v>572.65</v>
      </c>
      <c r="J1822" s="163" t="str">
        <f>VLOOKUP($C1822,'CEDARS School FRPL'!$C$4:$F$2348,4,FALSE)</f>
        <v>No</v>
      </c>
      <c r="K1822" s="140"/>
      <c r="L1822" s="140"/>
      <c r="M1822" s="141">
        <f>VLOOKUP($C1822,'CEDARS School FRPL'!$C$4:$F$2348,3,FALSE)</f>
        <v>9.5899999999999999E-2</v>
      </c>
      <c r="O1822" s="199"/>
      <c r="P1822" s="200"/>
    </row>
    <row r="1823" spans="1:16">
      <c r="A1823" s="112" t="s">
        <v>2491</v>
      </c>
      <c r="B1823" s="112" t="s">
        <v>3057</v>
      </c>
      <c r="C1823" s="106">
        <v>2073</v>
      </c>
      <c r="D1823" s="106" t="s">
        <v>1734</v>
      </c>
      <c r="E1823" s="150">
        <v>505.73</v>
      </c>
      <c r="F1823" s="150">
        <v>0</v>
      </c>
      <c r="G1823" s="150">
        <v>0</v>
      </c>
      <c r="H1823" s="150">
        <v>0</v>
      </c>
      <c r="I1823" s="208">
        <f t="shared" si="30"/>
        <v>505.73</v>
      </c>
      <c r="J1823" s="163" t="str">
        <f>VLOOKUP($C1823,'CEDARS School FRPL'!$C$4:$F$2348,4,FALSE)</f>
        <v>No</v>
      </c>
      <c r="K1823" s="140"/>
      <c r="L1823" s="140"/>
      <c r="M1823" s="141">
        <f>VLOOKUP($C1823,'CEDARS School FRPL'!$C$4:$F$2348,3,FALSE)</f>
        <v>0.1615</v>
      </c>
      <c r="O1823" s="199"/>
      <c r="P1823" s="200"/>
    </row>
    <row r="1824" spans="1:16">
      <c r="A1824" s="112" t="s">
        <v>2491</v>
      </c>
      <c r="B1824" s="112" t="s">
        <v>3057</v>
      </c>
      <c r="C1824" s="106">
        <v>1904</v>
      </c>
      <c r="D1824" s="106" t="s">
        <v>3281</v>
      </c>
      <c r="E1824" s="150">
        <v>233.14</v>
      </c>
      <c r="F1824" s="150">
        <v>12.329999999999998</v>
      </c>
      <c r="G1824" s="150">
        <v>0</v>
      </c>
      <c r="H1824" s="150">
        <v>0</v>
      </c>
      <c r="I1824" s="208">
        <f t="shared" si="30"/>
        <v>245.46999999999997</v>
      </c>
      <c r="J1824" s="163" t="str">
        <f>VLOOKUP($C1824,'CEDARS School FRPL'!$C$4:$F$2348,4,FALSE)</f>
        <v>No</v>
      </c>
      <c r="K1824" s="140"/>
      <c r="L1824" s="140"/>
      <c r="M1824" s="141">
        <f>VLOOKUP($C1824,'CEDARS School FRPL'!$C$4:$F$2348,3,FALSE)</f>
        <v>0.13650000000000001</v>
      </c>
      <c r="O1824" s="199"/>
      <c r="P1824" s="200"/>
    </row>
    <row r="1825" spans="1:16">
      <c r="A1825" s="112" t="s">
        <v>2491</v>
      </c>
      <c r="B1825" s="112" t="s">
        <v>3057</v>
      </c>
      <c r="C1825" s="106">
        <v>3561</v>
      </c>
      <c r="D1825" s="106" t="s">
        <v>1738</v>
      </c>
      <c r="E1825" s="150">
        <v>479.14</v>
      </c>
      <c r="F1825" s="150">
        <v>0</v>
      </c>
      <c r="G1825" s="150">
        <v>0</v>
      </c>
      <c r="H1825" s="150">
        <v>0</v>
      </c>
      <c r="I1825" s="208">
        <f t="shared" si="30"/>
        <v>479.14</v>
      </c>
      <c r="J1825" s="163" t="str">
        <f>VLOOKUP($C1825,'CEDARS School FRPL'!$C$4:$F$2348,4,FALSE)</f>
        <v>No</v>
      </c>
      <c r="K1825" s="140"/>
      <c r="L1825" s="140"/>
      <c r="M1825" s="141">
        <f>VLOOKUP($C1825,'CEDARS School FRPL'!$C$4:$F$2348,3,FALSE)</f>
        <v>0.23230000000000001</v>
      </c>
      <c r="O1825" s="199"/>
      <c r="P1825" s="200"/>
    </row>
    <row r="1826" spans="1:16">
      <c r="A1826" s="112" t="s">
        <v>2491</v>
      </c>
      <c r="B1826" s="112" t="s">
        <v>3057</v>
      </c>
      <c r="C1826" s="106">
        <v>4184</v>
      </c>
      <c r="D1826" s="106" t="s">
        <v>1741</v>
      </c>
      <c r="E1826" s="150">
        <v>543.83000000000004</v>
      </c>
      <c r="F1826" s="150">
        <v>0</v>
      </c>
      <c r="G1826" s="150">
        <v>0</v>
      </c>
      <c r="H1826" s="150">
        <v>0</v>
      </c>
      <c r="I1826" s="208">
        <f t="shared" si="30"/>
        <v>543.83000000000004</v>
      </c>
      <c r="J1826" s="163" t="str">
        <f>VLOOKUP($C1826,'CEDARS School FRPL'!$C$4:$F$2348,4,FALSE)</f>
        <v>No</v>
      </c>
      <c r="K1826" s="140"/>
      <c r="L1826" s="140"/>
      <c r="M1826" s="141">
        <f>VLOOKUP($C1826,'CEDARS School FRPL'!$C$4:$F$2348,3,FALSE)</f>
        <v>0.1615</v>
      </c>
      <c r="O1826" s="199"/>
      <c r="P1826" s="200"/>
    </row>
    <row r="1827" spans="1:16">
      <c r="A1827" s="112" t="s">
        <v>2491</v>
      </c>
      <c r="B1827" s="112" t="s">
        <v>3057</v>
      </c>
      <c r="C1827" s="106">
        <v>1730</v>
      </c>
      <c r="D1827" s="106" t="s">
        <v>1733</v>
      </c>
      <c r="E1827" s="150">
        <v>9.1199999999999992</v>
      </c>
      <c r="F1827" s="150">
        <v>0</v>
      </c>
      <c r="G1827" s="150">
        <v>0</v>
      </c>
      <c r="H1827" s="150">
        <v>0</v>
      </c>
      <c r="I1827" s="208">
        <f t="shared" si="30"/>
        <v>9.1199999999999992</v>
      </c>
      <c r="J1827" s="163" t="str">
        <f>VLOOKUP($C1827,'CEDARS School FRPL'!$C$4:$F$2348,4,FALSE)</f>
        <v>No</v>
      </c>
      <c r="K1827" s="140"/>
      <c r="L1827" s="140"/>
      <c r="M1827" s="141">
        <f>VLOOKUP($C1827,'CEDARS School FRPL'!$C$4:$F$2348,3,FALSE)</f>
        <v>0.1825</v>
      </c>
      <c r="O1827" s="199"/>
      <c r="P1827" s="200"/>
    </row>
    <row r="1828" spans="1:16">
      <c r="A1828" s="112" t="s">
        <v>2491</v>
      </c>
      <c r="B1828" s="112" t="s">
        <v>3057</v>
      </c>
      <c r="C1828" s="106">
        <v>2428</v>
      </c>
      <c r="D1828" s="106" t="s">
        <v>1735</v>
      </c>
      <c r="E1828" s="150">
        <v>1432.54</v>
      </c>
      <c r="F1828" s="150">
        <v>109.41000000000001</v>
      </c>
      <c r="G1828" s="150">
        <v>0</v>
      </c>
      <c r="H1828" s="150">
        <v>0</v>
      </c>
      <c r="I1828" s="208">
        <f t="shared" si="30"/>
        <v>1541.95</v>
      </c>
      <c r="J1828" s="163" t="str">
        <f>VLOOKUP($C1828,'CEDARS School FRPL'!$C$4:$F$2348,4,FALSE)</f>
        <v>No</v>
      </c>
      <c r="K1828" s="140"/>
      <c r="L1828" s="140"/>
      <c r="M1828" s="141">
        <f>VLOOKUP($C1828,'CEDARS School FRPL'!$C$4:$F$2348,3,FALSE)</f>
        <v>0.2029</v>
      </c>
      <c r="O1828" s="199"/>
      <c r="P1828" s="200"/>
    </row>
    <row r="1829" spans="1:16">
      <c r="A1829" s="112" t="s">
        <v>2491</v>
      </c>
      <c r="B1829" s="112" t="s">
        <v>3057</v>
      </c>
      <c r="C1829" s="106">
        <v>4383</v>
      </c>
      <c r="D1829" s="106" t="s">
        <v>1744</v>
      </c>
      <c r="E1829" s="150">
        <v>391.02</v>
      </c>
      <c r="F1829" s="150">
        <v>0</v>
      </c>
      <c r="G1829" s="150">
        <v>0</v>
      </c>
      <c r="H1829" s="150">
        <v>0</v>
      </c>
      <c r="I1829" s="208">
        <f t="shared" si="30"/>
        <v>391.02</v>
      </c>
      <c r="J1829" s="163" t="str">
        <f>VLOOKUP($C1829,'CEDARS School FRPL'!$C$4:$F$2348,4,FALSE)</f>
        <v>No</v>
      </c>
      <c r="K1829" s="140"/>
      <c r="L1829" s="140"/>
      <c r="M1829" s="141">
        <f>VLOOKUP($C1829,'CEDARS School FRPL'!$C$4:$F$2348,3,FALSE)</f>
        <v>7.2599999999999998E-2</v>
      </c>
      <c r="O1829" s="199"/>
      <c r="P1829" s="200"/>
    </row>
    <row r="1830" spans="1:16">
      <c r="A1830" s="112" t="s">
        <v>2491</v>
      </c>
      <c r="B1830" s="112" t="s">
        <v>3057</v>
      </c>
      <c r="C1830" s="106">
        <v>4145</v>
      </c>
      <c r="D1830" s="106" t="s">
        <v>1740</v>
      </c>
      <c r="E1830" s="150">
        <v>674.32</v>
      </c>
      <c r="F1830" s="150">
        <v>0</v>
      </c>
      <c r="G1830" s="150">
        <v>0</v>
      </c>
      <c r="H1830" s="150">
        <v>0</v>
      </c>
      <c r="I1830" s="208">
        <f t="shared" si="30"/>
        <v>674.32</v>
      </c>
      <c r="J1830" s="163" t="str">
        <f>VLOOKUP($C1830,'CEDARS School FRPL'!$C$4:$F$2348,4,FALSE)</f>
        <v>No</v>
      </c>
      <c r="K1830" s="140"/>
      <c r="L1830" s="140"/>
      <c r="M1830" s="141">
        <f>VLOOKUP($C1830,'CEDARS School FRPL'!$C$4:$F$2348,3,FALSE)</f>
        <v>0.14799999999999999</v>
      </c>
      <c r="O1830" s="199"/>
      <c r="P1830" s="200"/>
    </row>
    <row r="1831" spans="1:16">
      <c r="A1831" s="112" t="s">
        <v>2372</v>
      </c>
      <c r="B1831" s="112" t="s">
        <v>3058</v>
      </c>
      <c r="C1831" s="106">
        <v>5015</v>
      </c>
      <c r="D1831" s="106" t="s">
        <v>843</v>
      </c>
      <c r="E1831" s="150">
        <v>546.41999999999996</v>
      </c>
      <c r="F1831" s="150">
        <v>0</v>
      </c>
      <c r="G1831" s="150">
        <v>0</v>
      </c>
      <c r="H1831" s="150">
        <v>0</v>
      </c>
      <c r="I1831" s="208">
        <f t="shared" si="30"/>
        <v>546.41999999999996</v>
      </c>
      <c r="J1831" s="163" t="str">
        <f>VLOOKUP($C1831,'CEDARS School FRPL'!$C$4:$F$2348,4,FALSE)</f>
        <v>No</v>
      </c>
      <c r="K1831" s="140"/>
      <c r="L1831" s="140"/>
      <c r="M1831" s="141">
        <f>VLOOKUP($C1831,'CEDARS School FRPL'!$C$4:$F$2348,3,FALSE)</f>
        <v>2.6800000000000001E-2</v>
      </c>
      <c r="O1831" s="199"/>
      <c r="P1831" s="200"/>
    </row>
    <row r="1832" spans="1:16">
      <c r="A1832" s="112" t="s">
        <v>2372</v>
      </c>
      <c r="B1832" s="112" t="s">
        <v>3058</v>
      </c>
      <c r="C1832" s="106">
        <v>4397</v>
      </c>
      <c r="D1832" s="106" t="s">
        <v>842</v>
      </c>
      <c r="E1832" s="150">
        <v>457.83</v>
      </c>
      <c r="F1832" s="150">
        <v>0</v>
      </c>
      <c r="G1832" s="150">
        <v>0</v>
      </c>
      <c r="H1832" s="150">
        <v>0</v>
      </c>
      <c r="I1832" s="208">
        <f t="shared" si="30"/>
        <v>457.83</v>
      </c>
      <c r="J1832" s="163" t="str">
        <f>VLOOKUP($C1832,'CEDARS School FRPL'!$C$4:$F$2348,4,FALSE)</f>
        <v>No</v>
      </c>
      <c r="K1832" s="140"/>
      <c r="L1832" s="140"/>
      <c r="M1832" s="141">
        <f>VLOOKUP($C1832,'CEDARS School FRPL'!$C$4:$F$2348,3,FALSE)</f>
        <v>6.7299999999999999E-2</v>
      </c>
      <c r="O1832" s="199"/>
      <c r="P1832" s="200"/>
    </row>
    <row r="1833" spans="1:16">
      <c r="A1833" s="112" t="s">
        <v>2372</v>
      </c>
      <c r="B1833" s="112" t="s">
        <v>3058</v>
      </c>
      <c r="C1833" s="106">
        <v>4308</v>
      </c>
      <c r="D1833" s="106" t="s">
        <v>841</v>
      </c>
      <c r="E1833" s="150">
        <v>504.22</v>
      </c>
      <c r="F1833" s="150">
        <v>0</v>
      </c>
      <c r="G1833" s="150">
        <v>0</v>
      </c>
      <c r="H1833" s="150">
        <v>0</v>
      </c>
      <c r="I1833" s="208">
        <f t="shared" si="30"/>
        <v>504.22</v>
      </c>
      <c r="J1833" s="163" t="str">
        <f>VLOOKUP($C1833,'CEDARS School FRPL'!$C$4:$F$2348,4,FALSE)</f>
        <v>No</v>
      </c>
      <c r="K1833" s="140"/>
      <c r="L1833" s="140"/>
      <c r="M1833" s="141">
        <f>VLOOKUP($C1833,'CEDARS School FRPL'!$C$4:$F$2348,3,FALSE)</f>
        <v>0.1222</v>
      </c>
      <c r="O1833" s="199"/>
      <c r="P1833" s="200"/>
    </row>
    <row r="1834" spans="1:16">
      <c r="A1834" s="112" t="s">
        <v>2372</v>
      </c>
      <c r="B1834" s="112" t="s">
        <v>3058</v>
      </c>
      <c r="C1834" s="106">
        <v>2222</v>
      </c>
      <c r="D1834" s="106" t="s">
        <v>837</v>
      </c>
      <c r="E1834" s="150">
        <v>469.9</v>
      </c>
      <c r="F1834" s="150">
        <v>0</v>
      </c>
      <c r="G1834" s="150">
        <v>0</v>
      </c>
      <c r="H1834" s="150">
        <v>0</v>
      </c>
      <c r="I1834" s="208">
        <f t="shared" si="30"/>
        <v>469.9</v>
      </c>
      <c r="J1834" s="163" t="str">
        <f>VLOOKUP($C1834,'CEDARS School FRPL'!$C$4:$F$2348,4,FALSE)</f>
        <v>No</v>
      </c>
      <c r="K1834" s="140"/>
      <c r="L1834" s="140"/>
      <c r="M1834" s="141">
        <f>VLOOKUP($C1834,'CEDARS School FRPL'!$C$4:$F$2348,3,FALSE)</f>
        <v>9.2799999999999994E-2</v>
      </c>
      <c r="O1834" s="199"/>
      <c r="P1834" s="200"/>
    </row>
    <row r="1835" spans="1:16">
      <c r="A1835" s="112" t="s">
        <v>2372</v>
      </c>
      <c r="B1835" s="112" t="s">
        <v>3058</v>
      </c>
      <c r="C1835" s="106">
        <v>2850</v>
      </c>
      <c r="D1835" s="106" t="s">
        <v>840</v>
      </c>
      <c r="E1835" s="150">
        <v>1721.47</v>
      </c>
      <c r="F1835" s="150">
        <v>271.45999999999998</v>
      </c>
      <c r="G1835" s="150">
        <v>0</v>
      </c>
      <c r="H1835" s="150">
        <v>0</v>
      </c>
      <c r="I1835" s="208">
        <f t="shared" si="30"/>
        <v>1992.93</v>
      </c>
      <c r="J1835" s="163" t="str">
        <f>VLOOKUP($C1835,'CEDARS School FRPL'!$C$4:$F$2348,4,FALSE)</f>
        <v>No</v>
      </c>
      <c r="K1835" s="140"/>
      <c r="L1835" s="140"/>
      <c r="M1835" s="141">
        <f>VLOOKUP($C1835,'CEDARS School FRPL'!$C$4:$F$2348,3,FALSE)</f>
        <v>8.8999999999999996E-2</v>
      </c>
      <c r="O1835" s="199"/>
      <c r="P1835" s="200"/>
    </row>
    <row r="1836" spans="1:16">
      <c r="A1836" s="112" t="s">
        <v>2372</v>
      </c>
      <c r="B1836" s="112" t="s">
        <v>3058</v>
      </c>
      <c r="C1836" s="106">
        <v>2287</v>
      </c>
      <c r="D1836" s="106" t="s">
        <v>838</v>
      </c>
      <c r="E1836" s="150">
        <v>448.27</v>
      </c>
      <c r="F1836" s="150">
        <v>0</v>
      </c>
      <c r="G1836" s="150">
        <v>0</v>
      </c>
      <c r="H1836" s="150">
        <v>0</v>
      </c>
      <c r="I1836" s="208">
        <f t="shared" si="30"/>
        <v>448.27</v>
      </c>
      <c r="J1836" s="163" t="str">
        <f>VLOOKUP($C1836,'CEDARS School FRPL'!$C$4:$F$2348,4,FALSE)</f>
        <v>No</v>
      </c>
      <c r="K1836" s="140"/>
      <c r="L1836" s="140"/>
      <c r="M1836" s="141">
        <f>VLOOKUP($C1836,'CEDARS School FRPL'!$C$4:$F$2348,3,FALSE)</f>
        <v>0.153</v>
      </c>
      <c r="O1836" s="199"/>
      <c r="P1836" s="200"/>
    </row>
    <row r="1837" spans="1:16">
      <c r="A1837" s="112" t="s">
        <v>2372</v>
      </c>
      <c r="B1837" s="112" t="s">
        <v>3058</v>
      </c>
      <c r="C1837" s="106">
        <v>5181</v>
      </c>
      <c r="D1837" s="106" t="s">
        <v>845</v>
      </c>
      <c r="E1837" s="150">
        <v>16.399999999999999</v>
      </c>
      <c r="F1837" s="150">
        <v>0</v>
      </c>
      <c r="G1837" s="150">
        <v>0</v>
      </c>
      <c r="H1837" s="150">
        <v>0</v>
      </c>
      <c r="I1837" s="208">
        <f t="shared" si="30"/>
        <v>16.399999999999999</v>
      </c>
      <c r="J1837" s="163" t="str">
        <f>VLOOKUP($C1837,'CEDARS School FRPL'!$C$4:$F$2348,4,FALSE)</f>
        <v>No</v>
      </c>
      <c r="K1837" s="140"/>
      <c r="L1837" s="140"/>
      <c r="M1837" s="141">
        <f>VLOOKUP($C1837,'CEDARS School FRPL'!$C$4:$F$2348,3,FALSE)</f>
        <v>0</v>
      </c>
      <c r="O1837" s="199"/>
      <c r="P1837" s="200"/>
    </row>
    <row r="1838" spans="1:16">
      <c r="A1838" s="112" t="s">
        <v>2372</v>
      </c>
      <c r="B1838" s="112" t="s">
        <v>3058</v>
      </c>
      <c r="C1838" s="106">
        <v>2288</v>
      </c>
      <c r="D1838" s="106" t="s">
        <v>839</v>
      </c>
      <c r="E1838" s="150">
        <v>392.3</v>
      </c>
      <c r="F1838" s="150">
        <v>0</v>
      </c>
      <c r="G1838" s="150">
        <v>0</v>
      </c>
      <c r="H1838" s="150">
        <v>0</v>
      </c>
      <c r="I1838" s="208">
        <f t="shared" si="30"/>
        <v>392.3</v>
      </c>
      <c r="J1838" s="163" t="str">
        <f>VLOOKUP($C1838,'CEDARS School FRPL'!$C$4:$F$2348,4,FALSE)</f>
        <v>No</v>
      </c>
      <c r="K1838" s="140"/>
      <c r="L1838" s="140"/>
      <c r="M1838" s="141">
        <f>VLOOKUP($C1838,'CEDARS School FRPL'!$C$4:$F$2348,3,FALSE)</f>
        <v>0.13389999999999999</v>
      </c>
      <c r="O1838" s="199"/>
      <c r="P1838" s="200"/>
    </row>
    <row r="1839" spans="1:16">
      <c r="A1839" s="112" t="s">
        <v>2372</v>
      </c>
      <c r="B1839" s="112" t="s">
        <v>3058</v>
      </c>
      <c r="C1839" s="106">
        <v>2124</v>
      </c>
      <c r="D1839" s="106" t="s">
        <v>3165</v>
      </c>
      <c r="E1839" s="150">
        <v>421.98</v>
      </c>
      <c r="F1839" s="150">
        <v>0</v>
      </c>
      <c r="G1839" s="150">
        <v>0</v>
      </c>
      <c r="H1839" s="150">
        <v>0</v>
      </c>
      <c r="I1839" s="208">
        <f t="shared" si="30"/>
        <v>421.98</v>
      </c>
      <c r="J1839" s="163" t="str">
        <f>VLOOKUP($C1839,'CEDARS School FRPL'!$C$4:$F$2348,4,FALSE)</f>
        <v>No</v>
      </c>
      <c r="K1839" s="140"/>
      <c r="L1839" s="140"/>
      <c r="M1839" s="141">
        <f>VLOOKUP($C1839,'CEDARS School FRPL'!$C$4:$F$2348,3,FALSE)</f>
        <v>9.1499999999999998E-2</v>
      </c>
      <c r="O1839" s="199"/>
      <c r="P1839" s="200"/>
    </row>
    <row r="1840" spans="1:16">
      <c r="A1840" s="112" t="s">
        <v>2372</v>
      </c>
      <c r="B1840" s="112" t="s">
        <v>3058</v>
      </c>
      <c r="C1840" s="106">
        <v>5296</v>
      </c>
      <c r="D1840" s="106" t="s">
        <v>846</v>
      </c>
      <c r="E1840" s="150">
        <v>119.41</v>
      </c>
      <c r="F1840" s="150">
        <v>0</v>
      </c>
      <c r="G1840" s="150">
        <v>0</v>
      </c>
      <c r="H1840" s="150">
        <v>0</v>
      </c>
      <c r="I1840" s="208">
        <f t="shared" si="30"/>
        <v>119.41</v>
      </c>
      <c r="J1840" s="163" t="str">
        <f>VLOOKUP($C1840,'CEDARS School FRPL'!$C$4:$F$2348,4,FALSE)</f>
        <v>No</v>
      </c>
      <c r="K1840" s="140"/>
      <c r="L1840" s="140"/>
      <c r="M1840" s="141">
        <f>VLOOKUP($C1840,'CEDARS School FRPL'!$C$4:$F$2348,3,FALSE)</f>
        <v>3.1699999999999999E-2</v>
      </c>
      <c r="O1840" s="199"/>
      <c r="P1840" s="200"/>
    </row>
    <row r="1841" spans="1:16">
      <c r="A1841" s="112" t="s">
        <v>2372</v>
      </c>
      <c r="B1841" s="112" t="s">
        <v>3058</v>
      </c>
      <c r="C1841" s="106">
        <v>5374</v>
      </c>
      <c r="D1841" s="106" t="s">
        <v>847</v>
      </c>
      <c r="E1841" s="150">
        <v>0</v>
      </c>
      <c r="F1841" s="150">
        <v>0</v>
      </c>
      <c r="G1841" s="150">
        <v>33.200000000000003</v>
      </c>
      <c r="H1841" s="150">
        <v>0</v>
      </c>
      <c r="I1841" s="208">
        <f t="shared" si="30"/>
        <v>33.200000000000003</v>
      </c>
      <c r="J1841" s="163" t="str">
        <f>VLOOKUP($C1841,'CEDARS School FRPL'!$C$4:$F$2348,4,FALSE)</f>
        <v>No</v>
      </c>
      <c r="K1841" s="140"/>
      <c r="L1841" s="140"/>
      <c r="M1841" s="141">
        <f>VLOOKUP($C1841,'CEDARS School FRPL'!$C$4:$F$2348,3,FALSE)</f>
        <v>0.30649999999999999</v>
      </c>
      <c r="O1841" s="199"/>
      <c r="P1841" s="200"/>
    </row>
    <row r="1842" spans="1:16">
      <c r="A1842" s="112" t="s">
        <v>2372</v>
      </c>
      <c r="B1842" s="112" t="s">
        <v>3058</v>
      </c>
      <c r="C1842" s="106">
        <v>5457</v>
      </c>
      <c r="D1842" s="106" t="s">
        <v>848</v>
      </c>
      <c r="E1842" s="150">
        <v>641.01</v>
      </c>
      <c r="F1842" s="150">
        <v>0</v>
      </c>
      <c r="G1842" s="150">
        <v>0</v>
      </c>
      <c r="H1842" s="150">
        <v>0</v>
      </c>
      <c r="I1842" s="208">
        <f t="shared" si="30"/>
        <v>641.01</v>
      </c>
      <c r="J1842" s="163" t="str">
        <f>VLOOKUP($C1842,'CEDARS School FRPL'!$C$4:$F$2348,4,FALSE)</f>
        <v>No</v>
      </c>
      <c r="K1842" s="140"/>
      <c r="L1842" s="140"/>
      <c r="M1842" s="141">
        <f>VLOOKUP($C1842,'CEDARS School FRPL'!$C$4:$F$2348,3,FALSE)</f>
        <v>2.8799999999999999E-2</v>
      </c>
      <c r="O1842" s="199"/>
      <c r="P1842" s="200"/>
    </row>
    <row r="1843" spans="1:16">
      <c r="A1843" s="112" t="s">
        <v>2372</v>
      </c>
      <c r="B1843" s="112" t="s">
        <v>3058</v>
      </c>
      <c r="C1843" s="106">
        <v>5135</v>
      </c>
      <c r="D1843" s="106" t="s">
        <v>844</v>
      </c>
      <c r="E1843" s="150">
        <v>478.46</v>
      </c>
      <c r="F1843" s="150">
        <v>0</v>
      </c>
      <c r="G1843" s="150">
        <v>0</v>
      </c>
      <c r="H1843" s="150">
        <v>0</v>
      </c>
      <c r="I1843" s="208">
        <f t="shared" si="30"/>
        <v>478.46</v>
      </c>
      <c r="J1843" s="163" t="str">
        <f>VLOOKUP($C1843,'CEDARS School FRPL'!$C$4:$F$2348,4,FALSE)</f>
        <v>No</v>
      </c>
      <c r="K1843" s="140"/>
      <c r="L1843" s="140"/>
      <c r="M1843" s="141">
        <f>VLOOKUP($C1843,'CEDARS School FRPL'!$C$4:$F$2348,3,FALSE)</f>
        <v>0.14169999999999999</v>
      </c>
      <c r="O1843" s="199"/>
      <c r="P1843" s="200"/>
    </row>
    <row r="1844" spans="1:16">
      <c r="A1844" s="112" t="s">
        <v>2372</v>
      </c>
      <c r="B1844" s="112" t="s">
        <v>3058</v>
      </c>
      <c r="C1844" s="106">
        <v>1502</v>
      </c>
      <c r="D1844" s="106" t="s">
        <v>836</v>
      </c>
      <c r="E1844" s="150">
        <v>332.86</v>
      </c>
      <c r="F1844" s="150">
        <v>0.68</v>
      </c>
      <c r="G1844" s="150">
        <v>0</v>
      </c>
      <c r="H1844" s="150">
        <v>0</v>
      </c>
      <c r="I1844" s="208">
        <f t="shared" si="30"/>
        <v>333.54</v>
      </c>
      <c r="J1844" s="163" t="str">
        <f>VLOOKUP($C1844,'CEDARS School FRPL'!$C$4:$F$2348,4,FALSE)</f>
        <v>No</v>
      </c>
      <c r="K1844" s="140"/>
      <c r="L1844" s="140"/>
      <c r="M1844" s="141">
        <f>VLOOKUP($C1844,'CEDARS School FRPL'!$C$4:$F$2348,3,FALSE)</f>
        <v>0.2026</v>
      </c>
      <c r="O1844" s="199"/>
      <c r="P1844" s="200"/>
    </row>
    <row r="1845" spans="1:16">
      <c r="A1845" s="112" t="s">
        <v>2332</v>
      </c>
      <c r="B1845" s="112" t="s">
        <v>3059</v>
      </c>
      <c r="C1845" s="106">
        <v>1518</v>
      </c>
      <c r="D1845" s="106" t="s">
        <v>3282</v>
      </c>
      <c r="E1845" s="150">
        <v>36.65</v>
      </c>
      <c r="F1845" s="150">
        <v>0</v>
      </c>
      <c r="G1845" s="150">
        <v>0</v>
      </c>
      <c r="H1845" s="150">
        <v>0</v>
      </c>
      <c r="I1845" s="208">
        <f t="shared" si="30"/>
        <v>36.65</v>
      </c>
      <c r="J1845" s="163" t="str">
        <f>VLOOKUP($C1845,'CEDARS School FRPL'!$C$4:$F$2348,4,FALSE)</f>
        <v>Yes</v>
      </c>
      <c r="K1845" s="140"/>
      <c r="L1845" s="140"/>
      <c r="M1845" s="141">
        <f>VLOOKUP($C1845,'CEDARS School FRPL'!$C$4:$F$2348,3,FALSE)</f>
        <v>0.76329999999999998</v>
      </c>
      <c r="O1845" s="199"/>
      <c r="P1845" s="200"/>
    </row>
    <row r="1846" spans="1:16">
      <c r="A1846" s="112" t="s">
        <v>2332</v>
      </c>
      <c r="B1846" s="112" t="s">
        <v>3059</v>
      </c>
      <c r="C1846" s="106">
        <v>2694</v>
      </c>
      <c r="D1846" s="106" t="s">
        <v>432</v>
      </c>
      <c r="E1846" s="150">
        <v>227.35</v>
      </c>
      <c r="F1846" s="150">
        <v>0</v>
      </c>
      <c r="G1846" s="150">
        <v>0</v>
      </c>
      <c r="H1846" s="150">
        <v>0</v>
      </c>
      <c r="I1846" s="208">
        <f t="shared" si="30"/>
        <v>227.35</v>
      </c>
      <c r="J1846" s="163" t="str">
        <f>VLOOKUP($C1846,'CEDARS School FRPL'!$C$4:$F$2348,4,FALSE)</f>
        <v>Yes</v>
      </c>
      <c r="K1846" s="140"/>
      <c r="L1846" s="140"/>
      <c r="M1846" s="141">
        <f>VLOOKUP($C1846,'CEDARS School FRPL'!$C$4:$F$2348,3,FALSE)</f>
        <v>0.87260000000000004</v>
      </c>
      <c r="O1846" s="199"/>
      <c r="P1846" s="200"/>
    </row>
    <row r="1847" spans="1:16">
      <c r="A1847" s="112" t="s">
        <v>2332</v>
      </c>
      <c r="B1847" s="112" t="s">
        <v>3059</v>
      </c>
      <c r="C1847" s="106">
        <v>3089</v>
      </c>
      <c r="D1847" s="106" t="s">
        <v>433</v>
      </c>
      <c r="E1847" s="150">
        <v>259.48</v>
      </c>
      <c r="F1847" s="150">
        <v>13.94</v>
      </c>
      <c r="G1847" s="150">
        <v>0</v>
      </c>
      <c r="H1847" s="150">
        <v>0</v>
      </c>
      <c r="I1847" s="208">
        <f t="shared" si="30"/>
        <v>273.42</v>
      </c>
      <c r="J1847" s="163" t="str">
        <f>VLOOKUP($C1847,'CEDARS School FRPL'!$C$4:$F$2348,4,FALSE)</f>
        <v>Yes</v>
      </c>
      <c r="K1847" s="140"/>
      <c r="L1847" s="140"/>
      <c r="M1847" s="141">
        <f>VLOOKUP($C1847,'CEDARS School FRPL'!$C$4:$F$2348,3,FALSE)</f>
        <v>0.81989999999999996</v>
      </c>
      <c r="O1847" s="199"/>
      <c r="P1847" s="200"/>
    </row>
    <row r="1848" spans="1:16">
      <c r="A1848" s="112" t="s">
        <v>2442</v>
      </c>
      <c r="B1848" s="112" t="s">
        <v>3060</v>
      </c>
      <c r="C1848" s="106">
        <v>2804</v>
      </c>
      <c r="D1848" s="106" t="s">
        <v>3283</v>
      </c>
      <c r="E1848" s="150">
        <v>266.22000000000003</v>
      </c>
      <c r="F1848" s="150">
        <v>0</v>
      </c>
      <c r="G1848" s="150">
        <v>0</v>
      </c>
      <c r="H1848" s="150">
        <v>0</v>
      </c>
      <c r="I1848" s="208">
        <f t="shared" si="30"/>
        <v>266.22000000000003</v>
      </c>
      <c r="J1848" s="163" t="str">
        <f>VLOOKUP($C1848,'CEDARS School FRPL'!$C$4:$F$2348,4,FALSE)</f>
        <v>Yes</v>
      </c>
      <c r="K1848" s="140"/>
      <c r="L1848" s="140"/>
      <c r="M1848" s="141">
        <f>VLOOKUP($C1848,'CEDARS School FRPL'!$C$4:$F$2348,3,FALSE)</f>
        <v>0.7944</v>
      </c>
      <c r="O1848" s="199"/>
      <c r="P1848" s="200"/>
    </row>
    <row r="1849" spans="1:16">
      <c r="A1849" s="112" t="s">
        <v>2442</v>
      </c>
      <c r="B1849" s="112" t="s">
        <v>3060</v>
      </c>
      <c r="C1849" s="106">
        <v>5243</v>
      </c>
      <c r="D1849" s="106" t="s">
        <v>3284</v>
      </c>
      <c r="E1849" s="150">
        <v>49.05</v>
      </c>
      <c r="F1849" s="150">
        <v>0</v>
      </c>
      <c r="G1849" s="150">
        <v>0</v>
      </c>
      <c r="H1849" s="150">
        <v>0</v>
      </c>
      <c r="I1849" s="208">
        <f t="shared" si="30"/>
        <v>49.05</v>
      </c>
      <c r="J1849" s="163" t="str">
        <f>VLOOKUP($C1849,'CEDARS School FRPL'!$C$4:$F$2348,4,FALSE)</f>
        <v>No</v>
      </c>
      <c r="K1849" s="140"/>
      <c r="L1849" s="140"/>
      <c r="M1849" s="141">
        <f>VLOOKUP($C1849,'CEDARS School FRPL'!$C$4:$F$2348,3,FALSE)</f>
        <v>0.14799999999999999</v>
      </c>
      <c r="O1849" s="199"/>
      <c r="P1849" s="200"/>
    </row>
    <row r="1850" spans="1:16">
      <c r="A1850" s="112" t="s">
        <v>2442</v>
      </c>
      <c r="B1850" s="112" t="s">
        <v>3060</v>
      </c>
      <c r="C1850" s="106">
        <v>2214</v>
      </c>
      <c r="D1850" s="106" t="s">
        <v>1277</v>
      </c>
      <c r="E1850" s="150">
        <v>247.67</v>
      </c>
      <c r="F1850" s="150">
        <v>13.11</v>
      </c>
      <c r="G1850" s="150">
        <v>0</v>
      </c>
      <c r="H1850" s="150">
        <v>0</v>
      </c>
      <c r="I1850" s="208">
        <f t="shared" si="30"/>
        <v>260.77999999999997</v>
      </c>
      <c r="J1850" s="163" t="str">
        <f>VLOOKUP($C1850,'CEDARS School FRPL'!$C$4:$F$2348,4,FALSE)</f>
        <v>Yes</v>
      </c>
      <c r="K1850" s="140"/>
      <c r="L1850" s="140"/>
      <c r="M1850" s="141">
        <f>VLOOKUP($C1850,'CEDARS School FRPL'!$C$4:$F$2348,3,FALSE)</f>
        <v>0.65859999999999996</v>
      </c>
      <c r="O1850" s="199"/>
      <c r="P1850" s="200"/>
    </row>
    <row r="1851" spans="1:16">
      <c r="A1851" s="112" t="s">
        <v>2386</v>
      </c>
      <c r="B1851" s="112" t="s">
        <v>3061</v>
      </c>
      <c r="C1851" s="106">
        <v>4029</v>
      </c>
      <c r="D1851" s="106" t="s">
        <v>1081</v>
      </c>
      <c r="E1851" s="150">
        <v>410.51</v>
      </c>
      <c r="F1851" s="150">
        <v>0</v>
      </c>
      <c r="G1851" s="150">
        <v>0</v>
      </c>
      <c r="H1851" s="150">
        <v>0</v>
      </c>
      <c r="I1851" s="208">
        <f t="shared" si="30"/>
        <v>410.51</v>
      </c>
      <c r="J1851" s="163" t="str">
        <f>VLOOKUP($C1851,'CEDARS School FRPL'!$C$4:$F$2348,4,FALSE)</f>
        <v>No</v>
      </c>
      <c r="K1851" s="140"/>
      <c r="L1851" s="140"/>
      <c r="M1851" s="141">
        <f>VLOOKUP($C1851,'CEDARS School FRPL'!$C$4:$F$2348,3,FALSE)</f>
        <v>0.33739999999999998</v>
      </c>
      <c r="O1851" s="199"/>
      <c r="P1851" s="200"/>
    </row>
    <row r="1852" spans="1:16">
      <c r="A1852" s="112" t="s">
        <v>2386</v>
      </c>
      <c r="B1852" s="112" t="s">
        <v>3061</v>
      </c>
      <c r="C1852" s="106">
        <v>3680</v>
      </c>
      <c r="D1852" s="106" t="s">
        <v>971</v>
      </c>
      <c r="E1852" s="150">
        <v>602.4</v>
      </c>
      <c r="F1852" s="150">
        <v>0</v>
      </c>
      <c r="G1852" s="150">
        <v>0</v>
      </c>
      <c r="H1852" s="150">
        <v>0</v>
      </c>
      <c r="I1852" s="208">
        <f t="shared" si="30"/>
        <v>602.4</v>
      </c>
      <c r="J1852" s="163" t="str">
        <f>VLOOKUP($C1852,'CEDARS School FRPL'!$C$4:$F$2348,4,FALSE)</f>
        <v>No</v>
      </c>
      <c r="K1852" s="140"/>
      <c r="L1852" s="140"/>
      <c r="M1852" s="141">
        <f>VLOOKUP($C1852,'CEDARS School FRPL'!$C$4:$F$2348,3,FALSE)</f>
        <v>0.3987</v>
      </c>
      <c r="O1852" s="199"/>
      <c r="P1852" s="200"/>
    </row>
    <row r="1853" spans="1:16">
      <c r="A1853" s="112" t="s">
        <v>2386</v>
      </c>
      <c r="B1853" s="112" t="s">
        <v>3061</v>
      </c>
      <c r="C1853" s="106">
        <v>3899</v>
      </c>
      <c r="D1853" s="106" t="s">
        <v>1080</v>
      </c>
      <c r="E1853" s="150">
        <v>141.85</v>
      </c>
      <c r="F1853" s="150">
        <v>1.96</v>
      </c>
      <c r="G1853" s="150">
        <v>0</v>
      </c>
      <c r="H1853" s="150">
        <v>0</v>
      </c>
      <c r="I1853" s="208">
        <f t="shared" si="30"/>
        <v>143.81</v>
      </c>
      <c r="J1853" s="163" t="str">
        <f>VLOOKUP($C1853,'CEDARS School FRPL'!$C$4:$F$2348,4,FALSE)</f>
        <v>Yes</v>
      </c>
      <c r="K1853" s="140"/>
      <c r="L1853" s="140"/>
      <c r="M1853" s="141">
        <f>VLOOKUP($C1853,'CEDARS School FRPL'!$C$4:$F$2348,3,FALSE)</f>
        <v>0.61609999999999998</v>
      </c>
      <c r="O1853" s="199"/>
      <c r="P1853" s="200"/>
    </row>
    <row r="1854" spans="1:16">
      <c r="A1854" s="112" t="s">
        <v>2386</v>
      </c>
      <c r="B1854" s="112" t="s">
        <v>3061</v>
      </c>
      <c r="C1854" s="106">
        <v>2641</v>
      </c>
      <c r="D1854" s="106" t="s">
        <v>1076</v>
      </c>
      <c r="E1854" s="150">
        <v>420.8</v>
      </c>
      <c r="F1854" s="150">
        <v>0</v>
      </c>
      <c r="G1854" s="150">
        <v>0</v>
      </c>
      <c r="H1854" s="150">
        <v>0</v>
      </c>
      <c r="I1854" s="208">
        <f t="shared" si="30"/>
        <v>420.8</v>
      </c>
      <c r="J1854" s="163" t="str">
        <f>VLOOKUP($C1854,'CEDARS School FRPL'!$C$4:$F$2348,4,FALSE)</f>
        <v>Yes</v>
      </c>
      <c r="K1854" s="140"/>
      <c r="L1854" s="140"/>
      <c r="M1854" s="141">
        <f>VLOOKUP($C1854,'CEDARS School FRPL'!$C$4:$F$2348,3,FALSE)</f>
        <v>0.53059999999999996</v>
      </c>
      <c r="O1854" s="199"/>
      <c r="P1854" s="200"/>
    </row>
    <row r="1855" spans="1:16">
      <c r="A1855" s="112" t="s">
        <v>2386</v>
      </c>
      <c r="B1855" s="112" t="s">
        <v>3061</v>
      </c>
      <c r="C1855" s="106">
        <v>1718</v>
      </c>
      <c r="D1855" s="106" t="s">
        <v>1074</v>
      </c>
      <c r="E1855" s="150">
        <v>273.99</v>
      </c>
      <c r="F1855" s="150">
        <v>7.8100000000000005</v>
      </c>
      <c r="G1855" s="150">
        <v>0</v>
      </c>
      <c r="H1855" s="150">
        <v>0</v>
      </c>
      <c r="I1855" s="208">
        <f t="shared" si="30"/>
        <v>281.8</v>
      </c>
      <c r="J1855" s="163" t="str">
        <f>VLOOKUP($C1855,'CEDARS School FRPL'!$C$4:$F$2348,4,FALSE)</f>
        <v>No</v>
      </c>
      <c r="K1855" s="140"/>
      <c r="L1855" s="140"/>
      <c r="M1855" s="141">
        <f>VLOOKUP($C1855,'CEDARS School FRPL'!$C$4:$F$2348,3,FALSE)</f>
        <v>0.28949999999999998</v>
      </c>
      <c r="O1855" s="199"/>
      <c r="P1855" s="200"/>
    </row>
    <row r="1856" spans="1:16">
      <c r="A1856" s="112" t="s">
        <v>2386</v>
      </c>
      <c r="B1856" s="112" t="s">
        <v>3061</v>
      </c>
      <c r="C1856" s="106">
        <v>4348</v>
      </c>
      <c r="D1856" s="106" t="s">
        <v>1083</v>
      </c>
      <c r="E1856" s="150">
        <v>360.5</v>
      </c>
      <c r="F1856" s="150">
        <v>0</v>
      </c>
      <c r="G1856" s="150">
        <v>0</v>
      </c>
      <c r="H1856" s="150">
        <v>0</v>
      </c>
      <c r="I1856" s="208">
        <f t="shared" si="30"/>
        <v>360.5</v>
      </c>
      <c r="J1856" s="163" t="str">
        <f>VLOOKUP($C1856,'CEDARS School FRPL'!$C$4:$F$2348,4,FALSE)</f>
        <v>No</v>
      </c>
      <c r="K1856" s="140"/>
      <c r="L1856" s="140"/>
      <c r="M1856" s="141">
        <f>VLOOKUP($C1856,'CEDARS School FRPL'!$C$4:$F$2348,3,FALSE)</f>
        <v>0.37530000000000002</v>
      </c>
      <c r="O1856" s="199"/>
      <c r="P1856" s="200"/>
    </row>
    <row r="1857" spans="1:16">
      <c r="A1857" s="112" t="s">
        <v>2386</v>
      </c>
      <c r="B1857" s="112" t="s">
        <v>3061</v>
      </c>
      <c r="C1857" s="106">
        <v>4142</v>
      </c>
      <c r="D1857" s="106" t="s">
        <v>3285</v>
      </c>
      <c r="E1857" s="150">
        <v>714.81</v>
      </c>
      <c r="F1857" s="150">
        <v>0</v>
      </c>
      <c r="G1857" s="150">
        <v>0</v>
      </c>
      <c r="H1857" s="150">
        <v>0</v>
      </c>
      <c r="I1857" s="208">
        <f t="shared" si="30"/>
        <v>714.81</v>
      </c>
      <c r="J1857" s="163" t="str">
        <f>VLOOKUP($C1857,'CEDARS School FRPL'!$C$4:$F$2348,4,FALSE)</f>
        <v>No</v>
      </c>
      <c r="K1857" s="140"/>
      <c r="L1857" s="140"/>
      <c r="M1857" s="141">
        <f>VLOOKUP($C1857,'CEDARS School FRPL'!$C$4:$F$2348,3,FALSE)</f>
        <v>0.30919999999999997</v>
      </c>
      <c r="O1857" s="199"/>
      <c r="P1857" s="200"/>
    </row>
    <row r="1858" spans="1:16">
      <c r="A1858" s="112" t="s">
        <v>2386</v>
      </c>
      <c r="B1858" s="112" t="s">
        <v>3061</v>
      </c>
      <c r="C1858" s="106">
        <v>4079</v>
      </c>
      <c r="D1858" s="106" t="s">
        <v>1082</v>
      </c>
      <c r="E1858" s="150">
        <v>389.64</v>
      </c>
      <c r="F1858" s="150">
        <v>0</v>
      </c>
      <c r="G1858" s="150">
        <v>0</v>
      </c>
      <c r="H1858" s="150">
        <v>0</v>
      </c>
      <c r="I1858" s="208">
        <f t="shared" si="30"/>
        <v>389.64</v>
      </c>
      <c r="J1858" s="163" t="str">
        <f>VLOOKUP($C1858,'CEDARS School FRPL'!$C$4:$F$2348,4,FALSE)</f>
        <v>No</v>
      </c>
      <c r="K1858" s="140"/>
      <c r="L1858" s="140"/>
      <c r="M1858" s="141">
        <f>VLOOKUP($C1858,'CEDARS School FRPL'!$C$4:$F$2348,3,FALSE)</f>
        <v>0.33300000000000002</v>
      </c>
      <c r="O1858" s="199"/>
      <c r="P1858" s="200"/>
    </row>
    <row r="1859" spans="1:16">
      <c r="A1859" s="112" t="s">
        <v>2386</v>
      </c>
      <c r="B1859" s="112" t="s">
        <v>3061</v>
      </c>
      <c r="C1859" s="106">
        <v>3046</v>
      </c>
      <c r="D1859" s="106" t="s">
        <v>3286</v>
      </c>
      <c r="E1859" s="150">
        <v>702.47</v>
      </c>
      <c r="F1859" s="150">
        <v>0</v>
      </c>
      <c r="G1859" s="150">
        <v>0</v>
      </c>
      <c r="H1859" s="150">
        <v>0</v>
      </c>
      <c r="I1859" s="208">
        <f t="shared" si="30"/>
        <v>702.47</v>
      </c>
      <c r="J1859" s="163" t="str">
        <f>VLOOKUP($C1859,'CEDARS School FRPL'!$C$4:$F$2348,4,FALSE)</f>
        <v>No</v>
      </c>
      <c r="K1859" s="140"/>
      <c r="L1859" s="140"/>
      <c r="M1859" s="141">
        <f>VLOOKUP($C1859,'CEDARS School FRPL'!$C$4:$F$2348,3,FALSE)</f>
        <v>0.45610000000000001</v>
      </c>
      <c r="O1859" s="199"/>
      <c r="P1859" s="200"/>
    </row>
    <row r="1860" spans="1:16">
      <c r="A1860" s="112" t="s">
        <v>2386</v>
      </c>
      <c r="B1860" s="112" t="s">
        <v>3061</v>
      </c>
      <c r="C1860" s="106">
        <v>4350</v>
      </c>
      <c r="D1860" s="106" t="s">
        <v>1085</v>
      </c>
      <c r="E1860" s="150">
        <v>351.19</v>
      </c>
      <c r="F1860" s="150">
        <v>0</v>
      </c>
      <c r="G1860" s="150">
        <v>0</v>
      </c>
      <c r="H1860" s="150">
        <v>0</v>
      </c>
      <c r="I1860" s="208">
        <f t="shared" ref="I1860:I1923" si="31">SUM(E1860:H1860)</f>
        <v>351.19</v>
      </c>
      <c r="J1860" s="163" t="str">
        <f>VLOOKUP($C1860,'CEDARS School FRPL'!$C$4:$F$2348,4,FALSE)</f>
        <v>No</v>
      </c>
      <c r="K1860" s="140"/>
      <c r="L1860" s="140"/>
      <c r="M1860" s="141">
        <f>VLOOKUP($C1860,'CEDARS School FRPL'!$C$4:$F$2348,3,FALSE)</f>
        <v>0.2485</v>
      </c>
      <c r="O1860" s="199"/>
      <c r="P1860" s="200"/>
    </row>
    <row r="1861" spans="1:16">
      <c r="A1861" s="112" t="s">
        <v>2386</v>
      </c>
      <c r="B1861" s="112" t="s">
        <v>3061</v>
      </c>
      <c r="C1861" s="106">
        <v>2995</v>
      </c>
      <c r="D1861" s="106" t="s">
        <v>1078</v>
      </c>
      <c r="E1861" s="150">
        <v>256.92</v>
      </c>
      <c r="F1861" s="150">
        <v>0</v>
      </c>
      <c r="G1861" s="150">
        <v>0</v>
      </c>
      <c r="H1861" s="150">
        <v>0</v>
      </c>
      <c r="I1861" s="208">
        <f t="shared" si="31"/>
        <v>256.92</v>
      </c>
      <c r="J1861" s="163" t="str">
        <f>VLOOKUP($C1861,'CEDARS School FRPL'!$C$4:$F$2348,4,FALSE)</f>
        <v>No</v>
      </c>
      <c r="K1861" s="140"/>
      <c r="L1861" s="140"/>
      <c r="M1861" s="141">
        <f>VLOOKUP($C1861,'CEDARS School FRPL'!$C$4:$F$2348,3,FALSE)</f>
        <v>0.34489999999999998</v>
      </c>
      <c r="O1861" s="199"/>
      <c r="P1861" s="200"/>
    </row>
    <row r="1862" spans="1:16">
      <c r="A1862" s="112" t="s">
        <v>2386</v>
      </c>
      <c r="B1862" s="112" t="s">
        <v>3061</v>
      </c>
      <c r="C1862" s="106">
        <v>2650</v>
      </c>
      <c r="D1862" s="106" t="s">
        <v>1077</v>
      </c>
      <c r="E1862" s="150">
        <v>556.32000000000005</v>
      </c>
      <c r="F1862" s="150">
        <v>0</v>
      </c>
      <c r="G1862" s="150">
        <v>0</v>
      </c>
      <c r="H1862" s="150">
        <v>0</v>
      </c>
      <c r="I1862" s="208">
        <f t="shared" si="31"/>
        <v>556.32000000000005</v>
      </c>
      <c r="J1862" s="163" t="str">
        <f>VLOOKUP($C1862,'CEDARS School FRPL'!$C$4:$F$2348,4,FALSE)</f>
        <v>No</v>
      </c>
      <c r="K1862" s="140"/>
      <c r="L1862" s="140"/>
      <c r="M1862" s="141">
        <f>VLOOKUP($C1862,'CEDARS School FRPL'!$C$4:$F$2348,3,FALSE)</f>
        <v>0.44019999999999998</v>
      </c>
      <c r="O1862" s="199"/>
      <c r="P1862" s="200"/>
    </row>
    <row r="1863" spans="1:16">
      <c r="A1863" s="112" t="s">
        <v>2386</v>
      </c>
      <c r="B1863" s="112" t="s">
        <v>3061</v>
      </c>
      <c r="C1863" s="106">
        <v>5562</v>
      </c>
      <c r="D1863" s="106" t="s">
        <v>3169</v>
      </c>
      <c r="E1863" s="150">
        <v>1172.27</v>
      </c>
      <c r="F1863" s="150">
        <v>0</v>
      </c>
      <c r="G1863" s="150">
        <v>0</v>
      </c>
      <c r="H1863" s="150">
        <v>0</v>
      </c>
      <c r="I1863" s="208">
        <f t="shared" si="31"/>
        <v>1172.27</v>
      </c>
      <c r="J1863" s="163" t="str">
        <f>VLOOKUP($C1863,'CEDARS School FRPL'!$C$4:$F$2348,4,FALSE)</f>
        <v>No</v>
      </c>
      <c r="K1863" s="140"/>
      <c r="L1863" s="140"/>
      <c r="M1863" s="141">
        <f>VLOOKUP($C1863,'CEDARS School FRPL'!$C$4:$F$2348,3,FALSE)</f>
        <v>6.0000000000000001E-3</v>
      </c>
      <c r="O1863" s="199"/>
      <c r="P1863" s="200"/>
    </row>
    <row r="1864" spans="1:16">
      <c r="A1864" s="112" t="s">
        <v>2386</v>
      </c>
      <c r="B1864" s="112" t="s">
        <v>3061</v>
      </c>
      <c r="C1864" s="106">
        <v>4349</v>
      </c>
      <c r="D1864" s="106" t="s">
        <v>1084</v>
      </c>
      <c r="E1864" s="150">
        <v>408.63</v>
      </c>
      <c r="F1864" s="150">
        <v>0</v>
      </c>
      <c r="G1864" s="150">
        <v>0</v>
      </c>
      <c r="H1864" s="150">
        <v>0</v>
      </c>
      <c r="I1864" s="208">
        <f t="shared" si="31"/>
        <v>408.63</v>
      </c>
      <c r="J1864" s="163" t="str">
        <f>VLOOKUP($C1864,'CEDARS School FRPL'!$C$4:$F$2348,4,FALSE)</f>
        <v>No</v>
      </c>
      <c r="K1864" s="140"/>
      <c r="L1864" s="140"/>
      <c r="M1864" s="141">
        <f>VLOOKUP($C1864,'CEDARS School FRPL'!$C$4:$F$2348,3,FALSE)</f>
        <v>0.4168</v>
      </c>
      <c r="O1864" s="199"/>
      <c r="P1864" s="200"/>
    </row>
    <row r="1865" spans="1:16">
      <c r="A1865" s="112" t="s">
        <v>2386</v>
      </c>
      <c r="B1865" s="112" t="s">
        <v>3061</v>
      </c>
      <c r="C1865" s="106">
        <v>3110</v>
      </c>
      <c r="D1865" s="106" t="s">
        <v>1079</v>
      </c>
      <c r="E1865" s="150">
        <v>293.26</v>
      </c>
      <c r="F1865" s="150">
        <v>0</v>
      </c>
      <c r="G1865" s="150">
        <v>0</v>
      </c>
      <c r="H1865" s="150">
        <v>0</v>
      </c>
      <c r="I1865" s="208">
        <f t="shared" si="31"/>
        <v>293.26</v>
      </c>
      <c r="J1865" s="163" t="str">
        <f>VLOOKUP($C1865,'CEDARS School FRPL'!$C$4:$F$2348,4,FALSE)</f>
        <v>No</v>
      </c>
      <c r="K1865" s="140"/>
      <c r="L1865" s="140"/>
      <c r="M1865" s="141">
        <f>VLOOKUP($C1865,'CEDARS School FRPL'!$C$4:$F$2348,3,FALSE)</f>
        <v>0.2356</v>
      </c>
      <c r="O1865" s="199"/>
      <c r="P1865" s="200"/>
    </row>
    <row r="1866" spans="1:16">
      <c r="A1866" s="112" t="s">
        <v>2386</v>
      </c>
      <c r="B1866" s="112" t="s">
        <v>3061</v>
      </c>
      <c r="C1866" s="106">
        <v>2272</v>
      </c>
      <c r="D1866" s="106" t="s">
        <v>1075</v>
      </c>
      <c r="E1866" s="150">
        <v>2112.29</v>
      </c>
      <c r="F1866" s="150">
        <v>233.57</v>
      </c>
      <c r="G1866" s="150">
        <v>0</v>
      </c>
      <c r="H1866" s="150">
        <v>0</v>
      </c>
      <c r="I1866" s="208">
        <f t="shared" si="31"/>
        <v>2345.86</v>
      </c>
      <c r="J1866" s="163" t="str">
        <f>VLOOKUP($C1866,'CEDARS School FRPL'!$C$4:$F$2348,4,FALSE)</f>
        <v>No</v>
      </c>
      <c r="K1866" s="140"/>
      <c r="L1866" s="140"/>
      <c r="M1866" s="141">
        <f>VLOOKUP($C1866,'CEDARS School FRPL'!$C$4:$F$2348,3,FALSE)</f>
        <v>0.33529999999999999</v>
      </c>
      <c r="O1866" s="199"/>
      <c r="P1866" s="200"/>
    </row>
    <row r="1867" spans="1:16">
      <c r="A1867" s="112" t="s">
        <v>2386</v>
      </c>
      <c r="B1867" s="112" t="s">
        <v>3061</v>
      </c>
      <c r="C1867" s="106">
        <v>4141</v>
      </c>
      <c r="D1867" s="106" t="s">
        <v>128</v>
      </c>
      <c r="E1867" s="150">
        <v>444.85</v>
      </c>
      <c r="F1867" s="150">
        <v>0</v>
      </c>
      <c r="G1867" s="150">
        <v>0</v>
      </c>
      <c r="H1867" s="150">
        <v>0</v>
      </c>
      <c r="I1867" s="208">
        <f t="shared" si="31"/>
        <v>444.85</v>
      </c>
      <c r="J1867" s="163" t="str">
        <f>VLOOKUP($C1867,'CEDARS School FRPL'!$C$4:$F$2348,4,FALSE)</f>
        <v>No</v>
      </c>
      <c r="K1867" s="140"/>
      <c r="L1867" s="140"/>
      <c r="M1867" s="141">
        <f>VLOOKUP($C1867,'CEDARS School FRPL'!$C$4:$F$2348,3,FALSE)</f>
        <v>0.31340000000000001</v>
      </c>
      <c r="O1867" s="199"/>
      <c r="P1867" s="200"/>
    </row>
    <row r="1868" spans="1:16">
      <c r="A1868" s="112" t="s">
        <v>2353</v>
      </c>
      <c r="B1868" s="112" t="s">
        <v>3062</v>
      </c>
      <c r="C1868" s="106">
        <v>1682</v>
      </c>
      <c r="D1868" s="106" t="s">
        <v>531</v>
      </c>
      <c r="E1868" s="150">
        <v>33.44</v>
      </c>
      <c r="F1868" s="150">
        <v>0.82</v>
      </c>
      <c r="G1868" s="150">
        <v>0</v>
      </c>
      <c r="H1868" s="150">
        <v>0</v>
      </c>
      <c r="I1868" s="208">
        <f t="shared" si="31"/>
        <v>34.26</v>
      </c>
      <c r="J1868" s="163" t="str">
        <f>VLOOKUP($C1868,'CEDARS School FRPL'!$C$4:$F$2348,4,FALSE)</f>
        <v>Yes</v>
      </c>
      <c r="K1868" s="140"/>
      <c r="L1868" s="140"/>
      <c r="M1868" s="141">
        <f>VLOOKUP($C1868,'CEDARS School FRPL'!$C$4:$F$2348,3,FALSE)</f>
        <v>0.54530000000000001</v>
      </c>
      <c r="O1868" s="199"/>
      <c r="P1868" s="200"/>
    </row>
    <row r="1869" spans="1:16">
      <c r="A1869" s="112" t="s">
        <v>2353</v>
      </c>
      <c r="B1869" s="112" t="s">
        <v>3062</v>
      </c>
      <c r="C1869" s="106">
        <v>4321</v>
      </c>
      <c r="D1869" s="106" t="s">
        <v>534</v>
      </c>
      <c r="E1869" s="150">
        <v>583.15</v>
      </c>
      <c r="F1869" s="150">
        <v>0</v>
      </c>
      <c r="G1869" s="150">
        <v>0</v>
      </c>
      <c r="H1869" s="150">
        <v>0</v>
      </c>
      <c r="I1869" s="208">
        <f t="shared" si="31"/>
        <v>583.15</v>
      </c>
      <c r="J1869" s="163" t="str">
        <f>VLOOKUP($C1869,'CEDARS School FRPL'!$C$4:$F$2348,4,FALSE)</f>
        <v>No</v>
      </c>
      <c r="K1869" s="140"/>
      <c r="L1869" s="140"/>
      <c r="M1869" s="141">
        <f>VLOOKUP($C1869,'CEDARS School FRPL'!$C$4:$F$2348,3,FALSE)</f>
        <v>0.29570000000000002</v>
      </c>
      <c r="O1869" s="199"/>
      <c r="P1869" s="200"/>
    </row>
    <row r="1870" spans="1:16">
      <c r="A1870" s="112" t="s">
        <v>2353</v>
      </c>
      <c r="B1870" s="112" t="s">
        <v>3062</v>
      </c>
      <c r="C1870" s="106">
        <v>4149</v>
      </c>
      <c r="D1870" s="106" t="s">
        <v>533</v>
      </c>
      <c r="E1870" s="150">
        <v>370.42</v>
      </c>
      <c r="F1870" s="150">
        <v>34.549999999999997</v>
      </c>
      <c r="G1870" s="150">
        <v>0</v>
      </c>
      <c r="H1870" s="150">
        <v>0</v>
      </c>
      <c r="I1870" s="208">
        <f t="shared" si="31"/>
        <v>404.97</v>
      </c>
      <c r="J1870" s="163" t="str">
        <f>VLOOKUP($C1870,'CEDARS School FRPL'!$C$4:$F$2348,4,FALSE)</f>
        <v>No</v>
      </c>
      <c r="K1870" s="140"/>
      <c r="L1870" s="140"/>
      <c r="M1870" s="141">
        <f>VLOOKUP($C1870,'CEDARS School FRPL'!$C$4:$F$2348,3,FALSE)</f>
        <v>0.2117</v>
      </c>
      <c r="O1870" s="199"/>
      <c r="P1870" s="200"/>
    </row>
    <row r="1871" spans="1:16">
      <c r="A1871" s="112" t="s">
        <v>2353</v>
      </c>
      <c r="B1871" s="112" t="s">
        <v>3062</v>
      </c>
      <c r="C1871" s="106">
        <v>2511</v>
      </c>
      <c r="D1871" s="106" t="s">
        <v>532</v>
      </c>
      <c r="E1871" s="150">
        <v>179.88</v>
      </c>
      <c r="F1871" s="150">
        <v>0</v>
      </c>
      <c r="G1871" s="150">
        <v>0</v>
      </c>
      <c r="H1871" s="150">
        <v>0</v>
      </c>
      <c r="I1871" s="208">
        <f t="shared" si="31"/>
        <v>179.88</v>
      </c>
      <c r="J1871" s="163" t="str">
        <f>VLOOKUP($C1871,'CEDARS School FRPL'!$C$4:$F$2348,4,FALSE)</f>
        <v>No</v>
      </c>
      <c r="K1871" s="140"/>
      <c r="L1871" s="140"/>
      <c r="M1871" s="141">
        <f>VLOOKUP($C1871,'CEDARS School FRPL'!$C$4:$F$2348,3,FALSE)</f>
        <v>0.30320000000000003</v>
      </c>
      <c r="O1871" s="199"/>
      <c r="P1871" s="200"/>
    </row>
    <row r="1872" spans="1:16">
      <c r="A1872" s="112" t="s">
        <v>2425</v>
      </c>
      <c r="B1872" s="112" t="s">
        <v>3063</v>
      </c>
      <c r="C1872" s="106">
        <v>2744</v>
      </c>
      <c r="D1872" s="106" t="s">
        <v>1210</v>
      </c>
      <c r="E1872" s="150">
        <v>202.1</v>
      </c>
      <c r="F1872" s="150">
        <v>0</v>
      </c>
      <c r="G1872" s="150">
        <v>0</v>
      </c>
      <c r="H1872" s="150">
        <v>0</v>
      </c>
      <c r="I1872" s="208">
        <f t="shared" si="31"/>
        <v>202.1</v>
      </c>
      <c r="J1872" s="163" t="str">
        <f>VLOOKUP($C1872,'CEDARS School FRPL'!$C$4:$F$2348,4,FALSE)</f>
        <v>No</v>
      </c>
      <c r="K1872" s="132"/>
      <c r="L1872" s="132"/>
      <c r="M1872" s="141">
        <f>VLOOKUP($C1872,'CEDARS School FRPL'!$C$4:$F$2348,3,FALSE)</f>
        <v>0.41020000000000001</v>
      </c>
      <c r="O1872" s="199"/>
      <c r="P1872" s="200"/>
    </row>
    <row r="1873" spans="1:16">
      <c r="A1873" s="112" t="s">
        <v>2497</v>
      </c>
      <c r="B1873" s="112" t="s">
        <v>3064</v>
      </c>
      <c r="C1873" s="106">
        <v>1533</v>
      </c>
      <c r="D1873" s="106" t="s">
        <v>1782</v>
      </c>
      <c r="E1873" s="150">
        <v>30.03</v>
      </c>
      <c r="F1873" s="150">
        <v>0</v>
      </c>
      <c r="G1873" s="150">
        <v>0</v>
      </c>
      <c r="H1873" s="150">
        <v>0</v>
      </c>
      <c r="I1873" s="208">
        <f t="shared" si="31"/>
        <v>30.03</v>
      </c>
      <c r="J1873" s="163" t="str">
        <f>VLOOKUP($C1873,'CEDARS School FRPL'!$C$4:$F$2348,4,FALSE)</f>
        <v>Yes</v>
      </c>
      <c r="K1873" s="140"/>
      <c r="L1873" s="140"/>
      <c r="M1873" s="141">
        <f>VLOOKUP($C1873,'CEDARS School FRPL'!$C$4:$F$2348,3,FALSE)</f>
        <v>0.79830000000000001</v>
      </c>
      <c r="O1873" s="199"/>
      <c r="P1873" s="200"/>
    </row>
    <row r="1874" spans="1:16">
      <c r="A1874" s="112" t="s">
        <v>2497</v>
      </c>
      <c r="B1874" s="112" t="s">
        <v>3064</v>
      </c>
      <c r="C1874" s="106">
        <v>2156</v>
      </c>
      <c r="D1874" s="106" t="s">
        <v>1796</v>
      </c>
      <c r="E1874" s="150">
        <v>376.75</v>
      </c>
      <c r="F1874" s="150">
        <v>0</v>
      </c>
      <c r="G1874" s="150">
        <v>0</v>
      </c>
      <c r="H1874" s="150">
        <v>0</v>
      </c>
      <c r="I1874" s="208">
        <f t="shared" si="31"/>
        <v>376.75</v>
      </c>
      <c r="J1874" s="163" t="str">
        <f>VLOOKUP($C1874,'CEDARS School FRPL'!$C$4:$F$2348,4,FALSE)</f>
        <v>Yes</v>
      </c>
      <c r="K1874" s="140"/>
      <c r="L1874" s="140"/>
      <c r="M1874" s="141">
        <f>VLOOKUP($C1874,'CEDARS School FRPL'!$C$4:$F$2348,3,FALSE)</f>
        <v>0.68720000000000003</v>
      </c>
      <c r="O1874" s="199"/>
      <c r="P1874" s="200"/>
    </row>
    <row r="1875" spans="1:16">
      <c r="A1875" s="112" t="s">
        <v>2497</v>
      </c>
      <c r="B1875" s="112" t="s">
        <v>3064</v>
      </c>
      <c r="C1875" s="106">
        <v>1604</v>
      </c>
      <c r="D1875" s="106" t="s">
        <v>1784</v>
      </c>
      <c r="E1875" s="150">
        <v>11.7</v>
      </c>
      <c r="F1875" s="150">
        <v>0</v>
      </c>
      <c r="G1875" s="150">
        <v>0</v>
      </c>
      <c r="H1875" s="150">
        <v>0</v>
      </c>
      <c r="I1875" s="208">
        <f t="shared" si="31"/>
        <v>11.7</v>
      </c>
      <c r="J1875" s="163" t="str">
        <f>VLOOKUP($C1875,'CEDARS School FRPL'!$C$4:$F$2348,4,FALSE)</f>
        <v>Yes</v>
      </c>
      <c r="K1875" s="140"/>
      <c r="L1875" s="140"/>
      <c r="M1875" s="141">
        <f>VLOOKUP($C1875,'CEDARS School FRPL'!$C$4:$F$2348,3,FALSE)</f>
        <v>0.53180000000000005</v>
      </c>
      <c r="O1875" s="199"/>
      <c r="P1875" s="200"/>
    </row>
    <row r="1876" spans="1:16">
      <c r="A1876" s="112" t="s">
        <v>2497</v>
      </c>
      <c r="B1876" s="112" t="s">
        <v>3064</v>
      </c>
      <c r="C1876" s="106">
        <v>2381</v>
      </c>
      <c r="D1876" s="106" t="s">
        <v>1803</v>
      </c>
      <c r="E1876" s="150">
        <v>551.21</v>
      </c>
      <c r="F1876" s="150">
        <v>0</v>
      </c>
      <c r="G1876" s="150">
        <v>0</v>
      </c>
      <c r="H1876" s="150">
        <v>0</v>
      </c>
      <c r="I1876" s="208">
        <f t="shared" si="31"/>
        <v>551.21</v>
      </c>
      <c r="J1876" s="163" t="str">
        <f>VLOOKUP($C1876,'CEDARS School FRPL'!$C$4:$F$2348,4,FALSE)</f>
        <v>Yes</v>
      </c>
      <c r="K1876" s="140"/>
      <c r="L1876" s="140"/>
      <c r="M1876" s="141">
        <f>VLOOKUP($C1876,'CEDARS School FRPL'!$C$4:$F$2348,3,FALSE)</f>
        <v>0.78190000000000004</v>
      </c>
      <c r="O1876" s="199"/>
      <c r="P1876" s="200"/>
    </row>
    <row r="1877" spans="1:16">
      <c r="A1877" s="112" t="s">
        <v>2497</v>
      </c>
      <c r="B1877" s="112" t="s">
        <v>3064</v>
      </c>
      <c r="C1877" s="106">
        <v>2128</v>
      </c>
      <c r="D1877" s="106" t="s">
        <v>911</v>
      </c>
      <c r="E1877" s="150">
        <v>476.04</v>
      </c>
      <c r="F1877" s="150">
        <v>0</v>
      </c>
      <c r="G1877" s="150">
        <v>0</v>
      </c>
      <c r="H1877" s="150">
        <v>0</v>
      </c>
      <c r="I1877" s="208">
        <f t="shared" si="31"/>
        <v>476.04</v>
      </c>
      <c r="J1877" s="163" t="str">
        <f>VLOOKUP($C1877,'CEDARS School FRPL'!$C$4:$F$2348,4,FALSE)</f>
        <v>Yes</v>
      </c>
      <c r="K1877" s="140"/>
      <c r="L1877" s="140"/>
      <c r="M1877" s="141">
        <f>VLOOKUP($C1877,'CEDARS School FRPL'!$C$4:$F$2348,3,FALSE)</f>
        <v>0.84419999999999995</v>
      </c>
      <c r="O1877" s="199"/>
      <c r="P1877" s="200"/>
    </row>
    <row r="1878" spans="1:16">
      <c r="A1878" s="112" t="s">
        <v>2497</v>
      </c>
      <c r="B1878" s="112" t="s">
        <v>3064</v>
      </c>
      <c r="C1878" s="106">
        <v>3357</v>
      </c>
      <c r="D1878" s="106" t="s">
        <v>1815</v>
      </c>
      <c r="E1878" s="150">
        <v>285.97000000000003</v>
      </c>
      <c r="F1878" s="150">
        <v>0</v>
      </c>
      <c r="G1878" s="150">
        <v>0</v>
      </c>
      <c r="H1878" s="150">
        <v>0</v>
      </c>
      <c r="I1878" s="208">
        <f t="shared" si="31"/>
        <v>285.97000000000003</v>
      </c>
      <c r="J1878" s="163" t="str">
        <f>VLOOKUP($C1878,'CEDARS School FRPL'!$C$4:$F$2348,4,FALSE)</f>
        <v>No</v>
      </c>
      <c r="K1878" s="140"/>
      <c r="L1878" s="140"/>
      <c r="M1878" s="141">
        <f>VLOOKUP($C1878,'CEDARS School FRPL'!$C$4:$F$2348,3,FALSE)</f>
        <v>0.42830000000000001</v>
      </c>
      <c r="O1878" s="199"/>
      <c r="P1878" s="200"/>
    </row>
    <row r="1879" spans="1:16">
      <c r="A1879" s="112" t="s">
        <v>2497</v>
      </c>
      <c r="B1879" s="112" t="s">
        <v>3064</v>
      </c>
      <c r="C1879" s="106">
        <v>2155</v>
      </c>
      <c r="D1879" s="106" t="s">
        <v>1795</v>
      </c>
      <c r="E1879" s="150">
        <v>415.4</v>
      </c>
      <c r="F1879" s="150">
        <v>0</v>
      </c>
      <c r="G1879" s="150">
        <v>0</v>
      </c>
      <c r="H1879" s="150">
        <v>0</v>
      </c>
      <c r="I1879" s="208">
        <f t="shared" si="31"/>
        <v>415.4</v>
      </c>
      <c r="J1879" s="163" t="str">
        <f>VLOOKUP($C1879,'CEDARS School FRPL'!$C$4:$F$2348,4,FALSE)</f>
        <v>Yes</v>
      </c>
      <c r="K1879" s="140"/>
      <c r="L1879" s="140"/>
      <c r="M1879" s="141">
        <f>VLOOKUP($C1879,'CEDARS School FRPL'!$C$4:$F$2348,3,FALSE)</f>
        <v>0.87780000000000002</v>
      </c>
      <c r="O1879" s="199"/>
      <c r="P1879" s="200"/>
    </row>
    <row r="1880" spans="1:16">
      <c r="A1880" s="112" t="s">
        <v>2497</v>
      </c>
      <c r="B1880" s="112" t="s">
        <v>3064</v>
      </c>
      <c r="C1880" s="106">
        <v>2218</v>
      </c>
      <c r="D1880" s="106" t="s">
        <v>1799</v>
      </c>
      <c r="E1880" s="150">
        <v>343.6</v>
      </c>
      <c r="F1880" s="150">
        <v>0</v>
      </c>
      <c r="G1880" s="150">
        <v>0</v>
      </c>
      <c r="H1880" s="150">
        <v>0</v>
      </c>
      <c r="I1880" s="208">
        <f t="shared" si="31"/>
        <v>343.6</v>
      </c>
      <c r="J1880" s="163" t="str">
        <f>VLOOKUP($C1880,'CEDARS School FRPL'!$C$4:$F$2348,4,FALSE)</f>
        <v>Yes</v>
      </c>
      <c r="K1880" s="140"/>
      <c r="L1880" s="140"/>
      <c r="M1880" s="141">
        <f>VLOOKUP($C1880,'CEDARS School FRPL'!$C$4:$F$2348,3,FALSE)</f>
        <v>0.61909999999999998</v>
      </c>
      <c r="O1880" s="199"/>
      <c r="P1880" s="200"/>
    </row>
    <row r="1881" spans="1:16">
      <c r="A1881" s="112" t="s">
        <v>2497</v>
      </c>
      <c r="B1881" s="112" t="s">
        <v>3064</v>
      </c>
      <c r="C1881" s="106">
        <v>3008</v>
      </c>
      <c r="D1881" s="106" t="s">
        <v>1809</v>
      </c>
      <c r="E1881" s="150">
        <v>518.12</v>
      </c>
      <c r="F1881" s="150">
        <v>11.83</v>
      </c>
      <c r="G1881" s="150">
        <v>0</v>
      </c>
      <c r="H1881" s="150">
        <v>0</v>
      </c>
      <c r="I1881" s="208">
        <f t="shared" si="31"/>
        <v>529.95000000000005</v>
      </c>
      <c r="J1881" s="163" t="str">
        <f>VLOOKUP($C1881,'CEDARS School FRPL'!$C$4:$F$2348,4,FALSE)</f>
        <v>No</v>
      </c>
      <c r="K1881" s="140"/>
      <c r="L1881" s="140"/>
      <c r="M1881" s="141">
        <f>VLOOKUP($C1881,'CEDARS School FRPL'!$C$4:$F$2348,3,FALSE)</f>
        <v>0.2331</v>
      </c>
      <c r="O1881" s="199"/>
      <c r="P1881" s="200"/>
    </row>
    <row r="1882" spans="1:16">
      <c r="A1882" s="112" t="s">
        <v>2497</v>
      </c>
      <c r="B1882" s="112" t="s">
        <v>3064</v>
      </c>
      <c r="C1882" s="106">
        <v>4457</v>
      </c>
      <c r="D1882" s="106" t="s">
        <v>1825</v>
      </c>
      <c r="E1882" s="150">
        <v>694.25</v>
      </c>
      <c r="F1882" s="150">
        <v>0</v>
      </c>
      <c r="G1882" s="150">
        <v>0</v>
      </c>
      <c r="H1882" s="150">
        <v>0</v>
      </c>
      <c r="I1882" s="208">
        <f t="shared" si="31"/>
        <v>694.25</v>
      </c>
      <c r="J1882" s="163" t="str">
        <f>VLOOKUP($C1882,'CEDARS School FRPL'!$C$4:$F$2348,4,FALSE)</f>
        <v>Yes</v>
      </c>
      <c r="K1882" s="140"/>
      <c r="L1882" s="140"/>
      <c r="M1882" s="141">
        <f>VLOOKUP($C1882,'CEDARS School FRPL'!$C$4:$F$2348,3,FALSE)</f>
        <v>0.54559999999999997</v>
      </c>
      <c r="O1882" s="199"/>
      <c r="P1882" s="200"/>
    </row>
    <row r="1883" spans="1:16">
      <c r="A1883" s="112" t="s">
        <v>2497</v>
      </c>
      <c r="B1883" s="112" t="s">
        <v>3064</v>
      </c>
      <c r="C1883" s="106">
        <v>2129</v>
      </c>
      <c r="D1883" s="106" t="s">
        <v>1794</v>
      </c>
      <c r="E1883" s="150">
        <v>426.7</v>
      </c>
      <c r="F1883" s="150">
        <v>0</v>
      </c>
      <c r="G1883" s="150">
        <v>0</v>
      </c>
      <c r="H1883" s="150">
        <v>0</v>
      </c>
      <c r="I1883" s="208">
        <f t="shared" si="31"/>
        <v>426.7</v>
      </c>
      <c r="J1883" s="163" t="str">
        <f>VLOOKUP($C1883,'CEDARS School FRPL'!$C$4:$F$2348,4,FALSE)</f>
        <v>Yes</v>
      </c>
      <c r="K1883" s="140"/>
      <c r="L1883" s="140"/>
      <c r="M1883" s="141">
        <f>VLOOKUP($C1883,'CEDARS School FRPL'!$C$4:$F$2348,3,FALSE)</f>
        <v>0.74429999999999996</v>
      </c>
      <c r="O1883" s="199"/>
      <c r="P1883" s="200"/>
    </row>
    <row r="1884" spans="1:16">
      <c r="A1884" s="112" t="s">
        <v>2497</v>
      </c>
      <c r="B1884" s="112" t="s">
        <v>3064</v>
      </c>
      <c r="C1884" s="106">
        <v>1603</v>
      </c>
      <c r="D1884" s="106" t="s">
        <v>1783</v>
      </c>
      <c r="E1884" s="150">
        <v>10.71</v>
      </c>
      <c r="F1884" s="150">
        <v>0</v>
      </c>
      <c r="G1884" s="150">
        <v>0</v>
      </c>
      <c r="H1884" s="150">
        <v>0</v>
      </c>
      <c r="I1884" s="208">
        <f t="shared" si="31"/>
        <v>10.71</v>
      </c>
      <c r="J1884" s="163" t="str">
        <f>VLOOKUP($C1884,'CEDARS School FRPL'!$C$4:$F$2348,4,FALSE)</f>
        <v>No</v>
      </c>
      <c r="K1884" s="140"/>
      <c r="L1884" s="140"/>
      <c r="M1884" s="141">
        <f>VLOOKUP($C1884,'CEDARS School FRPL'!$C$4:$F$2348,3,FALSE)</f>
        <v>0.16669999999999999</v>
      </c>
      <c r="O1884" s="199"/>
      <c r="P1884" s="200"/>
    </row>
    <row r="1885" spans="1:16">
      <c r="A1885" s="112" t="s">
        <v>2497</v>
      </c>
      <c r="B1885" s="112" t="s">
        <v>3064</v>
      </c>
      <c r="C1885" s="106">
        <v>3412</v>
      </c>
      <c r="D1885" s="106" t="s">
        <v>1816</v>
      </c>
      <c r="E1885" s="150">
        <v>1492.94</v>
      </c>
      <c r="F1885" s="150">
        <v>111.50999999999999</v>
      </c>
      <c r="G1885" s="150">
        <v>0</v>
      </c>
      <c r="H1885" s="150">
        <v>0</v>
      </c>
      <c r="I1885" s="208">
        <f t="shared" si="31"/>
        <v>1604.45</v>
      </c>
      <c r="J1885" s="163" t="str">
        <f>VLOOKUP($C1885,'CEDARS School FRPL'!$C$4:$F$2348,4,FALSE)</f>
        <v>No</v>
      </c>
      <c r="K1885" s="132"/>
      <c r="L1885" s="132"/>
      <c r="M1885" s="141">
        <f>VLOOKUP($C1885,'CEDARS School FRPL'!$C$4:$F$2348,3,FALSE)</f>
        <v>0.43</v>
      </c>
      <c r="O1885" s="199"/>
      <c r="P1885" s="200"/>
    </row>
    <row r="1886" spans="1:16">
      <c r="A1886" s="112" t="s">
        <v>2497</v>
      </c>
      <c r="B1886" s="112" t="s">
        <v>3064</v>
      </c>
      <c r="C1886" s="106">
        <v>2312</v>
      </c>
      <c r="D1886" s="106" t="s">
        <v>1802</v>
      </c>
      <c r="E1886" s="150">
        <v>469.8</v>
      </c>
      <c r="F1886" s="150">
        <v>0</v>
      </c>
      <c r="G1886" s="150">
        <v>0</v>
      </c>
      <c r="H1886" s="150">
        <v>0</v>
      </c>
      <c r="I1886" s="208">
        <f t="shared" si="31"/>
        <v>469.8</v>
      </c>
      <c r="J1886" s="163" t="str">
        <f>VLOOKUP($C1886,'CEDARS School FRPL'!$C$4:$F$2348,4,FALSE)</f>
        <v>Yes</v>
      </c>
      <c r="K1886" s="140"/>
      <c r="L1886" s="140"/>
      <c r="M1886" s="141">
        <f>VLOOKUP($C1886,'CEDARS School FRPL'!$C$4:$F$2348,3,FALSE)</f>
        <v>0.50309999999999999</v>
      </c>
      <c r="O1886" s="199"/>
      <c r="P1886" s="200"/>
    </row>
    <row r="1887" spans="1:16">
      <c r="A1887" s="112" t="s">
        <v>2497</v>
      </c>
      <c r="B1887" s="112" t="s">
        <v>3064</v>
      </c>
      <c r="C1887" s="106">
        <v>2127</v>
      </c>
      <c r="D1887" s="106" t="s">
        <v>139</v>
      </c>
      <c r="E1887" s="150">
        <v>441.31</v>
      </c>
      <c r="F1887" s="150">
        <v>0</v>
      </c>
      <c r="G1887" s="150">
        <v>0</v>
      </c>
      <c r="H1887" s="150">
        <v>0</v>
      </c>
      <c r="I1887" s="208">
        <f t="shared" si="31"/>
        <v>441.31</v>
      </c>
      <c r="J1887" s="163" t="str">
        <f>VLOOKUP($C1887,'CEDARS School FRPL'!$C$4:$F$2348,4,FALSE)</f>
        <v>No</v>
      </c>
      <c r="K1887" s="140"/>
      <c r="L1887" s="140"/>
      <c r="M1887" s="141">
        <f>VLOOKUP($C1887,'CEDARS School FRPL'!$C$4:$F$2348,3,FALSE)</f>
        <v>0.45810000000000001</v>
      </c>
      <c r="O1887" s="199"/>
      <c r="P1887" s="200"/>
    </row>
    <row r="1888" spans="1:16">
      <c r="A1888" s="112" t="s">
        <v>2497</v>
      </c>
      <c r="B1888" s="112" t="s">
        <v>3064</v>
      </c>
      <c r="C1888" s="106">
        <v>3727</v>
      </c>
      <c r="D1888" s="106" t="s">
        <v>1820</v>
      </c>
      <c r="E1888" s="150">
        <v>375.8</v>
      </c>
      <c r="F1888" s="150">
        <v>0</v>
      </c>
      <c r="G1888" s="150">
        <v>0</v>
      </c>
      <c r="H1888" s="150">
        <v>0</v>
      </c>
      <c r="I1888" s="208">
        <f t="shared" si="31"/>
        <v>375.8</v>
      </c>
      <c r="J1888" s="163" t="str">
        <f>VLOOKUP($C1888,'CEDARS School FRPL'!$C$4:$F$2348,4,FALSE)</f>
        <v>Yes</v>
      </c>
      <c r="K1888" s="140"/>
      <c r="L1888" s="140"/>
      <c r="M1888" s="141">
        <f>VLOOKUP($C1888,'CEDARS School FRPL'!$C$4:$F$2348,3,FALSE)</f>
        <v>0.71240000000000003</v>
      </c>
      <c r="O1888" s="199"/>
      <c r="P1888" s="200"/>
    </row>
    <row r="1889" spans="1:16">
      <c r="A1889" s="112" t="s">
        <v>2497</v>
      </c>
      <c r="B1889" s="112" t="s">
        <v>3064</v>
      </c>
      <c r="C1889" s="106">
        <v>3758</v>
      </c>
      <c r="D1889" s="106" t="s">
        <v>1821</v>
      </c>
      <c r="E1889" s="150">
        <v>621.71</v>
      </c>
      <c r="F1889" s="150">
        <v>0</v>
      </c>
      <c r="G1889" s="150">
        <v>0</v>
      </c>
      <c r="H1889" s="150">
        <v>0</v>
      </c>
      <c r="I1889" s="208">
        <f t="shared" si="31"/>
        <v>621.71</v>
      </c>
      <c r="J1889" s="163" t="str">
        <f>VLOOKUP($C1889,'CEDARS School FRPL'!$C$4:$F$2348,4,FALSE)</f>
        <v>Yes</v>
      </c>
      <c r="K1889" s="140"/>
      <c r="L1889" s="140"/>
      <c r="M1889" s="141">
        <f>VLOOKUP($C1889,'CEDARS School FRPL'!$C$4:$F$2348,3,FALSE)</f>
        <v>0.86439999999999995</v>
      </c>
      <c r="O1889" s="199"/>
      <c r="P1889" s="200"/>
    </row>
    <row r="1890" spans="1:16">
      <c r="A1890" s="112" t="s">
        <v>2497</v>
      </c>
      <c r="B1890" s="112" t="s">
        <v>3064</v>
      </c>
      <c r="C1890" s="106">
        <v>3258</v>
      </c>
      <c r="D1890" s="106" t="s">
        <v>1814</v>
      </c>
      <c r="E1890" s="150">
        <v>604.46</v>
      </c>
      <c r="F1890" s="150">
        <v>0</v>
      </c>
      <c r="G1890" s="150">
        <v>0</v>
      </c>
      <c r="H1890" s="150">
        <v>0</v>
      </c>
      <c r="I1890" s="208">
        <f t="shared" si="31"/>
        <v>604.46</v>
      </c>
      <c r="J1890" s="163" t="str">
        <f>VLOOKUP($C1890,'CEDARS School FRPL'!$C$4:$F$2348,4,FALSE)</f>
        <v>Yes</v>
      </c>
      <c r="K1890" s="140"/>
      <c r="L1890" s="140"/>
      <c r="M1890" s="141">
        <f>VLOOKUP($C1890,'CEDARS School FRPL'!$C$4:$F$2348,3,FALSE)</f>
        <v>0.76690000000000003</v>
      </c>
      <c r="O1890" s="199"/>
      <c r="P1890" s="200"/>
    </row>
    <row r="1891" spans="1:16">
      <c r="A1891" s="112" t="s">
        <v>2497</v>
      </c>
      <c r="B1891" s="112" t="s">
        <v>3064</v>
      </c>
      <c r="C1891" s="106">
        <v>3729</v>
      </c>
      <c r="D1891" s="106" t="s">
        <v>459</v>
      </c>
      <c r="E1891" s="150">
        <v>319.75</v>
      </c>
      <c r="F1891" s="150">
        <v>0</v>
      </c>
      <c r="G1891" s="150">
        <v>0</v>
      </c>
      <c r="H1891" s="150">
        <v>0</v>
      </c>
      <c r="I1891" s="208">
        <f t="shared" si="31"/>
        <v>319.75</v>
      </c>
      <c r="J1891" s="163" t="str">
        <f>VLOOKUP($C1891,'CEDARS School FRPL'!$C$4:$F$2348,4,FALSE)</f>
        <v>Yes</v>
      </c>
      <c r="K1891" s="140"/>
      <c r="L1891" s="140"/>
      <c r="M1891" s="141">
        <f>VLOOKUP($C1891,'CEDARS School FRPL'!$C$4:$F$2348,3,FALSE)</f>
        <v>0.88090000000000002</v>
      </c>
      <c r="O1891" s="199"/>
      <c r="P1891" s="200"/>
    </row>
    <row r="1892" spans="1:16">
      <c r="A1892" s="112" t="s">
        <v>2497</v>
      </c>
      <c r="B1892" s="112" t="s">
        <v>3064</v>
      </c>
      <c r="C1892" s="106">
        <v>3007</v>
      </c>
      <c r="D1892" s="106" t="s">
        <v>1808</v>
      </c>
      <c r="E1892" s="150">
        <v>487.67</v>
      </c>
      <c r="F1892" s="150">
        <v>0</v>
      </c>
      <c r="G1892" s="150">
        <v>0</v>
      </c>
      <c r="H1892" s="150">
        <v>0</v>
      </c>
      <c r="I1892" s="208">
        <f t="shared" si="31"/>
        <v>487.67</v>
      </c>
      <c r="J1892" s="163" t="str">
        <f>VLOOKUP($C1892,'CEDARS School FRPL'!$C$4:$F$2348,4,FALSE)</f>
        <v>No</v>
      </c>
      <c r="K1892" s="140"/>
      <c r="L1892" s="140"/>
      <c r="M1892" s="141">
        <f>VLOOKUP($C1892,'CEDARS School FRPL'!$C$4:$F$2348,3,FALSE)</f>
        <v>0.34839999999999999</v>
      </c>
      <c r="O1892" s="199"/>
      <c r="P1892" s="200"/>
    </row>
    <row r="1893" spans="1:16">
      <c r="A1893" s="112" t="s">
        <v>2497</v>
      </c>
      <c r="B1893" s="112" t="s">
        <v>3064</v>
      </c>
      <c r="C1893" s="106">
        <v>2056</v>
      </c>
      <c r="D1893" s="106" t="s">
        <v>1787</v>
      </c>
      <c r="E1893" s="150">
        <v>322.3</v>
      </c>
      <c r="F1893" s="150">
        <v>0</v>
      </c>
      <c r="G1893" s="150">
        <v>0</v>
      </c>
      <c r="H1893" s="150">
        <v>0</v>
      </c>
      <c r="I1893" s="208">
        <f t="shared" si="31"/>
        <v>322.3</v>
      </c>
      <c r="J1893" s="163" t="str">
        <f>VLOOKUP($C1893,'CEDARS School FRPL'!$C$4:$F$2348,4,FALSE)</f>
        <v>Yes</v>
      </c>
      <c r="K1893" s="140"/>
      <c r="L1893" s="140"/>
      <c r="M1893" s="141">
        <f>VLOOKUP($C1893,'CEDARS School FRPL'!$C$4:$F$2348,3,FALSE)</f>
        <v>0.90200000000000002</v>
      </c>
      <c r="O1893" s="199"/>
      <c r="P1893" s="200"/>
    </row>
    <row r="1894" spans="1:16">
      <c r="A1894" s="112" t="s">
        <v>2497</v>
      </c>
      <c r="B1894" s="112" t="s">
        <v>3064</v>
      </c>
      <c r="C1894" s="106">
        <v>2258</v>
      </c>
      <c r="D1894" s="106" t="s">
        <v>1800</v>
      </c>
      <c r="E1894" s="150">
        <v>553.35</v>
      </c>
      <c r="F1894" s="150">
        <v>0</v>
      </c>
      <c r="G1894" s="150">
        <v>0</v>
      </c>
      <c r="H1894" s="150">
        <v>0</v>
      </c>
      <c r="I1894" s="208">
        <f t="shared" si="31"/>
        <v>553.35</v>
      </c>
      <c r="J1894" s="163" t="str">
        <f>VLOOKUP($C1894,'CEDARS School FRPL'!$C$4:$F$2348,4,FALSE)</f>
        <v>No</v>
      </c>
      <c r="K1894" s="140"/>
      <c r="L1894" s="140"/>
      <c r="M1894" s="141">
        <f>VLOOKUP($C1894,'CEDARS School FRPL'!$C$4:$F$2348,3,FALSE)</f>
        <v>0.20519999999999999</v>
      </c>
      <c r="O1894" s="199"/>
      <c r="P1894" s="200"/>
    </row>
    <row r="1895" spans="1:16">
      <c r="A1895" s="112" t="s">
        <v>2497</v>
      </c>
      <c r="B1895" s="112" t="s">
        <v>3064</v>
      </c>
      <c r="C1895" s="106">
        <v>3506</v>
      </c>
      <c r="D1895" s="106" t="s">
        <v>1818</v>
      </c>
      <c r="E1895" s="150">
        <v>274.82</v>
      </c>
      <c r="F1895" s="150">
        <v>0</v>
      </c>
      <c r="G1895" s="150">
        <v>0</v>
      </c>
      <c r="H1895" s="150">
        <v>0</v>
      </c>
      <c r="I1895" s="208">
        <f t="shared" si="31"/>
        <v>274.82</v>
      </c>
      <c r="J1895" s="163" t="str">
        <f>VLOOKUP($C1895,'CEDARS School FRPL'!$C$4:$F$2348,4,FALSE)</f>
        <v>No</v>
      </c>
      <c r="K1895" s="140"/>
      <c r="L1895" s="140"/>
      <c r="M1895" s="141">
        <f>VLOOKUP($C1895,'CEDARS School FRPL'!$C$4:$F$2348,3,FALSE)</f>
        <v>0.38119999999999998</v>
      </c>
      <c r="O1895" s="199"/>
      <c r="P1895" s="200"/>
    </row>
    <row r="1896" spans="1:16">
      <c r="A1896" s="112" t="s">
        <v>2497</v>
      </c>
      <c r="B1896" s="112" t="s">
        <v>3064</v>
      </c>
      <c r="C1896" s="106">
        <v>2111</v>
      </c>
      <c r="D1896" s="106" t="s">
        <v>79</v>
      </c>
      <c r="E1896" s="150">
        <v>424.19</v>
      </c>
      <c r="F1896" s="150">
        <v>0</v>
      </c>
      <c r="G1896" s="150">
        <v>0</v>
      </c>
      <c r="H1896" s="150">
        <v>0</v>
      </c>
      <c r="I1896" s="208">
        <f t="shared" si="31"/>
        <v>424.19</v>
      </c>
      <c r="J1896" s="163" t="str">
        <f>VLOOKUP($C1896,'CEDARS School FRPL'!$C$4:$F$2348,4,FALSE)</f>
        <v>No</v>
      </c>
      <c r="K1896" s="140"/>
      <c r="L1896" s="140"/>
      <c r="M1896" s="141">
        <f>VLOOKUP($C1896,'CEDARS School FRPL'!$C$4:$F$2348,3,FALSE)</f>
        <v>0.33429999999999999</v>
      </c>
      <c r="O1896" s="199"/>
      <c r="P1896" s="200"/>
    </row>
    <row r="1897" spans="1:16">
      <c r="A1897" s="112" t="s">
        <v>2497</v>
      </c>
      <c r="B1897" s="112" t="s">
        <v>3064</v>
      </c>
      <c r="C1897" s="106">
        <v>2172</v>
      </c>
      <c r="D1897" s="106" t="s">
        <v>1797</v>
      </c>
      <c r="E1897" s="150">
        <v>1685.47</v>
      </c>
      <c r="F1897" s="150">
        <v>96.429999999999993</v>
      </c>
      <c r="G1897" s="150">
        <v>0</v>
      </c>
      <c r="H1897" s="150">
        <v>0</v>
      </c>
      <c r="I1897" s="208">
        <f t="shared" si="31"/>
        <v>1781.9</v>
      </c>
      <c r="J1897" s="163" t="str">
        <f>VLOOKUP($C1897,'CEDARS School FRPL'!$C$4:$F$2348,4,FALSE)</f>
        <v>No</v>
      </c>
      <c r="K1897" s="140"/>
      <c r="L1897" s="140"/>
      <c r="M1897" s="141">
        <f>VLOOKUP($C1897,'CEDARS School FRPL'!$C$4:$F$2348,3,FALSE)</f>
        <v>0.37490000000000001</v>
      </c>
      <c r="O1897" s="199"/>
      <c r="P1897" s="200"/>
    </row>
    <row r="1898" spans="1:16">
      <c r="A1898" s="112" t="s">
        <v>2497</v>
      </c>
      <c r="B1898" s="112" t="s">
        <v>3064</v>
      </c>
      <c r="C1898" s="106">
        <v>2401</v>
      </c>
      <c r="D1898" s="106" t="s">
        <v>1804</v>
      </c>
      <c r="E1898" s="150">
        <v>493.91</v>
      </c>
      <c r="F1898" s="150">
        <v>0</v>
      </c>
      <c r="G1898" s="150">
        <v>0</v>
      </c>
      <c r="H1898" s="150">
        <v>0</v>
      </c>
      <c r="I1898" s="208">
        <f t="shared" si="31"/>
        <v>493.91</v>
      </c>
      <c r="J1898" s="163" t="str">
        <f>VLOOKUP($C1898,'CEDARS School FRPL'!$C$4:$F$2348,4,FALSE)</f>
        <v>No</v>
      </c>
      <c r="K1898" s="140"/>
      <c r="L1898" s="140"/>
      <c r="M1898" s="141">
        <f>VLOOKUP($C1898,'CEDARS School FRPL'!$C$4:$F$2348,3,FALSE)</f>
        <v>0.23169999999999999</v>
      </c>
      <c r="O1898" s="199"/>
      <c r="P1898" s="200"/>
    </row>
    <row r="1899" spans="1:16">
      <c r="A1899" s="112" t="s">
        <v>2497</v>
      </c>
      <c r="B1899" s="112" t="s">
        <v>3064</v>
      </c>
      <c r="C1899" s="106">
        <v>2952</v>
      </c>
      <c r="D1899" s="106" t="s">
        <v>1807</v>
      </c>
      <c r="E1899" s="150">
        <v>402.1</v>
      </c>
      <c r="F1899" s="150">
        <v>0</v>
      </c>
      <c r="G1899" s="150">
        <v>0</v>
      </c>
      <c r="H1899" s="150">
        <v>0</v>
      </c>
      <c r="I1899" s="208">
        <f t="shared" si="31"/>
        <v>402.1</v>
      </c>
      <c r="J1899" s="163" t="str">
        <f>VLOOKUP($C1899,'CEDARS School FRPL'!$C$4:$F$2348,4,FALSE)</f>
        <v>Yes</v>
      </c>
      <c r="K1899" s="140"/>
      <c r="L1899" s="140"/>
      <c r="M1899" s="141">
        <f>VLOOKUP($C1899,'CEDARS School FRPL'!$C$4:$F$2348,3,FALSE)</f>
        <v>0.88060000000000005</v>
      </c>
      <c r="O1899" s="199"/>
      <c r="P1899" s="200"/>
    </row>
    <row r="1900" spans="1:16">
      <c r="A1900" s="112" t="s">
        <v>2497</v>
      </c>
      <c r="B1900" s="112" t="s">
        <v>3064</v>
      </c>
      <c r="C1900" s="106">
        <v>2951</v>
      </c>
      <c r="D1900" s="106" t="s">
        <v>1806</v>
      </c>
      <c r="E1900" s="150">
        <v>444.59</v>
      </c>
      <c r="F1900" s="150">
        <v>0</v>
      </c>
      <c r="G1900" s="150">
        <v>0</v>
      </c>
      <c r="H1900" s="150">
        <v>0</v>
      </c>
      <c r="I1900" s="208">
        <f t="shared" si="31"/>
        <v>444.59</v>
      </c>
      <c r="J1900" s="163" t="str">
        <f>VLOOKUP($C1900,'CEDARS School FRPL'!$C$4:$F$2348,4,FALSE)</f>
        <v>Yes</v>
      </c>
      <c r="K1900" s="140"/>
      <c r="L1900" s="140"/>
      <c r="M1900" s="141">
        <f>VLOOKUP($C1900,'CEDARS School FRPL'!$C$4:$F$2348,3,FALSE)</f>
        <v>0.55200000000000005</v>
      </c>
      <c r="O1900" s="199"/>
      <c r="P1900" s="200"/>
    </row>
    <row r="1901" spans="1:16">
      <c r="A1901" s="112" t="s">
        <v>2497</v>
      </c>
      <c r="B1901" s="112" t="s">
        <v>3064</v>
      </c>
      <c r="C1901" s="106">
        <v>3190</v>
      </c>
      <c r="D1901" s="106" t="s">
        <v>1812</v>
      </c>
      <c r="E1901" s="150">
        <v>419.7</v>
      </c>
      <c r="F1901" s="150">
        <v>0</v>
      </c>
      <c r="G1901" s="150">
        <v>0</v>
      </c>
      <c r="H1901" s="150">
        <v>0</v>
      </c>
      <c r="I1901" s="208">
        <f t="shared" si="31"/>
        <v>419.7</v>
      </c>
      <c r="J1901" s="163" t="str">
        <f>VLOOKUP($C1901,'CEDARS School FRPL'!$C$4:$F$2348,4,FALSE)</f>
        <v>Yes</v>
      </c>
      <c r="K1901" s="140"/>
      <c r="L1901" s="140"/>
      <c r="M1901" s="141">
        <f>VLOOKUP($C1901,'CEDARS School FRPL'!$C$4:$F$2348,3,FALSE)</f>
        <v>0.72519999999999996</v>
      </c>
      <c r="O1901" s="199"/>
      <c r="P1901" s="200"/>
    </row>
    <row r="1902" spans="1:16">
      <c r="A1902" s="112" t="s">
        <v>2497</v>
      </c>
      <c r="B1902" s="112" t="s">
        <v>3064</v>
      </c>
      <c r="C1902" s="106">
        <v>3719</v>
      </c>
      <c r="D1902" s="106" t="s">
        <v>1819</v>
      </c>
      <c r="E1902" s="150">
        <v>294.88</v>
      </c>
      <c r="F1902" s="150">
        <v>0</v>
      </c>
      <c r="G1902" s="150">
        <v>0</v>
      </c>
      <c r="H1902" s="150">
        <v>0</v>
      </c>
      <c r="I1902" s="208">
        <f t="shared" si="31"/>
        <v>294.88</v>
      </c>
      <c r="J1902" s="163" t="str">
        <f>VLOOKUP($C1902,'CEDARS School FRPL'!$C$4:$F$2348,4,FALSE)</f>
        <v>Yes</v>
      </c>
      <c r="K1902" s="140"/>
      <c r="L1902" s="140"/>
      <c r="M1902" s="141">
        <f>VLOOKUP($C1902,'CEDARS School FRPL'!$C$4:$F$2348,3,FALSE)</f>
        <v>0.91910000000000003</v>
      </c>
      <c r="O1902" s="199"/>
      <c r="P1902" s="200"/>
    </row>
    <row r="1903" spans="1:16">
      <c r="A1903" s="112" t="s">
        <v>2497</v>
      </c>
      <c r="B1903" s="112" t="s">
        <v>3064</v>
      </c>
      <c r="C1903" s="106">
        <v>3718</v>
      </c>
      <c r="D1903" s="106" t="s">
        <v>376</v>
      </c>
      <c r="E1903" s="150">
        <v>470.6</v>
      </c>
      <c r="F1903" s="150">
        <v>0</v>
      </c>
      <c r="G1903" s="150">
        <v>0</v>
      </c>
      <c r="H1903" s="150">
        <v>0</v>
      </c>
      <c r="I1903" s="208">
        <f t="shared" si="31"/>
        <v>470.6</v>
      </c>
      <c r="J1903" s="163" t="str">
        <f>VLOOKUP($C1903,'CEDARS School FRPL'!$C$4:$F$2348,4,FALSE)</f>
        <v>Yes</v>
      </c>
      <c r="K1903" s="140"/>
      <c r="L1903" s="140"/>
      <c r="M1903" s="141">
        <f>VLOOKUP($C1903,'CEDARS School FRPL'!$C$4:$F$2348,3,FALSE)</f>
        <v>0.84340000000000004</v>
      </c>
      <c r="O1903" s="199"/>
      <c r="P1903" s="200"/>
    </row>
    <row r="1904" spans="1:16">
      <c r="A1904" s="112" t="s">
        <v>2497</v>
      </c>
      <c r="B1904" s="112" t="s">
        <v>3064</v>
      </c>
      <c r="C1904" s="106">
        <v>2708</v>
      </c>
      <c r="D1904" s="106" t="s">
        <v>1585</v>
      </c>
      <c r="E1904" s="150">
        <v>276.89</v>
      </c>
      <c r="F1904" s="150">
        <v>0</v>
      </c>
      <c r="G1904" s="150">
        <v>0</v>
      </c>
      <c r="H1904" s="150">
        <v>0</v>
      </c>
      <c r="I1904" s="208">
        <f t="shared" si="31"/>
        <v>276.89</v>
      </c>
      <c r="J1904" s="163" t="str">
        <f>VLOOKUP($C1904,'CEDARS School FRPL'!$C$4:$F$2348,4,FALSE)</f>
        <v>Yes</v>
      </c>
      <c r="K1904" s="140"/>
      <c r="L1904" s="140"/>
      <c r="M1904" s="141">
        <f>VLOOKUP($C1904,'CEDARS School FRPL'!$C$4:$F$2348,3,FALSE)</f>
        <v>0.72070000000000001</v>
      </c>
      <c r="O1904" s="199"/>
      <c r="P1904" s="200"/>
    </row>
    <row r="1905" spans="1:16">
      <c r="A1905" s="112" t="s">
        <v>2497</v>
      </c>
      <c r="B1905" s="112" t="s">
        <v>3064</v>
      </c>
      <c r="C1905" s="106">
        <v>4389</v>
      </c>
      <c r="D1905" s="106" t="s">
        <v>1824</v>
      </c>
      <c r="E1905" s="150">
        <v>481.55</v>
      </c>
      <c r="F1905" s="150">
        <v>0</v>
      </c>
      <c r="G1905" s="150">
        <v>0</v>
      </c>
      <c r="H1905" s="150">
        <v>0</v>
      </c>
      <c r="I1905" s="208">
        <f t="shared" si="31"/>
        <v>481.55</v>
      </c>
      <c r="J1905" s="163" t="str">
        <f>VLOOKUP($C1905,'CEDARS School FRPL'!$C$4:$F$2348,4,FALSE)</f>
        <v>No</v>
      </c>
      <c r="K1905" s="140"/>
      <c r="L1905" s="140"/>
      <c r="M1905" s="141">
        <f>VLOOKUP($C1905,'CEDARS School FRPL'!$C$4:$F$2348,3,FALSE)</f>
        <v>0.248</v>
      </c>
      <c r="O1905" s="199"/>
      <c r="P1905" s="200"/>
    </row>
    <row r="1906" spans="1:16">
      <c r="A1906" s="112" t="s">
        <v>2497</v>
      </c>
      <c r="B1906" s="112" t="s">
        <v>3064</v>
      </c>
      <c r="C1906" s="106">
        <v>4035</v>
      </c>
      <c r="D1906" s="106" t="s">
        <v>1822</v>
      </c>
      <c r="E1906" s="150">
        <v>612.29999999999995</v>
      </c>
      <c r="F1906" s="150">
        <v>0</v>
      </c>
      <c r="G1906" s="150">
        <v>0</v>
      </c>
      <c r="H1906" s="150">
        <v>0</v>
      </c>
      <c r="I1906" s="208">
        <f t="shared" si="31"/>
        <v>612.29999999999995</v>
      </c>
      <c r="J1906" s="163" t="str">
        <f>VLOOKUP($C1906,'CEDARS School FRPL'!$C$4:$F$2348,4,FALSE)</f>
        <v>No</v>
      </c>
      <c r="K1906" s="140"/>
      <c r="L1906" s="140"/>
      <c r="M1906" s="141">
        <f>VLOOKUP($C1906,'CEDARS School FRPL'!$C$4:$F$2348,3,FALSE)</f>
        <v>0.34200000000000003</v>
      </c>
      <c r="O1906" s="199"/>
      <c r="P1906" s="200"/>
    </row>
    <row r="1907" spans="1:16">
      <c r="A1907" s="112" t="s">
        <v>2497</v>
      </c>
      <c r="B1907" s="112" t="s">
        <v>3064</v>
      </c>
      <c r="C1907" s="106">
        <v>2106</v>
      </c>
      <c r="D1907" s="106" t="s">
        <v>1790</v>
      </c>
      <c r="E1907" s="150">
        <v>1419.81</v>
      </c>
      <c r="F1907" s="150">
        <v>73.16</v>
      </c>
      <c r="G1907" s="150">
        <v>0</v>
      </c>
      <c r="H1907" s="150">
        <v>0</v>
      </c>
      <c r="I1907" s="208">
        <f t="shared" si="31"/>
        <v>1492.97</v>
      </c>
      <c r="J1907" s="163" t="str">
        <f>VLOOKUP($C1907,'CEDARS School FRPL'!$C$4:$F$2348,4,FALSE)</f>
        <v>Yes</v>
      </c>
      <c r="K1907" s="140"/>
      <c r="L1907" s="140"/>
      <c r="M1907" s="141">
        <f>VLOOKUP($C1907,'CEDARS School FRPL'!$C$4:$F$2348,3,FALSE)</f>
        <v>0.56100000000000005</v>
      </c>
      <c r="O1907" s="199"/>
      <c r="P1907" s="200"/>
    </row>
    <row r="1908" spans="1:16">
      <c r="A1908" s="112" t="s">
        <v>2497</v>
      </c>
      <c r="B1908" s="112" t="s">
        <v>3064</v>
      </c>
      <c r="C1908" s="106">
        <v>5250</v>
      </c>
      <c r="D1908" s="106" t="s">
        <v>1826</v>
      </c>
      <c r="E1908" s="150">
        <v>382.77</v>
      </c>
      <c r="F1908" s="150">
        <v>9.64</v>
      </c>
      <c r="G1908" s="150">
        <v>0</v>
      </c>
      <c r="H1908" s="150">
        <v>0</v>
      </c>
      <c r="I1908" s="208">
        <f t="shared" si="31"/>
        <v>392.40999999999997</v>
      </c>
      <c r="J1908" s="163" t="str">
        <f>VLOOKUP($C1908,'CEDARS School FRPL'!$C$4:$F$2348,4,FALSE)</f>
        <v>Yes</v>
      </c>
      <c r="K1908" s="140"/>
      <c r="L1908" s="140"/>
      <c r="M1908" s="141">
        <f>VLOOKUP($C1908,'CEDARS School FRPL'!$C$4:$F$2348,3,FALSE)</f>
        <v>0.69089999999999996</v>
      </c>
      <c r="O1908" s="199"/>
      <c r="P1908" s="200"/>
    </row>
    <row r="1909" spans="1:16">
      <c r="A1909" s="112" t="s">
        <v>2497</v>
      </c>
      <c r="B1909" s="112" t="s">
        <v>3064</v>
      </c>
      <c r="C1909" s="106">
        <v>5344</v>
      </c>
      <c r="D1909" s="106" t="s">
        <v>1828</v>
      </c>
      <c r="E1909" s="150">
        <v>0</v>
      </c>
      <c r="F1909" s="150">
        <v>0</v>
      </c>
      <c r="G1909" s="150">
        <v>86.09</v>
      </c>
      <c r="H1909" s="150">
        <v>0</v>
      </c>
      <c r="I1909" s="208">
        <f t="shared" si="31"/>
        <v>86.09</v>
      </c>
      <c r="J1909" s="163" t="str">
        <f>VLOOKUP($C1909,'CEDARS School FRPL'!$C$4:$F$2348,4,FALSE)</f>
        <v>Yes</v>
      </c>
      <c r="K1909" s="140"/>
      <c r="L1909" s="140"/>
      <c r="M1909" s="141">
        <f>VLOOKUP($C1909,'CEDARS School FRPL'!$C$4:$F$2348,3,FALSE)</f>
        <v>0.59970000000000001</v>
      </c>
      <c r="O1909" s="199"/>
      <c r="P1909" s="200"/>
    </row>
    <row r="1910" spans="1:16">
      <c r="A1910" s="112" t="s">
        <v>2497</v>
      </c>
      <c r="B1910" s="112" t="s">
        <v>3064</v>
      </c>
      <c r="C1910" s="106">
        <v>1567</v>
      </c>
      <c r="D1910" s="106" t="s">
        <v>3287</v>
      </c>
      <c r="E1910" s="150">
        <v>84.17</v>
      </c>
      <c r="F1910" s="150">
        <v>0</v>
      </c>
      <c r="G1910" s="150">
        <v>0</v>
      </c>
      <c r="H1910" s="150">
        <v>0</v>
      </c>
      <c r="I1910" s="208">
        <f t="shared" si="31"/>
        <v>84.17</v>
      </c>
      <c r="J1910" s="163" t="str">
        <f>VLOOKUP($C1910,'CEDARS School FRPL'!$C$4:$F$2348,4,FALSE)</f>
        <v>Yes</v>
      </c>
      <c r="K1910" s="140"/>
      <c r="L1910" s="140"/>
      <c r="M1910" s="141">
        <f>VLOOKUP($C1910,'CEDARS School FRPL'!$C$4:$F$2348,3,FALSE)</f>
        <v>0.82330000000000003</v>
      </c>
      <c r="O1910" s="199"/>
      <c r="P1910" s="200"/>
    </row>
    <row r="1911" spans="1:16">
      <c r="A1911" s="112" t="s">
        <v>2497</v>
      </c>
      <c r="B1911" s="112" t="s">
        <v>3064</v>
      </c>
      <c r="C1911" s="106">
        <v>2096</v>
      </c>
      <c r="D1911" s="106" t="s">
        <v>1789</v>
      </c>
      <c r="E1911" s="150">
        <v>417.6</v>
      </c>
      <c r="F1911" s="150">
        <v>0</v>
      </c>
      <c r="G1911" s="150">
        <v>0</v>
      </c>
      <c r="H1911" s="150">
        <v>0</v>
      </c>
      <c r="I1911" s="208">
        <f t="shared" si="31"/>
        <v>417.6</v>
      </c>
      <c r="J1911" s="163" t="str">
        <f>VLOOKUP($C1911,'CEDARS School FRPL'!$C$4:$F$2348,4,FALSE)</f>
        <v>Yes</v>
      </c>
      <c r="K1911" s="140"/>
      <c r="L1911" s="140"/>
      <c r="M1911" s="141">
        <f>VLOOKUP($C1911,'CEDARS School FRPL'!$C$4:$F$2348,3,FALSE)</f>
        <v>0.89729999999999999</v>
      </c>
      <c r="O1911" s="199"/>
      <c r="P1911" s="200"/>
    </row>
    <row r="1912" spans="1:16">
      <c r="A1912" s="112" t="s">
        <v>2497</v>
      </c>
      <c r="B1912" s="112" t="s">
        <v>3064</v>
      </c>
      <c r="C1912" s="106">
        <v>2950</v>
      </c>
      <c r="D1912" s="106" t="s">
        <v>1805</v>
      </c>
      <c r="E1912" s="150">
        <v>309.2</v>
      </c>
      <c r="F1912" s="150">
        <v>0</v>
      </c>
      <c r="G1912" s="150">
        <v>0</v>
      </c>
      <c r="H1912" s="150">
        <v>0</v>
      </c>
      <c r="I1912" s="208">
        <f t="shared" si="31"/>
        <v>309.2</v>
      </c>
      <c r="J1912" s="163" t="str">
        <f>VLOOKUP($C1912,'CEDARS School FRPL'!$C$4:$F$2348,4,FALSE)</f>
        <v>Yes</v>
      </c>
      <c r="K1912" s="140"/>
      <c r="L1912" s="140"/>
      <c r="M1912" s="141">
        <f>VLOOKUP($C1912,'CEDARS School FRPL'!$C$4:$F$2348,3,FALSE)</f>
        <v>0.64490000000000003</v>
      </c>
      <c r="O1912" s="199"/>
      <c r="P1912" s="200"/>
    </row>
    <row r="1913" spans="1:16">
      <c r="A1913" s="112" t="s">
        <v>2497</v>
      </c>
      <c r="B1913" s="112" t="s">
        <v>3064</v>
      </c>
      <c r="C1913" s="106">
        <v>2479</v>
      </c>
      <c r="D1913" s="106" t="s">
        <v>1322</v>
      </c>
      <c r="E1913" s="150">
        <v>1388.86</v>
      </c>
      <c r="F1913" s="150">
        <v>55.160000000000004</v>
      </c>
      <c r="G1913" s="150">
        <v>0</v>
      </c>
      <c r="H1913" s="150">
        <v>0</v>
      </c>
      <c r="I1913" s="208">
        <f t="shared" si="31"/>
        <v>1444.02</v>
      </c>
      <c r="J1913" s="163" t="str">
        <f>VLOOKUP($C1913,'CEDARS School FRPL'!$C$4:$F$2348,4,FALSE)</f>
        <v>Yes</v>
      </c>
      <c r="K1913" s="140"/>
      <c r="L1913" s="140"/>
      <c r="M1913" s="141">
        <f>VLOOKUP($C1913,'CEDARS School FRPL'!$C$4:$F$2348,3,FALSE)</f>
        <v>0.81589999999999996</v>
      </c>
      <c r="O1913" s="199"/>
      <c r="P1913" s="200"/>
    </row>
    <row r="1914" spans="1:16">
      <c r="A1914" s="112" t="s">
        <v>2497</v>
      </c>
      <c r="B1914" s="112" t="s">
        <v>3064</v>
      </c>
      <c r="C1914" s="106">
        <v>2086</v>
      </c>
      <c r="D1914" s="106" t="s">
        <v>1788</v>
      </c>
      <c r="E1914" s="150">
        <v>432.29</v>
      </c>
      <c r="F1914" s="150">
        <v>0</v>
      </c>
      <c r="G1914" s="150">
        <v>0</v>
      </c>
      <c r="H1914" s="150">
        <v>0</v>
      </c>
      <c r="I1914" s="208">
        <f t="shared" si="31"/>
        <v>432.29</v>
      </c>
      <c r="J1914" s="163" t="str">
        <f>VLOOKUP($C1914,'CEDARS School FRPL'!$C$4:$F$2348,4,FALSE)</f>
        <v>Yes</v>
      </c>
      <c r="K1914" s="140"/>
      <c r="L1914" s="140"/>
      <c r="M1914" s="141">
        <f>VLOOKUP($C1914,'CEDARS School FRPL'!$C$4:$F$2348,3,FALSE)</f>
        <v>0.56299999999999994</v>
      </c>
      <c r="O1914" s="199"/>
      <c r="P1914" s="200"/>
    </row>
    <row r="1915" spans="1:16">
      <c r="A1915" s="112" t="s">
        <v>2497</v>
      </c>
      <c r="B1915" s="112" t="s">
        <v>3064</v>
      </c>
      <c r="C1915" s="106">
        <v>3356</v>
      </c>
      <c r="D1915" s="106" t="s">
        <v>669</v>
      </c>
      <c r="E1915" s="150">
        <v>832.26</v>
      </c>
      <c r="F1915" s="150">
        <v>0</v>
      </c>
      <c r="G1915" s="150">
        <v>0</v>
      </c>
      <c r="H1915" s="150">
        <v>0</v>
      </c>
      <c r="I1915" s="208">
        <f t="shared" si="31"/>
        <v>832.26</v>
      </c>
      <c r="J1915" s="163" t="str">
        <f>VLOOKUP($C1915,'CEDARS School FRPL'!$C$4:$F$2348,4,FALSE)</f>
        <v>No</v>
      </c>
      <c r="K1915" s="140"/>
      <c r="L1915" s="140"/>
      <c r="M1915" s="141">
        <f>VLOOKUP($C1915,'CEDARS School FRPL'!$C$4:$F$2348,3,FALSE)</f>
        <v>0.35560000000000003</v>
      </c>
      <c r="O1915" s="199"/>
      <c r="P1915" s="200"/>
    </row>
    <row r="1916" spans="1:16">
      <c r="A1916" s="112" t="s">
        <v>2497</v>
      </c>
      <c r="B1916" s="112" t="s">
        <v>3064</v>
      </c>
      <c r="C1916" s="106">
        <v>4286</v>
      </c>
      <c r="D1916" s="106" t="s">
        <v>1823</v>
      </c>
      <c r="E1916" s="150">
        <v>0</v>
      </c>
      <c r="F1916" s="150">
        <v>0</v>
      </c>
      <c r="G1916" s="150">
        <v>0</v>
      </c>
      <c r="H1916" s="150">
        <v>0</v>
      </c>
      <c r="I1916" s="208">
        <f t="shared" si="31"/>
        <v>0</v>
      </c>
      <c r="J1916" s="163" t="str">
        <f>VLOOKUP($C1916,'CEDARS School FRPL'!$C$4:$F$2348,4,FALSE)</f>
        <v>No</v>
      </c>
      <c r="K1916" s="140"/>
      <c r="L1916" s="140"/>
      <c r="M1916" s="141">
        <f>VLOOKUP($C1916,'CEDARS School FRPL'!$C$4:$F$2348,3,FALSE)</f>
        <v>0.25</v>
      </c>
      <c r="O1916" s="199"/>
      <c r="P1916" s="200"/>
    </row>
    <row r="1917" spans="1:16">
      <c r="A1917" s="112" t="s">
        <v>2497</v>
      </c>
      <c r="B1917" s="112" t="s">
        <v>3064</v>
      </c>
      <c r="C1917" s="106">
        <v>3413</v>
      </c>
      <c r="D1917" s="106" t="s">
        <v>1817</v>
      </c>
      <c r="E1917" s="150">
        <v>742.94</v>
      </c>
      <c r="F1917" s="150">
        <v>0</v>
      </c>
      <c r="G1917" s="150">
        <v>0</v>
      </c>
      <c r="H1917" s="150">
        <v>0</v>
      </c>
      <c r="I1917" s="208">
        <f t="shared" si="31"/>
        <v>742.94</v>
      </c>
      <c r="J1917" s="163" t="str">
        <f>VLOOKUP($C1917,'CEDARS School FRPL'!$C$4:$F$2348,4,FALSE)</f>
        <v>Yes</v>
      </c>
      <c r="K1917" s="140"/>
      <c r="L1917" s="140"/>
      <c r="M1917" s="141">
        <f>VLOOKUP($C1917,'CEDARS School FRPL'!$C$4:$F$2348,3,FALSE)</f>
        <v>0.54069999999999996</v>
      </c>
      <c r="O1917" s="199"/>
      <c r="P1917" s="200"/>
    </row>
    <row r="1918" spans="1:16">
      <c r="A1918" s="112" t="s">
        <v>2497</v>
      </c>
      <c r="B1918" s="112" t="s">
        <v>3064</v>
      </c>
      <c r="C1918" s="106">
        <v>1698</v>
      </c>
      <c r="D1918" s="106" t="s">
        <v>1785</v>
      </c>
      <c r="E1918" s="150">
        <v>68.28</v>
      </c>
      <c r="F1918" s="150">
        <v>0</v>
      </c>
      <c r="G1918" s="150">
        <v>0</v>
      </c>
      <c r="H1918" s="150">
        <v>0</v>
      </c>
      <c r="I1918" s="208">
        <f t="shared" si="31"/>
        <v>68.28</v>
      </c>
      <c r="J1918" s="163" t="str">
        <f>VLOOKUP($C1918,'CEDARS School FRPL'!$C$4:$F$2348,4,FALSE)</f>
        <v>Yes</v>
      </c>
      <c r="K1918" s="140"/>
      <c r="L1918" s="140"/>
      <c r="M1918" s="141">
        <f>VLOOKUP($C1918,'CEDARS School FRPL'!$C$4:$F$2348,3,FALSE)</f>
        <v>0.58240000000000003</v>
      </c>
      <c r="O1918" s="199"/>
      <c r="P1918" s="200"/>
    </row>
    <row r="1919" spans="1:16">
      <c r="A1919" s="112" t="s">
        <v>2497</v>
      </c>
      <c r="B1919" s="112" t="s">
        <v>3064</v>
      </c>
      <c r="C1919" s="106">
        <v>3189</v>
      </c>
      <c r="D1919" s="106" t="s">
        <v>1811</v>
      </c>
      <c r="E1919" s="150">
        <v>1059.48</v>
      </c>
      <c r="F1919" s="150">
        <v>85.070000000000007</v>
      </c>
      <c r="G1919" s="150">
        <v>0</v>
      </c>
      <c r="H1919" s="150">
        <v>0</v>
      </c>
      <c r="I1919" s="208">
        <f t="shared" si="31"/>
        <v>1144.55</v>
      </c>
      <c r="J1919" s="163" t="str">
        <f>VLOOKUP($C1919,'CEDARS School FRPL'!$C$4:$F$2348,4,FALSE)</f>
        <v>Yes</v>
      </c>
      <c r="K1919" s="140"/>
      <c r="L1919" s="140"/>
      <c r="M1919" s="141">
        <f>VLOOKUP($C1919,'CEDARS School FRPL'!$C$4:$F$2348,3,FALSE)</f>
        <v>0.53090000000000004</v>
      </c>
      <c r="O1919" s="199"/>
      <c r="P1919" s="200"/>
    </row>
    <row r="1920" spans="1:16">
      <c r="A1920" s="112" t="s">
        <v>2497</v>
      </c>
      <c r="B1920" s="112" t="s">
        <v>3064</v>
      </c>
      <c r="C1920" s="106">
        <v>3257</v>
      </c>
      <c r="D1920" s="106" t="s">
        <v>1813</v>
      </c>
      <c r="E1920" s="150">
        <v>570.61</v>
      </c>
      <c r="F1920" s="150">
        <v>0</v>
      </c>
      <c r="G1920" s="150">
        <v>0</v>
      </c>
      <c r="H1920" s="150">
        <v>0</v>
      </c>
      <c r="I1920" s="208">
        <f t="shared" si="31"/>
        <v>570.61</v>
      </c>
      <c r="J1920" s="163" t="str">
        <f>VLOOKUP($C1920,'CEDARS School FRPL'!$C$4:$F$2348,4,FALSE)</f>
        <v>Yes</v>
      </c>
      <c r="K1920" s="140"/>
      <c r="L1920" s="140"/>
      <c r="M1920" s="141">
        <f>VLOOKUP($C1920,'CEDARS School FRPL'!$C$4:$F$2348,3,FALSE)</f>
        <v>0.85640000000000005</v>
      </c>
      <c r="O1920" s="199"/>
      <c r="P1920" s="200"/>
    </row>
    <row r="1921" spans="1:16">
      <c r="A1921" s="112" t="s">
        <v>2497</v>
      </c>
      <c r="B1921" s="112" t="s">
        <v>3064</v>
      </c>
      <c r="C1921" s="106">
        <v>2110</v>
      </c>
      <c r="D1921" s="106" t="s">
        <v>1793</v>
      </c>
      <c r="E1921" s="150">
        <v>397.54</v>
      </c>
      <c r="F1921" s="150">
        <v>0</v>
      </c>
      <c r="G1921" s="150">
        <v>0</v>
      </c>
      <c r="H1921" s="150">
        <v>0</v>
      </c>
      <c r="I1921" s="208">
        <f t="shared" si="31"/>
        <v>397.54</v>
      </c>
      <c r="J1921" s="163" t="str">
        <f>VLOOKUP($C1921,'CEDARS School FRPL'!$C$4:$F$2348,4,FALSE)</f>
        <v>Yes</v>
      </c>
      <c r="K1921" s="140"/>
      <c r="L1921" s="140"/>
      <c r="M1921" s="141">
        <f>VLOOKUP($C1921,'CEDARS School FRPL'!$C$4:$F$2348,3,FALSE)</f>
        <v>0.85019999999999996</v>
      </c>
      <c r="O1921" s="199"/>
      <c r="P1921" s="200"/>
    </row>
    <row r="1922" spans="1:16">
      <c r="A1922" s="112" t="s">
        <v>2497</v>
      </c>
      <c r="B1922" s="106" t="s">
        <v>3064</v>
      </c>
      <c r="C1922" s="106">
        <v>4191</v>
      </c>
      <c r="D1922" s="63" t="s">
        <v>3065</v>
      </c>
      <c r="E1922" s="150">
        <v>393.33</v>
      </c>
      <c r="F1922" s="150">
        <v>0</v>
      </c>
      <c r="G1922" s="150">
        <v>0</v>
      </c>
      <c r="H1922" s="150">
        <v>21.999999999999996</v>
      </c>
      <c r="I1922" s="208">
        <f t="shared" si="31"/>
        <v>415.33</v>
      </c>
      <c r="J1922" s="163" t="str">
        <f>VLOOKUP($C1922,'CEDARS School FRPL'!$C$4:$F$2348,4,FALSE)</f>
        <v>No</v>
      </c>
      <c r="K1922" s="140"/>
      <c r="L1922" s="140"/>
      <c r="M1922" s="141">
        <f>VLOOKUP($C1922,'CEDARS School FRPL'!$C$4:$F$2348,3,FALSE)</f>
        <v>9.0899999999999995E-2</v>
      </c>
      <c r="O1922" s="199"/>
      <c r="P1922" s="200"/>
    </row>
    <row r="1923" spans="1:16">
      <c r="A1923" s="112" t="s">
        <v>2497</v>
      </c>
      <c r="B1923" s="112" t="s">
        <v>3064</v>
      </c>
      <c r="C1923" s="106">
        <v>5361</v>
      </c>
      <c r="D1923" s="106" t="s">
        <v>1829</v>
      </c>
      <c r="E1923" s="150">
        <v>412.83</v>
      </c>
      <c r="F1923" s="150">
        <v>0</v>
      </c>
      <c r="G1923" s="150">
        <v>0</v>
      </c>
      <c r="H1923" s="150">
        <v>0</v>
      </c>
      <c r="I1923" s="208">
        <f t="shared" si="31"/>
        <v>412.83</v>
      </c>
      <c r="J1923" s="163" t="str">
        <f>VLOOKUP($C1923,'CEDARS School FRPL'!$C$4:$F$2348,4,FALSE)</f>
        <v>No</v>
      </c>
      <c r="K1923" s="140"/>
      <c r="L1923" s="140"/>
      <c r="M1923" s="141">
        <f>VLOOKUP($C1923,'CEDARS School FRPL'!$C$4:$F$2348,3,FALSE)</f>
        <v>0.25609999999999999</v>
      </c>
      <c r="O1923" s="199"/>
      <c r="P1923" s="200"/>
    </row>
    <row r="1924" spans="1:16">
      <c r="A1924" s="112" t="s">
        <v>2497</v>
      </c>
      <c r="B1924" s="112" t="s">
        <v>3064</v>
      </c>
      <c r="C1924" s="106">
        <v>2108</v>
      </c>
      <c r="D1924" s="106" t="s">
        <v>1791</v>
      </c>
      <c r="E1924" s="150">
        <v>416.5</v>
      </c>
      <c r="F1924" s="150">
        <v>0</v>
      </c>
      <c r="G1924" s="150">
        <v>0</v>
      </c>
      <c r="H1924" s="150">
        <v>0</v>
      </c>
      <c r="I1924" s="208">
        <f t="shared" ref="I1924:I1987" si="32">SUM(E1924:H1924)</f>
        <v>416.5</v>
      </c>
      <c r="J1924" s="163" t="str">
        <f>VLOOKUP($C1924,'CEDARS School FRPL'!$C$4:$F$2348,4,FALSE)</f>
        <v>Yes</v>
      </c>
      <c r="K1924" s="140"/>
      <c r="L1924" s="140"/>
      <c r="M1924" s="141">
        <f>VLOOKUP($C1924,'CEDARS School FRPL'!$C$4:$F$2348,3,FALSE)</f>
        <v>0.91400000000000003</v>
      </c>
      <c r="O1924" s="199"/>
      <c r="P1924" s="200"/>
    </row>
    <row r="1925" spans="1:16">
      <c r="A1925" s="112" t="s">
        <v>2497</v>
      </c>
      <c r="B1925" s="112" t="s">
        <v>3064</v>
      </c>
      <c r="C1925" s="106">
        <v>5301</v>
      </c>
      <c r="D1925" s="106" t="s">
        <v>1827</v>
      </c>
      <c r="E1925" s="150">
        <v>145.33000000000001</v>
      </c>
      <c r="F1925" s="150">
        <v>11.27</v>
      </c>
      <c r="G1925" s="150">
        <v>0</v>
      </c>
      <c r="H1925" s="150">
        <v>0</v>
      </c>
      <c r="I1925" s="208">
        <f t="shared" si="32"/>
        <v>156.60000000000002</v>
      </c>
      <c r="J1925" s="163" t="str">
        <f>VLOOKUP($C1925,'CEDARS School FRPL'!$C$4:$F$2348,4,FALSE)</f>
        <v>No</v>
      </c>
      <c r="K1925" s="140"/>
      <c r="L1925" s="140"/>
      <c r="M1925" s="141">
        <f>VLOOKUP($C1925,'CEDARS School FRPL'!$C$4:$F$2348,3,FALSE)</f>
        <v>0.45829999999999999</v>
      </c>
      <c r="O1925" s="199"/>
      <c r="P1925" s="200"/>
    </row>
    <row r="1926" spans="1:16">
      <c r="A1926" s="112" t="s">
        <v>2497</v>
      </c>
      <c r="B1926" s="112" t="s">
        <v>3064</v>
      </c>
      <c r="C1926" s="106">
        <v>1767</v>
      </c>
      <c r="D1926" s="106" t="s">
        <v>1786</v>
      </c>
      <c r="E1926" s="150">
        <v>16.399999999999999</v>
      </c>
      <c r="F1926" s="150">
        <v>0</v>
      </c>
      <c r="G1926" s="150">
        <v>0</v>
      </c>
      <c r="H1926" s="150">
        <v>0</v>
      </c>
      <c r="I1926" s="208">
        <f t="shared" si="32"/>
        <v>16.399999999999999</v>
      </c>
      <c r="J1926" s="163" t="str">
        <f>VLOOKUP($C1926,'CEDARS School FRPL'!$C$4:$F$2348,4,FALSE)</f>
        <v>No</v>
      </c>
      <c r="K1926" s="140"/>
      <c r="L1926" s="140"/>
      <c r="M1926" s="141">
        <f>VLOOKUP($C1926,'CEDARS School FRPL'!$C$4:$F$2348,3,FALSE)</f>
        <v>0.48259999999999997</v>
      </c>
      <c r="O1926" s="199"/>
      <c r="P1926" s="200"/>
    </row>
    <row r="1927" spans="1:16">
      <c r="A1927" s="112" t="s">
        <v>2497</v>
      </c>
      <c r="B1927" s="112" t="s">
        <v>3064</v>
      </c>
      <c r="C1927" s="106">
        <v>3063</v>
      </c>
      <c r="D1927" s="106" t="s">
        <v>1810</v>
      </c>
      <c r="E1927" s="150">
        <v>444.27</v>
      </c>
      <c r="F1927" s="150">
        <v>0</v>
      </c>
      <c r="G1927" s="150">
        <v>0</v>
      </c>
      <c r="H1927" s="150">
        <v>0</v>
      </c>
      <c r="I1927" s="208">
        <f t="shared" si="32"/>
        <v>444.27</v>
      </c>
      <c r="J1927" s="163" t="str">
        <f>VLOOKUP($C1927,'CEDARS School FRPL'!$C$4:$F$2348,4,FALSE)</f>
        <v>Yes</v>
      </c>
      <c r="K1927" s="140"/>
      <c r="L1927" s="140"/>
      <c r="M1927" s="141">
        <f>VLOOKUP($C1927,'CEDARS School FRPL'!$C$4:$F$2348,3,FALSE)</f>
        <v>0.65139999999999998</v>
      </c>
      <c r="O1927" s="199"/>
      <c r="P1927" s="200"/>
    </row>
    <row r="1928" spans="1:16">
      <c r="A1928" s="112" t="s">
        <v>2497</v>
      </c>
      <c r="B1928" s="112" t="s">
        <v>3064</v>
      </c>
      <c r="C1928" s="106">
        <v>2191</v>
      </c>
      <c r="D1928" s="106" t="s">
        <v>1798</v>
      </c>
      <c r="E1928" s="150">
        <v>465.13</v>
      </c>
      <c r="F1928" s="150">
        <v>0</v>
      </c>
      <c r="G1928" s="150">
        <v>0</v>
      </c>
      <c r="H1928" s="150">
        <v>0</v>
      </c>
      <c r="I1928" s="208">
        <f t="shared" si="32"/>
        <v>465.13</v>
      </c>
      <c r="J1928" s="163" t="str">
        <f>VLOOKUP($C1928,'CEDARS School FRPL'!$C$4:$F$2348,4,FALSE)</f>
        <v>Yes</v>
      </c>
      <c r="K1928" s="140"/>
      <c r="L1928" s="140"/>
      <c r="M1928" s="141">
        <f>VLOOKUP($C1928,'CEDARS School FRPL'!$C$4:$F$2348,3,FALSE)</f>
        <v>0.87960000000000005</v>
      </c>
      <c r="O1928" s="199"/>
      <c r="P1928" s="200"/>
    </row>
    <row r="1929" spans="1:16">
      <c r="A1929" s="112" t="s">
        <v>2497</v>
      </c>
      <c r="B1929" s="112" t="s">
        <v>3064</v>
      </c>
      <c r="C1929" s="106">
        <v>2109</v>
      </c>
      <c r="D1929" s="106" t="s">
        <v>1792</v>
      </c>
      <c r="E1929" s="150">
        <v>493.31</v>
      </c>
      <c r="F1929" s="150">
        <v>0</v>
      </c>
      <c r="G1929" s="150">
        <v>0</v>
      </c>
      <c r="H1929" s="150">
        <v>0</v>
      </c>
      <c r="I1929" s="208">
        <f t="shared" si="32"/>
        <v>493.31</v>
      </c>
      <c r="J1929" s="163" t="str">
        <f>VLOOKUP($C1929,'CEDARS School FRPL'!$C$4:$F$2348,4,FALSE)</f>
        <v>Yes</v>
      </c>
      <c r="K1929" s="140"/>
      <c r="L1929" s="140"/>
      <c r="M1929" s="141">
        <f>VLOOKUP($C1929,'CEDARS School FRPL'!$C$4:$F$2348,3,FALSE)</f>
        <v>0.78090000000000004</v>
      </c>
      <c r="O1929" s="199"/>
      <c r="P1929" s="200"/>
    </row>
    <row r="1930" spans="1:16">
      <c r="A1930" s="112" t="s">
        <v>2497</v>
      </c>
      <c r="B1930" s="112" t="s">
        <v>3064</v>
      </c>
      <c r="C1930" s="106">
        <v>2296</v>
      </c>
      <c r="D1930" s="106" t="s">
        <v>1801</v>
      </c>
      <c r="E1930" s="150">
        <v>359.19</v>
      </c>
      <c r="F1930" s="150">
        <v>0</v>
      </c>
      <c r="G1930" s="150">
        <v>0</v>
      </c>
      <c r="H1930" s="150">
        <v>0</v>
      </c>
      <c r="I1930" s="208">
        <f t="shared" si="32"/>
        <v>359.19</v>
      </c>
      <c r="J1930" s="163" t="str">
        <f>VLOOKUP($C1930,'CEDARS School FRPL'!$C$4:$F$2348,4,FALSE)</f>
        <v>No</v>
      </c>
      <c r="K1930" s="140"/>
      <c r="L1930" s="140"/>
      <c r="M1930" s="141">
        <f>VLOOKUP($C1930,'CEDARS School FRPL'!$C$4:$F$2348,3,FALSE)</f>
        <v>0.18990000000000001</v>
      </c>
      <c r="O1930" s="199"/>
      <c r="P1930" s="200"/>
    </row>
    <row r="1931" spans="1:16">
      <c r="A1931" s="112" t="s">
        <v>2497</v>
      </c>
      <c r="B1931" s="112" t="s">
        <v>3064</v>
      </c>
      <c r="C1931" s="106">
        <v>4192</v>
      </c>
      <c r="D1931" s="106" t="s">
        <v>772</v>
      </c>
      <c r="E1931" s="150">
        <v>384.43</v>
      </c>
      <c r="F1931" s="150">
        <v>0</v>
      </c>
      <c r="G1931" s="150">
        <v>0</v>
      </c>
      <c r="H1931" s="150">
        <v>0</v>
      </c>
      <c r="I1931" s="208">
        <f t="shared" si="32"/>
        <v>384.43</v>
      </c>
      <c r="J1931" s="163" t="str">
        <f>VLOOKUP($C1931,'CEDARS School FRPL'!$C$4:$F$2348,4,FALSE)</f>
        <v>No</v>
      </c>
      <c r="K1931" s="140"/>
      <c r="L1931" s="140"/>
      <c r="M1931" s="141">
        <f>VLOOKUP($C1931,'CEDARS School FRPL'!$C$4:$F$2348,3,FALSE)</f>
        <v>0.30370000000000003</v>
      </c>
      <c r="O1931" s="199"/>
      <c r="P1931" s="200"/>
    </row>
    <row r="1932" spans="1:16">
      <c r="A1932" s="112" t="s">
        <v>2512</v>
      </c>
      <c r="B1932" s="112" t="s">
        <v>3066</v>
      </c>
      <c r="C1932" s="106">
        <v>5381</v>
      </c>
      <c r="D1932" s="106" t="s">
        <v>1929</v>
      </c>
      <c r="E1932" s="150">
        <v>598.1</v>
      </c>
      <c r="F1932" s="150">
        <v>0</v>
      </c>
      <c r="G1932" s="150">
        <v>0</v>
      </c>
      <c r="H1932" s="150">
        <v>0</v>
      </c>
      <c r="I1932" s="208">
        <f t="shared" si="32"/>
        <v>598.1</v>
      </c>
      <c r="J1932" s="163" t="str">
        <f>VLOOKUP($C1932,'CEDARS School FRPL'!$C$4:$F$2348,4,FALSE)</f>
        <v>No</v>
      </c>
      <c r="K1932" s="140"/>
      <c r="L1932" s="140"/>
      <c r="M1932" s="141">
        <f>VLOOKUP($C1932,'CEDARS School FRPL'!$C$4:$F$2348,3,FALSE)</f>
        <v>0.4355</v>
      </c>
      <c r="O1932" s="199"/>
      <c r="P1932" s="200"/>
    </row>
    <row r="1933" spans="1:16">
      <c r="A1933" s="112" t="s">
        <v>2417</v>
      </c>
      <c r="B1933" s="112" t="s">
        <v>3067</v>
      </c>
      <c r="C1933" s="106">
        <v>3050</v>
      </c>
      <c r="D1933" s="106" t="s">
        <v>1188</v>
      </c>
      <c r="E1933" s="150">
        <v>42.4</v>
      </c>
      <c r="F1933" s="150">
        <v>0</v>
      </c>
      <c r="G1933" s="150">
        <v>0</v>
      </c>
      <c r="H1933" s="150">
        <v>0</v>
      </c>
      <c r="I1933" s="208">
        <f t="shared" si="32"/>
        <v>42.4</v>
      </c>
      <c r="J1933" s="163" t="str">
        <f>VLOOKUP($C1933,'CEDARS School FRPL'!$C$4:$F$2348,4,FALSE)</f>
        <v>Yes</v>
      </c>
      <c r="K1933" s="140"/>
      <c r="L1933" s="140"/>
      <c r="M1933" s="141">
        <f>VLOOKUP($C1933,'CEDARS School FRPL'!$C$4:$F$2348,3,FALSE)</f>
        <v>0.65400000000000003</v>
      </c>
      <c r="O1933" s="199"/>
      <c r="P1933" s="200"/>
    </row>
    <row r="1934" spans="1:16">
      <c r="A1934" s="112" t="s">
        <v>2417</v>
      </c>
      <c r="B1934" s="112" t="s">
        <v>3067</v>
      </c>
      <c r="C1934" s="106">
        <v>2186</v>
      </c>
      <c r="D1934" s="106" t="s">
        <v>1187</v>
      </c>
      <c r="E1934" s="150">
        <v>31.32</v>
      </c>
      <c r="F1934" s="150">
        <v>1.07</v>
      </c>
      <c r="G1934" s="150">
        <v>0</v>
      </c>
      <c r="H1934" s="150">
        <v>0</v>
      </c>
      <c r="I1934" s="208">
        <f t="shared" si="32"/>
        <v>32.39</v>
      </c>
      <c r="J1934" s="163" t="str">
        <f>VLOOKUP($C1934,'CEDARS School FRPL'!$C$4:$F$2348,4,FALSE)</f>
        <v>No</v>
      </c>
      <c r="K1934" s="140"/>
      <c r="L1934" s="140"/>
      <c r="M1934" s="141">
        <f>VLOOKUP($C1934,'CEDARS School FRPL'!$C$4:$F$2348,3,FALSE)</f>
        <v>0.38329999999999997</v>
      </c>
      <c r="O1934" s="199"/>
      <c r="P1934" s="200"/>
    </row>
    <row r="1935" spans="1:16">
      <c r="A1935" s="112" t="s">
        <v>2562</v>
      </c>
      <c r="B1935" s="112" t="s">
        <v>3068</v>
      </c>
      <c r="C1935" s="106">
        <v>3069</v>
      </c>
      <c r="D1935" s="106" t="s">
        <v>2170</v>
      </c>
      <c r="E1935" s="150">
        <v>88</v>
      </c>
      <c r="F1935" s="150">
        <v>0</v>
      </c>
      <c r="G1935" s="150">
        <v>0</v>
      </c>
      <c r="H1935" s="150">
        <v>0</v>
      </c>
      <c r="I1935" s="208">
        <f t="shared" si="32"/>
        <v>88</v>
      </c>
      <c r="J1935" s="163" t="str">
        <f>VLOOKUP($C1935,'CEDARS School FRPL'!$C$4:$F$2348,4,FALSE)</f>
        <v>No</v>
      </c>
      <c r="K1935" s="140"/>
      <c r="L1935" s="140"/>
      <c r="M1935" s="141">
        <f>VLOOKUP($C1935,'CEDARS School FRPL'!$C$4:$F$2348,3,FALSE)</f>
        <v>0.3261</v>
      </c>
      <c r="O1935" s="199"/>
      <c r="P1935" s="200"/>
    </row>
    <row r="1936" spans="1:16">
      <c r="A1936" s="112" t="s">
        <v>2562</v>
      </c>
      <c r="B1936" s="112" t="s">
        <v>3068</v>
      </c>
      <c r="C1936" s="106">
        <v>3068</v>
      </c>
      <c r="D1936" s="106" t="s">
        <v>2169</v>
      </c>
      <c r="E1936" s="150">
        <v>40.56</v>
      </c>
      <c r="F1936" s="150">
        <v>2.92</v>
      </c>
      <c r="G1936" s="150">
        <v>0</v>
      </c>
      <c r="H1936" s="150">
        <v>0</v>
      </c>
      <c r="I1936" s="208">
        <f t="shared" si="32"/>
        <v>43.480000000000004</v>
      </c>
      <c r="J1936" s="163" t="str">
        <f>VLOOKUP($C1936,'CEDARS School FRPL'!$C$4:$F$2348,4,FALSE)</f>
        <v>No</v>
      </c>
      <c r="K1936" s="140"/>
      <c r="L1936" s="140"/>
      <c r="M1936" s="141">
        <f>VLOOKUP($C1936,'CEDARS School FRPL'!$C$4:$F$2348,3,FALSE)</f>
        <v>0.47749999999999998</v>
      </c>
      <c r="O1936" s="199"/>
      <c r="P1936" s="200"/>
    </row>
    <row r="1937" spans="1:16">
      <c r="A1937" s="112" t="s">
        <v>2496</v>
      </c>
      <c r="B1937" s="112" t="s">
        <v>3069</v>
      </c>
      <c r="C1937" s="106">
        <v>4513</v>
      </c>
      <c r="D1937" s="106" t="s">
        <v>1776</v>
      </c>
      <c r="E1937" s="150">
        <v>466.33</v>
      </c>
      <c r="F1937" s="150">
        <v>0</v>
      </c>
      <c r="G1937" s="150">
        <v>0</v>
      </c>
      <c r="H1937" s="150">
        <v>0</v>
      </c>
      <c r="I1937" s="208">
        <f t="shared" si="32"/>
        <v>466.33</v>
      </c>
      <c r="J1937" s="163" t="str">
        <f>VLOOKUP($C1937,'CEDARS School FRPL'!$C$4:$F$2348,4,FALSE)</f>
        <v>No</v>
      </c>
      <c r="K1937" s="140"/>
      <c r="L1937" s="140"/>
      <c r="M1937" s="141">
        <f>VLOOKUP($C1937,'CEDARS School FRPL'!$C$4:$F$2348,3,FALSE)</f>
        <v>0.2445</v>
      </c>
      <c r="O1937" s="199"/>
      <c r="P1937" s="200"/>
    </row>
    <row r="1938" spans="1:16">
      <c r="A1938" s="112" t="s">
        <v>2496</v>
      </c>
      <c r="B1938" s="112" t="s">
        <v>3069</v>
      </c>
      <c r="C1938" s="106">
        <v>4553</v>
      </c>
      <c r="D1938" s="106" t="s">
        <v>1778</v>
      </c>
      <c r="E1938" s="150">
        <v>297.36</v>
      </c>
      <c r="F1938" s="150">
        <v>0</v>
      </c>
      <c r="G1938" s="150">
        <v>0</v>
      </c>
      <c r="H1938" s="150">
        <v>0</v>
      </c>
      <c r="I1938" s="208">
        <f t="shared" si="32"/>
        <v>297.36</v>
      </c>
      <c r="J1938" s="163" t="str">
        <f>VLOOKUP($C1938,'CEDARS School FRPL'!$C$4:$F$2348,4,FALSE)</f>
        <v>No</v>
      </c>
      <c r="K1938" s="140"/>
      <c r="L1938" s="140"/>
      <c r="M1938" s="141">
        <f>VLOOKUP($C1938,'CEDARS School FRPL'!$C$4:$F$2348,3,FALSE)</f>
        <v>0.34560000000000002</v>
      </c>
      <c r="O1938" s="199"/>
      <c r="P1938" s="200"/>
    </row>
    <row r="1939" spans="1:16">
      <c r="A1939" s="112" t="s">
        <v>2496</v>
      </c>
      <c r="B1939" s="112" t="s">
        <v>3069</v>
      </c>
      <c r="C1939" s="106">
        <v>5108</v>
      </c>
      <c r="D1939" s="106" t="s">
        <v>1780</v>
      </c>
      <c r="E1939" s="150">
        <v>17.88</v>
      </c>
      <c r="F1939" s="150">
        <v>0</v>
      </c>
      <c r="G1939" s="150">
        <v>0</v>
      </c>
      <c r="H1939" s="150">
        <v>0</v>
      </c>
      <c r="I1939" s="208">
        <f t="shared" si="32"/>
        <v>17.88</v>
      </c>
      <c r="J1939" s="163" t="str">
        <f>VLOOKUP($C1939,'CEDARS School FRPL'!$C$4:$F$2348,4,FALSE)</f>
        <v>Yes</v>
      </c>
      <c r="K1939" s="140"/>
      <c r="L1939" s="140"/>
      <c r="M1939" s="141">
        <f>VLOOKUP($C1939,'CEDARS School FRPL'!$C$4:$F$2348,3,FALSE)</f>
        <v>0.56140000000000001</v>
      </c>
      <c r="O1939" s="199"/>
      <c r="P1939" s="200"/>
    </row>
    <row r="1940" spans="1:16">
      <c r="A1940" s="112" t="s">
        <v>2496</v>
      </c>
      <c r="B1940" s="112" t="s">
        <v>3069</v>
      </c>
      <c r="C1940" s="106">
        <v>1707</v>
      </c>
      <c r="D1940" s="106" t="s">
        <v>1770</v>
      </c>
      <c r="E1940" s="150">
        <v>141.46</v>
      </c>
      <c r="F1940" s="150">
        <v>2.48</v>
      </c>
      <c r="G1940" s="150">
        <v>6.5</v>
      </c>
      <c r="H1940" s="150">
        <v>0</v>
      </c>
      <c r="I1940" s="208">
        <f t="shared" si="32"/>
        <v>150.44</v>
      </c>
      <c r="J1940" s="163" t="str">
        <f>VLOOKUP($C1940,'CEDARS School FRPL'!$C$4:$F$2348,4,FALSE)</f>
        <v>No</v>
      </c>
      <c r="K1940" s="140"/>
      <c r="L1940" s="140"/>
      <c r="M1940" s="141">
        <f>VLOOKUP($C1940,'CEDARS School FRPL'!$C$4:$F$2348,3,FALSE)</f>
        <v>0.4</v>
      </c>
      <c r="O1940" s="199"/>
      <c r="P1940" s="200"/>
    </row>
    <row r="1941" spans="1:16">
      <c r="A1941" s="112" t="s">
        <v>2496</v>
      </c>
      <c r="B1941" s="112" t="s">
        <v>3069</v>
      </c>
      <c r="C1941" s="106">
        <v>4512</v>
      </c>
      <c r="D1941" s="106" t="s">
        <v>1775</v>
      </c>
      <c r="E1941" s="150">
        <v>487.1</v>
      </c>
      <c r="F1941" s="150">
        <v>0</v>
      </c>
      <c r="G1941" s="150">
        <v>0</v>
      </c>
      <c r="H1941" s="150">
        <v>0</v>
      </c>
      <c r="I1941" s="208">
        <f t="shared" si="32"/>
        <v>487.1</v>
      </c>
      <c r="J1941" s="163" t="str">
        <f>VLOOKUP($C1941,'CEDARS School FRPL'!$C$4:$F$2348,4,FALSE)</f>
        <v>No</v>
      </c>
      <c r="K1941" s="140"/>
      <c r="L1941" s="140"/>
      <c r="M1941" s="141">
        <f>VLOOKUP($C1941,'CEDARS School FRPL'!$C$4:$F$2348,3,FALSE)</f>
        <v>0.30530000000000002</v>
      </c>
      <c r="O1941" s="199"/>
      <c r="P1941" s="200"/>
    </row>
    <row r="1942" spans="1:16">
      <c r="A1942" s="112" t="s">
        <v>2496</v>
      </c>
      <c r="B1942" s="112" t="s">
        <v>3069</v>
      </c>
      <c r="C1942" s="106">
        <v>5004</v>
      </c>
      <c r="D1942" s="106" t="s">
        <v>1779</v>
      </c>
      <c r="E1942" s="150">
        <v>357.39</v>
      </c>
      <c r="F1942" s="150">
        <v>0</v>
      </c>
      <c r="G1942" s="150">
        <v>0</v>
      </c>
      <c r="H1942" s="150">
        <v>0</v>
      </c>
      <c r="I1942" s="208">
        <f t="shared" si="32"/>
        <v>357.39</v>
      </c>
      <c r="J1942" s="163" t="str">
        <f>VLOOKUP($C1942,'CEDARS School FRPL'!$C$4:$F$2348,4,FALSE)</f>
        <v>No</v>
      </c>
      <c r="K1942" s="140"/>
      <c r="L1942" s="140"/>
      <c r="M1942" s="141">
        <f>VLOOKUP($C1942,'CEDARS School FRPL'!$C$4:$F$2348,3,FALSE)</f>
        <v>0.1198</v>
      </c>
      <c r="O1942" s="199"/>
      <c r="P1942" s="200"/>
    </row>
    <row r="1943" spans="1:16">
      <c r="A1943" s="112" t="s">
        <v>2496</v>
      </c>
      <c r="B1943" s="112" t="s">
        <v>3069</v>
      </c>
      <c r="C1943" s="106">
        <v>3125</v>
      </c>
      <c r="D1943" s="106" t="s">
        <v>1773</v>
      </c>
      <c r="E1943" s="150">
        <v>374.4</v>
      </c>
      <c r="F1943" s="150">
        <v>0</v>
      </c>
      <c r="G1943" s="150">
        <v>0</v>
      </c>
      <c r="H1943" s="150">
        <v>0</v>
      </c>
      <c r="I1943" s="208">
        <f t="shared" si="32"/>
        <v>374.4</v>
      </c>
      <c r="J1943" s="163" t="str">
        <f>VLOOKUP($C1943,'CEDARS School FRPL'!$C$4:$F$2348,4,FALSE)</f>
        <v>No</v>
      </c>
      <c r="K1943" s="132"/>
      <c r="L1943" s="132"/>
      <c r="M1943" s="141">
        <f>VLOOKUP($C1943,'CEDARS School FRPL'!$C$4:$F$2348,3,FALSE)</f>
        <v>0.34279999999999999</v>
      </c>
      <c r="O1943" s="199"/>
      <c r="P1943" s="200"/>
    </row>
    <row r="1944" spans="1:16">
      <c r="A1944" s="112" t="s">
        <v>2496</v>
      </c>
      <c r="B1944" s="112" t="s">
        <v>3069</v>
      </c>
      <c r="C1944" s="106">
        <v>2581</v>
      </c>
      <c r="D1944" s="106" t="s">
        <v>1772</v>
      </c>
      <c r="E1944" s="150">
        <v>1123.78</v>
      </c>
      <c r="F1944" s="150">
        <v>109.5</v>
      </c>
      <c r="G1944" s="150">
        <v>0</v>
      </c>
      <c r="H1944" s="150">
        <v>0</v>
      </c>
      <c r="I1944" s="208">
        <f t="shared" si="32"/>
        <v>1233.28</v>
      </c>
      <c r="J1944" s="163" t="str">
        <f>VLOOKUP($C1944,'CEDARS School FRPL'!$C$4:$F$2348,4,FALSE)</f>
        <v>No</v>
      </c>
      <c r="K1944" s="132"/>
      <c r="L1944" s="132"/>
      <c r="M1944" s="141">
        <f>VLOOKUP($C1944,'CEDARS School FRPL'!$C$4:$F$2348,3,FALSE)</f>
        <v>0.24079999999999999</v>
      </c>
      <c r="O1944" s="199"/>
      <c r="P1944" s="200"/>
    </row>
    <row r="1945" spans="1:16">
      <c r="A1945" s="112" t="s">
        <v>2496</v>
      </c>
      <c r="B1945" s="112" t="s">
        <v>3069</v>
      </c>
      <c r="C1945" s="106">
        <v>2400</v>
      </c>
      <c r="D1945" s="106" t="s">
        <v>1771</v>
      </c>
      <c r="E1945" s="150">
        <v>475.45</v>
      </c>
      <c r="F1945" s="150">
        <v>0</v>
      </c>
      <c r="G1945" s="150">
        <v>0</v>
      </c>
      <c r="H1945" s="150">
        <v>0</v>
      </c>
      <c r="I1945" s="208">
        <f t="shared" si="32"/>
        <v>475.45</v>
      </c>
      <c r="J1945" s="163" t="str">
        <f>VLOOKUP($C1945,'CEDARS School FRPL'!$C$4:$F$2348,4,FALSE)</f>
        <v>No</v>
      </c>
      <c r="K1945" s="140"/>
      <c r="L1945" s="140"/>
      <c r="M1945" s="141">
        <f>VLOOKUP($C1945,'CEDARS School FRPL'!$C$4:$F$2348,3,FALSE)</f>
        <v>0.33229999999999998</v>
      </c>
      <c r="O1945" s="199"/>
      <c r="P1945" s="200"/>
    </row>
    <row r="1946" spans="1:16">
      <c r="A1946" s="112" t="s">
        <v>2496</v>
      </c>
      <c r="B1946" s="112" t="s">
        <v>3069</v>
      </c>
      <c r="C1946" s="106">
        <v>4364</v>
      </c>
      <c r="D1946" s="106" t="s">
        <v>1774</v>
      </c>
      <c r="E1946" s="150">
        <v>351.19</v>
      </c>
      <c r="F1946" s="150">
        <v>0</v>
      </c>
      <c r="G1946" s="150">
        <v>0</v>
      </c>
      <c r="H1946" s="150">
        <v>0</v>
      </c>
      <c r="I1946" s="208">
        <f t="shared" si="32"/>
        <v>351.19</v>
      </c>
      <c r="J1946" s="163" t="str">
        <f>VLOOKUP($C1946,'CEDARS School FRPL'!$C$4:$F$2348,4,FALSE)</f>
        <v>No</v>
      </c>
      <c r="K1946" s="140"/>
      <c r="L1946" s="140"/>
      <c r="M1946" s="141">
        <f>VLOOKUP($C1946,'CEDARS School FRPL'!$C$4:$F$2348,3,FALSE)</f>
        <v>0.36609999999999998</v>
      </c>
      <c r="O1946" s="199"/>
      <c r="P1946" s="200"/>
    </row>
    <row r="1947" spans="1:16">
      <c r="A1947" s="112" t="s">
        <v>2496</v>
      </c>
      <c r="B1947" s="112" t="s">
        <v>3069</v>
      </c>
      <c r="C1947" s="106">
        <v>4551</v>
      </c>
      <c r="D1947" s="106" t="s">
        <v>1777</v>
      </c>
      <c r="E1947" s="150">
        <v>319.7</v>
      </c>
      <c r="F1947" s="150">
        <v>0</v>
      </c>
      <c r="G1947" s="150">
        <v>0</v>
      </c>
      <c r="H1947" s="150">
        <v>0</v>
      </c>
      <c r="I1947" s="208">
        <f t="shared" si="32"/>
        <v>319.7</v>
      </c>
      <c r="J1947" s="163" t="str">
        <f>VLOOKUP($C1947,'CEDARS School FRPL'!$C$4:$F$2348,4,FALSE)</f>
        <v>No</v>
      </c>
      <c r="K1947" s="140"/>
      <c r="L1947" s="140"/>
      <c r="M1947" s="141">
        <f>VLOOKUP($C1947,'CEDARS School FRPL'!$C$4:$F$2348,3,FALSE)</f>
        <v>0.24529999999999999</v>
      </c>
      <c r="O1947" s="199"/>
      <c r="P1947" s="200"/>
    </row>
    <row r="1948" spans="1:16">
      <c r="A1948" s="112" t="s">
        <v>2325</v>
      </c>
      <c r="B1948" s="112" t="s">
        <v>3070</v>
      </c>
      <c r="C1948" s="106">
        <v>2007</v>
      </c>
      <c r="D1948" s="106" t="s">
        <v>405</v>
      </c>
      <c r="E1948" s="150">
        <v>15.1</v>
      </c>
      <c r="F1948" s="150">
        <v>0</v>
      </c>
      <c r="G1948" s="150">
        <v>0</v>
      </c>
      <c r="H1948" s="150">
        <v>0</v>
      </c>
      <c r="I1948" s="208">
        <f t="shared" si="32"/>
        <v>15.1</v>
      </c>
      <c r="J1948" s="163" t="str">
        <f>VLOOKUP($C1948,'CEDARS School FRPL'!$C$4:$F$2348,4,FALSE)</f>
        <v>No</v>
      </c>
      <c r="K1948" s="140"/>
      <c r="L1948" s="140"/>
      <c r="M1948" s="141">
        <f>VLOOKUP($C1948,'CEDARS School FRPL'!$C$4:$F$2348,3,FALSE)</f>
        <v>0</v>
      </c>
      <c r="O1948" s="199"/>
      <c r="P1948" s="200"/>
    </row>
    <row r="1949" spans="1:16">
      <c r="A1949" s="112" t="s">
        <v>2305</v>
      </c>
      <c r="B1949" s="112" t="s">
        <v>3071</v>
      </c>
      <c r="C1949" s="106">
        <v>2135</v>
      </c>
      <c r="D1949" s="106" t="s">
        <v>295</v>
      </c>
      <c r="E1949" s="150">
        <v>52.3</v>
      </c>
      <c r="F1949" s="150">
        <v>0</v>
      </c>
      <c r="G1949" s="150">
        <v>0</v>
      </c>
      <c r="H1949" s="150">
        <v>0</v>
      </c>
      <c r="I1949" s="208">
        <f t="shared" si="32"/>
        <v>52.3</v>
      </c>
      <c r="J1949" s="163" t="str">
        <f>VLOOKUP($C1949,'CEDARS School FRPL'!$C$4:$F$2348,4,FALSE)</f>
        <v>No</v>
      </c>
      <c r="K1949" s="132"/>
      <c r="L1949" s="132"/>
      <c r="M1949" s="141">
        <f>VLOOKUP($C1949,'CEDARS School FRPL'!$C$4:$F$2348,3,FALSE)</f>
        <v>0.28220000000000001</v>
      </c>
      <c r="O1949" s="199"/>
      <c r="P1949" s="200"/>
    </row>
    <row r="1950" spans="1:16">
      <c r="A1950" s="112" t="s">
        <v>2282</v>
      </c>
      <c r="B1950" s="112" t="s">
        <v>3072</v>
      </c>
      <c r="C1950" s="106">
        <v>2265</v>
      </c>
      <c r="D1950" s="106" t="s">
        <v>101</v>
      </c>
      <c r="E1950" s="150">
        <v>8</v>
      </c>
      <c r="F1950" s="150">
        <v>0</v>
      </c>
      <c r="G1950" s="150">
        <v>0</v>
      </c>
      <c r="H1950" s="150">
        <v>0</v>
      </c>
      <c r="I1950" s="208">
        <f t="shared" si="32"/>
        <v>8</v>
      </c>
      <c r="J1950" s="163" t="str">
        <f>VLOOKUP($C1950,'CEDARS School FRPL'!$C$4:$F$2348,4,FALSE)</f>
        <v>No</v>
      </c>
      <c r="K1950" s="140"/>
      <c r="L1950" s="140"/>
      <c r="M1950" s="141">
        <f>VLOOKUP($C1950,'CEDARS School FRPL'!$C$4:$F$2348,3,FALSE)</f>
        <v>0</v>
      </c>
      <c r="O1950" s="199"/>
      <c r="P1950" s="200"/>
    </row>
    <row r="1951" spans="1:16">
      <c r="A1951" s="112" t="s">
        <v>2449</v>
      </c>
      <c r="B1951" s="112" t="s">
        <v>3073</v>
      </c>
      <c r="C1951" s="106">
        <v>2040</v>
      </c>
      <c r="D1951" s="106" t="s">
        <v>1299</v>
      </c>
      <c r="E1951" s="150">
        <v>15.78</v>
      </c>
      <c r="F1951" s="150">
        <v>0</v>
      </c>
      <c r="G1951" s="150">
        <v>0</v>
      </c>
      <c r="H1951" s="150">
        <v>0</v>
      </c>
      <c r="I1951" s="208">
        <f t="shared" si="32"/>
        <v>15.78</v>
      </c>
      <c r="J1951" s="163" t="str">
        <f>VLOOKUP($C1951,'CEDARS School FRPL'!$C$4:$F$2348,4,FALSE)</f>
        <v>Yes</v>
      </c>
      <c r="K1951" s="140"/>
      <c r="L1951" s="140"/>
      <c r="M1951" s="141">
        <f>VLOOKUP($C1951,'CEDARS School FRPL'!$C$4:$F$2348,3,FALSE)</f>
        <v>0.53169999999999995</v>
      </c>
      <c r="O1951" s="199"/>
      <c r="P1951" s="200"/>
    </row>
    <row r="1952" spans="1:16">
      <c r="A1952" s="112" t="s">
        <v>2449</v>
      </c>
      <c r="B1952" s="112" t="s">
        <v>3073</v>
      </c>
      <c r="C1952" s="106">
        <v>3446</v>
      </c>
      <c r="D1952" s="106" t="s">
        <v>1301</v>
      </c>
      <c r="E1952" s="150">
        <v>362.87</v>
      </c>
      <c r="F1952" s="150">
        <v>0</v>
      </c>
      <c r="G1952" s="150">
        <v>0</v>
      </c>
      <c r="H1952" s="150">
        <v>0</v>
      </c>
      <c r="I1952" s="208">
        <f t="shared" si="32"/>
        <v>362.87</v>
      </c>
      <c r="J1952" s="163" t="str">
        <f>VLOOKUP($C1952,'CEDARS School FRPL'!$C$4:$F$2348,4,FALSE)</f>
        <v>No</v>
      </c>
      <c r="K1952" s="140"/>
      <c r="L1952" s="140"/>
      <c r="M1952" s="141">
        <f>VLOOKUP($C1952,'CEDARS School FRPL'!$C$4:$F$2348,3,FALSE)</f>
        <v>0.35539999999999999</v>
      </c>
      <c r="O1952" s="199"/>
      <c r="P1952" s="200"/>
    </row>
    <row r="1953" spans="1:16">
      <c r="A1953" s="112" t="s">
        <v>2449</v>
      </c>
      <c r="B1953" s="112" t="s">
        <v>3073</v>
      </c>
      <c r="C1953" s="106">
        <v>4562</v>
      </c>
      <c r="D1953" s="106" t="s">
        <v>1304</v>
      </c>
      <c r="E1953" s="150">
        <v>547.77</v>
      </c>
      <c r="F1953" s="150">
        <v>0</v>
      </c>
      <c r="G1953" s="150">
        <v>0</v>
      </c>
      <c r="H1953" s="150">
        <v>0</v>
      </c>
      <c r="I1953" s="208">
        <f t="shared" si="32"/>
        <v>547.77</v>
      </c>
      <c r="J1953" s="163" t="str">
        <f>VLOOKUP($C1953,'CEDARS School FRPL'!$C$4:$F$2348,4,FALSE)</f>
        <v>No</v>
      </c>
      <c r="K1953" s="140"/>
      <c r="L1953" s="140"/>
      <c r="M1953" s="141">
        <f>VLOOKUP($C1953,'CEDARS School FRPL'!$C$4:$F$2348,3,FALSE)</f>
        <v>0.15379999999999999</v>
      </c>
      <c r="O1953" s="199"/>
      <c r="P1953" s="200"/>
    </row>
    <row r="1954" spans="1:16">
      <c r="A1954" s="112" t="s">
        <v>2449</v>
      </c>
      <c r="B1954" s="112" t="s">
        <v>3073</v>
      </c>
      <c r="C1954" s="106">
        <v>5410</v>
      </c>
      <c r="D1954" s="106" t="s">
        <v>1305</v>
      </c>
      <c r="E1954" s="150">
        <v>8.76</v>
      </c>
      <c r="F1954" s="150">
        <v>0</v>
      </c>
      <c r="G1954" s="150">
        <v>0</v>
      </c>
      <c r="H1954" s="150">
        <v>0</v>
      </c>
      <c r="I1954" s="208">
        <f t="shared" si="32"/>
        <v>8.76</v>
      </c>
      <c r="J1954" s="163" t="str">
        <f>VLOOKUP($C1954,'CEDARS School FRPL'!$C$4:$F$2348,4,FALSE)</f>
        <v>No</v>
      </c>
      <c r="K1954" s="140"/>
      <c r="L1954" s="140"/>
      <c r="M1954" s="141">
        <f>VLOOKUP($C1954,'CEDARS School FRPL'!$C$4:$F$2348,3,FALSE)</f>
        <v>0.32500000000000001</v>
      </c>
      <c r="O1954" s="199"/>
      <c r="P1954" s="200"/>
    </row>
    <row r="1955" spans="1:16">
      <c r="A1955" s="112" t="s">
        <v>2449</v>
      </c>
      <c r="B1955" s="112" t="s">
        <v>3073</v>
      </c>
      <c r="C1955" s="106">
        <v>2237</v>
      </c>
      <c r="D1955" s="106" t="s">
        <v>1300</v>
      </c>
      <c r="E1955" s="150">
        <v>727.66</v>
      </c>
      <c r="F1955" s="150">
        <v>0</v>
      </c>
      <c r="G1955" s="150">
        <v>0</v>
      </c>
      <c r="H1955" s="150">
        <v>0</v>
      </c>
      <c r="I1955" s="208">
        <f t="shared" si="32"/>
        <v>727.66</v>
      </c>
      <c r="J1955" s="163" t="str">
        <f>VLOOKUP($C1955,'CEDARS School FRPL'!$C$4:$F$2348,4,FALSE)</f>
        <v>No</v>
      </c>
      <c r="K1955" s="140"/>
      <c r="L1955" s="140"/>
      <c r="M1955" s="141">
        <f>VLOOKUP($C1955,'CEDARS School FRPL'!$C$4:$F$2348,3,FALSE)</f>
        <v>0.23899999999999999</v>
      </c>
      <c r="O1955" s="199"/>
      <c r="P1955" s="200"/>
    </row>
    <row r="1956" spans="1:16">
      <c r="A1956" s="112" t="s">
        <v>2449</v>
      </c>
      <c r="B1956" s="112" t="s">
        <v>3073</v>
      </c>
      <c r="C1956" s="106">
        <v>3827</v>
      </c>
      <c r="D1956" s="106" t="s">
        <v>1302</v>
      </c>
      <c r="E1956" s="150">
        <v>449.54</v>
      </c>
      <c r="F1956" s="150">
        <v>0</v>
      </c>
      <c r="G1956" s="150">
        <v>0</v>
      </c>
      <c r="H1956" s="150">
        <v>0</v>
      </c>
      <c r="I1956" s="208">
        <f t="shared" si="32"/>
        <v>449.54</v>
      </c>
      <c r="J1956" s="163" t="str">
        <f>VLOOKUP($C1956,'CEDARS School FRPL'!$C$4:$F$2348,4,FALSE)</f>
        <v>No</v>
      </c>
      <c r="K1956" s="140"/>
      <c r="L1956" s="140"/>
      <c r="M1956" s="141">
        <f>VLOOKUP($C1956,'CEDARS School FRPL'!$C$4:$F$2348,3,FALSE)</f>
        <v>0.26579999999999998</v>
      </c>
      <c r="O1956" s="199"/>
      <c r="P1956" s="200"/>
    </row>
    <row r="1957" spans="1:16">
      <c r="A1957" s="112" t="s">
        <v>2449</v>
      </c>
      <c r="B1957" s="112" t="s">
        <v>3073</v>
      </c>
      <c r="C1957" s="106">
        <v>4131</v>
      </c>
      <c r="D1957" s="106" t="s">
        <v>1303</v>
      </c>
      <c r="E1957" s="150">
        <v>782.28</v>
      </c>
      <c r="F1957" s="150">
        <v>184.78</v>
      </c>
      <c r="G1957" s="150">
        <v>0</v>
      </c>
      <c r="H1957" s="150">
        <v>0</v>
      </c>
      <c r="I1957" s="208">
        <f t="shared" si="32"/>
        <v>967.06</v>
      </c>
      <c r="J1957" s="163" t="str">
        <f>VLOOKUP($C1957,'CEDARS School FRPL'!$C$4:$F$2348,4,FALSE)</f>
        <v>No</v>
      </c>
      <c r="K1957" s="140"/>
      <c r="L1957" s="140"/>
      <c r="M1957" s="141">
        <f>VLOOKUP($C1957,'CEDARS School FRPL'!$C$4:$F$2348,3,FALSE)</f>
        <v>0.20669999999999999</v>
      </c>
      <c r="O1957" s="199"/>
      <c r="P1957" s="200"/>
    </row>
    <row r="1958" spans="1:16">
      <c r="A1958" s="112" t="s">
        <v>2449</v>
      </c>
      <c r="B1958" s="112" t="s">
        <v>3073</v>
      </c>
      <c r="C1958" s="106">
        <v>5527</v>
      </c>
      <c r="D1958" s="106" t="s">
        <v>3147</v>
      </c>
      <c r="E1958" s="150">
        <v>0</v>
      </c>
      <c r="F1958" s="150">
        <v>0</v>
      </c>
      <c r="G1958" s="150">
        <v>15.8</v>
      </c>
      <c r="H1958" s="150">
        <v>0</v>
      </c>
      <c r="I1958" s="208">
        <f t="shared" si="32"/>
        <v>15.8</v>
      </c>
      <c r="J1958" s="163" t="str">
        <f>VLOOKUP($C1958,'CEDARS School FRPL'!$C$4:$F$2348,4,FALSE)</f>
        <v>Yes</v>
      </c>
      <c r="K1958" s="140"/>
      <c r="L1958" s="140"/>
      <c r="M1958" s="141">
        <f>VLOOKUP($C1958,'CEDARS School FRPL'!$C$4:$F$2348,3,FALSE)</f>
        <v>0.50229999999999997</v>
      </c>
      <c r="O1958" s="199"/>
      <c r="P1958" s="200"/>
    </row>
    <row r="1959" spans="1:16">
      <c r="A1959" s="112" t="s">
        <v>2558</v>
      </c>
      <c r="B1959" s="112" t="s">
        <v>3074</v>
      </c>
      <c r="C1959" s="106">
        <v>2115</v>
      </c>
      <c r="D1959" s="106" t="s">
        <v>2161</v>
      </c>
      <c r="E1959" s="150">
        <v>44.1</v>
      </c>
      <c r="F1959" s="150">
        <v>0</v>
      </c>
      <c r="G1959" s="150">
        <v>0</v>
      </c>
      <c r="H1959" s="150">
        <v>0</v>
      </c>
      <c r="I1959" s="208">
        <f t="shared" si="32"/>
        <v>44.1</v>
      </c>
      <c r="J1959" s="163" t="str">
        <f>VLOOKUP($C1959,'CEDARS School FRPL'!$C$4:$F$2348,4,FALSE)</f>
        <v>No</v>
      </c>
      <c r="K1959" s="140"/>
      <c r="L1959" s="140"/>
      <c r="M1959" s="141">
        <f>VLOOKUP($C1959,'CEDARS School FRPL'!$C$4:$F$2348,3,FALSE)</f>
        <v>0</v>
      </c>
      <c r="O1959" s="199"/>
      <c r="P1959" s="200"/>
    </row>
    <row r="1960" spans="1:16">
      <c r="A1960" s="112" t="s">
        <v>2482</v>
      </c>
      <c r="B1960" s="112" t="s">
        <v>3075</v>
      </c>
      <c r="C1960" s="106">
        <v>2882</v>
      </c>
      <c r="D1960" s="106" t="s">
        <v>940</v>
      </c>
      <c r="E1960" s="150">
        <v>248.34</v>
      </c>
      <c r="F1960" s="150">
        <v>0</v>
      </c>
      <c r="G1960" s="150">
        <v>0</v>
      </c>
      <c r="H1960" s="150">
        <v>0</v>
      </c>
      <c r="I1960" s="208">
        <f t="shared" si="32"/>
        <v>248.34</v>
      </c>
      <c r="J1960" s="163" t="str">
        <f>VLOOKUP($C1960,'CEDARS School FRPL'!$C$4:$F$2348,4,FALSE)</f>
        <v>Yes</v>
      </c>
      <c r="K1960" s="140"/>
      <c r="L1960" s="140"/>
      <c r="M1960" s="141">
        <f>VLOOKUP($C1960,'CEDARS School FRPL'!$C$4:$F$2348,3,FALSE)</f>
        <v>0.53520000000000001</v>
      </c>
      <c r="O1960" s="199"/>
      <c r="P1960" s="200"/>
    </row>
    <row r="1961" spans="1:16">
      <c r="A1961" s="112" t="s">
        <v>2482</v>
      </c>
      <c r="B1961" s="112" t="s">
        <v>3075</v>
      </c>
      <c r="C1961" s="106">
        <v>2682</v>
      </c>
      <c r="D1961" s="106" t="s">
        <v>770</v>
      </c>
      <c r="E1961" s="150">
        <v>160.75</v>
      </c>
      <c r="F1961" s="150">
        <v>0</v>
      </c>
      <c r="G1961" s="150">
        <v>0</v>
      </c>
      <c r="H1961" s="150">
        <v>0</v>
      </c>
      <c r="I1961" s="208">
        <f t="shared" si="32"/>
        <v>160.75</v>
      </c>
      <c r="J1961" s="163" t="str">
        <f>VLOOKUP($C1961,'CEDARS School FRPL'!$C$4:$F$2348,4,FALSE)</f>
        <v>Yes</v>
      </c>
      <c r="K1961" s="132"/>
      <c r="L1961" s="132"/>
      <c r="M1961" s="141">
        <f>VLOOKUP($C1961,'CEDARS School FRPL'!$C$4:$F$2348,3,FALSE)</f>
        <v>0.50529999999999997</v>
      </c>
      <c r="O1961" s="199"/>
      <c r="P1961" s="200"/>
    </row>
    <row r="1962" spans="1:16">
      <c r="A1962" s="112" t="s">
        <v>2482</v>
      </c>
      <c r="B1962" s="112" t="s">
        <v>3075</v>
      </c>
      <c r="C1962" s="106">
        <v>3119</v>
      </c>
      <c r="D1962" s="106" t="s">
        <v>1600</v>
      </c>
      <c r="E1962" s="150">
        <v>257.07</v>
      </c>
      <c r="F1962" s="150">
        <v>6.24</v>
      </c>
      <c r="G1962" s="150">
        <v>10.9</v>
      </c>
      <c r="H1962" s="150">
        <v>0</v>
      </c>
      <c r="I1962" s="208">
        <f t="shared" si="32"/>
        <v>274.20999999999998</v>
      </c>
      <c r="J1962" s="163" t="str">
        <f>VLOOKUP($C1962,'CEDARS School FRPL'!$C$4:$F$2348,4,FALSE)</f>
        <v>No</v>
      </c>
      <c r="K1962" s="140"/>
      <c r="L1962" s="140"/>
      <c r="M1962" s="141">
        <f>VLOOKUP($C1962,'CEDARS School FRPL'!$C$4:$F$2348,3,FALSE)</f>
        <v>0.49059999999999998</v>
      </c>
      <c r="O1962" s="199"/>
      <c r="P1962" s="200"/>
    </row>
    <row r="1963" spans="1:16">
      <c r="A1963" s="112" t="s">
        <v>2482</v>
      </c>
      <c r="B1963" s="112" t="s">
        <v>3075</v>
      </c>
      <c r="C1963" s="106">
        <v>3800</v>
      </c>
      <c r="D1963" s="106" t="s">
        <v>1601</v>
      </c>
      <c r="E1963" s="150">
        <v>136.69999999999999</v>
      </c>
      <c r="F1963" s="150">
        <v>0</v>
      </c>
      <c r="G1963" s="150">
        <v>0</v>
      </c>
      <c r="H1963" s="150">
        <v>0</v>
      </c>
      <c r="I1963" s="208">
        <f t="shared" si="32"/>
        <v>136.69999999999999</v>
      </c>
      <c r="J1963" s="163" t="str">
        <f>VLOOKUP($C1963,'CEDARS School FRPL'!$C$4:$F$2348,4,FALSE)</f>
        <v>Yes</v>
      </c>
      <c r="K1963" s="140"/>
      <c r="L1963" s="140"/>
      <c r="M1963" s="141">
        <f>VLOOKUP($C1963,'CEDARS School FRPL'!$C$4:$F$2348,3,FALSE)</f>
        <v>0.55610000000000004</v>
      </c>
      <c r="O1963" s="199"/>
      <c r="P1963" s="200"/>
    </row>
    <row r="1964" spans="1:16">
      <c r="A1964" s="112" t="s">
        <v>2493</v>
      </c>
      <c r="B1964" s="112" t="s">
        <v>3076</v>
      </c>
      <c r="C1964" s="106">
        <v>4399</v>
      </c>
      <c r="D1964" s="106" t="s">
        <v>1758</v>
      </c>
      <c r="E1964" s="150">
        <v>291.3</v>
      </c>
      <c r="F1964" s="150">
        <v>0</v>
      </c>
      <c r="G1964" s="150">
        <v>0</v>
      </c>
      <c r="H1964" s="150">
        <v>0</v>
      </c>
      <c r="I1964" s="208">
        <f t="shared" si="32"/>
        <v>291.3</v>
      </c>
      <c r="J1964" s="163" t="str">
        <f>VLOOKUP($C1964,'CEDARS School FRPL'!$C$4:$F$2348,4,FALSE)</f>
        <v>Yes</v>
      </c>
      <c r="K1964" s="140"/>
      <c r="L1964" s="140"/>
      <c r="M1964" s="141">
        <f>VLOOKUP($C1964,'CEDARS School FRPL'!$C$4:$F$2348,3,FALSE)</f>
        <v>0.61660000000000004</v>
      </c>
      <c r="O1964" s="199"/>
      <c r="P1964" s="200"/>
    </row>
    <row r="1965" spans="1:16">
      <c r="A1965" s="112" t="s">
        <v>2493</v>
      </c>
      <c r="B1965" s="112" t="s">
        <v>3076</v>
      </c>
      <c r="C1965" s="106">
        <v>5329</v>
      </c>
      <c r="D1965" s="106" t="s">
        <v>1759</v>
      </c>
      <c r="E1965" s="150">
        <v>2.6</v>
      </c>
      <c r="F1965" s="150">
        <v>0</v>
      </c>
      <c r="G1965" s="150">
        <v>12.9</v>
      </c>
      <c r="H1965" s="150">
        <v>0</v>
      </c>
      <c r="I1965" s="208">
        <f t="shared" si="32"/>
        <v>15.5</v>
      </c>
      <c r="J1965" s="163" t="str">
        <f>VLOOKUP($C1965,'CEDARS School FRPL'!$C$4:$F$2348,4,FALSE)</f>
        <v>No</v>
      </c>
      <c r="K1965" s="140"/>
      <c r="L1965" s="140"/>
      <c r="M1965" s="141">
        <f>VLOOKUP($C1965,'CEDARS School FRPL'!$C$4:$F$2348,3,FALSE)</f>
        <v>0.34920000000000001</v>
      </c>
      <c r="O1965" s="199"/>
      <c r="P1965" s="200"/>
    </row>
    <row r="1966" spans="1:16">
      <c r="A1966" s="112" t="s">
        <v>2493</v>
      </c>
      <c r="B1966" s="112" t="s">
        <v>3076</v>
      </c>
      <c r="C1966" s="106">
        <v>5114</v>
      </c>
      <c r="D1966" s="106" t="s">
        <v>2763</v>
      </c>
      <c r="E1966" s="150">
        <v>21.18</v>
      </c>
      <c r="F1966" s="150">
        <v>0</v>
      </c>
      <c r="G1966" s="150">
        <v>0</v>
      </c>
      <c r="H1966" s="150">
        <v>0</v>
      </c>
      <c r="I1966" s="208">
        <f t="shared" si="32"/>
        <v>21.18</v>
      </c>
      <c r="J1966" s="163" t="str">
        <f>VLOOKUP($C1966,'CEDARS School FRPL'!$C$4:$F$2348,4,FALSE)</f>
        <v>No</v>
      </c>
      <c r="K1966" s="140"/>
      <c r="L1966" s="140"/>
      <c r="M1966" s="141">
        <f>VLOOKUP($C1966,'CEDARS School FRPL'!$C$4:$F$2348,3,FALSE)</f>
        <v>0.35349999999999998</v>
      </c>
      <c r="O1966" s="199"/>
      <c r="P1966" s="200"/>
    </row>
    <row r="1967" spans="1:16">
      <c r="A1967" s="112" t="s">
        <v>2493</v>
      </c>
      <c r="B1967" s="112" t="s">
        <v>3076</v>
      </c>
      <c r="C1967" s="106">
        <v>2229</v>
      </c>
      <c r="D1967" s="106" t="s">
        <v>1756</v>
      </c>
      <c r="E1967" s="150">
        <v>468.9</v>
      </c>
      <c r="F1967" s="150">
        <v>0</v>
      </c>
      <c r="G1967" s="150">
        <v>0</v>
      </c>
      <c r="H1967" s="150">
        <v>0</v>
      </c>
      <c r="I1967" s="208">
        <f t="shared" si="32"/>
        <v>468.9</v>
      </c>
      <c r="J1967" s="163" t="str">
        <f>VLOOKUP($C1967,'CEDARS School FRPL'!$C$4:$F$2348,4,FALSE)</f>
        <v>Yes</v>
      </c>
      <c r="K1967" s="140"/>
      <c r="L1967" s="140"/>
      <c r="M1967" s="141">
        <f>VLOOKUP($C1967,'CEDARS School FRPL'!$C$4:$F$2348,3,FALSE)</f>
        <v>0.54220000000000002</v>
      </c>
      <c r="O1967" s="199"/>
      <c r="P1967" s="200"/>
    </row>
    <row r="1968" spans="1:16">
      <c r="A1968" s="112" t="s">
        <v>2493</v>
      </c>
      <c r="B1968" s="112" t="s">
        <v>3076</v>
      </c>
      <c r="C1968" s="106">
        <v>2105</v>
      </c>
      <c r="D1968" s="106" t="s">
        <v>1755</v>
      </c>
      <c r="E1968" s="150">
        <v>438.13</v>
      </c>
      <c r="F1968" s="150">
        <v>0</v>
      </c>
      <c r="G1968" s="150">
        <v>0</v>
      </c>
      <c r="H1968" s="150">
        <v>0</v>
      </c>
      <c r="I1968" s="208">
        <f t="shared" si="32"/>
        <v>438.13</v>
      </c>
      <c r="J1968" s="163" t="str">
        <f>VLOOKUP($C1968,'CEDARS School FRPL'!$C$4:$F$2348,4,FALSE)</f>
        <v>Yes</v>
      </c>
      <c r="K1968" s="140"/>
      <c r="L1968" s="140"/>
      <c r="M1968" s="141">
        <f>VLOOKUP($C1968,'CEDARS School FRPL'!$C$4:$F$2348,3,FALSE)</f>
        <v>0.57089999999999996</v>
      </c>
      <c r="O1968" s="199"/>
      <c r="P1968" s="200"/>
    </row>
    <row r="1969" spans="1:16">
      <c r="A1969" s="112" t="s">
        <v>2493</v>
      </c>
      <c r="B1969" s="112" t="s">
        <v>3076</v>
      </c>
      <c r="C1969" s="106">
        <v>5641</v>
      </c>
      <c r="D1969" s="106" t="s">
        <v>3288</v>
      </c>
      <c r="E1969" s="150">
        <v>29.58</v>
      </c>
      <c r="F1969" s="150">
        <v>0</v>
      </c>
      <c r="G1969" s="150">
        <v>0</v>
      </c>
      <c r="H1969" s="150">
        <v>0</v>
      </c>
      <c r="I1969" s="208">
        <f t="shared" si="32"/>
        <v>29.58</v>
      </c>
      <c r="J1969" s="163" t="str">
        <f>VLOOKUP($C1969,'CEDARS School FRPL'!$C$4:$F$2348,4,FALSE)</f>
        <v>No</v>
      </c>
      <c r="K1969" s="140"/>
      <c r="L1969" s="140"/>
      <c r="M1969" s="141">
        <f>VLOOKUP($C1969,'CEDARS School FRPL'!$C$4:$F$2348,3,FALSE)</f>
        <v>0.37930000000000003</v>
      </c>
      <c r="O1969" s="199"/>
      <c r="P1969" s="200"/>
    </row>
    <row r="1970" spans="1:16">
      <c r="A1970" s="112" t="s">
        <v>2493</v>
      </c>
      <c r="B1970" s="112" t="s">
        <v>3076</v>
      </c>
      <c r="C1970" s="106">
        <v>4274</v>
      </c>
      <c r="D1970" s="106" t="s">
        <v>1757</v>
      </c>
      <c r="E1970" s="150">
        <v>453.92</v>
      </c>
      <c r="F1970" s="150">
        <v>13.17</v>
      </c>
      <c r="G1970" s="150">
        <v>0</v>
      </c>
      <c r="H1970" s="150">
        <v>0</v>
      </c>
      <c r="I1970" s="208">
        <f t="shared" si="32"/>
        <v>467.09000000000003</v>
      </c>
      <c r="J1970" s="163" t="str">
        <f>VLOOKUP($C1970,'CEDARS School FRPL'!$C$4:$F$2348,4,FALSE)</f>
        <v>No</v>
      </c>
      <c r="K1970" s="140"/>
      <c r="L1970" s="140"/>
      <c r="M1970" s="141">
        <f>VLOOKUP($C1970,'CEDARS School FRPL'!$C$4:$F$2348,3,FALSE)</f>
        <v>0.49059999999999998</v>
      </c>
      <c r="O1970" s="199"/>
      <c r="P1970" s="200"/>
    </row>
    <row r="1971" spans="1:16">
      <c r="A1971" s="112" t="s">
        <v>2493</v>
      </c>
      <c r="B1971" s="112" t="s">
        <v>3076</v>
      </c>
      <c r="C1971" s="106">
        <v>5642</v>
      </c>
      <c r="D1971" s="106" t="s">
        <v>3289</v>
      </c>
      <c r="E1971" s="150">
        <v>125.27</v>
      </c>
      <c r="F1971" s="150">
        <v>0</v>
      </c>
      <c r="G1971" s="150">
        <v>0</v>
      </c>
      <c r="H1971" s="150">
        <v>0</v>
      </c>
      <c r="I1971" s="208">
        <f t="shared" si="32"/>
        <v>125.27</v>
      </c>
      <c r="J1971" s="163" t="str">
        <f>VLOOKUP($C1971,'CEDARS School FRPL'!$C$4:$F$2348,4,FALSE)</f>
        <v>No</v>
      </c>
      <c r="K1971" s="140"/>
      <c r="L1971" s="140"/>
      <c r="M1971" s="141">
        <f>VLOOKUP($C1971,'CEDARS School FRPL'!$C$4:$F$2348,3,FALSE)</f>
        <v>0.46150000000000002</v>
      </c>
      <c r="O1971" s="199"/>
      <c r="P1971" s="200"/>
    </row>
    <row r="1972" spans="1:16">
      <c r="A1972" s="112" t="s">
        <v>2602</v>
      </c>
      <c r="B1972" s="112" t="s">
        <v>2734</v>
      </c>
      <c r="C1972" s="106">
        <v>5469</v>
      </c>
      <c r="D1972" s="106" t="s">
        <v>2734</v>
      </c>
      <c r="E1972" s="150">
        <v>461.87</v>
      </c>
      <c r="F1972" s="150">
        <v>3.74</v>
      </c>
      <c r="G1972" s="150">
        <v>0</v>
      </c>
      <c r="H1972" s="150">
        <v>0</v>
      </c>
      <c r="I1972" s="208">
        <f t="shared" si="32"/>
        <v>465.61</v>
      </c>
      <c r="J1972" s="163" t="str">
        <f>VLOOKUP($C1972,'CEDARS School FRPL'!$C$4:$F$2348,4,FALSE)</f>
        <v>Yes</v>
      </c>
      <c r="K1972" s="140"/>
      <c r="L1972" s="140"/>
      <c r="M1972" s="141">
        <f>VLOOKUP($C1972,'CEDARS School FRPL'!$C$4:$F$2348,3,FALSE)</f>
        <v>0.50439999999999996</v>
      </c>
      <c r="O1972" s="199"/>
      <c r="P1972" s="200"/>
    </row>
    <row r="1973" spans="1:16">
      <c r="A1973" s="112" t="s">
        <v>2464</v>
      </c>
      <c r="B1973" s="112" t="s">
        <v>1530</v>
      </c>
      <c r="C1973" s="106">
        <v>5376</v>
      </c>
      <c r="D1973" s="106" t="s">
        <v>1530</v>
      </c>
      <c r="E1973" s="150">
        <v>194.7</v>
      </c>
      <c r="F1973" s="150">
        <v>0.74</v>
      </c>
      <c r="G1973" s="150">
        <v>0</v>
      </c>
      <c r="H1973" s="150">
        <v>0</v>
      </c>
      <c r="I1973" s="208">
        <f t="shared" si="32"/>
        <v>195.44</v>
      </c>
      <c r="J1973" s="163" t="str">
        <f>VLOOKUP($C1973,'CEDARS School FRPL'!$C$4:$F$2348,4,FALSE)</f>
        <v>Yes</v>
      </c>
      <c r="K1973" s="140"/>
      <c r="L1973" s="140"/>
      <c r="M1973" s="141">
        <f>VLOOKUP($C1973,'CEDARS School FRPL'!$C$4:$F$2348,3,FALSE)</f>
        <v>0.64059999999999995</v>
      </c>
      <c r="O1973" s="199"/>
      <c r="P1973" s="200"/>
    </row>
    <row r="1974" spans="1:16">
      <c r="A1974" s="112" t="s">
        <v>2378</v>
      </c>
      <c r="B1974" s="112" t="s">
        <v>1016</v>
      </c>
      <c r="C1974" s="106">
        <v>5375</v>
      </c>
      <c r="D1974" s="106" t="s">
        <v>1016</v>
      </c>
      <c r="E1974" s="150">
        <v>366.04</v>
      </c>
      <c r="F1974" s="150">
        <v>12.76</v>
      </c>
      <c r="G1974" s="150">
        <v>0</v>
      </c>
      <c r="H1974" s="150">
        <v>0</v>
      </c>
      <c r="I1974" s="208">
        <f t="shared" si="32"/>
        <v>378.8</v>
      </c>
      <c r="J1974" s="163" t="str">
        <f>VLOOKUP($C1974,'CEDARS School FRPL'!$C$4:$F$2348,4,FALSE)</f>
        <v>No</v>
      </c>
      <c r="K1974" s="140"/>
      <c r="L1974" s="140"/>
      <c r="M1974" s="141">
        <f>VLOOKUP($C1974,'CEDARS School FRPL'!$C$4:$F$2348,3,FALSE)</f>
        <v>0.34439999999999998</v>
      </c>
      <c r="O1974" s="199"/>
      <c r="P1974" s="200"/>
    </row>
    <row r="1975" spans="1:16">
      <c r="A1975" s="112" t="s">
        <v>2520</v>
      </c>
      <c r="B1975" s="112" t="s">
        <v>3080</v>
      </c>
      <c r="C1975" s="106">
        <v>4394</v>
      </c>
      <c r="D1975" s="106" t="s">
        <v>1954</v>
      </c>
      <c r="E1975" s="150">
        <v>64.3</v>
      </c>
      <c r="F1975" s="150">
        <v>0</v>
      </c>
      <c r="G1975" s="150">
        <v>0</v>
      </c>
      <c r="H1975" s="150">
        <v>0</v>
      </c>
      <c r="I1975" s="208">
        <f t="shared" si="32"/>
        <v>64.3</v>
      </c>
      <c r="J1975" s="163" t="str">
        <f>VLOOKUP($C1975,'CEDARS School FRPL'!$C$4:$F$2348,4,FALSE)</f>
        <v>Yes</v>
      </c>
      <c r="K1975" s="140"/>
      <c r="L1975" s="140"/>
      <c r="M1975" s="141">
        <f>VLOOKUP($C1975,'CEDARS School FRPL'!$C$4:$F$2348,3,FALSE)</f>
        <v>0.76180000000000003</v>
      </c>
      <c r="O1975" s="199"/>
      <c r="P1975" s="200"/>
    </row>
    <row r="1976" spans="1:16">
      <c r="A1976" s="112" t="s">
        <v>2454</v>
      </c>
      <c r="B1976" s="112" t="s">
        <v>3081</v>
      </c>
      <c r="C1976" s="106">
        <v>3349</v>
      </c>
      <c r="D1976" s="106" t="s">
        <v>1406</v>
      </c>
      <c r="E1976" s="150">
        <v>439.51</v>
      </c>
      <c r="F1976" s="150">
        <v>0</v>
      </c>
      <c r="G1976" s="150">
        <v>0</v>
      </c>
      <c r="H1976" s="150">
        <v>0</v>
      </c>
      <c r="I1976" s="208">
        <f t="shared" si="32"/>
        <v>439.51</v>
      </c>
      <c r="J1976" s="163" t="str">
        <f>VLOOKUP($C1976,'CEDARS School FRPL'!$C$4:$F$2348,4,FALSE)</f>
        <v>No</v>
      </c>
      <c r="K1976" s="140"/>
      <c r="L1976" s="140"/>
      <c r="M1976" s="141">
        <f>VLOOKUP($C1976,'CEDARS School FRPL'!$C$4:$F$2348,3,FALSE)</f>
        <v>0.25790000000000002</v>
      </c>
      <c r="O1976" s="199"/>
      <c r="P1976" s="200"/>
    </row>
    <row r="1977" spans="1:16">
      <c r="A1977" s="112" t="s">
        <v>2454</v>
      </c>
      <c r="B1977" s="112" t="s">
        <v>3081</v>
      </c>
      <c r="C1977" s="106">
        <v>4585</v>
      </c>
      <c r="D1977" s="106" t="s">
        <v>1415</v>
      </c>
      <c r="E1977" s="150">
        <v>1348.35</v>
      </c>
      <c r="F1977" s="150">
        <v>100.41</v>
      </c>
      <c r="G1977" s="150">
        <v>0</v>
      </c>
      <c r="H1977" s="150">
        <v>0</v>
      </c>
      <c r="I1977" s="208">
        <f t="shared" si="32"/>
        <v>1448.76</v>
      </c>
      <c r="J1977" s="163" t="str">
        <f>VLOOKUP($C1977,'CEDARS School FRPL'!$C$4:$F$2348,4,FALSE)</f>
        <v>No</v>
      </c>
      <c r="K1977" s="140"/>
      <c r="L1977" s="140"/>
      <c r="M1977" s="141">
        <f>VLOOKUP($C1977,'CEDARS School FRPL'!$C$4:$F$2348,3,FALSE)</f>
        <v>0.2712</v>
      </c>
      <c r="O1977" s="199"/>
      <c r="P1977" s="200"/>
    </row>
    <row r="1978" spans="1:16">
      <c r="A1978" s="112" t="s">
        <v>2454</v>
      </c>
      <c r="B1978" s="112" t="s">
        <v>3081</v>
      </c>
      <c r="C1978" s="106">
        <v>4435</v>
      </c>
      <c r="D1978" s="106" t="s">
        <v>1413</v>
      </c>
      <c r="E1978" s="150">
        <v>373.79</v>
      </c>
      <c r="F1978" s="150">
        <v>0</v>
      </c>
      <c r="G1978" s="150">
        <v>0</v>
      </c>
      <c r="H1978" s="150">
        <v>0</v>
      </c>
      <c r="I1978" s="208">
        <f t="shared" si="32"/>
        <v>373.79</v>
      </c>
      <c r="J1978" s="163" t="str">
        <f>VLOOKUP($C1978,'CEDARS School FRPL'!$C$4:$F$2348,4,FALSE)</f>
        <v>No</v>
      </c>
      <c r="K1978" s="140"/>
      <c r="L1978" s="140"/>
      <c r="M1978" s="141">
        <f>VLOOKUP($C1978,'CEDARS School FRPL'!$C$4:$F$2348,3,FALSE)</f>
        <v>0.31640000000000001</v>
      </c>
      <c r="O1978" s="199"/>
      <c r="P1978" s="200"/>
    </row>
    <row r="1979" spans="1:16">
      <c r="A1979" s="112" t="s">
        <v>2454</v>
      </c>
      <c r="B1979" s="112" t="s">
        <v>3081</v>
      </c>
      <c r="C1979" s="106">
        <v>4541</v>
      </c>
      <c r="D1979" s="106" t="s">
        <v>1414</v>
      </c>
      <c r="E1979" s="150">
        <v>423.97</v>
      </c>
      <c r="F1979" s="150">
        <v>0</v>
      </c>
      <c r="G1979" s="150">
        <v>0</v>
      </c>
      <c r="H1979" s="150">
        <v>0</v>
      </c>
      <c r="I1979" s="208">
        <f t="shared" si="32"/>
        <v>423.97</v>
      </c>
      <c r="J1979" s="163" t="str">
        <f>VLOOKUP($C1979,'CEDARS School FRPL'!$C$4:$F$2348,4,FALSE)</f>
        <v>Yes</v>
      </c>
      <c r="K1979" s="140"/>
      <c r="L1979" s="140"/>
      <c r="M1979" s="141">
        <f>VLOOKUP($C1979,'CEDARS School FRPL'!$C$4:$F$2348,3,FALSE)</f>
        <v>0.56379999999999997</v>
      </c>
      <c r="O1979" s="199"/>
      <c r="P1979" s="200"/>
    </row>
    <row r="1980" spans="1:16">
      <c r="A1980" s="112" t="s">
        <v>2454</v>
      </c>
      <c r="B1980" s="112" t="s">
        <v>3081</v>
      </c>
      <c r="C1980" s="106">
        <v>3399</v>
      </c>
      <c r="D1980" s="106" t="s">
        <v>1407</v>
      </c>
      <c r="E1980" s="150">
        <v>479.45</v>
      </c>
      <c r="F1980" s="150">
        <v>0</v>
      </c>
      <c r="G1980" s="150">
        <v>0</v>
      </c>
      <c r="H1980" s="150">
        <v>0</v>
      </c>
      <c r="I1980" s="208">
        <f t="shared" si="32"/>
        <v>479.45</v>
      </c>
      <c r="J1980" s="163" t="str">
        <f>VLOOKUP($C1980,'CEDARS School FRPL'!$C$4:$F$2348,4,FALSE)</f>
        <v>No</v>
      </c>
      <c r="K1980" s="140"/>
      <c r="L1980" s="140"/>
      <c r="M1980" s="141">
        <f>VLOOKUP($C1980,'CEDARS School FRPL'!$C$4:$F$2348,3,FALSE)</f>
        <v>0.16500000000000001</v>
      </c>
      <c r="O1980" s="199"/>
      <c r="P1980" s="200"/>
    </row>
    <row r="1981" spans="1:16">
      <c r="A1981" s="112" t="s">
        <v>2454</v>
      </c>
      <c r="B1981" s="112" t="s">
        <v>3081</v>
      </c>
      <c r="C1981" s="106">
        <v>4250</v>
      </c>
      <c r="D1981" s="106" t="s">
        <v>1411</v>
      </c>
      <c r="E1981" s="150">
        <v>502.57</v>
      </c>
      <c r="F1981" s="150">
        <v>0</v>
      </c>
      <c r="G1981" s="150">
        <v>0</v>
      </c>
      <c r="H1981" s="150">
        <v>0</v>
      </c>
      <c r="I1981" s="208">
        <f t="shared" si="32"/>
        <v>502.57</v>
      </c>
      <c r="J1981" s="163" t="str">
        <f>VLOOKUP($C1981,'CEDARS School FRPL'!$C$4:$F$2348,4,FALSE)</f>
        <v>No</v>
      </c>
      <c r="K1981" s="140"/>
      <c r="L1981" s="140"/>
      <c r="M1981" s="141">
        <f>VLOOKUP($C1981,'CEDARS School FRPL'!$C$4:$F$2348,3,FALSE)</f>
        <v>0.2823</v>
      </c>
      <c r="O1981" s="199"/>
      <c r="P1981" s="200"/>
    </row>
    <row r="1982" spans="1:16">
      <c r="A1982" s="112" t="s">
        <v>2454</v>
      </c>
      <c r="B1982" s="112" t="s">
        <v>3081</v>
      </c>
      <c r="C1982" s="106">
        <v>4132</v>
      </c>
      <c r="D1982" s="106" t="s">
        <v>1409</v>
      </c>
      <c r="E1982" s="150">
        <v>788.7</v>
      </c>
      <c r="F1982" s="150">
        <v>0</v>
      </c>
      <c r="G1982" s="150">
        <v>0</v>
      </c>
      <c r="H1982" s="150">
        <v>0</v>
      </c>
      <c r="I1982" s="208">
        <f t="shared" si="32"/>
        <v>788.7</v>
      </c>
      <c r="J1982" s="163" t="str">
        <f>VLOOKUP($C1982,'CEDARS School FRPL'!$C$4:$F$2348,4,FALSE)</f>
        <v>No</v>
      </c>
      <c r="K1982" s="140"/>
      <c r="L1982" s="140"/>
      <c r="M1982" s="141">
        <f>VLOOKUP($C1982,'CEDARS School FRPL'!$C$4:$F$2348,3,FALSE)</f>
        <v>0.29299999999999998</v>
      </c>
      <c r="O1982" s="199"/>
      <c r="P1982" s="200"/>
    </row>
    <row r="1983" spans="1:16">
      <c r="A1983" s="112" t="s">
        <v>2454</v>
      </c>
      <c r="B1983" s="112" t="s">
        <v>3081</v>
      </c>
      <c r="C1983" s="106">
        <v>4402</v>
      </c>
      <c r="D1983" s="106" t="s">
        <v>1412</v>
      </c>
      <c r="E1983" s="150">
        <v>396.2</v>
      </c>
      <c r="F1983" s="150">
        <v>0</v>
      </c>
      <c r="G1983" s="150">
        <v>0</v>
      </c>
      <c r="H1983" s="150">
        <v>0</v>
      </c>
      <c r="I1983" s="208">
        <f t="shared" si="32"/>
        <v>396.2</v>
      </c>
      <c r="J1983" s="163" t="str">
        <f>VLOOKUP($C1983,'CEDARS School FRPL'!$C$4:$F$2348,4,FALSE)</f>
        <v>No</v>
      </c>
      <c r="K1983" s="140"/>
      <c r="L1983" s="140"/>
      <c r="M1983" s="141">
        <f>VLOOKUP($C1983,'CEDARS School FRPL'!$C$4:$F$2348,3,FALSE)</f>
        <v>0.44569999999999999</v>
      </c>
      <c r="O1983" s="199"/>
      <c r="P1983" s="200"/>
    </row>
    <row r="1984" spans="1:16">
      <c r="A1984" s="112" t="s">
        <v>2454</v>
      </c>
      <c r="B1984" s="112" t="s">
        <v>3081</v>
      </c>
      <c r="C1984" s="106">
        <v>2875</v>
      </c>
      <c r="D1984" s="106" t="s">
        <v>1404</v>
      </c>
      <c r="E1984" s="150">
        <v>562.59</v>
      </c>
      <c r="F1984" s="150">
        <v>0</v>
      </c>
      <c r="G1984" s="150">
        <v>0</v>
      </c>
      <c r="H1984" s="150">
        <v>0</v>
      </c>
      <c r="I1984" s="208">
        <f t="shared" si="32"/>
        <v>562.59</v>
      </c>
      <c r="J1984" s="163" t="str">
        <f>VLOOKUP($C1984,'CEDARS School FRPL'!$C$4:$F$2348,4,FALSE)</f>
        <v>No</v>
      </c>
      <c r="K1984" s="140"/>
      <c r="L1984" s="140"/>
      <c r="M1984" s="141">
        <f>VLOOKUP($C1984,'CEDARS School FRPL'!$C$4:$F$2348,3,FALSE)</f>
        <v>0.26629999999999998</v>
      </c>
      <c r="O1984" s="199"/>
      <c r="P1984" s="200"/>
    </row>
    <row r="1985" spans="1:16">
      <c r="A1985" s="112" t="s">
        <v>2454</v>
      </c>
      <c r="B1985" s="112" t="s">
        <v>3081</v>
      </c>
      <c r="C1985" s="106">
        <v>4502</v>
      </c>
      <c r="D1985" s="106" t="s">
        <v>1031</v>
      </c>
      <c r="E1985" s="150">
        <v>840.08</v>
      </c>
      <c r="F1985" s="150">
        <v>0</v>
      </c>
      <c r="G1985" s="150">
        <v>0</v>
      </c>
      <c r="H1985" s="150">
        <v>0</v>
      </c>
      <c r="I1985" s="208">
        <f t="shared" si="32"/>
        <v>840.08</v>
      </c>
      <c r="J1985" s="163" t="str">
        <f>VLOOKUP($C1985,'CEDARS School FRPL'!$C$4:$F$2348,4,FALSE)</f>
        <v>No</v>
      </c>
      <c r="K1985" s="140"/>
      <c r="L1985" s="140"/>
      <c r="M1985" s="141">
        <f>VLOOKUP($C1985,'CEDARS School FRPL'!$C$4:$F$2348,3,FALSE)</f>
        <v>0.2767</v>
      </c>
      <c r="O1985" s="199"/>
      <c r="P1985" s="200"/>
    </row>
    <row r="1986" spans="1:16">
      <c r="A1986" s="112" t="s">
        <v>2454</v>
      </c>
      <c r="B1986" s="112" t="s">
        <v>3081</v>
      </c>
      <c r="C1986" s="106">
        <v>3247</v>
      </c>
      <c r="D1986" s="106" t="s">
        <v>1405</v>
      </c>
      <c r="E1986" s="150">
        <v>1515.59</v>
      </c>
      <c r="F1986" s="150">
        <v>174.19</v>
      </c>
      <c r="G1986" s="150">
        <v>0</v>
      </c>
      <c r="H1986" s="150">
        <v>0</v>
      </c>
      <c r="I1986" s="208">
        <f t="shared" si="32"/>
        <v>1689.78</v>
      </c>
      <c r="J1986" s="163" t="str">
        <f>VLOOKUP($C1986,'CEDARS School FRPL'!$C$4:$F$2348,4,FALSE)</f>
        <v>No</v>
      </c>
      <c r="K1986" s="140"/>
      <c r="L1986" s="140"/>
      <c r="M1986" s="141">
        <f>VLOOKUP($C1986,'CEDARS School FRPL'!$C$4:$F$2348,3,FALSE)</f>
        <v>0.25900000000000001</v>
      </c>
      <c r="O1986" s="199"/>
      <c r="P1986" s="200"/>
    </row>
    <row r="1987" spans="1:16">
      <c r="A1987" s="112" t="s">
        <v>2454</v>
      </c>
      <c r="B1987" s="112" t="s">
        <v>3081</v>
      </c>
      <c r="C1987" s="106">
        <v>3499</v>
      </c>
      <c r="D1987" s="106" t="s">
        <v>1408</v>
      </c>
      <c r="E1987" s="150">
        <v>713.29</v>
      </c>
      <c r="F1987" s="150">
        <v>0</v>
      </c>
      <c r="G1987" s="150">
        <v>0</v>
      </c>
      <c r="H1987" s="150">
        <v>0</v>
      </c>
      <c r="I1987" s="208">
        <f t="shared" si="32"/>
        <v>713.29</v>
      </c>
      <c r="J1987" s="163" t="str">
        <f>VLOOKUP($C1987,'CEDARS School FRPL'!$C$4:$F$2348,4,FALSE)</f>
        <v>No</v>
      </c>
      <c r="K1987" s="140"/>
      <c r="L1987" s="140"/>
      <c r="M1987" s="141">
        <f>VLOOKUP($C1987,'CEDARS School FRPL'!$C$4:$F$2348,3,FALSE)</f>
        <v>0.40479999999999999</v>
      </c>
      <c r="O1987" s="199"/>
      <c r="P1987" s="200"/>
    </row>
    <row r="1988" spans="1:16">
      <c r="A1988" s="112" t="s">
        <v>2454</v>
      </c>
      <c r="B1988" s="112" t="s">
        <v>3081</v>
      </c>
      <c r="C1988" s="106">
        <v>5524</v>
      </c>
      <c r="D1988" s="106" t="s">
        <v>3290</v>
      </c>
      <c r="E1988" s="150">
        <v>371.6</v>
      </c>
      <c r="F1988" s="150">
        <v>0</v>
      </c>
      <c r="G1988" s="150">
        <v>0</v>
      </c>
      <c r="H1988" s="150">
        <v>0</v>
      </c>
      <c r="I1988" s="208">
        <f t="shared" ref="I1988:I2051" si="33">SUM(E1988:H1988)</f>
        <v>371.6</v>
      </c>
      <c r="J1988" s="163" t="str">
        <f>VLOOKUP($C1988,'CEDARS School FRPL'!$C$4:$F$2348,4,FALSE)</f>
        <v>No</v>
      </c>
      <c r="K1988" s="140"/>
      <c r="L1988" s="140"/>
      <c r="M1988" s="141">
        <f>VLOOKUP($C1988,'CEDARS School FRPL'!$C$4:$F$2348,3,FALSE)</f>
        <v>8.2400000000000001E-2</v>
      </c>
      <c r="O1988" s="199"/>
      <c r="P1988" s="200"/>
    </row>
    <row r="1989" spans="1:16">
      <c r="A1989" s="112" t="s">
        <v>2454</v>
      </c>
      <c r="B1989" s="112" t="s">
        <v>3081</v>
      </c>
      <c r="C1989" s="106">
        <v>4166</v>
      </c>
      <c r="D1989" s="106" t="s">
        <v>1410</v>
      </c>
      <c r="E1989" s="150">
        <v>528.94000000000005</v>
      </c>
      <c r="F1989" s="150">
        <v>0</v>
      </c>
      <c r="G1989" s="150">
        <v>0</v>
      </c>
      <c r="H1989" s="150">
        <v>0</v>
      </c>
      <c r="I1989" s="208">
        <f t="shared" si="33"/>
        <v>528.94000000000005</v>
      </c>
      <c r="J1989" s="163" t="str">
        <f>VLOOKUP($C1989,'CEDARS School FRPL'!$C$4:$F$2348,4,FALSE)</f>
        <v>No</v>
      </c>
      <c r="K1989" s="140"/>
      <c r="L1989" s="140"/>
      <c r="M1989" s="141">
        <f>VLOOKUP($C1989,'CEDARS School FRPL'!$C$4:$F$2348,3,FALSE)</f>
        <v>0.20730000000000001</v>
      </c>
      <c r="O1989" s="199"/>
      <c r="P1989" s="200"/>
    </row>
    <row r="1990" spans="1:16">
      <c r="A1990" s="112" t="s">
        <v>2571</v>
      </c>
      <c r="B1990" s="112" t="s">
        <v>3082</v>
      </c>
      <c r="C1990" s="106">
        <v>4000</v>
      </c>
      <c r="D1990" s="106" t="s">
        <v>2226</v>
      </c>
      <c r="E1990" s="150">
        <v>605.87</v>
      </c>
      <c r="F1990" s="150">
        <v>0</v>
      </c>
      <c r="G1990" s="150">
        <v>0</v>
      </c>
      <c r="H1990" s="150">
        <v>0</v>
      </c>
      <c r="I1990" s="208">
        <f t="shared" si="33"/>
        <v>605.87</v>
      </c>
      <c r="J1990" s="163" t="str">
        <f>VLOOKUP($C1990,'CEDARS School FRPL'!$C$4:$F$2348,4,FALSE)</f>
        <v>Yes</v>
      </c>
      <c r="K1990" s="140"/>
      <c r="L1990" s="140"/>
      <c r="M1990" s="141">
        <f>VLOOKUP($C1990,'CEDARS School FRPL'!$C$4:$F$2348,3,FALSE)</f>
        <v>0.8448</v>
      </c>
      <c r="O1990" s="199"/>
      <c r="P1990" s="200"/>
    </row>
    <row r="1991" spans="1:16">
      <c r="A1991" s="112" t="s">
        <v>2571</v>
      </c>
      <c r="B1991" s="112" t="s">
        <v>3082</v>
      </c>
      <c r="C1991" s="106">
        <v>3313</v>
      </c>
      <c r="D1991" s="106" t="s">
        <v>2225</v>
      </c>
      <c r="E1991" s="150">
        <v>945.24</v>
      </c>
      <c r="F1991" s="150">
        <v>0</v>
      </c>
      <c r="G1991" s="150">
        <v>0</v>
      </c>
      <c r="H1991" s="150">
        <v>0</v>
      </c>
      <c r="I1991" s="208">
        <f t="shared" si="33"/>
        <v>945.24</v>
      </c>
      <c r="J1991" s="163" t="str">
        <f>VLOOKUP($C1991,'CEDARS School FRPL'!$C$4:$F$2348,4,FALSE)</f>
        <v>Yes</v>
      </c>
      <c r="K1991" s="140"/>
      <c r="L1991" s="140"/>
      <c r="M1991" s="141">
        <f>VLOOKUP($C1991,'CEDARS School FRPL'!$C$4:$F$2348,3,FALSE)</f>
        <v>0.79559999999999997</v>
      </c>
      <c r="O1991" s="199"/>
      <c r="P1991" s="200"/>
    </row>
    <row r="1992" spans="1:16">
      <c r="A1992" s="112" t="s">
        <v>2571</v>
      </c>
      <c r="B1992" s="112" t="s">
        <v>3082</v>
      </c>
      <c r="C1992" s="106">
        <v>2469</v>
      </c>
      <c r="D1992" s="106" t="s">
        <v>2223</v>
      </c>
      <c r="E1992" s="150">
        <v>470.6</v>
      </c>
      <c r="F1992" s="150">
        <v>0</v>
      </c>
      <c r="G1992" s="150">
        <v>0</v>
      </c>
      <c r="H1992" s="150">
        <v>0</v>
      </c>
      <c r="I1992" s="208">
        <f t="shared" si="33"/>
        <v>470.6</v>
      </c>
      <c r="J1992" s="163" t="str">
        <f>VLOOKUP($C1992,'CEDARS School FRPL'!$C$4:$F$2348,4,FALSE)</f>
        <v>Yes</v>
      </c>
      <c r="K1992" s="140"/>
      <c r="L1992" s="140"/>
      <c r="M1992" s="141">
        <f>VLOOKUP($C1992,'CEDARS School FRPL'!$C$4:$F$2348,3,FALSE)</f>
        <v>0.81520000000000004</v>
      </c>
      <c r="O1992" s="199"/>
      <c r="P1992" s="200"/>
    </row>
    <row r="1993" spans="1:16">
      <c r="A1993" s="112" t="s">
        <v>2571</v>
      </c>
      <c r="B1993" s="112" t="s">
        <v>3082</v>
      </c>
      <c r="C1993" s="106">
        <v>4497</v>
      </c>
      <c r="D1993" s="106" t="s">
        <v>244</v>
      </c>
      <c r="E1993" s="150">
        <v>647.29999999999995</v>
      </c>
      <c r="F1993" s="150">
        <v>0</v>
      </c>
      <c r="G1993" s="150">
        <v>0</v>
      </c>
      <c r="H1993" s="150">
        <v>0</v>
      </c>
      <c r="I1993" s="208">
        <f t="shared" si="33"/>
        <v>647.29999999999995</v>
      </c>
      <c r="J1993" s="163" t="str">
        <f>VLOOKUP($C1993,'CEDARS School FRPL'!$C$4:$F$2348,4,FALSE)</f>
        <v>Yes</v>
      </c>
      <c r="K1993" s="140"/>
      <c r="L1993" s="140"/>
      <c r="M1993" s="141">
        <f>VLOOKUP($C1993,'CEDARS School FRPL'!$C$4:$F$2348,3,FALSE)</f>
        <v>0.81859999999999999</v>
      </c>
      <c r="O1993" s="199"/>
      <c r="P1993" s="200"/>
    </row>
    <row r="1994" spans="1:16">
      <c r="A1994" s="112" t="s">
        <v>2571</v>
      </c>
      <c r="B1994" s="112" t="s">
        <v>3082</v>
      </c>
      <c r="C1994" s="106">
        <v>5352</v>
      </c>
      <c r="D1994" s="106" t="s">
        <v>2229</v>
      </c>
      <c r="E1994" s="150">
        <v>0</v>
      </c>
      <c r="F1994" s="150">
        <v>0</v>
      </c>
      <c r="G1994" s="150">
        <v>13.3</v>
      </c>
      <c r="H1994" s="150">
        <v>0</v>
      </c>
      <c r="I1994" s="208">
        <f t="shared" si="33"/>
        <v>13.3</v>
      </c>
      <c r="J1994" s="163" t="str">
        <f>VLOOKUP($C1994,'CEDARS School FRPL'!$C$4:$F$2348,4,FALSE)</f>
        <v>Yes</v>
      </c>
      <c r="K1994" s="140"/>
      <c r="L1994" s="140"/>
      <c r="M1994" s="141">
        <f>VLOOKUP($C1994,'CEDARS School FRPL'!$C$4:$F$2348,3,FALSE)</f>
        <v>0.7651</v>
      </c>
      <c r="O1994" s="199"/>
      <c r="P1994" s="200"/>
    </row>
    <row r="1995" spans="1:16">
      <c r="A1995" s="112" t="s">
        <v>2571</v>
      </c>
      <c r="B1995" s="112" t="s">
        <v>3082</v>
      </c>
      <c r="C1995" s="106">
        <v>5049</v>
      </c>
      <c r="D1995" s="106" t="s">
        <v>2227</v>
      </c>
      <c r="E1995" s="150">
        <v>745.94</v>
      </c>
      <c r="F1995" s="150">
        <v>0</v>
      </c>
      <c r="G1995" s="150">
        <v>0</v>
      </c>
      <c r="H1995" s="150">
        <v>0</v>
      </c>
      <c r="I1995" s="208">
        <f t="shared" si="33"/>
        <v>745.94</v>
      </c>
      <c r="J1995" s="163" t="str">
        <f>VLOOKUP($C1995,'CEDARS School FRPL'!$C$4:$F$2348,4,FALSE)</f>
        <v>Yes</v>
      </c>
      <c r="K1995" s="140"/>
      <c r="L1995" s="140"/>
      <c r="M1995" s="141">
        <f>VLOOKUP($C1995,'CEDARS School FRPL'!$C$4:$F$2348,3,FALSE)</f>
        <v>0.8226</v>
      </c>
      <c r="O1995" s="199"/>
      <c r="P1995" s="200"/>
    </row>
    <row r="1996" spans="1:16">
      <c r="A1996" s="112" t="s">
        <v>2571</v>
      </c>
      <c r="B1996" s="112" t="s">
        <v>3082</v>
      </c>
      <c r="C1996" s="106">
        <v>5137</v>
      </c>
      <c r="D1996" s="106" t="s">
        <v>2228</v>
      </c>
      <c r="E1996" s="150">
        <v>438.46</v>
      </c>
      <c r="F1996" s="150">
        <v>0</v>
      </c>
      <c r="G1996" s="150">
        <v>0</v>
      </c>
      <c r="H1996" s="150">
        <v>0</v>
      </c>
      <c r="I1996" s="208">
        <f t="shared" si="33"/>
        <v>438.46</v>
      </c>
      <c r="J1996" s="163" t="str">
        <f>VLOOKUP($C1996,'CEDARS School FRPL'!$C$4:$F$2348,4,FALSE)</f>
        <v>Yes</v>
      </c>
      <c r="K1996" s="140"/>
      <c r="L1996" s="140"/>
      <c r="M1996" s="141">
        <f>VLOOKUP($C1996,'CEDARS School FRPL'!$C$4:$F$2348,3,FALSE)</f>
        <v>0.82589999999999997</v>
      </c>
      <c r="O1996" s="199"/>
      <c r="P1996" s="200"/>
    </row>
    <row r="1997" spans="1:16">
      <c r="A1997" s="112" t="s">
        <v>2571</v>
      </c>
      <c r="B1997" s="112" t="s">
        <v>3082</v>
      </c>
      <c r="C1997" s="106">
        <v>2959</v>
      </c>
      <c r="D1997" s="106" t="s">
        <v>2224</v>
      </c>
      <c r="E1997" s="150">
        <v>1981.89</v>
      </c>
      <c r="F1997" s="150">
        <v>83.1</v>
      </c>
      <c r="G1997" s="150">
        <v>0</v>
      </c>
      <c r="H1997" s="150">
        <v>0</v>
      </c>
      <c r="I1997" s="208">
        <f t="shared" si="33"/>
        <v>2064.9900000000002</v>
      </c>
      <c r="J1997" s="163" t="str">
        <f>VLOOKUP($C1997,'CEDARS School FRPL'!$C$4:$F$2348,4,FALSE)</f>
        <v>Yes</v>
      </c>
      <c r="K1997" s="140"/>
      <c r="L1997" s="140"/>
      <c r="M1997" s="141">
        <f>VLOOKUP($C1997,'CEDARS School FRPL'!$C$4:$F$2348,3,FALSE)</f>
        <v>0.76290000000000002</v>
      </c>
      <c r="O1997" s="199"/>
      <c r="P1997" s="200"/>
    </row>
    <row r="1998" spans="1:16">
      <c r="A1998" s="112" t="s">
        <v>2571</v>
      </c>
      <c r="B1998" s="112" t="s">
        <v>3082</v>
      </c>
      <c r="C1998" s="106">
        <v>2717</v>
      </c>
      <c r="D1998" s="106" t="s">
        <v>186</v>
      </c>
      <c r="E1998" s="150">
        <v>672.5</v>
      </c>
      <c r="F1998" s="150">
        <v>0</v>
      </c>
      <c r="G1998" s="150">
        <v>0</v>
      </c>
      <c r="H1998" s="150">
        <v>0</v>
      </c>
      <c r="I1998" s="208">
        <f t="shared" si="33"/>
        <v>672.5</v>
      </c>
      <c r="J1998" s="163" t="str">
        <f>VLOOKUP($C1998,'CEDARS School FRPL'!$C$4:$F$2348,4,FALSE)</f>
        <v>Yes</v>
      </c>
      <c r="K1998" s="140"/>
      <c r="L1998" s="140"/>
      <c r="M1998" s="141">
        <f>VLOOKUP($C1998,'CEDARS School FRPL'!$C$4:$F$2348,3,FALSE)</f>
        <v>0.85809999999999997</v>
      </c>
      <c r="O1998" s="199"/>
      <c r="P1998" s="200"/>
    </row>
    <row r="1999" spans="1:16">
      <c r="A1999" s="112" t="s">
        <v>2387</v>
      </c>
      <c r="B1999" s="112" t="s">
        <v>3083</v>
      </c>
      <c r="C1999" s="106">
        <v>5319</v>
      </c>
      <c r="D1999" s="106" t="s">
        <v>1087</v>
      </c>
      <c r="E1999" s="150">
        <v>86.02</v>
      </c>
      <c r="F1999" s="150">
        <v>2.11</v>
      </c>
      <c r="G1999" s="150">
        <v>0</v>
      </c>
      <c r="H1999" s="150">
        <v>0</v>
      </c>
      <c r="I1999" s="208">
        <f t="shared" si="33"/>
        <v>88.13</v>
      </c>
      <c r="J1999" s="163" t="str">
        <f>VLOOKUP($C1999,'CEDARS School FRPL'!$C$4:$F$2348,4,FALSE)</f>
        <v>Yes</v>
      </c>
      <c r="K1999" s="140"/>
      <c r="L1999" s="140"/>
      <c r="M1999" s="141">
        <f>VLOOKUP($C1999,'CEDARS School FRPL'!$C$4:$F$2348,3,FALSE)</f>
        <v>0.61780000000000002</v>
      </c>
      <c r="O1999" s="199"/>
      <c r="P1999" s="200"/>
    </row>
    <row r="2000" spans="1:16">
      <c r="A2000" s="112" t="s">
        <v>2451</v>
      </c>
      <c r="B2000" s="112" t="s">
        <v>3084</v>
      </c>
      <c r="C2000" s="106">
        <v>4575</v>
      </c>
      <c r="D2000" s="106" t="s">
        <v>1387</v>
      </c>
      <c r="E2000" s="150">
        <v>629.07000000000005</v>
      </c>
      <c r="F2000" s="150">
        <v>0</v>
      </c>
      <c r="G2000" s="150">
        <v>0</v>
      </c>
      <c r="H2000" s="150">
        <v>0</v>
      </c>
      <c r="I2000" s="208">
        <f t="shared" si="33"/>
        <v>629.07000000000005</v>
      </c>
      <c r="J2000" s="163" t="str">
        <f>VLOOKUP($C2000,'CEDARS School FRPL'!$C$4:$F$2348,4,FALSE)</f>
        <v>Yes</v>
      </c>
      <c r="K2000" s="132"/>
      <c r="L2000" s="132"/>
      <c r="M2000" s="141">
        <f>VLOOKUP($C2000,'CEDARS School FRPL'!$C$4:$F$2348,3,FALSE)</f>
        <v>0.77810000000000001</v>
      </c>
      <c r="O2000" s="199"/>
      <c r="P2000" s="200"/>
    </row>
    <row r="2001" spans="1:16">
      <c r="A2001" s="112" t="s">
        <v>2451</v>
      </c>
      <c r="B2001" s="112" t="s">
        <v>3084</v>
      </c>
      <c r="C2001" s="106">
        <v>2940</v>
      </c>
      <c r="D2001" s="106" t="s">
        <v>1368</v>
      </c>
      <c r="E2001" s="150">
        <v>363.03</v>
      </c>
      <c r="F2001" s="150">
        <v>0</v>
      </c>
      <c r="G2001" s="150">
        <v>0</v>
      </c>
      <c r="H2001" s="150">
        <v>0</v>
      </c>
      <c r="I2001" s="208">
        <f t="shared" si="33"/>
        <v>363.03</v>
      </c>
      <c r="J2001" s="163" t="str">
        <f>VLOOKUP($C2001,'CEDARS School FRPL'!$C$4:$F$2348,4,FALSE)</f>
        <v>Yes</v>
      </c>
      <c r="K2001" s="140"/>
      <c r="L2001" s="140"/>
      <c r="M2001" s="141">
        <f>VLOOKUP($C2001,'CEDARS School FRPL'!$C$4:$F$2348,3,FALSE)</f>
        <v>0.75</v>
      </c>
      <c r="O2001" s="199"/>
      <c r="P2001" s="200"/>
    </row>
    <row r="2002" spans="1:16">
      <c r="A2002" s="112" t="s">
        <v>2451</v>
      </c>
      <c r="B2002" s="112" t="s">
        <v>3084</v>
      </c>
      <c r="C2002" s="106">
        <v>3054</v>
      </c>
      <c r="D2002" s="106" t="s">
        <v>1371</v>
      </c>
      <c r="E2002" s="150">
        <v>754.09</v>
      </c>
      <c r="F2002" s="150">
        <v>0</v>
      </c>
      <c r="G2002" s="150">
        <v>0</v>
      </c>
      <c r="H2002" s="150">
        <v>0</v>
      </c>
      <c r="I2002" s="208">
        <f t="shared" si="33"/>
        <v>754.09</v>
      </c>
      <c r="J2002" s="163" t="str">
        <f>VLOOKUP($C2002,'CEDARS School FRPL'!$C$4:$F$2348,4,FALSE)</f>
        <v>Yes</v>
      </c>
      <c r="K2002" s="140"/>
      <c r="L2002" s="140"/>
      <c r="M2002" s="141">
        <f>VLOOKUP($C2002,'CEDARS School FRPL'!$C$4:$F$2348,3,FALSE)</f>
        <v>0.7419</v>
      </c>
      <c r="O2002" s="199"/>
      <c r="P2002" s="200"/>
    </row>
    <row r="2003" spans="1:16">
      <c r="A2003" s="112" t="s">
        <v>2451</v>
      </c>
      <c r="B2003" s="112" t="s">
        <v>3084</v>
      </c>
      <c r="C2003" s="106">
        <v>3449</v>
      </c>
      <c r="D2003" s="106" t="s">
        <v>1378</v>
      </c>
      <c r="E2003" s="150">
        <v>361.6</v>
      </c>
      <c r="F2003" s="150">
        <v>0</v>
      </c>
      <c r="G2003" s="150">
        <v>0</v>
      </c>
      <c r="H2003" s="150">
        <v>0</v>
      </c>
      <c r="I2003" s="208">
        <f t="shared" si="33"/>
        <v>361.6</v>
      </c>
      <c r="J2003" s="163" t="str">
        <f>VLOOKUP($C2003,'CEDARS School FRPL'!$C$4:$F$2348,4,FALSE)</f>
        <v>Yes</v>
      </c>
      <c r="K2003" s="140"/>
      <c r="L2003" s="140"/>
      <c r="M2003" s="141">
        <f>VLOOKUP($C2003,'CEDARS School FRPL'!$C$4:$F$2348,3,FALSE)</f>
        <v>0.72629999999999995</v>
      </c>
      <c r="O2003" s="199"/>
      <c r="P2003" s="200"/>
    </row>
    <row r="2004" spans="1:16">
      <c r="A2004" s="112" t="s">
        <v>2451</v>
      </c>
      <c r="B2004" s="112" t="s">
        <v>3084</v>
      </c>
      <c r="C2004" s="106">
        <v>2094</v>
      </c>
      <c r="D2004" s="106" t="s">
        <v>1341</v>
      </c>
      <c r="E2004" s="150">
        <v>497.6</v>
      </c>
      <c r="F2004" s="150">
        <v>0</v>
      </c>
      <c r="G2004" s="150">
        <v>0</v>
      </c>
      <c r="H2004" s="150">
        <v>0</v>
      </c>
      <c r="I2004" s="208">
        <f t="shared" si="33"/>
        <v>497.6</v>
      </c>
      <c r="J2004" s="163" t="str">
        <f>VLOOKUP($C2004,'CEDARS School FRPL'!$C$4:$F$2348,4,FALSE)</f>
        <v>Yes</v>
      </c>
      <c r="K2004" s="140"/>
      <c r="L2004" s="140"/>
      <c r="M2004" s="141">
        <f>VLOOKUP($C2004,'CEDARS School FRPL'!$C$4:$F$2348,3,FALSE)</f>
        <v>0.75019999999999998</v>
      </c>
      <c r="O2004" s="199"/>
      <c r="P2004" s="200"/>
    </row>
    <row r="2005" spans="1:16">
      <c r="A2005" s="112" t="s">
        <v>2451</v>
      </c>
      <c r="B2005" s="112" t="s">
        <v>3084</v>
      </c>
      <c r="C2005" s="106">
        <v>3646</v>
      </c>
      <c r="D2005" s="106" t="s">
        <v>1382</v>
      </c>
      <c r="E2005" s="150">
        <v>410.4</v>
      </c>
      <c r="F2005" s="150">
        <v>0</v>
      </c>
      <c r="G2005" s="150">
        <v>0</v>
      </c>
      <c r="H2005" s="150">
        <v>0</v>
      </c>
      <c r="I2005" s="208">
        <f t="shared" si="33"/>
        <v>410.4</v>
      </c>
      <c r="J2005" s="163" t="str">
        <f>VLOOKUP($C2005,'CEDARS School FRPL'!$C$4:$F$2348,4,FALSE)</f>
        <v>Yes</v>
      </c>
      <c r="K2005" s="140"/>
      <c r="L2005" s="140"/>
      <c r="M2005" s="141">
        <f>VLOOKUP($C2005,'CEDARS School FRPL'!$C$4:$F$2348,3,FALSE)</f>
        <v>0.73240000000000005</v>
      </c>
      <c r="O2005" s="199"/>
      <c r="P2005" s="200"/>
    </row>
    <row r="2006" spans="1:16">
      <c r="A2006" s="112" t="s">
        <v>2451</v>
      </c>
      <c r="B2006" s="112" t="s">
        <v>3084</v>
      </c>
      <c r="C2006" s="106">
        <v>2872</v>
      </c>
      <c r="D2006" s="106" t="s">
        <v>1364</v>
      </c>
      <c r="E2006" s="150">
        <v>380.62</v>
      </c>
      <c r="F2006" s="150">
        <v>0</v>
      </c>
      <c r="G2006" s="150">
        <v>0</v>
      </c>
      <c r="H2006" s="150">
        <v>0</v>
      </c>
      <c r="I2006" s="208">
        <f t="shared" si="33"/>
        <v>380.62</v>
      </c>
      <c r="J2006" s="163" t="str">
        <f>VLOOKUP($C2006,'CEDARS School FRPL'!$C$4:$F$2348,4,FALSE)</f>
        <v>No</v>
      </c>
      <c r="K2006" s="140"/>
      <c r="L2006" s="140"/>
      <c r="M2006" s="141">
        <f>VLOOKUP($C2006,'CEDARS School FRPL'!$C$4:$F$2348,3,FALSE)</f>
        <v>0.1694</v>
      </c>
      <c r="O2006" s="199"/>
      <c r="P2006" s="200"/>
    </row>
    <row r="2007" spans="1:16">
      <c r="A2007" s="112" t="s">
        <v>2451</v>
      </c>
      <c r="B2007" s="112" t="s">
        <v>3084</v>
      </c>
      <c r="C2007" s="106">
        <v>3397</v>
      </c>
      <c r="D2007" s="106" t="s">
        <v>1375</v>
      </c>
      <c r="E2007" s="150">
        <v>244.5</v>
      </c>
      <c r="F2007" s="150">
        <v>0</v>
      </c>
      <c r="G2007" s="150">
        <v>0</v>
      </c>
      <c r="H2007" s="150">
        <v>0</v>
      </c>
      <c r="I2007" s="208">
        <f t="shared" si="33"/>
        <v>244.5</v>
      </c>
      <c r="J2007" s="163" t="str">
        <f>VLOOKUP($C2007,'CEDARS School FRPL'!$C$4:$F$2348,4,FALSE)</f>
        <v>No</v>
      </c>
      <c r="K2007" s="140"/>
      <c r="L2007" s="140"/>
      <c r="M2007" s="141">
        <f>VLOOKUP($C2007,'CEDARS School FRPL'!$C$4:$F$2348,3,FALSE)</f>
        <v>0.4486</v>
      </c>
      <c r="O2007" s="199"/>
      <c r="P2007" s="200"/>
    </row>
    <row r="2008" spans="1:16">
      <c r="A2008" s="112" t="s">
        <v>2451</v>
      </c>
      <c r="B2008" s="112" t="s">
        <v>3084</v>
      </c>
      <c r="C2008" s="106">
        <v>5627</v>
      </c>
      <c r="D2008" s="106" t="s">
        <v>3291</v>
      </c>
      <c r="E2008" s="150">
        <v>143.16</v>
      </c>
      <c r="F2008" s="150">
        <v>0</v>
      </c>
      <c r="G2008" s="150">
        <v>0</v>
      </c>
      <c r="H2008" s="150">
        <v>0</v>
      </c>
      <c r="I2008" s="208">
        <f t="shared" si="33"/>
        <v>143.16</v>
      </c>
      <c r="J2008" s="163" t="str">
        <f>VLOOKUP($C2008,'CEDARS School FRPL'!$C$4:$F$2348,4,FALSE)</f>
        <v>No</v>
      </c>
      <c r="K2008" s="140"/>
      <c r="L2008" s="140"/>
      <c r="M2008" s="141">
        <f>VLOOKUP($C2008,'CEDARS School FRPL'!$C$4:$F$2348,3,FALSE)</f>
        <v>0.38669999999999999</v>
      </c>
      <c r="O2008" s="199"/>
      <c r="P2008" s="200"/>
    </row>
    <row r="2009" spans="1:16">
      <c r="A2009" s="112" t="s">
        <v>2451</v>
      </c>
      <c r="B2009" s="112" t="s">
        <v>3084</v>
      </c>
      <c r="C2009" s="106">
        <v>1585</v>
      </c>
      <c r="D2009" s="106" t="s">
        <v>2764</v>
      </c>
      <c r="E2009" s="150">
        <v>59.92</v>
      </c>
      <c r="F2009" s="150">
        <v>0</v>
      </c>
      <c r="G2009" s="150">
        <v>0</v>
      </c>
      <c r="H2009" s="150">
        <v>0</v>
      </c>
      <c r="I2009" s="208">
        <f t="shared" si="33"/>
        <v>59.92</v>
      </c>
      <c r="J2009" s="163" t="str">
        <f>VLOOKUP($C2009,'CEDARS School FRPL'!$C$4:$F$2348,4,FALSE)</f>
        <v>Yes</v>
      </c>
      <c r="K2009" s="140"/>
      <c r="L2009" s="140"/>
      <c r="M2009" s="141">
        <f>VLOOKUP($C2009,'CEDARS School FRPL'!$C$4:$F$2348,3,FALSE)</f>
        <v>0.61350000000000005</v>
      </c>
      <c r="O2009" s="199"/>
      <c r="P2009" s="200"/>
    </row>
    <row r="2010" spans="1:16">
      <c r="A2010" s="112" t="s">
        <v>2451</v>
      </c>
      <c r="B2010" s="112" t="s">
        <v>3084</v>
      </c>
      <c r="C2010" s="106">
        <v>4537</v>
      </c>
      <c r="D2010" s="106" t="s">
        <v>1386</v>
      </c>
      <c r="E2010" s="150">
        <v>409.1</v>
      </c>
      <c r="F2010" s="150">
        <v>0</v>
      </c>
      <c r="G2010" s="150">
        <v>0</v>
      </c>
      <c r="H2010" s="150">
        <v>0</v>
      </c>
      <c r="I2010" s="208">
        <f t="shared" si="33"/>
        <v>409.1</v>
      </c>
      <c r="J2010" s="163" t="str">
        <f>VLOOKUP($C2010,'CEDARS School FRPL'!$C$4:$F$2348,4,FALSE)</f>
        <v>No</v>
      </c>
      <c r="K2010" s="140"/>
      <c r="L2010" s="140"/>
      <c r="M2010" s="141">
        <f>VLOOKUP($C2010,'CEDARS School FRPL'!$C$4:$F$2348,3,FALSE)</f>
        <v>0.3412</v>
      </c>
      <c r="O2010" s="199"/>
      <c r="P2010" s="200"/>
    </row>
    <row r="2011" spans="1:16">
      <c r="A2011" s="112" t="s">
        <v>2451</v>
      </c>
      <c r="B2011" s="112" t="s">
        <v>3084</v>
      </c>
      <c r="C2011" s="106">
        <v>2939</v>
      </c>
      <c r="D2011" s="106" t="s">
        <v>1367</v>
      </c>
      <c r="E2011" s="150">
        <v>362.6</v>
      </c>
      <c r="F2011" s="150">
        <v>0</v>
      </c>
      <c r="G2011" s="150">
        <v>0</v>
      </c>
      <c r="H2011" s="150">
        <v>0</v>
      </c>
      <c r="I2011" s="208">
        <f t="shared" si="33"/>
        <v>362.6</v>
      </c>
      <c r="J2011" s="163" t="str">
        <f>VLOOKUP($C2011,'CEDARS School FRPL'!$C$4:$F$2348,4,FALSE)</f>
        <v>Yes</v>
      </c>
      <c r="K2011" s="140"/>
      <c r="L2011" s="140"/>
      <c r="M2011" s="141">
        <f>VLOOKUP($C2011,'CEDARS School FRPL'!$C$4:$F$2348,3,FALSE)</f>
        <v>0.64680000000000004</v>
      </c>
      <c r="O2011" s="199"/>
      <c r="P2011" s="200"/>
    </row>
    <row r="2012" spans="1:16">
      <c r="A2012" s="112" t="s">
        <v>2451</v>
      </c>
      <c r="B2012" s="112" t="s">
        <v>3084</v>
      </c>
      <c r="C2012" s="106">
        <v>2747</v>
      </c>
      <c r="D2012" s="106" t="s">
        <v>1358</v>
      </c>
      <c r="E2012" s="150">
        <v>232.5</v>
      </c>
      <c r="F2012" s="150">
        <v>0</v>
      </c>
      <c r="G2012" s="150">
        <v>0</v>
      </c>
      <c r="H2012" s="150">
        <v>0</v>
      </c>
      <c r="I2012" s="208">
        <f t="shared" si="33"/>
        <v>232.5</v>
      </c>
      <c r="J2012" s="163" t="str">
        <f>VLOOKUP($C2012,'CEDARS School FRPL'!$C$4:$F$2348,4,FALSE)</f>
        <v>No</v>
      </c>
      <c r="K2012" s="140"/>
      <c r="L2012" s="140"/>
      <c r="M2012" s="141">
        <f>VLOOKUP($C2012,'CEDARS School FRPL'!$C$4:$F$2348,3,FALSE)</f>
        <v>0.43940000000000001</v>
      </c>
      <c r="O2012" s="199"/>
      <c r="P2012" s="200"/>
    </row>
    <row r="2013" spans="1:16">
      <c r="A2013" s="112" t="s">
        <v>2451</v>
      </c>
      <c r="B2013" s="112" t="s">
        <v>3084</v>
      </c>
      <c r="C2013" s="106">
        <v>2871</v>
      </c>
      <c r="D2013" s="106" t="s">
        <v>1363</v>
      </c>
      <c r="E2013" s="150">
        <v>383.1</v>
      </c>
      <c r="F2013" s="150">
        <v>0</v>
      </c>
      <c r="G2013" s="150">
        <v>0</v>
      </c>
      <c r="H2013" s="150">
        <v>0</v>
      </c>
      <c r="I2013" s="208">
        <f t="shared" si="33"/>
        <v>383.1</v>
      </c>
      <c r="J2013" s="163" t="str">
        <f>VLOOKUP($C2013,'CEDARS School FRPL'!$C$4:$F$2348,4,FALSE)</f>
        <v>Yes</v>
      </c>
      <c r="K2013" s="140"/>
      <c r="L2013" s="140"/>
      <c r="M2013" s="141">
        <f>VLOOKUP($C2013,'CEDARS School FRPL'!$C$4:$F$2348,3,FALSE)</f>
        <v>0.74609999999999999</v>
      </c>
      <c r="O2013" s="199"/>
      <c r="P2013" s="200"/>
    </row>
    <row r="2014" spans="1:16">
      <c r="A2014" s="112" t="s">
        <v>2451</v>
      </c>
      <c r="B2014" s="112" t="s">
        <v>3084</v>
      </c>
      <c r="C2014" s="106">
        <v>2772</v>
      </c>
      <c r="D2014" s="106" t="s">
        <v>1360</v>
      </c>
      <c r="E2014" s="150">
        <v>345.52</v>
      </c>
      <c r="F2014" s="150">
        <v>0</v>
      </c>
      <c r="G2014" s="150">
        <v>0</v>
      </c>
      <c r="H2014" s="150">
        <v>0</v>
      </c>
      <c r="I2014" s="208">
        <f t="shared" si="33"/>
        <v>345.52</v>
      </c>
      <c r="J2014" s="163" t="str">
        <f>VLOOKUP($C2014,'CEDARS School FRPL'!$C$4:$F$2348,4,FALSE)</f>
        <v>Yes</v>
      </c>
      <c r="K2014" s="140"/>
      <c r="L2014" s="140"/>
      <c r="M2014" s="141">
        <f>VLOOKUP($C2014,'CEDARS School FRPL'!$C$4:$F$2348,3,FALSE)</f>
        <v>0.64339999999999997</v>
      </c>
      <c r="O2014" s="199"/>
      <c r="P2014" s="200"/>
    </row>
    <row r="2015" spans="1:16">
      <c r="A2015" s="112" t="s">
        <v>2451</v>
      </c>
      <c r="B2015" s="112" t="s">
        <v>3084</v>
      </c>
      <c r="C2015" s="106">
        <v>2167</v>
      </c>
      <c r="D2015" s="106" t="s">
        <v>1344</v>
      </c>
      <c r="E2015" s="150">
        <v>276.7</v>
      </c>
      <c r="F2015" s="150">
        <v>0</v>
      </c>
      <c r="G2015" s="150">
        <v>0</v>
      </c>
      <c r="H2015" s="150">
        <v>0</v>
      </c>
      <c r="I2015" s="208">
        <f t="shared" si="33"/>
        <v>276.7</v>
      </c>
      <c r="J2015" s="163" t="str">
        <f>VLOOKUP($C2015,'CEDARS School FRPL'!$C$4:$F$2348,4,FALSE)</f>
        <v>Yes</v>
      </c>
      <c r="K2015" s="140"/>
      <c r="L2015" s="140"/>
      <c r="M2015" s="141">
        <f>VLOOKUP($C2015,'CEDARS School FRPL'!$C$4:$F$2348,3,FALSE)</f>
        <v>0.70699999999999996</v>
      </c>
      <c r="O2015" s="199"/>
      <c r="P2015" s="200"/>
    </row>
    <row r="2016" spans="1:16">
      <c r="A2016" s="112" t="s">
        <v>2451</v>
      </c>
      <c r="B2016" s="112" t="s">
        <v>3084</v>
      </c>
      <c r="C2016" s="106">
        <v>5170</v>
      </c>
      <c r="D2016" s="106" t="s">
        <v>1390</v>
      </c>
      <c r="E2016" s="150">
        <v>698.1</v>
      </c>
      <c r="F2016" s="150">
        <v>0</v>
      </c>
      <c r="G2016" s="150">
        <v>0</v>
      </c>
      <c r="H2016" s="150">
        <v>0</v>
      </c>
      <c r="I2016" s="208">
        <f t="shared" si="33"/>
        <v>698.1</v>
      </c>
      <c r="J2016" s="163" t="str">
        <f>VLOOKUP($C2016,'CEDARS School FRPL'!$C$4:$F$2348,4,FALSE)</f>
        <v>Yes</v>
      </c>
      <c r="K2016" s="140"/>
      <c r="L2016" s="140"/>
      <c r="M2016" s="141">
        <f>VLOOKUP($C2016,'CEDARS School FRPL'!$C$4:$F$2348,3,FALSE)</f>
        <v>0.84140000000000004</v>
      </c>
      <c r="O2016" s="199"/>
      <c r="P2016" s="200"/>
    </row>
    <row r="2017" spans="1:16">
      <c r="A2017" s="112" t="s">
        <v>2451</v>
      </c>
      <c r="B2017" s="112" t="s">
        <v>3084</v>
      </c>
      <c r="C2017" s="106">
        <v>3880</v>
      </c>
      <c r="D2017" s="106" t="s">
        <v>1383</v>
      </c>
      <c r="E2017" s="150">
        <v>555.54999999999995</v>
      </c>
      <c r="F2017" s="150">
        <v>27</v>
      </c>
      <c r="G2017" s="150">
        <v>0</v>
      </c>
      <c r="H2017" s="150">
        <v>0</v>
      </c>
      <c r="I2017" s="208">
        <f t="shared" si="33"/>
        <v>582.54999999999995</v>
      </c>
      <c r="J2017" s="163" t="str">
        <f>VLOOKUP($C2017,'CEDARS School FRPL'!$C$4:$F$2348,4,FALSE)</f>
        <v>Yes</v>
      </c>
      <c r="K2017" s="140"/>
      <c r="L2017" s="140"/>
      <c r="M2017" s="141">
        <f>VLOOKUP($C2017,'CEDARS School FRPL'!$C$4:$F$2348,3,FALSE)</f>
        <v>0.71609999999999996</v>
      </c>
      <c r="O2017" s="199"/>
      <c r="P2017" s="200"/>
    </row>
    <row r="2018" spans="1:16">
      <c r="A2018" s="112" t="s">
        <v>2451</v>
      </c>
      <c r="B2018" s="112" t="s">
        <v>3084</v>
      </c>
      <c r="C2018" s="106">
        <v>2148</v>
      </c>
      <c r="D2018" s="106" t="s">
        <v>1343</v>
      </c>
      <c r="E2018" s="150">
        <v>260.7</v>
      </c>
      <c r="F2018" s="150">
        <v>0</v>
      </c>
      <c r="G2018" s="150">
        <v>0</v>
      </c>
      <c r="H2018" s="150">
        <v>0</v>
      </c>
      <c r="I2018" s="208">
        <f t="shared" si="33"/>
        <v>260.7</v>
      </c>
      <c r="J2018" s="163" t="str">
        <f>VLOOKUP($C2018,'CEDARS School FRPL'!$C$4:$F$2348,4,FALSE)</f>
        <v>Yes</v>
      </c>
      <c r="K2018" s="140"/>
      <c r="L2018" s="140"/>
      <c r="M2018" s="141">
        <f>VLOOKUP($C2018,'CEDARS School FRPL'!$C$4:$F$2348,3,FALSE)</f>
        <v>0.72319999999999995</v>
      </c>
      <c r="O2018" s="199"/>
      <c r="P2018" s="200"/>
    </row>
    <row r="2019" spans="1:16">
      <c r="A2019" s="112" t="s">
        <v>2451</v>
      </c>
      <c r="B2019" s="112" t="s">
        <v>3084</v>
      </c>
      <c r="C2019" s="106">
        <v>2746</v>
      </c>
      <c r="D2019" s="106" t="s">
        <v>1357</v>
      </c>
      <c r="E2019" s="150">
        <v>413.77</v>
      </c>
      <c r="F2019" s="150">
        <v>0</v>
      </c>
      <c r="G2019" s="150">
        <v>0</v>
      </c>
      <c r="H2019" s="150">
        <v>0</v>
      </c>
      <c r="I2019" s="208">
        <f t="shared" si="33"/>
        <v>413.77</v>
      </c>
      <c r="J2019" s="163" t="str">
        <f>VLOOKUP($C2019,'CEDARS School FRPL'!$C$4:$F$2348,4,FALSE)</f>
        <v>No</v>
      </c>
      <c r="K2019" s="140"/>
      <c r="L2019" s="140"/>
      <c r="M2019" s="141">
        <f>VLOOKUP($C2019,'CEDARS School FRPL'!$C$4:$F$2348,3,FALSE)</f>
        <v>0.39090000000000003</v>
      </c>
      <c r="O2019" s="199"/>
      <c r="P2019" s="200"/>
    </row>
    <row r="2020" spans="1:16">
      <c r="A2020" s="112" t="s">
        <v>2451</v>
      </c>
      <c r="B2020" s="112" t="s">
        <v>3084</v>
      </c>
      <c r="C2020" s="106">
        <v>3053</v>
      </c>
      <c r="D2020" s="106" t="s">
        <v>1370</v>
      </c>
      <c r="E2020" s="150">
        <v>311.05</v>
      </c>
      <c r="F2020" s="150">
        <v>0</v>
      </c>
      <c r="G2020" s="150">
        <v>0</v>
      </c>
      <c r="H2020" s="150">
        <v>0</v>
      </c>
      <c r="I2020" s="208">
        <f t="shared" si="33"/>
        <v>311.05</v>
      </c>
      <c r="J2020" s="163" t="str">
        <f>VLOOKUP($C2020,'CEDARS School FRPL'!$C$4:$F$2348,4,FALSE)</f>
        <v>No</v>
      </c>
      <c r="K2020" s="140"/>
      <c r="L2020" s="140"/>
      <c r="M2020" s="141">
        <f>VLOOKUP($C2020,'CEDARS School FRPL'!$C$4:$F$2348,3,FALSE)</f>
        <v>0.30330000000000001</v>
      </c>
      <c r="O2020" s="199"/>
      <c r="P2020" s="200"/>
    </row>
    <row r="2021" spans="1:16">
      <c r="A2021" s="112" t="s">
        <v>2451</v>
      </c>
      <c r="B2021" s="112" t="s">
        <v>3084</v>
      </c>
      <c r="C2021" s="106">
        <v>2377</v>
      </c>
      <c r="D2021" s="106" t="s">
        <v>1356</v>
      </c>
      <c r="E2021" s="150">
        <v>542.4</v>
      </c>
      <c r="F2021" s="150">
        <v>0</v>
      </c>
      <c r="G2021" s="150">
        <v>0</v>
      </c>
      <c r="H2021" s="150">
        <v>0</v>
      </c>
      <c r="I2021" s="208">
        <f t="shared" si="33"/>
        <v>542.4</v>
      </c>
      <c r="J2021" s="163" t="str">
        <f>VLOOKUP($C2021,'CEDARS School FRPL'!$C$4:$F$2348,4,FALSE)</f>
        <v>Yes</v>
      </c>
      <c r="K2021" s="140"/>
      <c r="L2021" s="140"/>
      <c r="M2021" s="141">
        <f>VLOOKUP($C2021,'CEDARS School FRPL'!$C$4:$F$2348,3,FALSE)</f>
        <v>0.79279999999999995</v>
      </c>
      <c r="O2021" s="199"/>
      <c r="P2021" s="200"/>
    </row>
    <row r="2022" spans="1:16">
      <c r="A2022" s="112" t="s">
        <v>2451</v>
      </c>
      <c r="B2022" s="112" t="s">
        <v>3084</v>
      </c>
      <c r="C2022" s="106">
        <v>5066</v>
      </c>
      <c r="D2022" s="106" t="s">
        <v>1388</v>
      </c>
      <c r="E2022" s="150">
        <v>440.4</v>
      </c>
      <c r="F2022" s="150">
        <v>0</v>
      </c>
      <c r="G2022" s="150">
        <v>0</v>
      </c>
      <c r="H2022" s="150">
        <v>0</v>
      </c>
      <c r="I2022" s="208">
        <f t="shared" si="33"/>
        <v>440.4</v>
      </c>
      <c r="J2022" s="163" t="str">
        <f>VLOOKUP($C2022,'CEDARS School FRPL'!$C$4:$F$2348,4,FALSE)</f>
        <v>Yes</v>
      </c>
      <c r="K2022" s="140"/>
      <c r="L2022" s="140"/>
      <c r="M2022" s="141">
        <f>VLOOKUP($C2022,'CEDARS School FRPL'!$C$4:$F$2348,3,FALSE)</f>
        <v>0.73029999999999995</v>
      </c>
      <c r="O2022" s="199"/>
      <c r="P2022" s="200"/>
    </row>
    <row r="2023" spans="1:16">
      <c r="A2023" s="112" t="s">
        <v>2451</v>
      </c>
      <c r="B2023" s="112" t="s">
        <v>3084</v>
      </c>
      <c r="C2023" s="106">
        <v>5458</v>
      </c>
      <c r="D2023" s="106" t="s">
        <v>1391</v>
      </c>
      <c r="E2023" s="150">
        <v>375.76</v>
      </c>
      <c r="F2023" s="150">
        <v>9.2900000000000009</v>
      </c>
      <c r="G2023" s="150">
        <v>0</v>
      </c>
      <c r="H2023" s="150">
        <v>0</v>
      </c>
      <c r="I2023" s="208">
        <f t="shared" si="33"/>
        <v>385.05</v>
      </c>
      <c r="J2023" s="163" t="str">
        <f>VLOOKUP($C2023,'CEDARS School FRPL'!$C$4:$F$2348,4,FALSE)</f>
        <v>No</v>
      </c>
      <c r="K2023" s="140"/>
      <c r="L2023" s="140"/>
      <c r="M2023" s="141">
        <f>VLOOKUP($C2023,'CEDARS School FRPL'!$C$4:$F$2348,3,FALSE)</f>
        <v>0.37959999999999999</v>
      </c>
      <c r="O2023" s="199"/>
      <c r="P2023" s="200"/>
    </row>
    <row r="2024" spans="1:16">
      <c r="A2024" s="112" t="s">
        <v>2451</v>
      </c>
      <c r="B2024" s="112" t="s">
        <v>3084</v>
      </c>
      <c r="C2024" s="106">
        <v>2338</v>
      </c>
      <c r="D2024" s="106" t="s">
        <v>1352</v>
      </c>
      <c r="E2024" s="150">
        <v>596.54999999999995</v>
      </c>
      <c r="F2024" s="150">
        <v>0</v>
      </c>
      <c r="G2024" s="150">
        <v>0</v>
      </c>
      <c r="H2024" s="150">
        <v>0</v>
      </c>
      <c r="I2024" s="208">
        <f t="shared" si="33"/>
        <v>596.54999999999995</v>
      </c>
      <c r="J2024" s="163" t="str">
        <f>VLOOKUP($C2024,'CEDARS School FRPL'!$C$4:$F$2348,4,FALSE)</f>
        <v>Yes</v>
      </c>
      <c r="K2024" s="140"/>
      <c r="L2024" s="140"/>
      <c r="M2024" s="141">
        <f>VLOOKUP($C2024,'CEDARS School FRPL'!$C$4:$F$2348,3,FALSE)</f>
        <v>0.61799999999999999</v>
      </c>
      <c r="O2024" s="199"/>
      <c r="P2024" s="200"/>
    </row>
    <row r="2025" spans="1:16">
      <c r="A2025" s="112" t="s">
        <v>2451</v>
      </c>
      <c r="B2025" s="112" t="s">
        <v>3084</v>
      </c>
      <c r="C2025" s="106">
        <v>2103</v>
      </c>
      <c r="D2025" s="106" t="s">
        <v>1342</v>
      </c>
      <c r="E2025" s="150">
        <v>297.7</v>
      </c>
      <c r="F2025" s="150">
        <v>0</v>
      </c>
      <c r="G2025" s="150">
        <v>0</v>
      </c>
      <c r="H2025" s="150">
        <v>0</v>
      </c>
      <c r="I2025" s="208">
        <f t="shared" si="33"/>
        <v>297.7</v>
      </c>
      <c r="J2025" s="163" t="str">
        <f>VLOOKUP($C2025,'CEDARS School FRPL'!$C$4:$F$2348,4,FALSE)</f>
        <v>No</v>
      </c>
      <c r="K2025" s="140"/>
      <c r="L2025" s="140"/>
      <c r="M2025" s="141">
        <f>VLOOKUP($C2025,'CEDARS School FRPL'!$C$4:$F$2348,3,FALSE)</f>
        <v>0.42670000000000002</v>
      </c>
      <c r="O2025" s="199"/>
      <c r="P2025" s="200"/>
    </row>
    <row r="2026" spans="1:16">
      <c r="A2026" s="112" t="s">
        <v>2451</v>
      </c>
      <c r="B2026" s="112" t="s">
        <v>3084</v>
      </c>
      <c r="C2026" s="106">
        <v>2036</v>
      </c>
      <c r="D2026" s="106" t="s">
        <v>1339</v>
      </c>
      <c r="E2026" s="150">
        <v>262.62</v>
      </c>
      <c r="F2026" s="150">
        <v>0</v>
      </c>
      <c r="G2026" s="150">
        <v>0</v>
      </c>
      <c r="H2026" s="150">
        <v>0</v>
      </c>
      <c r="I2026" s="208">
        <f t="shared" si="33"/>
        <v>262.62</v>
      </c>
      <c r="J2026" s="163" t="str">
        <f>VLOOKUP($C2026,'CEDARS School FRPL'!$C$4:$F$2348,4,FALSE)</f>
        <v>Yes</v>
      </c>
      <c r="K2026" s="140"/>
      <c r="L2026" s="140"/>
      <c r="M2026" s="141">
        <f>VLOOKUP($C2026,'CEDARS School FRPL'!$C$4:$F$2348,3,FALSE)</f>
        <v>0.7137</v>
      </c>
      <c r="O2026" s="199"/>
      <c r="P2026" s="200"/>
    </row>
    <row r="2027" spans="1:16">
      <c r="A2027" s="112" t="s">
        <v>2451</v>
      </c>
      <c r="B2027" s="112" t="s">
        <v>3084</v>
      </c>
      <c r="C2027" s="106">
        <v>2215</v>
      </c>
      <c r="D2027" s="106" t="s">
        <v>1347</v>
      </c>
      <c r="E2027" s="150">
        <v>1573.26</v>
      </c>
      <c r="F2027" s="150">
        <v>39.68</v>
      </c>
      <c r="G2027" s="150">
        <v>0</v>
      </c>
      <c r="H2027" s="150">
        <v>0</v>
      </c>
      <c r="I2027" s="208">
        <f t="shared" si="33"/>
        <v>1612.94</v>
      </c>
      <c r="J2027" s="163" t="str">
        <f>VLOOKUP($C2027,'CEDARS School FRPL'!$C$4:$F$2348,4,FALSE)</f>
        <v>Yes</v>
      </c>
      <c r="K2027" s="140"/>
      <c r="L2027" s="140"/>
      <c r="M2027" s="141">
        <f>VLOOKUP($C2027,'CEDARS School FRPL'!$C$4:$F$2348,3,FALSE)</f>
        <v>0.75429999999999997</v>
      </c>
      <c r="O2027" s="199"/>
      <c r="P2027" s="200"/>
    </row>
    <row r="2028" spans="1:16">
      <c r="A2028" s="112" t="s">
        <v>2451</v>
      </c>
      <c r="B2028" s="112" t="s">
        <v>3084</v>
      </c>
      <c r="C2028" s="106">
        <v>2771</v>
      </c>
      <c r="D2028" s="106" t="s">
        <v>1359</v>
      </c>
      <c r="E2028" s="150">
        <v>362.9</v>
      </c>
      <c r="F2028" s="150">
        <v>0</v>
      </c>
      <c r="G2028" s="150">
        <v>0</v>
      </c>
      <c r="H2028" s="150">
        <v>0</v>
      </c>
      <c r="I2028" s="208">
        <f t="shared" si="33"/>
        <v>362.9</v>
      </c>
      <c r="J2028" s="163" t="str">
        <f>VLOOKUP($C2028,'CEDARS School FRPL'!$C$4:$F$2348,4,FALSE)</f>
        <v>Yes</v>
      </c>
      <c r="K2028" s="140"/>
      <c r="L2028" s="140"/>
      <c r="M2028" s="141">
        <f>VLOOKUP($C2028,'CEDARS School FRPL'!$C$4:$F$2348,3,FALSE)</f>
        <v>0.84689999999999999</v>
      </c>
      <c r="O2028" s="199"/>
      <c r="P2028" s="200"/>
    </row>
    <row r="2029" spans="1:16">
      <c r="A2029" s="112" t="s">
        <v>2451</v>
      </c>
      <c r="B2029" s="112" t="s">
        <v>3084</v>
      </c>
      <c r="C2029" s="106">
        <v>2805</v>
      </c>
      <c r="D2029" s="106" t="s">
        <v>1361</v>
      </c>
      <c r="E2029" s="150">
        <v>359.6</v>
      </c>
      <c r="F2029" s="150">
        <v>0</v>
      </c>
      <c r="G2029" s="150">
        <v>0</v>
      </c>
      <c r="H2029" s="150">
        <v>0</v>
      </c>
      <c r="I2029" s="208">
        <f t="shared" si="33"/>
        <v>359.6</v>
      </c>
      <c r="J2029" s="163" t="str">
        <f>VLOOKUP($C2029,'CEDARS School FRPL'!$C$4:$F$2348,4,FALSE)</f>
        <v>No</v>
      </c>
      <c r="K2029" s="140"/>
      <c r="L2029" s="140"/>
      <c r="M2029" s="141">
        <f>VLOOKUP($C2029,'CEDARS School FRPL'!$C$4:$F$2348,3,FALSE)</f>
        <v>0.1794</v>
      </c>
      <c r="O2029" s="199"/>
      <c r="P2029" s="200"/>
    </row>
    <row r="2030" spans="1:16">
      <c r="A2030" s="112" t="s">
        <v>2451</v>
      </c>
      <c r="B2030" s="112" t="s">
        <v>3084</v>
      </c>
      <c r="C2030" s="106">
        <v>2336</v>
      </c>
      <c r="D2030" s="106" t="s">
        <v>1351</v>
      </c>
      <c r="E2030" s="150">
        <v>349.04</v>
      </c>
      <c r="F2030" s="150">
        <v>0</v>
      </c>
      <c r="G2030" s="150">
        <v>0</v>
      </c>
      <c r="H2030" s="150">
        <v>0</v>
      </c>
      <c r="I2030" s="208">
        <f t="shared" si="33"/>
        <v>349.04</v>
      </c>
      <c r="J2030" s="163" t="str">
        <f>VLOOKUP($C2030,'CEDARS School FRPL'!$C$4:$F$2348,4,FALSE)</f>
        <v>Yes</v>
      </c>
      <c r="K2030" s="140"/>
      <c r="L2030" s="140"/>
      <c r="M2030" s="141">
        <f>VLOOKUP($C2030,'CEDARS School FRPL'!$C$4:$F$2348,3,FALSE)</f>
        <v>0.6966</v>
      </c>
      <c r="O2030" s="199"/>
      <c r="P2030" s="200"/>
    </row>
    <row r="2031" spans="1:16">
      <c r="A2031" s="112" t="s">
        <v>2451</v>
      </c>
      <c r="B2031" s="112" t="s">
        <v>3084</v>
      </c>
      <c r="C2031" s="106">
        <v>2252</v>
      </c>
      <c r="D2031" s="106" t="s">
        <v>1349</v>
      </c>
      <c r="E2031" s="150">
        <v>408.4</v>
      </c>
      <c r="F2031" s="150">
        <v>0</v>
      </c>
      <c r="G2031" s="150">
        <v>0</v>
      </c>
      <c r="H2031" s="150">
        <v>0</v>
      </c>
      <c r="I2031" s="208">
        <f t="shared" si="33"/>
        <v>408.4</v>
      </c>
      <c r="J2031" s="163" t="str">
        <f>VLOOKUP($C2031,'CEDARS School FRPL'!$C$4:$F$2348,4,FALSE)</f>
        <v>Yes</v>
      </c>
      <c r="K2031" s="140"/>
      <c r="L2031" s="140"/>
      <c r="M2031" s="141">
        <f>VLOOKUP($C2031,'CEDARS School FRPL'!$C$4:$F$2348,3,FALSE)</f>
        <v>0.73729999999999996</v>
      </c>
      <c r="O2031" s="199"/>
      <c r="P2031" s="200"/>
    </row>
    <row r="2032" spans="1:16">
      <c r="A2032" s="112" t="s">
        <v>2451</v>
      </c>
      <c r="B2032" s="112" t="s">
        <v>3084</v>
      </c>
      <c r="C2032" s="106">
        <v>2941</v>
      </c>
      <c r="D2032" s="106" t="s">
        <v>1369</v>
      </c>
      <c r="E2032" s="150">
        <v>336.4</v>
      </c>
      <c r="F2032" s="150">
        <v>0</v>
      </c>
      <c r="G2032" s="150">
        <v>0</v>
      </c>
      <c r="H2032" s="150">
        <v>0</v>
      </c>
      <c r="I2032" s="208">
        <f t="shared" si="33"/>
        <v>336.4</v>
      </c>
      <c r="J2032" s="163" t="str">
        <f>VLOOKUP($C2032,'CEDARS School FRPL'!$C$4:$F$2348,4,FALSE)</f>
        <v>Yes</v>
      </c>
      <c r="K2032" s="140"/>
      <c r="L2032" s="140"/>
      <c r="M2032" s="141">
        <f>VLOOKUP($C2032,'CEDARS School FRPL'!$C$4:$F$2348,3,FALSE)</f>
        <v>0.68120000000000003</v>
      </c>
      <c r="O2032" s="199"/>
      <c r="P2032" s="200"/>
    </row>
    <row r="2033" spans="1:16">
      <c r="A2033" s="112" t="s">
        <v>2451</v>
      </c>
      <c r="B2033" s="112" t="s">
        <v>3084</v>
      </c>
      <c r="C2033" s="106">
        <v>2376</v>
      </c>
      <c r="D2033" s="106" t="s">
        <v>1355</v>
      </c>
      <c r="E2033" s="150">
        <v>791.21</v>
      </c>
      <c r="F2033" s="150">
        <v>0</v>
      </c>
      <c r="G2033" s="150">
        <v>0</v>
      </c>
      <c r="H2033" s="150">
        <v>0</v>
      </c>
      <c r="I2033" s="208">
        <f t="shared" si="33"/>
        <v>791.21</v>
      </c>
      <c r="J2033" s="163" t="str">
        <f>VLOOKUP($C2033,'CEDARS School FRPL'!$C$4:$F$2348,4,FALSE)</f>
        <v>No</v>
      </c>
      <c r="K2033" s="140"/>
      <c r="L2033" s="140"/>
      <c r="M2033" s="141">
        <f>VLOOKUP($C2033,'CEDARS School FRPL'!$C$4:$F$2348,3,FALSE)</f>
        <v>0.28449999999999998</v>
      </c>
      <c r="O2033" s="199"/>
      <c r="P2033" s="200"/>
    </row>
    <row r="2034" spans="1:16">
      <c r="A2034" s="112" t="s">
        <v>2451</v>
      </c>
      <c r="B2034" s="112" t="s">
        <v>3084</v>
      </c>
      <c r="C2034" s="106">
        <v>3453</v>
      </c>
      <c r="D2034" s="106" t="s">
        <v>1380</v>
      </c>
      <c r="E2034" s="150">
        <v>358</v>
      </c>
      <c r="F2034" s="150">
        <v>0</v>
      </c>
      <c r="G2034" s="150">
        <v>0</v>
      </c>
      <c r="H2034" s="150">
        <v>0</v>
      </c>
      <c r="I2034" s="208">
        <f t="shared" si="33"/>
        <v>358</v>
      </c>
      <c r="J2034" s="163" t="str">
        <f>VLOOKUP($C2034,'CEDARS School FRPL'!$C$4:$F$2348,4,FALSE)</f>
        <v>Yes</v>
      </c>
      <c r="K2034" s="140"/>
      <c r="L2034" s="140"/>
      <c r="M2034" s="141">
        <f>VLOOKUP($C2034,'CEDARS School FRPL'!$C$4:$F$2348,3,FALSE)</f>
        <v>0.84809999999999997</v>
      </c>
      <c r="O2034" s="199"/>
      <c r="P2034" s="200"/>
    </row>
    <row r="2035" spans="1:16">
      <c r="A2035" s="112" t="s">
        <v>2451</v>
      </c>
      <c r="B2035" s="112" t="s">
        <v>3084</v>
      </c>
      <c r="C2035" s="106">
        <v>3244</v>
      </c>
      <c r="D2035" s="106" t="s">
        <v>1373</v>
      </c>
      <c r="E2035" s="150">
        <v>650.44000000000005</v>
      </c>
      <c r="F2035" s="150">
        <v>0</v>
      </c>
      <c r="G2035" s="150">
        <v>0</v>
      </c>
      <c r="H2035" s="150">
        <v>0</v>
      </c>
      <c r="I2035" s="208">
        <f t="shared" si="33"/>
        <v>650.44000000000005</v>
      </c>
      <c r="J2035" s="163" t="str">
        <f>VLOOKUP($C2035,'CEDARS School FRPL'!$C$4:$F$2348,4,FALSE)</f>
        <v>No</v>
      </c>
      <c r="K2035" s="140"/>
      <c r="L2035" s="140"/>
      <c r="M2035" s="141">
        <f>VLOOKUP($C2035,'CEDARS School FRPL'!$C$4:$F$2348,3,FALSE)</f>
        <v>0.3397</v>
      </c>
      <c r="O2035" s="199"/>
      <c r="P2035" s="200"/>
    </row>
    <row r="2036" spans="1:16">
      <c r="A2036" s="112" t="s">
        <v>2451</v>
      </c>
      <c r="B2036" s="112" t="s">
        <v>3084</v>
      </c>
      <c r="C2036" s="106">
        <v>3398</v>
      </c>
      <c r="D2036" s="106" t="s">
        <v>1376</v>
      </c>
      <c r="E2036" s="150">
        <v>1276.0999999999999</v>
      </c>
      <c r="F2036" s="150">
        <v>70.960000000000008</v>
      </c>
      <c r="G2036" s="150">
        <v>0</v>
      </c>
      <c r="H2036" s="150">
        <v>0</v>
      </c>
      <c r="I2036" s="208">
        <f t="shared" si="33"/>
        <v>1347.06</v>
      </c>
      <c r="J2036" s="163" t="str">
        <f>VLOOKUP($C2036,'CEDARS School FRPL'!$C$4:$F$2348,4,FALSE)</f>
        <v>Yes</v>
      </c>
      <c r="K2036" s="140"/>
      <c r="L2036" s="140"/>
      <c r="M2036" s="141">
        <f>VLOOKUP($C2036,'CEDARS School FRPL'!$C$4:$F$2348,3,FALSE)</f>
        <v>0.68459999999999999</v>
      </c>
      <c r="O2036" s="199"/>
      <c r="P2036" s="200"/>
    </row>
    <row r="2037" spans="1:16">
      <c r="A2037" s="112" t="s">
        <v>2451</v>
      </c>
      <c r="B2037" s="112" t="s">
        <v>3084</v>
      </c>
      <c r="C2037" s="106">
        <v>2247</v>
      </c>
      <c r="D2037" s="106" t="s">
        <v>1348</v>
      </c>
      <c r="E2037" s="150">
        <v>347.3</v>
      </c>
      <c r="F2037" s="150">
        <v>0</v>
      </c>
      <c r="G2037" s="150">
        <v>0</v>
      </c>
      <c r="H2037" s="150">
        <v>0</v>
      </c>
      <c r="I2037" s="208">
        <f t="shared" si="33"/>
        <v>347.3</v>
      </c>
      <c r="J2037" s="163" t="str">
        <f>VLOOKUP($C2037,'CEDARS School FRPL'!$C$4:$F$2348,4,FALSE)</f>
        <v>Yes</v>
      </c>
      <c r="K2037" s="140"/>
      <c r="L2037" s="140"/>
      <c r="M2037" s="141">
        <f>VLOOKUP($C2037,'CEDARS School FRPL'!$C$4:$F$2348,3,FALSE)</f>
        <v>0.51170000000000004</v>
      </c>
      <c r="O2037" s="199"/>
      <c r="P2037" s="200"/>
    </row>
    <row r="2038" spans="1:16">
      <c r="A2038" s="112" t="s">
        <v>2451</v>
      </c>
      <c r="B2038" s="112" t="s">
        <v>3084</v>
      </c>
      <c r="C2038" s="106">
        <v>4109</v>
      </c>
      <c r="D2038" s="106" t="s">
        <v>1384</v>
      </c>
      <c r="E2038" s="150">
        <v>135.19</v>
      </c>
      <c r="F2038" s="150">
        <v>0.85</v>
      </c>
      <c r="G2038" s="150">
        <v>0</v>
      </c>
      <c r="H2038" s="150">
        <v>0</v>
      </c>
      <c r="I2038" s="208">
        <f t="shared" si="33"/>
        <v>136.04</v>
      </c>
      <c r="J2038" s="163" t="str">
        <f>VLOOKUP($C2038,'CEDARS School FRPL'!$C$4:$F$2348,4,FALSE)</f>
        <v>Yes</v>
      </c>
      <c r="K2038" s="140"/>
      <c r="L2038" s="140"/>
      <c r="M2038" s="141">
        <f>VLOOKUP($C2038,'CEDARS School FRPL'!$C$4:$F$2348,3,FALSE)</f>
        <v>0.84930000000000005</v>
      </c>
      <c r="O2038" s="199"/>
      <c r="P2038" s="200"/>
    </row>
    <row r="2039" spans="1:16">
      <c r="A2039" s="112" t="s">
        <v>2451</v>
      </c>
      <c r="B2039" s="112" t="s">
        <v>3084</v>
      </c>
      <c r="C2039" s="106">
        <v>4283</v>
      </c>
      <c r="D2039" s="106" t="s">
        <v>1385</v>
      </c>
      <c r="E2039" s="150">
        <v>15.78</v>
      </c>
      <c r="F2039" s="150">
        <v>0</v>
      </c>
      <c r="G2039" s="150">
        <v>0</v>
      </c>
      <c r="H2039" s="150">
        <v>0</v>
      </c>
      <c r="I2039" s="208">
        <f t="shared" si="33"/>
        <v>15.78</v>
      </c>
      <c r="J2039" s="163" t="str">
        <f>VLOOKUP($C2039,'CEDARS School FRPL'!$C$4:$F$2348,4,FALSE)</f>
        <v>Yes</v>
      </c>
      <c r="K2039" s="140"/>
      <c r="L2039" s="140"/>
      <c r="M2039" s="141">
        <f>VLOOKUP($C2039,'CEDARS School FRPL'!$C$4:$F$2348,3,FALSE)</f>
        <v>0.93459999999999999</v>
      </c>
      <c r="O2039" s="199"/>
      <c r="P2039" s="200"/>
    </row>
    <row r="2040" spans="1:16">
      <c r="A2040" s="112" t="s">
        <v>2451</v>
      </c>
      <c r="B2040" s="112" t="s">
        <v>3084</v>
      </c>
      <c r="C2040" s="106">
        <v>2169</v>
      </c>
      <c r="D2040" s="106" t="s">
        <v>1346</v>
      </c>
      <c r="E2040" s="150">
        <v>330.24</v>
      </c>
      <c r="F2040" s="150">
        <v>0</v>
      </c>
      <c r="G2040" s="150">
        <v>0</v>
      </c>
      <c r="H2040" s="150">
        <v>0</v>
      </c>
      <c r="I2040" s="208">
        <f t="shared" si="33"/>
        <v>330.24</v>
      </c>
      <c r="J2040" s="163" t="str">
        <f>VLOOKUP($C2040,'CEDARS School FRPL'!$C$4:$F$2348,4,FALSE)</f>
        <v>No</v>
      </c>
      <c r="K2040" s="140"/>
      <c r="L2040" s="140"/>
      <c r="M2040" s="141">
        <f>VLOOKUP($C2040,'CEDARS School FRPL'!$C$4:$F$2348,3,FALSE)</f>
        <v>0.32640000000000002</v>
      </c>
      <c r="O2040" s="199"/>
      <c r="P2040" s="200"/>
    </row>
    <row r="2041" spans="1:16">
      <c r="A2041" s="112" t="s">
        <v>2451</v>
      </c>
      <c r="B2041" s="112" t="s">
        <v>3084</v>
      </c>
      <c r="C2041" s="106">
        <v>2806</v>
      </c>
      <c r="D2041" s="106" t="s">
        <v>1362</v>
      </c>
      <c r="E2041" s="150">
        <v>362.6</v>
      </c>
      <c r="F2041" s="150">
        <v>0</v>
      </c>
      <c r="G2041" s="150">
        <v>0</v>
      </c>
      <c r="H2041" s="150">
        <v>0</v>
      </c>
      <c r="I2041" s="208">
        <f t="shared" si="33"/>
        <v>362.6</v>
      </c>
      <c r="J2041" s="163" t="str">
        <f>VLOOKUP($C2041,'CEDARS School FRPL'!$C$4:$F$2348,4,FALSE)</f>
        <v>Yes</v>
      </c>
      <c r="K2041" s="140"/>
      <c r="L2041" s="140"/>
      <c r="M2041" s="141">
        <f>VLOOKUP($C2041,'CEDARS School FRPL'!$C$4:$F$2348,3,FALSE)</f>
        <v>0.80010000000000003</v>
      </c>
      <c r="O2041" s="199"/>
      <c r="P2041" s="200"/>
    </row>
    <row r="2042" spans="1:16">
      <c r="A2042" s="112" t="s">
        <v>2451</v>
      </c>
      <c r="B2042" s="112" t="s">
        <v>3084</v>
      </c>
      <c r="C2042" s="106">
        <v>2275</v>
      </c>
      <c r="D2042" s="106" t="s">
        <v>1350</v>
      </c>
      <c r="E2042" s="150">
        <v>237.6</v>
      </c>
      <c r="F2042" s="150">
        <v>0</v>
      </c>
      <c r="G2042" s="150">
        <v>0</v>
      </c>
      <c r="H2042" s="150">
        <v>0</v>
      </c>
      <c r="I2042" s="208">
        <f t="shared" si="33"/>
        <v>237.6</v>
      </c>
      <c r="J2042" s="163" t="str">
        <f>VLOOKUP($C2042,'CEDARS School FRPL'!$C$4:$F$2348,4,FALSE)</f>
        <v>Yes</v>
      </c>
      <c r="K2042" s="140"/>
      <c r="L2042" s="140"/>
      <c r="M2042" s="141">
        <f>VLOOKUP($C2042,'CEDARS School FRPL'!$C$4:$F$2348,3,FALSE)</f>
        <v>0.84019999999999995</v>
      </c>
      <c r="O2042" s="199"/>
      <c r="P2042" s="200"/>
    </row>
    <row r="2043" spans="1:16">
      <c r="A2043" s="112" t="s">
        <v>2451</v>
      </c>
      <c r="B2043" s="112" t="s">
        <v>3084</v>
      </c>
      <c r="C2043" s="106">
        <v>5169</v>
      </c>
      <c r="D2043" s="106" t="s">
        <v>1389</v>
      </c>
      <c r="E2043" s="150">
        <v>525.16999999999996</v>
      </c>
      <c r="F2043" s="150">
        <v>29.77</v>
      </c>
      <c r="G2043" s="150">
        <v>0</v>
      </c>
      <c r="H2043" s="150">
        <v>0</v>
      </c>
      <c r="I2043" s="208">
        <f t="shared" si="33"/>
        <v>554.93999999999994</v>
      </c>
      <c r="J2043" s="163" t="str">
        <f>VLOOKUP($C2043,'CEDARS School FRPL'!$C$4:$F$2348,4,FALSE)</f>
        <v>No</v>
      </c>
      <c r="K2043" s="140"/>
      <c r="L2043" s="140"/>
      <c r="M2043" s="141">
        <f>VLOOKUP($C2043,'CEDARS School FRPL'!$C$4:$F$2348,3,FALSE)</f>
        <v>0.37130000000000002</v>
      </c>
      <c r="O2043" s="199"/>
      <c r="P2043" s="200"/>
    </row>
    <row r="2044" spans="1:16">
      <c r="A2044" s="112" t="s">
        <v>2451</v>
      </c>
      <c r="B2044" s="112" t="s">
        <v>3084</v>
      </c>
      <c r="C2044" s="106">
        <v>2168</v>
      </c>
      <c r="D2044" s="106" t="s">
        <v>1345</v>
      </c>
      <c r="E2044" s="150">
        <v>443.5</v>
      </c>
      <c r="F2044" s="150">
        <v>0</v>
      </c>
      <c r="G2044" s="150">
        <v>0</v>
      </c>
      <c r="H2044" s="150">
        <v>0</v>
      </c>
      <c r="I2044" s="208">
        <f t="shared" si="33"/>
        <v>443.5</v>
      </c>
      <c r="J2044" s="163" t="str">
        <f>VLOOKUP($C2044,'CEDARS School FRPL'!$C$4:$F$2348,4,FALSE)</f>
        <v>Yes</v>
      </c>
      <c r="K2044" s="140"/>
      <c r="L2044" s="140"/>
      <c r="M2044" s="141">
        <f>VLOOKUP($C2044,'CEDARS School FRPL'!$C$4:$F$2348,3,FALSE)</f>
        <v>0.74919999999999998</v>
      </c>
      <c r="O2044" s="199"/>
      <c r="P2044" s="200"/>
    </row>
    <row r="2045" spans="1:16">
      <c r="A2045" s="112" t="s">
        <v>2451</v>
      </c>
      <c r="B2045" s="112" t="s">
        <v>3084</v>
      </c>
      <c r="C2045" s="106">
        <v>2938</v>
      </c>
      <c r="D2045" s="106" t="s">
        <v>1366</v>
      </c>
      <c r="E2045" s="150">
        <v>422.8</v>
      </c>
      <c r="F2045" s="150">
        <v>0</v>
      </c>
      <c r="G2045" s="150">
        <v>0</v>
      </c>
      <c r="H2045" s="150">
        <v>0</v>
      </c>
      <c r="I2045" s="208">
        <f t="shared" si="33"/>
        <v>422.8</v>
      </c>
      <c r="J2045" s="163" t="str">
        <f>VLOOKUP($C2045,'CEDARS School FRPL'!$C$4:$F$2348,4,FALSE)</f>
        <v>No</v>
      </c>
      <c r="K2045" s="140"/>
      <c r="L2045" s="140"/>
      <c r="M2045" s="141">
        <f>VLOOKUP($C2045,'CEDARS School FRPL'!$C$4:$F$2348,3,FALSE)</f>
        <v>0.13100000000000001</v>
      </c>
      <c r="O2045" s="199"/>
      <c r="P2045" s="200"/>
    </row>
    <row r="2046" spans="1:16">
      <c r="A2046" s="112" t="s">
        <v>2451</v>
      </c>
      <c r="B2046" s="112" t="s">
        <v>3084</v>
      </c>
      <c r="C2046" s="106">
        <v>3498</v>
      </c>
      <c r="D2046" s="106" t="s">
        <v>1381</v>
      </c>
      <c r="E2046" s="150">
        <v>284.41000000000003</v>
      </c>
      <c r="F2046" s="150">
        <v>0</v>
      </c>
      <c r="G2046" s="150">
        <v>0</v>
      </c>
      <c r="H2046" s="150">
        <v>0</v>
      </c>
      <c r="I2046" s="208">
        <f t="shared" si="33"/>
        <v>284.41000000000003</v>
      </c>
      <c r="J2046" s="163" t="str">
        <f>VLOOKUP($C2046,'CEDARS School FRPL'!$C$4:$F$2348,4,FALSE)</f>
        <v>Yes</v>
      </c>
      <c r="K2046" s="140"/>
      <c r="L2046" s="140"/>
      <c r="M2046" s="141">
        <f>VLOOKUP($C2046,'CEDARS School FRPL'!$C$4:$F$2348,3,FALSE)</f>
        <v>0.58850000000000002</v>
      </c>
      <c r="O2046" s="199"/>
      <c r="P2046" s="200"/>
    </row>
    <row r="2047" spans="1:16">
      <c r="A2047" s="112" t="s">
        <v>2451</v>
      </c>
      <c r="B2047" s="112" t="s">
        <v>3084</v>
      </c>
      <c r="C2047" s="106">
        <v>5192</v>
      </c>
      <c r="D2047" s="106" t="s">
        <v>27</v>
      </c>
      <c r="E2047" s="150">
        <v>0</v>
      </c>
      <c r="F2047" s="150">
        <v>0</v>
      </c>
      <c r="G2047" s="150">
        <v>0</v>
      </c>
      <c r="H2047" s="150">
        <v>0</v>
      </c>
      <c r="I2047" s="208">
        <f t="shared" si="33"/>
        <v>0</v>
      </c>
      <c r="J2047" s="163" t="str">
        <f>VLOOKUP($C2047,'CEDARS School FRPL'!$C$4:$F$2348,4,FALSE)</f>
        <v>Yes</v>
      </c>
      <c r="K2047" s="140"/>
      <c r="L2047" s="140"/>
      <c r="M2047" s="141">
        <f>VLOOKUP($C2047,'CEDARS School FRPL'!$C$4:$F$2348,3,FALSE)</f>
        <v>0.7349</v>
      </c>
      <c r="O2047" s="199"/>
      <c r="P2047" s="200"/>
    </row>
    <row r="2048" spans="1:16">
      <c r="A2048" s="112" t="s">
        <v>2451</v>
      </c>
      <c r="B2048" s="112" t="s">
        <v>3084</v>
      </c>
      <c r="C2048" s="106">
        <v>2084</v>
      </c>
      <c r="D2048" s="106" t="s">
        <v>1340</v>
      </c>
      <c r="E2048" s="150">
        <v>1385.6</v>
      </c>
      <c r="F2048" s="150">
        <v>115.30999999999999</v>
      </c>
      <c r="G2048" s="150">
        <v>0</v>
      </c>
      <c r="H2048" s="150">
        <v>0</v>
      </c>
      <c r="I2048" s="208">
        <f t="shared" si="33"/>
        <v>1500.9099999999999</v>
      </c>
      <c r="J2048" s="163" t="str">
        <f>VLOOKUP($C2048,'CEDARS School FRPL'!$C$4:$F$2348,4,FALSE)</f>
        <v>No</v>
      </c>
      <c r="K2048" s="140"/>
      <c r="L2048" s="140"/>
      <c r="M2048" s="141">
        <f>VLOOKUP($C2048,'CEDARS School FRPL'!$C$4:$F$2348,3,FALSE)</f>
        <v>0.31419999999999998</v>
      </c>
      <c r="O2048" s="199"/>
      <c r="P2048" s="200"/>
    </row>
    <row r="2049" spans="1:16">
      <c r="A2049" s="112" t="s">
        <v>2451</v>
      </c>
      <c r="B2049" s="112" t="s">
        <v>3084</v>
      </c>
      <c r="C2049" s="106">
        <v>2358</v>
      </c>
      <c r="D2049" s="106" t="s">
        <v>1353</v>
      </c>
      <c r="E2049" s="150">
        <v>351.3</v>
      </c>
      <c r="F2049" s="150">
        <v>0</v>
      </c>
      <c r="G2049" s="150">
        <v>0</v>
      </c>
      <c r="H2049" s="150">
        <v>0</v>
      </c>
      <c r="I2049" s="208">
        <f t="shared" si="33"/>
        <v>351.3</v>
      </c>
      <c r="J2049" s="163" t="str">
        <f>VLOOKUP($C2049,'CEDARS School FRPL'!$C$4:$F$2348,4,FALSE)</f>
        <v>Yes</v>
      </c>
      <c r="K2049" s="140"/>
      <c r="L2049" s="140"/>
      <c r="M2049" s="141">
        <f>VLOOKUP($C2049,'CEDARS School FRPL'!$C$4:$F$2348,3,FALSE)</f>
        <v>0.69469999999999998</v>
      </c>
      <c r="O2049" s="199"/>
      <c r="P2049" s="200"/>
    </row>
    <row r="2050" spans="1:16">
      <c r="A2050" s="112" t="s">
        <v>2451</v>
      </c>
      <c r="B2050" s="112" t="s">
        <v>3084</v>
      </c>
      <c r="C2050" s="106">
        <v>2359</v>
      </c>
      <c r="D2050" s="106" t="s">
        <v>1354</v>
      </c>
      <c r="E2050" s="150">
        <v>722.71</v>
      </c>
      <c r="F2050" s="150">
        <v>0</v>
      </c>
      <c r="G2050" s="150">
        <v>0</v>
      </c>
      <c r="H2050" s="150">
        <v>0</v>
      </c>
      <c r="I2050" s="208">
        <f t="shared" si="33"/>
        <v>722.71</v>
      </c>
      <c r="J2050" s="163" t="str">
        <f>VLOOKUP($C2050,'CEDARS School FRPL'!$C$4:$F$2348,4,FALSE)</f>
        <v>Yes</v>
      </c>
      <c r="K2050" s="140"/>
      <c r="L2050" s="140"/>
      <c r="M2050" s="141">
        <f>VLOOKUP($C2050,'CEDARS School FRPL'!$C$4:$F$2348,3,FALSE)</f>
        <v>0.74429999999999996</v>
      </c>
      <c r="O2050" s="199"/>
      <c r="P2050" s="200"/>
    </row>
    <row r="2051" spans="1:16">
      <c r="A2051" s="112" t="s">
        <v>2451</v>
      </c>
      <c r="B2051" s="112" t="s">
        <v>3084</v>
      </c>
      <c r="C2051" s="106">
        <v>5307</v>
      </c>
      <c r="D2051" s="106" t="s">
        <v>3292</v>
      </c>
      <c r="E2051" s="150">
        <v>0</v>
      </c>
      <c r="F2051" s="150">
        <v>0</v>
      </c>
      <c r="G2051" s="150">
        <v>268.08</v>
      </c>
      <c r="H2051" s="150">
        <v>0</v>
      </c>
      <c r="I2051" s="208">
        <f t="shared" si="33"/>
        <v>268.08</v>
      </c>
      <c r="J2051" s="163" t="str">
        <f>VLOOKUP($C2051,'CEDARS School FRPL'!$C$4:$F$2348,4,FALSE)</f>
        <v>No</v>
      </c>
      <c r="K2051" s="140"/>
      <c r="L2051" s="140"/>
      <c r="M2051" s="141">
        <f>VLOOKUP($C2051,'CEDARS School FRPL'!$C$4:$F$2348,3,FALSE)</f>
        <v>0.49719999999999998</v>
      </c>
      <c r="O2051" s="199"/>
      <c r="P2051" s="200"/>
    </row>
    <row r="2052" spans="1:16">
      <c r="A2052" s="112" t="s">
        <v>2451</v>
      </c>
      <c r="B2052" s="112" t="s">
        <v>3084</v>
      </c>
      <c r="C2052" s="106">
        <v>1860</v>
      </c>
      <c r="D2052" s="106" t="s">
        <v>1338</v>
      </c>
      <c r="E2052" s="150">
        <v>574.24</v>
      </c>
      <c r="F2052" s="150">
        <v>17.87</v>
      </c>
      <c r="G2052" s="150">
        <v>0</v>
      </c>
      <c r="H2052" s="150">
        <v>0</v>
      </c>
      <c r="I2052" s="208">
        <f t="shared" ref="I2052:I2115" si="34">SUM(E2052:H2052)</f>
        <v>592.11</v>
      </c>
      <c r="J2052" s="163" t="str">
        <f>VLOOKUP($C2052,'CEDARS School FRPL'!$C$4:$F$2348,4,FALSE)</f>
        <v>No</v>
      </c>
      <c r="K2052" s="140"/>
      <c r="L2052" s="140"/>
      <c r="M2052" s="141">
        <f>VLOOKUP($C2052,'CEDARS School FRPL'!$C$4:$F$2348,3,FALSE)</f>
        <v>0.40279999999999999</v>
      </c>
      <c r="O2052" s="199"/>
      <c r="P2052" s="200"/>
    </row>
    <row r="2053" spans="1:16">
      <c r="A2053" s="112" t="s">
        <v>2451</v>
      </c>
      <c r="B2053" s="112" t="s">
        <v>3084</v>
      </c>
      <c r="C2053" s="106">
        <v>3448</v>
      </c>
      <c r="D2053" s="106" t="s">
        <v>1377</v>
      </c>
      <c r="E2053" s="150">
        <v>695.4</v>
      </c>
      <c r="F2053" s="150">
        <v>0</v>
      </c>
      <c r="G2053" s="150">
        <v>0</v>
      </c>
      <c r="H2053" s="150">
        <v>0</v>
      </c>
      <c r="I2053" s="208">
        <f t="shared" si="34"/>
        <v>695.4</v>
      </c>
      <c r="J2053" s="163" t="str">
        <f>VLOOKUP($C2053,'CEDARS School FRPL'!$C$4:$F$2348,4,FALSE)</f>
        <v>Yes</v>
      </c>
      <c r="K2053" s="140"/>
      <c r="L2053" s="140"/>
      <c r="M2053" s="141">
        <f>VLOOKUP($C2053,'CEDARS School FRPL'!$C$4:$F$2348,3,FALSE)</f>
        <v>0.55349999999999999</v>
      </c>
      <c r="O2053" s="199"/>
      <c r="P2053" s="200"/>
    </row>
    <row r="2054" spans="1:16">
      <c r="A2054" s="112" t="s">
        <v>2451</v>
      </c>
      <c r="B2054" s="112" t="s">
        <v>3084</v>
      </c>
      <c r="C2054" s="106">
        <v>3116</v>
      </c>
      <c r="D2054" s="106" t="s">
        <v>1372</v>
      </c>
      <c r="E2054" s="150">
        <v>448.04</v>
      </c>
      <c r="F2054" s="150">
        <v>0</v>
      </c>
      <c r="G2054" s="150">
        <v>0</v>
      </c>
      <c r="H2054" s="150">
        <v>0</v>
      </c>
      <c r="I2054" s="208">
        <f t="shared" si="34"/>
        <v>448.04</v>
      </c>
      <c r="J2054" s="163" t="str">
        <f>VLOOKUP($C2054,'CEDARS School FRPL'!$C$4:$F$2348,4,FALSE)</f>
        <v>Yes</v>
      </c>
      <c r="K2054" s="140"/>
      <c r="L2054" s="140"/>
      <c r="M2054" s="141">
        <f>VLOOKUP($C2054,'CEDARS School FRPL'!$C$4:$F$2348,3,FALSE)</f>
        <v>0.52549999999999997</v>
      </c>
      <c r="O2054" s="199"/>
      <c r="P2054" s="200"/>
    </row>
    <row r="2055" spans="1:16">
      <c r="A2055" s="112" t="s">
        <v>2451</v>
      </c>
      <c r="B2055" s="112" t="s">
        <v>3084</v>
      </c>
      <c r="C2055" s="106">
        <v>2083</v>
      </c>
      <c r="D2055" s="106" t="s">
        <v>186</v>
      </c>
      <c r="E2055" s="150">
        <v>366.33</v>
      </c>
      <c r="F2055" s="150">
        <v>0</v>
      </c>
      <c r="G2055" s="150">
        <v>0</v>
      </c>
      <c r="H2055" s="150">
        <v>0</v>
      </c>
      <c r="I2055" s="208">
        <f t="shared" si="34"/>
        <v>366.33</v>
      </c>
      <c r="J2055" s="163" t="str">
        <f>VLOOKUP($C2055,'CEDARS School FRPL'!$C$4:$F$2348,4,FALSE)</f>
        <v>No</v>
      </c>
      <c r="K2055" s="140"/>
      <c r="L2055" s="140"/>
      <c r="M2055" s="141">
        <f>VLOOKUP($C2055,'CEDARS School FRPL'!$C$4:$F$2348,3,FALSE)</f>
        <v>0.19800000000000001</v>
      </c>
      <c r="O2055" s="199"/>
      <c r="P2055" s="200"/>
    </row>
    <row r="2056" spans="1:16">
      <c r="A2056" s="112" t="s">
        <v>2451</v>
      </c>
      <c r="B2056" s="112" t="s">
        <v>3084</v>
      </c>
      <c r="C2056" s="106">
        <v>2874</v>
      </c>
      <c r="D2056" s="106" t="s">
        <v>1365</v>
      </c>
      <c r="E2056" s="150">
        <v>298.5</v>
      </c>
      <c r="F2056" s="150">
        <v>0</v>
      </c>
      <c r="G2056" s="150">
        <v>0</v>
      </c>
      <c r="H2056" s="150">
        <v>0</v>
      </c>
      <c r="I2056" s="208">
        <f t="shared" si="34"/>
        <v>298.5</v>
      </c>
      <c r="J2056" s="163" t="str">
        <f>VLOOKUP($C2056,'CEDARS School FRPL'!$C$4:$F$2348,4,FALSE)</f>
        <v>Yes</v>
      </c>
      <c r="K2056" s="140"/>
      <c r="L2056" s="140"/>
      <c r="M2056" s="141">
        <f>VLOOKUP($C2056,'CEDARS School FRPL'!$C$4:$F$2348,3,FALSE)</f>
        <v>0.7349</v>
      </c>
      <c r="O2056" s="199"/>
      <c r="P2056" s="200"/>
    </row>
    <row r="2057" spans="1:16">
      <c r="A2057" s="112" t="s">
        <v>2451</v>
      </c>
      <c r="B2057" s="112" t="s">
        <v>3084</v>
      </c>
      <c r="C2057" s="106">
        <v>3452</v>
      </c>
      <c r="D2057" s="106" t="s">
        <v>1379</v>
      </c>
      <c r="E2057" s="150">
        <v>323.5</v>
      </c>
      <c r="F2057" s="150">
        <v>0</v>
      </c>
      <c r="G2057" s="150">
        <v>0</v>
      </c>
      <c r="H2057" s="150">
        <v>0</v>
      </c>
      <c r="I2057" s="208">
        <f t="shared" si="34"/>
        <v>323.5</v>
      </c>
      <c r="J2057" s="163" t="str">
        <f>VLOOKUP($C2057,'CEDARS School FRPL'!$C$4:$F$2348,4,FALSE)</f>
        <v>No</v>
      </c>
      <c r="K2057" s="140"/>
      <c r="L2057" s="140"/>
      <c r="M2057" s="141">
        <f>VLOOKUP($C2057,'CEDARS School FRPL'!$C$4:$F$2348,3,FALSE)</f>
        <v>0.49270000000000003</v>
      </c>
      <c r="O2057" s="199"/>
      <c r="P2057" s="200"/>
    </row>
    <row r="2058" spans="1:16">
      <c r="A2058" s="112" t="s">
        <v>2451</v>
      </c>
      <c r="B2058" s="112" t="s">
        <v>3084</v>
      </c>
      <c r="C2058" s="106">
        <v>3246</v>
      </c>
      <c r="D2058" s="106" t="s">
        <v>1374</v>
      </c>
      <c r="E2058" s="150">
        <v>1081.31</v>
      </c>
      <c r="F2058" s="150">
        <v>119.37</v>
      </c>
      <c r="G2058" s="150">
        <v>0</v>
      </c>
      <c r="H2058" s="150">
        <v>0</v>
      </c>
      <c r="I2058" s="208">
        <f t="shared" si="34"/>
        <v>1200.6799999999998</v>
      </c>
      <c r="J2058" s="163" t="str">
        <f>VLOOKUP($C2058,'CEDARS School FRPL'!$C$4:$F$2348,4,FALSE)</f>
        <v>No</v>
      </c>
      <c r="K2058" s="140"/>
      <c r="L2058" s="140"/>
      <c r="M2058" s="141">
        <f>VLOOKUP($C2058,'CEDARS School FRPL'!$C$4:$F$2348,3,FALSE)</f>
        <v>0.40200000000000002</v>
      </c>
      <c r="O2058" s="199"/>
      <c r="P2058" s="200"/>
    </row>
    <row r="2059" spans="1:16">
      <c r="A2059" s="112" t="s">
        <v>2344</v>
      </c>
      <c r="B2059" s="112" t="s">
        <v>3085</v>
      </c>
      <c r="C2059" s="106">
        <v>5032</v>
      </c>
      <c r="D2059" s="106" t="s">
        <v>502</v>
      </c>
      <c r="E2059" s="150">
        <v>98.5</v>
      </c>
      <c r="F2059" s="150">
        <v>0</v>
      </c>
      <c r="G2059" s="150">
        <v>0</v>
      </c>
      <c r="H2059" s="150">
        <v>0</v>
      </c>
      <c r="I2059" s="208">
        <f t="shared" si="34"/>
        <v>98.5</v>
      </c>
      <c r="J2059" s="163" t="str">
        <f>VLOOKUP($C2059,'CEDARS School FRPL'!$C$4:$F$2348,4,FALSE)</f>
        <v>Yes</v>
      </c>
      <c r="K2059" s="140"/>
      <c r="L2059" s="140"/>
      <c r="M2059" s="141">
        <f>VLOOKUP($C2059,'CEDARS School FRPL'!$C$4:$F$2348,3,FALSE)</f>
        <v>0.71740000000000004</v>
      </c>
      <c r="O2059" s="199"/>
      <c r="P2059" s="200"/>
    </row>
    <row r="2060" spans="1:16">
      <c r="A2060" s="112" t="s">
        <v>2344</v>
      </c>
      <c r="B2060" s="112" t="s">
        <v>3085</v>
      </c>
      <c r="C2060" s="106">
        <v>3580</v>
      </c>
      <c r="D2060" s="106" t="s">
        <v>501</v>
      </c>
      <c r="E2060" s="150">
        <v>68.8</v>
      </c>
      <c r="F2060" s="150">
        <v>0</v>
      </c>
      <c r="G2060" s="150">
        <v>0</v>
      </c>
      <c r="H2060" s="150">
        <v>0</v>
      </c>
      <c r="I2060" s="208">
        <f t="shared" si="34"/>
        <v>68.8</v>
      </c>
      <c r="J2060" s="163" t="str">
        <f>VLOOKUP($C2060,'CEDARS School FRPL'!$C$4:$F$2348,4,FALSE)</f>
        <v>Yes</v>
      </c>
      <c r="K2060" s="140"/>
      <c r="L2060" s="140"/>
      <c r="M2060" s="141">
        <f>VLOOKUP($C2060,'CEDARS School FRPL'!$C$4:$F$2348,3,FALSE)</f>
        <v>0.7117</v>
      </c>
      <c r="O2060" s="199"/>
      <c r="P2060" s="200"/>
    </row>
    <row r="2061" spans="1:16">
      <c r="A2061" s="112" t="s">
        <v>2371</v>
      </c>
      <c r="B2061" s="112" t="s">
        <v>3086</v>
      </c>
      <c r="C2061" s="106">
        <v>5489</v>
      </c>
      <c r="D2061" s="106" t="s">
        <v>2765</v>
      </c>
      <c r="E2061" s="150">
        <v>592.64</v>
      </c>
      <c r="F2061" s="150">
        <v>0</v>
      </c>
      <c r="G2061" s="150">
        <v>0</v>
      </c>
      <c r="H2061" s="150">
        <v>0</v>
      </c>
      <c r="I2061" s="208">
        <f t="shared" si="34"/>
        <v>592.64</v>
      </c>
      <c r="J2061" s="163" t="str">
        <f>VLOOKUP($C2061,'CEDARS School FRPL'!$C$4:$F$2348,4,FALSE)</f>
        <v>No</v>
      </c>
      <c r="K2061" s="140"/>
      <c r="L2061" s="140"/>
      <c r="M2061" s="141">
        <f>VLOOKUP($C2061,'CEDARS School FRPL'!$C$4:$F$2348,3,FALSE)</f>
        <v>9.7299999999999998E-2</v>
      </c>
      <c r="O2061" s="199"/>
      <c r="P2061" s="200"/>
    </row>
    <row r="2062" spans="1:16">
      <c r="A2062" s="112" t="s">
        <v>2371</v>
      </c>
      <c r="B2062" s="112" t="s">
        <v>3086</v>
      </c>
      <c r="C2062" s="106">
        <v>4453</v>
      </c>
      <c r="D2062" s="106" t="s">
        <v>834</v>
      </c>
      <c r="E2062" s="150">
        <v>687.57</v>
      </c>
      <c r="F2062" s="150">
        <v>0</v>
      </c>
      <c r="G2062" s="150">
        <v>0</v>
      </c>
      <c r="H2062" s="150">
        <v>0</v>
      </c>
      <c r="I2062" s="208">
        <f t="shared" si="34"/>
        <v>687.57</v>
      </c>
      <c r="J2062" s="163" t="str">
        <f>VLOOKUP($C2062,'CEDARS School FRPL'!$C$4:$F$2348,4,FALSE)</f>
        <v>No</v>
      </c>
      <c r="M2062" s="141">
        <f>VLOOKUP($C2062,'CEDARS School FRPL'!$C$4:$F$2348,3,FALSE)</f>
        <v>0.1318</v>
      </c>
      <c r="O2062" s="199"/>
      <c r="P2062" s="200"/>
    </row>
    <row r="2063" spans="1:16">
      <c r="A2063" s="112" t="s">
        <v>2371</v>
      </c>
      <c r="B2063" s="112" t="s">
        <v>3086</v>
      </c>
      <c r="C2063" s="106">
        <v>3286</v>
      </c>
      <c r="D2063" s="106" t="s">
        <v>831</v>
      </c>
      <c r="E2063" s="150">
        <v>675.75</v>
      </c>
      <c r="F2063" s="150">
        <v>0</v>
      </c>
      <c r="G2063" s="150">
        <v>0</v>
      </c>
      <c r="H2063" s="150">
        <v>0</v>
      </c>
      <c r="I2063" s="208">
        <f t="shared" si="34"/>
        <v>675.75</v>
      </c>
      <c r="J2063" s="163" t="str">
        <f>VLOOKUP($C2063,'CEDARS School FRPL'!$C$4:$F$2348,4,FALSE)</f>
        <v>No</v>
      </c>
      <c r="K2063" s="140"/>
      <c r="L2063" s="140"/>
      <c r="M2063" s="141">
        <f>VLOOKUP($C2063,'CEDARS School FRPL'!$C$4:$F$2348,3,FALSE)</f>
        <v>0.12690000000000001</v>
      </c>
      <c r="O2063" s="199"/>
      <c r="P2063" s="200"/>
    </row>
    <row r="2064" spans="1:16">
      <c r="A2064" s="112" t="s">
        <v>2371</v>
      </c>
      <c r="B2064" s="112" t="s">
        <v>3086</v>
      </c>
      <c r="C2064" s="106">
        <v>3937</v>
      </c>
      <c r="D2064" s="106" t="s">
        <v>2766</v>
      </c>
      <c r="E2064" s="150">
        <v>1018.73</v>
      </c>
      <c r="F2064" s="150">
        <v>0</v>
      </c>
      <c r="G2064" s="150">
        <v>0</v>
      </c>
      <c r="H2064" s="150">
        <v>0</v>
      </c>
      <c r="I2064" s="208">
        <f t="shared" si="34"/>
        <v>1018.73</v>
      </c>
      <c r="J2064" s="163" t="str">
        <f>VLOOKUP($C2064,'CEDARS School FRPL'!$C$4:$F$2348,4,FALSE)</f>
        <v>No</v>
      </c>
      <c r="K2064" s="140"/>
      <c r="L2064" s="140"/>
      <c r="M2064" s="141">
        <f>VLOOKUP($C2064,'CEDARS School FRPL'!$C$4:$F$2348,3,FALSE)</f>
        <v>0.17519999999999999</v>
      </c>
      <c r="O2064" s="199"/>
      <c r="P2064" s="200"/>
    </row>
    <row r="2065" spans="1:16">
      <c r="A2065" s="112" t="s">
        <v>2371</v>
      </c>
      <c r="B2065" s="112" t="s">
        <v>3086</v>
      </c>
      <c r="C2065" s="106">
        <v>4415</v>
      </c>
      <c r="D2065" s="106" t="s">
        <v>833</v>
      </c>
      <c r="E2065" s="150">
        <v>682.95</v>
      </c>
      <c r="F2065" s="150">
        <v>0</v>
      </c>
      <c r="G2065" s="150">
        <v>0</v>
      </c>
      <c r="H2065" s="150">
        <v>0</v>
      </c>
      <c r="I2065" s="208">
        <f t="shared" si="34"/>
        <v>682.95</v>
      </c>
      <c r="J2065" s="163" t="str">
        <f>VLOOKUP($C2065,'CEDARS School FRPL'!$C$4:$F$2348,4,FALSE)</f>
        <v>No</v>
      </c>
      <c r="K2065" s="140"/>
      <c r="L2065" s="140"/>
      <c r="M2065" s="141">
        <f>VLOOKUP($C2065,'CEDARS School FRPL'!$C$4:$F$2348,3,FALSE)</f>
        <v>9.5100000000000004E-2</v>
      </c>
      <c r="O2065" s="199"/>
      <c r="P2065" s="200"/>
    </row>
    <row r="2066" spans="1:16">
      <c r="A2066" s="112" t="s">
        <v>2371</v>
      </c>
      <c r="B2066" s="112" t="s">
        <v>3086</v>
      </c>
      <c r="C2066" s="106">
        <v>3589</v>
      </c>
      <c r="D2066" s="106" t="s">
        <v>832</v>
      </c>
      <c r="E2066" s="150">
        <v>435.52</v>
      </c>
      <c r="F2066" s="150">
        <v>0</v>
      </c>
      <c r="G2066" s="150">
        <v>0</v>
      </c>
      <c r="H2066" s="150">
        <v>0</v>
      </c>
      <c r="I2066" s="208">
        <f t="shared" si="34"/>
        <v>435.52</v>
      </c>
      <c r="J2066" s="163" t="str">
        <f>VLOOKUP($C2066,'CEDARS School FRPL'!$C$4:$F$2348,4,FALSE)</f>
        <v>No</v>
      </c>
      <c r="K2066" s="140"/>
      <c r="L2066" s="140"/>
      <c r="M2066" s="141">
        <f>VLOOKUP($C2066,'CEDARS School FRPL'!$C$4:$F$2348,3,FALSE)</f>
        <v>0.28270000000000001</v>
      </c>
      <c r="O2066" s="199"/>
      <c r="P2066" s="200"/>
    </row>
    <row r="2067" spans="1:16">
      <c r="A2067" s="112" t="s">
        <v>2371</v>
      </c>
      <c r="B2067" s="112" t="s">
        <v>3086</v>
      </c>
      <c r="C2067" s="106">
        <v>3341</v>
      </c>
      <c r="D2067" s="106" t="s">
        <v>2767</v>
      </c>
      <c r="E2067" s="150">
        <v>1104.42</v>
      </c>
      <c r="F2067" s="150">
        <v>0</v>
      </c>
      <c r="G2067" s="150">
        <v>0</v>
      </c>
      <c r="H2067" s="150">
        <v>0</v>
      </c>
      <c r="I2067" s="208">
        <f t="shared" si="34"/>
        <v>1104.42</v>
      </c>
      <c r="J2067" s="163" t="str">
        <f>VLOOKUP($C2067,'CEDARS School FRPL'!$C$4:$F$2348,4,FALSE)</f>
        <v>No</v>
      </c>
      <c r="K2067" s="140"/>
      <c r="L2067" s="140"/>
      <c r="M2067" s="141">
        <f>VLOOKUP($C2067,'CEDARS School FRPL'!$C$4:$F$2348,3,FALSE)</f>
        <v>0.1043</v>
      </c>
      <c r="O2067" s="199"/>
      <c r="P2067" s="200"/>
    </row>
    <row r="2068" spans="1:16">
      <c r="A2068" s="112" t="s">
        <v>2371</v>
      </c>
      <c r="B2068" s="112" t="s">
        <v>3086</v>
      </c>
      <c r="C2068" s="106">
        <v>5490</v>
      </c>
      <c r="D2068" s="106" t="s">
        <v>2768</v>
      </c>
      <c r="E2068" s="150">
        <v>659.29</v>
      </c>
      <c r="F2068" s="150">
        <v>0</v>
      </c>
      <c r="G2068" s="150">
        <v>0</v>
      </c>
      <c r="H2068" s="150">
        <v>0</v>
      </c>
      <c r="I2068" s="208">
        <f t="shared" si="34"/>
        <v>659.29</v>
      </c>
      <c r="J2068" s="163" t="str">
        <f>VLOOKUP($C2068,'CEDARS School FRPL'!$C$4:$F$2348,4,FALSE)</f>
        <v>No</v>
      </c>
      <c r="K2068" s="140"/>
      <c r="L2068" s="140"/>
      <c r="M2068" s="141">
        <f>VLOOKUP($C2068,'CEDARS School FRPL'!$C$4:$F$2348,3,FALSE)</f>
        <v>0.108</v>
      </c>
      <c r="O2068" s="199"/>
      <c r="P2068" s="200"/>
    </row>
    <row r="2069" spans="1:16">
      <c r="A2069" s="106" t="s">
        <v>2371</v>
      </c>
      <c r="B2069" s="201" t="s">
        <v>3086</v>
      </c>
      <c r="C2069" s="106">
        <v>5563</v>
      </c>
      <c r="D2069" s="106" t="s">
        <v>3181</v>
      </c>
      <c r="E2069" s="150">
        <v>0</v>
      </c>
      <c r="F2069" s="150">
        <v>0</v>
      </c>
      <c r="G2069" s="150">
        <v>22.349999999999998</v>
      </c>
      <c r="H2069" s="150">
        <v>0</v>
      </c>
      <c r="I2069" s="208">
        <f t="shared" si="34"/>
        <v>22.349999999999998</v>
      </c>
      <c r="J2069" s="163" t="str">
        <f>VLOOKUP($C2069,'CEDARS School FRPL'!$C$4:$F$2348,4,FALSE)</f>
        <v>No</v>
      </c>
      <c r="K2069" s="140"/>
      <c r="L2069" s="140"/>
      <c r="M2069" s="141">
        <f>VLOOKUP($C2069,'CEDARS School FRPL'!$C$4:$F$2348,3,FALSE)</f>
        <v>0</v>
      </c>
      <c r="N2069" s="141" t="s">
        <v>3345</v>
      </c>
      <c r="O2069" s="199"/>
      <c r="P2069" s="200"/>
    </row>
    <row r="2070" spans="1:16">
      <c r="A2070" s="112" t="s">
        <v>2371</v>
      </c>
      <c r="B2070" s="112" t="s">
        <v>3086</v>
      </c>
      <c r="C2070" s="106">
        <v>2849</v>
      </c>
      <c r="D2070" s="106" t="s">
        <v>830</v>
      </c>
      <c r="E2070" s="150">
        <v>2326.16</v>
      </c>
      <c r="F2070" s="150">
        <v>304.64000000000004</v>
      </c>
      <c r="G2070" s="150">
        <v>0</v>
      </c>
      <c r="H2070" s="150">
        <v>0</v>
      </c>
      <c r="I2070" s="208">
        <f t="shared" si="34"/>
        <v>2630.7999999999997</v>
      </c>
      <c r="J2070" s="163" t="str">
        <f>VLOOKUP($C2070,'CEDARS School FRPL'!$C$4:$F$2348,4,FALSE)</f>
        <v>No</v>
      </c>
      <c r="K2070" s="140"/>
      <c r="L2070" s="140"/>
      <c r="M2070" s="141">
        <f>VLOOKUP($C2070,'CEDARS School FRPL'!$C$4:$F$2348,3,FALSE)</f>
        <v>0.1232</v>
      </c>
      <c r="O2070" s="199"/>
      <c r="P2070" s="200"/>
    </row>
    <row r="2071" spans="1:16">
      <c r="A2071" s="112" t="s">
        <v>2553</v>
      </c>
      <c r="B2071" s="112" t="s">
        <v>3087</v>
      </c>
      <c r="C2071" s="106">
        <v>2052</v>
      </c>
      <c r="D2071" s="106" t="s">
        <v>2146</v>
      </c>
      <c r="E2071" s="150">
        <v>88.2</v>
      </c>
      <c r="F2071" s="150">
        <v>0</v>
      </c>
      <c r="G2071" s="150">
        <v>0</v>
      </c>
      <c r="H2071" s="150">
        <v>0</v>
      </c>
      <c r="I2071" s="208">
        <f t="shared" si="34"/>
        <v>88.2</v>
      </c>
      <c r="J2071" s="163" t="str">
        <f>VLOOKUP($C2071,'CEDARS School FRPL'!$C$4:$F$2348,4,FALSE)</f>
        <v>Yes</v>
      </c>
      <c r="K2071" s="140"/>
      <c r="L2071" s="140"/>
      <c r="M2071" s="141">
        <f>VLOOKUP($C2071,'CEDARS School FRPL'!$C$4:$F$2348,3,FALSE)</f>
        <v>0.62919999999999998</v>
      </c>
      <c r="O2071" s="199"/>
      <c r="P2071" s="200"/>
    </row>
    <row r="2072" spans="1:16">
      <c r="A2072" s="112" t="s">
        <v>2553</v>
      </c>
      <c r="B2072" s="112" t="s">
        <v>3087</v>
      </c>
      <c r="C2072" s="106">
        <v>3418</v>
      </c>
      <c r="D2072" s="106" t="s">
        <v>2147</v>
      </c>
      <c r="E2072" s="150">
        <v>80.849999999999994</v>
      </c>
      <c r="F2072" s="150">
        <v>0.87</v>
      </c>
      <c r="G2072" s="150">
        <v>0</v>
      </c>
      <c r="H2072" s="150">
        <v>0</v>
      </c>
      <c r="I2072" s="208">
        <f t="shared" si="34"/>
        <v>81.72</v>
      </c>
      <c r="J2072" s="163" t="str">
        <f>VLOOKUP($C2072,'CEDARS School FRPL'!$C$4:$F$2348,4,FALSE)</f>
        <v>Yes</v>
      </c>
      <c r="K2072" s="140"/>
      <c r="L2072" s="140"/>
      <c r="M2072" s="141">
        <f>VLOOKUP($C2072,'CEDARS School FRPL'!$C$4:$F$2348,3,FALSE)</f>
        <v>0.61990000000000001</v>
      </c>
      <c r="O2072" s="199"/>
      <c r="P2072" s="200"/>
    </row>
    <row r="2073" spans="1:16">
      <c r="A2073" s="112" t="s">
        <v>2533</v>
      </c>
      <c r="B2073" s="112" t="s">
        <v>3088</v>
      </c>
      <c r="C2073" s="106">
        <v>2457</v>
      </c>
      <c r="D2073" s="106" t="s">
        <v>726</v>
      </c>
      <c r="E2073" s="150">
        <v>269</v>
      </c>
      <c r="F2073" s="150">
        <v>0</v>
      </c>
      <c r="G2073" s="150">
        <v>0</v>
      </c>
      <c r="H2073" s="150">
        <v>0</v>
      </c>
      <c r="I2073" s="208">
        <f t="shared" si="34"/>
        <v>269</v>
      </c>
      <c r="J2073" s="163" t="str">
        <f>VLOOKUP($C2073,'CEDARS School FRPL'!$C$4:$F$2348,4,FALSE)</f>
        <v>Yes</v>
      </c>
      <c r="K2073" s="140"/>
      <c r="L2073" s="140"/>
      <c r="M2073" s="141">
        <f>VLOOKUP($C2073,'CEDARS School FRPL'!$C$4:$F$2348,3,FALSE)</f>
        <v>0.52010000000000001</v>
      </c>
      <c r="O2073" s="199"/>
      <c r="P2073" s="200"/>
    </row>
    <row r="2074" spans="1:16">
      <c r="A2074" s="112" t="s">
        <v>2533</v>
      </c>
      <c r="B2074" s="112" t="s">
        <v>3088</v>
      </c>
      <c r="C2074" s="106">
        <v>4238</v>
      </c>
      <c r="D2074" s="106" t="s">
        <v>2043</v>
      </c>
      <c r="E2074" s="150">
        <v>298.18</v>
      </c>
      <c r="F2074" s="150">
        <v>0</v>
      </c>
      <c r="G2074" s="150">
        <v>0</v>
      </c>
      <c r="H2074" s="150">
        <v>0</v>
      </c>
      <c r="I2074" s="208">
        <f t="shared" si="34"/>
        <v>298.18</v>
      </c>
      <c r="J2074" s="163" t="str">
        <f>VLOOKUP($C2074,'CEDARS School FRPL'!$C$4:$F$2348,4,FALSE)</f>
        <v>No</v>
      </c>
      <c r="K2074" s="140"/>
      <c r="L2074" s="140"/>
      <c r="M2074" s="141">
        <f>VLOOKUP($C2074,'CEDARS School FRPL'!$C$4:$F$2348,3,FALSE)</f>
        <v>0.49109999999999998</v>
      </c>
      <c r="O2074" s="199"/>
      <c r="P2074" s="200"/>
    </row>
    <row r="2075" spans="1:16">
      <c r="A2075" s="112" t="s">
        <v>2533</v>
      </c>
      <c r="B2075" s="112" t="s">
        <v>3088</v>
      </c>
      <c r="C2075" s="106">
        <v>3509</v>
      </c>
      <c r="D2075" s="106" t="s">
        <v>2041</v>
      </c>
      <c r="E2075" s="150">
        <v>352.82</v>
      </c>
      <c r="F2075" s="150">
        <v>15.33</v>
      </c>
      <c r="G2075" s="150">
        <v>10.3</v>
      </c>
      <c r="H2075" s="150">
        <v>0</v>
      </c>
      <c r="I2075" s="208">
        <f t="shared" si="34"/>
        <v>378.45</v>
      </c>
      <c r="J2075" s="163" t="str">
        <f>VLOOKUP($C2075,'CEDARS School FRPL'!$C$4:$F$2348,4,FALSE)</f>
        <v>No</v>
      </c>
      <c r="K2075" s="140"/>
      <c r="L2075" s="140"/>
      <c r="M2075" s="141">
        <f>VLOOKUP($C2075,'CEDARS School FRPL'!$C$4:$F$2348,3,FALSE)</f>
        <v>0.41339999999999999</v>
      </c>
      <c r="O2075" s="199"/>
      <c r="P2075" s="200"/>
    </row>
    <row r="2076" spans="1:16">
      <c r="A2076" s="112" t="s">
        <v>2533</v>
      </c>
      <c r="B2076" s="112" t="s">
        <v>3088</v>
      </c>
      <c r="C2076" s="106">
        <v>3795</v>
      </c>
      <c r="D2076" s="106" t="s">
        <v>2042</v>
      </c>
      <c r="E2076" s="150">
        <v>303.08</v>
      </c>
      <c r="F2076" s="150">
        <v>0</v>
      </c>
      <c r="G2076" s="150">
        <v>0</v>
      </c>
      <c r="H2076" s="150">
        <v>0</v>
      </c>
      <c r="I2076" s="208">
        <f t="shared" si="34"/>
        <v>303.08</v>
      </c>
      <c r="J2076" s="163" t="str">
        <f>VLOOKUP($C2076,'CEDARS School FRPL'!$C$4:$F$2348,4,FALSE)</f>
        <v>Yes</v>
      </c>
      <c r="K2076" s="140"/>
      <c r="L2076" s="140"/>
      <c r="M2076" s="141">
        <f>VLOOKUP($C2076,'CEDARS School FRPL'!$C$4:$F$2348,3,FALSE)</f>
        <v>0.51290000000000002</v>
      </c>
      <c r="O2076" s="199"/>
      <c r="P2076" s="200"/>
    </row>
    <row r="2077" spans="1:16">
      <c r="A2077" s="112" t="s">
        <v>2390</v>
      </c>
      <c r="B2077" s="112" t="s">
        <v>3089</v>
      </c>
      <c r="C2077" s="106">
        <v>2514</v>
      </c>
      <c r="D2077" s="106" t="s">
        <v>1093</v>
      </c>
      <c r="E2077" s="150">
        <v>208.04</v>
      </c>
      <c r="F2077" s="150">
        <v>6.09</v>
      </c>
      <c r="G2077" s="150">
        <v>0</v>
      </c>
      <c r="H2077" s="150">
        <v>0</v>
      </c>
      <c r="I2077" s="208">
        <f t="shared" si="34"/>
        <v>214.13</v>
      </c>
      <c r="J2077" s="163" t="str">
        <f>VLOOKUP($C2077,'CEDARS School FRPL'!$C$4:$F$2348,4,FALSE)</f>
        <v>No</v>
      </c>
      <c r="K2077" s="140"/>
      <c r="L2077" s="140"/>
      <c r="M2077" s="141">
        <f>VLOOKUP($C2077,'CEDARS School FRPL'!$C$4:$F$2348,3,FALSE)</f>
        <v>0.44319999999999998</v>
      </c>
      <c r="O2077" s="199"/>
      <c r="P2077" s="200"/>
    </row>
    <row r="2078" spans="1:16">
      <c r="A2078" s="112" t="s">
        <v>2411</v>
      </c>
      <c r="B2078" s="112" t="s">
        <v>3090</v>
      </c>
      <c r="C2078" s="106">
        <v>5190</v>
      </c>
      <c r="D2078" s="106" t="s">
        <v>1164</v>
      </c>
      <c r="E2078" s="150">
        <v>64.3</v>
      </c>
      <c r="F2078" s="150">
        <v>0</v>
      </c>
      <c r="G2078" s="150">
        <v>0</v>
      </c>
      <c r="H2078" s="150">
        <v>0</v>
      </c>
      <c r="I2078" s="208">
        <f t="shared" si="34"/>
        <v>64.3</v>
      </c>
      <c r="J2078" s="163" t="str">
        <f>VLOOKUP($C2078,'CEDARS School FRPL'!$C$4:$F$2348,4,FALSE)</f>
        <v>Yes</v>
      </c>
      <c r="K2078" s="140"/>
      <c r="L2078" s="140"/>
      <c r="M2078" s="141">
        <f>VLOOKUP($C2078,'CEDARS School FRPL'!$C$4:$F$2348,3,FALSE)</f>
        <v>0.64300000000000002</v>
      </c>
      <c r="O2078" s="199"/>
      <c r="P2078" s="200"/>
    </row>
    <row r="2079" spans="1:16">
      <c r="A2079" s="112" t="s">
        <v>2411</v>
      </c>
      <c r="B2079" s="112" t="s">
        <v>3090</v>
      </c>
      <c r="C2079" s="106">
        <v>2998</v>
      </c>
      <c r="D2079" s="106" t="s">
        <v>1162</v>
      </c>
      <c r="E2079" s="150">
        <v>340</v>
      </c>
      <c r="F2079" s="150">
        <v>0</v>
      </c>
      <c r="G2079" s="150">
        <v>0</v>
      </c>
      <c r="H2079" s="150">
        <v>0</v>
      </c>
      <c r="I2079" s="208">
        <f t="shared" si="34"/>
        <v>340</v>
      </c>
      <c r="J2079" s="163" t="str">
        <f>VLOOKUP($C2079,'CEDARS School FRPL'!$C$4:$F$2348,4,FALSE)</f>
        <v>Yes</v>
      </c>
      <c r="K2079" s="140"/>
      <c r="L2079" s="140"/>
      <c r="M2079" s="141">
        <f>VLOOKUP($C2079,'CEDARS School FRPL'!$C$4:$F$2348,3,FALSE)</f>
        <v>0.50029999999999997</v>
      </c>
      <c r="O2079" s="199"/>
      <c r="P2079" s="200"/>
    </row>
    <row r="2080" spans="1:16">
      <c r="A2080" s="112" t="s">
        <v>2411</v>
      </c>
      <c r="B2080" s="112" t="s">
        <v>3090</v>
      </c>
      <c r="C2080" s="106">
        <v>2616</v>
      </c>
      <c r="D2080" s="106" t="s">
        <v>1161</v>
      </c>
      <c r="E2080" s="150">
        <v>196.87</v>
      </c>
      <c r="F2080" s="150">
        <v>15.59</v>
      </c>
      <c r="G2080" s="150">
        <v>0.4</v>
      </c>
      <c r="H2080" s="150">
        <v>0</v>
      </c>
      <c r="I2080" s="208">
        <f t="shared" si="34"/>
        <v>212.86</v>
      </c>
      <c r="J2080" s="163" t="str">
        <f>VLOOKUP($C2080,'CEDARS School FRPL'!$C$4:$F$2348,4,FALSE)</f>
        <v>No</v>
      </c>
      <c r="K2080" s="140"/>
      <c r="L2080" s="140"/>
      <c r="M2080" s="141">
        <f>VLOOKUP($C2080,'CEDARS School FRPL'!$C$4:$F$2348,3,FALSE)</f>
        <v>0.46920000000000001</v>
      </c>
      <c r="O2080" s="199"/>
      <c r="P2080" s="200"/>
    </row>
    <row r="2081" spans="1:16">
      <c r="A2081" s="112" t="s">
        <v>2411</v>
      </c>
      <c r="B2081" s="112" t="s">
        <v>3090</v>
      </c>
      <c r="C2081" s="106">
        <v>3977</v>
      </c>
      <c r="D2081" s="106" t="s">
        <v>1163</v>
      </c>
      <c r="E2081" s="150">
        <v>164.06</v>
      </c>
      <c r="F2081" s="150">
        <v>0</v>
      </c>
      <c r="G2081" s="150">
        <v>0</v>
      </c>
      <c r="H2081" s="150">
        <v>0</v>
      </c>
      <c r="I2081" s="208">
        <f t="shared" si="34"/>
        <v>164.06</v>
      </c>
      <c r="J2081" s="163" t="str">
        <f>VLOOKUP($C2081,'CEDARS School FRPL'!$C$4:$F$2348,4,FALSE)</f>
        <v>Yes</v>
      </c>
      <c r="K2081" s="140"/>
      <c r="L2081" s="140"/>
      <c r="M2081" s="141">
        <f>VLOOKUP($C2081,'CEDARS School FRPL'!$C$4:$F$2348,3,FALSE)</f>
        <v>0.56299999999999994</v>
      </c>
      <c r="O2081" s="199"/>
      <c r="P2081" s="200"/>
    </row>
    <row r="2082" spans="1:16">
      <c r="A2082" s="112" t="s">
        <v>2438</v>
      </c>
      <c r="B2082" s="112" t="s">
        <v>3091</v>
      </c>
      <c r="C2082" s="106">
        <v>5586</v>
      </c>
      <c r="D2082" s="106" t="s">
        <v>3170</v>
      </c>
      <c r="E2082" s="150">
        <v>12.38</v>
      </c>
      <c r="F2082" s="150">
        <v>0</v>
      </c>
      <c r="G2082" s="150">
        <v>0</v>
      </c>
      <c r="H2082" s="150">
        <v>0</v>
      </c>
      <c r="I2082" s="208">
        <f t="shared" si="34"/>
        <v>12.38</v>
      </c>
      <c r="J2082" s="163" t="str">
        <f>VLOOKUP($C2082,'CEDARS School FRPL'!$C$4:$F$2348,4,FALSE)</f>
        <v>Yes</v>
      </c>
      <c r="K2082" s="140"/>
      <c r="L2082" s="140"/>
      <c r="M2082" s="141">
        <f>VLOOKUP($C2082,'CEDARS School FRPL'!$C$4:$F$2348,3,FALSE)</f>
        <v>0.59030000000000005</v>
      </c>
      <c r="O2082" s="199"/>
      <c r="P2082" s="200"/>
    </row>
    <row r="2083" spans="1:16">
      <c r="A2083" s="112" t="s">
        <v>2438</v>
      </c>
      <c r="B2083" s="112" t="s">
        <v>3091</v>
      </c>
      <c r="C2083" s="106">
        <v>3176</v>
      </c>
      <c r="D2083" s="106" t="s">
        <v>1262</v>
      </c>
      <c r="E2083" s="150">
        <v>414.9</v>
      </c>
      <c r="F2083" s="150">
        <v>0</v>
      </c>
      <c r="G2083" s="150">
        <v>0</v>
      </c>
      <c r="H2083" s="150">
        <v>0</v>
      </c>
      <c r="I2083" s="208">
        <f t="shared" si="34"/>
        <v>414.9</v>
      </c>
      <c r="J2083" s="163" t="str">
        <f>VLOOKUP($C2083,'CEDARS School FRPL'!$C$4:$F$2348,4,FALSE)</f>
        <v>Yes</v>
      </c>
      <c r="K2083" s="140"/>
      <c r="L2083" s="140"/>
      <c r="M2083" s="141">
        <f>VLOOKUP($C2083,'CEDARS School FRPL'!$C$4:$F$2348,3,FALSE)</f>
        <v>0.71799999999999997</v>
      </c>
      <c r="O2083" s="199"/>
      <c r="P2083" s="200"/>
    </row>
    <row r="2084" spans="1:16">
      <c r="A2084" s="112" t="s">
        <v>2438</v>
      </c>
      <c r="B2084" s="112" t="s">
        <v>3091</v>
      </c>
      <c r="C2084" s="106">
        <v>2679</v>
      </c>
      <c r="D2084" s="106" t="s">
        <v>1261</v>
      </c>
      <c r="E2084" s="150">
        <v>287.33</v>
      </c>
      <c r="F2084" s="150">
        <v>48.43</v>
      </c>
      <c r="G2084" s="150">
        <v>0</v>
      </c>
      <c r="H2084" s="150">
        <v>0</v>
      </c>
      <c r="I2084" s="208">
        <f t="shared" si="34"/>
        <v>335.76</v>
      </c>
      <c r="J2084" s="163" t="str">
        <f>VLOOKUP($C2084,'CEDARS School FRPL'!$C$4:$F$2348,4,FALSE)</f>
        <v>Yes</v>
      </c>
      <c r="K2084" s="140"/>
      <c r="L2084" s="140"/>
      <c r="M2084" s="141">
        <f>VLOOKUP($C2084,'CEDARS School FRPL'!$C$4:$F$2348,3,FALSE)</f>
        <v>0.6996</v>
      </c>
      <c r="O2084" s="199"/>
      <c r="P2084" s="200"/>
    </row>
    <row r="2085" spans="1:16">
      <c r="A2085" s="112" t="s">
        <v>2438</v>
      </c>
      <c r="B2085" s="112" t="s">
        <v>3091</v>
      </c>
      <c r="C2085" s="106">
        <v>4196</v>
      </c>
      <c r="D2085" s="106" t="s">
        <v>1263</v>
      </c>
      <c r="E2085" s="150">
        <v>243.52</v>
      </c>
      <c r="F2085" s="150">
        <v>0</v>
      </c>
      <c r="G2085" s="150">
        <v>0</v>
      </c>
      <c r="H2085" s="150">
        <v>0</v>
      </c>
      <c r="I2085" s="208">
        <f t="shared" si="34"/>
        <v>243.52</v>
      </c>
      <c r="J2085" s="163" t="str">
        <f>VLOOKUP($C2085,'CEDARS School FRPL'!$C$4:$F$2348,4,FALSE)</f>
        <v>Yes</v>
      </c>
      <c r="K2085" s="140"/>
      <c r="L2085" s="140"/>
      <c r="M2085" s="141">
        <f>VLOOKUP($C2085,'CEDARS School FRPL'!$C$4:$F$2348,3,FALSE)</f>
        <v>0.74260000000000004</v>
      </c>
      <c r="O2085" s="199"/>
      <c r="P2085" s="200"/>
    </row>
    <row r="2086" spans="1:16">
      <c r="A2086" s="112" t="s">
        <v>2438</v>
      </c>
      <c r="B2086" s="112" t="s">
        <v>3091</v>
      </c>
      <c r="C2086" s="106">
        <v>5587</v>
      </c>
      <c r="D2086" s="106" t="s">
        <v>3171</v>
      </c>
      <c r="E2086" s="150">
        <v>99.22</v>
      </c>
      <c r="F2086" s="150">
        <v>0</v>
      </c>
      <c r="G2086" s="150">
        <v>0</v>
      </c>
      <c r="H2086" s="150">
        <v>0</v>
      </c>
      <c r="I2086" s="208">
        <f t="shared" si="34"/>
        <v>99.22</v>
      </c>
      <c r="J2086" s="163" t="str">
        <f>VLOOKUP($C2086,'CEDARS School FRPL'!$C$4:$F$2348,4,FALSE)</f>
        <v>Yes</v>
      </c>
      <c r="K2086" s="140"/>
      <c r="L2086" s="140"/>
      <c r="M2086" s="141">
        <f>VLOOKUP($C2086,'CEDARS School FRPL'!$C$4:$F$2348,3,FALSE)</f>
        <v>0.63949999999999996</v>
      </c>
      <c r="O2086" s="199"/>
      <c r="P2086" s="200"/>
    </row>
    <row r="2087" spans="1:16">
      <c r="A2087" s="112" t="s">
        <v>2572</v>
      </c>
      <c r="B2087" s="112" t="s">
        <v>3092</v>
      </c>
      <c r="C2087" s="106">
        <v>1508</v>
      </c>
      <c r="D2087" s="106" t="s">
        <v>2231</v>
      </c>
      <c r="E2087" s="150">
        <v>220.12</v>
      </c>
      <c r="F2087" s="150">
        <v>0</v>
      </c>
      <c r="G2087" s="150">
        <v>0</v>
      </c>
      <c r="H2087" s="150">
        <v>0</v>
      </c>
      <c r="I2087" s="208">
        <f t="shared" si="34"/>
        <v>220.12</v>
      </c>
      <c r="J2087" s="163" t="str">
        <f>VLOOKUP($C2087,'CEDARS School FRPL'!$C$4:$F$2348,4,FALSE)</f>
        <v>Yes</v>
      </c>
      <c r="K2087" s="140"/>
      <c r="L2087" s="140"/>
      <c r="M2087" s="141">
        <f>VLOOKUP($C2087,'CEDARS School FRPL'!$C$4:$F$2348,3,FALSE)</f>
        <v>0.9143</v>
      </c>
      <c r="O2087" s="199"/>
      <c r="P2087" s="200"/>
    </row>
    <row r="2088" spans="1:16">
      <c r="A2088" s="112" t="s">
        <v>2572</v>
      </c>
      <c r="B2088" s="112" t="s">
        <v>3092</v>
      </c>
      <c r="C2088" s="106">
        <v>2608</v>
      </c>
      <c r="D2088" s="106" t="s">
        <v>1605</v>
      </c>
      <c r="E2088" s="150">
        <v>341.4</v>
      </c>
      <c r="F2088" s="150">
        <v>0</v>
      </c>
      <c r="G2088" s="150">
        <v>0</v>
      </c>
      <c r="H2088" s="150">
        <v>0</v>
      </c>
      <c r="I2088" s="208">
        <f t="shared" si="34"/>
        <v>341.4</v>
      </c>
      <c r="J2088" s="163" t="str">
        <f>VLOOKUP($C2088,'CEDARS School FRPL'!$C$4:$F$2348,4,FALSE)</f>
        <v>Yes</v>
      </c>
      <c r="K2088" s="140"/>
      <c r="L2088" s="140"/>
      <c r="M2088" s="141">
        <f>VLOOKUP($C2088,'CEDARS School FRPL'!$C$4:$F$2348,3,FALSE)</f>
        <v>0.91390000000000005</v>
      </c>
      <c r="O2088" s="199"/>
      <c r="P2088" s="200"/>
    </row>
    <row r="2089" spans="1:16">
      <c r="A2089" s="112" t="s">
        <v>2572</v>
      </c>
      <c r="B2089" s="112" t="s">
        <v>3092</v>
      </c>
      <c r="C2089" s="106">
        <v>4106</v>
      </c>
      <c r="D2089" s="106" t="s">
        <v>2234</v>
      </c>
      <c r="E2089" s="150">
        <v>424.1</v>
      </c>
      <c r="F2089" s="150">
        <v>0</v>
      </c>
      <c r="G2089" s="150">
        <v>0</v>
      </c>
      <c r="H2089" s="150">
        <v>0</v>
      </c>
      <c r="I2089" s="208">
        <f t="shared" si="34"/>
        <v>424.1</v>
      </c>
      <c r="J2089" s="163" t="str">
        <f>VLOOKUP($C2089,'CEDARS School FRPL'!$C$4:$F$2348,4,FALSE)</f>
        <v>Yes</v>
      </c>
      <c r="K2089" s="140"/>
      <c r="L2089" s="140"/>
      <c r="M2089" s="141">
        <f>VLOOKUP($C2089,'CEDARS School FRPL'!$C$4:$F$2348,3,FALSE)</f>
        <v>0.88060000000000005</v>
      </c>
      <c r="O2089" s="199"/>
      <c r="P2089" s="200"/>
    </row>
    <row r="2090" spans="1:16">
      <c r="A2090" s="112" t="s">
        <v>2572</v>
      </c>
      <c r="B2090" s="112" t="s">
        <v>3092</v>
      </c>
      <c r="C2090" s="106">
        <v>2635</v>
      </c>
      <c r="D2090" s="106" t="s">
        <v>50</v>
      </c>
      <c r="E2090" s="150">
        <v>330.5</v>
      </c>
      <c r="F2090" s="150">
        <v>0</v>
      </c>
      <c r="G2090" s="150">
        <v>0</v>
      </c>
      <c r="H2090" s="150">
        <v>0</v>
      </c>
      <c r="I2090" s="208">
        <f t="shared" si="34"/>
        <v>330.5</v>
      </c>
      <c r="J2090" s="163" t="str">
        <f>VLOOKUP($C2090,'CEDARS School FRPL'!$C$4:$F$2348,4,FALSE)</f>
        <v>Yes</v>
      </c>
      <c r="K2090" s="140"/>
      <c r="L2090" s="140"/>
      <c r="M2090" s="141">
        <f>VLOOKUP($C2090,'CEDARS School FRPL'!$C$4:$F$2348,3,FALSE)</f>
        <v>0.8982</v>
      </c>
      <c r="O2090" s="199"/>
      <c r="P2090" s="200"/>
    </row>
    <row r="2091" spans="1:16">
      <c r="A2091" s="112" t="s">
        <v>2572</v>
      </c>
      <c r="B2091" s="112" t="s">
        <v>3092</v>
      </c>
      <c r="C2091" s="106">
        <v>5262</v>
      </c>
      <c r="D2091" s="106" t="s">
        <v>2236</v>
      </c>
      <c r="E2091" s="150">
        <v>811.38</v>
      </c>
      <c r="F2091" s="150">
        <v>20.59</v>
      </c>
      <c r="G2091" s="150">
        <v>0</v>
      </c>
      <c r="H2091" s="150">
        <v>0</v>
      </c>
      <c r="I2091" s="208">
        <f t="shared" si="34"/>
        <v>831.97</v>
      </c>
      <c r="J2091" s="163" t="str">
        <f>VLOOKUP($C2091,'CEDARS School FRPL'!$C$4:$F$2348,4,FALSE)</f>
        <v>No</v>
      </c>
      <c r="K2091" s="140"/>
      <c r="L2091" s="140"/>
      <c r="M2091" s="141">
        <f>VLOOKUP($C2091,'CEDARS School FRPL'!$C$4:$F$2348,3,FALSE)</f>
        <v>0.42399999999999999</v>
      </c>
      <c r="O2091" s="199"/>
      <c r="P2091" s="200"/>
    </row>
    <row r="2092" spans="1:16">
      <c r="A2092" s="112" t="s">
        <v>2572</v>
      </c>
      <c r="B2092" s="112" t="s">
        <v>3092</v>
      </c>
      <c r="C2092" s="106">
        <v>2900</v>
      </c>
      <c r="D2092" s="106" t="s">
        <v>2233</v>
      </c>
      <c r="E2092" s="150">
        <v>910.35</v>
      </c>
      <c r="F2092" s="150">
        <v>21.54</v>
      </c>
      <c r="G2092" s="150">
        <v>0</v>
      </c>
      <c r="H2092" s="150">
        <v>0</v>
      </c>
      <c r="I2092" s="208">
        <f t="shared" si="34"/>
        <v>931.89</v>
      </c>
      <c r="J2092" s="163" t="str">
        <f>VLOOKUP($C2092,'CEDARS School FRPL'!$C$4:$F$2348,4,FALSE)</f>
        <v>Yes</v>
      </c>
      <c r="K2092" s="140"/>
      <c r="L2092" s="140"/>
      <c r="M2092" s="141">
        <f>VLOOKUP($C2092,'CEDARS School FRPL'!$C$4:$F$2348,3,FALSE)</f>
        <v>0.84840000000000004</v>
      </c>
      <c r="O2092" s="199"/>
      <c r="P2092" s="200"/>
    </row>
    <row r="2093" spans="1:16">
      <c r="A2093" s="112" t="s">
        <v>2572</v>
      </c>
      <c r="B2093" s="112" t="s">
        <v>3092</v>
      </c>
      <c r="C2093" s="106">
        <v>2264</v>
      </c>
      <c r="D2093" s="106" t="s">
        <v>2232</v>
      </c>
      <c r="E2093" s="150">
        <v>922.34</v>
      </c>
      <c r="F2093" s="150">
        <v>0</v>
      </c>
      <c r="G2093" s="150">
        <v>0</v>
      </c>
      <c r="H2093" s="150">
        <v>0</v>
      </c>
      <c r="I2093" s="208">
        <f t="shared" si="34"/>
        <v>922.34</v>
      </c>
      <c r="J2093" s="163" t="str">
        <f>VLOOKUP($C2093,'CEDARS School FRPL'!$C$4:$F$2348,4,FALSE)</f>
        <v>Yes</v>
      </c>
      <c r="K2093" s="140"/>
      <c r="L2093" s="140"/>
      <c r="M2093" s="141">
        <f>VLOOKUP($C2093,'CEDARS School FRPL'!$C$4:$F$2348,3,FALSE)</f>
        <v>0.90300000000000002</v>
      </c>
      <c r="O2093" s="199"/>
      <c r="P2093" s="200"/>
    </row>
    <row r="2094" spans="1:16">
      <c r="A2094" s="112" t="s">
        <v>2572</v>
      </c>
      <c r="B2094" s="112" t="s">
        <v>3092</v>
      </c>
      <c r="C2094" s="106">
        <v>4588</v>
      </c>
      <c r="D2094" s="106" t="s">
        <v>2235</v>
      </c>
      <c r="E2094" s="150">
        <v>518.6</v>
      </c>
      <c r="F2094" s="150">
        <v>0</v>
      </c>
      <c r="G2094" s="150">
        <v>0</v>
      </c>
      <c r="H2094" s="150">
        <v>0</v>
      </c>
      <c r="I2094" s="208">
        <f t="shared" si="34"/>
        <v>518.6</v>
      </c>
      <c r="J2094" s="163" t="str">
        <f>VLOOKUP($C2094,'CEDARS School FRPL'!$C$4:$F$2348,4,FALSE)</f>
        <v>Yes</v>
      </c>
      <c r="K2094" s="140"/>
      <c r="L2094" s="140"/>
      <c r="M2094" s="141">
        <f>VLOOKUP($C2094,'CEDARS School FRPL'!$C$4:$F$2348,3,FALSE)</f>
        <v>0.89190000000000003</v>
      </c>
      <c r="O2094" s="199"/>
      <c r="P2094" s="200"/>
    </row>
    <row r="2095" spans="1:16">
      <c r="A2095" s="112" t="s">
        <v>2539</v>
      </c>
      <c r="B2095" s="112" t="s">
        <v>3093</v>
      </c>
      <c r="C2095" s="106">
        <v>2160</v>
      </c>
      <c r="D2095" s="106" t="s">
        <v>2063</v>
      </c>
      <c r="E2095" s="150">
        <v>202.3</v>
      </c>
      <c r="F2095" s="150">
        <v>10.510000000000002</v>
      </c>
      <c r="G2095" s="150">
        <v>0</v>
      </c>
      <c r="H2095" s="150">
        <v>0</v>
      </c>
      <c r="I2095" s="208">
        <f t="shared" si="34"/>
        <v>212.81</v>
      </c>
      <c r="J2095" s="163" t="str">
        <f>VLOOKUP($C2095,'CEDARS School FRPL'!$C$4:$F$2348,4,FALSE)</f>
        <v>Yes</v>
      </c>
      <c r="K2095" s="140"/>
      <c r="L2095" s="140"/>
      <c r="M2095" s="141">
        <f>VLOOKUP($C2095,'CEDARS School FRPL'!$C$4:$F$2348,3,FALSE)</f>
        <v>0.53849999999999998</v>
      </c>
      <c r="O2095" s="199"/>
      <c r="P2095" s="200"/>
    </row>
    <row r="2096" spans="1:16">
      <c r="A2096" s="112" t="s">
        <v>2307</v>
      </c>
      <c r="B2096" s="112" t="s">
        <v>3094</v>
      </c>
      <c r="C2096" s="106">
        <v>4264</v>
      </c>
      <c r="D2096" s="106" t="s">
        <v>313</v>
      </c>
      <c r="E2096" s="150">
        <v>347.4</v>
      </c>
      <c r="F2096" s="150">
        <v>0</v>
      </c>
      <c r="G2096" s="150">
        <v>0</v>
      </c>
      <c r="H2096" s="150">
        <v>0</v>
      </c>
      <c r="I2096" s="208">
        <f t="shared" si="34"/>
        <v>347.4</v>
      </c>
      <c r="J2096" s="163" t="str">
        <f>VLOOKUP($C2096,'CEDARS School FRPL'!$C$4:$F$2348,4,FALSE)</f>
        <v>No</v>
      </c>
      <c r="K2096" s="132"/>
      <c r="L2096" s="132"/>
      <c r="M2096" s="141">
        <f>VLOOKUP($C2096,'CEDARS School FRPL'!$C$4:$F$2348,3,FALSE)</f>
        <v>0.44409999999999999</v>
      </c>
      <c r="O2096" s="199"/>
      <c r="P2096" s="200"/>
    </row>
    <row r="2097" spans="1:16">
      <c r="A2097" s="112" t="s">
        <v>2307</v>
      </c>
      <c r="B2097" s="112" t="s">
        <v>3094</v>
      </c>
      <c r="C2097" s="106">
        <v>2560</v>
      </c>
      <c r="D2097" s="106" t="s">
        <v>312</v>
      </c>
      <c r="E2097" s="150">
        <v>281.77</v>
      </c>
      <c r="F2097" s="150">
        <v>29.82</v>
      </c>
      <c r="G2097" s="150">
        <v>0</v>
      </c>
      <c r="H2097" s="150">
        <v>0</v>
      </c>
      <c r="I2097" s="208">
        <f t="shared" si="34"/>
        <v>311.58999999999997</v>
      </c>
      <c r="J2097" s="163" t="str">
        <f>VLOOKUP($C2097,'CEDARS School FRPL'!$C$4:$F$2348,4,FALSE)</f>
        <v>No</v>
      </c>
      <c r="K2097" s="140"/>
      <c r="L2097" s="140"/>
      <c r="M2097" s="141">
        <f>VLOOKUP($C2097,'CEDARS School FRPL'!$C$4:$F$2348,3,FALSE)</f>
        <v>0.35830000000000001</v>
      </c>
      <c r="O2097" s="199"/>
      <c r="P2097" s="200"/>
    </row>
    <row r="2098" spans="1:16">
      <c r="A2098" s="112" t="s">
        <v>2397</v>
      </c>
      <c r="B2098" s="112" t="s">
        <v>3095</v>
      </c>
      <c r="C2098" s="106">
        <v>3062</v>
      </c>
      <c r="D2098" s="106" t="s">
        <v>1117</v>
      </c>
      <c r="E2098" s="150">
        <v>55.98</v>
      </c>
      <c r="F2098" s="150">
        <v>0</v>
      </c>
      <c r="G2098" s="150">
        <v>0</v>
      </c>
      <c r="H2098" s="150">
        <v>0</v>
      </c>
      <c r="I2098" s="208">
        <f t="shared" si="34"/>
        <v>55.98</v>
      </c>
      <c r="J2098" s="163" t="str">
        <f>VLOOKUP($C2098,'CEDARS School FRPL'!$C$4:$F$2348,4,FALSE)</f>
        <v>No</v>
      </c>
      <c r="K2098" s="140"/>
      <c r="L2098" s="140"/>
      <c r="M2098" s="141">
        <f>VLOOKUP($C2098,'CEDARS School FRPL'!$C$4:$F$2348,3,FALSE)</f>
        <v>0</v>
      </c>
      <c r="O2098" s="199"/>
      <c r="P2098" s="200"/>
    </row>
    <row r="2099" spans="1:16">
      <c r="A2099" s="112" t="s">
        <v>2397</v>
      </c>
      <c r="B2099" s="112" t="s">
        <v>3095</v>
      </c>
      <c r="C2099" s="106">
        <v>2676</v>
      </c>
      <c r="D2099" s="106" t="s">
        <v>1116</v>
      </c>
      <c r="E2099" s="150">
        <v>125.64</v>
      </c>
      <c r="F2099" s="150">
        <v>4.41</v>
      </c>
      <c r="G2099" s="150">
        <v>0</v>
      </c>
      <c r="H2099" s="150">
        <v>0</v>
      </c>
      <c r="I2099" s="208">
        <f t="shared" si="34"/>
        <v>130.05000000000001</v>
      </c>
      <c r="J2099" s="163" t="str">
        <f>VLOOKUP($C2099,'CEDARS School FRPL'!$C$4:$F$2348,4,FALSE)</f>
        <v>No</v>
      </c>
      <c r="M2099" s="141">
        <f>VLOOKUP($C2099,'CEDARS School FRPL'!$C$4:$F$2348,3,FALSE)</f>
        <v>0</v>
      </c>
      <c r="O2099" s="199"/>
      <c r="P2099" s="200"/>
    </row>
    <row r="2100" spans="1:16">
      <c r="A2100" s="112" t="s">
        <v>2368</v>
      </c>
      <c r="B2100" s="112" t="s">
        <v>3096</v>
      </c>
      <c r="C2100" s="106">
        <v>3226</v>
      </c>
      <c r="D2100" s="106" t="s">
        <v>798</v>
      </c>
      <c r="E2100" s="150">
        <v>419.7</v>
      </c>
      <c r="F2100" s="150">
        <v>0</v>
      </c>
      <c r="G2100" s="150">
        <v>0</v>
      </c>
      <c r="H2100" s="150">
        <v>0</v>
      </c>
      <c r="I2100" s="208">
        <f t="shared" si="34"/>
        <v>419.7</v>
      </c>
      <c r="J2100" s="163" t="str">
        <f>VLOOKUP($C2100,'CEDARS School FRPL'!$C$4:$F$2348,4,FALSE)</f>
        <v>Yes</v>
      </c>
      <c r="K2100" s="140"/>
      <c r="L2100" s="140"/>
      <c r="M2100" s="141">
        <f>VLOOKUP($C2100,'CEDARS School FRPL'!$C$4:$F$2348,3,FALSE)</f>
        <v>0.82779999999999998</v>
      </c>
      <c r="O2100" s="199"/>
      <c r="P2100" s="200"/>
    </row>
    <row r="2101" spans="1:16">
      <c r="A2101" s="112" t="s">
        <v>2368</v>
      </c>
      <c r="B2101" s="112" t="s">
        <v>3096</v>
      </c>
      <c r="C2101" s="106">
        <v>2848</v>
      </c>
      <c r="D2101" s="106" t="s">
        <v>797</v>
      </c>
      <c r="E2101" s="150">
        <v>765.65</v>
      </c>
      <c r="F2101" s="150">
        <v>64.649999999999991</v>
      </c>
      <c r="G2101" s="150">
        <v>0</v>
      </c>
      <c r="H2101" s="150">
        <v>0</v>
      </c>
      <c r="I2101" s="208">
        <f t="shared" si="34"/>
        <v>830.3</v>
      </c>
      <c r="J2101" s="163" t="str">
        <f>VLOOKUP($C2101,'CEDARS School FRPL'!$C$4:$F$2348,4,FALSE)</f>
        <v>Yes</v>
      </c>
      <c r="K2101" s="140"/>
      <c r="L2101" s="140"/>
      <c r="M2101" s="141">
        <f>VLOOKUP($C2101,'CEDARS School FRPL'!$C$4:$F$2348,3,FALSE)</f>
        <v>0.66510000000000002</v>
      </c>
      <c r="O2101" s="199"/>
      <c r="P2101" s="200"/>
    </row>
    <row r="2102" spans="1:16">
      <c r="A2102" s="112" t="s">
        <v>2368</v>
      </c>
      <c r="B2102" s="112" t="s">
        <v>3096</v>
      </c>
      <c r="C2102" s="106">
        <v>2564</v>
      </c>
      <c r="D2102" s="106" t="s">
        <v>796</v>
      </c>
      <c r="E2102" s="150">
        <v>612.21</v>
      </c>
      <c r="F2102" s="150">
        <v>0</v>
      </c>
      <c r="G2102" s="150">
        <v>0</v>
      </c>
      <c r="H2102" s="150">
        <v>0</v>
      </c>
      <c r="I2102" s="208">
        <f t="shared" si="34"/>
        <v>612.21</v>
      </c>
      <c r="J2102" s="163" t="str">
        <f>VLOOKUP($C2102,'CEDARS School FRPL'!$C$4:$F$2348,4,FALSE)</f>
        <v>Yes</v>
      </c>
      <c r="K2102" s="140"/>
      <c r="L2102" s="140"/>
      <c r="M2102" s="141">
        <f>VLOOKUP($C2102,'CEDARS School FRPL'!$C$4:$F$2348,3,FALSE)</f>
        <v>0.73709999999999998</v>
      </c>
      <c r="O2102" s="199"/>
      <c r="P2102" s="200"/>
    </row>
    <row r="2103" spans="1:16">
      <c r="A2103" s="112" t="s">
        <v>2368</v>
      </c>
      <c r="B2103" s="112" t="s">
        <v>3096</v>
      </c>
      <c r="C2103" s="106">
        <v>3635</v>
      </c>
      <c r="D2103" s="106" t="s">
        <v>800</v>
      </c>
      <c r="E2103" s="150">
        <v>313.7</v>
      </c>
      <c r="F2103" s="150">
        <v>0</v>
      </c>
      <c r="G2103" s="150">
        <v>0</v>
      </c>
      <c r="H2103" s="150">
        <v>0</v>
      </c>
      <c r="I2103" s="208">
        <f t="shared" si="34"/>
        <v>313.7</v>
      </c>
      <c r="J2103" s="163" t="str">
        <f>VLOOKUP($C2103,'CEDARS School FRPL'!$C$4:$F$2348,4,FALSE)</f>
        <v>Yes</v>
      </c>
      <c r="K2103" s="140"/>
      <c r="L2103" s="140"/>
      <c r="M2103" s="141">
        <f>VLOOKUP($C2103,'CEDARS School FRPL'!$C$4:$F$2348,3,FALSE)</f>
        <v>0.81379999999999997</v>
      </c>
      <c r="O2103" s="199"/>
      <c r="P2103" s="200"/>
    </row>
    <row r="2104" spans="1:16">
      <c r="A2104" s="112" t="s">
        <v>2368</v>
      </c>
      <c r="B2104" s="112" t="s">
        <v>3096</v>
      </c>
      <c r="C2104" s="106">
        <v>3488</v>
      </c>
      <c r="D2104" s="106" t="s">
        <v>799</v>
      </c>
      <c r="E2104" s="150">
        <v>480.4</v>
      </c>
      <c r="F2104" s="150">
        <v>0</v>
      </c>
      <c r="G2104" s="150">
        <v>0</v>
      </c>
      <c r="H2104" s="150">
        <v>0</v>
      </c>
      <c r="I2104" s="208">
        <f t="shared" si="34"/>
        <v>480.4</v>
      </c>
      <c r="J2104" s="163" t="str">
        <f>VLOOKUP($C2104,'CEDARS School FRPL'!$C$4:$F$2348,4,FALSE)</f>
        <v>Yes</v>
      </c>
      <c r="K2104" s="140"/>
      <c r="L2104" s="140"/>
      <c r="M2104" s="141">
        <f>VLOOKUP($C2104,'CEDARS School FRPL'!$C$4:$F$2348,3,FALSE)</f>
        <v>0.63519999999999999</v>
      </c>
      <c r="O2104" s="199"/>
      <c r="P2104" s="200"/>
    </row>
    <row r="2105" spans="1:16">
      <c r="A2105" s="112" t="s">
        <v>2368</v>
      </c>
      <c r="B2105" s="112" t="s">
        <v>3096</v>
      </c>
      <c r="C2105" s="106">
        <v>5536</v>
      </c>
      <c r="D2105" s="106" t="s">
        <v>3148</v>
      </c>
      <c r="E2105" s="150">
        <v>0</v>
      </c>
      <c r="F2105" s="150">
        <v>0</v>
      </c>
      <c r="G2105" s="150">
        <v>0</v>
      </c>
      <c r="H2105" s="150">
        <v>0</v>
      </c>
      <c r="I2105" s="208">
        <f t="shared" si="34"/>
        <v>0</v>
      </c>
      <c r="J2105" s="163" t="str">
        <f>VLOOKUP($C2105,'CEDARS School FRPL'!$C$4:$F$2348,4,FALSE)</f>
        <v>No</v>
      </c>
      <c r="K2105" s="140"/>
      <c r="L2105" s="140"/>
      <c r="M2105" s="141">
        <f>VLOOKUP($C2105,'CEDARS School FRPL'!$C$4:$F$2348,3,FALSE)</f>
        <v>0.29659999999999997</v>
      </c>
      <c r="O2105" s="199"/>
      <c r="P2105" s="200"/>
    </row>
    <row r="2106" spans="1:16">
      <c r="A2106" s="106" t="s">
        <v>2368</v>
      </c>
      <c r="B2106" s="201" t="s">
        <v>3096</v>
      </c>
      <c r="C2106" s="106">
        <v>5315</v>
      </c>
      <c r="D2106" s="106" t="s">
        <v>3149</v>
      </c>
      <c r="E2106" s="150">
        <v>0.3</v>
      </c>
      <c r="F2106" s="150">
        <v>0</v>
      </c>
      <c r="G2106" s="150">
        <v>4</v>
      </c>
      <c r="H2106" s="150">
        <v>0</v>
      </c>
      <c r="I2106" s="208">
        <f t="shared" si="34"/>
        <v>4.3</v>
      </c>
      <c r="J2106" s="163" t="str">
        <f>VLOOKUP($C2106,'CEDARS School FRPL'!$C$4:$F$2348,4,FALSE)</f>
        <v>No</v>
      </c>
      <c r="K2106" s="140"/>
      <c r="L2106" s="140"/>
      <c r="M2106" s="141">
        <f>VLOOKUP($C2106,'CEDARS School FRPL'!$C$4:$F$2348,3,FALSE)</f>
        <v>0</v>
      </c>
      <c r="N2106" s="141" t="s">
        <v>3345</v>
      </c>
      <c r="O2106" s="199"/>
      <c r="P2106" s="200"/>
    </row>
    <row r="2107" spans="1:16">
      <c r="A2107" s="112" t="s">
        <v>2528</v>
      </c>
      <c r="B2107" s="112" t="s">
        <v>3097</v>
      </c>
      <c r="C2107" s="106">
        <v>4500</v>
      </c>
      <c r="D2107" s="106" t="s">
        <v>2013</v>
      </c>
      <c r="E2107" s="150">
        <v>684.06</v>
      </c>
      <c r="F2107" s="150">
        <v>112.82000000000001</v>
      </c>
      <c r="G2107" s="150">
        <v>0</v>
      </c>
      <c r="H2107" s="150">
        <v>0</v>
      </c>
      <c r="I2107" s="208">
        <f t="shared" si="34"/>
        <v>796.88</v>
      </c>
      <c r="J2107" s="163" t="str">
        <f>VLOOKUP($C2107,'CEDARS School FRPL'!$C$4:$F$2348,4,FALSE)</f>
        <v>No</v>
      </c>
      <c r="K2107" s="140"/>
      <c r="L2107" s="140"/>
      <c r="M2107" s="141">
        <f>VLOOKUP($C2107,'CEDARS School FRPL'!$C$4:$F$2348,3,FALSE)</f>
        <v>0.2601</v>
      </c>
      <c r="O2107" s="199"/>
      <c r="P2107" s="200"/>
    </row>
    <row r="2108" spans="1:16">
      <c r="A2108" s="112" t="s">
        <v>2528</v>
      </c>
      <c r="B2108" s="112" t="s">
        <v>3097</v>
      </c>
      <c r="C2108" s="106">
        <v>4205</v>
      </c>
      <c r="D2108" s="106" t="s">
        <v>2009</v>
      </c>
      <c r="E2108" s="150">
        <v>363.6</v>
      </c>
      <c r="F2108" s="150">
        <v>0</v>
      </c>
      <c r="G2108" s="150">
        <v>0</v>
      </c>
      <c r="H2108" s="150">
        <v>0</v>
      </c>
      <c r="I2108" s="208">
        <f t="shared" si="34"/>
        <v>363.6</v>
      </c>
      <c r="J2108" s="163" t="str">
        <f>VLOOKUP($C2108,'CEDARS School FRPL'!$C$4:$F$2348,4,FALSE)</f>
        <v>No</v>
      </c>
      <c r="K2108" s="140"/>
      <c r="L2108" s="140"/>
      <c r="M2108" s="141">
        <f>VLOOKUP($C2108,'CEDARS School FRPL'!$C$4:$F$2348,3,FALSE)</f>
        <v>0.28799999999999998</v>
      </c>
      <c r="O2108" s="199"/>
      <c r="P2108" s="200"/>
    </row>
    <row r="2109" spans="1:16">
      <c r="A2109" s="112" t="s">
        <v>2528</v>
      </c>
      <c r="B2109" s="112" t="s">
        <v>3097</v>
      </c>
      <c r="C2109" s="106">
        <v>1713</v>
      </c>
      <c r="D2109" s="106" t="s">
        <v>3293</v>
      </c>
      <c r="E2109" s="150">
        <v>83.38</v>
      </c>
      <c r="F2109" s="150">
        <v>8.43</v>
      </c>
      <c r="G2109" s="150">
        <v>26.28</v>
      </c>
      <c r="H2109" s="150">
        <v>0</v>
      </c>
      <c r="I2109" s="208">
        <f t="shared" si="34"/>
        <v>118.09</v>
      </c>
      <c r="J2109" s="163" t="str">
        <f>VLOOKUP($C2109,'CEDARS School FRPL'!$C$4:$F$2348,4,FALSE)</f>
        <v>No</v>
      </c>
      <c r="K2109" s="140"/>
      <c r="L2109" s="140"/>
      <c r="M2109" s="141">
        <f>VLOOKUP($C2109,'CEDARS School FRPL'!$C$4:$F$2348,3,FALSE)</f>
        <v>0.45689999999999997</v>
      </c>
      <c r="O2109" s="199"/>
      <c r="P2109" s="200"/>
    </row>
    <row r="2110" spans="1:16">
      <c r="A2110" s="112" t="s">
        <v>2528</v>
      </c>
      <c r="B2110" s="112" t="s">
        <v>3097</v>
      </c>
      <c r="C2110" s="106">
        <v>4365</v>
      </c>
      <c r="D2110" s="106" t="s">
        <v>2010</v>
      </c>
      <c r="E2110" s="150">
        <v>425.34</v>
      </c>
      <c r="F2110" s="150">
        <v>0</v>
      </c>
      <c r="G2110" s="150">
        <v>0</v>
      </c>
      <c r="H2110" s="150">
        <v>0</v>
      </c>
      <c r="I2110" s="208">
        <f t="shared" si="34"/>
        <v>425.34</v>
      </c>
      <c r="J2110" s="163" t="str">
        <f>VLOOKUP($C2110,'CEDARS School FRPL'!$C$4:$F$2348,4,FALSE)</f>
        <v>No</v>
      </c>
      <c r="K2110" s="140"/>
      <c r="L2110" s="140"/>
      <c r="M2110" s="141">
        <f>VLOOKUP($C2110,'CEDARS School FRPL'!$C$4:$F$2348,3,FALSE)</f>
        <v>0.3004</v>
      </c>
      <c r="O2110" s="199"/>
      <c r="P2110" s="200"/>
    </row>
    <row r="2111" spans="1:16">
      <c r="A2111" s="112" t="s">
        <v>2528</v>
      </c>
      <c r="B2111" s="112" t="s">
        <v>3097</v>
      </c>
      <c r="C2111" s="106">
        <v>4452</v>
      </c>
      <c r="D2111" s="106" t="s">
        <v>2012</v>
      </c>
      <c r="E2111" s="150">
        <v>686.93</v>
      </c>
      <c r="F2111" s="150">
        <v>0</v>
      </c>
      <c r="G2111" s="150">
        <v>0</v>
      </c>
      <c r="H2111" s="150">
        <v>0</v>
      </c>
      <c r="I2111" s="208">
        <f t="shared" si="34"/>
        <v>686.93</v>
      </c>
      <c r="J2111" s="163" t="str">
        <f>VLOOKUP($C2111,'CEDARS School FRPL'!$C$4:$F$2348,4,FALSE)</f>
        <v>No</v>
      </c>
      <c r="K2111" s="140"/>
      <c r="L2111" s="140"/>
      <c r="M2111" s="141">
        <f>VLOOKUP($C2111,'CEDARS School FRPL'!$C$4:$F$2348,3,FALSE)</f>
        <v>0.34639999999999999</v>
      </c>
      <c r="O2111" s="199"/>
      <c r="P2111" s="200"/>
    </row>
    <row r="2112" spans="1:16">
      <c r="A2112" s="112" t="s">
        <v>2528</v>
      </c>
      <c r="B2112" s="112" t="s">
        <v>3097</v>
      </c>
      <c r="C2112" s="106">
        <v>2816</v>
      </c>
      <c r="D2112" s="106" t="s">
        <v>2005</v>
      </c>
      <c r="E2112" s="150">
        <v>287.95</v>
      </c>
      <c r="F2112" s="150">
        <v>0</v>
      </c>
      <c r="G2112" s="150">
        <v>0</v>
      </c>
      <c r="H2112" s="150">
        <v>0</v>
      </c>
      <c r="I2112" s="208">
        <f t="shared" si="34"/>
        <v>287.95</v>
      </c>
      <c r="J2112" s="163" t="str">
        <f>VLOOKUP($C2112,'CEDARS School FRPL'!$C$4:$F$2348,4,FALSE)</f>
        <v>No</v>
      </c>
      <c r="K2112" s="140"/>
      <c r="L2112" s="140"/>
      <c r="M2112" s="141">
        <f>VLOOKUP($C2112,'CEDARS School FRPL'!$C$4:$F$2348,3,FALSE)</f>
        <v>0.3402</v>
      </c>
      <c r="O2112" s="199"/>
      <c r="P2112" s="200"/>
    </row>
    <row r="2113" spans="1:16">
      <c r="A2113" s="112" t="s">
        <v>2528</v>
      </c>
      <c r="B2113" s="112" t="s">
        <v>3097</v>
      </c>
      <c r="C2113" s="106">
        <v>2552</v>
      </c>
      <c r="D2113" s="106" t="s">
        <v>2004</v>
      </c>
      <c r="E2113" s="150">
        <v>431.41</v>
      </c>
      <c r="F2113" s="150">
        <v>0</v>
      </c>
      <c r="G2113" s="150">
        <v>0</v>
      </c>
      <c r="H2113" s="150">
        <v>0</v>
      </c>
      <c r="I2113" s="208">
        <f t="shared" si="34"/>
        <v>431.41</v>
      </c>
      <c r="J2113" s="163" t="str">
        <f>VLOOKUP($C2113,'CEDARS School FRPL'!$C$4:$F$2348,4,FALSE)</f>
        <v>No</v>
      </c>
      <c r="K2113" s="140"/>
      <c r="L2113" s="140"/>
      <c r="M2113" s="141">
        <f>VLOOKUP($C2113,'CEDARS School FRPL'!$C$4:$F$2348,3,FALSE)</f>
        <v>0.35439999999999999</v>
      </c>
      <c r="O2113" s="199"/>
      <c r="P2113" s="200"/>
    </row>
    <row r="2114" spans="1:16">
      <c r="A2114" s="112" t="s">
        <v>2528</v>
      </c>
      <c r="B2114" s="112" t="s">
        <v>3097</v>
      </c>
      <c r="C2114" s="106">
        <v>5014</v>
      </c>
      <c r="D2114" s="106" t="s">
        <v>2014</v>
      </c>
      <c r="E2114" s="150">
        <v>62.45</v>
      </c>
      <c r="F2114" s="150">
        <v>0.11</v>
      </c>
      <c r="G2114" s="150">
        <v>0</v>
      </c>
      <c r="H2114" s="150">
        <v>0</v>
      </c>
      <c r="I2114" s="208">
        <f t="shared" si="34"/>
        <v>62.56</v>
      </c>
      <c r="J2114" s="163" t="str">
        <f>VLOOKUP($C2114,'CEDARS School FRPL'!$C$4:$F$2348,4,FALSE)</f>
        <v>No</v>
      </c>
      <c r="K2114" s="140"/>
      <c r="L2114" s="140"/>
      <c r="M2114" s="141">
        <f>VLOOKUP($C2114,'CEDARS School FRPL'!$C$4:$F$2348,3,FALSE)</f>
        <v>0.31040000000000001</v>
      </c>
      <c r="O2114" s="199"/>
      <c r="P2114" s="200"/>
    </row>
    <row r="2115" spans="1:16">
      <c r="A2115" s="112" t="s">
        <v>2528</v>
      </c>
      <c r="B2115" s="112" t="s">
        <v>3097</v>
      </c>
      <c r="C2115" s="106">
        <v>4225</v>
      </c>
      <c r="D2115" s="106" t="s">
        <v>2769</v>
      </c>
      <c r="E2115" s="150">
        <v>271.79000000000002</v>
      </c>
      <c r="F2115" s="150">
        <v>0</v>
      </c>
      <c r="G2115" s="150">
        <v>0</v>
      </c>
      <c r="H2115" s="150">
        <v>65.319999999999993</v>
      </c>
      <c r="I2115" s="208">
        <f t="shared" si="34"/>
        <v>337.11</v>
      </c>
      <c r="J2115" s="163" t="str">
        <f>VLOOKUP($C2115,'CEDARS School FRPL'!$C$4:$F$2348,4,FALSE)</f>
        <v>No</v>
      </c>
      <c r="K2115" s="140"/>
      <c r="L2115" s="140"/>
      <c r="M2115" s="141">
        <f>VLOOKUP($C2115,'CEDARS School FRPL'!$C$4:$F$2348,3,FALSE)</f>
        <v>8.8900000000000007E-2</v>
      </c>
      <c r="O2115" s="199"/>
      <c r="P2115" s="200"/>
    </row>
    <row r="2116" spans="1:16">
      <c r="A2116" s="112" t="s">
        <v>2528</v>
      </c>
      <c r="B2116" s="112" t="s">
        <v>3097</v>
      </c>
      <c r="C2116" s="106">
        <v>3199</v>
      </c>
      <c r="D2116" s="106" t="s">
        <v>2006</v>
      </c>
      <c r="E2116" s="150">
        <v>576.44000000000005</v>
      </c>
      <c r="F2116" s="150">
        <v>0</v>
      </c>
      <c r="G2116" s="150">
        <v>0</v>
      </c>
      <c r="H2116" s="150">
        <v>0</v>
      </c>
      <c r="I2116" s="208">
        <f t="shared" ref="I2116:I2179" si="35">SUM(E2116:H2116)</f>
        <v>576.44000000000005</v>
      </c>
      <c r="J2116" s="163" t="str">
        <f>VLOOKUP($C2116,'CEDARS School FRPL'!$C$4:$F$2348,4,FALSE)</f>
        <v>No</v>
      </c>
      <c r="K2116" s="140"/>
      <c r="L2116" s="140"/>
      <c r="M2116" s="141">
        <f>VLOOKUP($C2116,'CEDARS School FRPL'!$C$4:$F$2348,3,FALSE)</f>
        <v>0.39479999999999998</v>
      </c>
      <c r="O2116" s="199"/>
      <c r="P2116" s="200"/>
    </row>
    <row r="2117" spans="1:16">
      <c r="A2117" s="112" t="s">
        <v>2528</v>
      </c>
      <c r="B2117" s="112" t="s">
        <v>3097</v>
      </c>
      <c r="C2117" s="106">
        <v>3362</v>
      </c>
      <c r="D2117" s="106" t="s">
        <v>2007</v>
      </c>
      <c r="E2117" s="150">
        <v>959.45</v>
      </c>
      <c r="F2117" s="150">
        <v>133.85</v>
      </c>
      <c r="G2117" s="150">
        <v>0</v>
      </c>
      <c r="H2117" s="150">
        <v>0</v>
      </c>
      <c r="I2117" s="208">
        <f t="shared" si="35"/>
        <v>1093.3</v>
      </c>
      <c r="J2117" s="163" t="str">
        <f>VLOOKUP($C2117,'CEDARS School FRPL'!$C$4:$F$2348,4,FALSE)</f>
        <v>No</v>
      </c>
      <c r="K2117" s="140"/>
      <c r="L2117" s="140"/>
      <c r="M2117" s="141">
        <f>VLOOKUP($C2117,'CEDARS School FRPL'!$C$4:$F$2348,3,FALSE)</f>
        <v>0.2641</v>
      </c>
      <c r="O2117" s="199"/>
      <c r="P2117" s="200"/>
    </row>
    <row r="2118" spans="1:16">
      <c r="A2118" s="112" t="s">
        <v>2528</v>
      </c>
      <c r="B2118" s="112" t="s">
        <v>3097</v>
      </c>
      <c r="C2118" s="106">
        <v>4373</v>
      </c>
      <c r="D2118" s="106" t="s">
        <v>2011</v>
      </c>
      <c r="E2118" s="150">
        <v>358.74</v>
      </c>
      <c r="F2118" s="150">
        <v>0</v>
      </c>
      <c r="G2118" s="150">
        <v>0</v>
      </c>
      <c r="H2118" s="150">
        <v>0</v>
      </c>
      <c r="I2118" s="208">
        <f t="shared" si="35"/>
        <v>358.74</v>
      </c>
      <c r="J2118" s="163" t="str">
        <f>VLOOKUP($C2118,'CEDARS School FRPL'!$C$4:$F$2348,4,FALSE)</f>
        <v>No</v>
      </c>
      <c r="K2118" s="140"/>
      <c r="L2118" s="140"/>
      <c r="M2118" s="141">
        <f>VLOOKUP($C2118,'CEDARS School FRPL'!$C$4:$F$2348,3,FALSE)</f>
        <v>0.2903</v>
      </c>
      <c r="O2118" s="199"/>
      <c r="P2118" s="200"/>
    </row>
    <row r="2119" spans="1:16">
      <c r="A2119" s="112" t="s">
        <v>2528</v>
      </c>
      <c r="B2119" s="112" t="s">
        <v>3097</v>
      </c>
      <c r="C2119" s="106">
        <v>3612</v>
      </c>
      <c r="D2119" s="106" t="s">
        <v>2008</v>
      </c>
      <c r="E2119" s="150">
        <v>621.51</v>
      </c>
      <c r="F2119" s="150">
        <v>0</v>
      </c>
      <c r="G2119" s="150">
        <v>0</v>
      </c>
      <c r="H2119" s="150">
        <v>0</v>
      </c>
      <c r="I2119" s="208">
        <f t="shared" si="35"/>
        <v>621.51</v>
      </c>
      <c r="J2119" s="163" t="str">
        <f>VLOOKUP($C2119,'CEDARS School FRPL'!$C$4:$F$2348,4,FALSE)</f>
        <v>No</v>
      </c>
      <c r="K2119" s="140"/>
      <c r="L2119" s="140"/>
      <c r="M2119" s="141">
        <f>VLOOKUP($C2119,'CEDARS School FRPL'!$C$4:$F$2348,3,FALSE)</f>
        <v>0.33139999999999997</v>
      </c>
      <c r="O2119" s="199"/>
      <c r="P2119" s="200"/>
    </row>
    <row r="2120" spans="1:16">
      <c r="A2120" s="112" t="s">
        <v>2528</v>
      </c>
      <c r="B2120" s="112" t="s">
        <v>3097</v>
      </c>
      <c r="C2120" s="106">
        <v>5629</v>
      </c>
      <c r="D2120" s="106" t="s">
        <v>3294</v>
      </c>
      <c r="E2120" s="150">
        <v>343</v>
      </c>
      <c r="F2120" s="150">
        <v>0</v>
      </c>
      <c r="G2120" s="150">
        <v>0</v>
      </c>
      <c r="H2120" s="150">
        <v>0</v>
      </c>
      <c r="I2120" s="208">
        <f t="shared" si="35"/>
        <v>343</v>
      </c>
      <c r="J2120" s="163" t="str">
        <f>VLOOKUP($C2120,'CEDARS School FRPL'!$C$4:$F$2348,4,FALSE)</f>
        <v>No</v>
      </c>
      <c r="K2120" s="140"/>
      <c r="L2120" s="140"/>
      <c r="M2120" s="141">
        <f>VLOOKUP($C2120,'CEDARS School FRPL'!$C$4:$F$2348,3,FALSE)</f>
        <v>0.2737</v>
      </c>
      <c r="O2120" s="199"/>
      <c r="P2120" s="200"/>
    </row>
    <row r="2121" spans="1:16">
      <c r="A2121" s="112" t="s">
        <v>2564</v>
      </c>
      <c r="B2121" s="112" t="s">
        <v>3098</v>
      </c>
      <c r="C2121" s="106">
        <v>2714</v>
      </c>
      <c r="D2121" s="106" t="s">
        <v>2175</v>
      </c>
      <c r="E2121" s="150">
        <v>575.29999999999995</v>
      </c>
      <c r="F2121" s="150">
        <v>0</v>
      </c>
      <c r="G2121" s="150">
        <v>0</v>
      </c>
      <c r="H2121" s="150">
        <v>0</v>
      </c>
      <c r="I2121" s="208">
        <f t="shared" si="35"/>
        <v>575.29999999999995</v>
      </c>
      <c r="J2121" s="163" t="str">
        <f>VLOOKUP($C2121,'CEDARS School FRPL'!$C$4:$F$2348,4,FALSE)</f>
        <v>Yes</v>
      </c>
      <c r="K2121" s="140"/>
      <c r="L2121" s="140"/>
      <c r="M2121" s="141">
        <f>VLOOKUP($C2121,'CEDARS School FRPL'!$C$4:$F$2348,3,FALSE)</f>
        <v>0.92600000000000005</v>
      </c>
      <c r="O2121" s="199"/>
      <c r="P2121" s="200"/>
    </row>
    <row r="2122" spans="1:16">
      <c r="A2122" s="112" t="s">
        <v>2453</v>
      </c>
      <c r="B2122" s="112" t="s">
        <v>3099</v>
      </c>
      <c r="C2122" s="106">
        <v>3792</v>
      </c>
      <c r="D2122" s="106" t="s">
        <v>1400</v>
      </c>
      <c r="E2122" s="150">
        <v>519.4</v>
      </c>
      <c r="F2122" s="150">
        <v>0</v>
      </c>
      <c r="G2122" s="150">
        <v>0</v>
      </c>
      <c r="H2122" s="150">
        <v>0</v>
      </c>
      <c r="I2122" s="208">
        <f t="shared" si="35"/>
        <v>519.4</v>
      </c>
      <c r="J2122" s="163" t="str">
        <f>VLOOKUP($C2122,'CEDARS School FRPL'!$C$4:$F$2348,4,FALSE)</f>
        <v>No</v>
      </c>
      <c r="K2122" s="140"/>
      <c r="L2122" s="140"/>
      <c r="M2122" s="141">
        <f>VLOOKUP($C2122,'CEDARS School FRPL'!$C$4:$F$2348,3,FALSE)</f>
        <v>0.37940000000000002</v>
      </c>
      <c r="O2122" s="199"/>
      <c r="P2122" s="200"/>
    </row>
    <row r="2123" spans="1:16">
      <c r="A2123" s="112" t="s">
        <v>2453</v>
      </c>
      <c r="B2123" s="112" t="s">
        <v>3099</v>
      </c>
      <c r="C2123" s="106">
        <v>3179</v>
      </c>
      <c r="D2123" s="106" t="s">
        <v>1396</v>
      </c>
      <c r="E2123" s="150">
        <v>857.87</v>
      </c>
      <c r="F2123" s="150">
        <v>0</v>
      </c>
      <c r="G2123" s="150">
        <v>0</v>
      </c>
      <c r="H2123" s="150">
        <v>0</v>
      </c>
      <c r="I2123" s="208">
        <f t="shared" si="35"/>
        <v>857.87</v>
      </c>
      <c r="J2123" s="163" t="str">
        <f>VLOOKUP($C2123,'CEDARS School FRPL'!$C$4:$F$2348,4,FALSE)</f>
        <v>No</v>
      </c>
      <c r="K2123" s="140"/>
      <c r="L2123" s="140"/>
      <c r="M2123" s="141">
        <f>VLOOKUP($C2123,'CEDARS School FRPL'!$C$4:$F$2348,3,FALSE)</f>
        <v>0.34910000000000002</v>
      </c>
      <c r="O2123" s="199"/>
      <c r="P2123" s="200"/>
    </row>
    <row r="2124" spans="1:16">
      <c r="A2124" s="112" t="s">
        <v>2453</v>
      </c>
      <c r="B2124" s="112" t="s">
        <v>3099</v>
      </c>
      <c r="C2124" s="106">
        <v>3600</v>
      </c>
      <c r="D2124" s="106" t="s">
        <v>1398</v>
      </c>
      <c r="E2124" s="150">
        <v>1156.0899999999999</v>
      </c>
      <c r="F2124" s="150">
        <v>235.67000000000002</v>
      </c>
      <c r="G2124" s="150">
        <v>0</v>
      </c>
      <c r="H2124" s="150">
        <v>0.22</v>
      </c>
      <c r="I2124" s="208">
        <f t="shared" si="35"/>
        <v>1391.98</v>
      </c>
      <c r="J2124" s="163" t="str">
        <f>VLOOKUP($C2124,'CEDARS School FRPL'!$C$4:$F$2348,4,FALSE)</f>
        <v>No</v>
      </c>
      <c r="K2124" s="140"/>
      <c r="L2124" s="140"/>
      <c r="M2124" s="141">
        <f>VLOOKUP($C2124,'CEDARS School FRPL'!$C$4:$F$2348,3,FALSE)</f>
        <v>0.2999</v>
      </c>
      <c r="O2124" s="199"/>
      <c r="P2124" s="200"/>
    </row>
    <row r="2125" spans="1:16">
      <c r="A2125" s="112" t="s">
        <v>2453</v>
      </c>
      <c r="B2125" s="112" t="s">
        <v>3099</v>
      </c>
      <c r="C2125" s="106">
        <v>4325</v>
      </c>
      <c r="D2125" s="106" t="s">
        <v>1401</v>
      </c>
      <c r="E2125" s="150">
        <v>613.1</v>
      </c>
      <c r="F2125" s="150">
        <v>0</v>
      </c>
      <c r="G2125" s="150">
        <v>0</v>
      </c>
      <c r="H2125" s="150">
        <v>0</v>
      </c>
      <c r="I2125" s="208">
        <f t="shared" si="35"/>
        <v>613.1</v>
      </c>
      <c r="J2125" s="163" t="str">
        <f>VLOOKUP($C2125,'CEDARS School FRPL'!$C$4:$F$2348,4,FALSE)</f>
        <v>No</v>
      </c>
      <c r="K2125" s="140"/>
      <c r="L2125" s="140"/>
      <c r="M2125" s="141">
        <f>VLOOKUP($C2125,'CEDARS School FRPL'!$C$4:$F$2348,3,FALSE)</f>
        <v>0.38109999999999999</v>
      </c>
      <c r="O2125" s="199"/>
      <c r="P2125" s="200"/>
    </row>
    <row r="2126" spans="1:16">
      <c r="A2126" s="112" t="s">
        <v>2453</v>
      </c>
      <c r="B2126" s="112" t="s">
        <v>3099</v>
      </c>
      <c r="C2126" s="106">
        <v>4447</v>
      </c>
      <c r="D2126" s="106" t="s">
        <v>1402</v>
      </c>
      <c r="E2126" s="150">
        <v>546.91</v>
      </c>
      <c r="F2126" s="150">
        <v>0</v>
      </c>
      <c r="G2126" s="150">
        <v>0</v>
      </c>
      <c r="H2126" s="150">
        <v>0</v>
      </c>
      <c r="I2126" s="208">
        <f t="shared" si="35"/>
        <v>546.91</v>
      </c>
      <c r="J2126" s="163" t="str">
        <f>VLOOKUP($C2126,'CEDARS School FRPL'!$C$4:$F$2348,4,FALSE)</f>
        <v>No</v>
      </c>
      <c r="K2126" s="140"/>
      <c r="L2126" s="140"/>
      <c r="M2126" s="141">
        <f>VLOOKUP($C2126,'CEDARS School FRPL'!$C$4:$F$2348,3,FALSE)</f>
        <v>0.35470000000000002</v>
      </c>
      <c r="O2126" s="199"/>
      <c r="P2126" s="200"/>
    </row>
    <row r="2127" spans="1:16">
      <c r="A2127" s="112" t="s">
        <v>2453</v>
      </c>
      <c r="B2127" s="112" t="s">
        <v>3099</v>
      </c>
      <c r="C2127" s="106">
        <v>3296</v>
      </c>
      <c r="D2127" s="106" t="s">
        <v>1397</v>
      </c>
      <c r="E2127" s="150">
        <v>672.3</v>
      </c>
      <c r="F2127" s="150">
        <v>0</v>
      </c>
      <c r="G2127" s="150">
        <v>0</v>
      </c>
      <c r="H2127" s="150">
        <v>0</v>
      </c>
      <c r="I2127" s="208">
        <f t="shared" si="35"/>
        <v>672.3</v>
      </c>
      <c r="J2127" s="163" t="str">
        <f>VLOOKUP($C2127,'CEDARS School FRPL'!$C$4:$F$2348,4,FALSE)</f>
        <v>No</v>
      </c>
      <c r="K2127" s="140"/>
      <c r="L2127" s="140"/>
      <c r="M2127" s="141">
        <f>VLOOKUP($C2127,'CEDARS School FRPL'!$C$4:$F$2348,3,FALSE)</f>
        <v>0.3805</v>
      </c>
      <c r="O2127" s="199"/>
      <c r="P2127" s="200"/>
    </row>
    <row r="2128" spans="1:16">
      <c r="A2128" s="112" t="s">
        <v>2453</v>
      </c>
      <c r="B2128" s="112" t="s">
        <v>3099</v>
      </c>
      <c r="C2128" s="106">
        <v>3601</v>
      </c>
      <c r="D2128" s="106" t="s">
        <v>1399</v>
      </c>
      <c r="E2128" s="150">
        <v>473.5</v>
      </c>
      <c r="F2128" s="150">
        <v>0</v>
      </c>
      <c r="G2128" s="150">
        <v>0</v>
      </c>
      <c r="H2128" s="150">
        <v>0</v>
      </c>
      <c r="I2128" s="208">
        <f t="shared" si="35"/>
        <v>473.5</v>
      </c>
      <c r="J2128" s="163" t="str">
        <f>VLOOKUP($C2128,'CEDARS School FRPL'!$C$4:$F$2348,4,FALSE)</f>
        <v>No</v>
      </c>
      <c r="K2128" s="140"/>
      <c r="L2128" s="140"/>
      <c r="M2128" s="141">
        <f>VLOOKUP($C2128,'CEDARS School FRPL'!$C$4:$F$2348,3,FALSE)</f>
        <v>0.32779999999999998</v>
      </c>
      <c r="O2128" s="199"/>
      <c r="P2128" s="200"/>
    </row>
    <row r="2129" spans="1:16">
      <c r="A2129" s="112" t="s">
        <v>2453</v>
      </c>
      <c r="B2129" s="112" t="s">
        <v>3099</v>
      </c>
      <c r="C2129" s="106">
        <v>2223</v>
      </c>
      <c r="D2129" s="106" t="s">
        <v>1395</v>
      </c>
      <c r="E2129" s="150">
        <v>517.6</v>
      </c>
      <c r="F2129" s="150">
        <v>0</v>
      </c>
      <c r="G2129" s="150">
        <v>0</v>
      </c>
      <c r="H2129" s="150">
        <v>0</v>
      </c>
      <c r="I2129" s="208">
        <f t="shared" si="35"/>
        <v>517.6</v>
      </c>
      <c r="J2129" s="163" t="str">
        <f>VLOOKUP($C2129,'CEDARS School FRPL'!$C$4:$F$2348,4,FALSE)</f>
        <v>No</v>
      </c>
      <c r="K2129" s="140"/>
      <c r="L2129" s="140"/>
      <c r="M2129" s="141">
        <f>VLOOKUP($C2129,'CEDARS School FRPL'!$C$4:$F$2348,3,FALSE)</f>
        <v>0.42209999999999998</v>
      </c>
      <c r="O2129" s="199"/>
      <c r="P2129" s="200"/>
    </row>
    <row r="2130" spans="1:16">
      <c r="A2130" s="112" t="s">
        <v>2517</v>
      </c>
      <c r="B2130" s="112" t="s">
        <v>3100</v>
      </c>
      <c r="C2130" s="106">
        <v>1932</v>
      </c>
      <c r="D2130" s="106" t="s">
        <v>1941</v>
      </c>
      <c r="E2130" s="150">
        <v>999.61</v>
      </c>
      <c r="F2130" s="150">
        <v>0</v>
      </c>
      <c r="G2130" s="150">
        <v>0</v>
      </c>
      <c r="H2130" s="150">
        <v>0</v>
      </c>
      <c r="I2130" s="208">
        <f t="shared" si="35"/>
        <v>999.61</v>
      </c>
      <c r="J2130" s="163" t="str">
        <f>VLOOKUP($C2130,'CEDARS School FRPL'!$C$4:$F$2348,4,FALSE)</f>
        <v>No</v>
      </c>
      <c r="K2130" s="140"/>
      <c r="L2130" s="140"/>
      <c r="M2130" s="141">
        <f>VLOOKUP($C2130,'CEDARS School FRPL'!$C$4:$F$2348,3,FALSE)</f>
        <v>3.7400000000000003E-2</v>
      </c>
      <c r="O2130" s="199"/>
      <c r="P2130" s="200"/>
    </row>
    <row r="2131" spans="1:16">
      <c r="A2131" s="112" t="s">
        <v>2517</v>
      </c>
      <c r="B2131" s="112" t="s">
        <v>3100</v>
      </c>
      <c r="C2131" s="106">
        <v>5223</v>
      </c>
      <c r="D2131" s="106" t="s">
        <v>1943</v>
      </c>
      <c r="E2131" s="150">
        <v>67.98</v>
      </c>
      <c r="F2131" s="150">
        <v>1</v>
      </c>
      <c r="G2131" s="150">
        <v>0</v>
      </c>
      <c r="H2131" s="150">
        <v>0</v>
      </c>
      <c r="I2131" s="208">
        <f t="shared" si="35"/>
        <v>68.98</v>
      </c>
      <c r="J2131" s="163" t="str">
        <f>VLOOKUP($C2131,'CEDARS School FRPL'!$C$4:$F$2348,4,FALSE)</f>
        <v>Yes</v>
      </c>
      <c r="K2131" s="140"/>
      <c r="L2131" s="140"/>
      <c r="M2131" s="141">
        <f>VLOOKUP($C2131,'CEDARS School FRPL'!$C$4:$F$2348,3,FALSE)</f>
        <v>0.60809999999999997</v>
      </c>
      <c r="O2131" s="199"/>
      <c r="P2131" s="200"/>
    </row>
    <row r="2132" spans="1:16">
      <c r="A2132" s="112" t="s">
        <v>2517</v>
      </c>
      <c r="B2132" s="112" t="s">
        <v>3100</v>
      </c>
      <c r="C2132" s="106">
        <v>2405</v>
      </c>
      <c r="D2132" s="106" t="s">
        <v>1942</v>
      </c>
      <c r="E2132" s="150">
        <v>167.34</v>
      </c>
      <c r="F2132" s="150">
        <v>0</v>
      </c>
      <c r="G2132" s="150">
        <v>0</v>
      </c>
      <c r="H2132" s="150">
        <v>0</v>
      </c>
      <c r="I2132" s="208">
        <f t="shared" si="35"/>
        <v>167.34</v>
      </c>
      <c r="J2132" s="163" t="str">
        <f>VLOOKUP($C2132,'CEDARS School FRPL'!$C$4:$F$2348,4,FALSE)</f>
        <v>Yes</v>
      </c>
      <c r="K2132" s="140"/>
      <c r="L2132" s="140"/>
      <c r="M2132" s="141">
        <f>VLOOKUP($C2132,'CEDARS School FRPL'!$C$4:$F$2348,3,FALSE)</f>
        <v>0.76659999999999995</v>
      </c>
      <c r="O2132" s="199"/>
      <c r="P2132" s="200"/>
    </row>
    <row r="2133" spans="1:16">
      <c r="A2133" s="112" t="s">
        <v>2294</v>
      </c>
      <c r="B2133" s="112" t="s">
        <v>3101</v>
      </c>
      <c r="C2133" s="106">
        <v>4406</v>
      </c>
      <c r="D2133" s="106" t="s">
        <v>195</v>
      </c>
      <c r="E2133" s="150">
        <v>692.71</v>
      </c>
      <c r="F2133" s="150">
        <v>0</v>
      </c>
      <c r="G2133" s="150">
        <v>0</v>
      </c>
      <c r="H2133" s="150">
        <v>0</v>
      </c>
      <c r="I2133" s="208">
        <f t="shared" si="35"/>
        <v>692.71</v>
      </c>
      <c r="J2133" s="163" t="str">
        <f>VLOOKUP($C2133,'CEDARS School FRPL'!$C$4:$F$2348,4,FALSE)</f>
        <v>No</v>
      </c>
      <c r="K2133" s="140"/>
      <c r="L2133" s="140"/>
      <c r="M2133" s="141">
        <f>VLOOKUP($C2133,'CEDARS School FRPL'!$C$4:$F$2348,3,FALSE)</f>
        <v>0.23380000000000001</v>
      </c>
      <c r="O2133" s="199"/>
      <c r="P2133" s="200"/>
    </row>
    <row r="2134" spans="1:16">
      <c r="A2134" s="112" t="s">
        <v>2294</v>
      </c>
      <c r="B2134" s="112" t="s">
        <v>3101</v>
      </c>
      <c r="C2134" s="106">
        <v>3080</v>
      </c>
      <c r="D2134" s="106" t="s">
        <v>179</v>
      </c>
      <c r="E2134" s="150">
        <v>342.48</v>
      </c>
      <c r="F2134" s="150">
        <v>0</v>
      </c>
      <c r="G2134" s="150">
        <v>0</v>
      </c>
      <c r="H2134" s="150">
        <v>0</v>
      </c>
      <c r="I2134" s="208">
        <f t="shared" si="35"/>
        <v>342.48</v>
      </c>
      <c r="J2134" s="163" t="str">
        <f>VLOOKUP($C2134,'CEDARS School FRPL'!$C$4:$F$2348,4,FALSE)</f>
        <v>No</v>
      </c>
      <c r="K2134" s="140"/>
      <c r="L2134" s="140"/>
      <c r="M2134" s="141">
        <f>VLOOKUP($C2134,'CEDARS School FRPL'!$C$4:$F$2348,3,FALSE)</f>
        <v>0.16619999999999999</v>
      </c>
      <c r="O2134" s="199"/>
      <c r="P2134" s="200"/>
    </row>
    <row r="2135" spans="1:16">
      <c r="A2135" s="112" t="s">
        <v>2294</v>
      </c>
      <c r="B2135" s="112" t="s">
        <v>3101</v>
      </c>
      <c r="C2135" s="106">
        <v>4405</v>
      </c>
      <c r="D2135" s="106" t="s">
        <v>194</v>
      </c>
      <c r="E2135" s="150">
        <v>580.84</v>
      </c>
      <c r="F2135" s="150">
        <v>0</v>
      </c>
      <c r="G2135" s="150">
        <v>0</v>
      </c>
      <c r="H2135" s="150">
        <v>0</v>
      </c>
      <c r="I2135" s="208">
        <f t="shared" si="35"/>
        <v>580.84</v>
      </c>
      <c r="J2135" s="163" t="str">
        <f>VLOOKUP($C2135,'CEDARS School FRPL'!$C$4:$F$2348,4,FALSE)</f>
        <v>No</v>
      </c>
      <c r="K2135" s="140"/>
      <c r="L2135" s="140"/>
      <c r="M2135" s="141">
        <f>VLOOKUP($C2135,'CEDARS School FRPL'!$C$4:$F$2348,3,FALSE)</f>
        <v>0.2281</v>
      </c>
      <c r="O2135" s="199"/>
      <c r="P2135" s="200"/>
    </row>
    <row r="2136" spans="1:16">
      <c r="A2136" s="112" t="s">
        <v>2294</v>
      </c>
      <c r="B2136" s="112" t="s">
        <v>3101</v>
      </c>
      <c r="C2136" s="106">
        <v>3423</v>
      </c>
      <c r="D2136" s="106" t="s">
        <v>182</v>
      </c>
      <c r="E2136" s="150">
        <v>1052.19</v>
      </c>
      <c r="F2136" s="150">
        <v>90.72</v>
      </c>
      <c r="G2136" s="150">
        <v>0</v>
      </c>
      <c r="H2136" s="150">
        <v>0</v>
      </c>
      <c r="I2136" s="208">
        <f t="shared" si="35"/>
        <v>1142.9100000000001</v>
      </c>
      <c r="J2136" s="163" t="str">
        <f>VLOOKUP($C2136,'CEDARS School FRPL'!$C$4:$F$2348,4,FALSE)</f>
        <v>No</v>
      </c>
      <c r="K2136" s="140"/>
      <c r="L2136" s="140"/>
      <c r="M2136" s="141">
        <f>VLOOKUP($C2136,'CEDARS School FRPL'!$C$4:$F$2348,3,FALSE)</f>
        <v>0.23799999999999999</v>
      </c>
      <c r="O2136" s="199"/>
      <c r="P2136" s="200"/>
    </row>
    <row r="2137" spans="1:16">
      <c r="A2137" s="112" t="s">
        <v>2294</v>
      </c>
      <c r="B2137" s="112" t="s">
        <v>3101</v>
      </c>
      <c r="C2137" s="106">
        <v>4503</v>
      </c>
      <c r="D2137" s="106" t="s">
        <v>196</v>
      </c>
      <c r="E2137" s="150">
        <v>628.11</v>
      </c>
      <c r="F2137" s="150">
        <v>0</v>
      </c>
      <c r="G2137" s="150">
        <v>0</v>
      </c>
      <c r="H2137" s="150">
        <v>0</v>
      </c>
      <c r="I2137" s="208">
        <f t="shared" si="35"/>
        <v>628.11</v>
      </c>
      <c r="J2137" s="163" t="str">
        <f>VLOOKUP($C2137,'CEDARS School FRPL'!$C$4:$F$2348,4,FALSE)</f>
        <v>Yes</v>
      </c>
      <c r="K2137" s="140"/>
      <c r="L2137" s="140"/>
      <c r="M2137" s="141">
        <f>VLOOKUP($C2137,'CEDARS School FRPL'!$C$4:$F$2348,3,FALSE)</f>
        <v>0.70620000000000005</v>
      </c>
      <c r="O2137" s="199"/>
      <c r="P2137" s="200"/>
    </row>
    <row r="2138" spans="1:16">
      <c r="A2138" s="112" t="s">
        <v>2294</v>
      </c>
      <c r="B2138" s="112" t="s">
        <v>3101</v>
      </c>
      <c r="C2138" s="106">
        <v>3733</v>
      </c>
      <c r="D2138" s="106" t="s">
        <v>187</v>
      </c>
      <c r="E2138" s="150">
        <v>455.1</v>
      </c>
      <c r="F2138" s="150">
        <v>0</v>
      </c>
      <c r="G2138" s="150">
        <v>0</v>
      </c>
      <c r="H2138" s="150">
        <v>0</v>
      </c>
      <c r="I2138" s="208">
        <f t="shared" si="35"/>
        <v>455.1</v>
      </c>
      <c r="J2138" s="163" t="str">
        <f>VLOOKUP($C2138,'CEDARS School FRPL'!$C$4:$F$2348,4,FALSE)</f>
        <v>No</v>
      </c>
      <c r="K2138" s="140"/>
      <c r="L2138" s="140"/>
      <c r="M2138" s="141">
        <f>VLOOKUP($C2138,'CEDARS School FRPL'!$C$4:$F$2348,3,FALSE)</f>
        <v>0.42720000000000002</v>
      </c>
      <c r="O2138" s="199"/>
      <c r="P2138" s="200"/>
    </row>
    <row r="2139" spans="1:16">
      <c r="A2139" s="112" t="s">
        <v>2294</v>
      </c>
      <c r="B2139" s="112" t="s">
        <v>3101</v>
      </c>
      <c r="C2139" s="106">
        <v>4075</v>
      </c>
      <c r="D2139" s="106" t="s">
        <v>193</v>
      </c>
      <c r="E2139" s="150">
        <v>588.57000000000005</v>
      </c>
      <c r="F2139" s="150">
        <v>0</v>
      </c>
      <c r="G2139" s="150">
        <v>0</v>
      </c>
      <c r="H2139" s="150">
        <v>0</v>
      </c>
      <c r="I2139" s="208">
        <f t="shared" si="35"/>
        <v>588.57000000000005</v>
      </c>
      <c r="J2139" s="163" t="str">
        <f>VLOOKUP($C2139,'CEDARS School FRPL'!$C$4:$F$2348,4,FALSE)</f>
        <v>No</v>
      </c>
      <c r="K2139" s="132"/>
      <c r="L2139" s="132"/>
      <c r="M2139" s="141">
        <f>VLOOKUP($C2139,'CEDARS School FRPL'!$C$4:$F$2348,3,FALSE)</f>
        <v>0.1077</v>
      </c>
      <c r="O2139" s="199"/>
      <c r="P2139" s="200"/>
    </row>
    <row r="2140" spans="1:16">
      <c r="A2140" s="112" t="s">
        <v>2294</v>
      </c>
      <c r="B2140" s="112" t="s">
        <v>3101</v>
      </c>
      <c r="C2140" s="106">
        <v>1574</v>
      </c>
      <c r="D2140" s="106" t="s">
        <v>165</v>
      </c>
      <c r="E2140" s="150">
        <v>52.17</v>
      </c>
      <c r="F2140" s="150">
        <v>0</v>
      </c>
      <c r="G2140" s="150">
        <v>0</v>
      </c>
      <c r="H2140" s="150">
        <v>0</v>
      </c>
      <c r="I2140" s="208">
        <f t="shared" si="35"/>
        <v>52.17</v>
      </c>
      <c r="J2140" s="163" t="str">
        <f>VLOOKUP($C2140,'CEDARS School FRPL'!$C$4:$F$2348,4,FALSE)</f>
        <v>Yes</v>
      </c>
      <c r="K2140" s="140"/>
      <c r="L2140" s="140"/>
      <c r="M2140" s="141">
        <f>VLOOKUP($C2140,'CEDARS School FRPL'!$C$4:$F$2348,3,FALSE)</f>
        <v>0.80079999999999996</v>
      </c>
      <c r="O2140" s="199"/>
      <c r="P2140" s="200"/>
    </row>
    <row r="2141" spans="1:16">
      <c r="A2141" s="112" t="s">
        <v>2294</v>
      </c>
      <c r="B2141" s="112" t="s">
        <v>3101</v>
      </c>
      <c r="C2141" s="106">
        <v>2179</v>
      </c>
      <c r="D2141" s="106" t="s">
        <v>168</v>
      </c>
      <c r="E2141" s="150">
        <v>1492.32</v>
      </c>
      <c r="F2141" s="150">
        <v>45.26</v>
      </c>
      <c r="G2141" s="150">
        <v>0</v>
      </c>
      <c r="H2141" s="150">
        <v>0</v>
      </c>
      <c r="I2141" s="208">
        <f t="shared" si="35"/>
        <v>1537.58</v>
      </c>
      <c r="J2141" s="163" t="str">
        <f>VLOOKUP($C2141,'CEDARS School FRPL'!$C$4:$F$2348,4,FALSE)</f>
        <v>Yes</v>
      </c>
      <c r="K2141" s="140"/>
      <c r="L2141" s="140"/>
      <c r="M2141" s="141">
        <f>VLOOKUP($C2141,'CEDARS School FRPL'!$C$4:$F$2348,3,FALSE)</f>
        <v>0.68689999999999996</v>
      </c>
      <c r="O2141" s="199"/>
      <c r="P2141" s="200"/>
    </row>
    <row r="2142" spans="1:16">
      <c r="A2142" s="112" t="s">
        <v>2294</v>
      </c>
      <c r="B2142" s="112" t="s">
        <v>3101</v>
      </c>
      <c r="C2142" s="106">
        <v>2637</v>
      </c>
      <c r="D2142" s="106" t="s">
        <v>170</v>
      </c>
      <c r="E2142" s="150">
        <v>190</v>
      </c>
      <c r="F2142" s="150">
        <v>0</v>
      </c>
      <c r="G2142" s="150">
        <v>0</v>
      </c>
      <c r="H2142" s="150">
        <v>0</v>
      </c>
      <c r="I2142" s="208">
        <f t="shared" si="35"/>
        <v>190</v>
      </c>
      <c r="J2142" s="163" t="str">
        <f>VLOOKUP($C2142,'CEDARS School FRPL'!$C$4:$F$2348,4,FALSE)</f>
        <v>Yes</v>
      </c>
      <c r="K2142" s="140"/>
      <c r="L2142" s="140"/>
      <c r="M2142" s="141">
        <f>VLOOKUP($C2142,'CEDARS School FRPL'!$C$4:$F$2348,3,FALSE)</f>
        <v>0.80900000000000005</v>
      </c>
      <c r="O2142" s="199"/>
      <c r="P2142" s="200"/>
    </row>
    <row r="2143" spans="1:16">
      <c r="A2143" s="112" t="s">
        <v>2294</v>
      </c>
      <c r="B2143" s="112" t="s">
        <v>3101</v>
      </c>
      <c r="C2143" s="106">
        <v>3902</v>
      </c>
      <c r="D2143" s="106" t="s">
        <v>190</v>
      </c>
      <c r="E2143" s="150">
        <v>878.09</v>
      </c>
      <c r="F2143" s="150">
        <v>0</v>
      </c>
      <c r="G2143" s="150">
        <v>0</v>
      </c>
      <c r="H2143" s="150">
        <v>0</v>
      </c>
      <c r="I2143" s="208">
        <f t="shared" si="35"/>
        <v>878.09</v>
      </c>
      <c r="J2143" s="163" t="str">
        <f>VLOOKUP($C2143,'CEDARS School FRPL'!$C$4:$F$2348,4,FALSE)</f>
        <v>Yes</v>
      </c>
      <c r="K2143" s="140"/>
      <c r="L2143" s="140"/>
      <c r="M2143" s="141">
        <f>VLOOKUP($C2143,'CEDARS School FRPL'!$C$4:$F$2348,3,FALSE)</f>
        <v>0.59409999999999996</v>
      </c>
      <c r="O2143" s="199"/>
      <c r="P2143" s="200"/>
    </row>
    <row r="2144" spans="1:16">
      <c r="A2144" s="112" t="s">
        <v>2294</v>
      </c>
      <c r="B2144" s="112" t="s">
        <v>3101</v>
      </c>
      <c r="C2144" s="106">
        <v>1738</v>
      </c>
      <c r="D2144" s="106" t="s">
        <v>167</v>
      </c>
      <c r="E2144" s="150">
        <v>34.700000000000003</v>
      </c>
      <c r="F2144" s="150">
        <v>0</v>
      </c>
      <c r="G2144" s="150">
        <v>0</v>
      </c>
      <c r="H2144" s="150">
        <v>0</v>
      </c>
      <c r="I2144" s="208">
        <f t="shared" si="35"/>
        <v>34.700000000000003</v>
      </c>
      <c r="J2144" s="163" t="str">
        <f>VLOOKUP($C2144,'CEDARS School FRPL'!$C$4:$F$2348,4,FALSE)</f>
        <v>No</v>
      </c>
      <c r="K2144" s="140"/>
      <c r="L2144" s="140"/>
      <c r="M2144" s="141">
        <f>VLOOKUP($C2144,'CEDARS School FRPL'!$C$4:$F$2348,3,FALSE)</f>
        <v>0.49680000000000002</v>
      </c>
      <c r="O2144" s="199"/>
      <c r="P2144" s="200"/>
    </row>
    <row r="2145" spans="1:16">
      <c r="A2145" s="112" t="s">
        <v>2294</v>
      </c>
      <c r="B2145" s="112" t="s">
        <v>3101</v>
      </c>
      <c r="C2145" s="106">
        <v>3424</v>
      </c>
      <c r="D2145" s="106" t="s">
        <v>183</v>
      </c>
      <c r="E2145" s="150">
        <v>303.08</v>
      </c>
      <c r="F2145" s="150">
        <v>0</v>
      </c>
      <c r="G2145" s="150">
        <v>0</v>
      </c>
      <c r="H2145" s="150">
        <v>0</v>
      </c>
      <c r="I2145" s="208">
        <f t="shared" si="35"/>
        <v>303.08</v>
      </c>
      <c r="J2145" s="163" t="str">
        <f>VLOOKUP($C2145,'CEDARS School FRPL'!$C$4:$F$2348,4,FALSE)</f>
        <v>Yes</v>
      </c>
      <c r="K2145" s="140"/>
      <c r="L2145" s="140"/>
      <c r="M2145" s="141">
        <f>VLOOKUP($C2145,'CEDARS School FRPL'!$C$4:$F$2348,3,FALSE)</f>
        <v>0.68530000000000002</v>
      </c>
      <c r="O2145" s="199"/>
      <c r="P2145" s="200"/>
    </row>
    <row r="2146" spans="1:16">
      <c r="A2146" s="112" t="s">
        <v>2294</v>
      </c>
      <c r="B2146" s="112" t="s">
        <v>3101</v>
      </c>
      <c r="C2146" s="106">
        <v>2643</v>
      </c>
      <c r="D2146" s="106" t="s">
        <v>171</v>
      </c>
      <c r="E2146" s="150">
        <v>583</v>
      </c>
      <c r="F2146" s="150">
        <v>0</v>
      </c>
      <c r="G2146" s="150">
        <v>0</v>
      </c>
      <c r="H2146" s="150">
        <v>0</v>
      </c>
      <c r="I2146" s="208">
        <f t="shared" si="35"/>
        <v>583</v>
      </c>
      <c r="J2146" s="163" t="str">
        <f>VLOOKUP($C2146,'CEDARS School FRPL'!$C$4:$F$2348,4,FALSE)</f>
        <v>Yes</v>
      </c>
      <c r="K2146" s="140"/>
      <c r="L2146" s="140"/>
      <c r="M2146" s="141">
        <f>VLOOKUP($C2146,'CEDARS School FRPL'!$C$4:$F$2348,3,FALSE)</f>
        <v>0.55769999999999997</v>
      </c>
      <c r="O2146" s="199"/>
      <c r="P2146" s="200"/>
    </row>
    <row r="2147" spans="1:16">
      <c r="A2147" s="112" t="s">
        <v>2294</v>
      </c>
      <c r="B2147" s="112" t="s">
        <v>3101</v>
      </c>
      <c r="C2147" s="106">
        <v>3735</v>
      </c>
      <c r="D2147" s="106" t="s">
        <v>189</v>
      </c>
      <c r="E2147" s="150">
        <v>474.55</v>
      </c>
      <c r="F2147" s="150">
        <v>0</v>
      </c>
      <c r="G2147" s="150">
        <v>0</v>
      </c>
      <c r="H2147" s="150">
        <v>0</v>
      </c>
      <c r="I2147" s="208">
        <f t="shared" si="35"/>
        <v>474.55</v>
      </c>
      <c r="J2147" s="163" t="str">
        <f>VLOOKUP($C2147,'CEDARS School FRPL'!$C$4:$F$2348,4,FALSE)</f>
        <v>Yes</v>
      </c>
      <c r="K2147" s="140"/>
      <c r="L2147" s="140"/>
      <c r="M2147" s="141">
        <f>VLOOKUP($C2147,'CEDARS School FRPL'!$C$4:$F$2348,3,FALSE)</f>
        <v>0.5837</v>
      </c>
      <c r="O2147" s="199"/>
      <c r="P2147" s="200"/>
    </row>
    <row r="2148" spans="1:16">
      <c r="A2148" s="112" t="s">
        <v>2294</v>
      </c>
      <c r="B2148" s="112" t="s">
        <v>3101</v>
      </c>
      <c r="C2148" s="106">
        <v>2690</v>
      </c>
      <c r="D2148" s="106" t="s">
        <v>173</v>
      </c>
      <c r="E2148" s="150">
        <v>343.73</v>
      </c>
      <c r="F2148" s="150">
        <v>0</v>
      </c>
      <c r="G2148" s="150">
        <v>0</v>
      </c>
      <c r="H2148" s="150">
        <v>0</v>
      </c>
      <c r="I2148" s="208">
        <f t="shared" si="35"/>
        <v>343.73</v>
      </c>
      <c r="J2148" s="163" t="str">
        <f>VLOOKUP($C2148,'CEDARS School FRPL'!$C$4:$F$2348,4,FALSE)</f>
        <v>Yes</v>
      </c>
      <c r="K2148" s="140"/>
      <c r="L2148" s="140"/>
      <c r="M2148" s="141">
        <f>VLOOKUP($C2148,'CEDARS School FRPL'!$C$4:$F$2348,3,FALSE)</f>
        <v>0.60270000000000001</v>
      </c>
      <c r="O2148" s="199"/>
      <c r="P2148" s="200"/>
    </row>
    <row r="2149" spans="1:16">
      <c r="A2149" s="112" t="s">
        <v>2294</v>
      </c>
      <c r="B2149" s="112" t="s">
        <v>3101</v>
      </c>
      <c r="C2149" s="106">
        <v>2610</v>
      </c>
      <c r="D2149" s="106" t="s">
        <v>169</v>
      </c>
      <c r="E2149" s="150">
        <v>253.77</v>
      </c>
      <c r="F2149" s="150">
        <v>0</v>
      </c>
      <c r="G2149" s="150">
        <v>0</v>
      </c>
      <c r="H2149" s="150">
        <v>0</v>
      </c>
      <c r="I2149" s="208">
        <f t="shared" si="35"/>
        <v>253.77</v>
      </c>
      <c r="J2149" s="163" t="str">
        <f>VLOOKUP($C2149,'CEDARS School FRPL'!$C$4:$F$2348,4,FALSE)</f>
        <v>No</v>
      </c>
      <c r="K2149" s="140"/>
      <c r="L2149" s="140"/>
      <c r="M2149" s="141">
        <f>VLOOKUP($C2149,'CEDARS School FRPL'!$C$4:$F$2348,3,FALSE)</f>
        <v>0.4551</v>
      </c>
      <c r="O2149" s="199"/>
      <c r="P2149" s="200"/>
    </row>
    <row r="2150" spans="1:16">
      <c r="A2150" s="112" t="s">
        <v>2294</v>
      </c>
      <c r="B2150" s="112" t="s">
        <v>3101</v>
      </c>
      <c r="C2150" s="106">
        <v>3081</v>
      </c>
      <c r="D2150" s="106" t="s">
        <v>180</v>
      </c>
      <c r="E2150" s="150">
        <v>1085.8599999999999</v>
      </c>
      <c r="F2150" s="150">
        <v>49.41</v>
      </c>
      <c r="G2150" s="150">
        <v>0</v>
      </c>
      <c r="H2150" s="150">
        <v>0</v>
      </c>
      <c r="I2150" s="208">
        <f t="shared" si="35"/>
        <v>1135.27</v>
      </c>
      <c r="J2150" s="163" t="str">
        <f>VLOOKUP($C2150,'CEDARS School FRPL'!$C$4:$F$2348,4,FALSE)</f>
        <v>Yes</v>
      </c>
      <c r="K2150" s="140"/>
      <c r="L2150" s="140"/>
      <c r="M2150" s="141">
        <f>VLOOKUP($C2150,'CEDARS School FRPL'!$C$4:$F$2348,3,FALSE)</f>
        <v>0.6119</v>
      </c>
      <c r="O2150" s="199"/>
      <c r="P2150" s="200"/>
    </row>
    <row r="2151" spans="1:16">
      <c r="A2151" s="112" t="s">
        <v>2294</v>
      </c>
      <c r="B2151" s="112" t="s">
        <v>3101</v>
      </c>
      <c r="C2151" s="106">
        <v>3543</v>
      </c>
      <c r="D2151" s="106" t="s">
        <v>184</v>
      </c>
      <c r="E2151" s="150">
        <v>649.26</v>
      </c>
      <c r="F2151" s="150">
        <v>0</v>
      </c>
      <c r="G2151" s="150">
        <v>0</v>
      </c>
      <c r="H2151" s="150">
        <v>0</v>
      </c>
      <c r="I2151" s="208">
        <f t="shared" si="35"/>
        <v>649.26</v>
      </c>
      <c r="J2151" s="163" t="str">
        <f>VLOOKUP($C2151,'CEDARS School FRPL'!$C$4:$F$2348,4,FALSE)</f>
        <v>No</v>
      </c>
      <c r="K2151" s="140"/>
      <c r="L2151" s="140"/>
      <c r="M2151" s="141">
        <f>VLOOKUP($C2151,'CEDARS School FRPL'!$C$4:$F$2348,3,FALSE)</f>
        <v>0.48</v>
      </c>
      <c r="O2151" s="199"/>
      <c r="P2151" s="200"/>
    </row>
    <row r="2152" spans="1:16">
      <c r="A2152" s="112" t="s">
        <v>2294</v>
      </c>
      <c r="B2152" s="112" t="s">
        <v>3101</v>
      </c>
      <c r="C2152" s="106">
        <v>4591</v>
      </c>
      <c r="D2152" s="106" t="s">
        <v>198</v>
      </c>
      <c r="E2152" s="150">
        <v>817.03</v>
      </c>
      <c r="F2152" s="150">
        <v>0</v>
      </c>
      <c r="G2152" s="150">
        <v>0</v>
      </c>
      <c r="H2152" s="150">
        <v>0</v>
      </c>
      <c r="I2152" s="208">
        <f t="shared" si="35"/>
        <v>817.03</v>
      </c>
      <c r="J2152" s="163" t="str">
        <f>VLOOKUP($C2152,'CEDARS School FRPL'!$C$4:$F$2348,4,FALSE)</f>
        <v>No</v>
      </c>
      <c r="K2152" s="140"/>
      <c r="L2152" s="140"/>
      <c r="M2152" s="141">
        <f>VLOOKUP($C2152,'CEDARS School FRPL'!$C$4:$F$2348,3,FALSE)</f>
        <v>0.27060000000000001</v>
      </c>
      <c r="O2152" s="199"/>
      <c r="P2152" s="200"/>
    </row>
    <row r="2153" spans="1:16">
      <c r="A2153" s="112" t="s">
        <v>2294</v>
      </c>
      <c r="B2153" s="112" t="s">
        <v>3101</v>
      </c>
      <c r="C2153" s="106">
        <v>3017</v>
      </c>
      <c r="D2153" s="106" t="s">
        <v>178</v>
      </c>
      <c r="E2153" s="150">
        <v>395.11</v>
      </c>
      <c r="F2153" s="150">
        <v>0</v>
      </c>
      <c r="G2153" s="150">
        <v>0</v>
      </c>
      <c r="H2153" s="150">
        <v>0</v>
      </c>
      <c r="I2153" s="208">
        <f t="shared" si="35"/>
        <v>395.11</v>
      </c>
      <c r="J2153" s="163" t="str">
        <f>VLOOKUP($C2153,'CEDARS School FRPL'!$C$4:$F$2348,4,FALSE)</f>
        <v>No</v>
      </c>
      <c r="K2153" s="140"/>
      <c r="L2153" s="140"/>
      <c r="M2153" s="141">
        <f>VLOOKUP($C2153,'CEDARS School FRPL'!$C$4:$F$2348,3,FALSE)</f>
        <v>0.27</v>
      </c>
      <c r="O2153" s="199"/>
      <c r="P2153" s="200"/>
    </row>
    <row r="2154" spans="1:16">
      <c r="A2154" s="112" t="s">
        <v>2294</v>
      </c>
      <c r="B2154" s="112" t="s">
        <v>3101</v>
      </c>
      <c r="C2154" s="106">
        <v>3932</v>
      </c>
      <c r="D2154" s="106" t="s">
        <v>191</v>
      </c>
      <c r="E2154" s="150">
        <v>77.34</v>
      </c>
      <c r="F2154" s="150">
        <v>1.44</v>
      </c>
      <c r="G2154" s="150">
        <v>0</v>
      </c>
      <c r="H2154" s="150">
        <v>0</v>
      </c>
      <c r="I2154" s="208">
        <f t="shared" si="35"/>
        <v>78.78</v>
      </c>
      <c r="J2154" s="163" t="str">
        <f>VLOOKUP($C2154,'CEDARS School FRPL'!$C$4:$F$2348,4,FALSE)</f>
        <v>No</v>
      </c>
      <c r="K2154" s="140"/>
      <c r="L2154" s="140"/>
      <c r="M2154" s="141">
        <f>VLOOKUP($C2154,'CEDARS School FRPL'!$C$4:$F$2348,3,FALSE)</f>
        <v>0.45069999999999999</v>
      </c>
      <c r="O2154" s="199"/>
      <c r="P2154" s="200"/>
    </row>
    <row r="2155" spans="1:16">
      <c r="A2155" s="112" t="s">
        <v>2294</v>
      </c>
      <c r="B2155" s="112" t="s">
        <v>3101</v>
      </c>
      <c r="C2155" s="106">
        <v>2318</v>
      </c>
      <c r="D2155" s="106" t="s">
        <v>50</v>
      </c>
      <c r="E2155" s="150">
        <v>353.04</v>
      </c>
      <c r="F2155" s="150">
        <v>0</v>
      </c>
      <c r="G2155" s="150">
        <v>0</v>
      </c>
      <c r="H2155" s="150">
        <v>0</v>
      </c>
      <c r="I2155" s="208">
        <f t="shared" si="35"/>
        <v>353.04</v>
      </c>
      <c r="J2155" s="163" t="str">
        <f>VLOOKUP($C2155,'CEDARS School FRPL'!$C$4:$F$2348,4,FALSE)</f>
        <v>Yes</v>
      </c>
      <c r="K2155" s="140"/>
      <c r="L2155" s="140"/>
      <c r="M2155" s="141">
        <f>VLOOKUP($C2155,'CEDARS School FRPL'!$C$4:$F$2348,3,FALSE)</f>
        <v>0.52939999999999998</v>
      </c>
      <c r="O2155" s="199"/>
      <c r="P2155" s="200"/>
    </row>
    <row r="2156" spans="1:16">
      <c r="A2156" s="112" t="s">
        <v>2294</v>
      </c>
      <c r="B2156" s="112" t="s">
        <v>3101</v>
      </c>
      <c r="C2156" s="106">
        <v>3734</v>
      </c>
      <c r="D2156" s="106" t="s">
        <v>188</v>
      </c>
      <c r="E2156" s="150">
        <v>390.01</v>
      </c>
      <c r="F2156" s="150">
        <v>0</v>
      </c>
      <c r="G2156" s="150">
        <v>0</v>
      </c>
      <c r="H2156" s="150">
        <v>0</v>
      </c>
      <c r="I2156" s="208">
        <f t="shared" si="35"/>
        <v>390.01</v>
      </c>
      <c r="J2156" s="163" t="str">
        <f>VLOOKUP($C2156,'CEDARS School FRPL'!$C$4:$F$2348,4,FALSE)</f>
        <v>Yes</v>
      </c>
      <c r="K2156" s="140"/>
      <c r="L2156" s="140"/>
      <c r="M2156" s="141">
        <f>VLOOKUP($C2156,'CEDARS School FRPL'!$C$4:$F$2348,3,FALSE)</f>
        <v>0.76700000000000002</v>
      </c>
      <c r="O2156" s="199"/>
      <c r="P2156" s="200"/>
    </row>
    <row r="2157" spans="1:16">
      <c r="A2157" s="112" t="s">
        <v>2294</v>
      </c>
      <c r="B2157" s="112" t="s">
        <v>3101</v>
      </c>
      <c r="C2157" s="106">
        <v>3146</v>
      </c>
      <c r="D2157" s="106" t="s">
        <v>181</v>
      </c>
      <c r="E2157" s="150">
        <v>1028.52</v>
      </c>
      <c r="F2157" s="150">
        <v>0</v>
      </c>
      <c r="G2157" s="150">
        <v>0</v>
      </c>
      <c r="H2157" s="150">
        <v>0</v>
      </c>
      <c r="I2157" s="208">
        <f t="shared" si="35"/>
        <v>1028.52</v>
      </c>
      <c r="J2157" s="163" t="str">
        <f>VLOOKUP($C2157,'CEDARS School FRPL'!$C$4:$F$2348,4,FALSE)</f>
        <v>Yes</v>
      </c>
      <c r="K2157" s="140"/>
      <c r="L2157" s="140"/>
      <c r="M2157" s="141">
        <f>VLOOKUP($C2157,'CEDARS School FRPL'!$C$4:$F$2348,3,FALSE)</f>
        <v>0.77259999999999995</v>
      </c>
      <c r="O2157" s="199"/>
      <c r="P2157" s="200"/>
    </row>
    <row r="2158" spans="1:16">
      <c r="A2158" s="112" t="s">
        <v>2294</v>
      </c>
      <c r="B2158" s="112" t="s">
        <v>3101</v>
      </c>
      <c r="C2158" s="106">
        <v>2723</v>
      </c>
      <c r="D2158" s="106" t="s">
        <v>174</v>
      </c>
      <c r="E2158" s="150">
        <v>442.42</v>
      </c>
      <c r="F2158" s="150">
        <v>0</v>
      </c>
      <c r="G2158" s="150">
        <v>0</v>
      </c>
      <c r="H2158" s="150">
        <v>0</v>
      </c>
      <c r="I2158" s="208">
        <f t="shared" si="35"/>
        <v>442.42</v>
      </c>
      <c r="J2158" s="163" t="str">
        <f>VLOOKUP($C2158,'CEDARS School FRPL'!$C$4:$F$2348,4,FALSE)</f>
        <v>Yes</v>
      </c>
      <c r="K2158" s="140"/>
      <c r="L2158" s="140"/>
      <c r="M2158" s="141">
        <f>VLOOKUP($C2158,'CEDARS School FRPL'!$C$4:$F$2348,3,FALSE)</f>
        <v>0.52959999999999996</v>
      </c>
      <c r="O2158" s="199"/>
      <c r="P2158" s="200"/>
    </row>
    <row r="2159" spans="1:16">
      <c r="A2159" s="112" t="s">
        <v>2294</v>
      </c>
      <c r="B2159" s="112" t="s">
        <v>3101</v>
      </c>
      <c r="C2159" s="106">
        <v>5342</v>
      </c>
      <c r="D2159" s="106" t="s">
        <v>201</v>
      </c>
      <c r="E2159" s="150">
        <v>0</v>
      </c>
      <c r="F2159" s="150">
        <v>0</v>
      </c>
      <c r="G2159" s="150">
        <v>259.83999999999997</v>
      </c>
      <c r="H2159" s="150">
        <v>0</v>
      </c>
      <c r="I2159" s="208">
        <f t="shared" si="35"/>
        <v>259.83999999999997</v>
      </c>
      <c r="J2159" s="163" t="str">
        <f>VLOOKUP($C2159,'CEDARS School FRPL'!$C$4:$F$2348,4,FALSE)</f>
        <v>Yes</v>
      </c>
      <c r="K2159" s="140"/>
      <c r="L2159" s="140"/>
      <c r="M2159" s="141">
        <f>VLOOKUP($C2159,'CEDARS School FRPL'!$C$4:$F$2348,3,FALSE)</f>
        <v>0.58260000000000001</v>
      </c>
      <c r="O2159" s="199"/>
      <c r="P2159" s="200"/>
    </row>
    <row r="2160" spans="1:16">
      <c r="A2160" s="112" t="s">
        <v>2294</v>
      </c>
      <c r="B2160" s="112" t="s">
        <v>3101</v>
      </c>
      <c r="C2160" s="106">
        <v>2644</v>
      </c>
      <c r="D2160" s="106" t="s">
        <v>172</v>
      </c>
      <c r="E2160" s="150">
        <v>606.21</v>
      </c>
      <c r="F2160" s="150">
        <v>0</v>
      </c>
      <c r="G2160" s="150">
        <v>0</v>
      </c>
      <c r="H2160" s="150">
        <v>0</v>
      </c>
      <c r="I2160" s="208">
        <f t="shared" si="35"/>
        <v>606.21</v>
      </c>
      <c r="J2160" s="163" t="str">
        <f>VLOOKUP($C2160,'CEDARS School FRPL'!$C$4:$F$2348,4,FALSE)</f>
        <v>Yes</v>
      </c>
      <c r="K2160" s="140"/>
      <c r="L2160" s="140"/>
      <c r="M2160" s="141">
        <f>VLOOKUP($C2160,'CEDARS School FRPL'!$C$4:$F$2348,3,FALSE)</f>
        <v>0.69289999999999996</v>
      </c>
      <c r="O2160" s="199"/>
      <c r="P2160" s="200"/>
    </row>
    <row r="2161" spans="1:16">
      <c r="A2161" s="112" t="s">
        <v>2294</v>
      </c>
      <c r="B2161" s="112" t="s">
        <v>3101</v>
      </c>
      <c r="C2161" s="106">
        <v>4410</v>
      </c>
      <c r="D2161" s="106" t="s">
        <v>144</v>
      </c>
      <c r="E2161" s="150">
        <v>571.4</v>
      </c>
      <c r="F2161" s="150">
        <v>0</v>
      </c>
      <c r="G2161" s="150">
        <v>0</v>
      </c>
      <c r="H2161" s="150">
        <v>0</v>
      </c>
      <c r="I2161" s="208">
        <f t="shared" si="35"/>
        <v>571.4</v>
      </c>
      <c r="J2161" s="163" t="str">
        <f>VLOOKUP($C2161,'CEDARS School FRPL'!$C$4:$F$2348,4,FALSE)</f>
        <v>Yes</v>
      </c>
      <c r="K2161" s="140"/>
      <c r="L2161" s="140"/>
      <c r="M2161" s="141">
        <f>VLOOKUP($C2161,'CEDARS School FRPL'!$C$4:$F$2348,3,FALSE)</f>
        <v>0.80940000000000001</v>
      </c>
      <c r="O2161" s="199"/>
      <c r="P2161" s="200"/>
    </row>
    <row r="2162" spans="1:16">
      <c r="A2162" s="112" t="s">
        <v>2294</v>
      </c>
      <c r="B2162" s="112" t="s">
        <v>3101</v>
      </c>
      <c r="C2162" s="106">
        <v>4034</v>
      </c>
      <c r="D2162" s="106" t="s">
        <v>192</v>
      </c>
      <c r="E2162" s="150">
        <v>364.31</v>
      </c>
      <c r="F2162" s="150">
        <v>0</v>
      </c>
      <c r="G2162" s="150">
        <v>0</v>
      </c>
      <c r="H2162" s="150">
        <v>0</v>
      </c>
      <c r="I2162" s="208">
        <f t="shared" si="35"/>
        <v>364.31</v>
      </c>
      <c r="J2162" s="163" t="str">
        <f>VLOOKUP($C2162,'CEDARS School FRPL'!$C$4:$F$2348,4,FALSE)</f>
        <v>No</v>
      </c>
      <c r="K2162" s="140"/>
      <c r="L2162" s="140"/>
      <c r="M2162" s="141">
        <f>VLOOKUP($C2162,'CEDARS School FRPL'!$C$4:$F$2348,3,FALSE)</f>
        <v>0.41360000000000002</v>
      </c>
      <c r="O2162" s="199"/>
      <c r="P2162" s="200"/>
    </row>
    <row r="2163" spans="1:16">
      <c r="A2163" s="112" t="s">
        <v>2294</v>
      </c>
      <c r="B2163" s="112" t="s">
        <v>3101</v>
      </c>
      <c r="C2163" s="106">
        <v>2964</v>
      </c>
      <c r="D2163" s="106" t="s">
        <v>176</v>
      </c>
      <c r="E2163" s="150">
        <v>400.6</v>
      </c>
      <c r="F2163" s="150">
        <v>0</v>
      </c>
      <c r="G2163" s="150">
        <v>0</v>
      </c>
      <c r="H2163" s="150">
        <v>0</v>
      </c>
      <c r="I2163" s="208">
        <f t="shared" si="35"/>
        <v>400.6</v>
      </c>
      <c r="J2163" s="163" t="str">
        <f>VLOOKUP($C2163,'CEDARS School FRPL'!$C$4:$F$2348,4,FALSE)</f>
        <v>No</v>
      </c>
      <c r="K2163" s="140"/>
      <c r="L2163" s="140"/>
      <c r="M2163" s="141">
        <f>VLOOKUP($C2163,'CEDARS School FRPL'!$C$4:$F$2348,3,FALSE)</f>
        <v>0.2923</v>
      </c>
      <c r="O2163" s="199"/>
      <c r="P2163" s="200"/>
    </row>
    <row r="2164" spans="1:16">
      <c r="A2164" s="112" t="s">
        <v>2294</v>
      </c>
      <c r="B2164" s="112" t="s">
        <v>3101</v>
      </c>
      <c r="C2164" s="106">
        <v>3016</v>
      </c>
      <c r="D2164" s="106" t="s">
        <v>177</v>
      </c>
      <c r="E2164" s="150">
        <v>639.64</v>
      </c>
      <c r="F2164" s="150">
        <v>0</v>
      </c>
      <c r="G2164" s="150">
        <v>0</v>
      </c>
      <c r="H2164" s="150">
        <v>0</v>
      </c>
      <c r="I2164" s="208">
        <f t="shared" si="35"/>
        <v>639.64</v>
      </c>
      <c r="J2164" s="163" t="str">
        <f>VLOOKUP($C2164,'CEDARS School FRPL'!$C$4:$F$2348,4,FALSE)</f>
        <v>Yes</v>
      </c>
      <c r="K2164" s="140"/>
      <c r="L2164" s="140"/>
      <c r="M2164" s="141">
        <f>VLOOKUP($C2164,'CEDARS School FRPL'!$C$4:$F$2348,3,FALSE)</f>
        <v>0.52159999999999995</v>
      </c>
      <c r="O2164" s="199"/>
      <c r="P2164" s="200"/>
    </row>
    <row r="2165" spans="1:16">
      <c r="A2165" s="112" t="s">
        <v>2294</v>
      </c>
      <c r="B2165" s="112" t="s">
        <v>3101</v>
      </c>
      <c r="C2165" s="106">
        <v>4504</v>
      </c>
      <c r="D2165" s="106" t="s">
        <v>197</v>
      </c>
      <c r="E2165" s="150">
        <v>1515.29</v>
      </c>
      <c r="F2165" s="150">
        <v>181.07</v>
      </c>
      <c r="G2165" s="150">
        <v>0</v>
      </c>
      <c r="H2165" s="150">
        <v>0</v>
      </c>
      <c r="I2165" s="208">
        <f t="shared" si="35"/>
        <v>1696.36</v>
      </c>
      <c r="J2165" s="163" t="str">
        <f>VLOOKUP($C2165,'CEDARS School FRPL'!$C$4:$F$2348,4,FALSE)</f>
        <v>No</v>
      </c>
      <c r="K2165" s="140"/>
      <c r="L2165" s="140"/>
      <c r="M2165" s="141">
        <f>VLOOKUP($C2165,'CEDARS School FRPL'!$C$4:$F$2348,3,FALSE)</f>
        <v>0.2422</v>
      </c>
      <c r="O2165" s="199"/>
      <c r="P2165" s="200"/>
    </row>
    <row r="2166" spans="1:16">
      <c r="A2166" s="112" t="s">
        <v>2294</v>
      </c>
      <c r="B2166" s="112" t="s">
        <v>3101</v>
      </c>
      <c r="C2166" s="106">
        <v>3556</v>
      </c>
      <c r="D2166" s="106" t="s">
        <v>185</v>
      </c>
      <c r="E2166" s="150">
        <v>143.29</v>
      </c>
      <c r="F2166" s="150">
        <v>0</v>
      </c>
      <c r="G2166" s="150">
        <v>0</v>
      </c>
      <c r="H2166" s="150">
        <v>0</v>
      </c>
      <c r="I2166" s="208">
        <f t="shared" si="35"/>
        <v>143.29</v>
      </c>
      <c r="J2166" s="163" t="str">
        <f>VLOOKUP($C2166,'CEDARS School FRPL'!$C$4:$F$2348,4,FALSE)</f>
        <v>No</v>
      </c>
      <c r="K2166" s="140"/>
      <c r="L2166" s="140"/>
      <c r="M2166" s="141">
        <f>VLOOKUP($C2166,'CEDARS School FRPL'!$C$4:$F$2348,3,FALSE)</f>
        <v>0.4294</v>
      </c>
      <c r="O2166" s="199"/>
      <c r="P2166" s="200"/>
    </row>
    <row r="2167" spans="1:16">
      <c r="A2167" s="112" t="s">
        <v>2294</v>
      </c>
      <c r="B2167" s="112" t="s">
        <v>3101</v>
      </c>
      <c r="C2167" s="106">
        <v>5271</v>
      </c>
      <c r="D2167" s="106" t="s">
        <v>200</v>
      </c>
      <c r="E2167" s="150">
        <v>478.07</v>
      </c>
      <c r="F2167" s="150">
        <v>34.849999999999994</v>
      </c>
      <c r="G2167" s="150">
        <v>0</v>
      </c>
      <c r="H2167" s="150">
        <v>0</v>
      </c>
      <c r="I2167" s="208">
        <f t="shared" si="35"/>
        <v>512.91999999999996</v>
      </c>
      <c r="J2167" s="163" t="str">
        <f>VLOOKUP($C2167,'CEDARS School FRPL'!$C$4:$F$2348,4,FALSE)</f>
        <v>No</v>
      </c>
      <c r="K2167" s="140"/>
      <c r="L2167" s="140"/>
      <c r="M2167" s="141">
        <f>VLOOKUP($C2167,'CEDARS School FRPL'!$C$4:$F$2348,3,FALSE)</f>
        <v>0.26250000000000001</v>
      </c>
      <c r="O2167" s="199"/>
      <c r="P2167" s="200"/>
    </row>
    <row r="2168" spans="1:16">
      <c r="A2168" s="112" t="s">
        <v>2294</v>
      </c>
      <c r="B2168" s="112" t="s">
        <v>3101</v>
      </c>
      <c r="C2168" s="106">
        <v>1689</v>
      </c>
      <c r="D2168" s="106" t="s">
        <v>166</v>
      </c>
      <c r="E2168" s="150">
        <v>596.28</v>
      </c>
      <c r="F2168" s="150">
        <v>0.55000000000000004</v>
      </c>
      <c r="G2168" s="150">
        <v>0</v>
      </c>
      <c r="H2168" s="150">
        <v>0</v>
      </c>
      <c r="I2168" s="208">
        <f t="shared" si="35"/>
        <v>596.82999999999993</v>
      </c>
      <c r="J2168" s="163" t="str">
        <f>VLOOKUP($C2168,'CEDARS School FRPL'!$C$4:$F$2348,4,FALSE)</f>
        <v>No</v>
      </c>
      <c r="K2168" s="140"/>
      <c r="L2168" s="140"/>
      <c r="M2168" s="141">
        <f>VLOOKUP($C2168,'CEDARS School FRPL'!$C$4:$F$2348,3,FALSE)</f>
        <v>0.21879999999999999</v>
      </c>
      <c r="O2168" s="199"/>
      <c r="P2168" s="200"/>
    </row>
    <row r="2169" spans="1:16">
      <c r="A2169" s="112" t="s">
        <v>2294</v>
      </c>
      <c r="B2169" s="112" t="s">
        <v>3101</v>
      </c>
      <c r="C2169" s="106">
        <v>5149</v>
      </c>
      <c r="D2169" s="106" t="s">
        <v>199</v>
      </c>
      <c r="E2169" s="150">
        <v>336.16</v>
      </c>
      <c r="F2169" s="150">
        <v>0</v>
      </c>
      <c r="G2169" s="150">
        <v>0</v>
      </c>
      <c r="H2169" s="150">
        <v>0</v>
      </c>
      <c r="I2169" s="208">
        <f t="shared" si="35"/>
        <v>336.16</v>
      </c>
      <c r="J2169" s="163" t="str">
        <f>VLOOKUP($C2169,'CEDARS School FRPL'!$C$4:$F$2348,4,FALSE)</f>
        <v>Yes</v>
      </c>
      <c r="K2169" s="140"/>
      <c r="L2169" s="140"/>
      <c r="M2169" s="141">
        <f>VLOOKUP($C2169,'CEDARS School FRPL'!$C$4:$F$2348,3,FALSE)</f>
        <v>0.5726</v>
      </c>
      <c r="O2169" s="199"/>
      <c r="P2169" s="200"/>
    </row>
    <row r="2170" spans="1:16">
      <c r="A2170" s="112" t="s">
        <v>2294</v>
      </c>
      <c r="B2170" s="112" t="s">
        <v>3101</v>
      </c>
      <c r="C2170" s="106">
        <v>2828</v>
      </c>
      <c r="D2170" s="106" t="s">
        <v>175</v>
      </c>
      <c r="E2170" s="150">
        <v>631.5</v>
      </c>
      <c r="F2170" s="150">
        <v>0</v>
      </c>
      <c r="G2170" s="150">
        <v>0</v>
      </c>
      <c r="H2170" s="150">
        <v>0</v>
      </c>
      <c r="I2170" s="208">
        <f t="shared" si="35"/>
        <v>631.5</v>
      </c>
      <c r="J2170" s="163" t="str">
        <f>VLOOKUP($C2170,'CEDARS School FRPL'!$C$4:$F$2348,4,FALSE)</f>
        <v>Yes</v>
      </c>
      <c r="K2170" s="140"/>
      <c r="L2170" s="140"/>
      <c r="M2170" s="141">
        <f>VLOOKUP($C2170,'CEDARS School FRPL'!$C$4:$F$2348,3,FALSE)</f>
        <v>0.57740000000000002</v>
      </c>
      <c r="O2170" s="199"/>
      <c r="P2170" s="200"/>
    </row>
    <row r="2171" spans="1:16">
      <c r="A2171" s="112" t="s">
        <v>2294</v>
      </c>
      <c r="B2171" s="112" t="s">
        <v>3101</v>
      </c>
      <c r="C2171" s="106">
        <v>3565</v>
      </c>
      <c r="D2171" s="106" t="s">
        <v>186</v>
      </c>
      <c r="E2171" s="150">
        <v>281.54000000000002</v>
      </c>
      <c r="F2171" s="150">
        <v>0</v>
      </c>
      <c r="G2171" s="150">
        <v>0</v>
      </c>
      <c r="H2171" s="150">
        <v>0</v>
      </c>
      <c r="I2171" s="208">
        <f t="shared" si="35"/>
        <v>281.54000000000002</v>
      </c>
      <c r="J2171" s="163" t="str">
        <f>VLOOKUP($C2171,'CEDARS School FRPL'!$C$4:$F$2348,4,FALSE)</f>
        <v>Yes</v>
      </c>
      <c r="K2171" s="140"/>
      <c r="L2171" s="140"/>
      <c r="M2171" s="141">
        <f>VLOOKUP($C2171,'CEDARS School FRPL'!$C$4:$F$2348,3,FALSE)</f>
        <v>0.75180000000000002</v>
      </c>
      <c r="O2171" s="199"/>
      <c r="P2171" s="200"/>
    </row>
    <row r="2172" spans="1:16">
      <c r="A2172" s="112" t="s">
        <v>2364</v>
      </c>
      <c r="B2172" s="112" t="s">
        <v>3102</v>
      </c>
      <c r="C2172" s="106">
        <v>4468</v>
      </c>
      <c r="D2172" s="106" t="s">
        <v>738</v>
      </c>
      <c r="E2172" s="150">
        <v>470.72</v>
      </c>
      <c r="F2172" s="150">
        <v>0</v>
      </c>
      <c r="G2172" s="150">
        <v>0</v>
      </c>
      <c r="H2172" s="150">
        <v>0</v>
      </c>
      <c r="I2172" s="208">
        <f t="shared" si="35"/>
        <v>470.72</v>
      </c>
      <c r="J2172" s="163" t="str">
        <f>VLOOKUP($C2172,'CEDARS School FRPL'!$C$4:$F$2348,4,FALSE)</f>
        <v>No</v>
      </c>
      <c r="K2172" s="140"/>
      <c r="L2172" s="140"/>
      <c r="M2172" s="141">
        <f>VLOOKUP($C2172,'CEDARS School FRPL'!$C$4:$F$2348,3,FALSE)</f>
        <v>0.2364</v>
      </c>
      <c r="O2172" s="199"/>
      <c r="P2172" s="200"/>
    </row>
    <row r="2173" spans="1:16">
      <c r="A2173" s="112" t="s">
        <v>2364</v>
      </c>
      <c r="B2173" s="112" t="s">
        <v>3102</v>
      </c>
      <c r="C2173" s="106">
        <v>1822</v>
      </c>
      <c r="D2173" s="106" t="s">
        <v>734</v>
      </c>
      <c r="E2173" s="150">
        <v>93.47</v>
      </c>
      <c r="F2173" s="150">
        <v>0.89</v>
      </c>
      <c r="G2173" s="150">
        <v>0</v>
      </c>
      <c r="H2173" s="150">
        <v>0</v>
      </c>
      <c r="I2173" s="208">
        <f t="shared" si="35"/>
        <v>94.36</v>
      </c>
      <c r="J2173" s="163" t="str">
        <f>VLOOKUP($C2173,'CEDARS School FRPL'!$C$4:$F$2348,4,FALSE)</f>
        <v>No</v>
      </c>
      <c r="K2173" s="140"/>
      <c r="L2173" s="140"/>
      <c r="M2173" s="141">
        <f>VLOOKUP($C2173,'CEDARS School FRPL'!$C$4:$F$2348,3,FALSE)</f>
        <v>0.19389999999999999</v>
      </c>
      <c r="O2173" s="199"/>
      <c r="P2173" s="200"/>
    </row>
    <row r="2174" spans="1:16">
      <c r="A2174" s="112" t="s">
        <v>2364</v>
      </c>
      <c r="B2174" s="112" t="s">
        <v>3102</v>
      </c>
      <c r="C2174" s="106">
        <v>3667</v>
      </c>
      <c r="D2174" s="106" t="s">
        <v>737</v>
      </c>
      <c r="E2174" s="150">
        <v>346.22</v>
      </c>
      <c r="F2174" s="150">
        <v>0</v>
      </c>
      <c r="G2174" s="150">
        <v>0</v>
      </c>
      <c r="H2174" s="150">
        <v>0</v>
      </c>
      <c r="I2174" s="208">
        <f t="shared" si="35"/>
        <v>346.22</v>
      </c>
      <c r="J2174" s="163" t="str">
        <f>VLOOKUP($C2174,'CEDARS School FRPL'!$C$4:$F$2348,4,FALSE)</f>
        <v>No</v>
      </c>
      <c r="K2174" s="140"/>
      <c r="L2174" s="140"/>
      <c r="M2174" s="141">
        <f>VLOOKUP($C2174,'CEDARS School FRPL'!$C$4:$F$2348,3,FALSE)</f>
        <v>0.22320000000000001</v>
      </c>
      <c r="O2174" s="199"/>
      <c r="P2174" s="200"/>
    </row>
    <row r="2175" spans="1:16">
      <c r="A2175" s="112" t="s">
        <v>2364</v>
      </c>
      <c r="B2175" s="112" t="s">
        <v>3102</v>
      </c>
      <c r="C2175" s="106">
        <v>1938</v>
      </c>
      <c r="D2175" s="106" t="s">
        <v>735</v>
      </c>
      <c r="E2175" s="150">
        <v>41.88</v>
      </c>
      <c r="F2175" s="150">
        <v>0.5</v>
      </c>
      <c r="G2175" s="150">
        <v>0</v>
      </c>
      <c r="H2175" s="150">
        <v>0</v>
      </c>
      <c r="I2175" s="208">
        <f t="shared" si="35"/>
        <v>42.38</v>
      </c>
      <c r="J2175" s="163" t="str">
        <f>VLOOKUP($C2175,'CEDARS School FRPL'!$C$4:$F$2348,4,FALSE)</f>
        <v>Yes</v>
      </c>
      <c r="K2175" s="140"/>
      <c r="L2175" s="140"/>
      <c r="M2175" s="141">
        <f>VLOOKUP($C2175,'CEDARS School FRPL'!$C$4:$F$2348,3,FALSE)</f>
        <v>0.55600000000000005</v>
      </c>
      <c r="O2175" s="199"/>
      <c r="P2175" s="200"/>
    </row>
    <row r="2176" spans="1:16">
      <c r="A2176" s="112" t="s">
        <v>2364</v>
      </c>
      <c r="B2176" s="112" t="s">
        <v>3102</v>
      </c>
      <c r="C2176" s="106">
        <v>2419</v>
      </c>
      <c r="D2176" s="106" t="s">
        <v>736</v>
      </c>
      <c r="E2176" s="150">
        <v>468.8</v>
      </c>
      <c r="F2176" s="150">
        <v>41.1</v>
      </c>
      <c r="G2176" s="150">
        <v>0</v>
      </c>
      <c r="H2176" s="150">
        <v>0</v>
      </c>
      <c r="I2176" s="208">
        <f t="shared" si="35"/>
        <v>509.90000000000003</v>
      </c>
      <c r="J2176" s="163" t="str">
        <f>VLOOKUP($C2176,'CEDARS School FRPL'!$C$4:$F$2348,4,FALSE)</f>
        <v>No</v>
      </c>
      <c r="K2176" s="140"/>
      <c r="L2176" s="140"/>
      <c r="M2176" s="141">
        <f>VLOOKUP($C2176,'CEDARS School FRPL'!$C$4:$F$2348,3,FALSE)</f>
        <v>0.17469999999999999</v>
      </c>
      <c r="O2176" s="199"/>
      <c r="P2176" s="200"/>
    </row>
    <row r="2177" spans="1:16">
      <c r="A2177" s="112" t="s">
        <v>2735</v>
      </c>
      <c r="B2177" s="112" t="s">
        <v>3177</v>
      </c>
      <c r="C2177" s="106">
        <v>5496</v>
      </c>
      <c r="D2177" s="106" t="s">
        <v>2002</v>
      </c>
      <c r="E2177" s="150">
        <v>139.6</v>
      </c>
      <c r="F2177" s="150">
        <v>0</v>
      </c>
      <c r="G2177" s="150">
        <v>0</v>
      </c>
      <c r="H2177" s="150">
        <v>0</v>
      </c>
      <c r="I2177" s="208">
        <f t="shared" si="35"/>
        <v>139.6</v>
      </c>
      <c r="J2177" s="163" t="str">
        <f>VLOOKUP($C2177,'CEDARS School FRPL'!$C$4:$F$2348,4,FALSE)</f>
        <v>Yes</v>
      </c>
      <c r="K2177" s="140"/>
      <c r="L2177" s="140"/>
      <c r="M2177" s="141">
        <f>VLOOKUP($C2177,'CEDARS School FRPL'!$C$4:$F$2348,3,FALSE)</f>
        <v>0.83130000000000004</v>
      </c>
      <c r="O2177" s="199"/>
      <c r="P2177" s="200"/>
    </row>
    <row r="2178" spans="1:16">
      <c r="A2178" s="112" t="s">
        <v>2535</v>
      </c>
      <c r="B2178" s="112" t="s">
        <v>3103</v>
      </c>
      <c r="C2178" s="106">
        <v>2893</v>
      </c>
      <c r="D2178" s="106" t="s">
        <v>2046</v>
      </c>
      <c r="E2178" s="150">
        <v>277.99</v>
      </c>
      <c r="F2178" s="150">
        <v>0</v>
      </c>
      <c r="G2178" s="150">
        <v>0</v>
      </c>
      <c r="H2178" s="150">
        <v>0</v>
      </c>
      <c r="I2178" s="208">
        <f t="shared" si="35"/>
        <v>277.99</v>
      </c>
      <c r="J2178" s="163" t="str">
        <f>VLOOKUP($C2178,'CEDARS School FRPL'!$C$4:$F$2348,4,FALSE)</f>
        <v>Yes</v>
      </c>
      <c r="K2178" s="140"/>
      <c r="L2178" s="140"/>
      <c r="M2178" s="141">
        <f>VLOOKUP($C2178,'CEDARS School FRPL'!$C$4:$F$2348,3,FALSE)</f>
        <v>0.61460000000000004</v>
      </c>
      <c r="O2178" s="199"/>
      <c r="P2178" s="200"/>
    </row>
    <row r="2179" spans="1:16">
      <c r="A2179" s="112" t="s">
        <v>2535</v>
      </c>
      <c r="B2179" s="112" t="s">
        <v>3103</v>
      </c>
      <c r="C2179" s="106">
        <v>3467</v>
      </c>
      <c r="D2179" s="106" t="s">
        <v>2047</v>
      </c>
      <c r="E2179" s="150">
        <v>188.72</v>
      </c>
      <c r="F2179" s="150">
        <v>10.57</v>
      </c>
      <c r="G2179" s="150">
        <v>0</v>
      </c>
      <c r="H2179" s="150">
        <v>0</v>
      </c>
      <c r="I2179" s="208">
        <f t="shared" si="35"/>
        <v>199.29</v>
      </c>
      <c r="J2179" s="163" t="str">
        <f>VLOOKUP($C2179,'CEDARS School FRPL'!$C$4:$F$2348,4,FALSE)</f>
        <v>Yes</v>
      </c>
      <c r="K2179" s="140"/>
      <c r="L2179" s="140"/>
      <c r="M2179" s="141">
        <f>VLOOKUP($C2179,'CEDARS School FRPL'!$C$4:$F$2348,3,FALSE)</f>
        <v>0.58579999999999999</v>
      </c>
      <c r="O2179" s="199"/>
      <c r="P2179" s="200"/>
    </row>
    <row r="2180" spans="1:16">
      <c r="A2180" s="112" t="s">
        <v>2328</v>
      </c>
      <c r="B2180" s="112" t="s">
        <v>3104</v>
      </c>
      <c r="C2180" s="106">
        <v>3152</v>
      </c>
      <c r="D2180" s="106" t="s">
        <v>413</v>
      </c>
      <c r="E2180" s="150">
        <v>384.8</v>
      </c>
      <c r="F2180" s="150">
        <v>0</v>
      </c>
      <c r="G2180" s="150">
        <v>0</v>
      </c>
      <c r="H2180" s="150">
        <v>0</v>
      </c>
      <c r="I2180" s="208">
        <f t="shared" ref="I2180:I2243" si="36">SUM(E2180:H2180)</f>
        <v>384.8</v>
      </c>
      <c r="J2180" s="163" t="str">
        <f>VLOOKUP($C2180,'CEDARS School FRPL'!$C$4:$F$2348,4,FALSE)</f>
        <v>Yes</v>
      </c>
      <c r="K2180" s="140"/>
      <c r="L2180" s="140"/>
      <c r="M2180" s="141">
        <f>VLOOKUP($C2180,'CEDARS School FRPL'!$C$4:$F$2348,3,FALSE)</f>
        <v>0.92659999999999998</v>
      </c>
      <c r="O2180" s="199"/>
      <c r="P2180" s="200"/>
    </row>
    <row r="2181" spans="1:16">
      <c r="A2181" s="112" t="s">
        <v>2328</v>
      </c>
      <c r="B2181" s="112" t="s">
        <v>3104</v>
      </c>
      <c r="C2181" s="106">
        <v>4222</v>
      </c>
      <c r="D2181" s="106" t="s">
        <v>414</v>
      </c>
      <c r="E2181" s="150">
        <v>232.4</v>
      </c>
      <c r="F2181" s="150">
        <v>0</v>
      </c>
      <c r="G2181" s="150">
        <v>0</v>
      </c>
      <c r="H2181" s="150">
        <v>0</v>
      </c>
      <c r="I2181" s="208">
        <f t="shared" si="36"/>
        <v>232.4</v>
      </c>
      <c r="J2181" s="163" t="str">
        <f>VLOOKUP($C2181,'CEDARS School FRPL'!$C$4:$F$2348,4,FALSE)</f>
        <v>Yes</v>
      </c>
      <c r="K2181" s="140"/>
      <c r="L2181" s="140"/>
      <c r="M2181" s="141">
        <f>VLOOKUP($C2181,'CEDARS School FRPL'!$C$4:$F$2348,3,FALSE)</f>
        <v>0.97260000000000002</v>
      </c>
      <c r="O2181" s="199"/>
      <c r="P2181" s="200"/>
    </row>
    <row r="2182" spans="1:16">
      <c r="A2182" s="112" t="s">
        <v>2328</v>
      </c>
      <c r="B2182" s="112" t="s">
        <v>3104</v>
      </c>
      <c r="C2182" s="106">
        <v>4490</v>
      </c>
      <c r="D2182" s="106" t="s">
        <v>416</v>
      </c>
      <c r="E2182" s="150">
        <v>478.2</v>
      </c>
      <c r="F2182" s="150">
        <v>0</v>
      </c>
      <c r="G2182" s="150">
        <v>0</v>
      </c>
      <c r="H2182" s="150">
        <v>0</v>
      </c>
      <c r="I2182" s="208">
        <f t="shared" si="36"/>
        <v>478.2</v>
      </c>
      <c r="J2182" s="163" t="str">
        <f>VLOOKUP($C2182,'CEDARS School FRPL'!$C$4:$F$2348,4,FALSE)</f>
        <v>Yes</v>
      </c>
      <c r="K2182" s="140"/>
      <c r="L2182" s="140"/>
      <c r="M2182" s="141">
        <f>VLOOKUP($C2182,'CEDARS School FRPL'!$C$4:$F$2348,3,FALSE)</f>
        <v>0.94540000000000002</v>
      </c>
      <c r="O2182" s="199"/>
      <c r="P2182" s="200"/>
    </row>
    <row r="2183" spans="1:16">
      <c r="A2183" s="112" t="s">
        <v>2328</v>
      </c>
      <c r="B2183" s="112" t="s">
        <v>3104</v>
      </c>
      <c r="C2183" s="106">
        <v>1835</v>
      </c>
      <c r="D2183" s="106" t="s">
        <v>412</v>
      </c>
      <c r="E2183" s="150">
        <v>30.84</v>
      </c>
      <c r="F2183" s="150">
        <v>0</v>
      </c>
      <c r="G2183" s="150">
        <v>0.5</v>
      </c>
      <c r="H2183" s="150">
        <v>0</v>
      </c>
      <c r="I2183" s="208">
        <f t="shared" si="36"/>
        <v>31.34</v>
      </c>
      <c r="J2183" s="163" t="str">
        <f>VLOOKUP($C2183,'CEDARS School FRPL'!$C$4:$F$2348,4,FALSE)</f>
        <v>Yes</v>
      </c>
      <c r="K2183" s="140"/>
      <c r="L2183" s="140"/>
      <c r="M2183" s="141">
        <f>VLOOKUP($C2183,'CEDARS School FRPL'!$C$4:$F$2348,3,FALSE)</f>
        <v>0.94599999999999995</v>
      </c>
      <c r="O2183" s="199"/>
      <c r="P2183" s="200"/>
    </row>
    <row r="2184" spans="1:16">
      <c r="A2184" s="112" t="s">
        <v>2328</v>
      </c>
      <c r="B2184" s="112" t="s">
        <v>3104</v>
      </c>
      <c r="C2184" s="106">
        <v>4254</v>
      </c>
      <c r="D2184" s="106" t="s">
        <v>415</v>
      </c>
      <c r="E2184" s="150">
        <v>672.15</v>
      </c>
      <c r="F2184" s="150">
        <v>30.299999999999997</v>
      </c>
      <c r="G2184" s="150">
        <v>0</v>
      </c>
      <c r="H2184" s="150">
        <v>0</v>
      </c>
      <c r="I2184" s="208">
        <f t="shared" si="36"/>
        <v>702.44999999999993</v>
      </c>
      <c r="J2184" s="163" t="str">
        <f>VLOOKUP($C2184,'CEDARS School FRPL'!$C$4:$F$2348,4,FALSE)</f>
        <v>Yes</v>
      </c>
      <c r="K2184" s="140"/>
      <c r="L2184" s="140"/>
      <c r="M2184" s="141">
        <f>VLOOKUP($C2184,'CEDARS School FRPL'!$C$4:$F$2348,3,FALSE)</f>
        <v>0.92100000000000004</v>
      </c>
      <c r="O2184" s="199"/>
      <c r="P2184" s="200"/>
    </row>
    <row r="2185" spans="1:16">
      <c r="A2185" s="112" t="s">
        <v>2328</v>
      </c>
      <c r="B2185" s="112" t="s">
        <v>3104</v>
      </c>
      <c r="C2185" s="106">
        <v>5144</v>
      </c>
      <c r="D2185" s="106" t="s">
        <v>417</v>
      </c>
      <c r="E2185" s="150">
        <v>594.9</v>
      </c>
      <c r="F2185" s="150">
        <v>0</v>
      </c>
      <c r="G2185" s="150">
        <v>0</v>
      </c>
      <c r="H2185" s="150">
        <v>0</v>
      </c>
      <c r="I2185" s="208">
        <f t="shared" si="36"/>
        <v>594.9</v>
      </c>
      <c r="J2185" s="163" t="str">
        <f>VLOOKUP($C2185,'CEDARS School FRPL'!$C$4:$F$2348,4,FALSE)</f>
        <v>Yes</v>
      </c>
      <c r="K2185" s="140"/>
      <c r="L2185" s="140"/>
      <c r="M2185" s="141">
        <f>VLOOKUP($C2185,'CEDARS School FRPL'!$C$4:$F$2348,3,FALSE)</f>
        <v>0.9476</v>
      </c>
      <c r="O2185" s="199"/>
      <c r="P2185" s="200"/>
    </row>
    <row r="2186" spans="1:16">
      <c r="A2186" s="112" t="s">
        <v>2541</v>
      </c>
      <c r="B2186" s="112" t="s">
        <v>3105</v>
      </c>
      <c r="C2186" s="106">
        <v>2174</v>
      </c>
      <c r="D2186" s="106" t="s">
        <v>2067</v>
      </c>
      <c r="E2186" s="150">
        <v>61.2</v>
      </c>
      <c r="F2186" s="150">
        <v>0</v>
      </c>
      <c r="G2186" s="150">
        <v>0</v>
      </c>
      <c r="H2186" s="150">
        <v>0</v>
      </c>
      <c r="I2186" s="208">
        <f t="shared" si="36"/>
        <v>61.2</v>
      </c>
      <c r="J2186" s="163" t="str">
        <f>VLOOKUP($C2186,'CEDARS School FRPL'!$C$4:$F$2348,4,FALSE)</f>
        <v>Yes</v>
      </c>
      <c r="K2186" s="140"/>
      <c r="L2186" s="140"/>
      <c r="M2186" s="141">
        <f>VLOOKUP($C2186,'CEDARS School FRPL'!$C$4:$F$2348,3,FALSE)</f>
        <v>0.57620000000000005</v>
      </c>
      <c r="O2186" s="199"/>
      <c r="P2186" s="200"/>
    </row>
    <row r="2187" spans="1:16">
      <c r="A2187" s="112" t="s">
        <v>2541</v>
      </c>
      <c r="B2187" s="112" t="s">
        <v>3105</v>
      </c>
      <c r="C2187" s="106">
        <v>2712</v>
      </c>
      <c r="D2187" s="106" t="s">
        <v>2069</v>
      </c>
      <c r="E2187" s="150">
        <v>103.32</v>
      </c>
      <c r="F2187" s="150">
        <v>0</v>
      </c>
      <c r="G2187" s="150">
        <v>0</v>
      </c>
      <c r="H2187" s="150">
        <v>0</v>
      </c>
      <c r="I2187" s="208">
        <f t="shared" si="36"/>
        <v>103.32</v>
      </c>
      <c r="J2187" s="163" t="str">
        <f>VLOOKUP($C2187,'CEDARS School FRPL'!$C$4:$F$2348,4,FALSE)</f>
        <v>Yes</v>
      </c>
      <c r="K2187" s="140"/>
      <c r="L2187" s="140"/>
      <c r="M2187" s="141">
        <f>VLOOKUP($C2187,'CEDARS School FRPL'!$C$4:$F$2348,3,FALSE)</f>
        <v>0.50349999999999995</v>
      </c>
      <c r="O2187" s="199"/>
      <c r="P2187" s="200"/>
    </row>
    <row r="2188" spans="1:16">
      <c r="A2188" s="112" t="s">
        <v>2541</v>
      </c>
      <c r="B2188" s="112" t="s">
        <v>3105</v>
      </c>
      <c r="C2188" s="106">
        <v>2386</v>
      </c>
      <c r="D2188" s="106" t="s">
        <v>2068</v>
      </c>
      <c r="E2188" s="150">
        <v>74.09</v>
      </c>
      <c r="F2188" s="150">
        <v>2.2200000000000002</v>
      </c>
      <c r="G2188" s="150">
        <v>0</v>
      </c>
      <c r="H2188" s="150">
        <v>0</v>
      </c>
      <c r="I2188" s="208">
        <f t="shared" si="36"/>
        <v>76.31</v>
      </c>
      <c r="J2188" s="163" t="str">
        <f>VLOOKUP($C2188,'CEDARS School FRPL'!$C$4:$F$2348,4,FALSE)</f>
        <v>Yes</v>
      </c>
      <c r="K2188" s="140"/>
      <c r="L2188" s="140"/>
      <c r="M2188" s="141">
        <f>VLOOKUP($C2188,'CEDARS School FRPL'!$C$4:$F$2348,3,FALSE)</f>
        <v>0.50109999999999999</v>
      </c>
      <c r="O2188" s="199"/>
      <c r="P2188" s="200"/>
    </row>
    <row r="2189" spans="1:16">
      <c r="A2189" s="112" t="s">
        <v>2537</v>
      </c>
      <c r="B2189" s="112" t="s">
        <v>3106</v>
      </c>
      <c r="C2189" s="106">
        <v>2074</v>
      </c>
      <c r="D2189" s="106" t="s">
        <v>2051</v>
      </c>
      <c r="E2189" s="150">
        <v>379.41</v>
      </c>
      <c r="F2189" s="150">
        <v>0</v>
      </c>
      <c r="G2189" s="150">
        <v>0</v>
      </c>
      <c r="H2189" s="150">
        <v>0</v>
      </c>
      <c r="I2189" s="208">
        <f t="shared" si="36"/>
        <v>379.41</v>
      </c>
      <c r="J2189" s="163" t="str">
        <f>VLOOKUP($C2189,'CEDARS School FRPL'!$C$4:$F$2348,4,FALSE)</f>
        <v>No</v>
      </c>
      <c r="K2189" s="140"/>
      <c r="L2189" s="140"/>
      <c r="M2189" s="141">
        <f>VLOOKUP($C2189,'CEDARS School FRPL'!$C$4:$F$2348,3,FALSE)</f>
        <v>0.42699999999999999</v>
      </c>
      <c r="O2189" s="199"/>
      <c r="P2189" s="200"/>
    </row>
    <row r="2190" spans="1:16">
      <c r="A2190" s="112" t="s">
        <v>2537</v>
      </c>
      <c r="B2190" s="112" t="s">
        <v>3106</v>
      </c>
      <c r="C2190" s="106">
        <v>2528</v>
      </c>
      <c r="D2190" s="106" t="s">
        <v>2054</v>
      </c>
      <c r="E2190" s="150">
        <v>423.8</v>
      </c>
      <c r="F2190" s="150">
        <v>0</v>
      </c>
      <c r="G2190" s="150">
        <v>0</v>
      </c>
      <c r="H2190" s="150">
        <v>0</v>
      </c>
      <c r="I2190" s="208">
        <f t="shared" si="36"/>
        <v>423.8</v>
      </c>
      <c r="J2190" s="163" t="str">
        <f>VLOOKUP($C2190,'CEDARS School FRPL'!$C$4:$F$2348,4,FALSE)</f>
        <v>Yes</v>
      </c>
      <c r="K2190" s="140"/>
      <c r="L2190" s="140"/>
      <c r="M2190" s="141">
        <f>VLOOKUP($C2190,'CEDARS School FRPL'!$C$4:$F$2348,3,FALSE)</f>
        <v>0.70320000000000005</v>
      </c>
      <c r="O2190" s="199"/>
      <c r="P2190" s="200"/>
    </row>
    <row r="2191" spans="1:16">
      <c r="A2191" s="112" t="s">
        <v>2537</v>
      </c>
      <c r="B2191" s="112" t="s">
        <v>3106</v>
      </c>
      <c r="C2191" s="106">
        <v>3510</v>
      </c>
      <c r="D2191" s="106" t="s">
        <v>2056</v>
      </c>
      <c r="E2191" s="150">
        <v>582.49</v>
      </c>
      <c r="F2191" s="150">
        <v>0</v>
      </c>
      <c r="G2191" s="150">
        <v>0</v>
      </c>
      <c r="H2191" s="150">
        <v>0</v>
      </c>
      <c r="I2191" s="208">
        <f t="shared" si="36"/>
        <v>582.49</v>
      </c>
      <c r="J2191" s="163" t="str">
        <f>VLOOKUP($C2191,'CEDARS School FRPL'!$C$4:$F$2348,4,FALSE)</f>
        <v>Yes</v>
      </c>
      <c r="K2191" s="140"/>
      <c r="L2191" s="140"/>
      <c r="M2191" s="141">
        <f>VLOOKUP($C2191,'CEDARS School FRPL'!$C$4:$F$2348,3,FALSE)</f>
        <v>0.51639999999999997</v>
      </c>
      <c r="O2191" s="199"/>
      <c r="P2191" s="200"/>
    </row>
    <row r="2192" spans="1:16">
      <c r="A2192" s="112" t="s">
        <v>2537</v>
      </c>
      <c r="B2192" s="112" t="s">
        <v>3106</v>
      </c>
      <c r="C2192" s="106">
        <v>2078</v>
      </c>
      <c r="D2192" s="106" t="s">
        <v>2052</v>
      </c>
      <c r="E2192" s="150">
        <v>456.04</v>
      </c>
      <c r="F2192" s="150">
        <v>0</v>
      </c>
      <c r="G2192" s="150">
        <v>0</v>
      </c>
      <c r="H2192" s="150">
        <v>0</v>
      </c>
      <c r="I2192" s="208">
        <f t="shared" si="36"/>
        <v>456.04</v>
      </c>
      <c r="J2192" s="163" t="str">
        <f>VLOOKUP($C2192,'CEDARS School FRPL'!$C$4:$F$2348,4,FALSE)</f>
        <v>Yes</v>
      </c>
      <c r="K2192" s="140"/>
      <c r="L2192" s="140"/>
      <c r="M2192" s="141">
        <f>VLOOKUP($C2192,'CEDARS School FRPL'!$C$4:$F$2348,3,FALSE)</f>
        <v>0.70440000000000003</v>
      </c>
      <c r="O2192" s="199"/>
      <c r="P2192" s="200"/>
    </row>
    <row r="2193" spans="1:16">
      <c r="A2193" s="112" t="s">
        <v>2537</v>
      </c>
      <c r="B2193" s="112" t="s">
        <v>3106</v>
      </c>
      <c r="C2193" s="106">
        <v>4071</v>
      </c>
      <c r="D2193" s="106" t="s">
        <v>142</v>
      </c>
      <c r="E2193" s="150">
        <v>121.38</v>
      </c>
      <c r="F2193" s="150">
        <v>0.04</v>
      </c>
      <c r="G2193" s="150">
        <v>0</v>
      </c>
      <c r="H2193" s="150">
        <v>0</v>
      </c>
      <c r="I2193" s="208">
        <f t="shared" si="36"/>
        <v>121.42</v>
      </c>
      <c r="J2193" s="163" t="str">
        <f>VLOOKUP($C2193,'CEDARS School FRPL'!$C$4:$F$2348,4,FALSE)</f>
        <v>Yes</v>
      </c>
      <c r="K2193" s="140"/>
      <c r="L2193" s="140"/>
      <c r="M2193" s="141">
        <f>VLOOKUP($C2193,'CEDARS School FRPL'!$C$4:$F$2348,3,FALSE)</f>
        <v>0.83440000000000003</v>
      </c>
      <c r="O2193" s="199"/>
      <c r="P2193" s="200"/>
    </row>
    <row r="2194" spans="1:16">
      <c r="A2194" s="112" t="s">
        <v>2537</v>
      </c>
      <c r="B2194" s="112" t="s">
        <v>3106</v>
      </c>
      <c r="C2194" s="106">
        <v>2780</v>
      </c>
      <c r="D2194" s="106" t="s">
        <v>130</v>
      </c>
      <c r="E2194" s="150">
        <v>555.08000000000004</v>
      </c>
      <c r="F2194" s="150">
        <v>0</v>
      </c>
      <c r="G2194" s="150">
        <v>0</v>
      </c>
      <c r="H2194" s="150">
        <v>0</v>
      </c>
      <c r="I2194" s="208">
        <f t="shared" si="36"/>
        <v>555.08000000000004</v>
      </c>
      <c r="J2194" s="163" t="str">
        <f>VLOOKUP($C2194,'CEDARS School FRPL'!$C$4:$F$2348,4,FALSE)</f>
        <v>Yes</v>
      </c>
      <c r="K2194" s="140"/>
      <c r="L2194" s="140"/>
      <c r="M2194" s="141">
        <f>VLOOKUP($C2194,'CEDARS School FRPL'!$C$4:$F$2348,3,FALSE)</f>
        <v>0.59309999999999996</v>
      </c>
      <c r="O2194" s="199"/>
      <c r="P2194" s="200"/>
    </row>
    <row r="2195" spans="1:16">
      <c r="A2195" s="112" t="s">
        <v>2537</v>
      </c>
      <c r="B2195" s="112" t="s">
        <v>3106</v>
      </c>
      <c r="C2195" s="106">
        <v>2159</v>
      </c>
      <c r="D2195" s="106" t="s">
        <v>2053</v>
      </c>
      <c r="E2195" s="150">
        <v>466.4</v>
      </c>
      <c r="F2195" s="150">
        <v>0</v>
      </c>
      <c r="G2195" s="150">
        <v>0</v>
      </c>
      <c r="H2195" s="150">
        <v>0</v>
      </c>
      <c r="I2195" s="208">
        <f t="shared" si="36"/>
        <v>466.4</v>
      </c>
      <c r="J2195" s="163" t="str">
        <f>VLOOKUP($C2195,'CEDARS School FRPL'!$C$4:$F$2348,4,FALSE)</f>
        <v>No</v>
      </c>
      <c r="K2195" s="140"/>
      <c r="L2195" s="140"/>
      <c r="M2195" s="141">
        <f>VLOOKUP($C2195,'CEDARS School FRPL'!$C$4:$F$2348,3,FALSE)</f>
        <v>0.35799999999999998</v>
      </c>
      <c r="O2195" s="199"/>
      <c r="P2195" s="200"/>
    </row>
    <row r="2196" spans="1:16">
      <c r="A2196" s="112" t="s">
        <v>2537</v>
      </c>
      <c r="B2196" s="112" t="s">
        <v>3106</v>
      </c>
      <c r="C2196" s="106">
        <v>5337</v>
      </c>
      <c r="D2196" s="106" t="s">
        <v>2770</v>
      </c>
      <c r="E2196" s="150">
        <v>108.98</v>
      </c>
      <c r="F2196" s="150">
        <v>0</v>
      </c>
      <c r="G2196" s="150">
        <v>0</v>
      </c>
      <c r="H2196" s="150">
        <v>4.37</v>
      </c>
      <c r="I2196" s="208">
        <f t="shared" si="36"/>
        <v>113.35000000000001</v>
      </c>
      <c r="J2196" s="163" t="str">
        <f>VLOOKUP($C2196,'CEDARS School FRPL'!$C$4:$F$2348,4,FALSE)</f>
        <v>No</v>
      </c>
      <c r="K2196" s="140"/>
      <c r="L2196" s="140"/>
      <c r="M2196" s="141">
        <f>VLOOKUP($C2196,'CEDARS School FRPL'!$C$4:$F$2348,3,FALSE)</f>
        <v>0</v>
      </c>
      <c r="O2196" s="199"/>
      <c r="P2196" s="200"/>
    </row>
    <row r="2197" spans="1:16">
      <c r="A2197" s="112" t="s">
        <v>2537</v>
      </c>
      <c r="B2197" s="112" t="s">
        <v>3106</v>
      </c>
      <c r="C2197" s="106">
        <v>3728</v>
      </c>
      <c r="D2197" s="106" t="s">
        <v>2057</v>
      </c>
      <c r="E2197" s="150">
        <v>333.5</v>
      </c>
      <c r="F2197" s="150">
        <v>0</v>
      </c>
      <c r="G2197" s="150">
        <v>0</v>
      </c>
      <c r="H2197" s="150">
        <v>0</v>
      </c>
      <c r="I2197" s="208">
        <f t="shared" si="36"/>
        <v>333.5</v>
      </c>
      <c r="J2197" s="163" t="str">
        <f>VLOOKUP($C2197,'CEDARS School FRPL'!$C$4:$F$2348,4,FALSE)</f>
        <v>Yes</v>
      </c>
      <c r="K2197" s="140"/>
      <c r="L2197" s="140"/>
      <c r="M2197" s="141">
        <f>VLOOKUP($C2197,'CEDARS School FRPL'!$C$4:$F$2348,3,FALSE)</f>
        <v>0.70189999999999997</v>
      </c>
      <c r="O2197" s="199"/>
      <c r="P2197" s="200"/>
    </row>
    <row r="2198" spans="1:16">
      <c r="A2198" s="112" t="s">
        <v>2537</v>
      </c>
      <c r="B2198" s="112" t="s">
        <v>3106</v>
      </c>
      <c r="C2198" s="106">
        <v>5616</v>
      </c>
      <c r="D2198" s="106" t="s">
        <v>3295</v>
      </c>
      <c r="E2198" s="150">
        <v>51.17</v>
      </c>
      <c r="F2198" s="150">
        <v>0</v>
      </c>
      <c r="G2198" s="150">
        <v>0</v>
      </c>
      <c r="H2198" s="150">
        <v>0</v>
      </c>
      <c r="I2198" s="208">
        <f t="shared" si="36"/>
        <v>51.17</v>
      </c>
      <c r="J2198" s="163" t="str">
        <f>VLOOKUP($C2198,'CEDARS School FRPL'!$C$4:$F$2348,4,FALSE)</f>
        <v>No</v>
      </c>
      <c r="K2198" s="140"/>
      <c r="L2198" s="140"/>
      <c r="M2198" s="141">
        <f>VLOOKUP($C2198,'CEDARS School FRPL'!$C$4:$F$2348,3,FALSE)</f>
        <v>0.26</v>
      </c>
      <c r="O2198" s="199"/>
      <c r="P2198" s="200"/>
    </row>
    <row r="2199" spans="1:16">
      <c r="A2199" s="112" t="s">
        <v>2537</v>
      </c>
      <c r="B2199" s="112" t="s">
        <v>3106</v>
      </c>
      <c r="C2199" s="106">
        <v>3468</v>
      </c>
      <c r="D2199" s="106" t="s">
        <v>2055</v>
      </c>
      <c r="E2199" s="150">
        <v>1376.65</v>
      </c>
      <c r="F2199" s="150">
        <v>97.35</v>
      </c>
      <c r="G2199" s="150">
        <v>0</v>
      </c>
      <c r="H2199" s="150">
        <v>0</v>
      </c>
      <c r="I2199" s="208">
        <f t="shared" si="36"/>
        <v>1474</v>
      </c>
      <c r="J2199" s="163" t="str">
        <f>VLOOKUP($C2199,'CEDARS School FRPL'!$C$4:$F$2348,4,FALSE)</f>
        <v>No</v>
      </c>
      <c r="K2199" s="140"/>
      <c r="L2199" s="140"/>
      <c r="M2199" s="141">
        <f>VLOOKUP($C2199,'CEDARS School FRPL'!$C$4:$F$2348,3,FALSE)</f>
        <v>0.48170000000000002</v>
      </c>
      <c r="O2199" s="199"/>
      <c r="P2199" s="200"/>
    </row>
    <row r="2200" spans="1:16">
      <c r="A2200" s="112" t="s">
        <v>2537</v>
      </c>
      <c r="B2200" s="112" t="s">
        <v>3106</v>
      </c>
      <c r="C2200" s="106">
        <v>5636</v>
      </c>
      <c r="D2200" s="106" t="s">
        <v>3296</v>
      </c>
      <c r="E2200" s="150">
        <v>387.74</v>
      </c>
      <c r="F2200" s="150">
        <v>3.59</v>
      </c>
      <c r="G2200" s="150">
        <v>0</v>
      </c>
      <c r="H2200" s="150">
        <v>0</v>
      </c>
      <c r="I2200" s="208">
        <f t="shared" si="36"/>
        <v>391.33</v>
      </c>
      <c r="J2200" s="163" t="str">
        <f>VLOOKUP($C2200,'CEDARS School FRPL'!$C$4:$F$2348,4,FALSE)</f>
        <v>No</v>
      </c>
      <c r="M2200" s="141">
        <f>VLOOKUP($C2200,'CEDARS School FRPL'!$C$4:$F$2348,3,FALSE)</f>
        <v>0.41880000000000001</v>
      </c>
      <c r="O2200" s="199"/>
      <c r="P2200" s="200"/>
    </row>
    <row r="2201" spans="1:16">
      <c r="A2201" s="112" t="s">
        <v>2537</v>
      </c>
      <c r="B2201" s="112" t="s">
        <v>3106</v>
      </c>
      <c r="C2201" s="106">
        <v>5460</v>
      </c>
      <c r="D2201" s="106" t="s">
        <v>3297</v>
      </c>
      <c r="E2201" s="150">
        <v>0</v>
      </c>
      <c r="F2201" s="150">
        <v>0</v>
      </c>
      <c r="G2201" s="150">
        <v>150.4</v>
      </c>
      <c r="H2201" s="150">
        <v>0</v>
      </c>
      <c r="I2201" s="208">
        <f t="shared" si="36"/>
        <v>150.4</v>
      </c>
      <c r="J2201" s="163" t="str">
        <f>VLOOKUP($C2201,'CEDARS School FRPL'!$C$4:$F$2348,4,FALSE)</f>
        <v>Yes</v>
      </c>
      <c r="K2201" s="140"/>
      <c r="L2201" s="140"/>
      <c r="M2201" s="141">
        <f>VLOOKUP($C2201,'CEDARS School FRPL'!$C$4:$F$2348,3,FALSE)</f>
        <v>0.63170000000000004</v>
      </c>
      <c r="O2201" s="199"/>
      <c r="P2201" s="200"/>
    </row>
    <row r="2202" spans="1:16">
      <c r="A2202" s="112" t="s">
        <v>2576</v>
      </c>
      <c r="B2202" s="112" t="s">
        <v>3107</v>
      </c>
      <c r="C2202" s="106">
        <v>4518</v>
      </c>
      <c r="D2202" s="106" t="s">
        <v>1796</v>
      </c>
      <c r="E2202" s="150">
        <v>389.65</v>
      </c>
      <c r="F2202" s="150">
        <v>0</v>
      </c>
      <c r="G2202" s="150">
        <v>0</v>
      </c>
      <c r="H2202" s="150">
        <v>0</v>
      </c>
      <c r="I2202" s="208">
        <f t="shared" si="36"/>
        <v>389.65</v>
      </c>
      <c r="J2202" s="163" t="str">
        <f>VLOOKUP($C2202,'CEDARS School FRPL'!$C$4:$F$2348,4,FALSE)</f>
        <v>Yes</v>
      </c>
      <c r="K2202" s="140"/>
      <c r="L2202" s="140"/>
      <c r="M2202" s="141">
        <f>VLOOKUP($C2202,'CEDARS School FRPL'!$C$4:$F$2348,3,FALSE)</f>
        <v>0.92559999999999998</v>
      </c>
      <c r="O2202" s="199"/>
      <c r="P2202" s="200"/>
    </row>
    <row r="2203" spans="1:16">
      <c r="A2203" s="112" t="s">
        <v>2576</v>
      </c>
      <c r="B2203" s="112" t="s">
        <v>3107</v>
      </c>
      <c r="C2203" s="106">
        <v>5544</v>
      </c>
      <c r="D2203" s="106" t="s">
        <v>2253</v>
      </c>
      <c r="E2203" s="150">
        <v>303</v>
      </c>
      <c r="F2203" s="150">
        <v>0</v>
      </c>
      <c r="G2203" s="150">
        <v>0</v>
      </c>
      <c r="H2203" s="150">
        <v>0</v>
      </c>
      <c r="I2203" s="208">
        <f t="shared" si="36"/>
        <v>303</v>
      </c>
      <c r="J2203" s="163" t="str">
        <f>VLOOKUP($C2203,'CEDARS School FRPL'!$C$4:$F$2348,4,FALSE)</f>
        <v>Yes</v>
      </c>
      <c r="K2203" s="140"/>
      <c r="L2203" s="140"/>
      <c r="M2203" s="141">
        <f>VLOOKUP($C2203,'CEDARS School FRPL'!$C$4:$F$2348,3,FALSE)</f>
        <v>0.85189999999999999</v>
      </c>
      <c r="O2203" s="199"/>
      <c r="P2203" s="200"/>
    </row>
    <row r="2204" spans="1:16">
      <c r="A2204" s="112" t="s">
        <v>2576</v>
      </c>
      <c r="B2204" s="112" t="s">
        <v>3107</v>
      </c>
      <c r="C2204" s="106">
        <v>4022</v>
      </c>
      <c r="D2204" s="106" t="s">
        <v>2255</v>
      </c>
      <c r="E2204" s="150">
        <v>68.91</v>
      </c>
      <c r="F2204" s="150">
        <v>0</v>
      </c>
      <c r="G2204" s="150">
        <v>0</v>
      </c>
      <c r="H2204" s="150">
        <v>0</v>
      </c>
      <c r="I2204" s="208">
        <f t="shared" si="36"/>
        <v>68.91</v>
      </c>
      <c r="J2204" s="163" t="str">
        <f>VLOOKUP($C2204,'CEDARS School FRPL'!$C$4:$F$2348,4,FALSE)</f>
        <v>Yes</v>
      </c>
      <c r="K2204" s="140"/>
      <c r="L2204" s="140"/>
      <c r="M2204" s="141">
        <f>VLOOKUP($C2204,'CEDARS School FRPL'!$C$4:$F$2348,3,FALSE)</f>
        <v>0.87960000000000005</v>
      </c>
      <c r="O2204" s="199"/>
      <c r="P2204" s="200"/>
    </row>
    <row r="2205" spans="1:16">
      <c r="A2205" s="112" t="s">
        <v>2576</v>
      </c>
      <c r="B2205" s="112" t="s">
        <v>3107</v>
      </c>
      <c r="C2205" s="106">
        <v>2757</v>
      </c>
      <c r="D2205" s="106" t="s">
        <v>2252</v>
      </c>
      <c r="E2205" s="150">
        <v>355.1</v>
      </c>
      <c r="F2205" s="150">
        <v>0</v>
      </c>
      <c r="G2205" s="150">
        <v>0</v>
      </c>
      <c r="H2205" s="150">
        <v>0</v>
      </c>
      <c r="I2205" s="208">
        <f t="shared" si="36"/>
        <v>355.1</v>
      </c>
      <c r="J2205" s="163" t="str">
        <f>VLOOKUP($C2205,'CEDARS School FRPL'!$C$4:$F$2348,4,FALSE)</f>
        <v>Yes</v>
      </c>
      <c r="K2205" s="140"/>
      <c r="L2205" s="140"/>
      <c r="M2205" s="141">
        <f>VLOOKUP($C2205,'CEDARS School FRPL'!$C$4:$F$2348,3,FALSE)</f>
        <v>0.9012</v>
      </c>
      <c r="O2205" s="199"/>
      <c r="P2205" s="200"/>
    </row>
    <row r="2206" spans="1:16">
      <c r="A2206" s="112" t="s">
        <v>2576</v>
      </c>
      <c r="B2206" s="112" t="s">
        <v>3107</v>
      </c>
      <c r="C2206" s="106">
        <v>5543</v>
      </c>
      <c r="D2206" s="106" t="s">
        <v>3298</v>
      </c>
      <c r="E2206" s="150">
        <v>375.1</v>
      </c>
      <c r="F2206" s="150">
        <v>0</v>
      </c>
      <c r="G2206" s="150">
        <v>0</v>
      </c>
      <c r="H2206" s="150">
        <v>0</v>
      </c>
      <c r="I2206" s="208">
        <f t="shared" si="36"/>
        <v>375.1</v>
      </c>
      <c r="J2206" s="163" t="str">
        <f>VLOOKUP($C2206,'CEDARS School FRPL'!$C$4:$F$2348,4,FALSE)</f>
        <v>Yes</v>
      </c>
      <c r="K2206" s="140"/>
      <c r="L2206" s="140"/>
      <c r="M2206" s="141">
        <f>VLOOKUP($C2206,'CEDARS School FRPL'!$C$4:$F$2348,3,FALSE)</f>
        <v>0.84970000000000001</v>
      </c>
      <c r="O2206" s="199"/>
      <c r="P2206" s="200"/>
    </row>
    <row r="2207" spans="1:16">
      <c r="A2207" s="106" t="s">
        <v>2576</v>
      </c>
      <c r="B2207" s="201" t="s">
        <v>3107</v>
      </c>
      <c r="C2207" s="106">
        <v>5595</v>
      </c>
      <c r="D2207" s="106" t="s">
        <v>3186</v>
      </c>
      <c r="E2207" s="150">
        <v>0</v>
      </c>
      <c r="F2207" s="150">
        <v>0</v>
      </c>
      <c r="G2207" s="150">
        <v>8.4</v>
      </c>
      <c r="H2207" s="150">
        <v>0</v>
      </c>
      <c r="I2207" s="208">
        <f t="shared" si="36"/>
        <v>8.4</v>
      </c>
      <c r="J2207" s="163" t="str">
        <f>VLOOKUP($C2207,'CEDARS School FRPL'!$C$4:$F$2348,4,FALSE)</f>
        <v>No</v>
      </c>
      <c r="K2207" s="140"/>
      <c r="L2207" s="140"/>
      <c r="M2207" s="141">
        <f>VLOOKUP($C2207,'CEDARS School FRPL'!$C$4:$F$2348,3,FALSE)</f>
        <v>0</v>
      </c>
      <c r="N2207" s="141" t="s">
        <v>3345</v>
      </c>
      <c r="O2207" s="199"/>
      <c r="P2207" s="200"/>
    </row>
    <row r="2208" spans="1:16">
      <c r="A2208" s="112" t="s">
        <v>2576</v>
      </c>
      <c r="B2208" s="112" t="s">
        <v>3107</v>
      </c>
      <c r="C2208" s="106">
        <v>3141</v>
      </c>
      <c r="D2208" s="106" t="s">
        <v>2254</v>
      </c>
      <c r="E2208" s="150">
        <v>844.18</v>
      </c>
      <c r="F2208" s="150">
        <v>19.2</v>
      </c>
      <c r="G2208" s="150">
        <v>0</v>
      </c>
      <c r="H2208" s="150">
        <v>0</v>
      </c>
      <c r="I2208" s="208">
        <f t="shared" si="36"/>
        <v>863.38</v>
      </c>
      <c r="J2208" s="163" t="str">
        <f>VLOOKUP($C2208,'CEDARS School FRPL'!$C$4:$F$2348,4,FALSE)</f>
        <v>Yes</v>
      </c>
      <c r="K2208" s="140"/>
      <c r="L2208" s="140"/>
      <c r="M2208" s="141">
        <f>VLOOKUP($C2208,'CEDARS School FRPL'!$C$4:$F$2348,3,FALSE)</f>
        <v>0.85350000000000004</v>
      </c>
      <c r="O2208" s="199"/>
      <c r="P2208" s="200"/>
    </row>
    <row r="2209" spans="1:16">
      <c r="A2209" s="112" t="s">
        <v>2576</v>
      </c>
      <c r="B2209" s="112" t="s">
        <v>3107</v>
      </c>
      <c r="C2209" s="106">
        <v>2131</v>
      </c>
      <c r="D2209" s="106" t="s">
        <v>2251</v>
      </c>
      <c r="E2209" s="150">
        <v>789.78</v>
      </c>
      <c r="F2209" s="150">
        <v>0</v>
      </c>
      <c r="G2209" s="150">
        <v>0</v>
      </c>
      <c r="H2209" s="150">
        <v>0</v>
      </c>
      <c r="I2209" s="208">
        <f t="shared" si="36"/>
        <v>789.78</v>
      </c>
      <c r="J2209" s="163" t="str">
        <f>VLOOKUP($C2209,'CEDARS School FRPL'!$C$4:$F$2348,4,FALSE)</f>
        <v>Yes</v>
      </c>
      <c r="K2209" s="140"/>
      <c r="L2209" s="140"/>
      <c r="M2209" s="141">
        <f>VLOOKUP($C2209,'CEDARS School FRPL'!$C$4:$F$2348,3,FALSE)</f>
        <v>0.89639999999999997</v>
      </c>
      <c r="O2209" s="199"/>
      <c r="P2209" s="200"/>
    </row>
    <row r="2210" spans="1:16">
      <c r="A2210" s="112" t="s">
        <v>2330</v>
      </c>
      <c r="B2210" s="112" t="s">
        <v>3108</v>
      </c>
      <c r="C2210" s="106">
        <v>2792</v>
      </c>
      <c r="D2210" s="106" t="s">
        <v>425</v>
      </c>
      <c r="E2210" s="150">
        <v>380.6</v>
      </c>
      <c r="F2210" s="150">
        <v>0</v>
      </c>
      <c r="G2210" s="150">
        <v>0</v>
      </c>
      <c r="H2210" s="150">
        <v>0</v>
      </c>
      <c r="I2210" s="208">
        <f t="shared" si="36"/>
        <v>380.6</v>
      </c>
      <c r="J2210" s="163" t="str">
        <f>VLOOKUP($C2210,'CEDARS School FRPL'!$C$4:$F$2348,4,FALSE)</f>
        <v>Yes</v>
      </c>
      <c r="K2210" s="140"/>
      <c r="L2210" s="140"/>
      <c r="M2210" s="141">
        <f>VLOOKUP($C2210,'CEDARS School FRPL'!$C$4:$F$2348,3,FALSE)</f>
        <v>0.86919999999999997</v>
      </c>
      <c r="O2210" s="199"/>
      <c r="P2210" s="200"/>
    </row>
    <row r="2211" spans="1:16">
      <c r="A2211" s="112" t="s">
        <v>2330</v>
      </c>
      <c r="B2211" s="112" t="s">
        <v>3108</v>
      </c>
      <c r="C2211" s="106">
        <v>3273</v>
      </c>
      <c r="D2211" s="106" t="s">
        <v>426</v>
      </c>
      <c r="E2211" s="150">
        <v>241.58</v>
      </c>
      <c r="F2211" s="150">
        <v>28</v>
      </c>
      <c r="G2211" s="150">
        <v>0</v>
      </c>
      <c r="H2211" s="150">
        <v>0</v>
      </c>
      <c r="I2211" s="208">
        <f t="shared" si="36"/>
        <v>269.58000000000004</v>
      </c>
      <c r="J2211" s="163" t="str">
        <f>VLOOKUP($C2211,'CEDARS School FRPL'!$C$4:$F$2348,4,FALSE)</f>
        <v>Yes</v>
      </c>
      <c r="K2211" s="140"/>
      <c r="L2211" s="140"/>
      <c r="M2211" s="141">
        <f>VLOOKUP($C2211,'CEDARS School FRPL'!$C$4:$F$2348,3,FALSE)</f>
        <v>0.7903</v>
      </c>
      <c r="O2211" s="199"/>
      <c r="P2211" s="200"/>
    </row>
    <row r="2212" spans="1:16">
      <c r="A2212" s="112" t="s">
        <v>2330</v>
      </c>
      <c r="B2212" s="112" t="s">
        <v>3108</v>
      </c>
      <c r="C2212" s="106">
        <v>3909</v>
      </c>
      <c r="D2212" s="106" t="s">
        <v>427</v>
      </c>
      <c r="E2212" s="150">
        <v>222.11</v>
      </c>
      <c r="F2212" s="150">
        <v>0</v>
      </c>
      <c r="G2212" s="150">
        <v>0</v>
      </c>
      <c r="H2212" s="150">
        <v>0</v>
      </c>
      <c r="I2212" s="208">
        <f t="shared" si="36"/>
        <v>222.11</v>
      </c>
      <c r="J2212" s="163" t="str">
        <f>VLOOKUP($C2212,'CEDARS School FRPL'!$C$4:$F$2348,4,FALSE)</f>
        <v>Yes</v>
      </c>
      <c r="K2212" s="140"/>
      <c r="L2212" s="140"/>
      <c r="M2212" s="141">
        <f>VLOOKUP($C2212,'CEDARS School FRPL'!$C$4:$F$2348,3,FALSE)</f>
        <v>0.91210000000000002</v>
      </c>
      <c r="O2212" s="199"/>
      <c r="P2212" s="200"/>
    </row>
    <row r="2213" spans="1:16">
      <c r="A2213" s="112" t="s">
        <v>2298</v>
      </c>
      <c r="B2213" s="112" t="s">
        <v>3109</v>
      </c>
      <c r="C2213" s="106">
        <v>4549</v>
      </c>
      <c r="D2213" s="106" t="s">
        <v>219</v>
      </c>
      <c r="E2213" s="150">
        <v>221.5</v>
      </c>
      <c r="F2213" s="150">
        <v>0</v>
      </c>
      <c r="G2213" s="150">
        <v>0</v>
      </c>
      <c r="H2213" s="150">
        <v>0</v>
      </c>
      <c r="I2213" s="208">
        <f t="shared" si="36"/>
        <v>221.5</v>
      </c>
      <c r="J2213" s="163" t="str">
        <f>VLOOKUP($C2213,'CEDARS School FRPL'!$C$4:$F$2348,4,FALSE)</f>
        <v>No</v>
      </c>
      <c r="K2213" s="140"/>
      <c r="L2213" s="140"/>
      <c r="M2213" s="141">
        <f>VLOOKUP($C2213,'CEDARS School FRPL'!$C$4:$F$2348,3,FALSE)</f>
        <v>0.2296</v>
      </c>
      <c r="O2213" s="199"/>
      <c r="P2213" s="200"/>
    </row>
    <row r="2214" spans="1:16">
      <c r="A2214" s="112" t="s">
        <v>2298</v>
      </c>
      <c r="B2214" s="112" t="s">
        <v>3109</v>
      </c>
      <c r="C2214" s="106">
        <v>3270</v>
      </c>
      <c r="D2214" s="106" t="s">
        <v>217</v>
      </c>
      <c r="E2214" s="150">
        <v>272.27</v>
      </c>
      <c r="F2214" s="150">
        <v>0</v>
      </c>
      <c r="G2214" s="150">
        <v>0</v>
      </c>
      <c r="H2214" s="150">
        <v>0</v>
      </c>
      <c r="I2214" s="208">
        <f t="shared" si="36"/>
        <v>272.27</v>
      </c>
      <c r="J2214" s="163" t="str">
        <f>VLOOKUP($C2214,'CEDARS School FRPL'!$C$4:$F$2348,4,FALSE)</f>
        <v>No</v>
      </c>
      <c r="K2214" s="140"/>
      <c r="L2214" s="140"/>
      <c r="M2214" s="141">
        <f>VLOOKUP($C2214,'CEDARS School FRPL'!$C$4:$F$2348,3,FALSE)</f>
        <v>0.28599999999999998</v>
      </c>
      <c r="O2214" s="199"/>
      <c r="P2214" s="200"/>
    </row>
    <row r="2215" spans="1:16">
      <c r="A2215" s="112" t="s">
        <v>2298</v>
      </c>
      <c r="B2215" s="112" t="s">
        <v>3109</v>
      </c>
      <c r="C2215" s="106">
        <v>5494</v>
      </c>
      <c r="D2215" s="106" t="s">
        <v>2771</v>
      </c>
      <c r="E2215" s="150">
        <v>353.12</v>
      </c>
      <c r="F2215" s="150">
        <v>0</v>
      </c>
      <c r="G2215" s="150">
        <v>0</v>
      </c>
      <c r="H2215" s="150">
        <v>0</v>
      </c>
      <c r="I2215" s="208">
        <f t="shared" si="36"/>
        <v>353.12</v>
      </c>
      <c r="J2215" s="163" t="str">
        <f>VLOOKUP($C2215,'CEDARS School FRPL'!$C$4:$F$2348,4,FALSE)</f>
        <v>No</v>
      </c>
      <c r="K2215" s="140"/>
      <c r="L2215" s="140"/>
      <c r="M2215" s="141">
        <f>VLOOKUP($C2215,'CEDARS School FRPL'!$C$4:$F$2348,3,FALSE)</f>
        <v>0.37890000000000001</v>
      </c>
      <c r="O2215" s="199"/>
      <c r="P2215" s="200"/>
    </row>
    <row r="2216" spans="1:16">
      <c r="A2216" s="112" t="s">
        <v>2298</v>
      </c>
      <c r="B2216" s="112" t="s">
        <v>3109</v>
      </c>
      <c r="C2216" s="106">
        <v>2911</v>
      </c>
      <c r="D2216" s="106" t="s">
        <v>215</v>
      </c>
      <c r="E2216" s="150">
        <v>276.74</v>
      </c>
      <c r="F2216" s="150">
        <v>0</v>
      </c>
      <c r="G2216" s="150">
        <v>0</v>
      </c>
      <c r="H2216" s="150">
        <v>0</v>
      </c>
      <c r="I2216" s="208">
        <f t="shared" si="36"/>
        <v>276.74</v>
      </c>
      <c r="J2216" s="163" t="str">
        <f>VLOOKUP($C2216,'CEDARS School FRPL'!$C$4:$F$2348,4,FALSE)</f>
        <v>No</v>
      </c>
      <c r="K2216" s="140"/>
      <c r="L2216" s="140"/>
      <c r="M2216" s="141">
        <f>VLOOKUP($C2216,'CEDARS School FRPL'!$C$4:$F$2348,3,FALSE)</f>
        <v>0.35699999999999998</v>
      </c>
      <c r="O2216" s="199"/>
      <c r="P2216" s="200"/>
    </row>
    <row r="2217" spans="1:16">
      <c r="A2217" s="112" t="s">
        <v>2298</v>
      </c>
      <c r="B2217" s="112" t="s">
        <v>3109</v>
      </c>
      <c r="C2217" s="106">
        <v>2509</v>
      </c>
      <c r="D2217" s="106" t="s">
        <v>214</v>
      </c>
      <c r="E2217" s="150">
        <v>233.48</v>
      </c>
      <c r="F2217" s="150">
        <v>0</v>
      </c>
      <c r="G2217" s="150">
        <v>0</v>
      </c>
      <c r="H2217" s="150">
        <v>0</v>
      </c>
      <c r="I2217" s="208">
        <f t="shared" si="36"/>
        <v>233.48</v>
      </c>
      <c r="J2217" s="163" t="str">
        <f>VLOOKUP($C2217,'CEDARS School FRPL'!$C$4:$F$2348,4,FALSE)</f>
        <v>No</v>
      </c>
      <c r="K2217" s="140"/>
      <c r="L2217" s="140"/>
      <c r="M2217" s="141">
        <f>VLOOKUP($C2217,'CEDARS School FRPL'!$C$4:$F$2348,3,FALSE)</f>
        <v>0.45329999999999998</v>
      </c>
      <c r="O2217" s="199"/>
      <c r="P2217" s="200"/>
    </row>
    <row r="2218" spans="1:16">
      <c r="A2218" s="112" t="s">
        <v>2298</v>
      </c>
      <c r="B2218" s="112" t="s">
        <v>3109</v>
      </c>
      <c r="C2218" s="106">
        <v>4207</v>
      </c>
      <c r="D2218" s="106" t="s">
        <v>218</v>
      </c>
      <c r="E2218" s="150">
        <v>456.54</v>
      </c>
      <c r="F2218" s="150">
        <v>0</v>
      </c>
      <c r="G2218" s="150">
        <v>0</v>
      </c>
      <c r="H2218" s="150">
        <v>0</v>
      </c>
      <c r="I2218" s="208">
        <f t="shared" si="36"/>
        <v>456.54</v>
      </c>
      <c r="J2218" s="163" t="str">
        <f>VLOOKUP($C2218,'CEDARS School FRPL'!$C$4:$F$2348,4,FALSE)</f>
        <v>No</v>
      </c>
      <c r="K2218" s="140"/>
      <c r="L2218" s="140"/>
      <c r="M2218" s="141">
        <f>VLOOKUP($C2218,'CEDARS School FRPL'!$C$4:$F$2348,3,FALSE)</f>
        <v>0.439</v>
      </c>
      <c r="O2218" s="199"/>
      <c r="P2218" s="200"/>
    </row>
    <row r="2219" spans="1:16">
      <c r="A2219" s="112" t="s">
        <v>2298</v>
      </c>
      <c r="B2219" s="112" t="s">
        <v>3109</v>
      </c>
      <c r="C2219" s="106">
        <v>3147</v>
      </c>
      <c r="D2219" s="106" t="s">
        <v>216</v>
      </c>
      <c r="E2219" s="150">
        <v>836.52</v>
      </c>
      <c r="F2219" s="150">
        <v>88.399999999999991</v>
      </c>
      <c r="G2219" s="150">
        <v>10.199999999999999</v>
      </c>
      <c r="H2219" s="150">
        <v>0</v>
      </c>
      <c r="I2219" s="208">
        <f t="shared" si="36"/>
        <v>935.12</v>
      </c>
      <c r="J2219" s="163" t="str">
        <f>VLOOKUP($C2219,'CEDARS School FRPL'!$C$4:$F$2348,4,FALSE)</f>
        <v>No</v>
      </c>
      <c r="K2219" s="140"/>
      <c r="L2219" s="140"/>
      <c r="M2219" s="141">
        <f>VLOOKUP($C2219,'CEDARS School FRPL'!$C$4:$F$2348,3,FALSE)</f>
        <v>0.3201</v>
      </c>
      <c r="O2219" s="199"/>
      <c r="P2219" s="200"/>
    </row>
    <row r="2220" spans="1:16">
      <c r="A2220" s="112" t="s">
        <v>2298</v>
      </c>
      <c r="B2220" s="112" t="s">
        <v>3109</v>
      </c>
      <c r="C2220" s="106">
        <v>5615</v>
      </c>
      <c r="D2220" s="106" t="s">
        <v>3299</v>
      </c>
      <c r="E2220" s="150">
        <v>128.19</v>
      </c>
      <c r="F2220" s="150">
        <v>0</v>
      </c>
      <c r="G2220" s="150">
        <v>0</v>
      </c>
      <c r="H2220" s="150">
        <v>0</v>
      </c>
      <c r="I2220" s="208">
        <f t="shared" si="36"/>
        <v>128.19</v>
      </c>
      <c r="J2220" s="163" t="str">
        <f>VLOOKUP($C2220,'CEDARS School FRPL'!$C$4:$F$2348,4,FALSE)</f>
        <v>No</v>
      </c>
      <c r="K2220" s="140"/>
      <c r="L2220" s="140"/>
      <c r="M2220" s="141">
        <f>VLOOKUP($C2220,'CEDARS School FRPL'!$C$4:$F$2348,3,FALSE)</f>
        <v>0.33329999999999999</v>
      </c>
      <c r="O2220" s="199"/>
      <c r="P2220" s="200"/>
    </row>
    <row r="2221" spans="1:16">
      <c r="A2221" s="112" t="s">
        <v>2268</v>
      </c>
      <c r="B2221" s="112" t="s">
        <v>3110</v>
      </c>
      <c r="C2221" s="106">
        <v>3075</v>
      </c>
      <c r="D2221" s="106" t="s">
        <v>1</v>
      </c>
      <c r="E2221" s="150">
        <v>60.9</v>
      </c>
      <c r="F2221" s="150">
        <v>0</v>
      </c>
      <c r="G2221" s="150">
        <v>0</v>
      </c>
      <c r="H2221" s="150">
        <v>0</v>
      </c>
      <c r="I2221" s="208">
        <f t="shared" si="36"/>
        <v>60.9</v>
      </c>
      <c r="J2221" s="163" t="str">
        <f>VLOOKUP($C2221,'CEDARS School FRPL'!$C$4:$F$2348,4,FALSE)</f>
        <v>Yes</v>
      </c>
      <c r="K2221" s="140"/>
      <c r="L2221" s="140"/>
      <c r="M2221" s="141">
        <f>VLOOKUP($C2221,'CEDARS School FRPL'!$C$4:$F$2348,3,FALSE)</f>
        <v>0.71199999999999997</v>
      </c>
      <c r="O2221" s="199"/>
      <c r="P2221" s="200"/>
    </row>
    <row r="2222" spans="1:16">
      <c r="A2222" s="112" t="s">
        <v>2317</v>
      </c>
      <c r="B2222" s="112" t="s">
        <v>3111</v>
      </c>
      <c r="C2222" s="106">
        <v>2161</v>
      </c>
      <c r="D2222" s="106" t="s">
        <v>359</v>
      </c>
      <c r="E2222" s="150">
        <v>136.6</v>
      </c>
      <c r="F2222" s="150">
        <v>0</v>
      </c>
      <c r="G2222" s="150">
        <v>0</v>
      </c>
      <c r="H2222" s="150">
        <v>0</v>
      </c>
      <c r="I2222" s="208">
        <f t="shared" si="36"/>
        <v>136.6</v>
      </c>
      <c r="J2222" s="163" t="str">
        <f>VLOOKUP($C2222,'CEDARS School FRPL'!$C$4:$F$2348,4,FALSE)</f>
        <v>Yes</v>
      </c>
      <c r="K2222" s="140"/>
      <c r="L2222" s="140"/>
      <c r="M2222" s="141">
        <f>VLOOKUP($C2222,'CEDARS School FRPL'!$C$4:$F$2348,3,FALSE)</f>
        <v>0.50560000000000005</v>
      </c>
      <c r="O2222" s="199"/>
      <c r="P2222" s="200"/>
    </row>
    <row r="2223" spans="1:16">
      <c r="A2223" s="112" t="s">
        <v>2317</v>
      </c>
      <c r="B2223" s="112" t="s">
        <v>3111</v>
      </c>
      <c r="C2223" s="106">
        <v>2162</v>
      </c>
      <c r="D2223" s="106" t="s">
        <v>360</v>
      </c>
      <c r="E2223" s="150">
        <v>122.52</v>
      </c>
      <c r="F2223" s="150">
        <v>7.08</v>
      </c>
      <c r="G2223" s="150">
        <v>0</v>
      </c>
      <c r="H2223" s="150">
        <v>0</v>
      </c>
      <c r="I2223" s="208">
        <f t="shared" si="36"/>
        <v>129.6</v>
      </c>
      <c r="J2223" s="163" t="str">
        <f>VLOOKUP($C2223,'CEDARS School FRPL'!$C$4:$F$2348,4,FALSE)</f>
        <v>Yes</v>
      </c>
      <c r="K2223" s="140"/>
      <c r="L2223" s="140"/>
      <c r="M2223" s="141">
        <f>VLOOKUP($C2223,'CEDARS School FRPL'!$C$4:$F$2348,3,FALSE)</f>
        <v>0.53300000000000003</v>
      </c>
      <c r="O2223" s="199"/>
      <c r="P2223" s="200"/>
    </row>
    <row r="2224" spans="1:16">
      <c r="A2224" s="112" t="s">
        <v>2516</v>
      </c>
      <c r="B2224" s="112" t="s">
        <v>3112</v>
      </c>
      <c r="C2224" s="106">
        <v>2549</v>
      </c>
      <c r="D2224" s="106" t="s">
        <v>1937</v>
      </c>
      <c r="E2224" s="150">
        <v>187.3</v>
      </c>
      <c r="F2224" s="150">
        <v>0</v>
      </c>
      <c r="G2224" s="150">
        <v>0</v>
      </c>
      <c r="H2224" s="150">
        <v>0</v>
      </c>
      <c r="I2224" s="208">
        <f t="shared" si="36"/>
        <v>187.3</v>
      </c>
      <c r="J2224" s="163" t="str">
        <f>VLOOKUP($C2224,'CEDARS School FRPL'!$C$4:$F$2348,4,FALSE)</f>
        <v>Yes</v>
      </c>
      <c r="K2224" s="140"/>
      <c r="L2224" s="140"/>
      <c r="M2224" s="141">
        <f>VLOOKUP($C2224,'CEDARS School FRPL'!$C$4:$F$2348,3,FALSE)</f>
        <v>0.87460000000000004</v>
      </c>
      <c r="O2224" s="199"/>
      <c r="P2224" s="200"/>
    </row>
    <row r="2225" spans="1:16">
      <c r="A2225" s="112" t="s">
        <v>2516</v>
      </c>
      <c r="B2225" s="112" t="s">
        <v>3112</v>
      </c>
      <c r="C2225" s="106">
        <v>5461</v>
      </c>
      <c r="D2225" s="106" t="s">
        <v>2772</v>
      </c>
      <c r="E2225" s="150">
        <v>0</v>
      </c>
      <c r="F2225" s="150">
        <v>0</v>
      </c>
      <c r="G2225" s="150">
        <v>36.9</v>
      </c>
      <c r="H2225" s="150">
        <v>0</v>
      </c>
      <c r="I2225" s="208">
        <f t="shared" si="36"/>
        <v>36.9</v>
      </c>
      <c r="J2225" s="163" t="str">
        <f>VLOOKUP($C2225,'CEDARS School FRPL'!$C$4:$F$2348,4,FALSE)</f>
        <v>No</v>
      </c>
      <c r="K2225" s="140"/>
      <c r="L2225" s="140"/>
      <c r="M2225" s="141">
        <f>VLOOKUP($C2225,'CEDARS School FRPL'!$C$4:$F$2348,3,FALSE)</f>
        <v>0.43730000000000002</v>
      </c>
      <c r="O2225" s="199"/>
      <c r="P2225" s="200"/>
    </row>
    <row r="2226" spans="1:16">
      <c r="A2226" s="112" t="s">
        <v>2516</v>
      </c>
      <c r="B2226" s="112" t="s">
        <v>3112</v>
      </c>
      <c r="C2226" s="106">
        <v>2550</v>
      </c>
      <c r="D2226" s="106" t="s">
        <v>1938</v>
      </c>
      <c r="E2226" s="150">
        <v>95.8</v>
      </c>
      <c r="F2226" s="150">
        <v>1.53</v>
      </c>
      <c r="G2226" s="150">
        <v>0</v>
      </c>
      <c r="H2226" s="150">
        <v>0</v>
      </c>
      <c r="I2226" s="208">
        <f t="shared" si="36"/>
        <v>97.33</v>
      </c>
      <c r="J2226" s="163" t="str">
        <f>VLOOKUP($C2226,'CEDARS School FRPL'!$C$4:$F$2348,4,FALSE)</f>
        <v>Yes</v>
      </c>
      <c r="K2226" s="140"/>
      <c r="L2226" s="140"/>
      <c r="M2226" s="141">
        <f>VLOOKUP($C2226,'CEDARS School FRPL'!$C$4:$F$2348,3,FALSE)</f>
        <v>0.82040000000000002</v>
      </c>
      <c r="O2226" s="199"/>
      <c r="P2226" s="200"/>
    </row>
    <row r="2227" spans="1:16">
      <c r="A2227" s="112" t="s">
        <v>2516</v>
      </c>
      <c r="B2227" s="112" t="s">
        <v>3112</v>
      </c>
      <c r="C2227" s="106">
        <v>4232</v>
      </c>
      <c r="D2227" s="106" t="s">
        <v>1939</v>
      </c>
      <c r="E2227" s="150">
        <v>108.9</v>
      </c>
      <c r="F2227" s="150">
        <v>0</v>
      </c>
      <c r="G2227" s="150">
        <v>0</v>
      </c>
      <c r="H2227" s="150">
        <v>0</v>
      </c>
      <c r="I2227" s="208">
        <f t="shared" si="36"/>
        <v>108.9</v>
      </c>
      <c r="J2227" s="163" t="str">
        <f>VLOOKUP($C2227,'CEDARS School FRPL'!$C$4:$F$2348,4,FALSE)</f>
        <v>Yes</v>
      </c>
      <c r="K2227" s="140"/>
      <c r="L2227" s="140"/>
      <c r="M2227" s="141">
        <f>VLOOKUP($C2227,'CEDARS School FRPL'!$C$4:$F$2348,3,FALSE)</f>
        <v>0.89800000000000002</v>
      </c>
      <c r="O2227" s="199"/>
      <c r="P2227" s="200"/>
    </row>
    <row r="2228" spans="1:16">
      <c r="A2228" s="112" t="s">
        <v>2287</v>
      </c>
      <c r="B2228" s="112" t="s">
        <v>3113</v>
      </c>
      <c r="C2228" s="106">
        <v>3209</v>
      </c>
      <c r="D2228" s="106" t="s">
        <v>129</v>
      </c>
      <c r="E2228" s="150">
        <v>482.54</v>
      </c>
      <c r="F2228" s="150">
        <v>0</v>
      </c>
      <c r="G2228" s="150">
        <v>0</v>
      </c>
      <c r="H2228" s="150">
        <v>0</v>
      </c>
      <c r="I2228" s="208">
        <f t="shared" si="36"/>
        <v>482.54</v>
      </c>
      <c r="J2228" s="163" t="str">
        <f>VLOOKUP($C2228,'CEDARS School FRPL'!$C$4:$F$2348,4,FALSE)</f>
        <v>Yes</v>
      </c>
      <c r="K2228" s="140"/>
      <c r="L2228" s="140"/>
      <c r="M2228" s="141">
        <f>VLOOKUP($C2228,'CEDARS School FRPL'!$C$4:$F$2348,3,FALSE)</f>
        <v>0.67910000000000004</v>
      </c>
      <c r="O2228" s="199"/>
      <c r="P2228" s="200"/>
    </row>
    <row r="2229" spans="1:16">
      <c r="A2229" s="112" t="s">
        <v>2287</v>
      </c>
      <c r="B2229" s="112" t="s">
        <v>3113</v>
      </c>
      <c r="C2229" s="106">
        <v>3269</v>
      </c>
      <c r="D2229" s="106" t="s">
        <v>3300</v>
      </c>
      <c r="E2229" s="150">
        <v>0.96</v>
      </c>
      <c r="F2229" s="150">
        <v>0</v>
      </c>
      <c r="G2229" s="150">
        <v>0</v>
      </c>
      <c r="H2229" s="150">
        <v>0</v>
      </c>
      <c r="I2229" s="208">
        <f t="shared" si="36"/>
        <v>0.96</v>
      </c>
      <c r="J2229" s="163" t="str">
        <f>VLOOKUP($C2229,'CEDARS School FRPL'!$C$4:$F$2348,4,FALSE)</f>
        <v>No</v>
      </c>
      <c r="K2229" s="140"/>
      <c r="L2229" s="140"/>
      <c r="M2229" s="141">
        <f>VLOOKUP($C2229,'CEDARS School FRPL'!$C$4:$F$2348,3,FALSE)</f>
        <v>0.27729999999999999</v>
      </c>
      <c r="O2229" s="199"/>
      <c r="P2229" s="200"/>
    </row>
    <row r="2230" spans="1:16">
      <c r="A2230" s="112" t="s">
        <v>2287</v>
      </c>
      <c r="B2230" s="112" t="s">
        <v>3113</v>
      </c>
      <c r="C2230" s="106">
        <v>2301</v>
      </c>
      <c r="D2230" s="106" t="s">
        <v>126</v>
      </c>
      <c r="E2230" s="150">
        <v>317.37</v>
      </c>
      <c r="F2230" s="150">
        <v>0</v>
      </c>
      <c r="G2230" s="150">
        <v>0</v>
      </c>
      <c r="H2230" s="150">
        <v>0</v>
      </c>
      <c r="I2230" s="208">
        <f t="shared" si="36"/>
        <v>317.37</v>
      </c>
      <c r="J2230" s="163" t="str">
        <f>VLOOKUP($C2230,'CEDARS School FRPL'!$C$4:$F$2348,4,FALSE)</f>
        <v>Yes</v>
      </c>
      <c r="K2230" s="140"/>
      <c r="L2230" s="140"/>
      <c r="M2230" s="141">
        <f>VLOOKUP($C2230,'CEDARS School FRPL'!$C$4:$F$2348,3,FALSE)</f>
        <v>0.72409999999999997</v>
      </c>
      <c r="O2230" s="199"/>
      <c r="P2230" s="200"/>
    </row>
    <row r="2231" spans="1:16">
      <c r="A2231" s="112" t="s">
        <v>2287</v>
      </c>
      <c r="B2231" s="112" t="s">
        <v>3113</v>
      </c>
      <c r="C2231" s="106">
        <v>4432</v>
      </c>
      <c r="D2231" s="106" t="s">
        <v>134</v>
      </c>
      <c r="E2231" s="150">
        <v>541.9</v>
      </c>
      <c r="F2231" s="150">
        <v>0</v>
      </c>
      <c r="G2231" s="150">
        <v>0</v>
      </c>
      <c r="H2231" s="150">
        <v>0</v>
      </c>
      <c r="I2231" s="208">
        <f t="shared" si="36"/>
        <v>541.9</v>
      </c>
      <c r="J2231" s="163" t="str">
        <f>VLOOKUP($C2231,'CEDARS School FRPL'!$C$4:$F$2348,4,FALSE)</f>
        <v>Yes</v>
      </c>
      <c r="M2231" s="141">
        <f>VLOOKUP($C2231,'CEDARS School FRPL'!$C$4:$F$2348,3,FALSE)</f>
        <v>0.50239999999999996</v>
      </c>
      <c r="O2231" s="199"/>
      <c r="P2231" s="200"/>
    </row>
    <row r="2232" spans="1:16">
      <c r="A2232" s="112" t="s">
        <v>2287</v>
      </c>
      <c r="B2232" s="112" t="s">
        <v>3113</v>
      </c>
      <c r="C2232" s="106">
        <v>4423</v>
      </c>
      <c r="D2232" s="106" t="s">
        <v>133</v>
      </c>
      <c r="E2232" s="150">
        <v>380.3</v>
      </c>
      <c r="F2232" s="150">
        <v>0</v>
      </c>
      <c r="G2232" s="150">
        <v>0</v>
      </c>
      <c r="H2232" s="150">
        <v>0</v>
      </c>
      <c r="I2232" s="208">
        <f t="shared" si="36"/>
        <v>380.3</v>
      </c>
      <c r="J2232" s="163" t="str">
        <f>VLOOKUP($C2232,'CEDARS School FRPL'!$C$4:$F$2348,4,FALSE)</f>
        <v>Yes</v>
      </c>
      <c r="K2232" s="140"/>
      <c r="L2232" s="140"/>
      <c r="M2232" s="141">
        <f>VLOOKUP($C2232,'CEDARS School FRPL'!$C$4:$F$2348,3,FALSE)</f>
        <v>0.56130000000000002</v>
      </c>
      <c r="O2232" s="199"/>
      <c r="P2232" s="200"/>
    </row>
    <row r="2233" spans="1:16">
      <c r="A2233" s="112" t="s">
        <v>2287</v>
      </c>
      <c r="B2233" s="112" t="s">
        <v>3113</v>
      </c>
      <c r="C2233" s="106">
        <v>2279</v>
      </c>
      <c r="D2233" s="106" t="s">
        <v>125</v>
      </c>
      <c r="E2233" s="150">
        <v>392.53</v>
      </c>
      <c r="F2233" s="150">
        <v>0</v>
      </c>
      <c r="G2233" s="150">
        <v>0</v>
      </c>
      <c r="H2233" s="150">
        <v>0</v>
      </c>
      <c r="I2233" s="208">
        <f t="shared" si="36"/>
        <v>392.53</v>
      </c>
      <c r="J2233" s="163" t="str">
        <f>VLOOKUP($C2233,'CEDARS School FRPL'!$C$4:$F$2348,4,FALSE)</f>
        <v>Yes</v>
      </c>
      <c r="K2233" s="140"/>
      <c r="L2233" s="140"/>
      <c r="M2233" s="141">
        <f>VLOOKUP($C2233,'CEDARS School FRPL'!$C$4:$F$2348,3,FALSE)</f>
        <v>0.64480000000000004</v>
      </c>
      <c r="O2233" s="199"/>
      <c r="P2233" s="200"/>
    </row>
    <row r="2234" spans="1:16">
      <c r="A2234" s="112" t="s">
        <v>2287</v>
      </c>
      <c r="B2234" s="112" t="s">
        <v>3113</v>
      </c>
      <c r="C2234" s="106">
        <v>2347</v>
      </c>
      <c r="D2234" s="106" t="s">
        <v>127</v>
      </c>
      <c r="E2234" s="150">
        <v>447.71</v>
      </c>
      <c r="F2234" s="150">
        <v>0</v>
      </c>
      <c r="G2234" s="150">
        <v>0</v>
      </c>
      <c r="H2234" s="150">
        <v>0</v>
      </c>
      <c r="I2234" s="208">
        <f t="shared" si="36"/>
        <v>447.71</v>
      </c>
      <c r="J2234" s="163" t="str">
        <f>VLOOKUP($C2234,'CEDARS School FRPL'!$C$4:$F$2348,4,FALSE)</f>
        <v>Yes</v>
      </c>
      <c r="K2234" s="140"/>
      <c r="L2234" s="140"/>
      <c r="M2234" s="141">
        <f>VLOOKUP($C2234,'CEDARS School FRPL'!$C$4:$F$2348,3,FALSE)</f>
        <v>0.66290000000000004</v>
      </c>
      <c r="O2234" s="199"/>
      <c r="P2234" s="200"/>
    </row>
    <row r="2235" spans="1:16">
      <c r="A2235" s="112" t="s">
        <v>2287</v>
      </c>
      <c r="B2235" s="112" t="s">
        <v>3113</v>
      </c>
      <c r="C2235" s="106">
        <v>5316</v>
      </c>
      <c r="D2235" s="106" t="s">
        <v>135</v>
      </c>
      <c r="E2235" s="150">
        <v>0</v>
      </c>
      <c r="F2235" s="150">
        <v>7.0000000000000007E-2</v>
      </c>
      <c r="G2235" s="150">
        <v>80.98</v>
      </c>
      <c r="H2235" s="150">
        <v>0</v>
      </c>
      <c r="I2235" s="208">
        <f t="shared" si="36"/>
        <v>81.05</v>
      </c>
      <c r="J2235" s="163" t="str">
        <f>VLOOKUP($C2235,'CEDARS School FRPL'!$C$4:$F$2348,4,FALSE)</f>
        <v>Yes</v>
      </c>
      <c r="K2235" s="140"/>
      <c r="L2235" s="140"/>
      <c r="M2235" s="141">
        <f>VLOOKUP($C2235,'CEDARS School FRPL'!$C$4:$F$2348,3,FALSE)</f>
        <v>0.68210000000000004</v>
      </c>
      <c r="O2235" s="199"/>
      <c r="P2235" s="200"/>
    </row>
    <row r="2236" spans="1:16">
      <c r="A2236" s="112" t="s">
        <v>2287</v>
      </c>
      <c r="B2236" s="112" t="s">
        <v>3113</v>
      </c>
      <c r="C2236" s="106">
        <v>3370</v>
      </c>
      <c r="D2236" s="106" t="s">
        <v>131</v>
      </c>
      <c r="E2236" s="150">
        <v>412.21</v>
      </c>
      <c r="F2236" s="150">
        <v>0</v>
      </c>
      <c r="G2236" s="150">
        <v>0</v>
      </c>
      <c r="H2236" s="150">
        <v>0</v>
      </c>
      <c r="I2236" s="208">
        <f t="shared" si="36"/>
        <v>412.21</v>
      </c>
      <c r="J2236" s="163" t="str">
        <f>VLOOKUP($C2236,'CEDARS School FRPL'!$C$4:$F$2348,4,FALSE)</f>
        <v>Yes</v>
      </c>
      <c r="K2236" s="140"/>
      <c r="L2236" s="140"/>
      <c r="M2236" s="141">
        <f>VLOOKUP($C2236,'CEDARS School FRPL'!$C$4:$F$2348,3,FALSE)</f>
        <v>0.67020000000000002</v>
      </c>
      <c r="O2236" s="199"/>
      <c r="P2236" s="200"/>
    </row>
    <row r="2237" spans="1:16">
      <c r="A2237" s="112" t="s">
        <v>2287</v>
      </c>
      <c r="B2237" s="112" t="s">
        <v>3113</v>
      </c>
      <c r="C2237" s="106">
        <v>3210</v>
      </c>
      <c r="D2237" s="106" t="s">
        <v>130</v>
      </c>
      <c r="E2237" s="150">
        <v>599.53</v>
      </c>
      <c r="F2237" s="150">
        <v>0</v>
      </c>
      <c r="G2237" s="150">
        <v>0</v>
      </c>
      <c r="H2237" s="150">
        <v>0</v>
      </c>
      <c r="I2237" s="208">
        <f t="shared" si="36"/>
        <v>599.53</v>
      </c>
      <c r="J2237" s="163" t="str">
        <f>VLOOKUP($C2237,'CEDARS School FRPL'!$C$4:$F$2348,4,FALSE)</f>
        <v>Yes</v>
      </c>
      <c r="K2237" s="140"/>
      <c r="L2237" s="140"/>
      <c r="M2237" s="141">
        <f>VLOOKUP($C2237,'CEDARS School FRPL'!$C$4:$F$2348,3,FALSE)</f>
        <v>0.58420000000000005</v>
      </c>
      <c r="O2237" s="199"/>
      <c r="P2237" s="200"/>
    </row>
    <row r="2238" spans="1:16">
      <c r="A2238" s="106" t="s">
        <v>2287</v>
      </c>
      <c r="B2238" s="201" t="s">
        <v>3113</v>
      </c>
      <c r="C2238" s="106">
        <v>1612</v>
      </c>
      <c r="D2238" s="106" t="s">
        <v>122</v>
      </c>
      <c r="E2238" s="150">
        <v>1.51</v>
      </c>
      <c r="F2238" s="150">
        <v>0</v>
      </c>
      <c r="G2238" s="150">
        <v>0</v>
      </c>
      <c r="H2238" s="150">
        <v>7.0000000000000007E-2</v>
      </c>
      <c r="I2238" s="208">
        <f t="shared" si="36"/>
        <v>1.58</v>
      </c>
      <c r="J2238" s="163" t="str">
        <f>VLOOKUP($C2238,'CEDARS School FRPL'!$C$4:$F$2348,4,FALSE)</f>
        <v>No</v>
      </c>
      <c r="K2238" s="140"/>
      <c r="L2238" s="140"/>
      <c r="M2238" s="141">
        <f>VLOOKUP($C2238,'CEDARS School FRPL'!$C$4:$F$2348,3,FALSE)</f>
        <v>0</v>
      </c>
      <c r="N2238" s="141" t="s">
        <v>3345</v>
      </c>
      <c r="O2238" s="199"/>
      <c r="P2238" s="200"/>
    </row>
    <row r="2239" spans="1:16">
      <c r="A2239" s="112" t="s">
        <v>2287</v>
      </c>
      <c r="B2239" s="112" t="s">
        <v>3113</v>
      </c>
      <c r="C2239" s="106">
        <v>3208</v>
      </c>
      <c r="D2239" s="106" t="s">
        <v>128</v>
      </c>
      <c r="E2239" s="150">
        <v>288.73</v>
      </c>
      <c r="F2239" s="150">
        <v>0</v>
      </c>
      <c r="G2239" s="150">
        <v>0</v>
      </c>
      <c r="H2239" s="150">
        <v>0</v>
      </c>
      <c r="I2239" s="208">
        <f t="shared" si="36"/>
        <v>288.73</v>
      </c>
      <c r="J2239" s="163" t="str">
        <f>VLOOKUP($C2239,'CEDARS School FRPL'!$C$4:$F$2348,4,FALSE)</f>
        <v>No</v>
      </c>
      <c r="K2239" s="140"/>
      <c r="L2239" s="140"/>
      <c r="M2239" s="141">
        <f>VLOOKUP($C2239,'CEDARS School FRPL'!$C$4:$F$2348,3,FALSE)</f>
        <v>0.23449999999999999</v>
      </c>
      <c r="O2239" s="199"/>
      <c r="P2239" s="200"/>
    </row>
    <row r="2240" spans="1:16">
      <c r="A2240" s="112" t="s">
        <v>2287</v>
      </c>
      <c r="B2240" s="112" t="s">
        <v>3113</v>
      </c>
      <c r="C2240" s="106">
        <v>5569</v>
      </c>
      <c r="D2240" s="106" t="s">
        <v>3159</v>
      </c>
      <c r="E2240" s="150">
        <v>152.83000000000001</v>
      </c>
      <c r="F2240" s="150">
        <v>0</v>
      </c>
      <c r="G2240" s="150">
        <v>0</v>
      </c>
      <c r="H2240" s="150">
        <v>0</v>
      </c>
      <c r="I2240" s="208">
        <f t="shared" si="36"/>
        <v>152.83000000000001</v>
      </c>
      <c r="J2240" s="163" t="str">
        <f>VLOOKUP($C2240,'CEDARS School FRPL'!$C$4:$F$2348,4,FALSE)</f>
        <v>No</v>
      </c>
      <c r="K2240" s="140"/>
      <c r="L2240" s="140"/>
      <c r="M2240" s="141">
        <f>VLOOKUP($C2240,'CEDARS School FRPL'!$C$4:$F$2348,3,FALSE)</f>
        <v>0.104</v>
      </c>
      <c r="O2240" s="199"/>
      <c r="P2240" s="200"/>
    </row>
    <row r="2241" spans="1:16">
      <c r="A2241" s="112" t="s">
        <v>2287</v>
      </c>
      <c r="B2241" s="112" t="s">
        <v>3113</v>
      </c>
      <c r="C2241" s="106">
        <v>2907</v>
      </c>
      <c r="D2241" s="106" t="s">
        <v>40</v>
      </c>
      <c r="E2241" s="150">
        <v>471.61</v>
      </c>
      <c r="F2241" s="150">
        <v>0</v>
      </c>
      <c r="G2241" s="150">
        <v>0</v>
      </c>
      <c r="H2241" s="150">
        <v>0</v>
      </c>
      <c r="I2241" s="208">
        <f t="shared" si="36"/>
        <v>471.61</v>
      </c>
      <c r="J2241" s="163" t="str">
        <f>VLOOKUP($C2241,'CEDARS School FRPL'!$C$4:$F$2348,4,FALSE)</f>
        <v>No</v>
      </c>
      <c r="K2241" s="140"/>
      <c r="L2241" s="140"/>
      <c r="M2241" s="141">
        <f>VLOOKUP($C2241,'CEDARS School FRPL'!$C$4:$F$2348,3,FALSE)</f>
        <v>0.41049999999999998</v>
      </c>
      <c r="O2241" s="199"/>
      <c r="P2241" s="200"/>
    </row>
    <row r="2242" spans="1:16">
      <c r="A2242" s="112" t="s">
        <v>2287</v>
      </c>
      <c r="B2242" s="112" t="s">
        <v>3113</v>
      </c>
      <c r="C2242" s="106">
        <v>2134</v>
      </c>
      <c r="D2242" s="106" t="s">
        <v>124</v>
      </c>
      <c r="E2242" s="150">
        <v>1629.62</v>
      </c>
      <c r="F2242" s="150">
        <v>267.45</v>
      </c>
      <c r="G2242" s="150">
        <v>0</v>
      </c>
      <c r="H2242" s="150">
        <v>0</v>
      </c>
      <c r="I2242" s="208">
        <f t="shared" si="36"/>
        <v>1897.07</v>
      </c>
      <c r="J2242" s="163" t="str">
        <f>VLOOKUP($C2242,'CEDARS School FRPL'!$C$4:$F$2348,4,FALSE)</f>
        <v>Yes</v>
      </c>
      <c r="K2242" s="140"/>
      <c r="L2242" s="140"/>
      <c r="M2242" s="141">
        <f>VLOOKUP($C2242,'CEDARS School FRPL'!$C$4:$F$2348,3,FALSE)</f>
        <v>0.53890000000000005</v>
      </c>
      <c r="O2242" s="199"/>
      <c r="P2242" s="200"/>
    </row>
    <row r="2243" spans="1:16">
      <c r="A2243" s="112" t="s">
        <v>2287</v>
      </c>
      <c r="B2243" s="112" t="s">
        <v>3113</v>
      </c>
      <c r="C2243" s="106">
        <v>5637</v>
      </c>
      <c r="D2243" s="106" t="s">
        <v>3301</v>
      </c>
      <c r="E2243" s="150">
        <v>433.41</v>
      </c>
      <c r="F2243" s="150">
        <v>0</v>
      </c>
      <c r="G2243" s="150">
        <v>0</v>
      </c>
      <c r="H2243" s="150">
        <v>0</v>
      </c>
      <c r="I2243" s="208">
        <f t="shared" si="36"/>
        <v>433.41</v>
      </c>
      <c r="J2243" s="163" t="str">
        <f>VLOOKUP($C2243,'CEDARS School FRPL'!$C$4:$F$2348,4,FALSE)</f>
        <v>No</v>
      </c>
      <c r="K2243" s="140"/>
      <c r="L2243" s="140"/>
      <c r="M2243" s="141">
        <f>VLOOKUP($C2243,'CEDARS School FRPL'!$C$4:$F$2348,3,FALSE)</f>
        <v>0.4652</v>
      </c>
      <c r="O2243" s="199"/>
      <c r="P2243" s="200"/>
    </row>
    <row r="2244" spans="1:16">
      <c r="A2244" s="112" t="s">
        <v>2287</v>
      </c>
      <c r="B2244" s="112" t="s">
        <v>3113</v>
      </c>
      <c r="C2244" s="106">
        <v>4105</v>
      </c>
      <c r="D2244" s="106" t="s">
        <v>132</v>
      </c>
      <c r="E2244" s="150">
        <v>159.57</v>
      </c>
      <c r="F2244" s="150">
        <v>0</v>
      </c>
      <c r="G2244" s="150">
        <v>0</v>
      </c>
      <c r="H2244" s="150">
        <v>17.649999999999999</v>
      </c>
      <c r="I2244" s="208">
        <f t="shared" ref="I2244:I2307" si="37">SUM(E2244:H2244)</f>
        <v>177.22</v>
      </c>
      <c r="J2244" s="163" t="str">
        <f>VLOOKUP($C2244,'CEDARS School FRPL'!$C$4:$F$2348,4,FALSE)</f>
        <v>No</v>
      </c>
      <c r="K2244" s="140"/>
      <c r="L2244" s="140"/>
      <c r="M2244" s="141">
        <f>VLOOKUP($C2244,'CEDARS School FRPL'!$C$4:$F$2348,3,FALSE)</f>
        <v>0.24829999999999999</v>
      </c>
      <c r="O2244" s="199"/>
      <c r="P2244" s="200"/>
    </row>
    <row r="2245" spans="1:16">
      <c r="A2245" s="112" t="s">
        <v>2287</v>
      </c>
      <c r="B2245" s="112" t="s">
        <v>3113</v>
      </c>
      <c r="C2245" s="106">
        <v>1613</v>
      </c>
      <c r="D2245" s="106" t="s">
        <v>123</v>
      </c>
      <c r="E2245" s="150">
        <v>240.93</v>
      </c>
      <c r="F2245" s="150">
        <v>7.6400000000000006</v>
      </c>
      <c r="G2245" s="150">
        <v>0</v>
      </c>
      <c r="H2245" s="150">
        <v>0</v>
      </c>
      <c r="I2245" s="208">
        <f t="shared" si="37"/>
        <v>248.57</v>
      </c>
      <c r="J2245" s="163" t="str">
        <f>VLOOKUP($C2245,'CEDARS School FRPL'!$C$4:$F$2348,4,FALSE)</f>
        <v>Yes</v>
      </c>
      <c r="M2245" s="141">
        <f>VLOOKUP($C2245,'CEDARS School FRPL'!$C$4:$F$2348,3,FALSE)</f>
        <v>0.58099999999999996</v>
      </c>
      <c r="O2245" s="199"/>
      <c r="P2245" s="200"/>
    </row>
    <row r="2246" spans="1:16">
      <c r="A2246" s="112" t="s">
        <v>2508</v>
      </c>
      <c r="B2246" s="112" t="s">
        <v>3114</v>
      </c>
      <c r="C2246" s="106">
        <v>3538</v>
      </c>
      <c r="D2246" s="106" t="s">
        <v>1745</v>
      </c>
      <c r="E2246" s="150">
        <v>605.76</v>
      </c>
      <c r="F2246" s="150">
        <v>0</v>
      </c>
      <c r="G2246" s="150">
        <v>0</v>
      </c>
      <c r="H2246" s="150">
        <v>0</v>
      </c>
      <c r="I2246" s="208">
        <f t="shared" si="37"/>
        <v>605.76</v>
      </c>
      <c r="J2246" s="163" t="str">
        <f>VLOOKUP($C2246,'CEDARS School FRPL'!$C$4:$F$2348,4,FALSE)</f>
        <v>Yes</v>
      </c>
      <c r="K2246" s="140"/>
      <c r="L2246" s="140"/>
      <c r="M2246" s="141">
        <f>VLOOKUP($C2246,'CEDARS School FRPL'!$C$4:$F$2348,3,FALSE)</f>
        <v>0.53590000000000004</v>
      </c>
      <c r="O2246" s="199"/>
      <c r="P2246" s="200"/>
    </row>
    <row r="2247" spans="1:16">
      <c r="A2247" s="112" t="s">
        <v>2508</v>
      </c>
      <c r="B2247" s="112" t="s">
        <v>3114</v>
      </c>
      <c r="C2247" s="106">
        <v>1628</v>
      </c>
      <c r="D2247" s="106" t="s">
        <v>1907</v>
      </c>
      <c r="E2247" s="150">
        <v>253.23</v>
      </c>
      <c r="F2247" s="150">
        <v>1.1600000000000001</v>
      </c>
      <c r="G2247" s="150">
        <v>0</v>
      </c>
      <c r="H2247" s="150">
        <v>0</v>
      </c>
      <c r="I2247" s="208">
        <f t="shared" si="37"/>
        <v>254.39</v>
      </c>
      <c r="J2247" s="163" t="str">
        <f>VLOOKUP($C2247,'CEDARS School FRPL'!$C$4:$F$2348,4,FALSE)</f>
        <v>Yes</v>
      </c>
      <c r="K2247" s="140"/>
      <c r="L2247" s="140"/>
      <c r="M2247" s="141">
        <f>VLOOKUP($C2247,'CEDARS School FRPL'!$C$4:$F$2348,3,FALSE)</f>
        <v>0.87929999999999997</v>
      </c>
      <c r="O2247" s="199"/>
      <c r="P2247" s="200"/>
    </row>
    <row r="2248" spans="1:16">
      <c r="A2248" s="112" t="s">
        <v>2508</v>
      </c>
      <c r="B2248" s="112" t="s">
        <v>3114</v>
      </c>
      <c r="C2248" s="106">
        <v>2711</v>
      </c>
      <c r="D2248" s="106" t="s">
        <v>1910</v>
      </c>
      <c r="E2248" s="150">
        <v>164.3</v>
      </c>
      <c r="F2248" s="150">
        <v>0</v>
      </c>
      <c r="G2248" s="150">
        <v>0</v>
      </c>
      <c r="H2248" s="150">
        <v>0</v>
      </c>
      <c r="I2248" s="208">
        <f t="shared" si="37"/>
        <v>164.3</v>
      </c>
      <c r="J2248" s="163" t="str">
        <f>VLOOKUP($C2248,'CEDARS School FRPL'!$C$4:$F$2348,4,FALSE)</f>
        <v>No</v>
      </c>
      <c r="K2248" s="140"/>
      <c r="L2248" s="140"/>
      <c r="M2248" s="141">
        <f>VLOOKUP($C2248,'CEDARS School FRPL'!$C$4:$F$2348,3,FALSE)</f>
        <v>0.44590000000000002</v>
      </c>
      <c r="O2248" s="199"/>
      <c r="P2248" s="200"/>
    </row>
    <row r="2249" spans="1:16">
      <c r="A2249" s="112" t="s">
        <v>2508</v>
      </c>
      <c r="B2249" s="112" t="s">
        <v>3114</v>
      </c>
      <c r="C2249" s="106">
        <v>3196</v>
      </c>
      <c r="D2249" s="106" t="s">
        <v>1915</v>
      </c>
      <c r="E2249" s="150">
        <v>259.7</v>
      </c>
      <c r="F2249" s="150">
        <v>0</v>
      </c>
      <c r="G2249" s="150">
        <v>0</v>
      </c>
      <c r="H2249" s="150">
        <v>0</v>
      </c>
      <c r="I2249" s="208">
        <f t="shared" si="37"/>
        <v>259.7</v>
      </c>
      <c r="J2249" s="163" t="str">
        <f>VLOOKUP($C2249,'CEDARS School FRPL'!$C$4:$F$2348,4,FALSE)</f>
        <v>Yes</v>
      </c>
      <c r="K2249" s="140"/>
      <c r="L2249" s="140"/>
      <c r="M2249" s="141">
        <f>VLOOKUP($C2249,'CEDARS School FRPL'!$C$4:$F$2348,3,FALSE)</f>
        <v>0.66010000000000002</v>
      </c>
      <c r="O2249" s="199"/>
      <c r="P2249" s="200"/>
    </row>
    <row r="2250" spans="1:16">
      <c r="A2250" s="112" t="s">
        <v>2508</v>
      </c>
      <c r="B2250" s="112" t="s">
        <v>3114</v>
      </c>
      <c r="C2250" s="106">
        <v>3129</v>
      </c>
      <c r="D2250" s="106" t="s">
        <v>1912</v>
      </c>
      <c r="E2250" s="150">
        <v>224.05</v>
      </c>
      <c r="F2250" s="150">
        <v>0</v>
      </c>
      <c r="G2250" s="150">
        <v>0</v>
      </c>
      <c r="H2250" s="150">
        <v>0</v>
      </c>
      <c r="I2250" s="208">
        <f t="shared" si="37"/>
        <v>224.05</v>
      </c>
      <c r="J2250" s="163" t="str">
        <f>VLOOKUP($C2250,'CEDARS School FRPL'!$C$4:$F$2348,4,FALSE)</f>
        <v>Yes</v>
      </c>
      <c r="K2250" s="140"/>
      <c r="L2250" s="140"/>
      <c r="M2250" s="141">
        <f>VLOOKUP($C2250,'CEDARS School FRPL'!$C$4:$F$2348,3,FALSE)</f>
        <v>0.59089999999999998</v>
      </c>
      <c r="O2250" s="199"/>
      <c r="P2250" s="200"/>
    </row>
    <row r="2251" spans="1:16">
      <c r="A2251" s="112" t="s">
        <v>2508</v>
      </c>
      <c r="B2251" s="112" t="s">
        <v>3114</v>
      </c>
      <c r="C2251" s="106">
        <v>3194</v>
      </c>
      <c r="D2251" s="106" t="s">
        <v>1913</v>
      </c>
      <c r="E2251" s="150">
        <v>331.4</v>
      </c>
      <c r="F2251" s="150">
        <v>0</v>
      </c>
      <c r="G2251" s="150">
        <v>0</v>
      </c>
      <c r="H2251" s="150">
        <v>0</v>
      </c>
      <c r="I2251" s="208">
        <f t="shared" si="37"/>
        <v>331.4</v>
      </c>
      <c r="J2251" s="163" t="str">
        <f>VLOOKUP($C2251,'CEDARS School FRPL'!$C$4:$F$2348,4,FALSE)</f>
        <v>No</v>
      </c>
      <c r="K2251" s="140"/>
      <c r="L2251" s="140"/>
      <c r="M2251" s="141">
        <f>VLOOKUP($C2251,'CEDARS School FRPL'!$C$4:$F$2348,3,FALSE)</f>
        <v>0.3246</v>
      </c>
      <c r="O2251" s="199"/>
      <c r="P2251" s="200"/>
    </row>
    <row r="2252" spans="1:16">
      <c r="A2252" s="106" t="s">
        <v>2508</v>
      </c>
      <c r="B2252" s="201" t="s">
        <v>3114</v>
      </c>
      <c r="C2252" s="106">
        <v>5356</v>
      </c>
      <c r="D2252" s="106" t="s">
        <v>2773</v>
      </c>
      <c r="E2252" s="150">
        <v>0</v>
      </c>
      <c r="F2252" s="150">
        <v>0</v>
      </c>
      <c r="G2252" s="150">
        <v>2.2000000000000002</v>
      </c>
      <c r="H2252" s="150">
        <v>0</v>
      </c>
      <c r="I2252" s="208">
        <f t="shared" si="37"/>
        <v>2.2000000000000002</v>
      </c>
      <c r="J2252" s="163" t="str">
        <f>VLOOKUP($C2252,'CEDARS School FRPL'!$C$4:$F$2348,4,FALSE)</f>
        <v>No</v>
      </c>
      <c r="K2252" s="140"/>
      <c r="L2252" s="140"/>
      <c r="M2252" s="141">
        <f>VLOOKUP($C2252,'CEDARS School FRPL'!$C$4:$F$2348,3,FALSE)</f>
        <v>0</v>
      </c>
      <c r="N2252" s="141" t="s">
        <v>3345</v>
      </c>
      <c r="O2252" s="199"/>
      <c r="P2252" s="200"/>
    </row>
    <row r="2253" spans="1:16">
      <c r="A2253" s="112" t="s">
        <v>2508</v>
      </c>
      <c r="B2253" s="112" t="s">
        <v>3114</v>
      </c>
      <c r="C2253" s="106">
        <v>2956</v>
      </c>
      <c r="D2253" s="106" t="s">
        <v>1911</v>
      </c>
      <c r="E2253" s="150">
        <v>228.5</v>
      </c>
      <c r="F2253" s="150">
        <v>0</v>
      </c>
      <c r="G2253" s="150">
        <v>0</v>
      </c>
      <c r="H2253" s="150">
        <v>0</v>
      </c>
      <c r="I2253" s="208">
        <f t="shared" si="37"/>
        <v>228.5</v>
      </c>
      <c r="J2253" s="163" t="str">
        <f>VLOOKUP($C2253,'CEDARS School FRPL'!$C$4:$F$2348,4,FALSE)</f>
        <v>Yes</v>
      </c>
      <c r="K2253" s="140"/>
      <c r="L2253" s="140"/>
      <c r="M2253" s="141">
        <f>VLOOKUP($C2253,'CEDARS School FRPL'!$C$4:$F$2348,3,FALSE)</f>
        <v>0.56289999999999996</v>
      </c>
      <c r="O2253" s="199"/>
      <c r="P2253" s="200"/>
    </row>
    <row r="2254" spans="1:16">
      <c r="A2254" s="112" t="s">
        <v>2508</v>
      </c>
      <c r="B2254" s="112" t="s">
        <v>3114</v>
      </c>
      <c r="C2254" s="106">
        <v>5645</v>
      </c>
      <c r="D2254" s="106" t="s">
        <v>1909</v>
      </c>
      <c r="E2254" s="150">
        <v>239.96</v>
      </c>
      <c r="F2254" s="150">
        <v>4.9399999999999995</v>
      </c>
      <c r="G2254" s="150">
        <v>0</v>
      </c>
      <c r="H2254" s="150">
        <v>0</v>
      </c>
      <c r="I2254" s="208">
        <f t="shared" si="37"/>
        <v>244.9</v>
      </c>
      <c r="J2254" s="163" t="str">
        <f>VLOOKUP($C2254,'CEDARS School FRPL'!$C$4:$F$2348,4,FALSE)</f>
        <v>Yes</v>
      </c>
      <c r="K2254" s="140"/>
      <c r="L2254" s="140"/>
      <c r="M2254" s="141">
        <f>VLOOKUP($C2254,'CEDARS School FRPL'!$C$4:$F$2348,3,FALSE)</f>
        <v>0.57450000000000001</v>
      </c>
      <c r="O2254" s="199"/>
      <c r="P2254" s="200"/>
    </row>
    <row r="2255" spans="1:16">
      <c r="A2255" s="112" t="s">
        <v>2508</v>
      </c>
      <c r="B2255" s="112" t="s">
        <v>3114</v>
      </c>
      <c r="C2255" s="106">
        <v>1755</v>
      </c>
      <c r="D2255" s="106" t="s">
        <v>1908</v>
      </c>
      <c r="E2255" s="150">
        <v>161.99</v>
      </c>
      <c r="F2255" s="150">
        <v>0</v>
      </c>
      <c r="G2255" s="150">
        <v>0</v>
      </c>
      <c r="H2255" s="150">
        <v>0</v>
      </c>
      <c r="I2255" s="208">
        <f t="shared" si="37"/>
        <v>161.99</v>
      </c>
      <c r="J2255" s="163" t="str">
        <f>VLOOKUP($C2255,'CEDARS School FRPL'!$C$4:$F$2348,4,FALSE)</f>
        <v>No</v>
      </c>
      <c r="K2255" s="140"/>
      <c r="L2255" s="140"/>
      <c r="M2255" s="141">
        <f>VLOOKUP($C2255,'CEDARS School FRPL'!$C$4:$F$2348,3,FALSE)</f>
        <v>0.45250000000000001</v>
      </c>
      <c r="O2255" s="199"/>
      <c r="P2255" s="200"/>
    </row>
    <row r="2256" spans="1:16">
      <c r="A2256" s="112" t="s">
        <v>2508</v>
      </c>
      <c r="B2256" s="112" t="s">
        <v>3114</v>
      </c>
      <c r="C2256" s="106">
        <v>3195</v>
      </c>
      <c r="D2256" s="106" t="s">
        <v>1914</v>
      </c>
      <c r="E2256" s="150">
        <v>794.82</v>
      </c>
      <c r="F2256" s="150">
        <v>76.789999999999992</v>
      </c>
      <c r="G2256" s="150">
        <v>0</v>
      </c>
      <c r="H2256" s="150">
        <v>0</v>
      </c>
      <c r="I2256" s="208">
        <f t="shared" si="37"/>
        <v>871.61</v>
      </c>
      <c r="J2256" s="163" t="str">
        <f>VLOOKUP($C2256,'CEDARS School FRPL'!$C$4:$F$2348,4,FALSE)</f>
        <v>No</v>
      </c>
      <c r="K2256" s="140"/>
      <c r="L2256" s="140"/>
      <c r="M2256" s="141">
        <f>VLOOKUP($C2256,'CEDARS School FRPL'!$C$4:$F$2348,3,FALSE)</f>
        <v>0.41720000000000002</v>
      </c>
      <c r="O2256" s="199"/>
      <c r="P2256" s="200"/>
    </row>
    <row r="2257" spans="1:16">
      <c r="A2257" s="112" t="s">
        <v>2577</v>
      </c>
      <c r="B2257" s="112" t="s">
        <v>3115</v>
      </c>
      <c r="C2257" s="106">
        <v>2822</v>
      </c>
      <c r="D2257" s="106" t="s">
        <v>2259</v>
      </c>
      <c r="E2257" s="150">
        <v>289.95</v>
      </c>
      <c r="F2257" s="150">
        <v>0</v>
      </c>
      <c r="G2257" s="150">
        <v>0</v>
      </c>
      <c r="H2257" s="150">
        <v>0</v>
      </c>
      <c r="I2257" s="208">
        <f t="shared" si="37"/>
        <v>289.95</v>
      </c>
      <c r="J2257" s="163" t="str">
        <f>VLOOKUP($C2257,'CEDARS School FRPL'!$C$4:$F$2348,4,FALSE)</f>
        <v>Yes</v>
      </c>
      <c r="K2257" s="140"/>
      <c r="L2257" s="140"/>
      <c r="M2257" s="141">
        <f>VLOOKUP($C2257,'CEDARS School FRPL'!$C$4:$F$2348,3,FALSE)</f>
        <v>0.62409999999999999</v>
      </c>
      <c r="O2257" s="199"/>
      <c r="P2257" s="200"/>
    </row>
    <row r="2258" spans="1:16">
      <c r="A2258" s="112" t="s">
        <v>2577</v>
      </c>
      <c r="B2258" s="112" t="s">
        <v>3115</v>
      </c>
      <c r="C2258" s="106">
        <v>3699</v>
      </c>
      <c r="D2258" s="106" t="s">
        <v>2261</v>
      </c>
      <c r="E2258" s="150">
        <v>314.22000000000003</v>
      </c>
      <c r="F2258" s="150">
        <v>0</v>
      </c>
      <c r="G2258" s="150">
        <v>0</v>
      </c>
      <c r="H2258" s="150">
        <v>0</v>
      </c>
      <c r="I2258" s="208">
        <f t="shared" si="37"/>
        <v>314.22000000000003</v>
      </c>
      <c r="J2258" s="163" t="str">
        <f>VLOOKUP($C2258,'CEDARS School FRPL'!$C$4:$F$2348,4,FALSE)</f>
        <v>No</v>
      </c>
      <c r="K2258" s="140"/>
      <c r="L2258" s="140"/>
      <c r="M2258" s="141">
        <f>VLOOKUP($C2258,'CEDARS School FRPL'!$C$4:$F$2348,3,FALSE)</f>
        <v>0.35060000000000002</v>
      </c>
      <c r="O2258" s="199"/>
      <c r="P2258" s="200"/>
    </row>
    <row r="2259" spans="1:16">
      <c r="A2259" s="112" t="s">
        <v>2577</v>
      </c>
      <c r="B2259" s="112" t="s">
        <v>3115</v>
      </c>
      <c r="C2259" s="106">
        <v>4448</v>
      </c>
      <c r="D2259" s="106" t="s">
        <v>1060</v>
      </c>
      <c r="E2259" s="150">
        <v>423.88</v>
      </c>
      <c r="F2259" s="150">
        <v>0</v>
      </c>
      <c r="G2259" s="150">
        <v>0</v>
      </c>
      <c r="H2259" s="150">
        <v>0</v>
      </c>
      <c r="I2259" s="208">
        <f t="shared" si="37"/>
        <v>423.88</v>
      </c>
      <c r="J2259" s="163" t="str">
        <f>VLOOKUP($C2259,'CEDARS School FRPL'!$C$4:$F$2348,4,FALSE)</f>
        <v>No</v>
      </c>
      <c r="K2259" s="140"/>
      <c r="L2259" s="140"/>
      <c r="M2259" s="141">
        <f>VLOOKUP($C2259,'CEDARS School FRPL'!$C$4:$F$2348,3,FALSE)</f>
        <v>0.30790000000000001</v>
      </c>
      <c r="O2259" s="199"/>
      <c r="P2259" s="200"/>
    </row>
    <row r="2260" spans="1:16">
      <c r="A2260" s="112" t="s">
        <v>2577</v>
      </c>
      <c r="B2260" s="112" t="s">
        <v>3115</v>
      </c>
      <c r="C2260" s="106">
        <v>2758</v>
      </c>
      <c r="D2260" s="106" t="s">
        <v>2258</v>
      </c>
      <c r="E2260" s="150">
        <v>189.7</v>
      </c>
      <c r="F2260" s="150">
        <v>0</v>
      </c>
      <c r="G2260" s="150">
        <v>0</v>
      </c>
      <c r="H2260" s="150">
        <v>0</v>
      </c>
      <c r="I2260" s="208">
        <f t="shared" si="37"/>
        <v>189.7</v>
      </c>
      <c r="J2260" s="163" t="str">
        <f>VLOOKUP($C2260,'CEDARS School FRPL'!$C$4:$F$2348,4,FALSE)</f>
        <v>Yes</v>
      </c>
      <c r="K2260" s="140"/>
      <c r="L2260" s="140"/>
      <c r="M2260" s="141">
        <f>VLOOKUP($C2260,'CEDARS School FRPL'!$C$4:$F$2348,3,FALSE)</f>
        <v>0.52680000000000005</v>
      </c>
      <c r="O2260" s="199"/>
      <c r="P2260" s="200"/>
    </row>
    <row r="2261" spans="1:16">
      <c r="A2261" s="112" t="s">
        <v>2577</v>
      </c>
      <c r="B2261" s="112" t="s">
        <v>3115</v>
      </c>
      <c r="C2261" s="106">
        <v>3207</v>
      </c>
      <c r="D2261" s="106" t="s">
        <v>2260</v>
      </c>
      <c r="E2261" s="150">
        <v>298.3</v>
      </c>
      <c r="F2261" s="150">
        <v>0</v>
      </c>
      <c r="G2261" s="150">
        <v>0</v>
      </c>
      <c r="H2261" s="150">
        <v>0</v>
      </c>
      <c r="I2261" s="208">
        <f t="shared" si="37"/>
        <v>298.3</v>
      </c>
      <c r="J2261" s="163" t="str">
        <f>VLOOKUP($C2261,'CEDARS School FRPL'!$C$4:$F$2348,4,FALSE)</f>
        <v>Yes</v>
      </c>
      <c r="K2261" s="140"/>
      <c r="L2261" s="140"/>
      <c r="M2261" s="141">
        <f>VLOOKUP($C2261,'CEDARS School FRPL'!$C$4:$F$2348,3,FALSE)</f>
        <v>0.52080000000000004</v>
      </c>
      <c r="O2261" s="199"/>
      <c r="P2261" s="200"/>
    </row>
    <row r="2262" spans="1:16">
      <c r="A2262" s="112" t="s">
        <v>2577</v>
      </c>
      <c r="B2262" s="112" t="s">
        <v>3115</v>
      </c>
      <c r="C2262" s="106">
        <v>3074</v>
      </c>
      <c r="D2262" s="106" t="s">
        <v>1914</v>
      </c>
      <c r="E2262" s="150">
        <v>1299.3</v>
      </c>
      <c r="F2262" s="150">
        <v>118.91</v>
      </c>
      <c r="G2262" s="150">
        <v>0</v>
      </c>
      <c r="H2262" s="150">
        <v>0</v>
      </c>
      <c r="I2262" s="208">
        <f t="shared" si="37"/>
        <v>1418.21</v>
      </c>
      <c r="J2262" s="163" t="str">
        <f>VLOOKUP($C2262,'CEDARS School FRPL'!$C$4:$F$2348,4,FALSE)</f>
        <v>No</v>
      </c>
      <c r="K2262" s="140"/>
      <c r="L2262" s="140"/>
      <c r="M2262" s="141">
        <f>VLOOKUP($C2262,'CEDARS School FRPL'!$C$4:$F$2348,3,FALSE)</f>
        <v>0.40250000000000002</v>
      </c>
      <c r="O2262" s="199"/>
      <c r="P2262" s="200"/>
    </row>
    <row r="2263" spans="1:16">
      <c r="A2263" s="112" t="s">
        <v>2577</v>
      </c>
      <c r="B2263" s="112" t="s">
        <v>3115</v>
      </c>
      <c r="C2263" s="106">
        <v>4040</v>
      </c>
      <c r="D2263" s="106" t="s">
        <v>2262</v>
      </c>
      <c r="E2263" s="150">
        <v>839.28</v>
      </c>
      <c r="F2263" s="150">
        <v>0</v>
      </c>
      <c r="G2263" s="150">
        <v>0</v>
      </c>
      <c r="H2263" s="150">
        <v>0</v>
      </c>
      <c r="I2263" s="208">
        <f t="shared" si="37"/>
        <v>839.28</v>
      </c>
      <c r="J2263" s="163" t="str">
        <f>VLOOKUP($C2263,'CEDARS School FRPL'!$C$4:$F$2348,4,FALSE)</f>
        <v>No</v>
      </c>
      <c r="M2263" s="141">
        <f>VLOOKUP($C2263,'CEDARS School FRPL'!$C$4:$F$2348,3,FALSE)</f>
        <v>0.47360000000000002</v>
      </c>
      <c r="O2263" s="199"/>
      <c r="P2263" s="200"/>
    </row>
    <row r="2264" spans="1:16">
      <c r="A2264" s="112" t="s">
        <v>2577</v>
      </c>
      <c r="B2264" s="112" t="s">
        <v>3115</v>
      </c>
      <c r="C2264" s="106">
        <v>4506</v>
      </c>
      <c r="D2264" s="106" t="s">
        <v>2263</v>
      </c>
      <c r="E2264" s="150">
        <v>764.04</v>
      </c>
      <c r="F2264" s="150">
        <v>0</v>
      </c>
      <c r="G2264" s="150">
        <v>0</v>
      </c>
      <c r="H2264" s="150">
        <v>0</v>
      </c>
      <c r="I2264" s="208">
        <f t="shared" si="37"/>
        <v>764.04</v>
      </c>
      <c r="J2264" s="163" t="str">
        <f>VLOOKUP($C2264,'CEDARS School FRPL'!$C$4:$F$2348,4,FALSE)</f>
        <v>No</v>
      </c>
      <c r="K2264" s="140"/>
      <c r="L2264" s="140"/>
      <c r="M2264" s="141">
        <f>VLOOKUP($C2264,'CEDARS School FRPL'!$C$4:$F$2348,3,FALSE)</f>
        <v>0.49909999999999999</v>
      </c>
      <c r="O2264" s="199"/>
      <c r="P2264" s="200"/>
    </row>
    <row r="2265" spans="1:16">
      <c r="A2265" s="112" t="s">
        <v>2577</v>
      </c>
      <c r="B2265" s="112" t="s">
        <v>3115</v>
      </c>
      <c r="C2265" s="106">
        <v>5540</v>
      </c>
      <c r="D2265" s="106" t="s">
        <v>3187</v>
      </c>
      <c r="E2265" s="150">
        <v>6.85</v>
      </c>
      <c r="F2265" s="150">
        <v>0</v>
      </c>
      <c r="G2265" s="150">
        <v>22.1</v>
      </c>
      <c r="H2265" s="150">
        <v>0</v>
      </c>
      <c r="I2265" s="208">
        <f t="shared" si="37"/>
        <v>28.950000000000003</v>
      </c>
      <c r="J2265" s="163" t="str">
        <f>VLOOKUP($C2265,'CEDARS School FRPL'!$C$4:$F$2348,4,FALSE)</f>
        <v>Yes</v>
      </c>
      <c r="K2265" s="140"/>
      <c r="L2265" s="140"/>
      <c r="M2265" s="141">
        <f>VLOOKUP($C2265,'CEDARS School FRPL'!$C$4:$F$2348,3,FALSE)</f>
        <v>0.5</v>
      </c>
      <c r="O2265" s="199"/>
      <c r="P2265" s="200"/>
    </row>
    <row r="2266" spans="1:16">
      <c r="A2266" s="112" t="s">
        <v>2577</v>
      </c>
      <c r="B2266" s="106" t="s">
        <v>3115</v>
      </c>
      <c r="C2266" s="106">
        <v>5008</v>
      </c>
      <c r="D2266" s="63" t="s">
        <v>3302</v>
      </c>
      <c r="E2266" s="150">
        <v>0</v>
      </c>
      <c r="F2266" s="150">
        <v>0</v>
      </c>
      <c r="G2266" s="150">
        <v>0</v>
      </c>
      <c r="H2266" s="150">
        <v>0</v>
      </c>
      <c r="I2266" s="208">
        <f t="shared" si="37"/>
        <v>0</v>
      </c>
      <c r="J2266" s="163" t="str">
        <f>VLOOKUP($C2266,'CEDARS School FRPL'!$C$4:$F$2348,4,FALSE)</f>
        <v>No</v>
      </c>
      <c r="K2266" s="140"/>
      <c r="L2266" s="140"/>
      <c r="M2266" s="141">
        <f>VLOOKUP($C2266,'CEDARS School FRPL'!$C$4:$F$2348,3,FALSE)</f>
        <v>0</v>
      </c>
      <c r="O2266" s="199"/>
      <c r="P2266" s="200"/>
    </row>
    <row r="2267" spans="1:16">
      <c r="A2267" s="112" t="s">
        <v>2577</v>
      </c>
      <c r="B2267" s="112" t="s">
        <v>3115</v>
      </c>
      <c r="C2267" s="106">
        <v>5505</v>
      </c>
      <c r="D2267" s="106" t="s">
        <v>2774</v>
      </c>
      <c r="E2267" s="150">
        <v>35.520000000000003</v>
      </c>
      <c r="F2267" s="150">
        <v>0</v>
      </c>
      <c r="G2267" s="150">
        <v>0</v>
      </c>
      <c r="H2267" s="150">
        <v>0</v>
      </c>
      <c r="I2267" s="208">
        <f t="shared" si="37"/>
        <v>35.520000000000003</v>
      </c>
      <c r="J2267" s="163" t="str">
        <f>VLOOKUP($C2267,'CEDARS School FRPL'!$C$4:$F$2348,4,FALSE)</f>
        <v>No</v>
      </c>
      <c r="K2267" s="140"/>
      <c r="L2267" s="140"/>
      <c r="M2267" s="141">
        <f>VLOOKUP($C2267,'CEDARS School FRPL'!$C$4:$F$2348,3,FALSE)</f>
        <v>0.27829999999999999</v>
      </c>
      <c r="O2267" s="199"/>
      <c r="P2267" s="200"/>
    </row>
    <row r="2268" spans="1:16">
      <c r="A2268" s="112" t="s">
        <v>2577</v>
      </c>
      <c r="B2268" s="112" t="s">
        <v>3115</v>
      </c>
      <c r="C2268" s="106">
        <v>5506</v>
      </c>
      <c r="D2268" s="106" t="s">
        <v>2775</v>
      </c>
      <c r="E2268" s="150">
        <v>137.6</v>
      </c>
      <c r="F2268" s="150">
        <v>0</v>
      </c>
      <c r="G2268" s="150">
        <v>0</v>
      </c>
      <c r="H2268" s="150">
        <v>0</v>
      </c>
      <c r="I2268" s="208">
        <f t="shared" si="37"/>
        <v>137.6</v>
      </c>
      <c r="J2268" s="163" t="str">
        <f>VLOOKUP($C2268,'CEDARS School FRPL'!$C$4:$F$2348,4,FALSE)</f>
        <v>No</v>
      </c>
      <c r="K2268" s="140"/>
      <c r="L2268" s="140"/>
      <c r="M2268" s="141">
        <f>VLOOKUP($C2268,'CEDARS School FRPL'!$C$4:$F$2348,3,FALSE)</f>
        <v>0.17699999999999999</v>
      </c>
      <c r="O2268" s="199"/>
      <c r="P2268" s="200"/>
    </row>
    <row r="2269" spans="1:16">
      <c r="A2269" s="112" t="s">
        <v>2577</v>
      </c>
      <c r="B2269" s="112" t="s">
        <v>3115</v>
      </c>
      <c r="C2269" s="106">
        <v>5504</v>
      </c>
      <c r="D2269" s="106" t="s">
        <v>2776</v>
      </c>
      <c r="E2269" s="150">
        <v>45.8</v>
      </c>
      <c r="F2269" s="150">
        <v>0</v>
      </c>
      <c r="G2269" s="150">
        <v>0</v>
      </c>
      <c r="H2269" s="150">
        <v>0</v>
      </c>
      <c r="I2269" s="208">
        <f t="shared" si="37"/>
        <v>45.8</v>
      </c>
      <c r="J2269" s="163" t="str">
        <f>VLOOKUP($C2269,'CEDARS School FRPL'!$C$4:$F$2348,4,FALSE)</f>
        <v>No</v>
      </c>
      <c r="K2269" s="140"/>
      <c r="L2269" s="140"/>
      <c r="M2269" s="141">
        <f>VLOOKUP($C2269,'CEDARS School FRPL'!$C$4:$F$2348,3,FALSE)</f>
        <v>0.35809999999999997</v>
      </c>
      <c r="O2269" s="199"/>
      <c r="P2269" s="200"/>
    </row>
    <row r="2270" spans="1:16">
      <c r="A2270" s="106" t="s">
        <v>2577</v>
      </c>
      <c r="B2270" s="201" t="s">
        <v>3115</v>
      </c>
      <c r="C2270" s="106">
        <v>5620</v>
      </c>
      <c r="D2270" s="106" t="s">
        <v>3344</v>
      </c>
      <c r="E2270" s="150">
        <v>19.72</v>
      </c>
      <c r="F2270" s="150">
        <v>0</v>
      </c>
      <c r="G2270" s="150">
        <v>0</v>
      </c>
      <c r="H2270" s="150">
        <v>0</v>
      </c>
      <c r="I2270" s="208">
        <f t="shared" si="37"/>
        <v>19.72</v>
      </c>
      <c r="J2270" s="163" t="str">
        <f>VLOOKUP($C2270,'CEDARS School FRPL'!$C$4:$F$2348,4,FALSE)</f>
        <v>No</v>
      </c>
      <c r="K2270" s="140"/>
      <c r="L2270" s="140"/>
      <c r="M2270" s="141">
        <f>VLOOKUP($C2270,'CEDARS School FRPL'!$C$4:$F$2348,3,FALSE)</f>
        <v>0</v>
      </c>
      <c r="N2270" s="141" t="s">
        <v>3345</v>
      </c>
      <c r="O2270" s="199"/>
      <c r="P2270" s="200"/>
    </row>
    <row r="2271" spans="1:16">
      <c r="A2271" s="112" t="s">
        <v>2577</v>
      </c>
      <c r="B2271" s="112" t="s">
        <v>3115</v>
      </c>
      <c r="C2271" s="106">
        <v>2505</v>
      </c>
      <c r="D2271" s="106" t="s">
        <v>2257</v>
      </c>
      <c r="E2271" s="150">
        <v>319.42</v>
      </c>
      <c r="F2271" s="150">
        <v>0</v>
      </c>
      <c r="G2271" s="150">
        <v>0</v>
      </c>
      <c r="H2271" s="150">
        <v>0</v>
      </c>
      <c r="I2271" s="208">
        <f t="shared" si="37"/>
        <v>319.42</v>
      </c>
      <c r="J2271" s="163" t="str">
        <f>VLOOKUP($C2271,'CEDARS School FRPL'!$C$4:$F$2348,4,FALSE)</f>
        <v>Yes</v>
      </c>
      <c r="K2271" s="140"/>
      <c r="L2271" s="140"/>
      <c r="M2271" s="141">
        <f>VLOOKUP($C2271,'CEDARS School FRPL'!$C$4:$F$2348,3,FALSE)</f>
        <v>0.59109999999999996</v>
      </c>
      <c r="O2271" s="199"/>
      <c r="P2271" s="200"/>
    </row>
    <row r="2272" spans="1:16">
      <c r="A2272" s="63" t="s">
        <v>3199</v>
      </c>
      <c r="B2272" s="63" t="s">
        <v>3200</v>
      </c>
      <c r="C2272" s="63" t="s">
        <v>3319</v>
      </c>
      <c r="D2272" s="63" t="s">
        <v>3200</v>
      </c>
      <c r="E2272" s="150">
        <v>0</v>
      </c>
      <c r="F2272" s="150">
        <v>0</v>
      </c>
      <c r="G2272" s="150">
        <v>0</v>
      </c>
      <c r="H2272" s="150">
        <v>0</v>
      </c>
      <c r="I2272" s="208">
        <f t="shared" si="37"/>
        <v>0</v>
      </c>
      <c r="J2272" s="163" t="str">
        <f>VLOOKUP($C2272,'CEDARS School FRPL'!$C$4:$F$2348,4,FALSE)</f>
        <v>No</v>
      </c>
      <c r="M2272" s="141">
        <f>VLOOKUP($C2272,'CEDARS School FRPL'!$C$4:$F$2348,3,FALSE)</f>
        <v>0</v>
      </c>
      <c r="P2272" s="200"/>
    </row>
    <row r="2273" spans="1:16">
      <c r="A2273" s="112" t="s">
        <v>2415</v>
      </c>
      <c r="B2273" s="112" t="s">
        <v>3116</v>
      </c>
      <c r="C2273" s="106">
        <v>3555</v>
      </c>
      <c r="D2273" s="106" t="s">
        <v>1177</v>
      </c>
      <c r="E2273" s="150">
        <v>168.27</v>
      </c>
      <c r="F2273" s="150">
        <v>0</v>
      </c>
      <c r="G2273" s="150">
        <v>0</v>
      </c>
      <c r="H2273" s="150">
        <v>0</v>
      </c>
      <c r="I2273" s="208">
        <f t="shared" si="37"/>
        <v>168.27</v>
      </c>
      <c r="J2273" s="163" t="str">
        <f>VLOOKUP($C2273,'CEDARS School FRPL'!$C$4:$F$2348,4,FALSE)</f>
        <v>Yes</v>
      </c>
      <c r="K2273" s="140"/>
      <c r="L2273" s="140"/>
      <c r="M2273" s="141">
        <f>VLOOKUP($C2273,'CEDARS School FRPL'!$C$4:$F$2348,3,FALSE)</f>
        <v>0.80640000000000001</v>
      </c>
      <c r="O2273" s="199"/>
      <c r="P2273" s="200"/>
    </row>
    <row r="2274" spans="1:16">
      <c r="A2274" s="112" t="s">
        <v>2415</v>
      </c>
      <c r="B2274" s="112" t="s">
        <v>3116</v>
      </c>
      <c r="C2274" s="106">
        <v>2859</v>
      </c>
      <c r="D2274" s="106" t="s">
        <v>1176</v>
      </c>
      <c r="E2274" s="150">
        <v>159.4</v>
      </c>
      <c r="F2274" s="150">
        <v>9.8000000000000007</v>
      </c>
      <c r="G2274" s="150">
        <v>0</v>
      </c>
      <c r="H2274" s="150">
        <v>0</v>
      </c>
      <c r="I2274" s="208">
        <f t="shared" si="37"/>
        <v>169.20000000000002</v>
      </c>
      <c r="J2274" s="163" t="str">
        <f>VLOOKUP($C2274,'CEDARS School FRPL'!$C$4:$F$2348,4,FALSE)</f>
        <v>Yes</v>
      </c>
      <c r="K2274" s="140"/>
      <c r="L2274" s="140"/>
      <c r="M2274" s="141">
        <f>VLOOKUP($C2274,'CEDARS School FRPL'!$C$4:$F$2348,3,FALSE)</f>
        <v>0.62580000000000002</v>
      </c>
      <c r="O2274" s="199"/>
      <c r="P2274" s="200"/>
    </row>
    <row r="2275" spans="1:16">
      <c r="A2275" s="112" t="s">
        <v>2462</v>
      </c>
      <c r="B2275" s="112" t="s">
        <v>3117</v>
      </c>
      <c r="C2275" s="106">
        <v>2190</v>
      </c>
      <c r="D2275" s="106" t="s">
        <v>1516</v>
      </c>
      <c r="E2275" s="150">
        <v>477.22</v>
      </c>
      <c r="F2275" s="150">
        <v>0</v>
      </c>
      <c r="G2275" s="150">
        <v>0</v>
      </c>
      <c r="H2275" s="150">
        <v>0</v>
      </c>
      <c r="I2275" s="208">
        <f t="shared" si="37"/>
        <v>477.22</v>
      </c>
      <c r="J2275" s="163" t="str">
        <f>VLOOKUP($C2275,'CEDARS School FRPL'!$C$4:$F$2348,4,FALSE)</f>
        <v>No</v>
      </c>
      <c r="K2275" s="140"/>
      <c r="L2275" s="140"/>
      <c r="M2275" s="141">
        <f>VLOOKUP($C2275,'CEDARS School FRPL'!$C$4:$F$2348,3,FALSE)</f>
        <v>0.27500000000000002</v>
      </c>
      <c r="O2275" s="199"/>
      <c r="P2275" s="200"/>
    </row>
    <row r="2276" spans="1:16">
      <c r="A2276" s="112" t="s">
        <v>2462</v>
      </c>
      <c r="B2276" s="112" t="s">
        <v>3117</v>
      </c>
      <c r="C2276" s="106">
        <v>4309</v>
      </c>
      <c r="D2276" s="106" t="s">
        <v>1519</v>
      </c>
      <c r="E2276" s="150">
        <v>472.72</v>
      </c>
      <c r="F2276" s="150">
        <v>0</v>
      </c>
      <c r="G2276" s="150">
        <v>0</v>
      </c>
      <c r="H2276" s="150">
        <v>0</v>
      </c>
      <c r="I2276" s="208">
        <f t="shared" si="37"/>
        <v>472.72</v>
      </c>
      <c r="J2276" s="163" t="str">
        <f>VLOOKUP($C2276,'CEDARS School FRPL'!$C$4:$F$2348,4,FALSE)</f>
        <v>No</v>
      </c>
      <c r="K2276" s="140"/>
      <c r="L2276" s="140"/>
      <c r="M2276" s="141">
        <f>VLOOKUP($C2276,'CEDARS School FRPL'!$C$4:$F$2348,3,FALSE)</f>
        <v>0.3755</v>
      </c>
      <c r="O2276" s="199"/>
      <c r="P2276" s="200"/>
    </row>
    <row r="2277" spans="1:16">
      <c r="A2277" s="112" t="s">
        <v>2462</v>
      </c>
      <c r="B2277" s="112" t="s">
        <v>3117</v>
      </c>
      <c r="C2277" s="106">
        <v>3458</v>
      </c>
      <c r="D2277" s="106" t="s">
        <v>1517</v>
      </c>
      <c r="E2277" s="150">
        <v>926.55</v>
      </c>
      <c r="F2277" s="150">
        <v>0</v>
      </c>
      <c r="G2277" s="150">
        <v>0</v>
      </c>
      <c r="H2277" s="150">
        <v>0</v>
      </c>
      <c r="I2277" s="208">
        <f t="shared" si="37"/>
        <v>926.55</v>
      </c>
      <c r="J2277" s="163" t="str">
        <f>VLOOKUP($C2277,'CEDARS School FRPL'!$C$4:$F$2348,4,FALSE)</f>
        <v>No</v>
      </c>
      <c r="K2277" s="140"/>
      <c r="L2277" s="140"/>
      <c r="M2277" s="141">
        <f>VLOOKUP($C2277,'CEDARS School FRPL'!$C$4:$F$2348,3,FALSE)</f>
        <v>0.30719999999999997</v>
      </c>
      <c r="O2277" s="199"/>
      <c r="P2277" s="200"/>
    </row>
    <row r="2278" spans="1:16">
      <c r="A2278" s="112" t="s">
        <v>2462</v>
      </c>
      <c r="B2278" s="112" t="s">
        <v>3117</v>
      </c>
      <c r="C2278" s="106">
        <v>4471</v>
      </c>
      <c r="D2278" s="106" t="s">
        <v>1520</v>
      </c>
      <c r="E2278" s="150">
        <v>356.9</v>
      </c>
      <c r="F2278" s="150">
        <v>0</v>
      </c>
      <c r="G2278" s="150">
        <v>0</v>
      </c>
      <c r="H2278" s="150">
        <v>0</v>
      </c>
      <c r="I2278" s="208">
        <f t="shared" si="37"/>
        <v>356.9</v>
      </c>
      <c r="J2278" s="163" t="str">
        <f>VLOOKUP($C2278,'CEDARS School FRPL'!$C$4:$F$2348,4,FALSE)</f>
        <v>No</v>
      </c>
      <c r="K2278" s="140"/>
      <c r="L2278" s="140"/>
      <c r="M2278" s="141">
        <f>VLOOKUP($C2278,'CEDARS School FRPL'!$C$4:$F$2348,3,FALSE)</f>
        <v>0.21659999999999999</v>
      </c>
      <c r="O2278" s="199"/>
      <c r="P2278" s="200"/>
    </row>
    <row r="2279" spans="1:16">
      <c r="A2279" s="112" t="s">
        <v>2462</v>
      </c>
      <c r="B2279" s="112" t="s">
        <v>3117</v>
      </c>
      <c r="C2279" s="106">
        <v>5564</v>
      </c>
      <c r="D2279" s="106" t="s">
        <v>3172</v>
      </c>
      <c r="E2279" s="150">
        <v>238.8</v>
      </c>
      <c r="F2279" s="150">
        <v>0</v>
      </c>
      <c r="G2279" s="150">
        <v>0</v>
      </c>
      <c r="H2279" s="150">
        <v>0</v>
      </c>
      <c r="I2279" s="208">
        <f t="shared" si="37"/>
        <v>238.8</v>
      </c>
      <c r="J2279" s="163" t="str">
        <f>VLOOKUP($C2279,'CEDARS School FRPL'!$C$4:$F$2348,4,FALSE)</f>
        <v>No</v>
      </c>
      <c r="K2279" s="140"/>
      <c r="L2279" s="140"/>
      <c r="M2279" s="141">
        <f>VLOOKUP($C2279,'CEDARS School FRPL'!$C$4:$F$2348,3,FALSE)</f>
        <v>0.1658</v>
      </c>
      <c r="O2279" s="199"/>
      <c r="P2279" s="200"/>
    </row>
    <row r="2280" spans="1:16">
      <c r="A2280" s="112" t="s">
        <v>2462</v>
      </c>
      <c r="B2280" s="112" t="s">
        <v>3117</v>
      </c>
      <c r="C2280" s="106">
        <v>4569</v>
      </c>
      <c r="D2280" s="106" t="s">
        <v>1521</v>
      </c>
      <c r="E2280" s="150">
        <v>1065.1300000000001</v>
      </c>
      <c r="F2280" s="150">
        <v>113.75</v>
      </c>
      <c r="G2280" s="150">
        <v>26.6</v>
      </c>
      <c r="H2280" s="150">
        <v>0</v>
      </c>
      <c r="I2280" s="208">
        <f t="shared" si="37"/>
        <v>1205.48</v>
      </c>
      <c r="J2280" s="163" t="str">
        <f>VLOOKUP($C2280,'CEDARS School FRPL'!$C$4:$F$2348,4,FALSE)</f>
        <v>No</v>
      </c>
      <c r="K2280" s="140"/>
      <c r="L2280" s="140"/>
      <c r="M2280" s="141">
        <f>VLOOKUP($C2280,'CEDARS School FRPL'!$C$4:$F$2348,3,FALSE)</f>
        <v>0.25269999999999998</v>
      </c>
      <c r="O2280" s="199"/>
      <c r="P2280" s="200"/>
    </row>
    <row r="2281" spans="1:16">
      <c r="A2281" s="112" t="s">
        <v>2462</v>
      </c>
      <c r="B2281" s="112" t="s">
        <v>3117</v>
      </c>
      <c r="C2281" s="106">
        <v>5338</v>
      </c>
      <c r="D2281" s="106" t="s">
        <v>1522</v>
      </c>
      <c r="E2281" s="150">
        <v>0</v>
      </c>
      <c r="F2281" s="150">
        <v>0</v>
      </c>
      <c r="G2281" s="150">
        <v>0</v>
      </c>
      <c r="H2281" s="150">
        <v>0</v>
      </c>
      <c r="I2281" s="208">
        <f t="shared" si="37"/>
        <v>0</v>
      </c>
      <c r="J2281" s="163" t="str">
        <f>VLOOKUP($C2281,'CEDARS School FRPL'!$C$4:$F$2348,4,FALSE)</f>
        <v>Yes</v>
      </c>
      <c r="K2281" s="140"/>
      <c r="L2281" s="140"/>
      <c r="M2281" s="141">
        <f>VLOOKUP($C2281,'CEDARS School FRPL'!$C$4:$F$2348,3,FALSE)</f>
        <v>0.59509999999999996</v>
      </c>
      <c r="O2281" s="199"/>
      <c r="P2281" s="200"/>
    </row>
    <row r="2282" spans="1:16">
      <c r="A2282" s="112" t="s">
        <v>2462</v>
      </c>
      <c r="B2282" s="112" t="s">
        <v>3117</v>
      </c>
      <c r="C2282" s="106">
        <v>4170</v>
      </c>
      <c r="D2282" s="106" t="s">
        <v>1518</v>
      </c>
      <c r="E2282" s="150">
        <v>231.11</v>
      </c>
      <c r="F2282" s="150">
        <v>0</v>
      </c>
      <c r="G2282" s="150">
        <v>0</v>
      </c>
      <c r="H2282" s="150">
        <v>0</v>
      </c>
      <c r="I2282" s="208">
        <f t="shared" si="37"/>
        <v>231.11</v>
      </c>
      <c r="J2282" s="163" t="str">
        <f>VLOOKUP($C2282,'CEDARS School FRPL'!$C$4:$F$2348,4,FALSE)</f>
        <v>No</v>
      </c>
      <c r="K2282" s="132"/>
      <c r="L2282" s="132"/>
      <c r="M2282" s="141">
        <f>VLOOKUP($C2282,'CEDARS School FRPL'!$C$4:$F$2348,3,FALSE)</f>
        <v>0.26119999999999999</v>
      </c>
      <c r="O2282" s="199"/>
      <c r="P2282" s="200"/>
    </row>
    <row r="2283" spans="1:16">
      <c r="A2283" s="112" t="s">
        <v>2402</v>
      </c>
      <c r="B2283" s="112" t="s">
        <v>3118</v>
      </c>
      <c r="C2283" s="106">
        <v>2330</v>
      </c>
      <c r="D2283" s="106" t="s">
        <v>1129</v>
      </c>
      <c r="E2283" s="150">
        <v>296.07</v>
      </c>
      <c r="F2283" s="150">
        <v>25.5</v>
      </c>
      <c r="G2283" s="150">
        <v>0</v>
      </c>
      <c r="H2283" s="150">
        <v>0</v>
      </c>
      <c r="I2283" s="208">
        <f t="shared" si="37"/>
        <v>321.57</v>
      </c>
      <c r="J2283" s="163" t="str">
        <f>VLOOKUP($C2283,'CEDARS School FRPL'!$C$4:$F$2348,4,FALSE)</f>
        <v>No</v>
      </c>
      <c r="K2283" s="140"/>
      <c r="L2283" s="140"/>
      <c r="M2283" s="141">
        <f>VLOOKUP($C2283,'CEDARS School FRPL'!$C$4:$F$2348,3,FALSE)</f>
        <v>0.40010000000000001</v>
      </c>
      <c r="O2283" s="199"/>
      <c r="P2283" s="200"/>
    </row>
    <row r="2284" spans="1:16">
      <c r="A2284" s="112" t="s">
        <v>2402</v>
      </c>
      <c r="B2284" s="112" t="s">
        <v>3118</v>
      </c>
      <c r="C2284" s="106">
        <v>2997</v>
      </c>
      <c r="D2284" s="106" t="s">
        <v>1130</v>
      </c>
      <c r="E2284" s="150">
        <v>320.8</v>
      </c>
      <c r="F2284" s="150">
        <v>0</v>
      </c>
      <c r="G2284" s="150">
        <v>0</v>
      </c>
      <c r="H2284" s="150">
        <v>0</v>
      </c>
      <c r="I2284" s="208">
        <f t="shared" si="37"/>
        <v>320.8</v>
      </c>
      <c r="J2284" s="163" t="str">
        <f>VLOOKUP($C2284,'CEDARS School FRPL'!$C$4:$F$2348,4,FALSE)</f>
        <v>No</v>
      </c>
      <c r="K2284" s="140"/>
      <c r="L2284" s="140"/>
      <c r="M2284" s="141">
        <f>VLOOKUP($C2284,'CEDARS School FRPL'!$C$4:$F$2348,3,FALSE)</f>
        <v>0.41310000000000002</v>
      </c>
      <c r="O2284" s="199"/>
      <c r="P2284" s="200"/>
    </row>
    <row r="2285" spans="1:16">
      <c r="A2285" s="112" t="s">
        <v>2402</v>
      </c>
      <c r="B2285" s="112" t="s">
        <v>3118</v>
      </c>
      <c r="C2285" s="106">
        <v>5368</v>
      </c>
      <c r="D2285" s="106" t="s">
        <v>1133</v>
      </c>
      <c r="E2285" s="150">
        <v>257.79000000000002</v>
      </c>
      <c r="F2285" s="150">
        <v>0</v>
      </c>
      <c r="G2285" s="150">
        <v>0</v>
      </c>
      <c r="H2285" s="150">
        <v>0</v>
      </c>
      <c r="I2285" s="208">
        <f t="shared" si="37"/>
        <v>257.79000000000002</v>
      </c>
      <c r="J2285" s="163" t="str">
        <f>VLOOKUP($C2285,'CEDARS School FRPL'!$C$4:$F$2348,4,FALSE)</f>
        <v>No</v>
      </c>
      <c r="K2285" s="140"/>
      <c r="L2285" s="140"/>
      <c r="M2285" s="141">
        <f>VLOOKUP($C2285,'CEDARS School FRPL'!$C$4:$F$2348,3,FALSE)</f>
        <v>0.43359999999999999</v>
      </c>
      <c r="O2285" s="199"/>
      <c r="P2285" s="200"/>
    </row>
    <row r="2286" spans="1:16">
      <c r="A2286" s="112" t="s">
        <v>2402</v>
      </c>
      <c r="B2286" s="112" t="s">
        <v>3118</v>
      </c>
      <c r="C2286" s="106">
        <v>3394</v>
      </c>
      <c r="D2286" s="106" t="s">
        <v>1131</v>
      </c>
      <c r="E2286" s="150">
        <v>206.62</v>
      </c>
      <c r="F2286" s="150">
        <v>0</v>
      </c>
      <c r="G2286" s="150">
        <v>0</v>
      </c>
      <c r="H2286" s="150">
        <v>0</v>
      </c>
      <c r="I2286" s="208">
        <f t="shared" si="37"/>
        <v>206.62</v>
      </c>
      <c r="J2286" s="163" t="str">
        <f>VLOOKUP($C2286,'CEDARS School FRPL'!$C$4:$F$2348,4,FALSE)</f>
        <v>No</v>
      </c>
      <c r="K2286" s="140"/>
      <c r="L2286" s="140"/>
      <c r="M2286" s="141">
        <f>VLOOKUP($C2286,'CEDARS School FRPL'!$C$4:$F$2348,3,FALSE)</f>
        <v>0.44729999999999998</v>
      </c>
      <c r="O2286" s="199"/>
      <c r="P2286" s="200"/>
    </row>
    <row r="2287" spans="1:16">
      <c r="A2287" s="112" t="s">
        <v>2402</v>
      </c>
      <c r="B2287" s="112" t="s">
        <v>3118</v>
      </c>
      <c r="C2287" s="106">
        <v>5077</v>
      </c>
      <c r="D2287" s="106" t="s">
        <v>1132</v>
      </c>
      <c r="E2287" s="150">
        <v>18.66</v>
      </c>
      <c r="F2287" s="150">
        <v>0.16</v>
      </c>
      <c r="G2287" s="150">
        <v>0</v>
      </c>
      <c r="H2287" s="150">
        <v>0</v>
      </c>
      <c r="I2287" s="208">
        <f t="shared" si="37"/>
        <v>18.82</v>
      </c>
      <c r="J2287" s="163" t="str">
        <f>VLOOKUP($C2287,'CEDARS School FRPL'!$C$4:$F$2348,4,FALSE)</f>
        <v>Yes</v>
      </c>
      <c r="K2287" s="140"/>
      <c r="L2287" s="140"/>
      <c r="M2287" s="141">
        <f>VLOOKUP($C2287,'CEDARS School FRPL'!$C$4:$F$2348,3,FALSE)</f>
        <v>0.56769999999999998</v>
      </c>
      <c r="O2287" s="199"/>
      <c r="P2287" s="200"/>
    </row>
    <row r="2288" spans="1:16">
      <c r="A2288" s="63" t="s">
        <v>3196</v>
      </c>
      <c r="B2288" s="63" t="s">
        <v>3308</v>
      </c>
      <c r="C2288" s="63" t="s">
        <v>3316</v>
      </c>
      <c r="D2288" s="63" t="s">
        <v>3308</v>
      </c>
      <c r="E2288" s="150">
        <v>0</v>
      </c>
      <c r="F2288" s="150">
        <v>0</v>
      </c>
      <c r="G2288" s="150">
        <v>0</v>
      </c>
      <c r="H2288" s="150">
        <v>0</v>
      </c>
      <c r="I2288" s="208">
        <f t="shared" si="37"/>
        <v>0</v>
      </c>
      <c r="J2288" s="163" t="str">
        <f>VLOOKUP($C2288,'CEDARS School FRPL'!$C$4:$F$2348,4,FALSE)</f>
        <v>No</v>
      </c>
      <c r="M2288" s="141">
        <f>VLOOKUP($C2288,'CEDARS School FRPL'!$C$4:$F$2348,3,FALSE)</f>
        <v>0</v>
      </c>
      <c r="O2288" s="199"/>
      <c r="P2288" s="200"/>
    </row>
    <row r="2289" spans="1:16">
      <c r="A2289" s="112" t="s">
        <v>2422</v>
      </c>
      <c r="B2289" s="112" t="s">
        <v>3119</v>
      </c>
      <c r="C2289" s="106">
        <v>3290</v>
      </c>
      <c r="D2289" s="106" t="s">
        <v>1202</v>
      </c>
      <c r="E2289" s="150">
        <v>81.2</v>
      </c>
      <c r="F2289" s="150">
        <v>0</v>
      </c>
      <c r="G2289" s="150">
        <v>0</v>
      </c>
      <c r="H2289" s="150">
        <v>0</v>
      </c>
      <c r="I2289" s="208">
        <f t="shared" si="37"/>
        <v>81.2</v>
      </c>
      <c r="J2289" s="163" t="str">
        <f>VLOOKUP($C2289,'CEDARS School FRPL'!$C$4:$F$2348,4,FALSE)</f>
        <v>No</v>
      </c>
      <c r="K2289" s="140"/>
      <c r="L2289" s="140"/>
      <c r="M2289" s="141">
        <f>VLOOKUP($C2289,'CEDARS School FRPL'!$C$4:$F$2348,3,FALSE)</f>
        <v>0.46750000000000003</v>
      </c>
      <c r="O2289" s="199"/>
      <c r="P2289" s="200"/>
    </row>
    <row r="2290" spans="1:16">
      <c r="A2290" s="112" t="s">
        <v>2422</v>
      </c>
      <c r="B2290" s="112" t="s">
        <v>3119</v>
      </c>
      <c r="C2290" s="106">
        <v>3289</v>
      </c>
      <c r="D2290" s="106" t="s">
        <v>1201</v>
      </c>
      <c r="E2290" s="150">
        <v>137.16999999999999</v>
      </c>
      <c r="F2290" s="150">
        <v>1.51</v>
      </c>
      <c r="G2290" s="150">
        <v>0</v>
      </c>
      <c r="H2290" s="150">
        <v>0</v>
      </c>
      <c r="I2290" s="208">
        <f t="shared" si="37"/>
        <v>138.67999999999998</v>
      </c>
      <c r="J2290" s="163" t="str">
        <f>VLOOKUP($C2290,'CEDARS School FRPL'!$C$4:$F$2348,4,FALSE)</f>
        <v>No</v>
      </c>
      <c r="K2290" s="140"/>
      <c r="L2290" s="140"/>
      <c r="M2290" s="141">
        <f>VLOOKUP($C2290,'CEDARS School FRPL'!$C$4:$F$2348,3,FALSE)</f>
        <v>0.43259999999999998</v>
      </c>
      <c r="O2290" s="199"/>
      <c r="P2290" s="200"/>
    </row>
    <row r="2291" spans="1:16">
      <c r="A2291" s="112" t="s">
        <v>2444</v>
      </c>
      <c r="B2291" s="112" t="s">
        <v>3120</v>
      </c>
      <c r="C2291" s="106">
        <v>3444</v>
      </c>
      <c r="D2291" s="106" t="s">
        <v>1283</v>
      </c>
      <c r="E2291" s="150">
        <v>158.38999999999999</v>
      </c>
      <c r="F2291" s="150">
        <v>2.89</v>
      </c>
      <c r="G2291" s="150">
        <v>0</v>
      </c>
      <c r="H2291" s="150">
        <v>0</v>
      </c>
      <c r="I2291" s="208">
        <f t="shared" si="37"/>
        <v>161.27999999999997</v>
      </c>
      <c r="J2291" s="163" t="str">
        <f>VLOOKUP($C2291,'CEDARS School FRPL'!$C$4:$F$2348,4,FALSE)</f>
        <v>No</v>
      </c>
      <c r="K2291" s="140"/>
      <c r="L2291" s="140"/>
      <c r="M2291" s="141">
        <f>VLOOKUP($C2291,'CEDARS School FRPL'!$C$4:$F$2348,3,FALSE)</f>
        <v>0.42570000000000002</v>
      </c>
      <c r="O2291" s="199"/>
      <c r="P2291" s="200"/>
    </row>
    <row r="2292" spans="1:16">
      <c r="A2292" s="112" t="s">
        <v>2444</v>
      </c>
      <c r="B2292" s="112" t="s">
        <v>3120</v>
      </c>
      <c r="C2292" s="106">
        <v>2542</v>
      </c>
      <c r="D2292" s="106" t="s">
        <v>1282</v>
      </c>
      <c r="E2292" s="150">
        <v>161.61000000000001</v>
      </c>
      <c r="F2292" s="150">
        <v>22.52</v>
      </c>
      <c r="G2292" s="150">
        <v>0</v>
      </c>
      <c r="H2292" s="150">
        <v>0</v>
      </c>
      <c r="I2292" s="208">
        <f t="shared" si="37"/>
        <v>184.13000000000002</v>
      </c>
      <c r="J2292" s="163" t="str">
        <f>VLOOKUP($C2292,'CEDARS School FRPL'!$C$4:$F$2348,4,FALSE)</f>
        <v>No</v>
      </c>
      <c r="K2292" s="140"/>
      <c r="L2292" s="140"/>
      <c r="M2292" s="141">
        <f>VLOOKUP($C2292,'CEDARS School FRPL'!$C$4:$F$2348,3,FALSE)</f>
        <v>0.4047</v>
      </c>
      <c r="O2292" s="199"/>
      <c r="P2292" s="200"/>
    </row>
    <row r="2293" spans="1:16">
      <c r="A2293" s="112" t="s">
        <v>2336</v>
      </c>
      <c r="B2293" s="112" t="s">
        <v>3121</v>
      </c>
      <c r="C2293" s="106">
        <v>2472</v>
      </c>
      <c r="D2293" s="106" t="s">
        <v>463</v>
      </c>
      <c r="E2293" s="150">
        <v>69.3</v>
      </c>
      <c r="F2293" s="150">
        <v>0</v>
      </c>
      <c r="G2293" s="150">
        <v>0</v>
      </c>
      <c r="H2293" s="150">
        <v>0</v>
      </c>
      <c r="I2293" s="208">
        <f t="shared" si="37"/>
        <v>69.3</v>
      </c>
      <c r="J2293" s="163" t="str">
        <f>VLOOKUP($C2293,'CEDARS School FRPL'!$C$4:$F$2348,4,FALSE)</f>
        <v>Yes</v>
      </c>
      <c r="K2293" s="140"/>
      <c r="L2293" s="140"/>
      <c r="M2293" s="141">
        <f>VLOOKUP($C2293,'CEDARS School FRPL'!$C$4:$F$2348,3,FALSE)</f>
        <v>0.64629999999999999</v>
      </c>
      <c r="O2293" s="199"/>
      <c r="P2293" s="200"/>
    </row>
    <row r="2294" spans="1:16">
      <c r="A2294" s="112" t="s">
        <v>2336</v>
      </c>
      <c r="B2294" s="112" t="s">
        <v>3121</v>
      </c>
      <c r="C2294" s="106">
        <v>2473</v>
      </c>
      <c r="D2294" s="106" t="s">
        <v>464</v>
      </c>
      <c r="E2294" s="150">
        <v>61.8</v>
      </c>
      <c r="F2294" s="150">
        <v>1.51</v>
      </c>
      <c r="G2294" s="150">
        <v>0</v>
      </c>
      <c r="H2294" s="150">
        <v>0</v>
      </c>
      <c r="I2294" s="208">
        <f t="shared" si="37"/>
        <v>63.309999999999995</v>
      </c>
      <c r="J2294" s="163" t="str">
        <f>VLOOKUP($C2294,'CEDARS School FRPL'!$C$4:$F$2348,4,FALSE)</f>
        <v>Yes</v>
      </c>
      <c r="K2294" s="140"/>
      <c r="L2294" s="140"/>
      <c r="M2294" s="141">
        <f>VLOOKUP($C2294,'CEDARS School FRPL'!$C$4:$F$2348,3,FALSE)</f>
        <v>0.58389999999999997</v>
      </c>
      <c r="O2294" s="199"/>
      <c r="P2294" s="200"/>
    </row>
    <row r="2295" spans="1:16">
      <c r="A2295" s="112" t="s">
        <v>2409</v>
      </c>
      <c r="B2295" s="112" t="s">
        <v>3122</v>
      </c>
      <c r="C2295" s="106">
        <v>4369</v>
      </c>
      <c r="D2295" s="106" t="s">
        <v>1157</v>
      </c>
      <c r="E2295" s="150">
        <v>159.4</v>
      </c>
      <c r="F2295" s="150">
        <v>0</v>
      </c>
      <c r="G2295" s="150">
        <v>0</v>
      </c>
      <c r="H2295" s="150">
        <v>0</v>
      </c>
      <c r="I2295" s="208">
        <f t="shared" si="37"/>
        <v>159.4</v>
      </c>
      <c r="J2295" s="163" t="str">
        <f>VLOOKUP($C2295,'CEDARS School FRPL'!$C$4:$F$2348,4,FALSE)</f>
        <v>Yes</v>
      </c>
      <c r="K2295" s="140"/>
      <c r="L2295" s="140"/>
      <c r="M2295" s="141">
        <f>VLOOKUP($C2295,'CEDARS School FRPL'!$C$4:$F$2348,3,FALSE)</f>
        <v>0.89229999999999998</v>
      </c>
      <c r="O2295" s="199"/>
      <c r="P2295" s="200"/>
    </row>
    <row r="2296" spans="1:16">
      <c r="A2296" s="112" t="s">
        <v>2409</v>
      </c>
      <c r="B2296" s="112" t="s">
        <v>3122</v>
      </c>
      <c r="C2296" s="106">
        <v>2290</v>
      </c>
      <c r="D2296" s="106" t="s">
        <v>1155</v>
      </c>
      <c r="E2296" s="150">
        <v>320.2</v>
      </c>
      <c r="F2296" s="150">
        <v>0</v>
      </c>
      <c r="G2296" s="150">
        <v>0</v>
      </c>
      <c r="H2296" s="150">
        <v>0</v>
      </c>
      <c r="I2296" s="208">
        <f t="shared" si="37"/>
        <v>320.2</v>
      </c>
      <c r="J2296" s="163" t="str">
        <f>VLOOKUP($C2296,'CEDARS School FRPL'!$C$4:$F$2348,4,FALSE)</f>
        <v>Yes</v>
      </c>
      <c r="K2296" s="140"/>
      <c r="L2296" s="140"/>
      <c r="M2296" s="141">
        <f>VLOOKUP($C2296,'CEDARS School FRPL'!$C$4:$F$2348,3,FALSE)</f>
        <v>0.87439999999999996</v>
      </c>
      <c r="O2296" s="199"/>
      <c r="P2296" s="200"/>
    </row>
    <row r="2297" spans="1:16">
      <c r="A2297" s="112" t="s">
        <v>2409</v>
      </c>
      <c r="B2297" s="112" t="s">
        <v>3122</v>
      </c>
      <c r="C2297" s="106">
        <v>3597</v>
      </c>
      <c r="D2297" s="106" t="s">
        <v>1156</v>
      </c>
      <c r="E2297" s="150">
        <v>191.36</v>
      </c>
      <c r="F2297" s="150">
        <v>11.350000000000001</v>
      </c>
      <c r="G2297" s="150">
        <v>2.5</v>
      </c>
      <c r="H2297" s="150">
        <v>0</v>
      </c>
      <c r="I2297" s="208">
        <f t="shared" si="37"/>
        <v>205.21</v>
      </c>
      <c r="J2297" s="163" t="str">
        <f>VLOOKUP($C2297,'CEDARS School FRPL'!$C$4:$F$2348,4,FALSE)</f>
        <v>Yes</v>
      </c>
      <c r="K2297" s="140"/>
      <c r="L2297" s="140"/>
      <c r="M2297" s="141">
        <f>VLOOKUP($C2297,'CEDARS School FRPL'!$C$4:$F$2348,3,FALSE)</f>
        <v>0.84430000000000005</v>
      </c>
      <c r="O2297" s="199"/>
      <c r="P2297" s="200"/>
    </row>
    <row r="2298" spans="1:16">
      <c r="A2298" s="112" t="s">
        <v>2409</v>
      </c>
      <c r="B2298" s="112" t="s">
        <v>3122</v>
      </c>
      <c r="C2298" s="106">
        <v>1829</v>
      </c>
      <c r="D2298" s="106" t="s">
        <v>1154</v>
      </c>
      <c r="E2298" s="150">
        <v>7.49</v>
      </c>
      <c r="F2298" s="150">
        <v>0</v>
      </c>
      <c r="G2298" s="150">
        <v>0</v>
      </c>
      <c r="H2298" s="150">
        <v>0</v>
      </c>
      <c r="I2298" s="208">
        <f t="shared" si="37"/>
        <v>7.49</v>
      </c>
      <c r="J2298" s="163" t="str">
        <f>VLOOKUP($C2298,'CEDARS School FRPL'!$C$4:$F$2348,4,FALSE)</f>
        <v>Yes</v>
      </c>
      <c r="K2298" s="140"/>
      <c r="L2298" s="140"/>
      <c r="M2298" s="141">
        <f>VLOOKUP($C2298,'CEDARS School FRPL'!$C$4:$F$2348,3,FALSE)</f>
        <v>0.8004</v>
      </c>
      <c r="O2298" s="199"/>
      <c r="P2298" s="200"/>
    </row>
    <row r="2299" spans="1:16">
      <c r="A2299" s="112" t="s">
        <v>2348</v>
      </c>
      <c r="B2299" s="112" t="s">
        <v>3123</v>
      </c>
      <c r="C2299" s="106">
        <v>3375</v>
      </c>
      <c r="D2299" s="106" t="s">
        <v>509</v>
      </c>
      <c r="E2299" s="150">
        <v>142.47</v>
      </c>
      <c r="F2299" s="150">
        <v>5.12</v>
      </c>
      <c r="G2299" s="150">
        <v>0</v>
      </c>
      <c r="H2299" s="150">
        <v>0</v>
      </c>
      <c r="I2299" s="208">
        <f t="shared" si="37"/>
        <v>147.59</v>
      </c>
      <c r="J2299" s="163" t="str">
        <f>VLOOKUP($C2299,'CEDARS School FRPL'!$C$4:$F$2348,4,FALSE)</f>
        <v>Yes</v>
      </c>
      <c r="K2299" s="140"/>
      <c r="L2299" s="140"/>
      <c r="M2299" s="141">
        <f>VLOOKUP($C2299,'CEDARS School FRPL'!$C$4:$F$2348,3,FALSE)</f>
        <v>0.58709999999999996</v>
      </c>
      <c r="O2299" s="199"/>
      <c r="P2299" s="200"/>
    </row>
    <row r="2300" spans="1:16">
      <c r="A2300" s="112" t="s">
        <v>2394</v>
      </c>
      <c r="B2300" s="112" t="s">
        <v>3124</v>
      </c>
      <c r="C2300" s="106">
        <v>2605</v>
      </c>
      <c r="D2300" s="106" t="s">
        <v>1110</v>
      </c>
      <c r="E2300" s="150">
        <v>64.37</v>
      </c>
      <c r="F2300" s="150">
        <v>2.5</v>
      </c>
      <c r="G2300" s="150">
        <v>0</v>
      </c>
      <c r="H2300" s="150">
        <v>0</v>
      </c>
      <c r="I2300" s="208">
        <f t="shared" si="37"/>
        <v>66.87</v>
      </c>
      <c r="J2300" s="163" t="str">
        <f>VLOOKUP($C2300,'CEDARS School FRPL'!$C$4:$F$2348,4,FALSE)</f>
        <v>Yes</v>
      </c>
      <c r="K2300" s="140"/>
      <c r="L2300" s="140"/>
      <c r="M2300" s="141">
        <f>VLOOKUP($C2300,'CEDARS School FRPL'!$C$4:$F$2348,3,FALSE)</f>
        <v>0.80940000000000001</v>
      </c>
      <c r="O2300" s="199"/>
      <c r="P2300" s="200"/>
    </row>
    <row r="2301" spans="1:16">
      <c r="A2301" s="112" t="s">
        <v>2310</v>
      </c>
      <c r="B2301" s="112" t="s">
        <v>3125</v>
      </c>
      <c r="C2301" s="106">
        <v>5599</v>
      </c>
      <c r="D2301" s="106" t="s">
        <v>1645</v>
      </c>
      <c r="E2301" s="150">
        <v>334.89</v>
      </c>
      <c r="F2301" s="150">
        <v>0</v>
      </c>
      <c r="G2301" s="150">
        <v>0</v>
      </c>
      <c r="H2301" s="150">
        <v>0</v>
      </c>
      <c r="I2301" s="208">
        <f t="shared" si="37"/>
        <v>334.89</v>
      </c>
      <c r="J2301" s="163" t="str">
        <f>VLOOKUP($C2301,'CEDARS School FRPL'!$C$4:$F$2348,4,FALSE)</f>
        <v>Yes</v>
      </c>
      <c r="K2301" s="140"/>
      <c r="L2301" s="140"/>
      <c r="M2301" s="141">
        <f>VLOOKUP($C2301,'CEDARS School FRPL'!$C$4:$F$2348,3,FALSE)</f>
        <v>0.56179999999999997</v>
      </c>
      <c r="O2301" s="199"/>
      <c r="P2301" s="200"/>
    </row>
    <row r="2302" spans="1:16">
      <c r="A2302" s="112" t="s">
        <v>2310</v>
      </c>
      <c r="B2302" s="112" t="s">
        <v>3125</v>
      </c>
      <c r="C2302" s="106">
        <v>5246</v>
      </c>
      <c r="D2302" s="106" t="s">
        <v>324</v>
      </c>
      <c r="E2302" s="150">
        <v>156.83000000000001</v>
      </c>
      <c r="F2302" s="150">
        <v>0</v>
      </c>
      <c r="G2302" s="150">
        <v>0</v>
      </c>
      <c r="H2302" s="150">
        <v>0</v>
      </c>
      <c r="I2302" s="208">
        <f t="shared" si="37"/>
        <v>156.83000000000001</v>
      </c>
      <c r="J2302" s="163" t="str">
        <f>VLOOKUP($C2302,'CEDARS School FRPL'!$C$4:$F$2348,4,FALSE)</f>
        <v>No</v>
      </c>
      <c r="K2302" s="140"/>
      <c r="L2302" s="140"/>
      <c r="M2302" s="141">
        <f>VLOOKUP($C2302,'CEDARS School FRPL'!$C$4:$F$2348,3,FALSE)</f>
        <v>0.25969999999999999</v>
      </c>
      <c r="O2302" s="199"/>
      <c r="P2302" s="200"/>
    </row>
    <row r="2303" spans="1:16">
      <c r="A2303" s="112" t="s">
        <v>2310</v>
      </c>
      <c r="B2303" s="112" t="s">
        <v>3125</v>
      </c>
      <c r="C2303" s="106">
        <v>5600</v>
      </c>
      <c r="D2303" s="106" t="s">
        <v>3303</v>
      </c>
      <c r="E2303" s="150">
        <v>411.29</v>
      </c>
      <c r="F2303" s="150">
        <v>0</v>
      </c>
      <c r="G2303" s="150">
        <v>0</v>
      </c>
      <c r="H2303" s="150">
        <v>0</v>
      </c>
      <c r="I2303" s="208">
        <f t="shared" si="37"/>
        <v>411.29</v>
      </c>
      <c r="J2303" s="163" t="str">
        <f>VLOOKUP($C2303,'CEDARS School FRPL'!$C$4:$F$2348,4,FALSE)</f>
        <v>No</v>
      </c>
      <c r="K2303" s="140"/>
      <c r="L2303" s="140"/>
      <c r="M2303" s="141">
        <f>VLOOKUP($C2303,'CEDARS School FRPL'!$C$4:$F$2348,3,FALSE)</f>
        <v>0.36849999999999999</v>
      </c>
      <c r="O2303" s="199"/>
      <c r="P2303" s="200"/>
    </row>
    <row r="2304" spans="1:16">
      <c r="A2304" s="112" t="s">
        <v>2310</v>
      </c>
      <c r="B2304" s="112" t="s">
        <v>3125</v>
      </c>
      <c r="C2304" s="106">
        <v>1795</v>
      </c>
      <c r="D2304" s="106" t="s">
        <v>321</v>
      </c>
      <c r="E2304" s="150">
        <v>170.38</v>
      </c>
      <c r="F2304" s="150">
        <v>0.89</v>
      </c>
      <c r="G2304" s="150">
        <v>0</v>
      </c>
      <c r="H2304" s="150">
        <v>0</v>
      </c>
      <c r="I2304" s="208">
        <f t="shared" si="37"/>
        <v>171.26999999999998</v>
      </c>
      <c r="J2304" s="163" t="str">
        <f>VLOOKUP($C2304,'CEDARS School FRPL'!$C$4:$F$2348,4,FALSE)</f>
        <v>Yes</v>
      </c>
      <c r="K2304" s="140"/>
      <c r="L2304" s="140"/>
      <c r="M2304" s="141">
        <f>VLOOKUP($C2304,'CEDARS School FRPL'!$C$4:$F$2348,3,FALSE)</f>
        <v>0.56830000000000003</v>
      </c>
      <c r="O2304" s="199"/>
      <c r="P2304" s="200"/>
    </row>
    <row r="2305" spans="1:16">
      <c r="A2305" s="112" t="s">
        <v>2310</v>
      </c>
      <c r="B2305" s="112" t="s">
        <v>3125</v>
      </c>
      <c r="C2305" s="106">
        <v>3546</v>
      </c>
      <c r="D2305" s="106" t="s">
        <v>323</v>
      </c>
      <c r="E2305" s="150">
        <v>526.61</v>
      </c>
      <c r="F2305" s="150">
        <v>61.14</v>
      </c>
      <c r="G2305" s="150">
        <v>1.1000000000000001</v>
      </c>
      <c r="H2305" s="150">
        <v>0</v>
      </c>
      <c r="I2305" s="208">
        <f t="shared" si="37"/>
        <v>588.85</v>
      </c>
      <c r="J2305" s="163" t="str">
        <f>VLOOKUP($C2305,'CEDARS School FRPL'!$C$4:$F$2348,4,FALSE)</f>
        <v>No</v>
      </c>
      <c r="K2305" s="140"/>
      <c r="L2305" s="140"/>
      <c r="M2305" s="141">
        <f>VLOOKUP($C2305,'CEDARS School FRPL'!$C$4:$F$2348,3,FALSE)</f>
        <v>0.43240000000000001</v>
      </c>
      <c r="O2305" s="199"/>
      <c r="P2305" s="200"/>
    </row>
    <row r="2306" spans="1:16">
      <c r="A2306" s="112" t="s">
        <v>2310</v>
      </c>
      <c r="B2306" s="112" t="s">
        <v>3125</v>
      </c>
      <c r="C2306" s="106">
        <v>5409</v>
      </c>
      <c r="D2306" s="106" t="s">
        <v>325</v>
      </c>
      <c r="E2306" s="150">
        <v>647.49</v>
      </c>
      <c r="F2306" s="150">
        <v>0</v>
      </c>
      <c r="G2306" s="150">
        <v>0</v>
      </c>
      <c r="H2306" s="150">
        <v>0</v>
      </c>
      <c r="I2306" s="208">
        <f t="shared" si="37"/>
        <v>647.49</v>
      </c>
      <c r="J2306" s="163" t="str">
        <f>VLOOKUP($C2306,'CEDARS School FRPL'!$C$4:$F$2348,4,FALSE)</f>
        <v>No</v>
      </c>
      <c r="K2306" s="140"/>
      <c r="L2306" s="140"/>
      <c r="M2306" s="141">
        <f>VLOOKUP($C2306,'CEDARS School FRPL'!$C$4:$F$2348,3,FALSE)</f>
        <v>0.4672</v>
      </c>
      <c r="O2306" s="199"/>
      <c r="P2306" s="200"/>
    </row>
    <row r="2307" spans="1:16">
      <c r="A2307" s="112" t="s">
        <v>2310</v>
      </c>
      <c r="B2307" s="112" t="s">
        <v>3125</v>
      </c>
      <c r="C2307" s="106">
        <v>3513</v>
      </c>
      <c r="D2307" s="106" t="s">
        <v>322</v>
      </c>
      <c r="E2307" s="150">
        <v>45.1</v>
      </c>
      <c r="F2307" s="150">
        <v>0</v>
      </c>
      <c r="G2307" s="150">
        <v>0</v>
      </c>
      <c r="H2307" s="150">
        <v>0</v>
      </c>
      <c r="I2307" s="208">
        <f t="shared" si="37"/>
        <v>45.1</v>
      </c>
      <c r="J2307" s="163" t="str">
        <f>VLOOKUP($C2307,'CEDARS School FRPL'!$C$4:$F$2348,4,FALSE)</f>
        <v>No</v>
      </c>
      <c r="K2307" s="140"/>
      <c r="L2307" s="140"/>
      <c r="M2307" s="141">
        <f>VLOOKUP($C2307,'CEDARS School FRPL'!$C$4:$F$2348,3,FALSE)</f>
        <v>0.31290000000000001</v>
      </c>
      <c r="O2307" s="199"/>
      <c r="P2307" s="200"/>
    </row>
    <row r="2308" spans="1:16">
      <c r="A2308" s="112" t="s">
        <v>2792</v>
      </c>
      <c r="B2308" s="214" t="s">
        <v>2793</v>
      </c>
      <c r="C2308" s="106">
        <v>5550</v>
      </c>
      <c r="D2308" s="214" t="s">
        <v>2793</v>
      </c>
      <c r="E2308" s="150">
        <v>125.72</v>
      </c>
      <c r="F2308" s="150">
        <v>0</v>
      </c>
      <c r="G2308" s="150">
        <v>0</v>
      </c>
      <c r="H2308" s="150">
        <v>0</v>
      </c>
      <c r="I2308" s="208">
        <f t="shared" ref="I2308:I2348" si="38">SUM(E2308:H2308)</f>
        <v>125.72</v>
      </c>
      <c r="J2308" s="163" t="str">
        <f>VLOOKUP($C2308,'CEDARS School FRPL'!$C$4:$F$2348,4,FALSE)</f>
        <v>No</v>
      </c>
      <c r="K2308" s="140"/>
      <c r="L2308" s="140"/>
      <c r="M2308" s="141">
        <f>VLOOKUP($C2308,'CEDARS School FRPL'!$C$4:$F$2348,3,FALSE)</f>
        <v>0</v>
      </c>
      <c r="O2308" s="199"/>
      <c r="P2308" s="200"/>
    </row>
    <row r="2309" spans="1:16">
      <c r="A2309" s="112" t="s">
        <v>2566</v>
      </c>
      <c r="B2309" s="112" t="s">
        <v>3126</v>
      </c>
      <c r="C2309" s="106">
        <v>2592</v>
      </c>
      <c r="D2309" s="106" t="s">
        <v>570</v>
      </c>
      <c r="E2309" s="150">
        <v>636.20000000000005</v>
      </c>
      <c r="F2309" s="150">
        <v>0</v>
      </c>
      <c r="G2309" s="150">
        <v>0</v>
      </c>
      <c r="H2309" s="150">
        <v>0</v>
      </c>
      <c r="I2309" s="208">
        <f t="shared" si="38"/>
        <v>636.20000000000005</v>
      </c>
      <c r="J2309" s="163" t="str">
        <f>VLOOKUP($C2309,'CEDARS School FRPL'!$C$4:$F$2348,4,FALSE)</f>
        <v>Yes</v>
      </c>
      <c r="M2309" s="141">
        <f>VLOOKUP($C2309,'CEDARS School FRPL'!$C$4:$F$2348,3,FALSE)</f>
        <v>0.91659999999999997</v>
      </c>
      <c r="O2309" s="203" t="s">
        <v>3386</v>
      </c>
      <c r="P2309" s="200"/>
    </row>
    <row r="2310" spans="1:16">
      <c r="A2310" s="112" t="s">
        <v>2566</v>
      </c>
      <c r="B2310" s="112" t="s">
        <v>3126</v>
      </c>
      <c r="C2310" s="106">
        <v>3138</v>
      </c>
      <c r="D2310" s="106" t="s">
        <v>2189</v>
      </c>
      <c r="E2310" s="150">
        <v>538.70000000000005</v>
      </c>
      <c r="F2310" s="150">
        <v>0</v>
      </c>
      <c r="G2310" s="150">
        <v>0</v>
      </c>
      <c r="H2310" s="150">
        <v>0</v>
      </c>
      <c r="I2310" s="208">
        <f t="shared" si="38"/>
        <v>538.70000000000005</v>
      </c>
      <c r="J2310" s="163" t="str">
        <f>VLOOKUP($C2310,'CEDARS School FRPL'!$C$4:$F$2348,4,FALSE)</f>
        <v>Yes</v>
      </c>
      <c r="K2310" s="140"/>
      <c r="L2310" s="140"/>
      <c r="M2310" s="141">
        <f>VLOOKUP($C2310,'CEDARS School FRPL'!$C$4:$F$2348,3,FALSE)</f>
        <v>0.90980000000000005</v>
      </c>
      <c r="O2310" s="199"/>
      <c r="P2310" s="200"/>
    </row>
    <row r="2311" spans="1:16">
      <c r="A2311" s="112" t="s">
        <v>2566</v>
      </c>
      <c r="B2311" s="112" t="s">
        <v>3126</v>
      </c>
      <c r="C2311" s="106">
        <v>2116</v>
      </c>
      <c r="D2311" s="106" t="s">
        <v>2181</v>
      </c>
      <c r="E2311" s="150">
        <v>2336.35</v>
      </c>
      <c r="F2311" s="150">
        <v>95.69</v>
      </c>
      <c r="G2311" s="150">
        <v>0</v>
      </c>
      <c r="H2311" s="150">
        <v>0</v>
      </c>
      <c r="I2311" s="208">
        <f t="shared" si="38"/>
        <v>2432.04</v>
      </c>
      <c r="J2311" s="163" t="str">
        <f>VLOOKUP($C2311,'CEDARS School FRPL'!$C$4:$F$2348,4,FALSE)</f>
        <v>Yes</v>
      </c>
      <c r="K2311" s="140"/>
      <c r="L2311" s="140"/>
      <c r="M2311" s="141">
        <f>VLOOKUP($C2311,'CEDARS School FRPL'!$C$4:$F$2348,3,FALSE)</f>
        <v>0.75509999999999999</v>
      </c>
      <c r="O2311" s="199"/>
      <c r="P2311" s="200"/>
    </row>
    <row r="2312" spans="1:16">
      <c r="A2312" s="112" t="s">
        <v>2566</v>
      </c>
      <c r="B2312" s="112" t="s">
        <v>3126</v>
      </c>
      <c r="C2312" s="106">
        <v>3023</v>
      </c>
      <c r="D2312" s="106" t="s">
        <v>2188</v>
      </c>
      <c r="E2312" s="150">
        <v>241</v>
      </c>
      <c r="F2312" s="150">
        <v>0</v>
      </c>
      <c r="G2312" s="150">
        <v>0</v>
      </c>
      <c r="H2312" s="150">
        <v>0</v>
      </c>
      <c r="I2312" s="208">
        <f t="shared" si="38"/>
        <v>241</v>
      </c>
      <c r="J2312" s="163" t="str">
        <f>VLOOKUP($C2312,'CEDARS School FRPL'!$C$4:$F$2348,4,FALSE)</f>
        <v>Yes</v>
      </c>
      <c r="K2312" s="140"/>
      <c r="L2312" s="140"/>
      <c r="M2312" s="141">
        <f>VLOOKUP($C2312,'CEDARS School FRPL'!$C$4:$F$2348,3,FALSE)</f>
        <v>0.5534</v>
      </c>
      <c r="O2312" s="199"/>
      <c r="P2312" s="200"/>
    </row>
    <row r="2313" spans="1:16">
      <c r="A2313" s="112" t="s">
        <v>2566</v>
      </c>
      <c r="B2313" s="112" t="s">
        <v>3126</v>
      </c>
      <c r="C2313" s="106">
        <v>3206</v>
      </c>
      <c r="D2313" s="106" t="s">
        <v>2190</v>
      </c>
      <c r="E2313" s="150">
        <v>1785.47</v>
      </c>
      <c r="F2313" s="150">
        <v>54.83</v>
      </c>
      <c r="G2313" s="150">
        <v>0</v>
      </c>
      <c r="H2313" s="150">
        <v>0</v>
      </c>
      <c r="I2313" s="208">
        <f t="shared" si="38"/>
        <v>1840.3</v>
      </c>
      <c r="J2313" s="163" t="str">
        <f>VLOOKUP($C2313,'CEDARS School FRPL'!$C$4:$F$2348,4,FALSE)</f>
        <v>Yes</v>
      </c>
      <c r="K2313" s="140"/>
      <c r="L2313" s="140"/>
      <c r="M2313" s="141">
        <f>VLOOKUP($C2313,'CEDARS School FRPL'!$C$4:$F$2348,3,FALSE)</f>
        <v>0.70240000000000002</v>
      </c>
      <c r="O2313" s="199"/>
      <c r="P2313" s="200"/>
    </row>
    <row r="2314" spans="1:16">
      <c r="A2314" s="112" t="s">
        <v>2566</v>
      </c>
      <c r="B2314" s="112" t="s">
        <v>3126</v>
      </c>
      <c r="C2314" s="106">
        <v>2410</v>
      </c>
      <c r="D2314" s="106" t="s">
        <v>2183</v>
      </c>
      <c r="E2314" s="150">
        <v>894.07</v>
      </c>
      <c r="F2314" s="150">
        <v>0</v>
      </c>
      <c r="G2314" s="150">
        <v>0</v>
      </c>
      <c r="H2314" s="150">
        <v>0</v>
      </c>
      <c r="I2314" s="208">
        <f t="shared" si="38"/>
        <v>894.07</v>
      </c>
      <c r="J2314" s="163" t="str">
        <f>VLOOKUP($C2314,'CEDARS School FRPL'!$C$4:$F$2348,4,FALSE)</f>
        <v>Yes</v>
      </c>
      <c r="M2314" s="141">
        <f>VLOOKUP($C2314,'CEDARS School FRPL'!$C$4:$F$2348,3,FALSE)</f>
        <v>0.81159999999999999</v>
      </c>
      <c r="O2314" s="199"/>
      <c r="P2314" s="200"/>
    </row>
    <row r="2315" spans="1:16">
      <c r="A2315" s="112" t="s">
        <v>2566</v>
      </c>
      <c r="B2315" s="112" t="s">
        <v>3126</v>
      </c>
      <c r="C2315" s="106">
        <v>2176</v>
      </c>
      <c r="D2315" s="106" t="s">
        <v>1605</v>
      </c>
      <c r="E2315" s="150">
        <v>503.4</v>
      </c>
      <c r="F2315" s="150">
        <v>0</v>
      </c>
      <c r="G2315" s="150">
        <v>0</v>
      </c>
      <c r="H2315" s="150">
        <v>0</v>
      </c>
      <c r="I2315" s="208">
        <f t="shared" si="38"/>
        <v>503.4</v>
      </c>
      <c r="J2315" s="163" t="str">
        <f>VLOOKUP($C2315,'CEDARS School FRPL'!$C$4:$F$2348,4,FALSE)</f>
        <v>Yes</v>
      </c>
      <c r="M2315" s="141">
        <f>VLOOKUP($C2315,'CEDARS School FRPL'!$C$4:$F$2348,3,FALSE)</f>
        <v>0.89470000000000005</v>
      </c>
      <c r="O2315" s="199"/>
      <c r="P2315" s="200"/>
    </row>
    <row r="2316" spans="1:16">
      <c r="A2316" s="112" t="s">
        <v>2566</v>
      </c>
      <c r="B2316" s="112" t="s">
        <v>3126</v>
      </c>
      <c r="C2316" s="106">
        <v>2818</v>
      </c>
      <c r="D2316" s="106" t="s">
        <v>2185</v>
      </c>
      <c r="E2316" s="150">
        <v>429</v>
      </c>
      <c r="F2316" s="150">
        <v>0</v>
      </c>
      <c r="G2316" s="150">
        <v>0</v>
      </c>
      <c r="H2316" s="150">
        <v>0</v>
      </c>
      <c r="I2316" s="208">
        <f t="shared" si="38"/>
        <v>429</v>
      </c>
      <c r="J2316" s="163" t="str">
        <f>VLOOKUP($C2316,'CEDARS School FRPL'!$C$4:$F$2348,4,FALSE)</f>
        <v>Yes</v>
      </c>
      <c r="M2316" s="141">
        <f>VLOOKUP($C2316,'CEDARS School FRPL'!$C$4:$F$2348,3,FALSE)</f>
        <v>0.72099999999999997</v>
      </c>
      <c r="O2316" s="199"/>
      <c r="P2316" s="200"/>
    </row>
    <row r="2317" spans="1:16">
      <c r="A2317" s="112" t="s">
        <v>2566</v>
      </c>
      <c r="B2317" s="112" t="s">
        <v>3126</v>
      </c>
      <c r="C2317" s="106">
        <v>2715</v>
      </c>
      <c r="D2317" s="106" t="s">
        <v>2184</v>
      </c>
      <c r="E2317" s="150">
        <v>594.1</v>
      </c>
      <c r="F2317" s="150">
        <v>0</v>
      </c>
      <c r="G2317" s="150">
        <v>0</v>
      </c>
      <c r="H2317" s="150">
        <v>0</v>
      </c>
      <c r="I2317" s="208">
        <f t="shared" si="38"/>
        <v>594.1</v>
      </c>
      <c r="J2317" s="163" t="str">
        <f>VLOOKUP($C2317,'CEDARS School FRPL'!$C$4:$F$2348,4,FALSE)</f>
        <v>Yes</v>
      </c>
      <c r="M2317" s="141">
        <f>VLOOKUP($C2317,'CEDARS School FRPL'!$C$4:$F$2348,3,FALSE)</f>
        <v>0.83169999999999999</v>
      </c>
      <c r="O2317" s="199"/>
      <c r="P2317" s="200"/>
    </row>
    <row r="2318" spans="1:16">
      <c r="A2318" s="112" t="s">
        <v>2566</v>
      </c>
      <c r="B2318" s="112" t="s">
        <v>3126</v>
      </c>
      <c r="C2318" s="106">
        <v>3615</v>
      </c>
      <c r="D2318" s="106" t="s">
        <v>2194</v>
      </c>
      <c r="E2318" s="150">
        <v>880.92</v>
      </c>
      <c r="F2318" s="150">
        <v>0</v>
      </c>
      <c r="G2318" s="150">
        <v>0</v>
      </c>
      <c r="H2318" s="150">
        <v>0</v>
      </c>
      <c r="I2318" s="208">
        <f t="shared" si="38"/>
        <v>880.92</v>
      </c>
      <c r="J2318" s="163" t="str">
        <f>VLOOKUP($C2318,'CEDARS School FRPL'!$C$4:$F$2348,4,FALSE)</f>
        <v>Yes</v>
      </c>
      <c r="M2318" s="141">
        <f>VLOOKUP($C2318,'CEDARS School FRPL'!$C$4:$F$2348,3,FALSE)</f>
        <v>0.86470000000000002</v>
      </c>
      <c r="O2318" s="199"/>
      <c r="P2318" s="200"/>
    </row>
    <row r="2319" spans="1:16">
      <c r="A2319" s="112" t="s">
        <v>2566</v>
      </c>
      <c r="B2319" s="112" t="s">
        <v>3126</v>
      </c>
      <c r="C2319" s="106">
        <v>3817</v>
      </c>
      <c r="D2319" s="106" t="s">
        <v>2195</v>
      </c>
      <c r="E2319" s="150">
        <v>558.1</v>
      </c>
      <c r="F2319" s="150">
        <v>0</v>
      </c>
      <c r="G2319" s="150">
        <v>0</v>
      </c>
      <c r="H2319" s="150">
        <v>0</v>
      </c>
      <c r="I2319" s="208">
        <f t="shared" si="38"/>
        <v>558.1</v>
      </c>
      <c r="J2319" s="163" t="str">
        <f>VLOOKUP($C2319,'CEDARS School FRPL'!$C$4:$F$2348,4,FALSE)</f>
        <v>Yes</v>
      </c>
      <c r="M2319" s="141">
        <f>VLOOKUP($C2319,'CEDARS School FRPL'!$C$4:$F$2348,3,FALSE)</f>
        <v>0.88260000000000005</v>
      </c>
      <c r="O2319" s="199"/>
      <c r="P2319" s="200"/>
    </row>
    <row r="2320" spans="1:16">
      <c r="A2320" s="112" t="s">
        <v>2566</v>
      </c>
      <c r="B2320" s="112" t="s">
        <v>3126</v>
      </c>
      <c r="C2320" s="106">
        <v>2899</v>
      </c>
      <c r="D2320" s="106" t="s">
        <v>2187</v>
      </c>
      <c r="E2320" s="150">
        <v>558.20000000000005</v>
      </c>
      <c r="F2320" s="150">
        <v>0</v>
      </c>
      <c r="G2320" s="150">
        <v>0</v>
      </c>
      <c r="H2320" s="150">
        <v>0</v>
      </c>
      <c r="I2320" s="208">
        <f t="shared" si="38"/>
        <v>558.20000000000005</v>
      </c>
      <c r="J2320" s="163" t="str">
        <f>VLOOKUP($C2320,'CEDARS School FRPL'!$C$4:$F$2348,4,FALSE)</f>
        <v>Yes</v>
      </c>
      <c r="M2320" s="141">
        <f>VLOOKUP($C2320,'CEDARS School FRPL'!$C$4:$F$2348,3,FALSE)</f>
        <v>0.73829999999999996</v>
      </c>
      <c r="O2320" s="199"/>
      <c r="P2320" s="200"/>
    </row>
    <row r="2321" spans="1:16">
      <c r="A2321" s="112" t="s">
        <v>2566</v>
      </c>
      <c r="B2321" s="112" t="s">
        <v>3126</v>
      </c>
      <c r="C2321" s="106">
        <v>2177</v>
      </c>
      <c r="D2321" s="106" t="s">
        <v>2182</v>
      </c>
      <c r="E2321" s="150">
        <v>430</v>
      </c>
      <c r="F2321" s="150">
        <v>0</v>
      </c>
      <c r="G2321" s="150">
        <v>0</v>
      </c>
      <c r="H2321" s="150">
        <v>0</v>
      </c>
      <c r="I2321" s="208">
        <f t="shared" si="38"/>
        <v>430</v>
      </c>
      <c r="J2321" s="163" t="str">
        <f>VLOOKUP($C2321,'CEDARS School FRPL'!$C$4:$F$2348,4,FALSE)</f>
        <v>Yes</v>
      </c>
      <c r="M2321" s="141">
        <f>VLOOKUP($C2321,'CEDARS School FRPL'!$C$4:$F$2348,3,FALSE)</f>
        <v>0.82720000000000005</v>
      </c>
      <c r="O2321" s="199"/>
      <c r="P2321" s="200"/>
    </row>
    <row r="2322" spans="1:16">
      <c r="A2322" s="112" t="s">
        <v>2566</v>
      </c>
      <c r="B2322" s="112" t="s">
        <v>3126</v>
      </c>
      <c r="C2322" s="106">
        <v>2819</v>
      </c>
      <c r="D2322" s="106" t="s">
        <v>2186</v>
      </c>
      <c r="E2322" s="150">
        <v>449.48</v>
      </c>
      <c r="F2322" s="150">
        <v>0</v>
      </c>
      <c r="G2322" s="150">
        <v>0</v>
      </c>
      <c r="H2322" s="150">
        <v>0</v>
      </c>
      <c r="I2322" s="208">
        <f t="shared" si="38"/>
        <v>449.48</v>
      </c>
      <c r="J2322" s="163" t="str">
        <f>VLOOKUP($C2322,'CEDARS School FRPL'!$C$4:$F$2348,4,FALSE)</f>
        <v>Yes</v>
      </c>
      <c r="M2322" s="141">
        <f>VLOOKUP($C2322,'CEDARS School FRPL'!$C$4:$F$2348,3,FALSE)</f>
        <v>0.60109999999999997</v>
      </c>
      <c r="O2322" s="199"/>
      <c r="P2322" s="200"/>
    </row>
    <row r="2323" spans="1:16">
      <c r="A2323" s="112" t="s">
        <v>2566</v>
      </c>
      <c r="B2323" s="112" t="s">
        <v>3126</v>
      </c>
      <c r="C2323" s="106">
        <v>2433</v>
      </c>
      <c r="D2323" s="106" t="s">
        <v>1805</v>
      </c>
      <c r="E2323" s="150">
        <v>575.4</v>
      </c>
      <c r="F2323" s="150">
        <v>0</v>
      </c>
      <c r="G2323" s="150">
        <v>0</v>
      </c>
      <c r="H2323" s="150">
        <v>0</v>
      </c>
      <c r="I2323" s="208">
        <f t="shared" si="38"/>
        <v>575.4</v>
      </c>
      <c r="J2323" s="163" t="str">
        <f>VLOOKUP($C2323,'CEDARS School FRPL'!$C$4:$F$2348,4,FALSE)</f>
        <v>Yes</v>
      </c>
      <c r="M2323" s="141">
        <f>VLOOKUP($C2323,'CEDARS School FRPL'!$C$4:$F$2348,3,FALSE)</f>
        <v>0.84019999999999995</v>
      </c>
      <c r="O2323" s="199"/>
      <c r="P2323" s="200"/>
    </row>
    <row r="2324" spans="1:16">
      <c r="A2324" s="112" t="s">
        <v>2566</v>
      </c>
      <c r="B2324" s="112" t="s">
        <v>3126</v>
      </c>
      <c r="C2324" s="213">
        <v>5264</v>
      </c>
      <c r="D2324" s="106" t="s">
        <v>3385</v>
      </c>
      <c r="E2324" s="150">
        <v>0</v>
      </c>
      <c r="F2324" s="150">
        <v>0.67</v>
      </c>
      <c r="G2324" s="150">
        <v>0</v>
      </c>
      <c r="H2324" s="150">
        <v>0</v>
      </c>
      <c r="I2324" s="208">
        <f t="shared" si="38"/>
        <v>0.67</v>
      </c>
      <c r="J2324" s="163" t="str">
        <f>VLOOKUP($C2324,'CEDARS School FRPL'!$C$4:$F$2348,4,FALSE)</f>
        <v>No</v>
      </c>
      <c r="M2324" s="141">
        <f>VLOOKUP($C2324,'CEDARS School FRPL'!$C$4:$F$2348,3,FALSE)</f>
        <v>0</v>
      </c>
      <c r="N2324" s="141" t="s">
        <v>3345</v>
      </c>
      <c r="O2324" s="199"/>
      <c r="P2324" s="200"/>
    </row>
    <row r="2325" spans="1:16">
      <c r="A2325" s="112" t="s">
        <v>2566</v>
      </c>
      <c r="B2325" s="112" t="s">
        <v>3126</v>
      </c>
      <c r="C2325" s="106">
        <v>3264</v>
      </c>
      <c r="D2325" s="106" t="s">
        <v>2191</v>
      </c>
      <c r="E2325" s="150">
        <v>485.4</v>
      </c>
      <c r="F2325" s="150">
        <v>0</v>
      </c>
      <c r="G2325" s="150">
        <v>0</v>
      </c>
      <c r="H2325" s="150">
        <v>0</v>
      </c>
      <c r="I2325" s="208">
        <f t="shared" si="38"/>
        <v>485.4</v>
      </c>
      <c r="J2325" s="163" t="str">
        <f>VLOOKUP($C2325,'CEDARS School FRPL'!$C$4:$F$2348,4,FALSE)</f>
        <v>Yes</v>
      </c>
      <c r="M2325" s="141">
        <f>VLOOKUP($C2325,'CEDARS School FRPL'!$C$4:$F$2348,3,FALSE)</f>
        <v>0.76570000000000005</v>
      </c>
      <c r="O2325" s="199"/>
      <c r="P2325" s="200"/>
    </row>
    <row r="2326" spans="1:16">
      <c r="A2326" s="112" t="s">
        <v>2566</v>
      </c>
      <c r="B2326" s="112" t="s">
        <v>3126</v>
      </c>
      <c r="C2326" s="106">
        <v>2529</v>
      </c>
      <c r="D2326" s="106" t="s">
        <v>144</v>
      </c>
      <c r="E2326" s="150">
        <v>464.9</v>
      </c>
      <c r="F2326" s="150">
        <v>0</v>
      </c>
      <c r="G2326" s="150">
        <v>0</v>
      </c>
      <c r="H2326" s="150">
        <v>0</v>
      </c>
      <c r="I2326" s="208">
        <f t="shared" si="38"/>
        <v>464.9</v>
      </c>
      <c r="J2326" s="163" t="str">
        <f>VLOOKUP($C2326,'CEDARS School FRPL'!$C$4:$F$2348,4,FALSE)</f>
        <v>Yes</v>
      </c>
      <c r="M2326" s="141">
        <f>VLOOKUP($C2326,'CEDARS School FRPL'!$C$4:$F$2348,3,FALSE)</f>
        <v>0.77449999999999997</v>
      </c>
      <c r="O2326" s="199"/>
      <c r="P2326" s="200"/>
    </row>
    <row r="2327" spans="1:16">
      <c r="A2327" s="112" t="s">
        <v>2566</v>
      </c>
      <c r="B2327" s="112" t="s">
        <v>3126</v>
      </c>
      <c r="C2327" s="106">
        <v>4093</v>
      </c>
      <c r="D2327" s="106" t="s">
        <v>2196</v>
      </c>
      <c r="E2327" s="150">
        <v>264.82</v>
      </c>
      <c r="F2327" s="150">
        <v>0</v>
      </c>
      <c r="G2327" s="150">
        <v>0</v>
      </c>
      <c r="H2327" s="150">
        <v>0</v>
      </c>
      <c r="I2327" s="208">
        <f t="shared" si="38"/>
        <v>264.82</v>
      </c>
      <c r="J2327" s="163" t="str">
        <f>VLOOKUP($C2327,'CEDARS School FRPL'!$C$4:$F$2348,4,FALSE)</f>
        <v>Yes</v>
      </c>
      <c r="M2327" s="141">
        <f>VLOOKUP($C2327,'CEDARS School FRPL'!$C$4:$F$2348,3,FALSE)</f>
        <v>0.89459999999999995</v>
      </c>
      <c r="O2327" s="199"/>
      <c r="P2327" s="200"/>
    </row>
    <row r="2328" spans="1:16">
      <c r="A2328" s="112" t="s">
        <v>2566</v>
      </c>
      <c r="B2328" s="112" t="s">
        <v>3126</v>
      </c>
      <c r="C2328" s="106">
        <v>2314</v>
      </c>
      <c r="D2328" s="106" t="s">
        <v>634</v>
      </c>
      <c r="E2328" s="150">
        <v>863.2</v>
      </c>
      <c r="F2328" s="150">
        <v>0</v>
      </c>
      <c r="G2328" s="150">
        <v>0</v>
      </c>
      <c r="H2328" s="150">
        <v>0</v>
      </c>
      <c r="I2328" s="208">
        <f t="shared" si="38"/>
        <v>863.2</v>
      </c>
      <c r="J2328" s="163" t="str">
        <f>VLOOKUP($C2328,'CEDARS School FRPL'!$C$4:$F$2348,4,FALSE)</f>
        <v>Yes</v>
      </c>
      <c r="M2328" s="141">
        <f>VLOOKUP($C2328,'CEDARS School FRPL'!$C$4:$F$2348,3,FALSE)</f>
        <v>0.91510000000000002</v>
      </c>
      <c r="O2328" s="199"/>
      <c r="P2328" s="200"/>
    </row>
    <row r="2329" spans="1:16">
      <c r="A2329" s="112" t="s">
        <v>2566</v>
      </c>
      <c r="B2329" s="112" t="s">
        <v>3126</v>
      </c>
      <c r="C2329" s="106">
        <v>3312</v>
      </c>
      <c r="D2329" s="106" t="s">
        <v>2192</v>
      </c>
      <c r="E2329" s="150">
        <v>435.2</v>
      </c>
      <c r="F2329" s="150">
        <v>0</v>
      </c>
      <c r="G2329" s="150">
        <v>0</v>
      </c>
      <c r="H2329" s="150">
        <v>0</v>
      </c>
      <c r="I2329" s="208">
        <f t="shared" si="38"/>
        <v>435.2</v>
      </c>
      <c r="J2329" s="163" t="str">
        <f>VLOOKUP($C2329,'CEDARS School FRPL'!$C$4:$F$2348,4,FALSE)</f>
        <v>Yes</v>
      </c>
      <c r="M2329" s="141">
        <f>VLOOKUP($C2329,'CEDARS School FRPL'!$C$4:$F$2348,3,FALSE)</f>
        <v>0.64600000000000002</v>
      </c>
      <c r="O2329" s="199"/>
      <c r="P2329" s="200"/>
    </row>
    <row r="2330" spans="1:16">
      <c r="A2330" s="112" t="s">
        <v>2566</v>
      </c>
      <c r="B2330" s="112" t="s">
        <v>3126</v>
      </c>
      <c r="C2330" s="106">
        <v>3368</v>
      </c>
      <c r="D2330" s="106" t="s">
        <v>2193</v>
      </c>
      <c r="E2330" s="150">
        <v>904.14</v>
      </c>
      <c r="F2330" s="150">
        <v>0</v>
      </c>
      <c r="G2330" s="150">
        <v>0</v>
      </c>
      <c r="H2330" s="150">
        <v>0</v>
      </c>
      <c r="I2330" s="208">
        <f t="shared" si="38"/>
        <v>904.14</v>
      </c>
      <c r="J2330" s="163" t="str">
        <f>VLOOKUP($C2330,'CEDARS School FRPL'!$C$4:$F$2348,4,FALSE)</f>
        <v>Yes</v>
      </c>
      <c r="M2330" s="141">
        <f>VLOOKUP($C2330,'CEDARS School FRPL'!$C$4:$F$2348,3,FALSE)</f>
        <v>0.69789999999999996</v>
      </c>
      <c r="O2330" s="199"/>
      <c r="P2330" s="200"/>
    </row>
    <row r="2331" spans="1:16">
      <c r="A2331" s="112" t="s">
        <v>2566</v>
      </c>
      <c r="B2331" s="112" t="s">
        <v>3126</v>
      </c>
      <c r="C2331" s="106">
        <v>5153</v>
      </c>
      <c r="D2331" s="106" t="s">
        <v>2197</v>
      </c>
      <c r="E2331" s="150">
        <v>191.84</v>
      </c>
      <c r="F2331" s="150">
        <v>5.6300000000000008</v>
      </c>
      <c r="G2331" s="150">
        <v>0</v>
      </c>
      <c r="H2331" s="150">
        <v>0</v>
      </c>
      <c r="I2331" s="208">
        <f t="shared" si="38"/>
        <v>197.47</v>
      </c>
      <c r="J2331" s="163" t="str">
        <f>VLOOKUP($C2331,'CEDARS School FRPL'!$C$4:$F$2348,4,FALSE)</f>
        <v>Yes</v>
      </c>
      <c r="M2331" s="141">
        <f>VLOOKUP($C2331,'CEDARS School FRPL'!$C$4:$F$2348,3,FALSE)</f>
        <v>0.63100000000000001</v>
      </c>
      <c r="O2331" s="199"/>
      <c r="P2331" s="200"/>
    </row>
    <row r="2332" spans="1:16">
      <c r="A2332" s="112" t="s">
        <v>2566</v>
      </c>
      <c r="B2332" s="112" t="s">
        <v>3126</v>
      </c>
      <c r="C2332" s="106">
        <v>5355</v>
      </c>
      <c r="D2332" s="106" t="s">
        <v>2199</v>
      </c>
      <c r="E2332" s="150">
        <v>0</v>
      </c>
      <c r="F2332" s="150">
        <v>7.0000000000000007E-2</v>
      </c>
      <c r="G2332" s="150">
        <v>56.44</v>
      </c>
      <c r="H2332" s="150">
        <v>0</v>
      </c>
      <c r="I2332" s="208">
        <f t="shared" si="38"/>
        <v>56.51</v>
      </c>
      <c r="J2332" s="163" t="str">
        <f>VLOOKUP($C2332,'CEDARS School FRPL'!$C$4:$F$2348,4,FALSE)</f>
        <v>Yes</v>
      </c>
      <c r="M2332" s="141">
        <f>VLOOKUP($C2332,'CEDARS School FRPL'!$C$4:$F$2348,3,FALSE)</f>
        <v>0.80489999999999995</v>
      </c>
      <c r="O2332" s="199"/>
      <c r="P2332" s="200"/>
    </row>
    <row r="2333" spans="1:16">
      <c r="A2333" s="112" t="s">
        <v>2566</v>
      </c>
      <c r="B2333" s="112" t="s">
        <v>3126</v>
      </c>
      <c r="C2333" s="106">
        <v>5224</v>
      </c>
      <c r="D2333" s="106" t="s">
        <v>2198</v>
      </c>
      <c r="E2333" s="150">
        <v>23.66</v>
      </c>
      <c r="F2333" s="150">
        <v>0</v>
      </c>
      <c r="G2333" s="150">
        <v>0</v>
      </c>
      <c r="H2333" s="150">
        <v>0</v>
      </c>
      <c r="I2333" s="208">
        <f t="shared" si="38"/>
        <v>23.66</v>
      </c>
      <c r="J2333" s="163" t="str">
        <f>VLOOKUP($C2333,'CEDARS School FRPL'!$C$4:$F$2348,4,FALSE)</f>
        <v>Yes</v>
      </c>
      <c r="M2333" s="141">
        <f>VLOOKUP($C2333,'CEDARS School FRPL'!$C$4:$F$2348,3,FALSE)</f>
        <v>0.71389999999999998</v>
      </c>
      <c r="O2333" s="199"/>
      <c r="P2333" s="200"/>
    </row>
    <row r="2334" spans="1:16">
      <c r="A2334" s="211" t="s">
        <v>2566</v>
      </c>
      <c r="B2334" s="201" t="s">
        <v>3126</v>
      </c>
      <c r="C2334" s="212">
        <v>4020</v>
      </c>
      <c r="D2334" s="106" t="s">
        <v>3377</v>
      </c>
      <c r="E2334" s="150">
        <v>432.87</v>
      </c>
      <c r="F2334" s="150">
        <v>0</v>
      </c>
      <c r="G2334" s="150">
        <v>0</v>
      </c>
      <c r="H2334" s="150">
        <v>0</v>
      </c>
      <c r="I2334" s="208">
        <f t="shared" si="38"/>
        <v>432.87</v>
      </c>
      <c r="J2334" s="163" t="str">
        <f>VLOOKUP($C2334,'CEDARS School FRPL'!$C$4:$F$2348,4,FALSE)</f>
        <v>No</v>
      </c>
      <c r="M2334" s="141">
        <f>VLOOKUP($C2334,'CEDARS School FRPL'!$C$4:$F$2348,3,FALSE)</f>
        <v>0</v>
      </c>
      <c r="N2334" s="141" t="s">
        <v>3345</v>
      </c>
      <c r="O2334" s="199"/>
      <c r="P2334" s="200"/>
    </row>
    <row r="2335" spans="1:16">
      <c r="A2335" s="112" t="s">
        <v>2526</v>
      </c>
      <c r="B2335" s="112" t="s">
        <v>3127</v>
      </c>
      <c r="C2335" s="106">
        <v>4346</v>
      </c>
      <c r="D2335" s="106" t="s">
        <v>1979</v>
      </c>
      <c r="E2335" s="150">
        <v>456.74</v>
      </c>
      <c r="F2335" s="150">
        <v>0</v>
      </c>
      <c r="G2335" s="150">
        <v>0</v>
      </c>
      <c r="H2335" s="150">
        <v>0</v>
      </c>
      <c r="I2335" s="208">
        <f t="shared" si="38"/>
        <v>456.74</v>
      </c>
      <c r="J2335" s="163" t="str">
        <f>VLOOKUP($C2335,'CEDARS School FRPL'!$C$4:$F$2348,4,FALSE)</f>
        <v>Yes</v>
      </c>
      <c r="M2335" s="141">
        <f>VLOOKUP($C2335,'CEDARS School FRPL'!$C$4:$F$2348,3,FALSE)</f>
        <v>0.59199999999999997</v>
      </c>
      <c r="O2335" s="199"/>
      <c r="P2335" s="200"/>
    </row>
    <row r="2336" spans="1:16">
      <c r="A2336" s="112" t="s">
        <v>2526</v>
      </c>
      <c r="B2336" s="112" t="s">
        <v>3127</v>
      </c>
      <c r="C2336" s="106">
        <v>5018</v>
      </c>
      <c r="D2336" s="106" t="s">
        <v>1981</v>
      </c>
      <c r="E2336" s="150">
        <v>286.22000000000003</v>
      </c>
      <c r="F2336" s="150">
        <v>0</v>
      </c>
      <c r="G2336" s="150">
        <v>0</v>
      </c>
      <c r="H2336" s="150">
        <v>0</v>
      </c>
      <c r="I2336" s="208">
        <f t="shared" si="38"/>
        <v>286.22000000000003</v>
      </c>
      <c r="J2336" s="163" t="str">
        <f>VLOOKUP($C2336,'CEDARS School FRPL'!$C$4:$F$2348,4,FALSE)</f>
        <v>No</v>
      </c>
      <c r="M2336" s="141">
        <f>VLOOKUP($C2336,'CEDARS School FRPL'!$C$4:$F$2348,3,FALSE)</f>
        <v>0.44159999999999999</v>
      </c>
      <c r="O2336" s="199"/>
      <c r="P2336" s="200"/>
    </row>
    <row r="2337" spans="1:16">
      <c r="A2337" s="112" t="s">
        <v>2526</v>
      </c>
      <c r="B2337" s="112" t="s">
        <v>3127</v>
      </c>
      <c r="C2337" s="106">
        <v>2260</v>
      </c>
      <c r="D2337" s="106" t="s">
        <v>1974</v>
      </c>
      <c r="E2337" s="150">
        <v>356.68</v>
      </c>
      <c r="F2337" s="150">
        <v>0</v>
      </c>
      <c r="G2337" s="150">
        <v>0</v>
      </c>
      <c r="H2337" s="150">
        <v>0</v>
      </c>
      <c r="I2337" s="208">
        <f t="shared" si="38"/>
        <v>356.68</v>
      </c>
      <c r="J2337" s="163" t="str">
        <f>VLOOKUP($C2337,'CEDARS School FRPL'!$C$4:$F$2348,4,FALSE)</f>
        <v>No</v>
      </c>
      <c r="M2337" s="141">
        <f>VLOOKUP($C2337,'CEDARS School FRPL'!$C$4:$F$2348,3,FALSE)</f>
        <v>0.48299999999999998</v>
      </c>
      <c r="O2337" s="199"/>
      <c r="P2337" s="200"/>
    </row>
    <row r="2338" spans="1:16">
      <c r="A2338" s="112" t="s">
        <v>2526</v>
      </c>
      <c r="B2338" s="112" t="s">
        <v>3127</v>
      </c>
      <c r="C2338" s="106">
        <v>4451</v>
      </c>
      <c r="D2338" s="106" t="s">
        <v>1980</v>
      </c>
      <c r="E2338" s="150">
        <v>365.52</v>
      </c>
      <c r="F2338" s="150">
        <v>0</v>
      </c>
      <c r="G2338" s="150">
        <v>0</v>
      </c>
      <c r="H2338" s="150">
        <v>0</v>
      </c>
      <c r="I2338" s="208">
        <f t="shared" si="38"/>
        <v>365.52</v>
      </c>
      <c r="J2338" s="163" t="str">
        <f>VLOOKUP($C2338,'CEDARS School FRPL'!$C$4:$F$2348,4,FALSE)</f>
        <v>No</v>
      </c>
      <c r="M2338" s="141">
        <f>VLOOKUP($C2338,'CEDARS School FRPL'!$C$4:$F$2348,3,FALSE)</f>
        <v>0.43009999999999998</v>
      </c>
      <c r="O2338" s="199"/>
      <c r="P2338" s="200"/>
    </row>
    <row r="2339" spans="1:16">
      <c r="A2339" s="112" t="s">
        <v>2526</v>
      </c>
      <c r="B2339" s="112" t="s">
        <v>3127</v>
      </c>
      <c r="C2339" s="106">
        <v>5052</v>
      </c>
      <c r="D2339" s="106" t="s">
        <v>1982</v>
      </c>
      <c r="E2339" s="150">
        <v>637.69000000000005</v>
      </c>
      <c r="F2339" s="150">
        <v>0</v>
      </c>
      <c r="G2339" s="150">
        <v>0</v>
      </c>
      <c r="H2339" s="150">
        <v>0</v>
      </c>
      <c r="I2339" s="208">
        <f t="shared" si="38"/>
        <v>637.69000000000005</v>
      </c>
      <c r="J2339" s="163" t="str">
        <f>VLOOKUP($C2339,'CEDARS School FRPL'!$C$4:$F$2348,4,FALSE)</f>
        <v>No</v>
      </c>
      <c r="M2339" s="141">
        <f>VLOOKUP($C2339,'CEDARS School FRPL'!$C$4:$F$2348,3,FALSE)</f>
        <v>0.42549999999999999</v>
      </c>
      <c r="O2339" s="199"/>
      <c r="P2339" s="200"/>
    </row>
    <row r="2340" spans="1:16">
      <c r="A2340" s="112" t="s">
        <v>2526</v>
      </c>
      <c r="B2340" s="112" t="s">
        <v>3127</v>
      </c>
      <c r="C2340" s="106">
        <v>3848</v>
      </c>
      <c r="D2340" s="106" t="s">
        <v>1977</v>
      </c>
      <c r="E2340" s="150">
        <v>519.77</v>
      </c>
      <c r="F2340" s="150">
        <v>0</v>
      </c>
      <c r="G2340" s="150">
        <v>0</v>
      </c>
      <c r="H2340" s="150">
        <v>0</v>
      </c>
      <c r="I2340" s="208">
        <f t="shared" si="38"/>
        <v>519.77</v>
      </c>
      <c r="J2340" s="163" t="str">
        <f>VLOOKUP($C2340,'CEDARS School FRPL'!$C$4:$F$2348,4,FALSE)</f>
        <v>No</v>
      </c>
      <c r="M2340" s="141">
        <f>VLOOKUP($C2340,'CEDARS School FRPL'!$C$4:$F$2348,3,FALSE)</f>
        <v>0.41399999999999998</v>
      </c>
      <c r="O2340" s="199"/>
      <c r="P2340" s="200"/>
    </row>
    <row r="2341" spans="1:16">
      <c r="A2341" s="112" t="s">
        <v>2526</v>
      </c>
      <c r="B2341" s="112" t="s">
        <v>3127</v>
      </c>
      <c r="C2341" s="106">
        <v>1627</v>
      </c>
      <c r="D2341" s="106" t="s">
        <v>1973</v>
      </c>
      <c r="E2341" s="150">
        <v>81.150000000000006</v>
      </c>
      <c r="F2341" s="150">
        <v>0.93</v>
      </c>
      <c r="G2341" s="150">
        <v>21.68</v>
      </c>
      <c r="H2341" s="150">
        <v>0</v>
      </c>
      <c r="I2341" s="208">
        <f t="shared" si="38"/>
        <v>103.76000000000002</v>
      </c>
      <c r="J2341" s="163" t="str">
        <f>VLOOKUP($C2341,'CEDARS School FRPL'!$C$4:$F$2348,4,FALSE)</f>
        <v>Yes</v>
      </c>
      <c r="M2341" s="141">
        <f>VLOOKUP($C2341,'CEDARS School FRPL'!$C$4:$F$2348,3,FALSE)</f>
        <v>0.53949999999999998</v>
      </c>
      <c r="O2341" s="199"/>
      <c r="P2341" s="200"/>
    </row>
    <row r="2342" spans="1:16">
      <c r="A2342" s="112" t="s">
        <v>2526</v>
      </c>
      <c r="B2342" s="112" t="s">
        <v>3127</v>
      </c>
      <c r="C2342" s="106">
        <v>2633</v>
      </c>
      <c r="D2342" s="106" t="s">
        <v>1976</v>
      </c>
      <c r="E2342" s="150">
        <v>1417.9</v>
      </c>
      <c r="F2342" s="150">
        <v>127.1</v>
      </c>
      <c r="G2342" s="150">
        <v>0</v>
      </c>
      <c r="H2342" s="150">
        <v>0</v>
      </c>
      <c r="I2342" s="208">
        <f t="shared" si="38"/>
        <v>1545</v>
      </c>
      <c r="J2342" s="163" t="str">
        <f>VLOOKUP($C2342,'CEDARS School FRPL'!$C$4:$F$2348,4,FALSE)</f>
        <v>No</v>
      </c>
      <c r="M2342" s="141">
        <f>VLOOKUP($C2342,'CEDARS School FRPL'!$C$4:$F$2348,3,FALSE)</f>
        <v>0.38400000000000001</v>
      </c>
      <c r="O2342" s="199"/>
      <c r="P2342" s="200"/>
    </row>
    <row r="2343" spans="1:16">
      <c r="A2343" s="112" t="s">
        <v>2526</v>
      </c>
      <c r="B2343" s="112" t="s">
        <v>3127</v>
      </c>
      <c r="C2343" s="106">
        <v>2481</v>
      </c>
      <c r="D2343" s="106" t="s">
        <v>1975</v>
      </c>
      <c r="E2343" s="150">
        <v>698.45</v>
      </c>
      <c r="F2343" s="150">
        <v>0</v>
      </c>
      <c r="G2343" s="150">
        <v>0</v>
      </c>
      <c r="H2343" s="150">
        <v>0</v>
      </c>
      <c r="I2343" s="208">
        <f t="shared" si="38"/>
        <v>698.45</v>
      </c>
      <c r="J2343" s="163" t="str">
        <f>VLOOKUP($C2343,'CEDARS School FRPL'!$C$4:$F$2348,4,FALSE)</f>
        <v>No</v>
      </c>
      <c r="M2343" s="141">
        <f>VLOOKUP($C2343,'CEDARS School FRPL'!$C$4:$F$2348,3,FALSE)</f>
        <v>0.48620000000000002</v>
      </c>
      <c r="O2343" s="199"/>
      <c r="P2343" s="200"/>
    </row>
    <row r="2344" spans="1:16">
      <c r="A2344" s="112" t="s">
        <v>2526</v>
      </c>
      <c r="B2344" s="112" t="s">
        <v>3127</v>
      </c>
      <c r="C2344" s="106">
        <v>4224</v>
      </c>
      <c r="D2344" s="106" t="s">
        <v>1978</v>
      </c>
      <c r="E2344" s="150">
        <v>388.49</v>
      </c>
      <c r="F2344" s="150">
        <v>0</v>
      </c>
      <c r="G2344" s="150">
        <v>0</v>
      </c>
      <c r="H2344" s="150">
        <v>0</v>
      </c>
      <c r="I2344" s="208">
        <f t="shared" si="38"/>
        <v>388.49</v>
      </c>
      <c r="J2344" s="163" t="str">
        <f>VLOOKUP($C2344,'CEDARS School FRPL'!$C$4:$F$2348,4,FALSE)</f>
        <v>No</v>
      </c>
      <c r="M2344" s="141">
        <f>VLOOKUP($C2344,'CEDARS School FRPL'!$C$4:$F$2348,3,FALSE)</f>
        <v>0.43580000000000002</v>
      </c>
      <c r="O2344" s="199"/>
      <c r="P2344" s="200"/>
    </row>
    <row r="2345" spans="1:16">
      <c r="A2345" s="112" t="s">
        <v>2575</v>
      </c>
      <c r="B2345" s="112" t="s">
        <v>3128</v>
      </c>
      <c r="C2345" s="106">
        <v>2783</v>
      </c>
      <c r="D2345" s="106" t="s">
        <v>2247</v>
      </c>
      <c r="E2345" s="150">
        <v>321.3</v>
      </c>
      <c r="F2345" s="150">
        <v>0</v>
      </c>
      <c r="G2345" s="150">
        <v>0</v>
      </c>
      <c r="H2345" s="150">
        <v>0</v>
      </c>
      <c r="I2345" s="208">
        <f t="shared" si="38"/>
        <v>321.3</v>
      </c>
      <c r="J2345" s="163" t="str">
        <f>VLOOKUP($C2345,'CEDARS School FRPL'!$C$4:$F$2348,4,FALSE)</f>
        <v>Yes</v>
      </c>
      <c r="M2345" s="141">
        <f>VLOOKUP($C2345,'CEDARS School FRPL'!$C$4:$F$2348,3,FALSE)</f>
        <v>0.60440000000000005</v>
      </c>
      <c r="O2345" s="199"/>
      <c r="P2345" s="200"/>
    </row>
    <row r="2346" spans="1:16">
      <c r="A2346" s="112" t="s">
        <v>2575</v>
      </c>
      <c r="B2346" s="112" t="s">
        <v>3128</v>
      </c>
      <c r="C2346" s="106">
        <v>2240</v>
      </c>
      <c r="D2346" s="106" t="s">
        <v>2246</v>
      </c>
      <c r="E2346" s="150">
        <v>401.93</v>
      </c>
      <c r="F2346" s="150">
        <v>20.059999999999999</v>
      </c>
      <c r="G2346" s="150">
        <v>0</v>
      </c>
      <c r="H2346" s="150">
        <v>0</v>
      </c>
      <c r="I2346" s="208">
        <f t="shared" si="38"/>
        <v>421.99</v>
      </c>
      <c r="J2346" s="163" t="str">
        <f>VLOOKUP($C2346,'CEDARS School FRPL'!$C$4:$F$2348,4,FALSE)</f>
        <v>Yes</v>
      </c>
      <c r="M2346" s="141">
        <f>VLOOKUP($C2346,'CEDARS School FRPL'!$C$4:$F$2348,3,FALSE)</f>
        <v>0.51970000000000005</v>
      </c>
      <c r="O2346" s="199"/>
    </row>
    <row r="2347" spans="1:16">
      <c r="A2347" s="112" t="s">
        <v>2575</v>
      </c>
      <c r="B2347" s="112" t="s">
        <v>3128</v>
      </c>
      <c r="C2347" s="106">
        <v>4221</v>
      </c>
      <c r="D2347" s="106" t="s">
        <v>2248</v>
      </c>
      <c r="E2347" s="150">
        <v>290.2</v>
      </c>
      <c r="F2347" s="150">
        <v>0</v>
      </c>
      <c r="G2347" s="150">
        <v>0</v>
      </c>
      <c r="H2347" s="150">
        <v>0</v>
      </c>
      <c r="I2347" s="208">
        <f t="shared" si="38"/>
        <v>290.2</v>
      </c>
      <c r="J2347" s="163" t="str">
        <f>VLOOKUP($C2347,'CEDARS School FRPL'!$C$4:$F$2348,4,FALSE)</f>
        <v>Yes</v>
      </c>
      <c r="M2347" s="141">
        <f>VLOOKUP($C2347,'CEDARS School FRPL'!$C$4:$F$2348,3,FALSE)</f>
        <v>0.61040000000000005</v>
      </c>
      <c r="O2347" s="199"/>
    </row>
    <row r="2348" spans="1:16">
      <c r="A2348" s="112" t="s">
        <v>2575</v>
      </c>
      <c r="B2348" s="112" t="s">
        <v>3128</v>
      </c>
      <c r="C2348" s="106">
        <v>4481</v>
      </c>
      <c r="D2348" s="106" t="s">
        <v>2249</v>
      </c>
      <c r="E2348" s="150">
        <v>190.59</v>
      </c>
      <c r="F2348" s="150">
        <v>0</v>
      </c>
      <c r="G2348" s="150">
        <v>0</v>
      </c>
      <c r="H2348" s="150">
        <v>0</v>
      </c>
      <c r="I2348" s="208">
        <f t="shared" si="38"/>
        <v>190.59</v>
      </c>
      <c r="J2348" s="163" t="str">
        <f>VLOOKUP($C2348,'CEDARS School FRPL'!$C$4:$F$2348,4,FALSE)</f>
        <v>Yes</v>
      </c>
      <c r="M2348" s="141">
        <f>VLOOKUP($C2348,'CEDARS School FRPL'!$C$4:$F$2348,3,FALSE)</f>
        <v>0.60429999999999995</v>
      </c>
      <c r="O2348" s="199"/>
    </row>
    <row r="2349" spans="1:16">
      <c r="A2349" s="63"/>
      <c r="B2349" s="63"/>
      <c r="C2349" s="63"/>
      <c r="D2349" s="63"/>
      <c r="E2349" s="63"/>
      <c r="F2349" s="63"/>
      <c r="G2349" s="63"/>
      <c r="H2349" s="63"/>
      <c r="I2349" s="63"/>
    </row>
    <row r="2350" spans="1:16">
      <c r="A2350" s="63"/>
      <c r="B2350" s="63"/>
      <c r="C2350" s="63"/>
      <c r="D2350" s="63"/>
      <c r="E2350" s="63"/>
      <c r="F2350" s="63"/>
      <c r="G2350" s="63"/>
      <c r="H2350" s="63"/>
      <c r="I2350" s="63"/>
    </row>
    <row r="2351" spans="1:16">
      <c r="A2351" s="63"/>
      <c r="B2351" s="63"/>
      <c r="C2351" s="63"/>
      <c r="D2351" s="63"/>
      <c r="E2351" s="63"/>
      <c r="F2351" s="63"/>
      <c r="G2351" s="63"/>
      <c r="H2351" s="63"/>
      <c r="I2351" s="63"/>
    </row>
    <row r="2352" spans="1:16">
      <c r="A2352" s="63"/>
      <c r="B2352" s="63"/>
      <c r="C2352" s="63"/>
      <c r="D2352" s="63"/>
      <c r="E2352" s="63"/>
      <c r="F2352" s="63"/>
      <c r="G2352" s="63"/>
      <c r="H2352" s="63"/>
      <c r="I2352" s="63"/>
    </row>
    <row r="2353" spans="1:9">
      <c r="A2353" s="63"/>
      <c r="B2353" s="63"/>
      <c r="C2353" s="63"/>
      <c r="D2353" s="63"/>
      <c r="E2353" s="63"/>
      <c r="F2353" s="63"/>
      <c r="G2353" s="63"/>
      <c r="H2353" s="63"/>
      <c r="I2353" s="63"/>
    </row>
    <row r="2354" spans="1:9">
      <c r="A2354" s="63"/>
      <c r="B2354" s="63"/>
      <c r="C2354" s="63"/>
      <c r="D2354" s="63"/>
      <c r="E2354" s="63"/>
      <c r="F2354" s="63"/>
      <c r="G2354" s="63"/>
      <c r="H2354" s="63"/>
      <c r="I2354" s="63"/>
    </row>
    <row r="2355" spans="1:9">
      <c r="A2355" s="63"/>
      <c r="B2355" s="63"/>
      <c r="C2355" s="63"/>
      <c r="D2355" s="63"/>
      <c r="E2355" s="63"/>
      <c r="F2355" s="63"/>
      <c r="G2355" s="63"/>
      <c r="H2355" s="63"/>
      <c r="I2355" s="63"/>
    </row>
  </sheetData>
  <autoFilter ref="A3:O2348" xr:uid="{CDEED692-555F-4B3C-ACB2-190B27468778}">
    <sortState xmlns:xlrd2="http://schemas.microsoft.com/office/spreadsheetml/2017/richdata2" ref="A4:O2348">
      <sortCondition ref="B3"/>
    </sortState>
  </autoFilter>
  <sortState xmlns:xlrd2="http://schemas.microsoft.com/office/spreadsheetml/2017/richdata2" ref="A4:N2334">
    <sortCondition ref="B4:B2334"/>
    <sortCondition ref="D4:D2334"/>
  </sortState>
  <conditionalFormatting sqref="J2:J1048576">
    <cfRule type="containsText" dxfId="25" priority="4" operator="containsText" text="No">
      <formula>NOT(ISERROR(SEARCH("No",J2)))</formula>
    </cfRule>
  </conditionalFormatting>
  <conditionalFormatting sqref="C4:C2309">
    <cfRule type="duplicateValues" dxfId="24" priority="1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A323"/>
  <sheetViews>
    <sheetView zoomScale="90" zoomScaleNormal="90" workbookViewId="0">
      <pane xSplit="2" ySplit="4" topLeftCell="C5" activePane="bottomRight" state="frozen"/>
      <selection pane="topRight" activeCell="C1" sqref="C1"/>
      <selection pane="bottomLeft" activeCell="A4" sqref="A4"/>
      <selection pane="bottomRight" activeCell="B5" sqref="B5"/>
    </sheetView>
  </sheetViews>
  <sheetFormatPr defaultRowHeight="14.4"/>
  <cols>
    <col min="1" max="1" width="9.109375" style="34"/>
    <col min="2" max="2" width="53.33203125" style="34" bestFit="1" customWidth="1"/>
    <col min="3" max="3" width="30.33203125" customWidth="1"/>
    <col min="4" max="4" width="14.77734375" customWidth="1"/>
    <col min="5" max="5" width="9.109375" customWidth="1"/>
    <col min="6" max="6" width="9.109375" style="63" customWidth="1"/>
    <col min="9" max="9" width="12.109375" bestFit="1" customWidth="1"/>
    <col min="12" max="12" width="10.109375" customWidth="1"/>
    <col min="14" max="14" width="10.6640625" bestFit="1" customWidth="1"/>
    <col min="18" max="18" width="9.88671875" bestFit="1" customWidth="1"/>
    <col min="19" max="19" width="13.6640625" bestFit="1" customWidth="1"/>
    <col min="23" max="23" width="9.88671875" bestFit="1" customWidth="1"/>
    <col min="24" max="26" width="9.88671875" style="63" customWidth="1"/>
    <col min="27" max="27" width="11.33203125" bestFit="1" customWidth="1"/>
  </cols>
  <sheetData>
    <row r="1" spans="1:27">
      <c r="A1" s="34">
        <f>COLUMN(A1)</f>
        <v>1</v>
      </c>
      <c r="B1" s="34">
        <f t="shared" ref="B1:AA1" si="0">COLUMN(B1)</f>
        <v>2</v>
      </c>
      <c r="C1" s="34">
        <f t="shared" si="0"/>
        <v>3</v>
      </c>
      <c r="D1" s="34">
        <f t="shared" si="0"/>
        <v>4</v>
      </c>
      <c r="E1" s="34">
        <f t="shared" si="0"/>
        <v>5</v>
      </c>
      <c r="F1" s="66">
        <f t="shared" si="0"/>
        <v>6</v>
      </c>
      <c r="G1" s="34">
        <f t="shared" si="0"/>
        <v>7</v>
      </c>
      <c r="H1" s="34">
        <f t="shared" si="0"/>
        <v>8</v>
      </c>
      <c r="I1" s="34">
        <f t="shared" si="0"/>
        <v>9</v>
      </c>
      <c r="J1" s="34">
        <f t="shared" si="0"/>
        <v>10</v>
      </c>
      <c r="K1" s="34">
        <f t="shared" si="0"/>
        <v>11</v>
      </c>
      <c r="L1" s="34">
        <f t="shared" si="0"/>
        <v>12</v>
      </c>
      <c r="M1" s="34">
        <f t="shared" si="0"/>
        <v>13</v>
      </c>
      <c r="N1" s="34">
        <f t="shared" si="0"/>
        <v>14</v>
      </c>
      <c r="O1" s="34">
        <f t="shared" si="0"/>
        <v>15</v>
      </c>
      <c r="P1" s="34">
        <f t="shared" si="0"/>
        <v>16</v>
      </c>
      <c r="Q1" s="34">
        <f t="shared" si="0"/>
        <v>17</v>
      </c>
      <c r="R1" s="34">
        <f t="shared" si="0"/>
        <v>18</v>
      </c>
      <c r="S1" s="34">
        <f t="shared" si="0"/>
        <v>19</v>
      </c>
      <c r="T1" s="34">
        <f t="shared" si="0"/>
        <v>20</v>
      </c>
      <c r="U1" s="34">
        <f t="shared" si="0"/>
        <v>21</v>
      </c>
      <c r="V1" s="34">
        <f t="shared" si="0"/>
        <v>22</v>
      </c>
      <c r="W1" s="34">
        <f t="shared" si="0"/>
        <v>23</v>
      </c>
      <c r="X1" s="66"/>
      <c r="Y1" s="66"/>
      <c r="Z1" s="66"/>
      <c r="AA1" s="34">
        <f t="shared" si="0"/>
        <v>27</v>
      </c>
    </row>
    <row r="2" spans="1:27" s="63" customFormat="1">
      <c r="A2" s="66"/>
      <c r="B2" s="66"/>
      <c r="C2" s="176"/>
      <c r="D2" s="175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</row>
    <row r="3" spans="1:27">
      <c r="D3" t="s">
        <v>2705</v>
      </c>
    </row>
    <row r="4" spans="1:27" ht="57">
      <c r="A4" s="34" t="s">
        <v>2732</v>
      </c>
      <c r="B4" s="34" t="s">
        <v>2583</v>
      </c>
      <c r="C4" s="19" t="s">
        <v>3348</v>
      </c>
      <c r="D4" s="15" t="s">
        <v>3389</v>
      </c>
      <c r="E4" s="42" t="s">
        <v>3349</v>
      </c>
      <c r="F4" s="42" t="s">
        <v>3350</v>
      </c>
      <c r="G4" s="43" t="s">
        <v>2711</v>
      </c>
      <c r="H4" s="43" t="s">
        <v>2709</v>
      </c>
      <c r="I4" s="43" t="s">
        <v>2710</v>
      </c>
      <c r="J4" s="43" t="s">
        <v>2592</v>
      </c>
      <c r="K4" s="43" t="s">
        <v>2593</v>
      </c>
      <c r="L4" s="43" t="s">
        <v>2594</v>
      </c>
      <c r="M4" s="43" t="s">
        <v>2595</v>
      </c>
      <c r="N4" s="43" t="s">
        <v>2596</v>
      </c>
      <c r="O4" s="46" t="s">
        <v>2586</v>
      </c>
      <c r="P4" s="16" t="s">
        <v>2584</v>
      </c>
      <c r="Q4" s="16" t="s">
        <v>2585</v>
      </c>
      <c r="R4" s="41" t="s">
        <v>2587</v>
      </c>
      <c r="S4" s="41" t="s">
        <v>2588</v>
      </c>
      <c r="T4" s="17" t="s">
        <v>2589</v>
      </c>
      <c r="U4" s="17" t="s">
        <v>2590</v>
      </c>
      <c r="V4" s="17" t="s">
        <v>2591</v>
      </c>
      <c r="W4" s="41" t="s">
        <v>2606</v>
      </c>
      <c r="X4" s="105" t="s">
        <v>2785</v>
      </c>
      <c r="Y4" s="105" t="s">
        <v>2786</v>
      </c>
      <c r="Z4" s="105" t="s">
        <v>2787</v>
      </c>
      <c r="AA4" s="17" t="s">
        <v>2715</v>
      </c>
    </row>
    <row r="5" spans="1:27">
      <c r="A5" s="165" t="s">
        <v>2338</v>
      </c>
      <c r="B5" s="3" t="s">
        <v>468</v>
      </c>
      <c r="C5" s="104">
        <f>IF(A5=Summary!$B$9,Summary!$F$9,0)</f>
        <v>0</v>
      </c>
      <c r="D5" s="174">
        <f>VLOOKUP(A5,AAFTE!$A:$AA,3,0)</f>
        <v>3094.49</v>
      </c>
      <c r="E5" s="24">
        <f>VLOOKUP($A5,'2021-22 Salary &amp; Benefits'!$A:$I,3,)</f>
        <v>1</v>
      </c>
      <c r="F5" s="24">
        <f>VLOOKUP($A5,'2021-22 Salary &amp; Benefits'!$A:$I,4,)</f>
        <v>1</v>
      </c>
      <c r="G5" s="39">
        <f>VLOOKUP(A5,'CEDARS District FRPL'!$A:$C,3,)</f>
        <v>0.71940000000000004</v>
      </c>
      <c r="H5" s="30">
        <f t="shared" ref="H5:H70" si="1">IF(C5&gt;0,C5,D5)</f>
        <v>3094.49</v>
      </c>
      <c r="I5" s="45">
        <f>H5*G5</f>
        <v>2226.1761059999999</v>
      </c>
      <c r="J5" s="29">
        <v>15</v>
      </c>
      <c r="K5" s="31">
        <f t="shared" ref="K5:K71" si="2">I5/J5</f>
        <v>148.41174039999999</v>
      </c>
      <c r="L5" s="29">
        <v>2.3975</v>
      </c>
      <c r="M5" s="29">
        <v>36</v>
      </c>
      <c r="N5" s="32">
        <f t="shared" ref="N5:N71" si="3">K5*L5*M5</f>
        <v>12809.417313923999</v>
      </c>
      <c r="O5" s="44">
        <f>N5/900</f>
        <v>14.232685904359998</v>
      </c>
      <c r="P5" s="25">
        <f>VLOOKUP(A5,'2021-22 Salary &amp; Benefits'!$A:$I,5,)</f>
        <v>67585</v>
      </c>
      <c r="Q5" s="25">
        <f>VLOOKUP(A5,'2021-22 Salary &amp; Benefits'!$A:$I,6,FALSE)</f>
        <v>68937</v>
      </c>
      <c r="R5" s="26">
        <f>$E5*$P5*$O5</f>
        <v>961916.07684617047</v>
      </c>
      <c r="S5" s="26">
        <f>($Q5*$F5*$O5-$R5)</f>
        <v>19242.591342694708</v>
      </c>
      <c r="T5" s="26">
        <f>'2021-22 Salary &amp; Benefits'!G$6</f>
        <v>11848.32</v>
      </c>
      <c r="U5" s="28">
        <f>'2021-22 Salary &amp; Benefits'!H$6</f>
        <v>0.2271</v>
      </c>
      <c r="V5" s="28">
        <f>'2021-22 Salary &amp; Benefits'!I$6</f>
        <v>0.22070000000000001</v>
      </c>
      <c r="W5" s="26">
        <f>R5*U5+S5*V5+O5*T5</f>
        <v>391331.39801544463</v>
      </c>
      <c r="X5" s="26">
        <f>($Q5*$F5*$O5/180*3)</f>
        <v>16352.644469814419</v>
      </c>
      <c r="Y5" s="26">
        <f>X5*V5</f>
        <v>3609.0286344880424</v>
      </c>
      <c r="Z5" s="26">
        <f>SUM(X5:Y5)</f>
        <v>19961.673104302463</v>
      </c>
      <c r="AA5" s="26">
        <f>SUM(W5,R5:S5,Z5)</f>
        <v>1392451.7393086124</v>
      </c>
    </row>
    <row r="6" spans="1:27">
      <c r="A6" s="165" t="s">
        <v>2408</v>
      </c>
      <c r="B6" s="3" t="s">
        <v>1150</v>
      </c>
      <c r="C6" s="104">
        <f>IF(A6=Summary!$B$9,Summary!$F$9,0)</f>
        <v>0</v>
      </c>
      <c r="D6" s="174">
        <f>VLOOKUP(A6,AAFTE!$A:$AA,3,0)</f>
        <v>593.72</v>
      </c>
      <c r="E6" s="24">
        <f>VLOOKUP($A6,'2021-22 Salary &amp; Benefits'!$A:$I,3,)</f>
        <v>1</v>
      </c>
      <c r="F6" s="24">
        <f>VLOOKUP($A6,'2021-22 Salary &amp; Benefits'!$A:$I,4,)</f>
        <v>1.04</v>
      </c>
      <c r="G6" s="39">
        <f>VLOOKUP(A6,'CEDARS District FRPL'!$A:$C,3,)</f>
        <v>0.27800000000000002</v>
      </c>
      <c r="H6" s="30">
        <f t="shared" si="1"/>
        <v>593.72</v>
      </c>
      <c r="I6" s="45">
        <f t="shared" ref="I6:I71" si="4">H6*G6</f>
        <v>165.05416000000002</v>
      </c>
      <c r="J6" s="29">
        <v>15</v>
      </c>
      <c r="K6" s="31">
        <f t="shared" si="2"/>
        <v>11.003610666666669</v>
      </c>
      <c r="L6" s="29">
        <v>2.3975</v>
      </c>
      <c r="M6" s="29">
        <v>36</v>
      </c>
      <c r="N6" s="32">
        <f t="shared" si="3"/>
        <v>949.72163664000016</v>
      </c>
      <c r="O6" s="44">
        <f t="shared" ref="O6:O71" si="5">N6/900</f>
        <v>1.0552462629333335</v>
      </c>
      <c r="P6" s="25">
        <f>VLOOKUP(A6,'2021-22 Salary &amp; Benefits'!$A:$I,5,)</f>
        <v>67585</v>
      </c>
      <c r="Q6" s="25">
        <f>VLOOKUP(A6,'2021-22 Salary &amp; Benefits'!$A:$I,6,FALSE)</f>
        <v>68937</v>
      </c>
      <c r="R6" s="26">
        <f t="shared" ref="R6:R71" si="6">$E6*$P6*$O6</f>
        <v>71318.818680349345</v>
      </c>
      <c r="S6" s="26">
        <f t="shared" ref="S6:S71" si="7">($Q6*$F6*$O6-$R6)</f>
        <v>4336.5134125992627</v>
      </c>
      <c r="T6" s="26">
        <f>'2021-22 Salary &amp; Benefits'!G$6</f>
        <v>11848.32</v>
      </c>
      <c r="U6" s="28">
        <f>'2021-22 Salary &amp; Benefits'!H$6</f>
        <v>0.2271</v>
      </c>
      <c r="V6" s="28">
        <f>'2021-22 Salary &amp; Benefits'!I$6</f>
        <v>0.22070000000000001</v>
      </c>
      <c r="W6" s="26">
        <f t="shared" ref="W6:W71" si="8">R6*U6+S6*V6+O6*T6</f>
        <v>29656.467634506265</v>
      </c>
      <c r="X6" s="26">
        <f t="shared" ref="X6:X70" si="9">($Q6*$F6*$O6/180*3)</f>
        <v>1260.9222015491434</v>
      </c>
      <c r="Y6" s="26">
        <f t="shared" ref="Y6:Y72" si="10">X6*V6</f>
        <v>278.28552988189597</v>
      </c>
      <c r="Z6" s="26">
        <f t="shared" ref="Z6:Z72" si="11">SUM(X6:Y6)</f>
        <v>1539.2077314310395</v>
      </c>
      <c r="AA6" s="26">
        <f t="shared" ref="AA6:AA72" si="12">SUM(W6,R6:S6,Z6)</f>
        <v>106851.00745888591</v>
      </c>
    </row>
    <row r="7" spans="1:27">
      <c r="A7" s="165" t="s">
        <v>2419</v>
      </c>
      <c r="B7" s="3" t="s">
        <v>1192</v>
      </c>
      <c r="C7" s="104">
        <f>IF(A7=Summary!$B$9,Summary!$F$9,0)</f>
        <v>0</v>
      </c>
      <c r="D7" s="174">
        <f>VLOOKUP(A7,AAFTE!$A:$AA,3,0)</f>
        <v>86.8</v>
      </c>
      <c r="E7" s="24">
        <f>VLOOKUP($A7,'2021-22 Salary &amp; Benefits'!$A:$I,3,)</f>
        <v>1</v>
      </c>
      <c r="F7" s="24">
        <f>VLOOKUP($A7,'2021-22 Salary &amp; Benefits'!$A:$I,4,)</f>
        <v>1.04</v>
      </c>
      <c r="G7" s="39">
        <f>VLOOKUP(A7,'CEDARS District FRPL'!$A:$C,3,)</f>
        <v>0.3644</v>
      </c>
      <c r="H7" s="30">
        <f t="shared" si="1"/>
        <v>86.8</v>
      </c>
      <c r="I7" s="45">
        <f t="shared" si="4"/>
        <v>31.629919999999998</v>
      </c>
      <c r="J7" s="29">
        <v>15</v>
      </c>
      <c r="K7" s="31">
        <f t="shared" si="2"/>
        <v>2.1086613333333331</v>
      </c>
      <c r="L7" s="29">
        <v>2.3975</v>
      </c>
      <c r="M7" s="29">
        <v>36</v>
      </c>
      <c r="N7" s="32">
        <f t="shared" si="3"/>
        <v>181.99855968</v>
      </c>
      <c r="O7" s="44">
        <f t="shared" si="5"/>
        <v>0.20222062186666667</v>
      </c>
      <c r="P7" s="25">
        <f>VLOOKUP(A7,'2021-22 Salary &amp; Benefits'!$A:$I,5,)</f>
        <v>67585</v>
      </c>
      <c r="Q7" s="25">
        <f>VLOOKUP(A7,'2021-22 Salary &amp; Benefits'!$A:$I,6,FALSE)</f>
        <v>68937</v>
      </c>
      <c r="R7" s="26">
        <f t="shared" si="6"/>
        <v>13667.080728858667</v>
      </c>
      <c r="S7" s="26">
        <f t="shared" si="7"/>
        <v>831.02160114862818</v>
      </c>
      <c r="T7" s="26">
        <f>'2021-22 Salary &amp; Benefits'!G$6</f>
        <v>11848.32</v>
      </c>
      <c r="U7" s="28">
        <f>'2021-22 Salary &amp; Benefits'!H$6</f>
        <v>0.2271</v>
      </c>
      <c r="V7" s="28">
        <f>'2021-22 Salary &amp; Benefits'!I$6</f>
        <v>0.22070000000000001</v>
      </c>
      <c r="W7" s="26">
        <f t="shared" si="8"/>
        <v>5683.1751393725699</v>
      </c>
      <c r="X7" s="26">
        <f t="shared" si="9"/>
        <v>241.63503883345493</v>
      </c>
      <c r="Y7" s="26">
        <f t="shared" si="10"/>
        <v>53.328853070543502</v>
      </c>
      <c r="Z7" s="26">
        <f t="shared" si="11"/>
        <v>294.96389190399844</v>
      </c>
      <c r="AA7" s="26">
        <f t="shared" si="12"/>
        <v>20476.241361283861</v>
      </c>
    </row>
    <row r="8" spans="1:27">
      <c r="A8" s="165" t="s">
        <v>2474</v>
      </c>
      <c r="B8" s="3" t="s">
        <v>1570</v>
      </c>
      <c r="C8" s="104">
        <f>IF(A8=Summary!$B$9,Summary!$F$9,0)</f>
        <v>0</v>
      </c>
      <c r="D8" s="174">
        <f>VLOOKUP(A8,AAFTE!$A:$AA,3,0)</f>
        <v>2502.23</v>
      </c>
      <c r="E8" s="24">
        <f>VLOOKUP($A8,'2021-22 Salary &amp; Benefits'!$A:$I,3,)</f>
        <v>1.1200000000000001</v>
      </c>
      <c r="F8" s="24">
        <f>VLOOKUP($A8,'2021-22 Salary &amp; Benefits'!$A:$I,4,)</f>
        <v>1.1200000000000001</v>
      </c>
      <c r="G8" s="39">
        <f>VLOOKUP(A8,'CEDARS District FRPL'!$A:$C,3,)</f>
        <v>0.2631</v>
      </c>
      <c r="H8" s="30">
        <f t="shared" si="1"/>
        <v>2502.23</v>
      </c>
      <c r="I8" s="45">
        <f t="shared" si="4"/>
        <v>658.33671300000003</v>
      </c>
      <c r="J8" s="29">
        <v>15</v>
      </c>
      <c r="K8" s="31">
        <f t="shared" si="2"/>
        <v>43.889114200000002</v>
      </c>
      <c r="L8" s="29">
        <v>2.3975</v>
      </c>
      <c r="M8" s="29">
        <v>36</v>
      </c>
      <c r="N8" s="32">
        <f t="shared" si="3"/>
        <v>3788.069446602</v>
      </c>
      <c r="O8" s="44">
        <f t="shared" si="5"/>
        <v>4.2089660517800001</v>
      </c>
      <c r="P8" s="25">
        <f>VLOOKUP(A8,'2021-22 Salary &amp; Benefits'!$A:$I,5,)</f>
        <v>67585</v>
      </c>
      <c r="Q8" s="25">
        <f>VLOOKUP(A8,'2021-22 Salary &amp; Benefits'!$A:$I,6,FALSE)</f>
        <v>68937</v>
      </c>
      <c r="R8" s="26">
        <f t="shared" si="6"/>
        <v>318598.52708269749</v>
      </c>
      <c r="S8" s="26">
        <f t="shared" si="7"/>
        <v>6373.3847542473231</v>
      </c>
      <c r="T8" s="26">
        <f>'2021-22 Salary &amp; Benefits'!G$6</f>
        <v>11848.32</v>
      </c>
      <c r="U8" s="28">
        <f>'2021-22 Salary &amp; Benefits'!H$6</f>
        <v>0.2271</v>
      </c>
      <c r="V8" s="28">
        <f>'2021-22 Salary &amp; Benefits'!I$6</f>
        <v>0.22070000000000001</v>
      </c>
      <c r="W8" s="26">
        <f t="shared" si="8"/>
        <v>123629.50816636899</v>
      </c>
      <c r="X8" s="26">
        <f t="shared" si="9"/>
        <v>5416.1985306157476</v>
      </c>
      <c r="Y8" s="26">
        <f t="shared" si="10"/>
        <v>1195.3550157068955</v>
      </c>
      <c r="Z8" s="26">
        <f t="shared" si="11"/>
        <v>6611.5535463226433</v>
      </c>
      <c r="AA8" s="26">
        <f t="shared" si="12"/>
        <v>455212.97354963643</v>
      </c>
    </row>
    <row r="9" spans="1:27">
      <c r="A9" s="165" t="s">
        <v>2487</v>
      </c>
      <c r="B9" s="3" t="s">
        <v>1689</v>
      </c>
      <c r="C9" s="104">
        <f>IF(A9=Summary!$B$9,Summary!$F$9,0)</f>
        <v>0</v>
      </c>
      <c r="D9" s="174">
        <f>VLOOKUP(A9,AAFTE!$A:$AA,3,0)</f>
        <v>5236.72</v>
      </c>
      <c r="E9" s="24">
        <f>VLOOKUP($A9,'2021-22 Salary &amp; Benefits'!$A:$I,3,)</f>
        <v>1.1600000000000001</v>
      </c>
      <c r="F9" s="24">
        <f>VLOOKUP($A9,'2021-22 Salary &amp; Benefits'!$A:$I,4,)</f>
        <v>1.1600000000000001</v>
      </c>
      <c r="G9" s="39">
        <f>VLOOKUP(A9,'CEDARS District FRPL'!$A:$C,3,)</f>
        <v>0.3478</v>
      </c>
      <c r="H9" s="30">
        <f t="shared" si="1"/>
        <v>5236.72</v>
      </c>
      <c r="I9" s="45">
        <f t="shared" si="4"/>
        <v>1821.331216</v>
      </c>
      <c r="J9" s="29">
        <v>15</v>
      </c>
      <c r="K9" s="31">
        <f t="shared" si="2"/>
        <v>121.42208106666666</v>
      </c>
      <c r="L9" s="29">
        <v>2.3975</v>
      </c>
      <c r="M9" s="29">
        <v>36</v>
      </c>
      <c r="N9" s="32">
        <f t="shared" si="3"/>
        <v>10479.939816864</v>
      </c>
      <c r="O9" s="44">
        <f t="shared" si="5"/>
        <v>11.644377574293333</v>
      </c>
      <c r="P9" s="25">
        <f>VLOOKUP(A9,'2021-22 Salary &amp; Benefits'!$A:$I,5,)</f>
        <v>67585</v>
      </c>
      <c r="Q9" s="25">
        <f>VLOOKUP(A9,'2021-22 Salary &amp; Benefits'!$A:$I,6,FALSE)</f>
        <v>68937</v>
      </c>
      <c r="R9" s="26">
        <f t="shared" si="6"/>
        <v>912902.8996959934</v>
      </c>
      <c r="S9" s="26">
        <f t="shared" si="7"/>
        <v>18262.110237315763</v>
      </c>
      <c r="T9" s="26">
        <f>'2021-22 Salary &amp; Benefits'!G$6</f>
        <v>11848.32</v>
      </c>
      <c r="U9" s="28">
        <f>'2021-22 Salary &amp; Benefits'!H$6</f>
        <v>0.2271</v>
      </c>
      <c r="V9" s="28">
        <f>'2021-22 Salary &amp; Benefits'!I$6</f>
        <v>0.22070000000000001</v>
      </c>
      <c r="W9" s="26">
        <f t="shared" si="8"/>
        <v>349317.00795138685</v>
      </c>
      <c r="X9" s="26">
        <f t="shared" si="9"/>
        <v>15519.416832221817</v>
      </c>
      <c r="Y9" s="26">
        <f t="shared" si="10"/>
        <v>3425.1352948713552</v>
      </c>
      <c r="Z9" s="26">
        <f t="shared" si="11"/>
        <v>18944.552127093171</v>
      </c>
      <c r="AA9" s="26">
        <f t="shared" si="12"/>
        <v>1299426.570011789</v>
      </c>
    </row>
    <row r="10" spans="1:27">
      <c r="A10" s="165" t="s">
        <v>2274</v>
      </c>
      <c r="B10" s="3" t="s">
        <v>30</v>
      </c>
      <c r="C10" s="104">
        <f>IF(A10=Summary!$B$9,Summary!$F$9,0)</f>
        <v>0</v>
      </c>
      <c r="D10" s="174">
        <f>VLOOKUP(A10,AAFTE!$A:$AA,3,0)</f>
        <v>614.27</v>
      </c>
      <c r="E10" s="24">
        <f>VLOOKUP($A10,'2021-22 Salary &amp; Benefits'!$A:$I,3,)</f>
        <v>1</v>
      </c>
      <c r="F10" s="24">
        <f>VLOOKUP($A10,'2021-22 Salary &amp; Benefits'!$A:$I,4,)</f>
        <v>1</v>
      </c>
      <c r="G10" s="39">
        <f>VLOOKUP(A10,'CEDARS District FRPL'!$A:$C,3,)</f>
        <v>0.317</v>
      </c>
      <c r="H10" s="30">
        <f t="shared" si="1"/>
        <v>614.27</v>
      </c>
      <c r="I10" s="45">
        <f t="shared" si="4"/>
        <v>194.72359</v>
      </c>
      <c r="J10" s="29">
        <v>15</v>
      </c>
      <c r="K10" s="31">
        <f t="shared" si="2"/>
        <v>12.981572666666667</v>
      </c>
      <c r="L10" s="29">
        <v>2.3975</v>
      </c>
      <c r="M10" s="29">
        <v>36</v>
      </c>
      <c r="N10" s="32">
        <f t="shared" si="3"/>
        <v>1120.4395368599999</v>
      </c>
      <c r="O10" s="44">
        <f t="shared" si="5"/>
        <v>1.2449328187333333</v>
      </c>
      <c r="P10" s="25">
        <f>VLOOKUP(A10,'2021-22 Salary &amp; Benefits'!$A:$I,5,)</f>
        <v>67585</v>
      </c>
      <c r="Q10" s="25">
        <f>VLOOKUP(A10,'2021-22 Salary &amp; Benefits'!$A:$I,6,FALSE)</f>
        <v>68937</v>
      </c>
      <c r="R10" s="26">
        <f t="shared" si="6"/>
        <v>84138.78455409233</v>
      </c>
      <c r="S10" s="26">
        <f t="shared" si="7"/>
        <v>1683.1491709274705</v>
      </c>
      <c r="T10" s="26">
        <f>'2021-22 Salary &amp; Benefits'!G$6</f>
        <v>11848.32</v>
      </c>
      <c r="U10" s="28">
        <f>'2021-22 Salary &amp; Benefits'!H$6</f>
        <v>0.2271</v>
      </c>
      <c r="V10" s="28">
        <f>'2021-22 Salary &amp; Benefits'!I$6</f>
        <v>0.22070000000000001</v>
      </c>
      <c r="W10" s="26">
        <f t="shared" si="8"/>
        <v>34229.751409112592</v>
      </c>
      <c r="X10" s="26">
        <f t="shared" si="9"/>
        <v>1430.3655620836635</v>
      </c>
      <c r="Y10" s="26">
        <f t="shared" si="10"/>
        <v>315.68167955186453</v>
      </c>
      <c r="Z10" s="26">
        <f t="shared" si="11"/>
        <v>1746.0472416355281</v>
      </c>
      <c r="AA10" s="26">
        <f t="shared" si="12"/>
        <v>121797.73237576793</v>
      </c>
    </row>
    <row r="11" spans="1:27">
      <c r="A11" s="165" t="s">
        <v>2370</v>
      </c>
      <c r="B11" s="3" t="s">
        <v>811</v>
      </c>
      <c r="C11" s="104">
        <f>IF(A11=Summary!$B$9,Summary!$F$9,0)</f>
        <v>0</v>
      </c>
      <c r="D11" s="174">
        <f>VLOOKUP(A11,AAFTE!$A:$AA,3,0)</f>
        <v>16564.169999999998</v>
      </c>
      <c r="E11" s="24">
        <f>VLOOKUP($A11,'2021-22 Salary &amp; Benefits'!$A:$I,3,)</f>
        <v>1.1600000000000001</v>
      </c>
      <c r="F11" s="24">
        <f>VLOOKUP($A11,'2021-22 Salary &amp; Benefits'!$A:$I,4,)</f>
        <v>1.1600000000000001</v>
      </c>
      <c r="G11" s="39">
        <f>VLOOKUP(A11,'CEDARS District FRPL'!$A:$C,3,)</f>
        <v>0.55000000000000004</v>
      </c>
      <c r="H11" s="30">
        <f t="shared" si="1"/>
        <v>16564.169999999998</v>
      </c>
      <c r="I11" s="45">
        <f t="shared" si="4"/>
        <v>9110.2934999999998</v>
      </c>
      <c r="J11" s="29">
        <v>15</v>
      </c>
      <c r="K11" s="31">
        <f t="shared" si="2"/>
        <v>607.35289999999998</v>
      </c>
      <c r="L11" s="29">
        <v>2.3975</v>
      </c>
      <c r="M11" s="29">
        <v>36</v>
      </c>
      <c r="N11" s="32">
        <f t="shared" si="3"/>
        <v>52420.628798999998</v>
      </c>
      <c r="O11" s="44">
        <f t="shared" si="5"/>
        <v>58.245143110000001</v>
      </c>
      <c r="P11" s="25">
        <f>VLOOKUP(A11,'2021-22 Salary &amp; Benefits'!$A:$I,5,)</f>
        <v>67585</v>
      </c>
      <c r="Q11" s="25">
        <f>VLOOKUP(A11,'2021-22 Salary &amp; Benefits'!$A:$I,6,FALSE)</f>
        <v>68937</v>
      </c>
      <c r="R11" s="26">
        <f t="shared" si="6"/>
        <v>4566337.6766236462</v>
      </c>
      <c r="S11" s="26">
        <f t="shared" si="7"/>
        <v>91347.02284227591</v>
      </c>
      <c r="T11" s="26">
        <f>'2021-22 Salary &amp; Benefits'!G$6</f>
        <v>11848.32</v>
      </c>
      <c r="U11" s="28">
        <f>'2021-22 Salary &amp; Benefits'!H$6</f>
        <v>0.2271</v>
      </c>
      <c r="V11" s="28">
        <f>'2021-22 Salary &amp; Benefits'!I$6</f>
        <v>0.22070000000000001</v>
      </c>
      <c r="W11" s="26">
        <f t="shared" si="8"/>
        <v>1747282.6683155955</v>
      </c>
      <c r="X11" s="26">
        <f t="shared" si="9"/>
        <v>77628.078324432034</v>
      </c>
      <c r="Y11" s="26">
        <f t="shared" si="10"/>
        <v>17132.516886202149</v>
      </c>
      <c r="Z11" s="26">
        <f t="shared" si="11"/>
        <v>94760.595210634187</v>
      </c>
      <c r="AA11" s="26">
        <f t="shared" si="12"/>
        <v>6499727.9629921513</v>
      </c>
    </row>
    <row r="12" spans="1:27">
      <c r="A12" s="165" t="s">
        <v>2383</v>
      </c>
      <c r="B12" s="3" t="s">
        <v>1033</v>
      </c>
      <c r="C12" s="104">
        <f>IF(A12=Summary!$B$9,Summary!$F$9,0)</f>
        <v>0</v>
      </c>
      <c r="D12" s="174">
        <f>VLOOKUP(A12,AAFTE!$A:$AA,3,0)</f>
        <v>3580.96</v>
      </c>
      <c r="E12" s="24">
        <f>VLOOKUP($A12,'2021-22 Salary &amp; Benefits'!$A:$I,3,)</f>
        <v>1.18</v>
      </c>
      <c r="F12" s="24">
        <f>VLOOKUP($A12,'2021-22 Salary &amp; Benefits'!$A:$I,4,)</f>
        <v>1.18</v>
      </c>
      <c r="G12" s="39">
        <f>VLOOKUP(A12,'CEDARS District FRPL'!$A:$C,3,)</f>
        <v>7.1800000000000003E-2</v>
      </c>
      <c r="H12" s="30">
        <f t="shared" si="1"/>
        <v>3580.96</v>
      </c>
      <c r="I12" s="45">
        <f t="shared" si="4"/>
        <v>257.11292800000001</v>
      </c>
      <c r="J12" s="29">
        <v>15</v>
      </c>
      <c r="K12" s="31">
        <f t="shared" si="2"/>
        <v>17.140861866666668</v>
      </c>
      <c r="L12" s="29">
        <v>2.3975</v>
      </c>
      <c r="M12" s="29">
        <v>36</v>
      </c>
      <c r="N12" s="32">
        <f t="shared" si="3"/>
        <v>1479.4277877120003</v>
      </c>
      <c r="O12" s="44">
        <f t="shared" si="5"/>
        <v>1.6438086530133336</v>
      </c>
      <c r="P12" s="25">
        <f>VLOOKUP(A12,'2021-22 Salary &amp; Benefits'!$A:$I,5,)</f>
        <v>67585</v>
      </c>
      <c r="Q12" s="25">
        <f>VLOOKUP(A12,'2021-22 Salary &amp; Benefits'!$A:$I,6,FALSE)</f>
        <v>68937</v>
      </c>
      <c r="R12" s="26">
        <f t="shared" si="6"/>
        <v>131094.23322040925</v>
      </c>
      <c r="S12" s="26">
        <f t="shared" si="7"/>
        <v>2622.4665726713429</v>
      </c>
      <c r="T12" s="26">
        <f>'2021-22 Salary &amp; Benefits'!G$6</f>
        <v>11848.32</v>
      </c>
      <c r="U12" s="28">
        <f>'2021-22 Salary &amp; Benefits'!H$6</f>
        <v>0.2271</v>
      </c>
      <c r="V12" s="28">
        <f>'2021-22 Salary &amp; Benefits'!I$6</f>
        <v>0.22070000000000001</v>
      </c>
      <c r="W12" s="26">
        <f t="shared" si="8"/>
        <v>49826.649676614441</v>
      </c>
      <c r="X12" s="26">
        <f t="shared" si="9"/>
        <v>2228.6116632180101</v>
      </c>
      <c r="Y12" s="26">
        <f t="shared" si="10"/>
        <v>491.85459407221487</v>
      </c>
      <c r="Z12" s="26">
        <f t="shared" si="11"/>
        <v>2720.4662572902248</v>
      </c>
      <c r="AA12" s="26">
        <f t="shared" si="12"/>
        <v>186263.81572698525</v>
      </c>
    </row>
    <row r="13" spans="1:27">
      <c r="A13" s="165" t="s">
        <v>2301</v>
      </c>
      <c r="B13" s="3" t="s">
        <v>265</v>
      </c>
      <c r="C13" s="104">
        <f>IF(A13=Summary!$B$9,Summary!$F$9,0)</f>
        <v>0</v>
      </c>
      <c r="D13" s="174">
        <f>VLOOKUP(A13,AAFTE!$A:$AA,3,0)</f>
        <v>11688.54</v>
      </c>
      <c r="E13" s="24">
        <f>VLOOKUP($A13,'2021-22 Salary &amp; Benefits'!$A:$I,3,)</f>
        <v>1.06</v>
      </c>
      <c r="F13" s="24">
        <f>VLOOKUP($A13,'2021-22 Salary &amp; Benefits'!$A:$I,4,)</f>
        <v>1.06</v>
      </c>
      <c r="G13" s="39">
        <f>VLOOKUP(A13,'CEDARS District FRPL'!$A:$C,3,)</f>
        <v>0.31940000000000002</v>
      </c>
      <c r="H13" s="30">
        <f t="shared" si="1"/>
        <v>11688.54</v>
      </c>
      <c r="I13" s="45">
        <f t="shared" si="4"/>
        <v>3733.3196760000005</v>
      </c>
      <c r="J13" s="29">
        <v>15</v>
      </c>
      <c r="K13" s="31">
        <f t="shared" si="2"/>
        <v>248.88797840000004</v>
      </c>
      <c r="L13" s="29">
        <v>2.3975</v>
      </c>
      <c r="M13" s="29">
        <v>36</v>
      </c>
      <c r="N13" s="32">
        <f t="shared" si="3"/>
        <v>21481.521415704003</v>
      </c>
      <c r="O13" s="44">
        <f t="shared" si="5"/>
        <v>23.868357128560003</v>
      </c>
      <c r="P13" s="25">
        <f>VLOOKUP(A13,'2021-22 Salary &amp; Benefits'!$A:$I,5,)</f>
        <v>67585</v>
      </c>
      <c r="Q13" s="25">
        <f>VLOOKUP(A13,'2021-22 Salary &amp; Benefits'!$A:$I,6,FALSE)</f>
        <v>68937</v>
      </c>
      <c r="R13" s="26">
        <f t="shared" si="6"/>
        <v>1709931.4915257515</v>
      </c>
      <c r="S13" s="26">
        <f t="shared" si="7"/>
        <v>34206.219968081918</v>
      </c>
      <c r="T13" s="26">
        <f>'2021-22 Salary &amp; Benefits'!G$6</f>
        <v>11848.32</v>
      </c>
      <c r="U13" s="28">
        <f>'2021-22 Salary &amp; Benefits'!H$6</f>
        <v>0.2271</v>
      </c>
      <c r="V13" s="28">
        <f>'2021-22 Salary &amp; Benefits'!I$6</f>
        <v>0.22070000000000001</v>
      </c>
      <c r="W13" s="26">
        <f t="shared" si="8"/>
        <v>678674.68760591396</v>
      </c>
      <c r="X13" s="26">
        <f t="shared" si="9"/>
        <v>29068.961858230559</v>
      </c>
      <c r="Y13" s="26">
        <f t="shared" si="10"/>
        <v>6415.5198821114845</v>
      </c>
      <c r="Z13" s="26">
        <f t="shared" si="11"/>
        <v>35484.481740342046</v>
      </c>
      <c r="AA13" s="26">
        <f t="shared" si="12"/>
        <v>2458296.8808400892</v>
      </c>
    </row>
    <row r="14" spans="1:27">
      <c r="A14" s="165" t="s">
        <v>2367</v>
      </c>
      <c r="B14" s="3" t="s">
        <v>766</v>
      </c>
      <c r="C14" s="104">
        <f>IF(A14=Summary!$B$9,Summary!$F$9,0)</f>
        <v>0</v>
      </c>
      <c r="D14" s="174">
        <f>VLOOKUP(A14,AAFTE!$A:$AA,3,0)</f>
        <v>19638.689999999999</v>
      </c>
      <c r="E14" s="24">
        <f>VLOOKUP($A14,'2021-22 Salary &amp; Benefits'!$A:$I,3,)</f>
        <v>1.18</v>
      </c>
      <c r="F14" s="24">
        <f>VLOOKUP($A14,'2021-22 Salary &amp; Benefits'!$A:$I,4,)</f>
        <v>1.18</v>
      </c>
      <c r="G14" s="39">
        <f>VLOOKUP(A14,'CEDARS District FRPL'!$A:$C,3,)</f>
        <v>0.15909999999999999</v>
      </c>
      <c r="H14" s="30">
        <f t="shared" si="1"/>
        <v>19638.689999999999</v>
      </c>
      <c r="I14" s="45">
        <f t="shared" si="4"/>
        <v>3124.5155789999994</v>
      </c>
      <c r="J14" s="29">
        <v>15</v>
      </c>
      <c r="K14" s="31">
        <f t="shared" si="2"/>
        <v>208.30103859999997</v>
      </c>
      <c r="L14" s="29">
        <v>2.3975</v>
      </c>
      <c r="M14" s="29">
        <v>36</v>
      </c>
      <c r="N14" s="32">
        <f t="shared" si="3"/>
        <v>17978.462641565995</v>
      </c>
      <c r="O14" s="44">
        <f t="shared" si="5"/>
        <v>19.976069601739994</v>
      </c>
      <c r="P14" s="25">
        <f>VLOOKUP(A14,'2021-22 Salary &amp; Benefits'!$A:$I,5,)</f>
        <v>67585</v>
      </c>
      <c r="Q14" s="25">
        <f>VLOOKUP(A14,'2021-22 Salary &amp; Benefits'!$A:$I,6,FALSE)</f>
        <v>68937</v>
      </c>
      <c r="R14" s="26">
        <f t="shared" si="6"/>
        <v>1593097.5435596451</v>
      </c>
      <c r="S14" s="26">
        <f t="shared" si="7"/>
        <v>31869.022399831563</v>
      </c>
      <c r="T14" s="26">
        <f>'2021-22 Salary &amp; Benefits'!G$6</f>
        <v>11848.32</v>
      </c>
      <c r="U14" s="28">
        <f>'2021-22 Salary &amp; Benefits'!H$6</f>
        <v>0.2271</v>
      </c>
      <c r="V14" s="28">
        <f>'2021-22 Salary &amp; Benefits'!I$6</f>
        <v>0.22070000000000001</v>
      </c>
      <c r="W14" s="26">
        <f t="shared" si="8"/>
        <v>605508.81036972627</v>
      </c>
      <c r="X14" s="26">
        <f t="shared" si="9"/>
        <v>27082.776099324612</v>
      </c>
      <c r="Y14" s="26">
        <f t="shared" si="10"/>
        <v>5977.1686851209424</v>
      </c>
      <c r="Z14" s="26">
        <f t="shared" si="11"/>
        <v>33059.944784445557</v>
      </c>
      <c r="AA14" s="26">
        <f t="shared" si="12"/>
        <v>2263535.3211136488</v>
      </c>
    </row>
    <row r="15" spans="1:27">
      <c r="A15" s="165" t="s">
        <v>2543</v>
      </c>
      <c r="B15" s="3" t="s">
        <v>2073</v>
      </c>
      <c r="C15" s="104">
        <f>IF(A15=Summary!$B$9,Summary!$F$9,0)</f>
        <v>0</v>
      </c>
      <c r="D15" s="174">
        <f>VLOOKUP(A15,AAFTE!$A:$AA,3,0)</f>
        <v>11258.7</v>
      </c>
      <c r="E15" s="24">
        <f>VLOOKUP($A15,'2021-22 Salary &amp; Benefits'!$A:$I,3,)</f>
        <v>1.1000000000000001</v>
      </c>
      <c r="F15" s="24">
        <f>VLOOKUP($A15,'2021-22 Salary &amp; Benefits'!$A:$I,4,)</f>
        <v>1.1000000000000001</v>
      </c>
      <c r="G15" s="39">
        <f>VLOOKUP(A15,'CEDARS District FRPL'!$A:$C,3,)</f>
        <v>0.38069999999999998</v>
      </c>
      <c r="H15" s="30">
        <f t="shared" si="1"/>
        <v>11258.7</v>
      </c>
      <c r="I15" s="45">
        <f t="shared" si="4"/>
        <v>4286.1870900000004</v>
      </c>
      <c r="J15" s="29">
        <v>15</v>
      </c>
      <c r="K15" s="31">
        <f t="shared" si="2"/>
        <v>285.74580600000002</v>
      </c>
      <c r="L15" s="29">
        <v>2.3975</v>
      </c>
      <c r="M15" s="29">
        <v>36</v>
      </c>
      <c r="N15" s="32">
        <f t="shared" si="3"/>
        <v>24662.720515860001</v>
      </c>
      <c r="O15" s="44">
        <f t="shared" si="5"/>
        <v>27.403022795400002</v>
      </c>
      <c r="P15" s="25">
        <f>VLOOKUP(A15,'2021-22 Salary &amp; Benefits'!$A:$I,5,)</f>
        <v>67585</v>
      </c>
      <c r="Q15" s="25">
        <f>VLOOKUP(A15,'2021-22 Salary &amp; Benefits'!$A:$I,6,FALSE)</f>
        <v>68937</v>
      </c>
      <c r="R15" s="26">
        <f t="shared" si="6"/>
        <v>2037236.6251898201</v>
      </c>
      <c r="S15" s="26">
        <f t="shared" si="7"/>
        <v>40753.775501319207</v>
      </c>
      <c r="T15" s="26">
        <f>'2021-22 Salary &amp; Benefits'!G$6</f>
        <v>11848.32</v>
      </c>
      <c r="U15" s="28">
        <f>'2021-22 Salary &amp; Benefits'!H$6</f>
        <v>0.2271</v>
      </c>
      <c r="V15" s="28">
        <f>'2021-22 Salary &amp; Benefits'!I$6</f>
        <v>0.22070000000000001</v>
      </c>
      <c r="W15" s="26">
        <f t="shared" si="8"/>
        <v>796330.57888094301</v>
      </c>
      <c r="X15" s="26">
        <f t="shared" si="9"/>
        <v>34633.173344852315</v>
      </c>
      <c r="Y15" s="26">
        <f t="shared" si="10"/>
        <v>7643.5413572089064</v>
      </c>
      <c r="Z15" s="26">
        <f t="shared" si="11"/>
        <v>42276.714702061225</v>
      </c>
      <c r="AA15" s="26">
        <f t="shared" si="12"/>
        <v>2916597.6942741438</v>
      </c>
    </row>
    <row r="16" spans="1:27">
      <c r="A16" s="165" t="s">
        <v>2269</v>
      </c>
      <c r="B16" s="3" t="s">
        <v>2</v>
      </c>
      <c r="C16" s="104">
        <f>IF(A16=Summary!$B$9,Summary!$F$9,0)</f>
        <v>0</v>
      </c>
      <c r="D16" s="174">
        <f>VLOOKUP(A16,AAFTE!$A:$AA,3,0)</f>
        <v>16.399999999999999</v>
      </c>
      <c r="E16" s="24">
        <f>VLOOKUP($A16,'2021-22 Salary &amp; Benefits'!$A:$I,3,)</f>
        <v>1</v>
      </c>
      <c r="F16" s="24">
        <f>VLOOKUP($A16,'2021-22 Salary &amp; Benefits'!$A:$I,4,)</f>
        <v>1</v>
      </c>
      <c r="G16" s="39">
        <f>VLOOKUP(A16,'CEDARS District FRPL'!$A:$C,3,)</f>
        <v>5.5599999999999997E-2</v>
      </c>
      <c r="H16" s="30">
        <f t="shared" si="1"/>
        <v>16.399999999999999</v>
      </c>
      <c r="I16" s="45">
        <f t="shared" si="4"/>
        <v>0.91183999999999987</v>
      </c>
      <c r="J16" s="29">
        <v>15</v>
      </c>
      <c r="K16" s="31">
        <f t="shared" si="2"/>
        <v>6.0789333333333327E-2</v>
      </c>
      <c r="L16" s="29">
        <v>2.3975</v>
      </c>
      <c r="M16" s="29">
        <v>36</v>
      </c>
      <c r="N16" s="32">
        <f t="shared" si="3"/>
        <v>5.2467273599999995</v>
      </c>
      <c r="O16" s="44">
        <f t="shared" si="5"/>
        <v>5.8296970666666661E-3</v>
      </c>
      <c r="P16" s="25">
        <f>VLOOKUP(A16,'2021-22 Salary &amp; Benefits'!$A:$I,5,)</f>
        <v>67585</v>
      </c>
      <c r="Q16" s="25">
        <f>VLOOKUP(A16,'2021-22 Salary &amp; Benefits'!$A:$I,6,FALSE)</f>
        <v>68937</v>
      </c>
      <c r="R16" s="26">
        <f t="shared" si="6"/>
        <v>394.00007625066661</v>
      </c>
      <c r="S16" s="26">
        <f t="shared" si="7"/>
        <v>7.8817504341333802</v>
      </c>
      <c r="T16" s="26">
        <f>'2021-22 Salary &amp; Benefits'!G$6</f>
        <v>11848.32</v>
      </c>
      <c r="U16" s="28">
        <f>'2021-22 Salary &amp; Benefits'!H$6</f>
        <v>0.2271</v>
      </c>
      <c r="V16" s="28">
        <f>'2021-22 Salary &amp; Benefits'!I$6</f>
        <v>0.22070000000000001</v>
      </c>
      <c r="W16" s="26">
        <f t="shared" si="8"/>
        <v>160.28903598626761</v>
      </c>
      <c r="X16" s="26">
        <f t="shared" si="9"/>
        <v>6.6980304447466672</v>
      </c>
      <c r="Y16" s="26">
        <f t="shared" si="10"/>
        <v>1.4782553191555896</v>
      </c>
      <c r="Z16" s="26">
        <f t="shared" si="11"/>
        <v>8.176285763902257</v>
      </c>
      <c r="AA16" s="26">
        <f t="shared" si="12"/>
        <v>570.34714843496988</v>
      </c>
    </row>
    <row r="17" spans="1:27">
      <c r="A17" s="165" t="s">
        <v>2460</v>
      </c>
      <c r="B17" s="3" t="s">
        <v>1480</v>
      </c>
      <c r="C17" s="104">
        <f>IF(A17=Summary!$B$9,Summary!$F$9,0)</f>
        <v>0</v>
      </c>
      <c r="D17" s="174">
        <f>VLOOKUP(A17,AAFTE!$A:$AA,3,0)</f>
        <v>19751.97</v>
      </c>
      <c r="E17" s="24">
        <f>VLOOKUP($A17,'2021-22 Salary &amp; Benefits'!$A:$I,3,)</f>
        <v>1</v>
      </c>
      <c r="F17" s="24">
        <f>VLOOKUP($A17,'2021-22 Salary &amp; Benefits'!$A:$I,4,)</f>
        <v>1</v>
      </c>
      <c r="G17" s="39">
        <f>VLOOKUP(A17,'CEDARS District FRPL'!$A:$C,3,)</f>
        <v>0.48709999999999998</v>
      </c>
      <c r="H17" s="30">
        <f t="shared" si="1"/>
        <v>19751.97</v>
      </c>
      <c r="I17" s="45">
        <f t="shared" si="4"/>
        <v>9621.1845869999997</v>
      </c>
      <c r="J17" s="29">
        <v>15</v>
      </c>
      <c r="K17" s="31">
        <f t="shared" si="2"/>
        <v>641.41230580000001</v>
      </c>
      <c r="L17" s="29">
        <v>2.3975</v>
      </c>
      <c r="M17" s="29">
        <v>36</v>
      </c>
      <c r="N17" s="32">
        <f t="shared" si="3"/>
        <v>55360.296113598</v>
      </c>
      <c r="O17" s="44">
        <f t="shared" si="5"/>
        <v>61.511440126220002</v>
      </c>
      <c r="P17" s="25">
        <f>VLOOKUP(A17,'2021-22 Salary &amp; Benefits'!$A:$I,5,)</f>
        <v>67585</v>
      </c>
      <c r="Q17" s="25">
        <f>VLOOKUP(A17,'2021-22 Salary &amp; Benefits'!$A:$I,6,FALSE)</f>
        <v>68937</v>
      </c>
      <c r="R17" s="26">
        <f t="shared" si="6"/>
        <v>4157250.6809305786</v>
      </c>
      <c r="S17" s="26">
        <f t="shared" si="7"/>
        <v>83163.467050649691</v>
      </c>
      <c r="T17" s="26">
        <f>'2021-22 Salary &amp; Benefits'!G$6</f>
        <v>11848.32</v>
      </c>
      <c r="U17" s="28">
        <f>'2021-22 Salary &amp; Benefits'!H$6</f>
        <v>0.2271</v>
      </c>
      <c r="V17" s="28">
        <f>'2021-22 Salary &amp; Benefits'!I$6</f>
        <v>0.22070000000000001</v>
      </c>
      <c r="W17" s="26">
        <f t="shared" si="8"/>
        <v>1691273.0330937076</v>
      </c>
      <c r="X17" s="26">
        <f t="shared" si="9"/>
        <v>70673.569133020472</v>
      </c>
      <c r="Y17" s="26">
        <f t="shared" si="10"/>
        <v>15597.656707657619</v>
      </c>
      <c r="Z17" s="26">
        <f t="shared" si="11"/>
        <v>86271.225840678089</v>
      </c>
      <c r="AA17" s="26">
        <f t="shared" si="12"/>
        <v>6017958.4069156144</v>
      </c>
    </row>
    <row r="18" spans="1:27">
      <c r="A18" s="165" t="s">
        <v>2395</v>
      </c>
      <c r="B18" s="3" t="s">
        <v>1111</v>
      </c>
      <c r="C18" s="104">
        <f>IF(A18=Summary!$B$9,Summary!$F$9,0)</f>
        <v>0</v>
      </c>
      <c r="D18" s="174">
        <f>VLOOKUP(A18,AAFTE!$A:$AA,3,0)</f>
        <v>107.5</v>
      </c>
      <c r="E18" s="24">
        <f>VLOOKUP($A18,'2021-22 Salary &amp; Benefits'!$A:$I,3,)</f>
        <v>1</v>
      </c>
      <c r="F18" s="24">
        <f>VLOOKUP($A18,'2021-22 Salary &amp; Benefits'!$A:$I,4,)</f>
        <v>1</v>
      </c>
      <c r="G18" s="39">
        <f>VLOOKUP(A18,'CEDARS District FRPL'!$A:$C,3,)</f>
        <v>0.17949999999999999</v>
      </c>
      <c r="H18" s="30">
        <f t="shared" si="1"/>
        <v>107.5</v>
      </c>
      <c r="I18" s="45">
        <f t="shared" si="4"/>
        <v>19.296250000000001</v>
      </c>
      <c r="J18" s="29">
        <v>15</v>
      </c>
      <c r="K18" s="31">
        <f t="shared" si="2"/>
        <v>1.2864166666666668</v>
      </c>
      <c r="L18" s="29">
        <v>2.3975</v>
      </c>
      <c r="M18" s="29">
        <v>36</v>
      </c>
      <c r="N18" s="32">
        <f t="shared" si="3"/>
        <v>111.03062250000001</v>
      </c>
      <c r="O18" s="44">
        <f t="shared" si="5"/>
        <v>0.12336735833333334</v>
      </c>
      <c r="P18" s="25">
        <f>VLOOKUP(A18,'2021-22 Salary &amp; Benefits'!$A:$I,5,)</f>
        <v>67585</v>
      </c>
      <c r="Q18" s="25">
        <f>VLOOKUP(A18,'2021-22 Salary &amp; Benefits'!$A:$I,6,FALSE)</f>
        <v>68937</v>
      </c>
      <c r="R18" s="26">
        <f t="shared" si="6"/>
        <v>8337.7829129583333</v>
      </c>
      <c r="S18" s="26">
        <f t="shared" si="7"/>
        <v>166.79266846666724</v>
      </c>
      <c r="T18" s="26">
        <f>'2021-22 Salary &amp; Benefits'!G$6</f>
        <v>11848.32</v>
      </c>
      <c r="U18" s="28">
        <f>'2021-22 Salary &amp; Benefits'!H$6</f>
        <v>0.2271</v>
      </c>
      <c r="V18" s="28">
        <f>'2021-22 Salary &amp; Benefits'!I$6</f>
        <v>0.22070000000000001</v>
      </c>
      <c r="W18" s="26">
        <f t="shared" si="8"/>
        <v>3392.0175805514309</v>
      </c>
      <c r="X18" s="26">
        <f t="shared" si="9"/>
        <v>141.74292635708335</v>
      </c>
      <c r="Y18" s="26">
        <f t="shared" si="10"/>
        <v>31.282663847008298</v>
      </c>
      <c r="Z18" s="26">
        <f t="shared" si="11"/>
        <v>173.02559020409166</v>
      </c>
      <c r="AA18" s="26">
        <f t="shared" si="12"/>
        <v>12069.618752180522</v>
      </c>
    </row>
    <row r="19" spans="1:27">
      <c r="A19" s="165" t="s">
        <v>2545</v>
      </c>
      <c r="B19" s="3" t="s">
        <v>2106</v>
      </c>
      <c r="C19" s="104">
        <f>IF(A19=Summary!$B$9,Summary!$F$9,0)</f>
        <v>0</v>
      </c>
      <c r="D19" s="174">
        <f>VLOOKUP(A19,AAFTE!$A:$AA,3,0)</f>
        <v>2125.94</v>
      </c>
      <c r="E19" s="24">
        <f>VLOOKUP($A19,'2021-22 Salary &amp; Benefits'!$A:$I,3,)</f>
        <v>1.1200000000000001</v>
      </c>
      <c r="F19" s="24">
        <f>VLOOKUP($A19,'2021-22 Salary &amp; Benefits'!$A:$I,4,)</f>
        <v>1.1600000000000001</v>
      </c>
      <c r="G19" s="39">
        <f>VLOOKUP(A19,'CEDARS District FRPL'!$A:$C,3,)</f>
        <v>0.44180000000000003</v>
      </c>
      <c r="H19" s="30">
        <f t="shared" si="1"/>
        <v>2125.94</v>
      </c>
      <c r="I19" s="45">
        <f t="shared" si="4"/>
        <v>939.24029200000007</v>
      </c>
      <c r="J19" s="29">
        <v>15</v>
      </c>
      <c r="K19" s="31">
        <f t="shared" si="2"/>
        <v>62.616019466666671</v>
      </c>
      <c r="L19" s="29">
        <v>2.3975</v>
      </c>
      <c r="M19" s="29">
        <v>36</v>
      </c>
      <c r="N19" s="32">
        <f t="shared" si="3"/>
        <v>5404.3886401680002</v>
      </c>
      <c r="O19" s="44">
        <f t="shared" si="5"/>
        <v>6.0048762668533335</v>
      </c>
      <c r="P19" s="25">
        <f>VLOOKUP(A19,'2021-22 Salary &amp; Benefits'!$A:$I,5,)</f>
        <v>67585</v>
      </c>
      <c r="Q19" s="25">
        <f>VLOOKUP(A19,'2021-22 Salary &amp; Benefits'!$A:$I,6,FALSE)</f>
        <v>68937</v>
      </c>
      <c r="R19" s="26">
        <f t="shared" si="6"/>
        <v>454540.30999471655</v>
      </c>
      <c r="S19" s="26">
        <f t="shared" si="7"/>
        <v>25651.150046642695</v>
      </c>
      <c r="T19" s="26">
        <f>'2021-22 Salary &amp; Benefits'!G$6</f>
        <v>11848.32</v>
      </c>
      <c r="U19" s="28">
        <f>'2021-22 Salary &amp; Benefits'!H$6</f>
        <v>0.2271</v>
      </c>
      <c r="V19" s="28">
        <f>'2021-22 Salary &amp; Benefits'!I$6</f>
        <v>0.22070000000000001</v>
      </c>
      <c r="W19" s="26">
        <f t="shared" si="8"/>
        <v>180035.00878517784</v>
      </c>
      <c r="X19" s="26">
        <f t="shared" si="9"/>
        <v>8003.1910006893204</v>
      </c>
      <c r="Y19" s="26">
        <f t="shared" si="10"/>
        <v>1766.3042538521331</v>
      </c>
      <c r="Z19" s="26">
        <f t="shared" si="11"/>
        <v>9769.4952545414526</v>
      </c>
      <c r="AA19" s="26">
        <f t="shared" si="12"/>
        <v>669995.96408107842</v>
      </c>
    </row>
    <row r="20" spans="1:27">
      <c r="A20" s="165" t="s">
        <v>2410</v>
      </c>
      <c r="B20" s="3" t="s">
        <v>1158</v>
      </c>
      <c r="C20" s="104">
        <f>IF(A20=Summary!$B$9,Summary!$F$9,0)</f>
        <v>0</v>
      </c>
      <c r="D20" s="174">
        <f>VLOOKUP(A20,AAFTE!$A:$AA,3,0)</f>
        <v>85</v>
      </c>
      <c r="E20" s="24">
        <f>VLOOKUP($A20,'2021-22 Salary &amp; Benefits'!$A:$I,3,)</f>
        <v>1</v>
      </c>
      <c r="F20" s="24">
        <f>VLOOKUP($A20,'2021-22 Salary &amp; Benefits'!$A:$I,4,)</f>
        <v>1</v>
      </c>
      <c r="G20" s="39">
        <f>VLOOKUP(A20,'CEDARS District FRPL'!$A:$C,3,)</f>
        <v>0.49440000000000001</v>
      </c>
      <c r="H20" s="30">
        <f t="shared" si="1"/>
        <v>85</v>
      </c>
      <c r="I20" s="45">
        <f t="shared" si="4"/>
        <v>42.024000000000001</v>
      </c>
      <c r="J20" s="29">
        <v>15</v>
      </c>
      <c r="K20" s="31">
        <f t="shared" si="2"/>
        <v>2.8016000000000001</v>
      </c>
      <c r="L20" s="29">
        <v>2.3975</v>
      </c>
      <c r="M20" s="29">
        <v>36</v>
      </c>
      <c r="N20" s="32">
        <f t="shared" si="3"/>
        <v>241.806096</v>
      </c>
      <c r="O20" s="44">
        <f t="shared" si="5"/>
        <v>0.26867343999999999</v>
      </c>
      <c r="P20" s="25">
        <f>VLOOKUP(A20,'2021-22 Salary &amp; Benefits'!$A:$I,5,)</f>
        <v>67585</v>
      </c>
      <c r="Q20" s="25">
        <f>VLOOKUP(A20,'2021-22 Salary &amp; Benefits'!$A:$I,6,FALSE)</f>
        <v>68937</v>
      </c>
      <c r="R20" s="26">
        <f t="shared" si="6"/>
        <v>18158.294442399998</v>
      </c>
      <c r="S20" s="26">
        <f t="shared" si="7"/>
        <v>363.24649087999933</v>
      </c>
      <c r="T20" s="26">
        <f>'2021-22 Salary &amp; Benefits'!G$6</f>
        <v>11848.32</v>
      </c>
      <c r="U20" s="28">
        <f>'2021-22 Salary &amp; Benefits'!H$6</f>
        <v>0.2271</v>
      </c>
      <c r="V20" s="28">
        <f>'2021-22 Salary &amp; Benefits'!I$6</f>
        <v>0.22070000000000001</v>
      </c>
      <c r="W20" s="26">
        <f t="shared" si="8"/>
        <v>7387.2460610270546</v>
      </c>
      <c r="X20" s="26">
        <f t="shared" si="9"/>
        <v>308.69234888799997</v>
      </c>
      <c r="Y20" s="26">
        <f t="shared" si="10"/>
        <v>68.128401399581591</v>
      </c>
      <c r="Z20" s="26">
        <f t="shared" si="11"/>
        <v>376.82075028758157</v>
      </c>
      <c r="AA20" s="26">
        <f t="shared" si="12"/>
        <v>26285.607744594632</v>
      </c>
    </row>
    <row r="21" spans="1:27">
      <c r="A21" s="165" t="s">
        <v>2382</v>
      </c>
      <c r="B21" s="3" t="s">
        <v>1022</v>
      </c>
      <c r="C21" s="104">
        <f>IF(A21=Summary!$B$9,Summary!$F$9,0)</f>
        <v>0</v>
      </c>
      <c r="D21" s="174">
        <f>VLOOKUP(A21,AAFTE!$A:$AA,3,0)</f>
        <v>4583.1400000000003</v>
      </c>
      <c r="E21" s="24">
        <f>VLOOKUP($A21,'2021-22 Salary &amp; Benefits'!$A:$I,3,)</f>
        <v>1.18</v>
      </c>
      <c r="F21" s="24">
        <f>VLOOKUP($A21,'2021-22 Salary &amp; Benefits'!$A:$I,4,)</f>
        <v>1.18</v>
      </c>
      <c r="G21" s="39">
        <f>VLOOKUP(A21,'CEDARS District FRPL'!$A:$C,3,)</f>
        <v>0.62960000000000005</v>
      </c>
      <c r="H21" s="30">
        <f t="shared" si="1"/>
        <v>4583.1400000000003</v>
      </c>
      <c r="I21" s="45">
        <f t="shared" si="4"/>
        <v>2885.5449440000002</v>
      </c>
      <c r="J21" s="29">
        <v>15</v>
      </c>
      <c r="K21" s="31">
        <f t="shared" si="2"/>
        <v>192.36966293333336</v>
      </c>
      <c r="L21" s="29">
        <v>2.3975</v>
      </c>
      <c r="M21" s="29">
        <v>36</v>
      </c>
      <c r="N21" s="32">
        <f t="shared" si="3"/>
        <v>16603.425607776004</v>
      </c>
      <c r="O21" s="44">
        <f t="shared" si="5"/>
        <v>18.448250675306671</v>
      </c>
      <c r="P21" s="25">
        <f>VLOOKUP(A21,'2021-22 Salary &amp; Benefits'!$A:$I,5,)</f>
        <v>67585</v>
      </c>
      <c r="Q21" s="25">
        <f>VLOOKUP(A21,'2021-22 Salary &amp; Benefits'!$A:$I,6,FALSE)</f>
        <v>68937</v>
      </c>
      <c r="R21" s="26">
        <f t="shared" si="6"/>
        <v>1471253.5258309096</v>
      </c>
      <c r="S21" s="26">
        <f t="shared" si="7"/>
        <v>29431.601197357057</v>
      </c>
      <c r="T21" s="26">
        <f>'2021-22 Salary &amp; Benefits'!G$6</f>
        <v>11848.32</v>
      </c>
      <c r="U21" s="28">
        <f>'2021-22 Salary &amp; Benefits'!H$6</f>
        <v>0.2271</v>
      </c>
      <c r="V21" s="28">
        <f>'2021-22 Salary &amp; Benefits'!I$6</f>
        <v>0.22070000000000001</v>
      </c>
      <c r="W21" s="26">
        <f t="shared" si="8"/>
        <v>559198.00754170585</v>
      </c>
      <c r="X21" s="26">
        <f t="shared" si="9"/>
        <v>25011.418783804445</v>
      </c>
      <c r="Y21" s="26">
        <f t="shared" si="10"/>
        <v>5520.0201255856409</v>
      </c>
      <c r="Z21" s="26">
        <f t="shared" si="11"/>
        <v>30531.438909390086</v>
      </c>
      <c r="AA21" s="26">
        <f t="shared" si="12"/>
        <v>2090414.5734793625</v>
      </c>
    </row>
    <row r="22" spans="1:27">
      <c r="A22" s="165" t="s">
        <v>2435</v>
      </c>
      <c r="B22" s="3" t="s">
        <v>1248</v>
      </c>
      <c r="C22" s="104">
        <f>IF(A22=Summary!$B$9,Summary!$F$9,0)</f>
        <v>0</v>
      </c>
      <c r="D22" s="174">
        <f>VLOOKUP(A22,AAFTE!$A:$AA,3,0)</f>
        <v>930.79</v>
      </c>
      <c r="E22" s="24">
        <f>VLOOKUP($A22,'2021-22 Salary &amp; Benefits'!$A:$I,3,)</f>
        <v>1</v>
      </c>
      <c r="F22" s="24">
        <f>VLOOKUP($A22,'2021-22 Salary &amp; Benefits'!$A:$I,4,)</f>
        <v>1</v>
      </c>
      <c r="G22" s="39">
        <f>VLOOKUP(A22,'CEDARS District FRPL'!$A:$C,3,)</f>
        <v>0.94989999999999997</v>
      </c>
      <c r="H22" s="30">
        <f t="shared" si="1"/>
        <v>930.79</v>
      </c>
      <c r="I22" s="45">
        <f t="shared" si="4"/>
        <v>884.15742099999989</v>
      </c>
      <c r="J22" s="29">
        <v>15</v>
      </c>
      <c r="K22" s="31">
        <f t="shared" si="2"/>
        <v>58.943828066666661</v>
      </c>
      <c r="L22" s="29">
        <v>2.3975</v>
      </c>
      <c r="M22" s="29">
        <v>36</v>
      </c>
      <c r="N22" s="32">
        <f t="shared" si="3"/>
        <v>5087.4418004339996</v>
      </c>
      <c r="O22" s="44">
        <f t="shared" si="5"/>
        <v>5.6527131115933331</v>
      </c>
      <c r="P22" s="25">
        <f>VLOOKUP(A22,'2021-22 Salary &amp; Benefits'!$A:$I,5,)</f>
        <v>67585</v>
      </c>
      <c r="Q22" s="25">
        <f>VLOOKUP(A22,'2021-22 Salary &amp; Benefits'!$A:$I,6,FALSE)</f>
        <v>68937</v>
      </c>
      <c r="R22" s="26">
        <f t="shared" si="6"/>
        <v>382038.61564703542</v>
      </c>
      <c r="S22" s="26">
        <f t="shared" si="7"/>
        <v>7642.4681268741842</v>
      </c>
      <c r="T22" s="26">
        <f>'2021-22 Salary &amp; Benefits'!G$6</f>
        <v>11848.32</v>
      </c>
      <c r="U22" s="28">
        <f>'2021-22 Salary &amp; Benefits'!H$6</f>
        <v>0.2271</v>
      </c>
      <c r="V22" s="28">
        <f>'2021-22 Salary &amp; Benefits'!I$6</f>
        <v>0.22070000000000001</v>
      </c>
      <c r="W22" s="26">
        <f t="shared" si="8"/>
        <v>155422.8161433964</v>
      </c>
      <c r="X22" s="26">
        <f t="shared" si="9"/>
        <v>6494.6847295651605</v>
      </c>
      <c r="Y22" s="26">
        <f t="shared" si="10"/>
        <v>1433.376919815031</v>
      </c>
      <c r="Z22" s="26">
        <f t="shared" si="11"/>
        <v>7928.0616493801917</v>
      </c>
      <c r="AA22" s="26">
        <f t="shared" si="12"/>
        <v>553031.96156668616</v>
      </c>
    </row>
    <row r="23" spans="1:27">
      <c r="A23" s="165" t="s">
        <v>2313</v>
      </c>
      <c r="B23" s="3" t="s">
        <v>341</v>
      </c>
      <c r="C23" s="104">
        <f>IF(A23=Summary!$B$9,Summary!$F$9,0)</f>
        <v>0</v>
      </c>
      <c r="D23" s="174">
        <f>VLOOKUP(A23,AAFTE!$A:$AA,3,0)</f>
        <v>745.07</v>
      </c>
      <c r="E23" s="24">
        <f>VLOOKUP($A23,'2021-22 Salary &amp; Benefits'!$A:$I,3,)</f>
        <v>1</v>
      </c>
      <c r="F23" s="24">
        <f>VLOOKUP($A23,'2021-22 Salary &amp; Benefits'!$A:$I,4,)</f>
        <v>1</v>
      </c>
      <c r="G23" s="39">
        <f>VLOOKUP(A23,'CEDARS District FRPL'!$A:$C,3,)</f>
        <v>0.94589999999999996</v>
      </c>
      <c r="H23" s="30">
        <f t="shared" si="1"/>
        <v>745.07</v>
      </c>
      <c r="I23" s="45">
        <f t="shared" si="4"/>
        <v>704.76171299999999</v>
      </c>
      <c r="J23" s="29">
        <v>15</v>
      </c>
      <c r="K23" s="31">
        <f t="shared" si="2"/>
        <v>46.9841142</v>
      </c>
      <c r="L23" s="29">
        <v>2.3975</v>
      </c>
      <c r="M23" s="29">
        <v>36</v>
      </c>
      <c r="N23" s="32">
        <f t="shared" si="3"/>
        <v>4055.1988966019999</v>
      </c>
      <c r="O23" s="44">
        <f t="shared" si="5"/>
        <v>4.5057765517799995</v>
      </c>
      <c r="P23" s="25">
        <f>VLOOKUP(A23,'2021-22 Salary &amp; Benefits'!$A:$I,5,)</f>
        <v>67585</v>
      </c>
      <c r="Q23" s="25">
        <f>VLOOKUP(A23,'2021-22 Salary &amp; Benefits'!$A:$I,6,FALSE)</f>
        <v>68937</v>
      </c>
      <c r="R23" s="26">
        <f t="shared" si="6"/>
        <v>304522.90825205127</v>
      </c>
      <c r="S23" s="26">
        <f t="shared" si="7"/>
        <v>6091.8098980065552</v>
      </c>
      <c r="T23" s="26">
        <f>'2021-22 Salary &amp; Benefits'!G$6</f>
        <v>11848.32</v>
      </c>
      <c r="U23" s="28">
        <f>'2021-22 Salary &amp; Benefits'!H$6</f>
        <v>0.2271</v>
      </c>
      <c r="V23" s="28">
        <f>'2021-22 Salary &amp; Benefits'!I$6</f>
        <v>0.22070000000000001</v>
      </c>
      <c r="W23" s="26">
        <f t="shared" si="8"/>
        <v>123887.49734251689</v>
      </c>
      <c r="X23" s="26">
        <f t="shared" si="9"/>
        <v>5176.9119691676306</v>
      </c>
      <c r="Y23" s="26">
        <f t="shared" si="10"/>
        <v>1142.544471595296</v>
      </c>
      <c r="Z23" s="26">
        <f t="shared" si="11"/>
        <v>6319.4564407629268</v>
      </c>
      <c r="AA23" s="26">
        <f t="shared" si="12"/>
        <v>440821.67193333764</v>
      </c>
    </row>
    <row r="24" spans="1:27">
      <c r="A24" s="165" t="s">
        <v>2355</v>
      </c>
      <c r="B24" s="3" t="s">
        <v>537</v>
      </c>
      <c r="C24" s="104">
        <f>IF(A24=Summary!$B$9,Summary!$F$9,0)</f>
        <v>0</v>
      </c>
      <c r="D24" s="174">
        <f>VLOOKUP(A24,AAFTE!$A:$AA,3,0)</f>
        <v>75.900000000000006</v>
      </c>
      <c r="E24" s="24">
        <f>VLOOKUP($A24,'2021-22 Salary &amp; Benefits'!$A:$I,3,)</f>
        <v>1</v>
      </c>
      <c r="F24" s="24">
        <f>VLOOKUP($A24,'2021-22 Salary &amp; Benefits'!$A:$I,4,)</f>
        <v>1</v>
      </c>
      <c r="G24" s="39">
        <f>VLOOKUP(A24,'CEDARS District FRPL'!$A:$C,3,)</f>
        <v>0.77029999999999998</v>
      </c>
      <c r="H24" s="30">
        <f t="shared" si="1"/>
        <v>75.900000000000006</v>
      </c>
      <c r="I24" s="45">
        <f t="shared" si="4"/>
        <v>58.465770000000006</v>
      </c>
      <c r="J24" s="29">
        <v>15</v>
      </c>
      <c r="K24" s="31">
        <f t="shared" si="2"/>
        <v>3.8977180000000002</v>
      </c>
      <c r="L24" s="29">
        <v>2.3975</v>
      </c>
      <c r="M24" s="29">
        <v>36</v>
      </c>
      <c r="N24" s="32">
        <f t="shared" si="3"/>
        <v>336.41204058</v>
      </c>
      <c r="O24" s="44">
        <f t="shared" si="5"/>
        <v>0.37379115619999997</v>
      </c>
      <c r="P24" s="25">
        <f>VLOOKUP(A24,'2021-22 Salary &amp; Benefits'!$A:$I,5,)</f>
        <v>67585</v>
      </c>
      <c r="Q24" s="25">
        <f>VLOOKUP(A24,'2021-22 Salary &amp; Benefits'!$A:$I,6,FALSE)</f>
        <v>68937</v>
      </c>
      <c r="R24" s="26">
        <f t="shared" si="6"/>
        <v>25262.675291776999</v>
      </c>
      <c r="S24" s="26">
        <f t="shared" si="7"/>
        <v>505.36564318239834</v>
      </c>
      <c r="T24" s="26">
        <f>'2021-22 Salary &amp; Benefits'!G$6</f>
        <v>11848.32</v>
      </c>
      <c r="U24" s="28">
        <f>'2021-22 Salary &amp; Benefits'!H$6</f>
        <v>0.2271</v>
      </c>
      <c r="V24" s="28">
        <f>'2021-22 Salary &amp; Benefits'!I$6</f>
        <v>0.22070000000000001</v>
      </c>
      <c r="W24" s="26">
        <f t="shared" si="8"/>
        <v>10277.484988040494</v>
      </c>
      <c r="X24" s="26">
        <f t="shared" si="9"/>
        <v>429.46734891598993</v>
      </c>
      <c r="Y24" s="26">
        <f t="shared" si="10"/>
        <v>94.783443905758986</v>
      </c>
      <c r="Z24" s="26">
        <f t="shared" si="11"/>
        <v>524.25079282174897</v>
      </c>
      <c r="AA24" s="26">
        <f t="shared" si="12"/>
        <v>36569.776715821637</v>
      </c>
    </row>
    <row r="25" spans="1:27">
      <c r="A25" s="165" t="s">
        <v>2472</v>
      </c>
      <c r="B25" s="3" t="s">
        <v>1554</v>
      </c>
      <c r="C25" s="104">
        <f>IF(A25=Summary!$B$9,Summary!$F$9,0)</f>
        <v>0</v>
      </c>
      <c r="D25" s="174">
        <f>VLOOKUP(A25,AAFTE!$A:$AA,3,0)</f>
        <v>3309.37</v>
      </c>
      <c r="E25" s="24">
        <f>VLOOKUP($A25,'2021-22 Salary &amp; Benefits'!$A:$I,3,)</f>
        <v>1.1600000000000001</v>
      </c>
      <c r="F25" s="24">
        <f>VLOOKUP($A25,'2021-22 Salary &amp; Benefits'!$A:$I,4,)</f>
        <v>1.1600000000000001</v>
      </c>
      <c r="G25" s="39">
        <f>VLOOKUP(A25,'CEDARS District FRPL'!$A:$C,3,)</f>
        <v>0.50849999999999995</v>
      </c>
      <c r="H25" s="30">
        <f t="shared" si="1"/>
        <v>3309.37</v>
      </c>
      <c r="I25" s="45">
        <f t="shared" si="4"/>
        <v>1682.8146449999997</v>
      </c>
      <c r="J25" s="29">
        <v>15</v>
      </c>
      <c r="K25" s="31">
        <f t="shared" si="2"/>
        <v>112.18764299999998</v>
      </c>
      <c r="L25" s="29">
        <v>2.3975</v>
      </c>
      <c r="M25" s="29">
        <v>36</v>
      </c>
      <c r="N25" s="32">
        <f t="shared" si="3"/>
        <v>9682.9154673299981</v>
      </c>
      <c r="O25" s="44">
        <f t="shared" si="5"/>
        <v>10.758794963699998</v>
      </c>
      <c r="P25" s="25">
        <f>VLOOKUP(A25,'2021-22 Salary &amp; Benefits'!$A:$I,5,)</f>
        <v>67585</v>
      </c>
      <c r="Q25" s="25">
        <f>VLOOKUP(A25,'2021-22 Salary &amp; Benefits'!$A:$I,6,FALSE)</f>
        <v>68937</v>
      </c>
      <c r="R25" s="26">
        <f t="shared" si="6"/>
        <v>843474.46284113068</v>
      </c>
      <c r="S25" s="26">
        <f t="shared" si="7"/>
        <v>16873.233317470062</v>
      </c>
      <c r="T25" s="26">
        <f>'2021-22 Salary &amp; Benefits'!G$6</f>
        <v>11848.32</v>
      </c>
      <c r="U25" s="28">
        <f>'2021-22 Salary &amp; Benefits'!H$6</f>
        <v>0.2271</v>
      </c>
      <c r="V25" s="28">
        <f>'2021-22 Salary &amp; Benefits'!I$6</f>
        <v>0.22070000000000001</v>
      </c>
      <c r="W25" s="26">
        <f t="shared" si="8"/>
        <v>322750.61864869238</v>
      </c>
      <c r="X25" s="26">
        <f t="shared" si="9"/>
        <v>14339.128269310011</v>
      </c>
      <c r="Y25" s="26">
        <f t="shared" si="10"/>
        <v>3164.6456090367196</v>
      </c>
      <c r="Z25" s="26">
        <f t="shared" si="11"/>
        <v>17503.773878346732</v>
      </c>
      <c r="AA25" s="26">
        <f t="shared" si="12"/>
        <v>1200602.0886856397</v>
      </c>
    </row>
    <row r="26" spans="1:27">
      <c r="A26" s="165" t="s">
        <v>2300</v>
      </c>
      <c r="B26" s="3" t="s">
        <v>255</v>
      </c>
      <c r="C26" s="104">
        <f>IF(A26=Summary!$B$9,Summary!$F$9,0)</f>
        <v>0</v>
      </c>
      <c r="D26" s="174">
        <f>VLOOKUP(A26,AAFTE!$A:$AA,3,0)</f>
        <v>7006.35</v>
      </c>
      <c r="E26" s="24">
        <f>VLOOKUP($A26,'2021-22 Salary &amp; Benefits'!$A:$I,3,)</f>
        <v>1.1000000000000001</v>
      </c>
      <c r="F26" s="24">
        <f>VLOOKUP($A26,'2021-22 Salary &amp; Benefits'!$A:$I,4,)</f>
        <v>1.1000000000000001</v>
      </c>
      <c r="G26" s="39">
        <f>VLOOKUP(A26,'CEDARS District FRPL'!$A:$C,3,)</f>
        <v>0.13739999999999999</v>
      </c>
      <c r="H26" s="30">
        <f t="shared" si="1"/>
        <v>7006.35</v>
      </c>
      <c r="I26" s="45">
        <f t="shared" si="4"/>
        <v>962.67249000000004</v>
      </c>
      <c r="J26" s="29">
        <v>15</v>
      </c>
      <c r="K26" s="31">
        <f t="shared" si="2"/>
        <v>64.178166000000004</v>
      </c>
      <c r="L26" s="29">
        <v>2.3975</v>
      </c>
      <c r="M26" s="29">
        <v>36</v>
      </c>
      <c r="N26" s="32">
        <f t="shared" si="3"/>
        <v>5539.2175074600009</v>
      </c>
      <c r="O26" s="44">
        <f t="shared" si="5"/>
        <v>6.1546861194000009</v>
      </c>
      <c r="P26" s="25">
        <f>VLOOKUP(A26,'2021-22 Salary &amp; Benefits'!$A:$I,5,)</f>
        <v>67585</v>
      </c>
      <c r="Q26" s="25">
        <f>VLOOKUP(A26,'2021-22 Salary &amp; Benefits'!$A:$I,6,FALSE)</f>
        <v>68937</v>
      </c>
      <c r="R26" s="26">
        <f t="shared" si="6"/>
        <v>457560.90751761396</v>
      </c>
      <c r="S26" s="26">
        <f t="shared" si="7"/>
        <v>9153.2491967717651</v>
      </c>
      <c r="T26" s="26">
        <f>'2021-22 Salary &amp; Benefits'!G$6</f>
        <v>11848.32</v>
      </c>
      <c r="U26" s="28">
        <f>'2021-22 Salary &amp; Benefits'!H$6</f>
        <v>0.2271</v>
      </c>
      <c r="V26" s="28">
        <f>'2021-22 Salary &amp; Benefits'!I$6</f>
        <v>0.22070000000000001</v>
      </c>
      <c r="W26" s="26">
        <f t="shared" si="8"/>
        <v>178854.89483718708</v>
      </c>
      <c r="X26" s="26">
        <f t="shared" si="9"/>
        <v>7778.5692785730953</v>
      </c>
      <c r="Y26" s="26">
        <f t="shared" si="10"/>
        <v>1716.7302397810822</v>
      </c>
      <c r="Z26" s="26">
        <f t="shared" si="11"/>
        <v>9495.2995183541771</v>
      </c>
      <c r="AA26" s="26">
        <f t="shared" si="12"/>
        <v>655064.35106992687</v>
      </c>
    </row>
    <row r="27" spans="1:27">
      <c r="A27" s="165" t="s">
        <v>2291</v>
      </c>
      <c r="B27" s="3" t="s">
        <v>153</v>
      </c>
      <c r="C27" s="104">
        <f>IF(A27=Summary!$B$9,Summary!$F$9,0)</f>
        <v>0</v>
      </c>
      <c r="D27" s="174">
        <f>VLOOKUP(A27,AAFTE!$A:$AA,3,0)</f>
        <v>507.27</v>
      </c>
      <c r="E27" s="24">
        <f>VLOOKUP($A27,'2021-22 Salary &amp; Benefits'!$A:$I,3,)</f>
        <v>1</v>
      </c>
      <c r="F27" s="24">
        <f>VLOOKUP($A27,'2021-22 Salary &amp; Benefits'!$A:$I,4,)</f>
        <v>1</v>
      </c>
      <c r="G27" s="39">
        <f>VLOOKUP(A27,'CEDARS District FRPL'!$A:$C,3,)</f>
        <v>0.66469999999999996</v>
      </c>
      <c r="H27" s="30">
        <f t="shared" si="1"/>
        <v>507.27</v>
      </c>
      <c r="I27" s="45">
        <f t="shared" si="4"/>
        <v>337.18236899999999</v>
      </c>
      <c r="J27" s="29">
        <v>15</v>
      </c>
      <c r="K27" s="31">
        <f t="shared" si="2"/>
        <v>22.478824599999999</v>
      </c>
      <c r="L27" s="29">
        <v>2.3975</v>
      </c>
      <c r="M27" s="29">
        <v>36</v>
      </c>
      <c r="N27" s="32">
        <f t="shared" si="3"/>
        <v>1940.147351226</v>
      </c>
      <c r="O27" s="44">
        <f t="shared" si="5"/>
        <v>2.1557192791399999</v>
      </c>
      <c r="P27" s="25">
        <f>VLOOKUP(A27,'2021-22 Salary &amp; Benefits'!$A:$I,5,)</f>
        <v>67585</v>
      </c>
      <c r="Q27" s="25">
        <f>VLOOKUP(A27,'2021-22 Salary &amp; Benefits'!$A:$I,6,FALSE)</f>
        <v>68937</v>
      </c>
      <c r="R27" s="26">
        <f t="shared" si="6"/>
        <v>145694.2874806769</v>
      </c>
      <c r="S27" s="26">
        <f t="shared" si="7"/>
        <v>2914.532465397293</v>
      </c>
      <c r="T27" s="26">
        <f>'2021-22 Salary &amp; Benefits'!G$6</f>
        <v>11848.32</v>
      </c>
      <c r="U27" s="28">
        <f>'2021-22 Salary &amp; Benefits'!H$6</f>
        <v>0.2271</v>
      </c>
      <c r="V27" s="28">
        <f>'2021-22 Salary &amp; Benefits'!I$6</f>
        <v>0.22070000000000001</v>
      </c>
      <c r="W27" s="26">
        <f t="shared" si="8"/>
        <v>59272.061851394952</v>
      </c>
      <c r="X27" s="26">
        <f t="shared" si="9"/>
        <v>2476.8136657679033</v>
      </c>
      <c r="Y27" s="26">
        <f t="shared" si="10"/>
        <v>546.63277603497625</v>
      </c>
      <c r="Z27" s="26">
        <f t="shared" si="11"/>
        <v>3023.4464418028797</v>
      </c>
      <c r="AA27" s="26">
        <f t="shared" si="12"/>
        <v>210904.328239272</v>
      </c>
    </row>
    <row r="28" spans="1:27">
      <c r="A28" s="165" t="s">
        <v>2452</v>
      </c>
      <c r="B28" s="3" t="s">
        <v>1392</v>
      </c>
      <c r="C28" s="104">
        <f>IF(A28=Summary!$B$9,Summary!$F$9,0)</f>
        <v>0</v>
      </c>
      <c r="D28" s="174">
        <f>VLOOKUP(A28,AAFTE!$A:$AA,3,0)</f>
        <v>188.17</v>
      </c>
      <c r="E28" s="24">
        <f>VLOOKUP($A28,'2021-22 Salary &amp; Benefits'!$A:$I,3,)</f>
        <v>1.06</v>
      </c>
      <c r="F28" s="24">
        <f>VLOOKUP($A28,'2021-22 Salary &amp; Benefits'!$A:$I,4,)</f>
        <v>1.1000000000000001</v>
      </c>
      <c r="G28" s="39">
        <f>VLOOKUP(A28,'CEDARS District FRPL'!$A:$C,3,)</f>
        <v>0.21079999999999999</v>
      </c>
      <c r="H28" s="30">
        <f t="shared" si="1"/>
        <v>188.17</v>
      </c>
      <c r="I28" s="45">
        <f t="shared" si="4"/>
        <v>39.666235999999998</v>
      </c>
      <c r="J28" s="29">
        <v>15</v>
      </c>
      <c r="K28" s="31">
        <f t="shared" si="2"/>
        <v>2.6444157333333331</v>
      </c>
      <c r="L28" s="29">
        <v>2.3975</v>
      </c>
      <c r="M28" s="29">
        <v>36</v>
      </c>
      <c r="N28" s="32">
        <f t="shared" si="3"/>
        <v>228.23952194399999</v>
      </c>
      <c r="O28" s="44">
        <f t="shared" si="5"/>
        <v>0.25359946882666667</v>
      </c>
      <c r="P28" s="25">
        <f>VLOOKUP(A28,'2021-22 Salary &amp; Benefits'!$A:$I,5,)</f>
        <v>67585</v>
      </c>
      <c r="Q28" s="25">
        <f>VLOOKUP(A28,'2021-22 Salary &amp; Benefits'!$A:$I,6,FALSE)</f>
        <v>68937</v>
      </c>
      <c r="R28" s="26">
        <f t="shared" si="6"/>
        <v>18167.891306689286</v>
      </c>
      <c r="S28" s="26">
        <f t="shared" si="7"/>
        <v>1062.7339340650287</v>
      </c>
      <c r="T28" s="26">
        <f>'2021-22 Salary &amp; Benefits'!G$6</f>
        <v>11848.32</v>
      </c>
      <c r="U28" s="28">
        <f>'2021-22 Salary &amp; Benefits'!H$6</f>
        <v>0.2271</v>
      </c>
      <c r="V28" s="28">
        <f>'2021-22 Salary &amp; Benefits'!I$6</f>
        <v>0.22070000000000001</v>
      </c>
      <c r="W28" s="26">
        <f t="shared" si="8"/>
        <v>7365.2011534856601</v>
      </c>
      <c r="X28" s="26">
        <f t="shared" si="9"/>
        <v>320.51042067923856</v>
      </c>
      <c r="Y28" s="26">
        <f t="shared" si="10"/>
        <v>70.736649843907955</v>
      </c>
      <c r="Z28" s="26">
        <f t="shared" si="11"/>
        <v>391.24707052314653</v>
      </c>
      <c r="AA28" s="26">
        <f t="shared" si="12"/>
        <v>26987.073464763122</v>
      </c>
    </row>
    <row r="29" spans="1:27">
      <c r="A29" s="34" t="s">
        <v>2286</v>
      </c>
      <c r="B29" s="34" t="s">
        <v>115</v>
      </c>
      <c r="C29" s="104">
        <f>IF(A29=Summary!$B$9,Summary!$F$9,0)</f>
        <v>0</v>
      </c>
      <c r="D29" s="174">
        <f>VLOOKUP(A29,AAFTE!$A:$AA,3,0)</f>
        <v>1210.6199999999999</v>
      </c>
      <c r="E29" s="24">
        <f>VLOOKUP($A29,'2021-22 Salary &amp; Benefits'!$A:$I,3,)</f>
        <v>1</v>
      </c>
      <c r="F29" s="24">
        <f>VLOOKUP($A29,'2021-22 Salary &amp; Benefits'!$A:$I,4,)</f>
        <v>1</v>
      </c>
      <c r="G29" s="39">
        <f>VLOOKUP(A29,'CEDARS District FRPL'!$A:$C,3,)</f>
        <v>0.437</v>
      </c>
      <c r="H29" s="30">
        <f>IF(C29&gt;0,C29,D29)</f>
        <v>1210.6199999999999</v>
      </c>
      <c r="I29" s="45">
        <f>H29*G29</f>
        <v>529.04093999999998</v>
      </c>
      <c r="J29" s="29">
        <v>15</v>
      </c>
      <c r="K29" s="31">
        <f>I29/J29</f>
        <v>35.269396</v>
      </c>
      <c r="L29" s="29">
        <v>2.3975</v>
      </c>
      <c r="M29" s="29">
        <v>36</v>
      </c>
      <c r="N29" s="32">
        <f>K29*L29*M29</f>
        <v>3044.1015687599997</v>
      </c>
      <c r="O29" s="44">
        <f>N29/900</f>
        <v>3.3823350763999995</v>
      </c>
      <c r="P29" s="25">
        <f>VLOOKUP(A29,'2021-22 Salary &amp; Benefits'!$A:$I,5,)</f>
        <v>67585</v>
      </c>
      <c r="Q29" s="25">
        <f>VLOOKUP(A29,'2021-22 Salary &amp; Benefits'!$A:$I,6,FALSE)</f>
        <v>68937</v>
      </c>
      <c r="R29" s="26">
        <f>$E29*$P29*$O29</f>
        <v>228595.11613849396</v>
      </c>
      <c r="S29" s="26">
        <f>($Q29*$F29*$O29-$R29)</f>
        <v>4572.9170232928009</v>
      </c>
      <c r="T29" s="26">
        <f>'2021-22 Salary &amp; Benefits'!G$6</f>
        <v>11848.32</v>
      </c>
      <c r="U29" s="28">
        <f>'2021-22 Salary &amp; Benefits'!H$6</f>
        <v>0.2271</v>
      </c>
      <c r="V29" s="28">
        <f>'2021-22 Salary &amp; Benefits'!I$6</f>
        <v>0.22070000000000001</v>
      </c>
      <c r="W29" s="26">
        <f>R29*U29+S29*V29+O29*T29</f>
        <v>92998.181994504324</v>
      </c>
      <c r="X29" s="26">
        <f>($Q29*$F29*$O29/180*3)</f>
        <v>3886.1338860297792</v>
      </c>
      <c r="Y29" s="26">
        <f>X29*V29</f>
        <v>857.66974864677229</v>
      </c>
      <c r="Z29" s="26">
        <f>SUM(X29:Y29)</f>
        <v>4743.8036346765512</v>
      </c>
      <c r="AA29" s="26">
        <f>SUM(W29,R29:S29,Z29)</f>
        <v>330910.01879096765</v>
      </c>
    </row>
    <row r="30" spans="1:27">
      <c r="A30" s="165" t="s">
        <v>2285</v>
      </c>
      <c r="B30" s="3" t="s">
        <v>2597</v>
      </c>
      <c r="C30" s="104">
        <f>IF(A30=Summary!$B$9,Summary!$F$9,0)</f>
        <v>0</v>
      </c>
      <c r="D30" s="174">
        <f>VLOOKUP(A30,AAFTE!$A:$AA,3,0)</f>
        <v>1553.86</v>
      </c>
      <c r="E30" s="24">
        <f>VLOOKUP($A30,'2021-22 Salary &amp; Benefits'!$A:$I,3,)</f>
        <v>1</v>
      </c>
      <c r="F30" s="24">
        <f>VLOOKUP($A30,'2021-22 Salary &amp; Benefits'!$A:$I,4,)</f>
        <v>1.04</v>
      </c>
      <c r="G30" s="39">
        <f>VLOOKUP(A30,'CEDARS District FRPL'!$A:$C,3,)</f>
        <v>0.41539999999999999</v>
      </c>
      <c r="H30" s="30">
        <f t="shared" si="1"/>
        <v>1553.86</v>
      </c>
      <c r="I30" s="45">
        <f t="shared" si="4"/>
        <v>645.47344399999997</v>
      </c>
      <c r="J30" s="29">
        <v>15</v>
      </c>
      <c r="K30" s="31">
        <f t="shared" si="2"/>
        <v>43.031562933333333</v>
      </c>
      <c r="L30" s="29">
        <v>2.3975</v>
      </c>
      <c r="M30" s="29">
        <v>36</v>
      </c>
      <c r="N30" s="32">
        <f t="shared" si="3"/>
        <v>3714.054196776</v>
      </c>
      <c r="O30" s="44">
        <f t="shared" si="5"/>
        <v>4.1267268853066668</v>
      </c>
      <c r="P30" s="25">
        <f>VLOOKUP(A30,'2021-22 Salary &amp; Benefits'!$A:$I,5,)</f>
        <v>67585</v>
      </c>
      <c r="Q30" s="25">
        <f>VLOOKUP(A30,'2021-22 Salary &amp; Benefits'!$A:$I,6,FALSE)</f>
        <v>68937</v>
      </c>
      <c r="R30" s="26">
        <f t="shared" si="6"/>
        <v>278904.83654345106</v>
      </c>
      <c r="S30" s="26">
        <f t="shared" si="7"/>
        <v>16958.701600630011</v>
      </c>
      <c r="T30" s="26">
        <f>'2021-22 Salary &amp; Benefits'!G$6</f>
        <v>11848.32</v>
      </c>
      <c r="U30" s="28">
        <f>'2021-22 Salary &amp; Benefits'!H$6</f>
        <v>0.2271</v>
      </c>
      <c r="V30" s="28">
        <f>'2021-22 Salary &amp; Benefits'!I$6</f>
        <v>0.22070000000000001</v>
      </c>
      <c r="W30" s="26">
        <f t="shared" si="8"/>
        <v>115976.85451199347</v>
      </c>
      <c r="X30" s="26">
        <f t="shared" si="9"/>
        <v>4931.0589690680181</v>
      </c>
      <c r="Y30" s="26">
        <f t="shared" si="10"/>
        <v>1088.2847144733116</v>
      </c>
      <c r="Z30" s="26">
        <f t="shared" si="11"/>
        <v>6019.3436835413295</v>
      </c>
      <c r="AA30" s="26">
        <f t="shared" si="12"/>
        <v>417859.73633961589</v>
      </c>
    </row>
    <row r="31" spans="1:27">
      <c r="A31" s="165" t="s">
        <v>2308</v>
      </c>
      <c r="B31" s="3" t="s">
        <v>314</v>
      </c>
      <c r="C31" s="104">
        <f>IF(A31=Summary!$B$9,Summary!$F$9,0)</f>
        <v>0</v>
      </c>
      <c r="D31" s="174">
        <f>VLOOKUP(A31,AAFTE!$A:$AA,3,0)</f>
        <v>1359.74</v>
      </c>
      <c r="E31" s="24">
        <f>VLOOKUP($A31,'2021-22 Salary &amp; Benefits'!$A:$I,3,)</f>
        <v>1</v>
      </c>
      <c r="F31" s="24">
        <f>VLOOKUP($A31,'2021-22 Salary &amp; Benefits'!$A:$I,4,)</f>
        <v>1</v>
      </c>
      <c r="G31" s="39">
        <f>VLOOKUP(A31,'CEDARS District FRPL'!$A:$C,3,)</f>
        <v>0.49630000000000002</v>
      </c>
      <c r="H31" s="30">
        <f t="shared" si="1"/>
        <v>1359.74</v>
      </c>
      <c r="I31" s="45">
        <f t="shared" si="4"/>
        <v>674.83896200000004</v>
      </c>
      <c r="J31" s="29">
        <v>15</v>
      </c>
      <c r="K31" s="31">
        <f t="shared" si="2"/>
        <v>44.989264133333336</v>
      </c>
      <c r="L31" s="29">
        <v>2.3975</v>
      </c>
      <c r="M31" s="29">
        <v>36</v>
      </c>
      <c r="N31" s="32">
        <f t="shared" si="3"/>
        <v>3883.0233873480001</v>
      </c>
      <c r="O31" s="44">
        <f t="shared" si="5"/>
        <v>4.3144704303866668</v>
      </c>
      <c r="P31" s="25">
        <f>VLOOKUP(A31,'2021-22 Salary &amp; Benefits'!$A:$I,5,)</f>
        <v>67585</v>
      </c>
      <c r="Q31" s="25">
        <f>VLOOKUP(A31,'2021-22 Salary &amp; Benefits'!$A:$I,6,FALSE)</f>
        <v>68937</v>
      </c>
      <c r="R31" s="26">
        <f t="shared" si="6"/>
        <v>291593.48403768288</v>
      </c>
      <c r="S31" s="26">
        <f t="shared" si="7"/>
        <v>5833.1640218827524</v>
      </c>
      <c r="T31" s="26">
        <f>'2021-22 Salary &amp; Benefits'!G$6</f>
        <v>11848.32</v>
      </c>
      <c r="U31" s="28">
        <f>'2021-22 Salary &amp; Benefits'!H$6</f>
        <v>0.2271</v>
      </c>
      <c r="V31" s="28">
        <f>'2021-22 Salary &amp; Benefits'!I$6</f>
        <v>0.22070000000000001</v>
      </c>
      <c r="W31" s="26">
        <f t="shared" si="8"/>
        <v>118627.48581434626</v>
      </c>
      <c r="X31" s="26">
        <f t="shared" si="9"/>
        <v>4957.1108009927611</v>
      </c>
      <c r="Y31" s="26">
        <f t="shared" si="10"/>
        <v>1094.0343537791025</v>
      </c>
      <c r="Z31" s="26">
        <f t="shared" si="11"/>
        <v>6051.1451547718634</v>
      </c>
      <c r="AA31" s="26">
        <f t="shared" si="12"/>
        <v>422105.27902868373</v>
      </c>
    </row>
    <row r="32" spans="1:27">
      <c r="A32" s="165" t="s">
        <v>3197</v>
      </c>
      <c r="B32" s="3" t="s">
        <v>3211</v>
      </c>
      <c r="C32" s="104">
        <f>IF(A32=Summary!$B$9,Summary!$F$9,0)</f>
        <v>0</v>
      </c>
      <c r="D32" s="174">
        <f>VLOOKUP(A32,AAFTE!$A:$AA,3,0)</f>
        <v>168</v>
      </c>
      <c r="E32" s="24">
        <f>VLOOKUP($A32,'2021-22 Salary &amp; Benefits'!$A:$I,3,)</f>
        <v>1.18</v>
      </c>
      <c r="F32" s="24">
        <f>VLOOKUP($A32,'2021-22 Salary &amp; Benefits'!$A:$I,4,)</f>
        <v>1.18</v>
      </c>
      <c r="G32" s="39">
        <f>VLOOKUP(A32,'CEDARS District FRPL'!$A:$C,3,)</f>
        <v>0.35709999999999997</v>
      </c>
      <c r="H32" s="30">
        <f t="shared" si="1"/>
        <v>168</v>
      </c>
      <c r="I32" s="45">
        <f t="shared" si="4"/>
        <v>59.992799999999995</v>
      </c>
      <c r="J32" s="29">
        <v>15</v>
      </c>
      <c r="K32" s="31">
        <f t="shared" si="2"/>
        <v>3.9995199999999995</v>
      </c>
      <c r="L32" s="29">
        <v>2.3975</v>
      </c>
      <c r="M32" s="29">
        <v>36</v>
      </c>
      <c r="N32" s="32">
        <f t="shared" si="3"/>
        <v>345.19857119999995</v>
      </c>
      <c r="O32" s="44">
        <f t="shared" si="5"/>
        <v>0.38355396799999997</v>
      </c>
      <c r="P32" s="25">
        <f>VLOOKUP(A32,'2021-22 Salary &amp; Benefits'!$A:$I,5,)</f>
        <v>67585</v>
      </c>
      <c r="Q32" s="25">
        <f>VLOOKUP(A32,'2021-22 Salary &amp; Benefits'!$A:$I,6,FALSE)</f>
        <v>68937</v>
      </c>
      <c r="R32" s="26">
        <f t="shared" si="6"/>
        <v>30588.5440141904</v>
      </c>
      <c r="S32" s="26">
        <f t="shared" si="7"/>
        <v>611.90665838847417</v>
      </c>
      <c r="T32" s="26">
        <f>'2021-22 Salary &amp; Benefits'!G$6</f>
        <v>11848.32</v>
      </c>
      <c r="U32" s="28">
        <f>'2021-22 Salary &amp; Benefits'!H$6</f>
        <v>0.2271</v>
      </c>
      <c r="V32" s="28">
        <f>'2021-22 Salary &amp; Benefits'!I$6</f>
        <v>0.22070000000000001</v>
      </c>
      <c r="W32" s="26">
        <f t="shared" si="8"/>
        <v>11626.176295262736</v>
      </c>
      <c r="X32" s="26">
        <f t="shared" si="9"/>
        <v>520.00751120964787</v>
      </c>
      <c r="Y32" s="26">
        <f t="shared" si="10"/>
        <v>114.76565772396928</v>
      </c>
      <c r="Z32" s="26">
        <f t="shared" si="11"/>
        <v>634.77316893361717</v>
      </c>
      <c r="AA32" s="26">
        <f t="shared" si="12"/>
        <v>43461.400136775228</v>
      </c>
    </row>
    <row r="33" spans="1:27">
      <c r="A33" s="34" t="s">
        <v>2396</v>
      </c>
      <c r="B33" s="34" t="s">
        <v>1113</v>
      </c>
      <c r="C33" s="104">
        <f>IF(A33=Summary!$B$9,Summary!$F$9,0)</f>
        <v>0</v>
      </c>
      <c r="D33" s="174">
        <f>VLOOKUP(A33,AAFTE!$A:$AA,3,0)</f>
        <v>87.2</v>
      </c>
      <c r="E33" s="24">
        <f>VLOOKUP($A33,'2021-22 Salary &amp; Benefits'!$A:$I,3,)</f>
        <v>1</v>
      </c>
      <c r="F33" s="24">
        <f>VLOOKUP($A33,'2021-22 Salary &amp; Benefits'!$A:$I,4,)</f>
        <v>1.04</v>
      </c>
      <c r="G33" s="39">
        <f>VLOOKUP(A33,'CEDARS District FRPL'!$A:$C,3,)</f>
        <v>0.2442</v>
      </c>
      <c r="H33" s="30">
        <f>IF(C33&gt;0,C33,D33)</f>
        <v>87.2</v>
      </c>
      <c r="I33" s="45">
        <f>H33*G33</f>
        <v>21.294240000000002</v>
      </c>
      <c r="J33" s="29">
        <v>15</v>
      </c>
      <c r="K33" s="31">
        <f>I33/J33</f>
        <v>1.4196160000000002</v>
      </c>
      <c r="L33" s="29">
        <v>2.3975</v>
      </c>
      <c r="M33" s="29">
        <v>36</v>
      </c>
      <c r="N33" s="32">
        <f>K33*L33*M33</f>
        <v>122.52705696000001</v>
      </c>
      <c r="O33" s="44">
        <f>N33/900</f>
        <v>0.13614117440000001</v>
      </c>
      <c r="P33" s="25">
        <f>VLOOKUP(A33,'2021-22 Salary &amp; Benefits'!$A:$I,5,)</f>
        <v>67585</v>
      </c>
      <c r="Q33" s="25">
        <f>VLOOKUP(A33,'2021-22 Salary &amp; Benefits'!$A:$I,6,FALSE)</f>
        <v>68937</v>
      </c>
      <c r="R33" s="26">
        <f>$E33*$P33*$O33</f>
        <v>9201.1012718239999</v>
      </c>
      <c r="S33" s="26">
        <f>($Q33*$F33*$O33-$R33)</f>
        <v>559.4694333733114</v>
      </c>
      <c r="T33" s="26">
        <f>'2021-22 Salary &amp; Benefits'!G$6</f>
        <v>11848.32</v>
      </c>
      <c r="U33" s="28">
        <f>'2021-22 Salary &amp; Benefits'!H$6</f>
        <v>0.2271</v>
      </c>
      <c r="V33" s="28">
        <f>'2021-22 Salary &amp; Benefits'!I$6</f>
        <v>0.22070000000000001</v>
      </c>
      <c r="W33" s="26">
        <f>R33*U33+S33*V33+O33*T33</f>
        <v>3826.0892022437283</v>
      </c>
      <c r="X33" s="26">
        <f>($Q33*$F33*$O33/180*3)</f>
        <v>162.67617841995519</v>
      </c>
      <c r="Y33" s="26">
        <f>X33*V33</f>
        <v>35.902632577284109</v>
      </c>
      <c r="Z33" s="26">
        <f>SUM(X33:Y33)</f>
        <v>198.57881099723932</v>
      </c>
      <c r="AA33" s="26">
        <f>SUM(W33,R33:S33,Z33)</f>
        <v>13785.238718438279</v>
      </c>
    </row>
    <row r="34" spans="1:27">
      <c r="A34" s="165" t="s">
        <v>2385</v>
      </c>
      <c r="B34" s="3" t="s">
        <v>1055</v>
      </c>
      <c r="C34" s="104">
        <f>IF(A34=Summary!$B$9,Summary!$F$9,0)</f>
        <v>0</v>
      </c>
      <c r="D34" s="174">
        <f>VLOOKUP(A34,AAFTE!$A:$AA,3,0)</f>
        <v>10901.12</v>
      </c>
      <c r="E34" s="24">
        <f>VLOOKUP($A34,'2021-22 Salary &amp; Benefits'!$A:$I,3,)</f>
        <v>1.18</v>
      </c>
      <c r="F34" s="24">
        <f>VLOOKUP($A34,'2021-22 Salary &amp; Benefits'!$A:$I,4,)</f>
        <v>1.18</v>
      </c>
      <c r="G34" s="39">
        <f>VLOOKUP(A34,'CEDARS District FRPL'!$A:$C,3,)</f>
        <v>0.33150000000000002</v>
      </c>
      <c r="H34" s="30">
        <f t="shared" si="1"/>
        <v>10901.12</v>
      </c>
      <c r="I34" s="45">
        <f t="shared" si="4"/>
        <v>3613.7212800000007</v>
      </c>
      <c r="J34" s="29">
        <v>15</v>
      </c>
      <c r="K34" s="31">
        <f t="shared" si="2"/>
        <v>240.91475200000005</v>
      </c>
      <c r="L34" s="29">
        <v>2.3975</v>
      </c>
      <c r="M34" s="29">
        <v>36</v>
      </c>
      <c r="N34" s="32">
        <f t="shared" si="3"/>
        <v>20793.352245120001</v>
      </c>
      <c r="O34" s="44">
        <f t="shared" si="5"/>
        <v>23.103724716800002</v>
      </c>
      <c r="P34" s="25">
        <f>VLOOKUP(A34,'2021-22 Salary &amp; Benefits'!$A:$I,5,)</f>
        <v>67585</v>
      </c>
      <c r="Q34" s="25">
        <f>VLOOKUP(A34,'2021-22 Salary &amp; Benefits'!$A:$I,6,FALSE)</f>
        <v>68937</v>
      </c>
      <c r="R34" s="26">
        <f t="shared" si="6"/>
        <v>1842528.9772822154</v>
      </c>
      <c r="S34" s="26">
        <f t="shared" si="7"/>
        <v>36858.758264193544</v>
      </c>
      <c r="T34" s="26">
        <f>'2021-22 Salary &amp; Benefits'!G$6</f>
        <v>11848.32</v>
      </c>
      <c r="U34" s="28">
        <f>'2021-22 Salary &amp; Benefits'!H$6</f>
        <v>0.2271</v>
      </c>
      <c r="V34" s="28">
        <f>'2021-22 Salary &amp; Benefits'!I$6</f>
        <v>0.22070000000000001</v>
      </c>
      <c r="W34" s="26">
        <f t="shared" si="8"/>
        <v>700313.38232625439</v>
      </c>
      <c r="X34" s="26">
        <f t="shared" si="9"/>
        <v>31323.128925773482</v>
      </c>
      <c r="Y34" s="26">
        <f t="shared" si="10"/>
        <v>6913.0145539182076</v>
      </c>
      <c r="Z34" s="26">
        <f t="shared" si="11"/>
        <v>38236.143479691687</v>
      </c>
      <c r="AA34" s="26">
        <f t="shared" si="12"/>
        <v>2617937.2613523547</v>
      </c>
    </row>
    <row r="35" spans="1:27">
      <c r="A35" s="165" t="s">
        <v>2503</v>
      </c>
      <c r="B35" s="3" t="s">
        <v>1857</v>
      </c>
      <c r="C35" s="104">
        <f>IF(A35=Summary!$B$9,Summary!$F$9,0)</f>
        <v>0</v>
      </c>
      <c r="D35" s="174">
        <f>VLOOKUP(A35,AAFTE!$A:$AA,3,0)</f>
        <v>13801.6</v>
      </c>
      <c r="E35" s="24">
        <f>VLOOKUP($A35,'2021-22 Salary &amp; Benefits'!$A:$I,3,)</f>
        <v>1</v>
      </c>
      <c r="F35" s="24">
        <f>VLOOKUP($A35,'2021-22 Salary &amp; Benefits'!$A:$I,4,)</f>
        <v>1</v>
      </c>
      <c r="G35" s="39">
        <f>VLOOKUP(A35,'CEDARS District FRPL'!$A:$C,3,)</f>
        <v>0.31580000000000003</v>
      </c>
      <c r="H35" s="30">
        <f t="shared" si="1"/>
        <v>13801.6</v>
      </c>
      <c r="I35" s="45">
        <f t="shared" si="4"/>
        <v>4358.5452800000003</v>
      </c>
      <c r="J35" s="29">
        <v>15</v>
      </c>
      <c r="K35" s="31">
        <f t="shared" si="2"/>
        <v>290.56968533333333</v>
      </c>
      <c r="L35" s="29">
        <v>2.3975</v>
      </c>
      <c r="M35" s="29">
        <v>36</v>
      </c>
      <c r="N35" s="32">
        <f t="shared" si="3"/>
        <v>25079.069541119999</v>
      </c>
      <c r="O35" s="44">
        <f t="shared" si="5"/>
        <v>27.865632823466665</v>
      </c>
      <c r="P35" s="25">
        <f>VLOOKUP(A35,'2021-22 Salary &amp; Benefits'!$A:$I,5,)</f>
        <v>67585</v>
      </c>
      <c r="Q35" s="25">
        <f>VLOOKUP(A35,'2021-22 Salary &amp; Benefits'!$A:$I,6,FALSE)</f>
        <v>68937</v>
      </c>
      <c r="R35" s="26">
        <f t="shared" si="6"/>
        <v>1883298.7943739945</v>
      </c>
      <c r="S35" s="26">
        <f t="shared" si="7"/>
        <v>37674.33557732706</v>
      </c>
      <c r="T35" s="26">
        <f>'2021-22 Salary &amp; Benefits'!G$6</f>
        <v>11848.32</v>
      </c>
      <c r="U35" s="28">
        <f>'2021-22 Salary &amp; Benefits'!H$6</f>
        <v>0.2271</v>
      </c>
      <c r="V35" s="28">
        <f>'2021-22 Salary &amp; Benefits'!I$6</f>
        <v>0.22070000000000001</v>
      </c>
      <c r="W35" s="26">
        <f t="shared" si="8"/>
        <v>766172.8167591868</v>
      </c>
      <c r="X35" s="26">
        <f t="shared" si="9"/>
        <v>32016.218832522023</v>
      </c>
      <c r="Y35" s="26">
        <f t="shared" si="10"/>
        <v>7065.9794963376107</v>
      </c>
      <c r="Z35" s="26">
        <f t="shared" si="11"/>
        <v>39082.198328859631</v>
      </c>
      <c r="AA35" s="26">
        <f t="shared" si="12"/>
        <v>2726228.145039368</v>
      </c>
    </row>
    <row r="36" spans="1:27">
      <c r="A36" s="165" t="s">
        <v>2416</v>
      </c>
      <c r="B36" s="3" t="s">
        <v>1178</v>
      </c>
      <c r="C36" s="104">
        <f>IF(A36=Summary!$B$9,Summary!$F$9,0)</f>
        <v>0</v>
      </c>
      <c r="D36" s="174">
        <f>VLOOKUP(A36,AAFTE!$A:$AA,3,0)</f>
        <v>3323.93</v>
      </c>
      <c r="E36" s="24">
        <f>VLOOKUP($A36,'2021-22 Salary &amp; Benefits'!$A:$I,3,)</f>
        <v>1</v>
      </c>
      <c r="F36" s="24">
        <f>VLOOKUP($A36,'2021-22 Salary &amp; Benefits'!$A:$I,4,)</f>
        <v>1</v>
      </c>
      <c r="G36" s="39">
        <f>VLOOKUP(A36,'CEDARS District FRPL'!$A:$C,3,)</f>
        <v>0.77110000000000001</v>
      </c>
      <c r="H36" s="30">
        <f t="shared" si="1"/>
        <v>3323.93</v>
      </c>
      <c r="I36" s="45">
        <f t="shared" si="4"/>
        <v>2563.0824229999998</v>
      </c>
      <c r="J36" s="29">
        <v>15</v>
      </c>
      <c r="K36" s="31">
        <f t="shared" si="2"/>
        <v>170.87216153333333</v>
      </c>
      <c r="L36" s="29">
        <v>2.3975</v>
      </c>
      <c r="M36" s="29">
        <v>36</v>
      </c>
      <c r="N36" s="32">
        <f t="shared" si="3"/>
        <v>14747.976261941998</v>
      </c>
      <c r="O36" s="44">
        <f t="shared" si="5"/>
        <v>16.386640291046664</v>
      </c>
      <c r="P36" s="25">
        <f>VLOOKUP(A36,'2021-22 Salary &amp; Benefits'!$A:$I,5,)</f>
        <v>67585</v>
      </c>
      <c r="Q36" s="25">
        <f>VLOOKUP(A36,'2021-22 Salary &amp; Benefits'!$A:$I,6,FALSE)</f>
        <v>68937</v>
      </c>
      <c r="R36" s="26">
        <f t="shared" si="6"/>
        <v>1107491.0840703887</v>
      </c>
      <c r="S36" s="26">
        <f t="shared" si="7"/>
        <v>22154.737673495198</v>
      </c>
      <c r="T36" s="26">
        <f>'2021-22 Salary &amp; Benefits'!G$6</f>
        <v>11848.32</v>
      </c>
      <c r="U36" s="28">
        <f>'2021-22 Salary &amp; Benefits'!H$6</f>
        <v>0.2271</v>
      </c>
      <c r="V36" s="28">
        <f>'2021-22 Salary &amp; Benefits'!I$6</f>
        <v>0.22070000000000001</v>
      </c>
      <c r="W36" s="26">
        <f t="shared" si="8"/>
        <v>450554.93369013967</v>
      </c>
      <c r="X36" s="26">
        <f t="shared" si="9"/>
        <v>18827.430362398067</v>
      </c>
      <c r="Y36" s="26">
        <f t="shared" si="10"/>
        <v>4155.2138809812532</v>
      </c>
      <c r="Z36" s="26">
        <f t="shared" si="11"/>
        <v>22982.64424337932</v>
      </c>
      <c r="AA36" s="26">
        <f t="shared" si="12"/>
        <v>1603183.3996774028</v>
      </c>
    </row>
    <row r="37" spans="1:27">
      <c r="A37" s="165" t="s">
        <v>2414</v>
      </c>
      <c r="B37" s="3" t="s">
        <v>1171</v>
      </c>
      <c r="C37" s="104">
        <f>IF(A37=Summary!$B$9,Summary!$F$9,0)</f>
        <v>0</v>
      </c>
      <c r="D37" s="174">
        <f>VLOOKUP(A37,AAFTE!$A:$AA,3,0)</f>
        <v>2899.73</v>
      </c>
      <c r="E37" s="24">
        <f>VLOOKUP($A37,'2021-22 Salary &amp; Benefits'!$A:$I,3,)</f>
        <v>1</v>
      </c>
      <c r="F37" s="24">
        <f>VLOOKUP($A37,'2021-22 Salary &amp; Benefits'!$A:$I,4,)</f>
        <v>1.04</v>
      </c>
      <c r="G37" s="39">
        <f>VLOOKUP(A37,'CEDARS District FRPL'!$A:$C,3,)</f>
        <v>0.44690000000000002</v>
      </c>
      <c r="H37" s="30">
        <f t="shared" si="1"/>
        <v>2899.73</v>
      </c>
      <c r="I37" s="45">
        <f t="shared" si="4"/>
        <v>1295.8893370000001</v>
      </c>
      <c r="J37" s="29">
        <v>15</v>
      </c>
      <c r="K37" s="31">
        <f t="shared" si="2"/>
        <v>86.392622466666666</v>
      </c>
      <c r="L37" s="29">
        <v>2.3975</v>
      </c>
      <c r="M37" s="29">
        <v>36</v>
      </c>
      <c r="N37" s="32">
        <f t="shared" si="3"/>
        <v>7456.5472450979996</v>
      </c>
      <c r="O37" s="44">
        <f t="shared" si="5"/>
        <v>8.2850524945533337</v>
      </c>
      <c r="P37" s="25">
        <f>VLOOKUP(A37,'2021-22 Salary &amp; Benefits'!$A:$I,5,)</f>
        <v>67585</v>
      </c>
      <c r="Q37" s="25">
        <f>VLOOKUP(A37,'2021-22 Salary &amp; Benefits'!$A:$I,6,FALSE)</f>
        <v>68937</v>
      </c>
      <c r="R37" s="26">
        <f t="shared" si="6"/>
        <v>559945.2728443871</v>
      </c>
      <c r="S37" s="26">
        <f t="shared" si="7"/>
        <v>34047.257525316905</v>
      </c>
      <c r="T37" s="26">
        <f>'2021-22 Salary &amp; Benefits'!G$6</f>
        <v>11848.32</v>
      </c>
      <c r="U37" s="28">
        <f>'2021-22 Salary &amp; Benefits'!H$6</f>
        <v>0.2271</v>
      </c>
      <c r="V37" s="28">
        <f>'2021-22 Salary &amp; Benefits'!I$6</f>
        <v>0.22070000000000001</v>
      </c>
      <c r="W37" s="26">
        <f t="shared" si="8"/>
        <v>232841.7543710639</v>
      </c>
      <c r="X37" s="26">
        <f t="shared" si="9"/>
        <v>9899.8755061617339</v>
      </c>
      <c r="Y37" s="26">
        <f t="shared" si="10"/>
        <v>2184.9025242098946</v>
      </c>
      <c r="Z37" s="26">
        <f t="shared" si="11"/>
        <v>12084.778030371628</v>
      </c>
      <c r="AA37" s="26">
        <f t="shared" si="12"/>
        <v>838919.06277113955</v>
      </c>
    </row>
    <row r="38" spans="1:27">
      <c r="A38" s="165" t="s">
        <v>2505</v>
      </c>
      <c r="B38" s="3" t="s">
        <v>1883</v>
      </c>
      <c r="C38" s="104">
        <f>IF(A38=Summary!$B$9,Summary!$F$9,0)</f>
        <v>0</v>
      </c>
      <c r="D38" s="174">
        <f>VLOOKUP(A38,AAFTE!$A:$AA,3,0)</f>
        <v>4936.32</v>
      </c>
      <c r="E38" s="24">
        <f>VLOOKUP($A38,'2021-22 Salary &amp; Benefits'!$A:$I,3,)</f>
        <v>1</v>
      </c>
      <c r="F38" s="24">
        <f>VLOOKUP($A38,'2021-22 Salary &amp; Benefits'!$A:$I,4,)</f>
        <v>1</v>
      </c>
      <c r="G38" s="39">
        <f>VLOOKUP(A38,'CEDARS District FRPL'!$A:$C,3,)</f>
        <v>0.46460000000000001</v>
      </c>
      <c r="H38" s="30">
        <f t="shared" si="1"/>
        <v>4936.32</v>
      </c>
      <c r="I38" s="45">
        <f t="shared" si="4"/>
        <v>2293.414272</v>
      </c>
      <c r="J38" s="29">
        <v>15</v>
      </c>
      <c r="K38" s="31">
        <f t="shared" si="2"/>
        <v>152.89428480000001</v>
      </c>
      <c r="L38" s="29">
        <v>2.3975</v>
      </c>
      <c r="M38" s="29">
        <v>36</v>
      </c>
      <c r="N38" s="32">
        <f t="shared" si="3"/>
        <v>13196.305721088</v>
      </c>
      <c r="O38" s="44">
        <f t="shared" si="5"/>
        <v>14.662561912319999</v>
      </c>
      <c r="P38" s="25">
        <f>VLOOKUP(A38,'2021-22 Salary &amp; Benefits'!$A:$I,5,)</f>
        <v>67585</v>
      </c>
      <c r="Q38" s="25">
        <f>VLOOKUP(A38,'2021-22 Salary &amp; Benefits'!$A:$I,6,FALSE)</f>
        <v>68937</v>
      </c>
      <c r="R38" s="26">
        <f t="shared" si="6"/>
        <v>990969.2468441471</v>
      </c>
      <c r="S38" s="26">
        <f t="shared" si="7"/>
        <v>19823.783705456648</v>
      </c>
      <c r="T38" s="26">
        <f>'2021-22 Salary &amp; Benefits'!G$6</f>
        <v>11848.32</v>
      </c>
      <c r="U38" s="28">
        <f>'2021-22 Salary &amp; Benefits'!H$6</f>
        <v>0.2271</v>
      </c>
      <c r="V38" s="28">
        <f>'2021-22 Salary &amp; Benefits'!I$6</f>
        <v>0.22070000000000001</v>
      </c>
      <c r="W38" s="26">
        <f t="shared" si="8"/>
        <v>403150.95057907933</v>
      </c>
      <c r="X38" s="26">
        <f t="shared" si="9"/>
        <v>16846.550509160064</v>
      </c>
      <c r="Y38" s="26">
        <f t="shared" si="10"/>
        <v>3718.0336973716262</v>
      </c>
      <c r="Z38" s="26">
        <f t="shared" si="11"/>
        <v>20564.58420653169</v>
      </c>
      <c r="AA38" s="26">
        <f t="shared" si="12"/>
        <v>1434508.5653352148</v>
      </c>
    </row>
    <row r="39" spans="1:27">
      <c r="A39" s="165" t="s">
        <v>2515</v>
      </c>
      <c r="B39" s="3" t="s">
        <v>1933</v>
      </c>
      <c r="C39" s="104">
        <f>IF(A39=Summary!$B$9,Summary!$F$9,0)</f>
        <v>0</v>
      </c>
      <c r="D39" s="174">
        <f>VLOOKUP(A39,AAFTE!$A:$AA,3,0)</f>
        <v>702.79</v>
      </c>
      <c r="E39" s="24">
        <f>VLOOKUP($A39,'2021-22 Salary &amp; Benefits'!$A:$I,3,)</f>
        <v>1</v>
      </c>
      <c r="F39" s="24">
        <f>VLOOKUP($A39,'2021-22 Salary &amp; Benefits'!$A:$I,4,)</f>
        <v>1</v>
      </c>
      <c r="G39" s="39">
        <f>VLOOKUP(A39,'CEDARS District FRPL'!$A:$C,3,)</f>
        <v>0.53369999999999995</v>
      </c>
      <c r="H39" s="30">
        <f t="shared" si="1"/>
        <v>702.79</v>
      </c>
      <c r="I39" s="45">
        <f t="shared" si="4"/>
        <v>375.07902299999995</v>
      </c>
      <c r="J39" s="29">
        <v>15</v>
      </c>
      <c r="K39" s="31">
        <f t="shared" si="2"/>
        <v>25.005268199999996</v>
      </c>
      <c r="L39" s="29">
        <v>2.3975</v>
      </c>
      <c r="M39" s="29">
        <v>36</v>
      </c>
      <c r="N39" s="32">
        <f t="shared" si="3"/>
        <v>2158.2046983419996</v>
      </c>
      <c r="O39" s="44">
        <f t="shared" si="5"/>
        <v>2.3980052203799995</v>
      </c>
      <c r="P39" s="25">
        <f>VLOOKUP(A39,'2021-22 Salary &amp; Benefits'!$A:$I,5,)</f>
        <v>67585</v>
      </c>
      <c r="Q39" s="25">
        <f>VLOOKUP(A39,'2021-22 Salary &amp; Benefits'!$A:$I,6,FALSE)</f>
        <v>68937</v>
      </c>
      <c r="R39" s="26">
        <f t="shared" si="6"/>
        <v>162069.18281938226</v>
      </c>
      <c r="S39" s="26">
        <f t="shared" si="7"/>
        <v>3242.1030579537619</v>
      </c>
      <c r="T39" s="26">
        <f>'2021-22 Salary &amp; Benefits'!G$6</f>
        <v>11848.32</v>
      </c>
      <c r="U39" s="28">
        <f>'2021-22 Salary &amp; Benefits'!H$6</f>
        <v>0.2271</v>
      </c>
      <c r="V39" s="28">
        <f>'2021-22 Salary &amp; Benefits'!I$6</f>
        <v>0.22070000000000001</v>
      </c>
      <c r="W39" s="26">
        <f t="shared" si="8"/>
        <v>65933.776775904858</v>
      </c>
      <c r="X39" s="26">
        <f t="shared" si="9"/>
        <v>2755.1880979556004</v>
      </c>
      <c r="Y39" s="26">
        <f t="shared" si="10"/>
        <v>608.07001321880102</v>
      </c>
      <c r="Z39" s="26">
        <f t="shared" si="11"/>
        <v>3363.2581111744012</v>
      </c>
      <c r="AA39" s="26">
        <f t="shared" si="12"/>
        <v>234608.32076441526</v>
      </c>
    </row>
    <row r="40" spans="1:27">
      <c r="A40" s="165" t="s">
        <v>2790</v>
      </c>
      <c r="B40" s="129" t="s">
        <v>3333</v>
      </c>
      <c r="C40" s="104">
        <f>IF(A40=Summary!$B$9,Summary!$F$9,0)</f>
        <v>0</v>
      </c>
      <c r="D40" s="174">
        <f>VLOOKUP(A40,AAFTE!$A:$AA,3,0)</f>
        <v>552.36</v>
      </c>
      <c r="E40" s="24">
        <f>VLOOKUP($A40,'2021-22 Salary &amp; Benefits'!$A:$I,3,)</f>
        <v>1.06</v>
      </c>
      <c r="F40" s="24">
        <f>VLOOKUP($A40,'2021-22 Salary &amp; Benefits'!$A:$I,4,)</f>
        <v>1.06</v>
      </c>
      <c r="G40" s="39">
        <f>VLOOKUP(A40,'CEDARS District FRPL'!$A:$C,3,)</f>
        <v>0.56510000000000005</v>
      </c>
      <c r="H40" s="30">
        <f t="shared" si="1"/>
        <v>552.36</v>
      </c>
      <c r="I40" s="45">
        <f t="shared" si="4"/>
        <v>312.13863600000002</v>
      </c>
      <c r="J40" s="29">
        <v>15</v>
      </c>
      <c r="K40" s="31">
        <f t="shared" si="2"/>
        <v>20.809242400000002</v>
      </c>
      <c r="L40" s="29">
        <v>2.3975</v>
      </c>
      <c r="M40" s="29">
        <v>36</v>
      </c>
      <c r="N40" s="32">
        <f t="shared" si="3"/>
        <v>1796.0457115440001</v>
      </c>
      <c r="O40" s="44">
        <f t="shared" si="5"/>
        <v>1.9956063461600002</v>
      </c>
      <c r="P40" s="25">
        <f>VLOOKUP(A40,'2021-22 Salary &amp; Benefits'!$A:$I,5,)</f>
        <v>67585</v>
      </c>
      <c r="Q40" s="25">
        <f>VLOOKUP(A40,'2021-22 Salary &amp; Benefits'!$A:$I,6,FALSE)</f>
        <v>68937</v>
      </c>
      <c r="R40" s="26">
        <f t="shared" si="6"/>
        <v>142965.43819953705</v>
      </c>
      <c r="S40" s="26">
        <f t="shared" si="7"/>
        <v>2859.9433668088168</v>
      </c>
      <c r="T40" s="26">
        <f>'2021-22 Salary &amp; Benefits'!G$6</f>
        <v>11848.32</v>
      </c>
      <c r="U40" s="28">
        <f>'2021-22 Salary &amp; Benefits'!H$6</f>
        <v>0.2271</v>
      </c>
      <c r="V40" s="28">
        <f>'2021-22 Salary &amp; Benefits'!I$6</f>
        <v>0.22070000000000001</v>
      </c>
      <c r="W40" s="26">
        <f t="shared" si="8"/>
        <v>56743.22309950403</v>
      </c>
      <c r="X40" s="26">
        <f t="shared" si="9"/>
        <v>2430.4230261057646</v>
      </c>
      <c r="Y40" s="26">
        <f t="shared" si="10"/>
        <v>536.39436186154228</v>
      </c>
      <c r="Z40" s="26">
        <f t="shared" si="11"/>
        <v>2966.8173879673068</v>
      </c>
      <c r="AA40" s="26">
        <f t="shared" si="12"/>
        <v>205535.42205381719</v>
      </c>
    </row>
    <row r="41" spans="1:27" s="63" customFormat="1">
      <c r="A41" s="165" t="s">
        <v>2357</v>
      </c>
      <c r="B41" s="3" t="s">
        <v>542</v>
      </c>
      <c r="C41" s="104">
        <f>IF(A41=Summary!$B$9,Summary!$F$9,0)</f>
        <v>0</v>
      </c>
      <c r="D41" s="174">
        <f>VLOOKUP(A41,AAFTE!$A:$AA,3,0)</f>
        <v>714.08</v>
      </c>
      <c r="E41" s="24">
        <f>VLOOKUP($A41,'2021-22 Salary &amp; Benefits'!$A:$I,3,)</f>
        <v>1.1200000000000001</v>
      </c>
      <c r="F41" s="24">
        <f>VLOOKUP($A41,'2021-22 Salary &amp; Benefits'!$A:$I,4,)</f>
        <v>1.1200000000000001</v>
      </c>
      <c r="G41" s="39">
        <f>VLOOKUP(A41,'CEDARS District FRPL'!$A:$C,3,)</f>
        <v>0.48670000000000002</v>
      </c>
      <c r="H41" s="30">
        <f t="shared" si="1"/>
        <v>714.08</v>
      </c>
      <c r="I41" s="45">
        <f t="shared" ref="I41" si="13">H41*G41</f>
        <v>347.54273600000005</v>
      </c>
      <c r="J41" s="29">
        <v>15</v>
      </c>
      <c r="K41" s="31">
        <f t="shared" ref="K41" si="14">I41/J41</f>
        <v>23.169515733333338</v>
      </c>
      <c r="L41" s="29">
        <v>2.3975</v>
      </c>
      <c r="M41" s="29">
        <v>36</v>
      </c>
      <c r="N41" s="32">
        <f t="shared" ref="N41" si="15">K41*L41*M41</f>
        <v>1999.7609029440002</v>
      </c>
      <c r="O41" s="44">
        <f t="shared" ref="O41" si="16">N41/900</f>
        <v>2.2219565588266668</v>
      </c>
      <c r="P41" s="25">
        <f>VLOOKUP(A41,'2021-22 Salary &amp; Benefits'!$A:$I,5,)</f>
        <v>67585</v>
      </c>
      <c r="Q41" s="25">
        <f>VLOOKUP(A41,'2021-22 Salary &amp; Benefits'!$A:$I,6,FALSE)</f>
        <v>68937</v>
      </c>
      <c r="R41" s="26">
        <f t="shared" si="6"/>
        <v>168191.44611169634</v>
      </c>
      <c r="S41" s="26">
        <f t="shared" si="7"/>
        <v>3364.5754996376636</v>
      </c>
      <c r="T41" s="26">
        <f>'2021-22 Salary &amp; Benefits'!G$6</f>
        <v>11848.32</v>
      </c>
      <c r="U41" s="28">
        <f>'2021-22 Salary &amp; Benefits'!H$6</f>
        <v>0.2271</v>
      </c>
      <c r="V41" s="28">
        <f>'2021-22 Salary &amp; Benefits'!I$6</f>
        <v>0.22070000000000001</v>
      </c>
      <c r="W41" s="26">
        <f t="shared" ref="W41" si="17">R41*U41+S41*V41+O41*T41</f>
        <v>65265.291559813435</v>
      </c>
      <c r="X41" s="26">
        <f t="shared" si="9"/>
        <v>2859.2670268555667</v>
      </c>
      <c r="Y41" s="26">
        <f t="shared" ref="Y41" si="18">X41*V41</f>
        <v>631.0402328270236</v>
      </c>
      <c r="Z41" s="26">
        <f t="shared" ref="Z41" si="19">SUM(X41:Y41)</f>
        <v>3490.3072596825905</v>
      </c>
      <c r="AA41" s="26">
        <f t="shared" ref="AA41" si="20">SUM(W41,R41:S41,Z41)</f>
        <v>240311.62043083002</v>
      </c>
    </row>
    <row r="42" spans="1:27">
      <c r="A42" s="165" t="s">
        <v>2273</v>
      </c>
      <c r="B42" s="3" t="s">
        <v>20</v>
      </c>
      <c r="C42" s="104">
        <f>IF(A42=Summary!$B$9,Summary!$F$9,0)</f>
        <v>0</v>
      </c>
      <c r="D42" s="174">
        <f>VLOOKUP(A42,AAFTE!$A:$AA,3,0)</f>
        <v>2463.77</v>
      </c>
      <c r="E42" s="24">
        <f>VLOOKUP($A42,'2021-22 Salary &amp; Benefits'!$A:$I,3,)</f>
        <v>1</v>
      </c>
      <c r="F42" s="24">
        <f>VLOOKUP($A42,'2021-22 Salary &amp; Benefits'!$A:$I,4,)</f>
        <v>1</v>
      </c>
      <c r="G42" s="39">
        <f>VLOOKUP(A42,'CEDARS District FRPL'!$A:$C,3,)</f>
        <v>0.56879999999999997</v>
      </c>
      <c r="H42" s="30">
        <f t="shared" si="1"/>
        <v>2463.77</v>
      </c>
      <c r="I42" s="45">
        <f t="shared" si="4"/>
        <v>1401.392376</v>
      </c>
      <c r="J42" s="29">
        <v>15</v>
      </c>
      <c r="K42" s="31">
        <f t="shared" si="2"/>
        <v>93.426158400000006</v>
      </c>
      <c r="L42" s="29">
        <v>2.3975</v>
      </c>
      <c r="M42" s="29">
        <v>36</v>
      </c>
      <c r="N42" s="32">
        <f t="shared" si="3"/>
        <v>8063.6117315040001</v>
      </c>
      <c r="O42" s="44">
        <f t="shared" si="5"/>
        <v>8.95956859056</v>
      </c>
      <c r="P42" s="25">
        <f>VLOOKUP(A42,'2021-22 Salary &amp; Benefits'!$A:$I,5,)</f>
        <v>67585</v>
      </c>
      <c r="Q42" s="25">
        <f>VLOOKUP(A42,'2021-22 Salary &amp; Benefits'!$A:$I,6,FALSE)</f>
        <v>68937</v>
      </c>
      <c r="R42" s="26">
        <f t="shared" si="6"/>
        <v>605532.4431929976</v>
      </c>
      <c r="S42" s="26">
        <f t="shared" si="7"/>
        <v>12113.336734437151</v>
      </c>
      <c r="T42" s="26">
        <f>'2021-22 Salary &amp; Benefits'!G$6</f>
        <v>11848.32</v>
      </c>
      <c r="U42" s="28">
        <f>'2021-22 Salary &amp; Benefits'!H$6</f>
        <v>0.2271</v>
      </c>
      <c r="V42" s="28">
        <f>'2021-22 Salary &amp; Benefits'!I$6</f>
        <v>0.22070000000000001</v>
      </c>
      <c r="W42" s="26">
        <f t="shared" si="8"/>
        <v>246345.66698932392</v>
      </c>
      <c r="X42" s="26">
        <f t="shared" si="9"/>
        <v>10294.096332123912</v>
      </c>
      <c r="Y42" s="26">
        <f t="shared" si="10"/>
        <v>2271.9070604997473</v>
      </c>
      <c r="Z42" s="26">
        <f t="shared" si="11"/>
        <v>12566.003392623659</v>
      </c>
      <c r="AA42" s="26">
        <f t="shared" si="12"/>
        <v>876557.45030938229</v>
      </c>
    </row>
    <row r="43" spans="1:27">
      <c r="A43" s="165" t="s">
        <v>2393</v>
      </c>
      <c r="B43" s="3" t="s">
        <v>1104</v>
      </c>
      <c r="C43" s="104">
        <f>IF(A43=Summary!$B$9,Summary!$F$9,0)</f>
        <v>0</v>
      </c>
      <c r="D43" s="174">
        <f>VLOOKUP(A43,AAFTE!$A:$AA,3,0)</f>
        <v>842.12</v>
      </c>
      <c r="E43" s="24">
        <f>VLOOKUP($A43,'2021-22 Salary &amp; Benefits'!$A:$I,3,)</f>
        <v>1</v>
      </c>
      <c r="F43" s="24">
        <f>VLOOKUP($A43,'2021-22 Salary &amp; Benefits'!$A:$I,4,)</f>
        <v>1</v>
      </c>
      <c r="G43" s="39">
        <f>VLOOKUP(A43,'CEDARS District FRPL'!$A:$C,3,)</f>
        <v>0.38429999999999997</v>
      </c>
      <c r="H43" s="30">
        <f t="shared" si="1"/>
        <v>842.12</v>
      </c>
      <c r="I43" s="45">
        <f t="shared" si="4"/>
        <v>323.62671599999999</v>
      </c>
      <c r="J43" s="29">
        <v>15</v>
      </c>
      <c r="K43" s="31">
        <f t="shared" si="2"/>
        <v>21.5751144</v>
      </c>
      <c r="L43" s="29">
        <v>2.3975</v>
      </c>
      <c r="M43" s="29">
        <v>36</v>
      </c>
      <c r="N43" s="32">
        <f t="shared" si="3"/>
        <v>1862.1481238640001</v>
      </c>
      <c r="O43" s="44">
        <f t="shared" si="5"/>
        <v>2.0690534709600001</v>
      </c>
      <c r="P43" s="25">
        <f>VLOOKUP(A43,'2021-22 Salary &amp; Benefits'!$A:$I,5,)</f>
        <v>67585</v>
      </c>
      <c r="Q43" s="25">
        <f>VLOOKUP(A43,'2021-22 Salary &amp; Benefits'!$A:$I,6,FALSE)</f>
        <v>68937</v>
      </c>
      <c r="R43" s="26">
        <f t="shared" si="6"/>
        <v>139836.97883483162</v>
      </c>
      <c r="S43" s="26">
        <f t="shared" si="7"/>
        <v>2797.3602927378961</v>
      </c>
      <c r="T43" s="26">
        <f>'2021-22 Salary &amp; Benefits'!G$6</f>
        <v>11848.32</v>
      </c>
      <c r="U43" s="28">
        <f>'2021-22 Salary &amp; Benefits'!H$6</f>
        <v>0.2271</v>
      </c>
      <c r="V43" s="28">
        <f>'2021-22 Salary &amp; Benefits'!I$6</f>
        <v>0.22070000000000001</v>
      </c>
      <c r="W43" s="26">
        <f t="shared" si="8"/>
        <v>56889.162931042301</v>
      </c>
      <c r="X43" s="26">
        <f t="shared" si="9"/>
        <v>2377.2389854594917</v>
      </c>
      <c r="Y43" s="26">
        <f t="shared" si="10"/>
        <v>524.65664409090982</v>
      </c>
      <c r="Z43" s="26">
        <f t="shared" si="11"/>
        <v>2901.8956295504013</v>
      </c>
      <c r="AA43" s="26">
        <f t="shared" si="12"/>
        <v>202425.39768816222</v>
      </c>
    </row>
    <row r="44" spans="1:27">
      <c r="A44" s="165" t="s">
        <v>2457</v>
      </c>
      <c r="B44" s="3" t="s">
        <v>1425</v>
      </c>
      <c r="C44" s="104">
        <f>IF(A44=Summary!$B$9,Summary!$F$9,0)</f>
        <v>0</v>
      </c>
      <c r="D44" s="174">
        <f>VLOOKUP(A44,AAFTE!$A:$AA,3,0)</f>
        <v>11873.99</v>
      </c>
      <c r="E44" s="24">
        <f>VLOOKUP($A44,'2021-22 Salary &amp; Benefits'!$A:$I,3,)</f>
        <v>1.06</v>
      </c>
      <c r="F44" s="24">
        <f>VLOOKUP($A44,'2021-22 Salary &amp; Benefits'!$A:$I,4,)</f>
        <v>1.06</v>
      </c>
      <c r="G44" s="39">
        <f>VLOOKUP(A44,'CEDARS District FRPL'!$A:$C,3,)</f>
        <v>0.68879999999999997</v>
      </c>
      <c r="H44" s="30">
        <f t="shared" si="1"/>
        <v>11873.99</v>
      </c>
      <c r="I44" s="45">
        <f t="shared" si="4"/>
        <v>8178.8043119999993</v>
      </c>
      <c r="J44" s="29">
        <v>15</v>
      </c>
      <c r="K44" s="31">
        <f t="shared" si="2"/>
        <v>545.25362079999991</v>
      </c>
      <c r="L44" s="29">
        <v>2.3975</v>
      </c>
      <c r="M44" s="29">
        <v>36</v>
      </c>
      <c r="N44" s="32">
        <f t="shared" si="3"/>
        <v>47060.840011247987</v>
      </c>
      <c r="O44" s="44">
        <f t="shared" si="5"/>
        <v>52.289822234719985</v>
      </c>
      <c r="P44" s="25">
        <f>VLOOKUP(A44,'2021-22 Salary &amp; Benefits'!$A:$I,5,)</f>
        <v>67585</v>
      </c>
      <c r="Q44" s="25">
        <f>VLOOKUP(A44,'2021-22 Salary &amp; Benefits'!$A:$I,6,FALSE)</f>
        <v>68937</v>
      </c>
      <c r="R44" s="26">
        <f t="shared" si="6"/>
        <v>3746048.0938775637</v>
      </c>
      <c r="S44" s="26">
        <f t="shared" si="7"/>
        <v>74937.590041021351</v>
      </c>
      <c r="T44" s="26">
        <f>'2021-22 Salary &amp; Benefits'!G$6</f>
        <v>11848.32</v>
      </c>
      <c r="U44" s="28">
        <f>'2021-22 Salary &amp; Benefits'!H$6</f>
        <v>0.2271</v>
      </c>
      <c r="V44" s="28">
        <f>'2021-22 Salary &amp; Benefits'!I$6</f>
        <v>0.22070000000000001</v>
      </c>
      <c r="W44" s="26">
        <f t="shared" si="8"/>
        <v>1486812.7948217257</v>
      </c>
      <c r="X44" s="26">
        <f t="shared" si="9"/>
        <v>63683.094731976409</v>
      </c>
      <c r="Y44" s="26">
        <f t="shared" si="10"/>
        <v>14054.859007347193</v>
      </c>
      <c r="Z44" s="26">
        <f t="shared" si="11"/>
        <v>77737.953739323595</v>
      </c>
      <c r="AA44" s="26">
        <f t="shared" si="12"/>
        <v>5385536.4324796339</v>
      </c>
    </row>
    <row r="45" spans="1:27">
      <c r="A45" s="165" t="s">
        <v>2555</v>
      </c>
      <c r="B45" s="3" t="s">
        <v>2150</v>
      </c>
      <c r="C45" s="104">
        <f>IF(A45=Summary!$B$9,Summary!$F$9,0)</f>
        <v>0</v>
      </c>
      <c r="D45" s="174">
        <f>VLOOKUP(A45,AAFTE!$A:$AA,3,0)</f>
        <v>525.27</v>
      </c>
      <c r="E45" s="24">
        <f>VLOOKUP($A45,'2021-22 Salary &amp; Benefits'!$A:$I,3,)</f>
        <v>1</v>
      </c>
      <c r="F45" s="24">
        <f>VLOOKUP($A45,'2021-22 Salary &amp; Benefits'!$A:$I,4,)</f>
        <v>1</v>
      </c>
      <c r="G45" s="39">
        <f>VLOOKUP(A45,'CEDARS District FRPL'!$A:$C,3,)</f>
        <v>0.28349999999999997</v>
      </c>
      <c r="H45" s="30">
        <f t="shared" si="1"/>
        <v>525.27</v>
      </c>
      <c r="I45" s="45">
        <f t="shared" si="4"/>
        <v>148.91404499999999</v>
      </c>
      <c r="J45" s="29">
        <v>15</v>
      </c>
      <c r="K45" s="31">
        <f t="shared" si="2"/>
        <v>9.9276029999999995</v>
      </c>
      <c r="L45" s="29">
        <v>2.3975</v>
      </c>
      <c r="M45" s="29">
        <v>36</v>
      </c>
      <c r="N45" s="32">
        <f t="shared" si="3"/>
        <v>856.85141492999992</v>
      </c>
      <c r="O45" s="44">
        <f t="shared" si="5"/>
        <v>0.95205712769999995</v>
      </c>
      <c r="P45" s="25">
        <f>VLOOKUP(A45,'2021-22 Salary &amp; Benefits'!$A:$I,5,)</f>
        <v>67585</v>
      </c>
      <c r="Q45" s="25">
        <f>VLOOKUP(A45,'2021-22 Salary &amp; Benefits'!$A:$I,6,FALSE)</f>
        <v>68937</v>
      </c>
      <c r="R45" s="26">
        <f t="shared" si="6"/>
        <v>64344.780975604495</v>
      </c>
      <c r="S45" s="26">
        <f t="shared" si="7"/>
        <v>1287.1812366503946</v>
      </c>
      <c r="T45" s="26">
        <f>'2021-22 Salary &amp; Benefits'!G$6</f>
        <v>11848.32</v>
      </c>
      <c r="U45" s="28">
        <f>'2021-22 Salary &amp; Benefits'!H$6</f>
        <v>0.2271</v>
      </c>
      <c r="V45" s="28">
        <f>'2021-22 Salary &amp; Benefits'!I$6</f>
        <v>0.22070000000000001</v>
      </c>
      <c r="W45" s="26">
        <f t="shared" si="8"/>
        <v>26177.058165758986</v>
      </c>
      <c r="X45" s="26">
        <f t="shared" si="9"/>
        <v>1093.8660368709147</v>
      </c>
      <c r="Y45" s="26">
        <f t="shared" si="10"/>
        <v>241.41623433741088</v>
      </c>
      <c r="Z45" s="26">
        <f t="shared" si="11"/>
        <v>1335.2822712083257</v>
      </c>
      <c r="AA45" s="26">
        <f t="shared" si="12"/>
        <v>93144.302649222198</v>
      </c>
    </row>
    <row r="46" spans="1:27">
      <c r="A46" s="165" t="s">
        <v>2538</v>
      </c>
      <c r="B46" s="3" t="s">
        <v>2058</v>
      </c>
      <c r="C46" s="104">
        <f>IF(A46=Summary!$B$9,Summary!$F$9,0)</f>
        <v>0</v>
      </c>
      <c r="D46" s="174">
        <f>VLOOKUP(A46,AAFTE!$A:$AA,3,0)</f>
        <v>1581.26</v>
      </c>
      <c r="E46" s="24">
        <f>VLOOKUP($A46,'2021-22 Salary &amp; Benefits'!$A:$I,3,)</f>
        <v>1</v>
      </c>
      <c r="F46" s="24">
        <f>VLOOKUP($A46,'2021-22 Salary &amp; Benefits'!$A:$I,4,)</f>
        <v>1</v>
      </c>
      <c r="G46" s="39">
        <f>VLOOKUP(A46,'CEDARS District FRPL'!$A:$C,3,)</f>
        <v>0.51839999999999997</v>
      </c>
      <c r="H46" s="30">
        <f t="shared" si="1"/>
        <v>1581.26</v>
      </c>
      <c r="I46" s="45">
        <f t="shared" si="4"/>
        <v>819.7251839999999</v>
      </c>
      <c r="J46" s="29">
        <v>15</v>
      </c>
      <c r="K46" s="31">
        <f t="shared" si="2"/>
        <v>54.648345599999992</v>
      </c>
      <c r="L46" s="29">
        <v>2.3975</v>
      </c>
      <c r="M46" s="29">
        <v>36</v>
      </c>
      <c r="N46" s="32">
        <f t="shared" si="3"/>
        <v>4716.6987087359994</v>
      </c>
      <c r="O46" s="44">
        <f t="shared" si="5"/>
        <v>5.2407763430399994</v>
      </c>
      <c r="P46" s="25">
        <f>VLOOKUP(A46,'2021-22 Salary &amp; Benefits'!$A:$I,5,)</f>
        <v>67585</v>
      </c>
      <c r="Q46" s="25">
        <f>VLOOKUP(A46,'2021-22 Salary &amp; Benefits'!$A:$I,6,FALSE)</f>
        <v>68937</v>
      </c>
      <c r="R46" s="26">
        <f t="shared" si="6"/>
        <v>354197.86914435838</v>
      </c>
      <c r="S46" s="26">
        <f t="shared" si="7"/>
        <v>7085.5296157900593</v>
      </c>
      <c r="T46" s="26">
        <f>'2021-22 Salary &amp; Benefits'!G$6</f>
        <v>11848.32</v>
      </c>
      <c r="U46" s="28">
        <f>'2021-22 Salary &amp; Benefits'!H$6</f>
        <v>0.2271</v>
      </c>
      <c r="V46" s="28">
        <f>'2021-22 Salary &amp; Benefits'!I$6</f>
        <v>0.22070000000000001</v>
      </c>
      <c r="W46" s="26">
        <f t="shared" si="8"/>
        <v>144096.50762965635</v>
      </c>
      <c r="X46" s="26">
        <f t="shared" si="9"/>
        <v>6021.3899793358078</v>
      </c>
      <c r="Y46" s="26">
        <f t="shared" si="10"/>
        <v>1328.9207684394128</v>
      </c>
      <c r="Z46" s="26">
        <f t="shared" si="11"/>
        <v>7350.3107477752201</v>
      </c>
      <c r="AA46" s="26">
        <f t="shared" si="12"/>
        <v>512730.21713758004</v>
      </c>
    </row>
    <row r="47" spans="1:27">
      <c r="A47" s="165" t="s">
        <v>2559</v>
      </c>
      <c r="B47" s="3" t="s">
        <v>2162</v>
      </c>
      <c r="C47" s="104">
        <f>IF(A47=Summary!$B$9,Summary!$F$9,0)</f>
        <v>0</v>
      </c>
      <c r="D47" s="174">
        <f>VLOOKUP(A47,AAFTE!$A:$AA,3,0)</f>
        <v>154.25</v>
      </c>
      <c r="E47" s="24">
        <f>VLOOKUP($A47,'2021-22 Salary &amp; Benefits'!$A:$I,3,)</f>
        <v>1</v>
      </c>
      <c r="F47" s="24">
        <f>VLOOKUP($A47,'2021-22 Salary &amp; Benefits'!$A:$I,4,)</f>
        <v>1.04</v>
      </c>
      <c r="G47" s="39">
        <f>VLOOKUP(A47,'CEDARS District FRPL'!$A:$C,3,)</f>
        <v>0.31409999999999999</v>
      </c>
      <c r="H47" s="30">
        <f t="shared" si="1"/>
        <v>154.25</v>
      </c>
      <c r="I47" s="45">
        <f t="shared" si="4"/>
        <v>48.449925</v>
      </c>
      <c r="J47" s="29">
        <v>15</v>
      </c>
      <c r="K47" s="31">
        <f t="shared" si="2"/>
        <v>3.2299950000000002</v>
      </c>
      <c r="L47" s="29">
        <v>2.3975</v>
      </c>
      <c r="M47" s="29">
        <v>36</v>
      </c>
      <c r="N47" s="32">
        <f t="shared" si="3"/>
        <v>278.78086845000001</v>
      </c>
      <c r="O47" s="44">
        <f t="shared" si="5"/>
        <v>0.30975652050000002</v>
      </c>
      <c r="P47" s="25">
        <f>VLOOKUP(A47,'2021-22 Salary &amp; Benefits'!$A:$I,5,)</f>
        <v>67585</v>
      </c>
      <c r="Q47" s="25">
        <f>VLOOKUP(A47,'2021-22 Salary &amp; Benefits'!$A:$I,6,FALSE)</f>
        <v>68937</v>
      </c>
      <c r="R47" s="26">
        <f t="shared" si="6"/>
        <v>20934.894437992501</v>
      </c>
      <c r="S47" s="26">
        <f t="shared" si="7"/>
        <v>1272.9382258643382</v>
      </c>
      <c r="T47" s="26">
        <f>'2021-22 Salary &amp; Benefits'!G$6</f>
        <v>11848.32</v>
      </c>
      <c r="U47" s="28">
        <f>'2021-22 Salary &amp; Benefits'!H$6</f>
        <v>0.2271</v>
      </c>
      <c r="V47" s="28">
        <f>'2021-22 Salary &amp; Benefits'!I$6</f>
        <v>0.22070000000000001</v>
      </c>
      <c r="W47" s="26">
        <f t="shared" si="8"/>
        <v>8705.3463702869158</v>
      </c>
      <c r="X47" s="26">
        <f t="shared" si="9"/>
        <v>370.13054439761402</v>
      </c>
      <c r="Y47" s="26">
        <f t="shared" si="10"/>
        <v>81.687811148553422</v>
      </c>
      <c r="Z47" s="26">
        <f t="shared" si="11"/>
        <v>451.81835554616742</v>
      </c>
      <c r="AA47" s="26">
        <f t="shared" si="12"/>
        <v>31364.997389689925</v>
      </c>
    </row>
    <row r="48" spans="1:27">
      <c r="A48" s="165" t="s">
        <v>2522</v>
      </c>
      <c r="B48" s="3" t="s">
        <v>1957</v>
      </c>
      <c r="C48" s="104">
        <f>IF(A48=Summary!$B$9,Summary!$F$9,0)</f>
        <v>0</v>
      </c>
      <c r="D48" s="174">
        <f>VLOOKUP(A48,AAFTE!$A:$AA,3,0)</f>
        <v>109.85</v>
      </c>
      <c r="E48" s="24">
        <f>VLOOKUP($A48,'2021-22 Salary &amp; Benefits'!$A:$I,3,)</f>
        <v>1</v>
      </c>
      <c r="F48" s="24">
        <f>VLOOKUP($A48,'2021-22 Salary &amp; Benefits'!$A:$I,4,)</f>
        <v>1</v>
      </c>
      <c r="G48" s="39">
        <f>VLOOKUP(A48,'CEDARS District FRPL'!$A:$C,3,)</f>
        <v>0.64219999999999999</v>
      </c>
      <c r="H48" s="30">
        <f t="shared" si="1"/>
        <v>109.85</v>
      </c>
      <c r="I48" s="45">
        <f t="shared" si="4"/>
        <v>70.545670000000001</v>
      </c>
      <c r="J48" s="29">
        <v>15</v>
      </c>
      <c r="K48" s="31">
        <f t="shared" si="2"/>
        <v>4.703044666666667</v>
      </c>
      <c r="L48" s="29">
        <v>2.3975</v>
      </c>
      <c r="M48" s="29">
        <v>36</v>
      </c>
      <c r="N48" s="32">
        <f t="shared" si="3"/>
        <v>405.91978518000002</v>
      </c>
      <c r="O48" s="44">
        <f t="shared" si="5"/>
        <v>0.45102198353333334</v>
      </c>
      <c r="P48" s="25">
        <f>VLOOKUP(A48,'2021-22 Salary &amp; Benefits'!$A:$I,5,)</f>
        <v>67585</v>
      </c>
      <c r="Q48" s="25">
        <f>VLOOKUP(A48,'2021-22 Salary &amp; Benefits'!$A:$I,6,FALSE)</f>
        <v>68937</v>
      </c>
      <c r="R48" s="26">
        <f t="shared" si="6"/>
        <v>30482.320757100333</v>
      </c>
      <c r="S48" s="26">
        <f t="shared" si="7"/>
        <v>609.78172173706844</v>
      </c>
      <c r="T48" s="26">
        <f>'2021-22 Salary &amp; Benefits'!G$6</f>
        <v>11848.32</v>
      </c>
      <c r="U48" s="28">
        <f>'2021-22 Salary &amp; Benefits'!H$6</f>
        <v>0.2271</v>
      </c>
      <c r="V48" s="28">
        <f>'2021-22 Salary &amp; Benefits'!I$6</f>
        <v>0.22070000000000001</v>
      </c>
      <c r="W48" s="26">
        <f t="shared" si="8"/>
        <v>12400.96665786252</v>
      </c>
      <c r="X48" s="26">
        <f t="shared" si="9"/>
        <v>518.20170798062327</v>
      </c>
      <c r="Y48" s="26">
        <f t="shared" si="10"/>
        <v>114.36711695132355</v>
      </c>
      <c r="Z48" s="26">
        <f t="shared" si="11"/>
        <v>632.56882493194678</v>
      </c>
      <c r="AA48" s="26">
        <f t="shared" si="12"/>
        <v>44125.637961631874</v>
      </c>
    </row>
    <row r="49" spans="1:27">
      <c r="A49" s="165" t="s">
        <v>2540</v>
      </c>
      <c r="B49" s="3" t="s">
        <v>2064</v>
      </c>
      <c r="C49" s="104">
        <f>IF(A49=Summary!$B$9,Summary!$F$9,0)</f>
        <v>0</v>
      </c>
      <c r="D49" s="174">
        <f>VLOOKUP(A49,AAFTE!$A:$AA,3,0)</f>
        <v>692.94</v>
      </c>
      <c r="E49" s="24">
        <f>VLOOKUP($A49,'2021-22 Salary &amp; Benefits'!$A:$I,3,)</f>
        <v>1</v>
      </c>
      <c r="F49" s="24">
        <f>VLOOKUP($A49,'2021-22 Salary &amp; Benefits'!$A:$I,4,)</f>
        <v>1.04</v>
      </c>
      <c r="G49" s="39">
        <f>VLOOKUP(A49,'CEDARS District FRPL'!$A:$C,3,)</f>
        <v>0.55069999999999997</v>
      </c>
      <c r="H49" s="30">
        <f t="shared" si="1"/>
        <v>692.94</v>
      </c>
      <c r="I49" s="45">
        <f t="shared" si="4"/>
        <v>381.602058</v>
      </c>
      <c r="J49" s="29">
        <v>15</v>
      </c>
      <c r="K49" s="31">
        <f t="shared" si="2"/>
        <v>25.440137199999999</v>
      </c>
      <c r="L49" s="29">
        <v>2.3975</v>
      </c>
      <c r="M49" s="29">
        <v>36</v>
      </c>
      <c r="N49" s="32">
        <f t="shared" si="3"/>
        <v>2195.738241732</v>
      </c>
      <c r="O49" s="44">
        <f t="shared" si="5"/>
        <v>2.4397091574799998</v>
      </c>
      <c r="P49" s="25">
        <f>VLOOKUP(A49,'2021-22 Salary &amp; Benefits'!$A:$I,5,)</f>
        <v>67585</v>
      </c>
      <c r="Q49" s="25">
        <f>VLOOKUP(A49,'2021-22 Salary &amp; Benefits'!$A:$I,6,FALSE)</f>
        <v>68937</v>
      </c>
      <c r="R49" s="26">
        <f t="shared" si="6"/>
        <v>164887.74340828578</v>
      </c>
      <c r="S49" s="26">
        <f t="shared" si="7"/>
        <v>10025.935988480895</v>
      </c>
      <c r="T49" s="26">
        <f>'2021-22 Salary &amp; Benefits'!G$6</f>
        <v>11848.32</v>
      </c>
      <c r="U49" s="28">
        <f>'2021-22 Salary &amp; Benefits'!H$6</f>
        <v>0.2271</v>
      </c>
      <c r="V49" s="28">
        <f>'2021-22 Salary &amp; Benefits'!I$6</f>
        <v>0.22070000000000001</v>
      </c>
      <c r="W49" s="26">
        <f t="shared" si="8"/>
        <v>68565.185405432872</v>
      </c>
      <c r="X49" s="26">
        <f t="shared" si="9"/>
        <v>2915.2279899461114</v>
      </c>
      <c r="Y49" s="26">
        <f t="shared" si="10"/>
        <v>643.39081738110679</v>
      </c>
      <c r="Z49" s="26">
        <f t="shared" si="11"/>
        <v>3558.6188073272183</v>
      </c>
      <c r="AA49" s="26">
        <f t="shared" si="12"/>
        <v>247037.48360952677</v>
      </c>
    </row>
    <row r="50" spans="1:27">
      <c r="A50" s="165" t="s">
        <v>2518</v>
      </c>
      <c r="B50" s="3" t="s">
        <v>1944</v>
      </c>
      <c r="C50" s="104">
        <f>IF(A50=Summary!$B$9,Summary!$F$9,0)</f>
        <v>0</v>
      </c>
      <c r="D50" s="174">
        <f>VLOOKUP(A50,AAFTE!$A:$AA,3,0)</f>
        <v>1580.62</v>
      </c>
      <c r="E50" s="24">
        <f>VLOOKUP($A50,'2021-22 Salary &amp; Benefits'!$A:$I,3,)</f>
        <v>1</v>
      </c>
      <c r="F50" s="24">
        <f>VLOOKUP($A50,'2021-22 Salary &amp; Benefits'!$A:$I,4,)</f>
        <v>1.04</v>
      </c>
      <c r="G50" s="39">
        <f>VLOOKUP(A50,'CEDARS District FRPL'!$A:$C,3,)</f>
        <v>0.45839999999999997</v>
      </c>
      <c r="H50" s="30">
        <f t="shared" si="1"/>
        <v>1580.62</v>
      </c>
      <c r="I50" s="45">
        <f t="shared" si="4"/>
        <v>724.55620799999986</v>
      </c>
      <c r="J50" s="29">
        <v>15</v>
      </c>
      <c r="K50" s="31">
        <f t="shared" si="2"/>
        <v>48.303747199999989</v>
      </c>
      <c r="L50" s="29">
        <v>2.3975</v>
      </c>
      <c r="M50" s="29">
        <v>36</v>
      </c>
      <c r="N50" s="32">
        <f t="shared" si="3"/>
        <v>4169.0964208319992</v>
      </c>
      <c r="O50" s="44">
        <f t="shared" si="5"/>
        <v>4.6323293564799988</v>
      </c>
      <c r="P50" s="25">
        <f>VLOOKUP(A50,'2021-22 Salary &amp; Benefits'!$A:$I,5,)</f>
        <v>67585</v>
      </c>
      <c r="Q50" s="25">
        <f>VLOOKUP(A50,'2021-22 Salary &amp; Benefits'!$A:$I,6,FALSE)</f>
        <v>68937</v>
      </c>
      <c r="R50" s="26">
        <f t="shared" si="6"/>
        <v>313075.97955770069</v>
      </c>
      <c r="S50" s="26">
        <f t="shared" si="7"/>
        <v>19036.464843867463</v>
      </c>
      <c r="T50" s="26">
        <f>'2021-22 Salary &amp; Benefits'!G$6</f>
        <v>11848.32</v>
      </c>
      <c r="U50" s="28">
        <f>'2021-22 Salary &amp; Benefits'!H$6</f>
        <v>0.2271</v>
      </c>
      <c r="V50" s="28">
        <f>'2021-22 Salary &amp; Benefits'!I$6</f>
        <v>0.22070000000000001</v>
      </c>
      <c r="W50" s="26">
        <f t="shared" si="8"/>
        <v>130186.22330956449</v>
      </c>
      <c r="X50" s="26">
        <f t="shared" si="9"/>
        <v>5535.2074066928026</v>
      </c>
      <c r="Y50" s="26">
        <f t="shared" si="10"/>
        <v>1221.6202746571016</v>
      </c>
      <c r="Z50" s="26">
        <f t="shared" si="11"/>
        <v>6756.8276813499042</v>
      </c>
      <c r="AA50" s="26">
        <f t="shared" si="12"/>
        <v>469055.49539248255</v>
      </c>
    </row>
    <row r="51" spans="1:27">
      <c r="A51" s="165" t="s">
        <v>2471</v>
      </c>
      <c r="B51" s="3" t="s">
        <v>1550</v>
      </c>
      <c r="C51" s="104">
        <f>IF(A51=Summary!$B$9,Summary!$F$9,0)</f>
        <v>0</v>
      </c>
      <c r="D51" s="174">
        <f>VLOOKUP(A51,AAFTE!$A:$AA,3,0)</f>
        <v>495.15</v>
      </c>
      <c r="E51" s="24">
        <f>VLOOKUP($A51,'2021-22 Salary &amp; Benefits'!$A:$I,3,)</f>
        <v>1.1200000000000001</v>
      </c>
      <c r="F51" s="24">
        <f>VLOOKUP($A51,'2021-22 Salary &amp; Benefits'!$A:$I,4,)</f>
        <v>1.1200000000000001</v>
      </c>
      <c r="G51" s="39">
        <f>VLOOKUP(A51,'CEDARS District FRPL'!$A:$C,3,)</f>
        <v>0.74950000000000006</v>
      </c>
      <c r="H51" s="30">
        <f t="shared" si="1"/>
        <v>495.15</v>
      </c>
      <c r="I51" s="45">
        <f t="shared" si="4"/>
        <v>371.11492500000003</v>
      </c>
      <c r="J51" s="29">
        <v>15</v>
      </c>
      <c r="K51" s="31">
        <f t="shared" si="2"/>
        <v>24.740995000000002</v>
      </c>
      <c r="L51" s="29">
        <v>2.3975</v>
      </c>
      <c r="M51" s="29">
        <v>36</v>
      </c>
      <c r="N51" s="32">
        <f t="shared" si="3"/>
        <v>2135.3952784500002</v>
      </c>
      <c r="O51" s="44">
        <f t="shared" si="5"/>
        <v>2.3726614205000001</v>
      </c>
      <c r="P51" s="25">
        <f>VLOOKUP(A51,'2021-22 Salary &amp; Benefits'!$A:$I,5,)</f>
        <v>67585</v>
      </c>
      <c r="Q51" s="25">
        <f>VLOOKUP(A51,'2021-22 Salary &amp; Benefits'!$A:$I,6,FALSE)</f>
        <v>68937</v>
      </c>
      <c r="R51" s="26">
        <f t="shared" si="6"/>
        <v>179599.08075703162</v>
      </c>
      <c r="S51" s="26">
        <f t="shared" si="7"/>
        <v>3592.7788293779013</v>
      </c>
      <c r="T51" s="26">
        <f>'2021-22 Salary &amp; Benefits'!G$6</f>
        <v>11848.32</v>
      </c>
      <c r="U51" s="28">
        <f>'2021-22 Salary &amp; Benefits'!H$6</f>
        <v>0.2271</v>
      </c>
      <c r="V51" s="28">
        <f>'2021-22 Salary &amp; Benefits'!I$6</f>
        <v>0.22070000000000001</v>
      </c>
      <c r="W51" s="26">
        <f t="shared" si="8"/>
        <v>69691.929289304142</v>
      </c>
      <c r="X51" s="26">
        <f t="shared" si="9"/>
        <v>3053.197659773492</v>
      </c>
      <c r="Y51" s="26">
        <f t="shared" si="10"/>
        <v>673.84072351200973</v>
      </c>
      <c r="Z51" s="26">
        <f t="shared" si="11"/>
        <v>3727.0383832855018</v>
      </c>
      <c r="AA51" s="26">
        <f t="shared" si="12"/>
        <v>256610.82725899917</v>
      </c>
    </row>
    <row r="52" spans="1:27">
      <c r="A52" s="165" t="s">
        <v>2476</v>
      </c>
      <c r="B52" s="3" t="s">
        <v>1581</v>
      </c>
      <c r="C52" s="104">
        <f>IF(A52=Summary!$B$9,Summary!$F$9,0)</f>
        <v>0</v>
      </c>
      <c r="D52" s="174">
        <f>VLOOKUP(A52,AAFTE!$A:$AA,3,0)</f>
        <v>448.05</v>
      </c>
      <c r="E52" s="24">
        <f>VLOOKUP($A52,'2021-22 Salary &amp; Benefits'!$A:$I,3,)</f>
        <v>1.1000000000000001</v>
      </c>
      <c r="F52" s="24">
        <f>VLOOKUP($A52,'2021-22 Salary &amp; Benefits'!$A:$I,4,)</f>
        <v>1.1400000000000001</v>
      </c>
      <c r="G52" s="39">
        <f>VLOOKUP(A52,'CEDARS District FRPL'!$A:$C,3,)</f>
        <v>0.18140000000000001</v>
      </c>
      <c r="H52" s="30">
        <f t="shared" si="1"/>
        <v>448.05</v>
      </c>
      <c r="I52" s="45">
        <f t="shared" si="4"/>
        <v>81.276270000000011</v>
      </c>
      <c r="J52" s="29">
        <v>15</v>
      </c>
      <c r="K52" s="31">
        <f t="shared" si="2"/>
        <v>5.4184180000000008</v>
      </c>
      <c r="L52" s="29">
        <v>2.3975</v>
      </c>
      <c r="M52" s="29">
        <v>36</v>
      </c>
      <c r="N52" s="32">
        <f t="shared" si="3"/>
        <v>467.66365758000006</v>
      </c>
      <c r="O52" s="44">
        <f t="shared" si="5"/>
        <v>0.51962628620000006</v>
      </c>
      <c r="P52" s="25">
        <f>VLOOKUP(A52,'2021-22 Salary &amp; Benefits'!$A:$I,5,)</f>
        <v>67585</v>
      </c>
      <c r="Q52" s="25">
        <f>VLOOKUP(A52,'2021-22 Salary &amp; Benefits'!$A:$I,6,FALSE)</f>
        <v>68937</v>
      </c>
      <c r="R52" s="26">
        <f t="shared" si="6"/>
        <v>38630.836808109707</v>
      </c>
      <c r="S52" s="26">
        <f t="shared" si="7"/>
        <v>2205.6473045074163</v>
      </c>
      <c r="T52" s="26">
        <f>'2021-22 Salary &amp; Benefits'!G$6</f>
        <v>11848.32</v>
      </c>
      <c r="U52" s="28">
        <f>'2021-22 Salary &amp; Benefits'!H$6</f>
        <v>0.2271</v>
      </c>
      <c r="V52" s="28">
        <f>'2021-22 Salary &amp; Benefits'!I$6</f>
        <v>0.22070000000000001</v>
      </c>
      <c r="W52" s="26">
        <f t="shared" si="8"/>
        <v>15416.547918535685</v>
      </c>
      <c r="X52" s="26">
        <f t="shared" si="9"/>
        <v>680.60806854361863</v>
      </c>
      <c r="Y52" s="26">
        <f t="shared" si="10"/>
        <v>150.21020072757665</v>
      </c>
      <c r="Z52" s="26">
        <f t="shared" si="11"/>
        <v>830.81826927119528</v>
      </c>
      <c r="AA52" s="26">
        <f t="shared" si="12"/>
        <v>57083.850300424005</v>
      </c>
    </row>
    <row r="53" spans="1:27">
      <c r="A53" s="165" t="s">
        <v>2346</v>
      </c>
      <c r="B53" s="3" t="s">
        <v>504</v>
      </c>
      <c r="C53" s="104">
        <f>IF(A53=Summary!$B$9,Summary!$F$9,0)</f>
        <v>0</v>
      </c>
      <c r="D53" s="174">
        <f>VLOOKUP(A53,AAFTE!$A:$AA,3,0)</f>
        <v>162.59</v>
      </c>
      <c r="E53" s="24">
        <f>VLOOKUP($A53,'2021-22 Salary &amp; Benefits'!$A:$I,3,)</f>
        <v>1</v>
      </c>
      <c r="F53" s="24">
        <f>VLOOKUP($A53,'2021-22 Salary &amp; Benefits'!$A:$I,4,)</f>
        <v>1</v>
      </c>
      <c r="G53" s="39">
        <f>VLOOKUP(A53,'CEDARS District FRPL'!$A:$C,3,)</f>
        <v>0.40849999999999997</v>
      </c>
      <c r="H53" s="30">
        <f t="shared" si="1"/>
        <v>162.59</v>
      </c>
      <c r="I53" s="45">
        <f t="shared" si="4"/>
        <v>66.418014999999997</v>
      </c>
      <c r="J53" s="29">
        <v>15</v>
      </c>
      <c r="K53" s="31">
        <f t="shared" si="2"/>
        <v>4.4278676666666668</v>
      </c>
      <c r="L53" s="29">
        <v>2.3975</v>
      </c>
      <c r="M53" s="29">
        <v>36</v>
      </c>
      <c r="N53" s="32">
        <f t="shared" si="3"/>
        <v>382.16925831000003</v>
      </c>
      <c r="O53" s="44">
        <f t="shared" si="5"/>
        <v>0.42463250923333334</v>
      </c>
      <c r="P53" s="25">
        <f>VLOOKUP(A53,'2021-22 Salary &amp; Benefits'!$A:$I,5,)</f>
        <v>67585</v>
      </c>
      <c r="Q53" s="25">
        <f>VLOOKUP(A53,'2021-22 Salary &amp; Benefits'!$A:$I,6,FALSE)</f>
        <v>68937</v>
      </c>
      <c r="R53" s="26">
        <f t="shared" si="6"/>
        <v>28698.788136534833</v>
      </c>
      <c r="S53" s="26">
        <f t="shared" si="7"/>
        <v>574.10315248346888</v>
      </c>
      <c r="T53" s="26">
        <f>'2021-22 Salary &amp; Benefits'!G$6</f>
        <v>11848.32</v>
      </c>
      <c r="U53" s="28">
        <f>'2021-22 Salary &amp; Benefits'!H$6</f>
        <v>0.2271</v>
      </c>
      <c r="V53" s="28">
        <f>'2021-22 Salary &amp; Benefits'!I$6</f>
        <v>0.22070000000000001</v>
      </c>
      <c r="W53" s="26">
        <f t="shared" si="8"/>
        <v>11675.381203359651</v>
      </c>
      <c r="X53" s="26">
        <f t="shared" si="9"/>
        <v>487.88152148363838</v>
      </c>
      <c r="Y53" s="26">
        <f t="shared" si="10"/>
        <v>107.67545179143899</v>
      </c>
      <c r="Z53" s="26">
        <f t="shared" si="11"/>
        <v>595.55697327507733</v>
      </c>
      <c r="AA53" s="26">
        <f t="shared" si="12"/>
        <v>41543.829465653034</v>
      </c>
    </row>
    <row r="54" spans="1:27">
      <c r="A54" s="165" t="s">
        <v>2331</v>
      </c>
      <c r="B54" s="3" t="s">
        <v>428</v>
      </c>
      <c r="C54" s="104">
        <f>IF(A54=Summary!$B$9,Summary!$F$9,0)</f>
        <v>0</v>
      </c>
      <c r="D54" s="174">
        <f>VLOOKUP(A54,AAFTE!$A:$AA,3,0)</f>
        <v>205.01</v>
      </c>
      <c r="E54" s="24">
        <f>VLOOKUP($A54,'2021-22 Salary &amp; Benefits'!$A:$I,3,)</f>
        <v>1</v>
      </c>
      <c r="F54" s="24">
        <f>VLOOKUP($A54,'2021-22 Salary &amp; Benefits'!$A:$I,4,)</f>
        <v>1</v>
      </c>
      <c r="G54" s="39">
        <f>VLOOKUP(A54,'CEDARS District FRPL'!$A:$C,3,)</f>
        <v>0.45729999999999998</v>
      </c>
      <c r="H54" s="30">
        <f t="shared" si="1"/>
        <v>205.01</v>
      </c>
      <c r="I54" s="45">
        <f t="shared" si="4"/>
        <v>93.751072999999991</v>
      </c>
      <c r="J54" s="29">
        <v>15</v>
      </c>
      <c r="K54" s="31">
        <f t="shared" si="2"/>
        <v>6.2500715333333323</v>
      </c>
      <c r="L54" s="29">
        <v>2.3975</v>
      </c>
      <c r="M54" s="29">
        <v>36</v>
      </c>
      <c r="N54" s="32">
        <f t="shared" si="3"/>
        <v>539.44367404199988</v>
      </c>
      <c r="O54" s="44">
        <f t="shared" si="5"/>
        <v>0.59938186004666649</v>
      </c>
      <c r="P54" s="25">
        <f>VLOOKUP(A54,'2021-22 Salary &amp; Benefits'!$A:$I,5,)</f>
        <v>67585</v>
      </c>
      <c r="Q54" s="25">
        <f>VLOOKUP(A54,'2021-22 Salary &amp; Benefits'!$A:$I,6,FALSE)</f>
        <v>68937</v>
      </c>
      <c r="R54" s="26">
        <f t="shared" si="6"/>
        <v>40509.223011253955</v>
      </c>
      <c r="S54" s="26">
        <f t="shared" si="7"/>
        <v>810.36427478309633</v>
      </c>
      <c r="T54" s="26">
        <f>'2021-22 Salary &amp; Benefits'!G$6</f>
        <v>11848.32</v>
      </c>
      <c r="U54" s="28">
        <f>'2021-22 Salary &amp; Benefits'!H$6</f>
        <v>0.2271</v>
      </c>
      <c r="V54" s="28">
        <f>'2021-22 Salary &amp; Benefits'!I$6</f>
        <v>0.22070000000000001</v>
      </c>
      <c r="W54" s="26">
        <f t="shared" si="8"/>
        <v>16480.16002132852</v>
      </c>
      <c r="X54" s="26">
        <f t="shared" si="9"/>
        <v>688.65978810061756</v>
      </c>
      <c r="Y54" s="26">
        <f t="shared" si="10"/>
        <v>151.9872152338063</v>
      </c>
      <c r="Z54" s="26">
        <f t="shared" si="11"/>
        <v>840.64700333442386</v>
      </c>
      <c r="AA54" s="26">
        <f t="shared" si="12"/>
        <v>58640.394310699994</v>
      </c>
    </row>
    <row r="55" spans="1:27">
      <c r="A55" s="165" t="s">
        <v>2352</v>
      </c>
      <c r="B55" s="3" t="s">
        <v>525</v>
      </c>
      <c r="C55" s="104">
        <f>IF(A55=Summary!$B$9,Summary!$F$9,0)</f>
        <v>0</v>
      </c>
      <c r="D55" s="174">
        <f>VLOOKUP(A55,AAFTE!$A:$AA,3,0)</f>
        <v>984.08</v>
      </c>
      <c r="E55" s="24">
        <f>VLOOKUP($A55,'2021-22 Salary &amp; Benefits'!$A:$I,3,)</f>
        <v>1.1200000000000001</v>
      </c>
      <c r="F55" s="24">
        <f>VLOOKUP($A55,'2021-22 Salary &amp; Benefits'!$A:$I,4,)</f>
        <v>1.1600000000000001</v>
      </c>
      <c r="G55" s="39">
        <f>VLOOKUP(A55,'CEDARS District FRPL'!$A:$C,3,)</f>
        <v>0.3261</v>
      </c>
      <c r="H55" s="30">
        <f t="shared" si="1"/>
        <v>984.08</v>
      </c>
      <c r="I55" s="45">
        <f t="shared" si="4"/>
        <v>320.90848800000003</v>
      </c>
      <c r="J55" s="29">
        <v>15</v>
      </c>
      <c r="K55" s="31">
        <f t="shared" si="2"/>
        <v>21.393899200000003</v>
      </c>
      <c r="L55" s="29">
        <v>2.3975</v>
      </c>
      <c r="M55" s="29">
        <v>36</v>
      </c>
      <c r="N55" s="32">
        <f t="shared" si="3"/>
        <v>1846.5074399520004</v>
      </c>
      <c r="O55" s="44">
        <f t="shared" si="5"/>
        <v>2.0516749332800006</v>
      </c>
      <c r="P55" s="25">
        <f>VLOOKUP(A55,'2021-22 Salary &amp; Benefits'!$A:$I,5,)</f>
        <v>67585</v>
      </c>
      <c r="Q55" s="25">
        <f>VLOOKUP(A55,'2021-22 Salary &amp; Benefits'!$A:$I,6,FALSE)</f>
        <v>68937</v>
      </c>
      <c r="R55" s="26">
        <f t="shared" si="6"/>
        <v>155301.94440961632</v>
      </c>
      <c r="S55" s="26">
        <f t="shared" si="7"/>
        <v>8764.1808459908643</v>
      </c>
      <c r="T55" s="26">
        <f>'2021-22 Salary &amp; Benefits'!G$6</f>
        <v>11848.32</v>
      </c>
      <c r="U55" s="28">
        <f>'2021-22 Salary &amp; Benefits'!H$6</f>
        <v>0.2271</v>
      </c>
      <c r="V55" s="28">
        <f>'2021-22 Salary &amp; Benefits'!I$6</f>
        <v>0.22070000000000001</v>
      </c>
      <c r="W55" s="26">
        <f t="shared" si="8"/>
        <v>61512.227433614142</v>
      </c>
      <c r="X55" s="26">
        <f t="shared" si="9"/>
        <v>2734.4354209267863</v>
      </c>
      <c r="Y55" s="26">
        <f t="shared" si="10"/>
        <v>603.48989739854176</v>
      </c>
      <c r="Z55" s="26">
        <f t="shared" si="11"/>
        <v>3337.9253183253281</v>
      </c>
      <c r="AA55" s="26">
        <f t="shared" si="12"/>
        <v>228916.27800754664</v>
      </c>
    </row>
    <row r="56" spans="1:27">
      <c r="A56" s="165" t="s">
        <v>2289</v>
      </c>
      <c r="B56" s="3" t="s">
        <v>145</v>
      </c>
      <c r="C56" s="104">
        <f>IF(A56=Summary!$B$9,Summary!$F$9,0)</f>
        <v>0</v>
      </c>
      <c r="D56" s="174">
        <f>VLOOKUP(A56,AAFTE!$A:$AA,3,0)</f>
        <v>322.13</v>
      </c>
      <c r="E56" s="24">
        <f>VLOOKUP($A56,'2021-22 Salary &amp; Benefits'!$A:$I,3,)</f>
        <v>1</v>
      </c>
      <c r="F56" s="24">
        <f>VLOOKUP($A56,'2021-22 Salary &amp; Benefits'!$A:$I,4,)</f>
        <v>1</v>
      </c>
      <c r="G56" s="39">
        <f>VLOOKUP(A56,'CEDARS District FRPL'!$A:$C,3,)</f>
        <v>0.51060000000000005</v>
      </c>
      <c r="H56" s="30">
        <f t="shared" si="1"/>
        <v>322.13</v>
      </c>
      <c r="I56" s="45">
        <f t="shared" si="4"/>
        <v>164.479578</v>
      </c>
      <c r="J56" s="29">
        <v>15</v>
      </c>
      <c r="K56" s="31">
        <f t="shared" si="2"/>
        <v>10.9653052</v>
      </c>
      <c r="L56" s="29">
        <v>2.3975</v>
      </c>
      <c r="M56" s="29">
        <v>36</v>
      </c>
      <c r="N56" s="32">
        <f t="shared" si="3"/>
        <v>946.41549181200003</v>
      </c>
      <c r="O56" s="44">
        <f t="shared" si="5"/>
        <v>1.05157276868</v>
      </c>
      <c r="P56" s="25">
        <f>VLOOKUP(A56,'2021-22 Salary &amp; Benefits'!$A:$I,5,)</f>
        <v>67585</v>
      </c>
      <c r="Q56" s="25">
        <f>VLOOKUP(A56,'2021-22 Salary &amp; Benefits'!$A:$I,6,FALSE)</f>
        <v>68937</v>
      </c>
      <c r="R56" s="26">
        <f t="shared" si="6"/>
        <v>71070.545571237803</v>
      </c>
      <c r="S56" s="26">
        <f t="shared" si="7"/>
        <v>1421.7263832553581</v>
      </c>
      <c r="T56" s="26">
        <f>'2021-22 Salary &amp; Benefits'!G$6</f>
        <v>11848.32</v>
      </c>
      <c r="U56" s="28">
        <f>'2021-22 Salary &amp; Benefits'!H$6</f>
        <v>0.2271</v>
      </c>
      <c r="V56" s="28">
        <f>'2021-22 Salary &amp; Benefits'!I$6</f>
        <v>0.22070000000000001</v>
      </c>
      <c r="W56" s="26">
        <f t="shared" si="8"/>
        <v>28913.266578619179</v>
      </c>
      <c r="X56" s="26">
        <f t="shared" si="9"/>
        <v>1208.2045325748859</v>
      </c>
      <c r="Y56" s="26">
        <f t="shared" si="10"/>
        <v>266.65074033927732</v>
      </c>
      <c r="Z56" s="26">
        <f t="shared" si="11"/>
        <v>1474.8552729141632</v>
      </c>
      <c r="AA56" s="26">
        <f t="shared" si="12"/>
        <v>102880.39380602651</v>
      </c>
    </row>
    <row r="57" spans="1:27">
      <c r="A57" s="165" t="s">
        <v>2420</v>
      </c>
      <c r="B57" s="3" t="s">
        <v>1194</v>
      </c>
      <c r="C57" s="104">
        <f>IF(A57=Summary!$B$9,Summary!$F$9,0)</f>
        <v>0</v>
      </c>
      <c r="D57" s="174">
        <f>VLOOKUP(A57,AAFTE!$A:$AA,3,0)</f>
        <v>84.27</v>
      </c>
      <c r="E57" s="24">
        <f>VLOOKUP($A57,'2021-22 Salary &amp; Benefits'!$A:$I,3,)</f>
        <v>1</v>
      </c>
      <c r="F57" s="24">
        <f>VLOOKUP($A57,'2021-22 Salary &amp; Benefits'!$A:$I,4,)</f>
        <v>1.04</v>
      </c>
      <c r="G57" s="39">
        <f>VLOOKUP(A57,'CEDARS District FRPL'!$A:$C,3,)</f>
        <v>0.41249999999999998</v>
      </c>
      <c r="H57" s="30">
        <f t="shared" si="1"/>
        <v>84.27</v>
      </c>
      <c r="I57" s="45">
        <f t="shared" si="4"/>
        <v>34.761374999999994</v>
      </c>
      <c r="J57" s="29">
        <v>15</v>
      </c>
      <c r="K57" s="31">
        <f t="shared" si="2"/>
        <v>2.3174249999999996</v>
      </c>
      <c r="L57" s="29">
        <v>2.3975</v>
      </c>
      <c r="M57" s="29">
        <v>36</v>
      </c>
      <c r="N57" s="32">
        <f t="shared" si="3"/>
        <v>200.01695174999998</v>
      </c>
      <c r="O57" s="44">
        <f t="shared" si="5"/>
        <v>0.22224105749999998</v>
      </c>
      <c r="P57" s="25">
        <f>VLOOKUP(A57,'2021-22 Salary &amp; Benefits'!$A:$I,5,)</f>
        <v>67585</v>
      </c>
      <c r="Q57" s="25">
        <f>VLOOKUP(A57,'2021-22 Salary &amp; Benefits'!$A:$I,6,FALSE)</f>
        <v>68937</v>
      </c>
      <c r="R57" s="26">
        <f t="shared" si="6"/>
        <v>15020.161871137498</v>
      </c>
      <c r="S57" s="26">
        <f t="shared" si="7"/>
        <v>913.29518097509936</v>
      </c>
      <c r="T57" s="26">
        <f>'2021-22 Salary &amp; Benefits'!G$6</f>
        <v>11848.32</v>
      </c>
      <c r="U57" s="28">
        <f>'2021-22 Salary &amp; Benefits'!H$6</f>
        <v>0.2271</v>
      </c>
      <c r="V57" s="28">
        <f>'2021-22 Salary &amp; Benefits'!I$6</f>
        <v>0.22070000000000001</v>
      </c>
      <c r="W57" s="26">
        <f t="shared" si="8"/>
        <v>6245.8261737749299</v>
      </c>
      <c r="X57" s="26">
        <f t="shared" si="9"/>
        <v>265.55761753520994</v>
      </c>
      <c r="Y57" s="26">
        <f t="shared" si="10"/>
        <v>58.608566190020838</v>
      </c>
      <c r="Z57" s="26">
        <f t="shared" si="11"/>
        <v>324.16618372523078</v>
      </c>
      <c r="AA57" s="26">
        <f t="shared" si="12"/>
        <v>22503.44940961276</v>
      </c>
    </row>
    <row r="58" spans="1:27">
      <c r="A58" s="165" t="s">
        <v>2319</v>
      </c>
      <c r="B58" s="3" t="s">
        <v>363</v>
      </c>
      <c r="C58" s="104">
        <f>IF(A58=Summary!$B$9,Summary!$F$9,0)</f>
        <v>0</v>
      </c>
      <c r="D58" s="174">
        <f>VLOOKUP(A58,AAFTE!$A:$AA,3,0)</f>
        <v>286.19</v>
      </c>
      <c r="E58" s="24">
        <f>VLOOKUP($A58,'2021-22 Salary &amp; Benefits'!$A:$I,3,)</f>
        <v>1</v>
      </c>
      <c r="F58" s="24">
        <f>VLOOKUP($A58,'2021-22 Salary &amp; Benefits'!$A:$I,4,)</f>
        <v>1.04</v>
      </c>
      <c r="G58" s="39">
        <f>VLOOKUP(A58,'CEDARS District FRPL'!$A:$C,3,)</f>
        <v>0.56730000000000003</v>
      </c>
      <c r="H58" s="30">
        <f t="shared" si="1"/>
        <v>286.19</v>
      </c>
      <c r="I58" s="45">
        <f t="shared" si="4"/>
        <v>162.35558700000001</v>
      </c>
      <c r="J58" s="29">
        <v>15</v>
      </c>
      <c r="K58" s="31">
        <f t="shared" si="2"/>
        <v>10.823705800000001</v>
      </c>
      <c r="L58" s="29">
        <v>2.3975</v>
      </c>
      <c r="M58" s="29">
        <v>36</v>
      </c>
      <c r="N58" s="32">
        <f t="shared" si="3"/>
        <v>934.19404759800011</v>
      </c>
      <c r="O58" s="44">
        <f t="shared" si="5"/>
        <v>1.0379933862200001</v>
      </c>
      <c r="P58" s="25">
        <f>VLOOKUP(A58,'2021-22 Salary &amp; Benefits'!$A:$I,5,)</f>
        <v>67585</v>
      </c>
      <c r="Q58" s="25">
        <f>VLOOKUP(A58,'2021-22 Salary &amp; Benefits'!$A:$I,6,FALSE)</f>
        <v>68937</v>
      </c>
      <c r="R58" s="26">
        <f t="shared" si="6"/>
        <v>70152.783007678707</v>
      </c>
      <c r="S58" s="26">
        <f t="shared" si="7"/>
        <v>4265.6130608033709</v>
      </c>
      <c r="T58" s="26">
        <f>'2021-22 Salary &amp; Benefits'!G$6</f>
        <v>11848.32</v>
      </c>
      <c r="U58" s="28">
        <f>'2021-22 Salary &amp; Benefits'!H$6</f>
        <v>0.2271</v>
      </c>
      <c r="V58" s="28">
        <f>'2021-22 Salary &amp; Benefits'!I$6</f>
        <v>0.22070000000000001</v>
      </c>
      <c r="W58" s="26">
        <f t="shared" si="8"/>
        <v>29171.59562138129</v>
      </c>
      <c r="X58" s="26">
        <f t="shared" si="9"/>
        <v>1240.306601141368</v>
      </c>
      <c r="Y58" s="26">
        <f t="shared" si="10"/>
        <v>273.73566687189992</v>
      </c>
      <c r="Z58" s="26">
        <f t="shared" si="11"/>
        <v>1514.0422680132679</v>
      </c>
      <c r="AA58" s="26">
        <f t="shared" si="12"/>
        <v>105104.03395787663</v>
      </c>
    </row>
    <row r="59" spans="1:27">
      <c r="A59" s="165" t="s">
        <v>2447</v>
      </c>
      <c r="B59" s="3" t="s">
        <v>1291</v>
      </c>
      <c r="C59" s="104">
        <f>IF(A59=Summary!$B$9,Summary!$F$9,0)</f>
        <v>0</v>
      </c>
      <c r="D59" s="174">
        <f>VLOOKUP(A59,AAFTE!$A:$AA,3,0)</f>
        <v>278.77</v>
      </c>
      <c r="E59" s="24">
        <f>VLOOKUP($A59,'2021-22 Salary &amp; Benefits'!$A:$I,3,)</f>
        <v>1</v>
      </c>
      <c r="F59" s="24">
        <f>VLOOKUP($A59,'2021-22 Salary &amp; Benefits'!$A:$I,4,)</f>
        <v>1</v>
      </c>
      <c r="G59" s="39">
        <f>VLOOKUP(A59,'CEDARS District FRPL'!$A:$C,3,)</f>
        <v>0.68789999999999996</v>
      </c>
      <c r="H59" s="30">
        <f t="shared" si="1"/>
        <v>278.77</v>
      </c>
      <c r="I59" s="45">
        <f t="shared" si="4"/>
        <v>191.76588299999997</v>
      </c>
      <c r="J59" s="29">
        <v>15</v>
      </c>
      <c r="K59" s="31">
        <f t="shared" si="2"/>
        <v>12.784392199999997</v>
      </c>
      <c r="L59" s="29">
        <v>2.3975</v>
      </c>
      <c r="M59" s="29">
        <v>36</v>
      </c>
      <c r="N59" s="32">
        <f t="shared" si="3"/>
        <v>1103.4208907819998</v>
      </c>
      <c r="O59" s="44">
        <f t="shared" si="5"/>
        <v>1.2260232119799999</v>
      </c>
      <c r="P59" s="25">
        <f>VLOOKUP(A59,'2021-22 Salary &amp; Benefits'!$A:$I,5,)</f>
        <v>67585</v>
      </c>
      <c r="Q59" s="25">
        <f>VLOOKUP(A59,'2021-22 Salary &amp; Benefits'!$A:$I,6,FALSE)</f>
        <v>68937</v>
      </c>
      <c r="R59" s="26">
        <f t="shared" si="6"/>
        <v>82860.778781668298</v>
      </c>
      <c r="S59" s="26">
        <f t="shared" si="7"/>
        <v>1657.5833825969457</v>
      </c>
      <c r="T59" s="26">
        <f>'2021-22 Salary &amp; Benefits'!G$6</f>
        <v>11848.32</v>
      </c>
      <c r="U59" s="28">
        <f>'2021-22 Salary &amp; Benefits'!H$6</f>
        <v>0.2271</v>
      </c>
      <c r="V59" s="28">
        <f>'2021-22 Salary &amp; Benefits'!I$6</f>
        <v>0.22070000000000001</v>
      </c>
      <c r="W59" s="26">
        <f t="shared" si="8"/>
        <v>33709.826856822881</v>
      </c>
      <c r="X59" s="26">
        <f t="shared" si="9"/>
        <v>1408.6393694044209</v>
      </c>
      <c r="Y59" s="26">
        <f t="shared" si="10"/>
        <v>310.88670882755571</v>
      </c>
      <c r="Z59" s="26">
        <f t="shared" si="11"/>
        <v>1719.5260782319765</v>
      </c>
      <c r="AA59" s="26">
        <f t="shared" si="12"/>
        <v>119947.71509932011</v>
      </c>
    </row>
    <row r="60" spans="1:27">
      <c r="A60" s="165" t="s">
        <v>2388</v>
      </c>
      <c r="B60" s="3" t="s">
        <v>1088</v>
      </c>
      <c r="C60" s="104">
        <f>IF(A60=Summary!$B$9,Summary!$F$9,0)</f>
        <v>0</v>
      </c>
      <c r="D60" s="174">
        <f>VLOOKUP(A60,AAFTE!$A:$AA,3,0)</f>
        <v>42</v>
      </c>
      <c r="E60" s="24">
        <f>VLOOKUP($A60,'2021-22 Salary &amp; Benefits'!$A:$I,3,)</f>
        <v>1</v>
      </c>
      <c r="F60" s="24">
        <f>VLOOKUP($A60,'2021-22 Salary &amp; Benefits'!$A:$I,4,)</f>
        <v>1</v>
      </c>
      <c r="G60" s="39">
        <f>VLOOKUP(A60,'CEDARS District FRPL'!$A:$C,3,)</f>
        <v>0</v>
      </c>
      <c r="H60" s="30">
        <f t="shared" si="1"/>
        <v>42</v>
      </c>
      <c r="I60" s="45">
        <f t="shared" si="4"/>
        <v>0</v>
      </c>
      <c r="J60" s="29">
        <v>15</v>
      </c>
      <c r="K60" s="31">
        <f t="shared" si="2"/>
        <v>0</v>
      </c>
      <c r="L60" s="29">
        <v>2.3975</v>
      </c>
      <c r="M60" s="29">
        <v>36</v>
      </c>
      <c r="N60" s="32">
        <f t="shared" si="3"/>
        <v>0</v>
      </c>
      <c r="O60" s="44">
        <f t="shared" si="5"/>
        <v>0</v>
      </c>
      <c r="P60" s="25">
        <f>VLOOKUP(A60,'2021-22 Salary &amp; Benefits'!$A:$I,5,)</f>
        <v>67585</v>
      </c>
      <c r="Q60" s="25">
        <f>VLOOKUP(A60,'2021-22 Salary &amp; Benefits'!$A:$I,6,FALSE)</f>
        <v>68937</v>
      </c>
      <c r="R60" s="26">
        <f t="shared" si="6"/>
        <v>0</v>
      </c>
      <c r="S60" s="26">
        <f t="shared" si="7"/>
        <v>0</v>
      </c>
      <c r="T60" s="26">
        <f>'2021-22 Salary &amp; Benefits'!G$6</f>
        <v>11848.32</v>
      </c>
      <c r="U60" s="28">
        <f>'2021-22 Salary &amp; Benefits'!H$6</f>
        <v>0.2271</v>
      </c>
      <c r="V60" s="28">
        <f>'2021-22 Salary &amp; Benefits'!I$6</f>
        <v>0.22070000000000001</v>
      </c>
      <c r="W60" s="26">
        <f t="shared" si="8"/>
        <v>0</v>
      </c>
      <c r="X60" s="26">
        <f t="shared" si="9"/>
        <v>0</v>
      </c>
      <c r="Y60" s="26">
        <f t="shared" si="10"/>
        <v>0</v>
      </c>
      <c r="Z60" s="26">
        <f t="shared" si="11"/>
        <v>0</v>
      </c>
      <c r="AA60" s="26">
        <f t="shared" si="12"/>
        <v>0</v>
      </c>
    </row>
    <row r="61" spans="1:27">
      <c r="A61" s="165" t="s">
        <v>2494</v>
      </c>
      <c r="B61" s="3" t="s">
        <v>1760</v>
      </c>
      <c r="C61" s="104">
        <f>IF(A61=Summary!$B$9,Summary!$F$9,0)</f>
        <v>0</v>
      </c>
      <c r="D61" s="174">
        <f>VLOOKUP(A61,AAFTE!$A:$AA,3,0)</f>
        <v>385.71</v>
      </c>
      <c r="E61" s="24">
        <f>VLOOKUP($A61,'2021-22 Salary &amp; Benefits'!$A:$I,3,)</f>
        <v>1.1200000000000001</v>
      </c>
      <c r="F61" s="24">
        <f>VLOOKUP($A61,'2021-22 Salary &amp; Benefits'!$A:$I,4,)</f>
        <v>1.1200000000000001</v>
      </c>
      <c r="G61" s="39">
        <f>VLOOKUP(A61,'CEDARS District FRPL'!$A:$C,3,)</f>
        <v>0.55779999999999996</v>
      </c>
      <c r="H61" s="30">
        <f t="shared" si="1"/>
        <v>385.71</v>
      </c>
      <c r="I61" s="45">
        <f t="shared" si="4"/>
        <v>215.14903799999996</v>
      </c>
      <c r="J61" s="29">
        <v>15</v>
      </c>
      <c r="K61" s="31">
        <f t="shared" si="2"/>
        <v>14.343269199999998</v>
      </c>
      <c r="L61" s="29">
        <v>2.3975</v>
      </c>
      <c r="M61" s="29">
        <v>36</v>
      </c>
      <c r="N61" s="32">
        <f t="shared" si="3"/>
        <v>1237.967564652</v>
      </c>
      <c r="O61" s="44">
        <f t="shared" si="5"/>
        <v>1.37551951628</v>
      </c>
      <c r="P61" s="25">
        <f>VLOOKUP(A61,'2021-22 Salary &amp; Benefits'!$A:$I,5,)</f>
        <v>67585</v>
      </c>
      <c r="Q61" s="25">
        <f>VLOOKUP(A61,'2021-22 Salary &amp; Benefits'!$A:$I,6,FALSE)</f>
        <v>68937</v>
      </c>
      <c r="R61" s="26">
        <f t="shared" si="6"/>
        <v>104120.22488871787</v>
      </c>
      <c r="S61" s="26">
        <f t="shared" si="7"/>
        <v>2082.8666723318165</v>
      </c>
      <c r="T61" s="26">
        <f>'2021-22 Salary &amp; Benefits'!G$6</f>
        <v>11848.32</v>
      </c>
      <c r="U61" s="28">
        <f>'2021-22 Salary &amp; Benefits'!H$6</f>
        <v>0.2271</v>
      </c>
      <c r="V61" s="28">
        <f>'2021-22 Salary &amp; Benefits'!I$6</f>
        <v>0.22070000000000001</v>
      </c>
      <c r="W61" s="26">
        <f t="shared" si="8"/>
        <v>40402.987141942111</v>
      </c>
      <c r="X61" s="26">
        <f t="shared" si="9"/>
        <v>1770.0515260174948</v>
      </c>
      <c r="Y61" s="26">
        <f t="shared" si="10"/>
        <v>390.65037179206109</v>
      </c>
      <c r="Z61" s="26">
        <f t="shared" si="11"/>
        <v>2160.7018978095557</v>
      </c>
      <c r="AA61" s="26">
        <f t="shared" si="12"/>
        <v>148766.78060080134</v>
      </c>
    </row>
    <row r="62" spans="1:27">
      <c r="A62" s="165" t="s">
        <v>2424</v>
      </c>
      <c r="B62" s="3" t="s">
        <v>1206</v>
      </c>
      <c r="C62" s="104">
        <f>IF(A62=Summary!$B$9,Summary!$F$9,0)</f>
        <v>0</v>
      </c>
      <c r="D62" s="174">
        <f>VLOOKUP(A62,AAFTE!$A:$AA,3,0)</f>
        <v>532.69000000000005</v>
      </c>
      <c r="E62" s="24">
        <f>VLOOKUP($A62,'2021-22 Salary &amp; Benefits'!$A:$I,3,)</f>
        <v>1</v>
      </c>
      <c r="F62" s="24">
        <f>VLOOKUP($A62,'2021-22 Salary &amp; Benefits'!$A:$I,4,)</f>
        <v>1</v>
      </c>
      <c r="G62" s="39">
        <f>VLOOKUP(A62,'CEDARS District FRPL'!$A:$C,3,)</f>
        <v>0.42449999999999999</v>
      </c>
      <c r="H62" s="30">
        <f t="shared" si="1"/>
        <v>532.69000000000005</v>
      </c>
      <c r="I62" s="45">
        <f t="shared" si="4"/>
        <v>226.12690500000002</v>
      </c>
      <c r="J62" s="29">
        <v>15</v>
      </c>
      <c r="K62" s="31">
        <f t="shared" si="2"/>
        <v>15.075127000000002</v>
      </c>
      <c r="L62" s="29">
        <v>2.3975</v>
      </c>
      <c r="M62" s="29">
        <v>36</v>
      </c>
      <c r="N62" s="32">
        <f t="shared" si="3"/>
        <v>1301.13421137</v>
      </c>
      <c r="O62" s="44">
        <f t="shared" si="5"/>
        <v>1.4457046792999999</v>
      </c>
      <c r="P62" s="25">
        <f>VLOOKUP(A62,'2021-22 Salary &amp; Benefits'!$A:$I,5,)</f>
        <v>67585</v>
      </c>
      <c r="Q62" s="25">
        <f>VLOOKUP(A62,'2021-22 Salary &amp; Benefits'!$A:$I,6,FALSE)</f>
        <v>68937</v>
      </c>
      <c r="R62" s="26">
        <f t="shared" si="6"/>
        <v>97707.95075049049</v>
      </c>
      <c r="S62" s="26">
        <f t="shared" si="7"/>
        <v>1954.5927264135971</v>
      </c>
      <c r="T62" s="26">
        <f>'2021-22 Salary &amp; Benefits'!G$6</f>
        <v>11848.32</v>
      </c>
      <c r="U62" s="28">
        <f>'2021-22 Salary &amp; Benefits'!H$6</f>
        <v>0.2271</v>
      </c>
      <c r="V62" s="28">
        <f>'2021-22 Salary &amp; Benefits'!I$6</f>
        <v>0.22070000000000001</v>
      </c>
      <c r="W62" s="26">
        <f t="shared" si="8"/>
        <v>39750.025895999643</v>
      </c>
      <c r="X62" s="26">
        <f t="shared" si="9"/>
        <v>1661.0423912817346</v>
      </c>
      <c r="Y62" s="26">
        <f t="shared" si="10"/>
        <v>366.59205575587885</v>
      </c>
      <c r="Z62" s="26">
        <f t="shared" si="11"/>
        <v>2027.6344470376134</v>
      </c>
      <c r="AA62" s="26">
        <f t="shared" si="12"/>
        <v>141440.20381994135</v>
      </c>
    </row>
    <row r="63" spans="1:27">
      <c r="A63" s="165" t="s">
        <v>2304</v>
      </c>
      <c r="B63" s="3" t="s">
        <v>290</v>
      </c>
      <c r="C63" s="104">
        <f>IF(A63=Summary!$B$9,Summary!$F$9,0)</f>
        <v>0</v>
      </c>
      <c r="D63" s="174">
        <f>VLOOKUP(A63,AAFTE!$A:$AA,3,0)</f>
        <v>391.63</v>
      </c>
      <c r="E63" s="24">
        <f>VLOOKUP($A63,'2021-22 Salary &amp; Benefits'!$A:$I,3,)</f>
        <v>1</v>
      </c>
      <c r="F63" s="24">
        <f>VLOOKUP($A63,'2021-22 Salary &amp; Benefits'!$A:$I,4,)</f>
        <v>1</v>
      </c>
      <c r="G63" s="39">
        <f>VLOOKUP(A63,'CEDARS District FRPL'!$A:$C,3,)</f>
        <v>0.53320000000000001</v>
      </c>
      <c r="H63" s="30">
        <f t="shared" si="1"/>
        <v>391.63</v>
      </c>
      <c r="I63" s="45">
        <f t="shared" si="4"/>
        <v>208.817116</v>
      </c>
      <c r="J63" s="29">
        <v>15</v>
      </c>
      <c r="K63" s="31">
        <f t="shared" si="2"/>
        <v>13.921141066666667</v>
      </c>
      <c r="L63" s="29">
        <v>2.3975</v>
      </c>
      <c r="M63" s="29">
        <v>36</v>
      </c>
      <c r="N63" s="32">
        <f t="shared" si="3"/>
        <v>1201.533685464</v>
      </c>
      <c r="O63" s="44">
        <f t="shared" si="5"/>
        <v>1.3350374282933333</v>
      </c>
      <c r="P63" s="25">
        <f>VLOOKUP(A63,'2021-22 Salary &amp; Benefits'!$A:$I,5,)</f>
        <v>67585</v>
      </c>
      <c r="Q63" s="25">
        <f>VLOOKUP(A63,'2021-22 Salary &amp; Benefits'!$A:$I,6,FALSE)</f>
        <v>68937</v>
      </c>
      <c r="R63" s="26">
        <f t="shared" si="6"/>
        <v>90228.504591204925</v>
      </c>
      <c r="S63" s="26">
        <f t="shared" si="7"/>
        <v>1804.9706030525849</v>
      </c>
      <c r="T63" s="26">
        <f>'2021-22 Salary &amp; Benefits'!G$6</f>
        <v>11848.32</v>
      </c>
      <c r="U63" s="28">
        <f>'2021-22 Salary &amp; Benefits'!H$6</f>
        <v>0.2271</v>
      </c>
      <c r="V63" s="28">
        <f>'2021-22 Salary &amp; Benefits'!I$6</f>
        <v>0.22070000000000001</v>
      </c>
      <c r="W63" s="26">
        <f t="shared" si="8"/>
        <v>36707.201067152811</v>
      </c>
      <c r="X63" s="26">
        <f t="shared" si="9"/>
        <v>1533.8912532376253</v>
      </c>
      <c r="Y63" s="26">
        <f t="shared" si="10"/>
        <v>338.52979958954393</v>
      </c>
      <c r="Z63" s="26">
        <f t="shared" si="11"/>
        <v>1872.4210528271692</v>
      </c>
      <c r="AA63" s="26">
        <f t="shared" si="12"/>
        <v>130613.09731423749</v>
      </c>
    </row>
    <row r="64" spans="1:27">
      <c r="A64" s="165" t="s">
        <v>2509</v>
      </c>
      <c r="B64" s="3" t="s">
        <v>1916</v>
      </c>
      <c r="C64" s="104">
        <f>IF(A64=Summary!$B$9,Summary!$F$9,0)</f>
        <v>0</v>
      </c>
      <c r="D64" s="174">
        <f>VLOOKUP(A64,AAFTE!$A:$AA,3,0)</f>
        <v>2488.77</v>
      </c>
      <c r="E64" s="24">
        <f>VLOOKUP($A64,'2021-22 Salary &amp; Benefits'!$A:$I,3,)</f>
        <v>1</v>
      </c>
      <c r="F64" s="24">
        <f>VLOOKUP($A64,'2021-22 Salary &amp; Benefits'!$A:$I,4,)</f>
        <v>1</v>
      </c>
      <c r="G64" s="39">
        <f>VLOOKUP(A64,'CEDARS District FRPL'!$A:$C,3,)</f>
        <v>0.45340000000000003</v>
      </c>
      <c r="H64" s="30">
        <f t="shared" si="1"/>
        <v>2488.77</v>
      </c>
      <c r="I64" s="45">
        <f t="shared" si="4"/>
        <v>1128.408318</v>
      </c>
      <c r="J64" s="29">
        <v>15</v>
      </c>
      <c r="K64" s="31">
        <f t="shared" si="2"/>
        <v>75.227221200000002</v>
      </c>
      <c r="L64" s="29">
        <v>2.3975</v>
      </c>
      <c r="M64" s="29">
        <v>36</v>
      </c>
      <c r="N64" s="32">
        <f t="shared" si="3"/>
        <v>6492.8614617719995</v>
      </c>
      <c r="O64" s="44">
        <f t="shared" si="5"/>
        <v>7.2142905130799999</v>
      </c>
      <c r="P64" s="25">
        <f>VLOOKUP(A64,'2021-22 Salary &amp; Benefits'!$A:$I,5,)</f>
        <v>67585</v>
      </c>
      <c r="Q64" s="25">
        <f>VLOOKUP(A64,'2021-22 Salary &amp; Benefits'!$A:$I,6,FALSE)</f>
        <v>68937</v>
      </c>
      <c r="R64" s="26">
        <f t="shared" si="6"/>
        <v>487577.82432651182</v>
      </c>
      <c r="S64" s="26">
        <f t="shared" si="7"/>
        <v>9753.7207736841519</v>
      </c>
      <c r="T64" s="26">
        <f>'2021-22 Salary &amp; Benefits'!G$6</f>
        <v>11848.32</v>
      </c>
      <c r="U64" s="28">
        <f>'2021-22 Salary &amp; Benefits'!H$6</f>
        <v>0.2271</v>
      </c>
      <c r="V64" s="28">
        <f>'2021-22 Salary &amp; Benefits'!I$6</f>
        <v>0.22070000000000001</v>
      </c>
      <c r="W64" s="26">
        <f t="shared" si="8"/>
        <v>198358.79265123897</v>
      </c>
      <c r="X64" s="26">
        <f t="shared" si="9"/>
        <v>8288.859085003267</v>
      </c>
      <c r="Y64" s="26">
        <f t="shared" si="10"/>
        <v>1829.3512000602211</v>
      </c>
      <c r="Z64" s="26">
        <f t="shared" si="11"/>
        <v>10118.210285063487</v>
      </c>
      <c r="AA64" s="26">
        <f t="shared" si="12"/>
        <v>705808.54803649837</v>
      </c>
    </row>
    <row r="65" spans="1:27">
      <c r="A65" s="165" t="s">
        <v>2455</v>
      </c>
      <c r="B65" s="3" t="s">
        <v>1416</v>
      </c>
      <c r="C65" s="104">
        <f>IF(A65=Summary!$B$9,Summary!$F$9,0)</f>
        <v>0</v>
      </c>
      <c r="D65" s="174">
        <f>VLOOKUP(A65,AAFTE!$A:$AA,3,0)</f>
        <v>1346.65</v>
      </c>
      <c r="E65" s="24">
        <f>VLOOKUP($A65,'2021-22 Salary &amp; Benefits'!$A:$I,3,)</f>
        <v>1.1200000000000001</v>
      </c>
      <c r="F65" s="24">
        <f>VLOOKUP($A65,'2021-22 Salary &amp; Benefits'!$A:$I,4,)</f>
        <v>1.1600000000000001</v>
      </c>
      <c r="G65" s="39">
        <f>VLOOKUP(A65,'CEDARS District FRPL'!$A:$C,3,)</f>
        <v>0.1421</v>
      </c>
      <c r="H65" s="30">
        <f t="shared" si="1"/>
        <v>1346.65</v>
      </c>
      <c r="I65" s="45">
        <f t="shared" si="4"/>
        <v>191.35896500000001</v>
      </c>
      <c r="J65" s="29">
        <v>15</v>
      </c>
      <c r="K65" s="31">
        <f t="shared" si="2"/>
        <v>12.757264333333334</v>
      </c>
      <c r="L65" s="29">
        <v>2.3975</v>
      </c>
      <c r="M65" s="29">
        <v>36</v>
      </c>
      <c r="N65" s="32">
        <f t="shared" si="3"/>
        <v>1101.07948461</v>
      </c>
      <c r="O65" s="44">
        <f t="shared" si="5"/>
        <v>1.2234216495666668</v>
      </c>
      <c r="P65" s="25">
        <f>VLOOKUP(A65,'2021-22 Salary &amp; Benefits'!$A:$I,5,)</f>
        <v>67585</v>
      </c>
      <c r="Q65" s="25">
        <f>VLOOKUP(A65,'2021-22 Salary &amp; Benefits'!$A:$I,6,FALSE)</f>
        <v>68937</v>
      </c>
      <c r="R65" s="26">
        <f t="shared" si="6"/>
        <v>92607.146448278771</v>
      </c>
      <c r="S65" s="26">
        <f t="shared" si="7"/>
        <v>5226.1147288869251</v>
      </c>
      <c r="T65" s="26">
        <f>'2021-22 Salary &amp; Benefits'!G$6</f>
        <v>11848.32</v>
      </c>
      <c r="U65" s="28">
        <f>'2021-22 Salary &amp; Benefits'!H$6</f>
        <v>0.2271</v>
      </c>
      <c r="V65" s="28">
        <f>'2021-22 Salary &amp; Benefits'!I$6</f>
        <v>0.22070000000000001</v>
      </c>
      <c r="W65" s="26">
        <f t="shared" si="8"/>
        <v>36679.97767806318</v>
      </c>
      <c r="X65" s="26">
        <f t="shared" si="9"/>
        <v>1630.5543529527617</v>
      </c>
      <c r="Y65" s="26">
        <f t="shared" si="10"/>
        <v>359.86334569667451</v>
      </c>
      <c r="Z65" s="26">
        <f t="shared" si="11"/>
        <v>1990.4176986494363</v>
      </c>
      <c r="AA65" s="26">
        <f t="shared" si="12"/>
        <v>136503.6565538783</v>
      </c>
    </row>
    <row r="66" spans="1:27">
      <c r="A66" s="165" t="s">
        <v>2536</v>
      </c>
      <c r="B66" s="3" t="s">
        <v>2048</v>
      </c>
      <c r="C66" s="104">
        <f>IF(A66=Summary!$B$9,Summary!$F$9,0)</f>
        <v>0</v>
      </c>
      <c r="D66" s="174">
        <f>VLOOKUP(A66,AAFTE!$A:$AA,3,0)</f>
        <v>28.4</v>
      </c>
      <c r="E66" s="24">
        <f>VLOOKUP($A66,'2021-22 Salary &amp; Benefits'!$A:$I,3,)</f>
        <v>1</v>
      </c>
      <c r="F66" s="24">
        <f>VLOOKUP($A66,'2021-22 Salary &amp; Benefits'!$A:$I,4,)</f>
        <v>1</v>
      </c>
      <c r="G66" s="39">
        <f>VLOOKUP(A66,'CEDARS District FRPL'!$A:$C,3,)</f>
        <v>1</v>
      </c>
      <c r="H66" s="30">
        <f t="shared" si="1"/>
        <v>28.4</v>
      </c>
      <c r="I66" s="45">
        <f t="shared" si="4"/>
        <v>28.4</v>
      </c>
      <c r="J66" s="29">
        <v>15</v>
      </c>
      <c r="K66" s="31">
        <f t="shared" si="2"/>
        <v>1.8933333333333333</v>
      </c>
      <c r="L66" s="29">
        <v>2.3975</v>
      </c>
      <c r="M66" s="29">
        <v>36</v>
      </c>
      <c r="N66" s="32">
        <f t="shared" si="3"/>
        <v>163.41359999999997</v>
      </c>
      <c r="O66" s="44">
        <f t="shared" si="5"/>
        <v>0.18157066666666663</v>
      </c>
      <c r="P66" s="25">
        <f>VLOOKUP(A66,'2021-22 Salary &amp; Benefits'!$A:$I,5,)</f>
        <v>67585</v>
      </c>
      <c r="Q66" s="25">
        <f>VLOOKUP(A66,'2021-22 Salary &amp; Benefits'!$A:$I,6,FALSE)</f>
        <v>68937</v>
      </c>
      <c r="R66" s="26">
        <f t="shared" si="6"/>
        <v>12271.453506666665</v>
      </c>
      <c r="S66" s="26">
        <f t="shared" si="7"/>
        <v>245.48354133333305</v>
      </c>
      <c r="T66" s="26">
        <f>'2021-22 Salary &amp; Benefits'!G$6</f>
        <v>11848.32</v>
      </c>
      <c r="U66" s="28">
        <f>'2021-22 Salary &amp; Benefits'!H$6</f>
        <v>0.2271</v>
      </c>
      <c r="V66" s="28">
        <f>'2021-22 Salary &amp; Benefits'!I$6</f>
        <v>0.22070000000000001</v>
      </c>
      <c r="W66" s="26">
        <f t="shared" si="8"/>
        <v>4992.3326702162649</v>
      </c>
      <c r="X66" s="26">
        <f t="shared" si="9"/>
        <v>208.61561746666661</v>
      </c>
      <c r="Y66" s="26">
        <f t="shared" si="10"/>
        <v>46.041466774893323</v>
      </c>
      <c r="Z66" s="26">
        <f t="shared" si="11"/>
        <v>254.65708424155991</v>
      </c>
      <c r="AA66" s="26">
        <f t="shared" si="12"/>
        <v>17763.926802457827</v>
      </c>
    </row>
    <row r="67" spans="1:27">
      <c r="A67" s="165" t="s">
        <v>2506</v>
      </c>
      <c r="B67" s="3" t="s">
        <v>1894</v>
      </c>
      <c r="C67" s="104">
        <f>IF(A67=Summary!$B$9,Summary!$F$9,0)</f>
        <v>0</v>
      </c>
      <c r="D67" s="174">
        <f>VLOOKUP(A67,AAFTE!$A:$AA,3,0)</f>
        <v>3581.52</v>
      </c>
      <c r="E67" s="24">
        <f>VLOOKUP($A67,'2021-22 Salary &amp; Benefits'!$A:$I,3,)</f>
        <v>1</v>
      </c>
      <c r="F67" s="24">
        <f>VLOOKUP($A67,'2021-22 Salary &amp; Benefits'!$A:$I,4,)</f>
        <v>1.04</v>
      </c>
      <c r="G67" s="39">
        <f>VLOOKUP(A67,'CEDARS District FRPL'!$A:$C,3,)</f>
        <v>0.53349999999999997</v>
      </c>
      <c r="H67" s="30">
        <f t="shared" si="1"/>
        <v>3581.52</v>
      </c>
      <c r="I67" s="45">
        <f t="shared" si="4"/>
        <v>1910.74092</v>
      </c>
      <c r="J67" s="29">
        <v>15</v>
      </c>
      <c r="K67" s="31">
        <f t="shared" si="2"/>
        <v>127.382728</v>
      </c>
      <c r="L67" s="29">
        <v>2.3975</v>
      </c>
      <c r="M67" s="29">
        <v>36</v>
      </c>
      <c r="N67" s="32">
        <f t="shared" si="3"/>
        <v>10994.40325368</v>
      </c>
      <c r="O67" s="44">
        <f t="shared" si="5"/>
        <v>12.2160036152</v>
      </c>
      <c r="P67" s="25">
        <f>VLOOKUP(A67,'2021-22 Salary &amp; Benefits'!$A:$I,5,)</f>
        <v>67585</v>
      </c>
      <c r="Q67" s="25">
        <f>VLOOKUP(A67,'2021-22 Salary &amp; Benefits'!$A:$I,6,FALSE)</f>
        <v>68937</v>
      </c>
      <c r="R67" s="26">
        <f t="shared" si="6"/>
        <v>825618.60433329199</v>
      </c>
      <c r="S67" s="26">
        <f t="shared" si="7"/>
        <v>50201.422536591999</v>
      </c>
      <c r="T67" s="26">
        <f>'2021-22 Salary &amp; Benefits'!G$6</f>
        <v>11848.32</v>
      </c>
      <c r="U67" s="28">
        <f>'2021-22 Salary &amp; Benefits'!H$6</f>
        <v>0.2271</v>
      </c>
      <c r="V67" s="28">
        <f>'2021-22 Salary &amp; Benefits'!I$6</f>
        <v>0.22070000000000001</v>
      </c>
      <c r="W67" s="26">
        <f t="shared" si="8"/>
        <v>343316.55895196297</v>
      </c>
      <c r="X67" s="26">
        <f t="shared" si="9"/>
        <v>14597.000447831399</v>
      </c>
      <c r="Y67" s="26">
        <f t="shared" si="10"/>
        <v>3221.5579988363897</v>
      </c>
      <c r="Z67" s="26">
        <f t="shared" si="11"/>
        <v>17818.55844666779</v>
      </c>
      <c r="AA67" s="26">
        <f t="shared" si="12"/>
        <v>1236955.1442685148</v>
      </c>
    </row>
    <row r="68" spans="1:27">
      <c r="A68" s="165" t="s">
        <v>2567</v>
      </c>
      <c r="B68" s="3" t="s">
        <v>2200</v>
      </c>
      <c r="C68" s="104">
        <f>IF(A68=Summary!$B$9,Summary!$F$9,0)</f>
        <v>0</v>
      </c>
      <c r="D68" s="174">
        <f>VLOOKUP(A68,AAFTE!$A:$AA,3,0)</f>
        <v>3132.57</v>
      </c>
      <c r="E68" s="24">
        <f>VLOOKUP($A68,'2021-22 Salary &amp; Benefits'!$A:$I,3,)</f>
        <v>1</v>
      </c>
      <c r="F68" s="24">
        <f>VLOOKUP($A68,'2021-22 Salary &amp; Benefits'!$A:$I,4,)</f>
        <v>1</v>
      </c>
      <c r="G68" s="39">
        <f>VLOOKUP(A68,'CEDARS District FRPL'!$A:$C,3,)</f>
        <v>0.55530000000000002</v>
      </c>
      <c r="H68" s="30">
        <f t="shared" si="1"/>
        <v>3132.57</v>
      </c>
      <c r="I68" s="45">
        <f t="shared" si="4"/>
        <v>1739.5161210000001</v>
      </c>
      <c r="J68" s="29">
        <v>15</v>
      </c>
      <c r="K68" s="31">
        <f t="shared" si="2"/>
        <v>115.96774140000001</v>
      </c>
      <c r="L68" s="29">
        <v>2.3975</v>
      </c>
      <c r="M68" s="29">
        <v>36</v>
      </c>
      <c r="N68" s="32">
        <f t="shared" si="3"/>
        <v>10009.175760234</v>
      </c>
      <c r="O68" s="44">
        <f t="shared" si="5"/>
        <v>11.12130640026</v>
      </c>
      <c r="P68" s="25">
        <f>VLOOKUP(A68,'2021-22 Salary &amp; Benefits'!$A:$I,5,)</f>
        <v>67585</v>
      </c>
      <c r="Q68" s="25">
        <f>VLOOKUP(A68,'2021-22 Salary &amp; Benefits'!$A:$I,6,FALSE)</f>
        <v>68937</v>
      </c>
      <c r="R68" s="26">
        <f t="shared" si="6"/>
        <v>751633.49306157208</v>
      </c>
      <c r="S68" s="26">
        <f t="shared" si="7"/>
        <v>15036.006253151572</v>
      </c>
      <c r="T68" s="26">
        <f>'2021-22 Salary &amp; Benefits'!G$6</f>
        <v>11848.32</v>
      </c>
      <c r="U68" s="28">
        <f>'2021-22 Salary &amp; Benefits'!H$6</f>
        <v>0.2271</v>
      </c>
      <c r="V68" s="28">
        <f>'2021-22 Salary &amp; Benefits'!I$6</f>
        <v>0.22070000000000001</v>
      </c>
      <c r="W68" s="26">
        <f t="shared" si="8"/>
        <v>305783.20990268211</v>
      </c>
      <c r="X68" s="26">
        <f t="shared" si="9"/>
        <v>12777.824988578728</v>
      </c>
      <c r="Y68" s="26">
        <f t="shared" si="10"/>
        <v>2820.0659749793253</v>
      </c>
      <c r="Z68" s="26">
        <f t="shared" si="11"/>
        <v>15597.890963558053</v>
      </c>
      <c r="AA68" s="26">
        <f t="shared" si="12"/>
        <v>1088050.600180964</v>
      </c>
    </row>
    <row r="69" spans="1:27">
      <c r="A69" s="165" t="s">
        <v>2315</v>
      </c>
      <c r="B69" s="3" t="s">
        <v>348</v>
      </c>
      <c r="C69" s="104">
        <f>IF(A69=Summary!$B$9,Summary!$F$9,0)</f>
        <v>0</v>
      </c>
      <c r="D69" s="174">
        <f>VLOOKUP(A69,AAFTE!$A:$AA,3,0)</f>
        <v>5899.49</v>
      </c>
      <c r="E69" s="24">
        <f>VLOOKUP($A69,'2021-22 Salary &amp; Benefits'!$A:$I,3,)</f>
        <v>1</v>
      </c>
      <c r="F69" s="24">
        <f>VLOOKUP($A69,'2021-22 Salary &amp; Benefits'!$A:$I,4,)</f>
        <v>1</v>
      </c>
      <c r="G69" s="39">
        <f>VLOOKUP(A69,'CEDARS District FRPL'!$A:$C,3,)</f>
        <v>0.57940000000000003</v>
      </c>
      <c r="H69" s="30">
        <f t="shared" si="1"/>
        <v>5899.49</v>
      </c>
      <c r="I69" s="45">
        <f t="shared" si="4"/>
        <v>3418.1645060000001</v>
      </c>
      <c r="J69" s="29">
        <v>15</v>
      </c>
      <c r="K69" s="31">
        <f t="shared" si="2"/>
        <v>227.87763373333334</v>
      </c>
      <c r="L69" s="29">
        <v>2.3975</v>
      </c>
      <c r="M69" s="29">
        <v>36</v>
      </c>
      <c r="N69" s="32">
        <f t="shared" si="3"/>
        <v>19668.118567523998</v>
      </c>
      <c r="O69" s="44">
        <f t="shared" si="5"/>
        <v>21.853465075026666</v>
      </c>
      <c r="P69" s="25">
        <f>VLOOKUP(A69,'2021-22 Salary &amp; Benefits'!$A:$I,5,)</f>
        <v>67585</v>
      </c>
      <c r="Q69" s="25">
        <f>VLOOKUP(A69,'2021-22 Salary &amp; Benefits'!$A:$I,6,FALSE)</f>
        <v>68937</v>
      </c>
      <c r="R69" s="26">
        <f t="shared" si="6"/>
        <v>1476966.4370956772</v>
      </c>
      <c r="S69" s="26">
        <f t="shared" si="7"/>
        <v>29545.884781436063</v>
      </c>
      <c r="T69" s="26">
        <f>'2021-22 Salary &amp; Benefits'!G$6</f>
        <v>11848.32</v>
      </c>
      <c r="U69" s="28">
        <f>'2021-22 Salary &amp; Benefits'!H$6</f>
        <v>0.2271</v>
      </c>
      <c r="V69" s="28">
        <f>'2021-22 Salary &amp; Benefits'!I$6</f>
        <v>0.22070000000000001</v>
      </c>
      <c r="W69" s="26">
        <f t="shared" si="8"/>
        <v>600866.70195343113</v>
      </c>
      <c r="X69" s="26">
        <f t="shared" si="9"/>
        <v>25108.538697951888</v>
      </c>
      <c r="Y69" s="26">
        <f t="shared" si="10"/>
        <v>5541.4544906379815</v>
      </c>
      <c r="Z69" s="26">
        <f t="shared" si="11"/>
        <v>30649.99318858987</v>
      </c>
      <c r="AA69" s="26">
        <f t="shared" si="12"/>
        <v>2138029.017019134</v>
      </c>
    </row>
    <row r="70" spans="1:27">
      <c r="A70" s="165" t="s">
        <v>2389</v>
      </c>
      <c r="B70" s="3" t="s">
        <v>1090</v>
      </c>
      <c r="C70" s="104">
        <f>IF(A70=Summary!$B$9,Summary!$F$9,0)</f>
        <v>0</v>
      </c>
      <c r="D70" s="174">
        <f>VLOOKUP(A70,AAFTE!$A:$AA,3,0)</f>
        <v>85.94</v>
      </c>
      <c r="E70" s="24">
        <f>VLOOKUP($A70,'2021-22 Salary &amp; Benefits'!$A:$I,3,)</f>
        <v>1</v>
      </c>
      <c r="F70" s="24">
        <f>VLOOKUP($A70,'2021-22 Salary &amp; Benefits'!$A:$I,4,)</f>
        <v>1</v>
      </c>
      <c r="G70" s="39">
        <f>VLOOKUP(A70,'CEDARS District FRPL'!$A:$C,3,)</f>
        <v>0.76739999999999997</v>
      </c>
      <c r="H70" s="30">
        <f t="shared" si="1"/>
        <v>85.94</v>
      </c>
      <c r="I70" s="45">
        <f t="shared" si="4"/>
        <v>65.950355999999999</v>
      </c>
      <c r="J70" s="29">
        <v>15</v>
      </c>
      <c r="K70" s="31">
        <f t="shared" si="2"/>
        <v>4.3966903999999998</v>
      </c>
      <c r="L70" s="29">
        <v>2.3975</v>
      </c>
      <c r="M70" s="29">
        <v>36</v>
      </c>
      <c r="N70" s="32">
        <f t="shared" si="3"/>
        <v>379.47834842399999</v>
      </c>
      <c r="O70" s="44">
        <f t="shared" si="5"/>
        <v>0.42164260935999998</v>
      </c>
      <c r="P70" s="25">
        <f>VLOOKUP(A70,'2021-22 Salary &amp; Benefits'!$A:$I,5,)</f>
        <v>67585</v>
      </c>
      <c r="Q70" s="25">
        <f>VLOOKUP(A70,'2021-22 Salary &amp; Benefits'!$A:$I,6,FALSE)</f>
        <v>68937</v>
      </c>
      <c r="R70" s="26">
        <f t="shared" si="6"/>
        <v>28496.715753595599</v>
      </c>
      <c r="S70" s="26">
        <f t="shared" si="7"/>
        <v>570.06080785471931</v>
      </c>
      <c r="T70" s="26">
        <f>'2021-22 Salary &amp; Benefits'!G$6</f>
        <v>11848.32</v>
      </c>
      <c r="U70" s="28">
        <f>'2021-22 Salary &amp; Benefits'!H$6</f>
        <v>0.2271</v>
      </c>
      <c r="V70" s="28">
        <f>'2021-22 Salary &amp; Benefits'!I$6</f>
        <v>0.22070000000000001</v>
      </c>
      <c r="W70" s="26">
        <f t="shared" si="8"/>
        <v>11593.173129267372</v>
      </c>
      <c r="X70" s="26">
        <f t="shared" si="9"/>
        <v>484.44627602417199</v>
      </c>
      <c r="Y70" s="26">
        <f t="shared" si="10"/>
        <v>106.91729311853476</v>
      </c>
      <c r="Z70" s="26">
        <f t="shared" si="11"/>
        <v>591.36356914270675</v>
      </c>
      <c r="AA70" s="26">
        <f t="shared" si="12"/>
        <v>41251.313259860399</v>
      </c>
    </row>
    <row r="71" spans="1:27">
      <c r="A71" s="165" t="s">
        <v>2461</v>
      </c>
      <c r="B71" s="3" t="s">
        <v>1507</v>
      </c>
      <c r="C71" s="104">
        <f>IF(A71=Summary!$B$9,Summary!$F$9,0)</f>
        <v>0</v>
      </c>
      <c r="D71" s="174">
        <f>VLOOKUP(A71,AAFTE!$A:$AA,3,0)</f>
        <v>1801.06</v>
      </c>
      <c r="E71" s="24">
        <f>VLOOKUP($A71,'2021-22 Salary &amp; Benefits'!$A:$I,3,)</f>
        <v>1</v>
      </c>
      <c r="F71" s="24">
        <f>VLOOKUP($A71,'2021-22 Salary &amp; Benefits'!$A:$I,4,)</f>
        <v>1</v>
      </c>
      <c r="G71" s="39">
        <f>VLOOKUP(A71,'CEDARS District FRPL'!$A:$C,3,)</f>
        <v>0.4083</v>
      </c>
      <c r="H71" s="30">
        <f t="shared" ref="H71:H133" si="21">IF(C71&gt;0,C71,D71)</f>
        <v>1801.06</v>
      </c>
      <c r="I71" s="45">
        <f t="shared" si="4"/>
        <v>735.37279799999999</v>
      </c>
      <c r="J71" s="29">
        <v>15</v>
      </c>
      <c r="K71" s="31">
        <f t="shared" si="2"/>
        <v>49.024853200000003</v>
      </c>
      <c r="L71" s="29">
        <v>2.3975</v>
      </c>
      <c r="M71" s="29">
        <v>36</v>
      </c>
      <c r="N71" s="32">
        <f t="shared" si="3"/>
        <v>4231.3350796920004</v>
      </c>
      <c r="O71" s="44">
        <f t="shared" si="5"/>
        <v>4.7014834218800008</v>
      </c>
      <c r="P71" s="25">
        <f>VLOOKUP(A71,'2021-22 Salary &amp; Benefits'!$A:$I,5,)</f>
        <v>67585</v>
      </c>
      <c r="Q71" s="25">
        <f>VLOOKUP(A71,'2021-22 Salary &amp; Benefits'!$A:$I,6,FALSE)</f>
        <v>68937</v>
      </c>
      <c r="R71" s="26">
        <f t="shared" si="6"/>
        <v>317749.75706775987</v>
      </c>
      <c r="S71" s="26">
        <f t="shared" si="7"/>
        <v>6356.4055863817339</v>
      </c>
      <c r="T71" s="26">
        <f>'2021-22 Salary &amp; Benefits'!G$6</f>
        <v>11848.32</v>
      </c>
      <c r="U71" s="28">
        <f>'2021-22 Salary &amp; Benefits'!H$6</f>
        <v>0.2271</v>
      </c>
      <c r="V71" s="28">
        <f>'2021-22 Salary &amp; Benefits'!I$6</f>
        <v>0.22070000000000001</v>
      </c>
      <c r="W71" s="26">
        <f t="shared" si="8"/>
        <v>129268.50860013196</v>
      </c>
      <c r="X71" s="26">
        <f t="shared" ref="X71:X135" si="22">($Q71*$F71*$O71/180*3)</f>
        <v>5401.7693775690268</v>
      </c>
      <c r="Y71" s="26">
        <f t="shared" si="10"/>
        <v>1192.1705016294843</v>
      </c>
      <c r="Z71" s="26">
        <f t="shared" si="11"/>
        <v>6593.9398791985113</v>
      </c>
      <c r="AA71" s="26">
        <f t="shared" si="12"/>
        <v>459968.61113347206</v>
      </c>
    </row>
    <row r="72" spans="1:27">
      <c r="A72" s="165" t="s">
        <v>2486</v>
      </c>
      <c r="B72" s="3" t="s">
        <v>1653</v>
      </c>
      <c r="C72" s="104">
        <f>IF(A72=Summary!$B$9,Summary!$F$9,0)</f>
        <v>0</v>
      </c>
      <c r="D72" s="174">
        <f>VLOOKUP(A72,AAFTE!$A:$AA,3,0)</f>
        <v>20139.52</v>
      </c>
      <c r="E72" s="24">
        <f>VLOOKUP($A72,'2021-22 Salary &amp; Benefits'!$A:$I,3,)</f>
        <v>1.18</v>
      </c>
      <c r="F72" s="24">
        <f>VLOOKUP($A72,'2021-22 Salary &amp; Benefits'!$A:$I,4,)</f>
        <v>1.18</v>
      </c>
      <c r="G72" s="39">
        <f>VLOOKUP(A72,'CEDARS District FRPL'!$A:$C,3,)</f>
        <v>0.33750000000000002</v>
      </c>
      <c r="H72" s="30">
        <f t="shared" si="21"/>
        <v>20139.52</v>
      </c>
      <c r="I72" s="45">
        <f t="shared" ref="I72:I134" si="23">H72*G72</f>
        <v>6797.0880000000006</v>
      </c>
      <c r="J72" s="29">
        <v>15</v>
      </c>
      <c r="K72" s="31">
        <f t="shared" ref="K72:K134" si="24">I72/J72</f>
        <v>453.13920000000002</v>
      </c>
      <c r="L72" s="29">
        <v>2.3975</v>
      </c>
      <c r="M72" s="29">
        <v>36</v>
      </c>
      <c r="N72" s="32">
        <f t="shared" ref="N72:N134" si="25">K72*L72*M72</f>
        <v>39110.444351999999</v>
      </c>
      <c r="O72" s="44">
        <f t="shared" ref="O72:O134" si="26">N72/900</f>
        <v>43.456049280000002</v>
      </c>
      <c r="P72" s="25">
        <f>VLOOKUP(A72,'2021-22 Salary &amp; Benefits'!$A:$I,5,)</f>
        <v>67585</v>
      </c>
      <c r="Q72" s="25">
        <f>VLOOKUP(A72,'2021-22 Salary &amp; Benefits'!$A:$I,6,FALSE)</f>
        <v>68937</v>
      </c>
      <c r="R72" s="26">
        <f t="shared" ref="R72:R134" si="27">$E72*$P72*$O72</f>
        <v>3465632.9668947845</v>
      </c>
      <c r="S72" s="26">
        <f t="shared" ref="S72:S134" si="28">($Q72*$F72*$O72-$R72)</f>
        <v>69328.042779339943</v>
      </c>
      <c r="T72" s="26">
        <f>'2021-22 Salary &amp; Benefits'!G$6</f>
        <v>11848.32</v>
      </c>
      <c r="U72" s="28">
        <f>'2021-22 Salary &amp; Benefits'!H$6</f>
        <v>0.2271</v>
      </c>
      <c r="V72" s="28">
        <f>'2021-22 Salary &amp; Benefits'!I$6</f>
        <v>0.22070000000000001</v>
      </c>
      <c r="W72" s="26">
        <f t="shared" ref="W72:W134" si="29">R72*U72+S72*V72+O72*T72</f>
        <v>1317227.1236284154</v>
      </c>
      <c r="X72" s="26">
        <f t="shared" si="22"/>
        <v>58916.016827902073</v>
      </c>
      <c r="Y72" s="26">
        <f t="shared" si="10"/>
        <v>13002.764913917988</v>
      </c>
      <c r="Z72" s="26">
        <f t="shared" si="11"/>
        <v>71918.781741820058</v>
      </c>
      <c r="AA72" s="26">
        <f t="shared" si="12"/>
        <v>4924106.9150443599</v>
      </c>
    </row>
    <row r="73" spans="1:27">
      <c r="A73" s="165" t="s">
        <v>2391</v>
      </c>
      <c r="B73" s="3" t="s">
        <v>1094</v>
      </c>
      <c r="C73" s="104">
        <f>IF(A73=Summary!$B$9,Summary!$F$9,0)</f>
        <v>0</v>
      </c>
      <c r="D73" s="174">
        <f>VLOOKUP(A73,AAFTE!$A:$AA,3,0)</f>
        <v>3119.27</v>
      </c>
      <c r="E73" s="24">
        <f>VLOOKUP($A73,'2021-22 Salary &amp; Benefits'!$A:$I,3,)</f>
        <v>1</v>
      </c>
      <c r="F73" s="24">
        <f>VLOOKUP($A73,'2021-22 Salary &amp; Benefits'!$A:$I,4,)</f>
        <v>1</v>
      </c>
      <c r="G73" s="39">
        <f>VLOOKUP(A73,'CEDARS District FRPL'!$A:$C,3,)</f>
        <v>0.441</v>
      </c>
      <c r="H73" s="30">
        <f t="shared" si="21"/>
        <v>3119.27</v>
      </c>
      <c r="I73" s="45">
        <f t="shared" si="23"/>
        <v>1375.59807</v>
      </c>
      <c r="J73" s="29">
        <v>15</v>
      </c>
      <c r="K73" s="31">
        <f t="shared" si="24"/>
        <v>91.706537999999995</v>
      </c>
      <c r="L73" s="29">
        <v>2.3975</v>
      </c>
      <c r="M73" s="29">
        <v>36</v>
      </c>
      <c r="N73" s="32">
        <f t="shared" si="25"/>
        <v>7915.1912947799992</v>
      </c>
      <c r="O73" s="44">
        <f t="shared" si="26"/>
        <v>8.7946569941999986</v>
      </c>
      <c r="P73" s="25">
        <f>VLOOKUP(A73,'2021-22 Salary &amp; Benefits'!$A:$I,5,)</f>
        <v>67585</v>
      </c>
      <c r="Q73" s="25">
        <f>VLOOKUP(A73,'2021-22 Salary &amp; Benefits'!$A:$I,6,FALSE)</f>
        <v>68937</v>
      </c>
      <c r="R73" s="26">
        <f t="shared" si="27"/>
        <v>594386.8929530069</v>
      </c>
      <c r="S73" s="26">
        <f t="shared" si="28"/>
        <v>11890.376256158459</v>
      </c>
      <c r="T73" s="26">
        <f>'2021-22 Salary &amp; Benefits'!G$6</f>
        <v>11848.32</v>
      </c>
      <c r="U73" s="28">
        <f>'2021-22 Salary &amp; Benefits'!H$6</f>
        <v>0.2271</v>
      </c>
      <c r="V73" s="28">
        <f>'2021-22 Salary &amp; Benefits'!I$6</f>
        <v>0.22070000000000001</v>
      </c>
      <c r="W73" s="26">
        <f t="shared" si="29"/>
        <v>241811.37978688176</v>
      </c>
      <c r="X73" s="26">
        <f t="shared" si="22"/>
        <v>10104.62115348609</v>
      </c>
      <c r="Y73" s="26">
        <f t="shared" ref="Y73:Y135" si="30">X73*V73</f>
        <v>2230.0898885743804</v>
      </c>
      <c r="Z73" s="26">
        <f t="shared" ref="Z73:Z135" si="31">SUM(X73:Y73)</f>
        <v>12334.711042060471</v>
      </c>
      <c r="AA73" s="26">
        <f t="shared" ref="AA73:AA135" si="32">SUM(W73,R73:S73,Z73)</f>
        <v>860423.36003810761</v>
      </c>
    </row>
    <row r="74" spans="1:27">
      <c r="A74" s="165" t="s">
        <v>2343</v>
      </c>
      <c r="B74" s="3" t="s">
        <v>494</v>
      </c>
      <c r="C74" s="104">
        <f>IF(A74=Summary!$B$9,Summary!$F$9,0)</f>
        <v>0</v>
      </c>
      <c r="D74" s="174">
        <f>VLOOKUP(A74,AAFTE!$A:$AA,3,0)</f>
        <v>1499.29</v>
      </c>
      <c r="E74" s="24">
        <f>VLOOKUP($A74,'2021-22 Salary &amp; Benefits'!$A:$I,3,)</f>
        <v>1</v>
      </c>
      <c r="F74" s="24">
        <f>VLOOKUP($A74,'2021-22 Salary &amp; Benefits'!$A:$I,4,)</f>
        <v>1.04</v>
      </c>
      <c r="G74" s="39">
        <f>VLOOKUP(A74,'CEDARS District FRPL'!$A:$C,3,)</f>
        <v>0.71460000000000001</v>
      </c>
      <c r="H74" s="30">
        <f t="shared" si="21"/>
        <v>1499.29</v>
      </c>
      <c r="I74" s="45">
        <f t="shared" si="23"/>
        <v>1071.392634</v>
      </c>
      <c r="J74" s="29">
        <v>15</v>
      </c>
      <c r="K74" s="31">
        <f t="shared" si="24"/>
        <v>71.426175600000008</v>
      </c>
      <c r="L74" s="29">
        <v>2.3975</v>
      </c>
      <c r="M74" s="29">
        <v>36</v>
      </c>
      <c r="N74" s="32">
        <f t="shared" si="25"/>
        <v>6164.7932160360006</v>
      </c>
      <c r="O74" s="44">
        <f t="shared" si="26"/>
        <v>6.8497702400400007</v>
      </c>
      <c r="P74" s="25">
        <f>VLOOKUP(A74,'2021-22 Salary &amp; Benefits'!$A:$I,5,)</f>
        <v>67585</v>
      </c>
      <c r="Q74" s="25">
        <f>VLOOKUP(A74,'2021-22 Salary &amp; Benefits'!$A:$I,6,FALSE)</f>
        <v>68937</v>
      </c>
      <c r="R74" s="26">
        <f t="shared" si="27"/>
        <v>462941.72167310346</v>
      </c>
      <c r="S74" s="26">
        <f t="shared" si="28"/>
        <v>28148.993806039565</v>
      </c>
      <c r="T74" s="26">
        <f>'2021-22 Salary &amp; Benefits'!G$6</f>
        <v>11848.32</v>
      </c>
      <c r="U74" s="28">
        <f>'2021-22 Salary &amp; Benefits'!H$6</f>
        <v>0.2271</v>
      </c>
      <c r="V74" s="28">
        <f>'2021-22 Salary &amp; Benefits'!I$6</f>
        <v>0.22070000000000001</v>
      </c>
      <c r="W74" s="26">
        <f t="shared" si="29"/>
        <v>192504.81765542546</v>
      </c>
      <c r="X74" s="26">
        <f t="shared" si="22"/>
        <v>8184.8452579857167</v>
      </c>
      <c r="Y74" s="26">
        <f t="shared" si="30"/>
        <v>1806.3953484374476</v>
      </c>
      <c r="Z74" s="26">
        <f t="shared" si="31"/>
        <v>9991.2406064231636</v>
      </c>
      <c r="AA74" s="26">
        <f t="shared" si="32"/>
        <v>693586.7737409916</v>
      </c>
    </row>
    <row r="75" spans="1:27">
      <c r="A75" s="165" t="s">
        <v>2560</v>
      </c>
      <c r="B75" s="3" t="s">
        <v>2164</v>
      </c>
      <c r="C75" s="104">
        <f>IF(A75=Summary!$B$9,Summary!$F$9,0)</f>
        <v>0</v>
      </c>
      <c r="D75" s="174">
        <f>VLOOKUP(A75,AAFTE!$A:$AA,3,0)</f>
        <v>79.819999999999993</v>
      </c>
      <c r="E75" s="24">
        <f>VLOOKUP($A75,'2021-22 Salary &amp; Benefits'!$A:$I,3,)</f>
        <v>1</v>
      </c>
      <c r="F75" s="24">
        <f>VLOOKUP($A75,'2021-22 Salary &amp; Benefits'!$A:$I,4,)</f>
        <v>1</v>
      </c>
      <c r="G75" s="39">
        <f>VLOOKUP(A75,'CEDARS District FRPL'!$A:$C,3,)</f>
        <v>0.60470000000000002</v>
      </c>
      <c r="H75" s="30">
        <f t="shared" si="21"/>
        <v>79.819999999999993</v>
      </c>
      <c r="I75" s="45">
        <f t="shared" si="23"/>
        <v>48.267153999999998</v>
      </c>
      <c r="J75" s="29">
        <v>15</v>
      </c>
      <c r="K75" s="31">
        <f t="shared" si="24"/>
        <v>3.2178102666666666</v>
      </c>
      <c r="L75" s="29">
        <v>2.3975</v>
      </c>
      <c r="M75" s="29">
        <v>36</v>
      </c>
      <c r="N75" s="32">
        <f t="shared" si="25"/>
        <v>277.72920411600001</v>
      </c>
      <c r="O75" s="44">
        <f t="shared" si="26"/>
        <v>0.30858800457333335</v>
      </c>
      <c r="P75" s="25">
        <f>VLOOKUP(A75,'2021-22 Salary &amp; Benefits'!$A:$I,5,)</f>
        <v>67585</v>
      </c>
      <c r="Q75" s="25">
        <f>VLOOKUP(A75,'2021-22 Salary &amp; Benefits'!$A:$I,6,FALSE)</f>
        <v>68937</v>
      </c>
      <c r="R75" s="26">
        <f t="shared" si="27"/>
        <v>20855.920289088735</v>
      </c>
      <c r="S75" s="26">
        <f t="shared" si="28"/>
        <v>417.21098218314728</v>
      </c>
      <c r="T75" s="26">
        <f>'2021-22 Salary &amp; Benefits'!G$6</f>
        <v>11848.32</v>
      </c>
      <c r="U75" s="28">
        <f>'2021-22 Salary &amp; Benefits'!H$6</f>
        <v>0.2271</v>
      </c>
      <c r="V75" s="28">
        <f>'2021-22 Salary &amp; Benefits'!I$6</f>
        <v>0.22070000000000001</v>
      </c>
      <c r="W75" s="26">
        <f t="shared" si="29"/>
        <v>8484.7073877661896</v>
      </c>
      <c r="X75" s="26">
        <f t="shared" si="22"/>
        <v>354.55218785453138</v>
      </c>
      <c r="Y75" s="26">
        <f t="shared" si="30"/>
        <v>78.249667859495077</v>
      </c>
      <c r="Z75" s="26">
        <f t="shared" si="31"/>
        <v>432.80185571402649</v>
      </c>
      <c r="AA75" s="26">
        <f t="shared" si="32"/>
        <v>30190.6405147521</v>
      </c>
    </row>
    <row r="76" spans="1:27">
      <c r="A76" s="165" t="s">
        <v>2283</v>
      </c>
      <c r="B76" s="3" t="s">
        <v>102</v>
      </c>
      <c r="C76" s="104">
        <f>IF(A76=Summary!$B$9,Summary!$F$9,0)</f>
        <v>0</v>
      </c>
      <c r="D76" s="174">
        <f>VLOOKUP(A76,AAFTE!$A:$AA,3,0)</f>
        <v>303.33</v>
      </c>
      <c r="E76" s="24">
        <f>VLOOKUP($A76,'2021-22 Salary &amp; Benefits'!$A:$I,3,)</f>
        <v>1</v>
      </c>
      <c r="F76" s="24">
        <f>VLOOKUP($A76,'2021-22 Salary &amp; Benefits'!$A:$I,4,)</f>
        <v>1.04</v>
      </c>
      <c r="G76" s="39">
        <f>VLOOKUP(A76,'CEDARS District FRPL'!$A:$C,3,)</f>
        <v>0.64759999999999995</v>
      </c>
      <c r="H76" s="30">
        <f t="shared" si="21"/>
        <v>303.33</v>
      </c>
      <c r="I76" s="45">
        <f t="shared" si="23"/>
        <v>196.43650799999998</v>
      </c>
      <c r="J76" s="29">
        <v>15</v>
      </c>
      <c r="K76" s="31">
        <f t="shared" si="24"/>
        <v>13.095767199999999</v>
      </c>
      <c r="L76" s="29">
        <v>2.3975</v>
      </c>
      <c r="M76" s="29">
        <v>36</v>
      </c>
      <c r="N76" s="32">
        <f t="shared" si="25"/>
        <v>1130.2956670319998</v>
      </c>
      <c r="O76" s="44">
        <f t="shared" si="26"/>
        <v>1.2558840744799997</v>
      </c>
      <c r="P76" s="25">
        <f>VLOOKUP(A76,'2021-22 Salary &amp; Benefits'!$A:$I,5,)</f>
        <v>67585</v>
      </c>
      <c r="Q76" s="25">
        <f>VLOOKUP(A76,'2021-22 Salary &amp; Benefits'!$A:$I,6,FALSE)</f>
        <v>68937</v>
      </c>
      <c r="R76" s="26">
        <f t="shared" si="27"/>
        <v>84878.925173730779</v>
      </c>
      <c r="S76" s="26">
        <f t="shared" si="28"/>
        <v>5161.0304863940692</v>
      </c>
      <c r="T76" s="26">
        <f>'2021-22 Salary &amp; Benefits'!G$6</f>
        <v>11848.32</v>
      </c>
      <c r="U76" s="28">
        <f>'2021-22 Salary &amp; Benefits'!H$6</f>
        <v>0.2271</v>
      </c>
      <c r="V76" s="28">
        <f>'2021-22 Salary &amp; Benefits'!I$6</f>
        <v>0.22070000000000001</v>
      </c>
      <c r="W76" s="26">
        <f t="shared" si="29"/>
        <v>35295.159732644301</v>
      </c>
      <c r="X76" s="26">
        <f t="shared" si="22"/>
        <v>1500.6659276687474</v>
      </c>
      <c r="Y76" s="26">
        <f t="shared" si="30"/>
        <v>331.19697023649258</v>
      </c>
      <c r="Z76" s="26">
        <f t="shared" si="31"/>
        <v>1831.8628979052401</v>
      </c>
      <c r="AA76" s="26">
        <f t="shared" si="32"/>
        <v>127166.97829067439</v>
      </c>
    </row>
    <row r="77" spans="1:27">
      <c r="A77" s="165" t="s">
        <v>2361</v>
      </c>
      <c r="B77" s="3" t="s">
        <v>688</v>
      </c>
      <c r="C77" s="104">
        <f>IF(A77=Summary!$B$9,Summary!$F$9,0)</f>
        <v>0</v>
      </c>
      <c r="D77" s="174">
        <f>VLOOKUP(A77,AAFTE!$A:$AA,3,0)</f>
        <v>4001.02</v>
      </c>
      <c r="E77" s="24">
        <f>VLOOKUP($A77,'2021-22 Salary &amp; Benefits'!$A:$I,3,)</f>
        <v>1.1200000000000001</v>
      </c>
      <c r="F77" s="24">
        <f>VLOOKUP($A77,'2021-22 Salary &amp; Benefits'!$A:$I,4,)</f>
        <v>1.1600000000000001</v>
      </c>
      <c r="G77" s="39">
        <f>VLOOKUP(A77,'CEDARS District FRPL'!$A:$C,3,)</f>
        <v>0.29859999999999998</v>
      </c>
      <c r="H77" s="30">
        <f t="shared" si="21"/>
        <v>4001.02</v>
      </c>
      <c r="I77" s="45">
        <f t="shared" si="23"/>
        <v>1194.7045719999999</v>
      </c>
      <c r="J77" s="29">
        <v>15</v>
      </c>
      <c r="K77" s="31">
        <f t="shared" si="24"/>
        <v>79.646971466666656</v>
      </c>
      <c r="L77" s="29">
        <v>2.3975</v>
      </c>
      <c r="M77" s="29">
        <v>36</v>
      </c>
      <c r="N77" s="32">
        <f t="shared" si="25"/>
        <v>6874.3301072879985</v>
      </c>
      <c r="O77" s="44">
        <f t="shared" si="26"/>
        <v>7.6381445636533316</v>
      </c>
      <c r="P77" s="25">
        <f>VLOOKUP(A77,'2021-22 Salary &amp; Benefits'!$A:$I,5,)</f>
        <v>67585</v>
      </c>
      <c r="Q77" s="25">
        <f>VLOOKUP(A77,'2021-22 Salary &amp; Benefits'!$A:$I,6,FALSE)</f>
        <v>68937</v>
      </c>
      <c r="R77" s="26">
        <f t="shared" si="27"/>
        <v>578170.88037465175</v>
      </c>
      <c r="S77" s="26">
        <f t="shared" si="28"/>
        <v>32628.014895449276</v>
      </c>
      <c r="T77" s="26">
        <f>'2021-22 Salary &amp; Benefits'!G$6</f>
        <v>11848.32</v>
      </c>
      <c r="U77" s="28">
        <f>'2021-22 Salary &amp; Benefits'!H$6</f>
        <v>0.2271</v>
      </c>
      <c r="V77" s="28">
        <f>'2021-22 Salary &amp; Benefits'!I$6</f>
        <v>0.22070000000000001</v>
      </c>
      <c r="W77" s="26">
        <f t="shared" si="29"/>
        <v>229002.79081693411</v>
      </c>
      <c r="X77" s="26">
        <f t="shared" si="22"/>
        <v>10179.981587835016</v>
      </c>
      <c r="Y77" s="26">
        <f t="shared" si="30"/>
        <v>2246.7219364351881</v>
      </c>
      <c r="Z77" s="26">
        <f t="shared" si="31"/>
        <v>12426.703524270204</v>
      </c>
      <c r="AA77" s="26">
        <f t="shared" si="32"/>
        <v>852228.38961130532</v>
      </c>
    </row>
    <row r="78" spans="1:27">
      <c r="A78" s="165" t="s">
        <v>2335</v>
      </c>
      <c r="B78" s="3" t="s">
        <v>455</v>
      </c>
      <c r="C78" s="104">
        <f>IF(A78=Summary!$B$9,Summary!$F$9,0)</f>
        <v>0</v>
      </c>
      <c r="D78" s="174">
        <f>VLOOKUP(A78,AAFTE!$A:$AA,3,0)</f>
        <v>2552.16</v>
      </c>
      <c r="E78" s="24">
        <f>VLOOKUP($A78,'2021-22 Salary &amp; Benefits'!$A:$I,3,)</f>
        <v>1</v>
      </c>
      <c r="F78" s="24">
        <f>VLOOKUP($A78,'2021-22 Salary &amp; Benefits'!$A:$I,4,)</f>
        <v>1.04</v>
      </c>
      <c r="G78" s="39">
        <f>VLOOKUP(A78,'CEDARS District FRPL'!$A:$C,3,)</f>
        <v>0.55820000000000003</v>
      </c>
      <c r="H78" s="30">
        <f t="shared" si="21"/>
        <v>2552.16</v>
      </c>
      <c r="I78" s="45">
        <f t="shared" si="23"/>
        <v>1424.615712</v>
      </c>
      <c r="J78" s="29">
        <v>15</v>
      </c>
      <c r="K78" s="31">
        <f t="shared" si="24"/>
        <v>94.974380800000006</v>
      </c>
      <c r="L78" s="29">
        <v>2.3975</v>
      </c>
      <c r="M78" s="29">
        <v>36</v>
      </c>
      <c r="N78" s="32">
        <f t="shared" si="25"/>
        <v>8197.2388068480013</v>
      </c>
      <c r="O78" s="44">
        <f t="shared" si="26"/>
        <v>9.1080431187200013</v>
      </c>
      <c r="P78" s="25">
        <f>VLOOKUP(A78,'2021-22 Salary &amp; Benefits'!$A:$I,5,)</f>
        <v>67585</v>
      </c>
      <c r="Q78" s="25">
        <f>VLOOKUP(A78,'2021-22 Salary &amp; Benefits'!$A:$I,6,FALSE)</f>
        <v>68937</v>
      </c>
      <c r="R78" s="26">
        <f t="shared" si="27"/>
        <v>615567.09417869127</v>
      </c>
      <c r="S78" s="26">
        <f t="shared" si="28"/>
        <v>37429.321035517496</v>
      </c>
      <c r="T78" s="26">
        <f>'2021-22 Salary &amp; Benefits'!G$6</f>
        <v>11848.32</v>
      </c>
      <c r="U78" s="28">
        <f>'2021-22 Salary &amp; Benefits'!H$6</f>
        <v>0.2271</v>
      </c>
      <c r="V78" s="28">
        <f>'2021-22 Salary &amp; Benefits'!I$6</f>
        <v>0.22070000000000001</v>
      </c>
      <c r="W78" s="26">
        <f t="shared" si="29"/>
        <v>255970.94768491207</v>
      </c>
      <c r="X78" s="26">
        <f t="shared" si="22"/>
        <v>10883.27358690348</v>
      </c>
      <c r="Y78" s="26">
        <f t="shared" si="30"/>
        <v>2401.9384806295984</v>
      </c>
      <c r="Z78" s="26">
        <f t="shared" si="31"/>
        <v>13285.212067533079</v>
      </c>
      <c r="AA78" s="26">
        <f t="shared" si="32"/>
        <v>922252.57496665383</v>
      </c>
    </row>
    <row r="79" spans="1:27">
      <c r="A79" s="165" t="s">
        <v>2405</v>
      </c>
      <c r="B79" s="3" t="s">
        <v>1141</v>
      </c>
      <c r="C79" s="104">
        <f>IF(A79=Summary!$B$9,Summary!$F$9,0)</f>
        <v>0</v>
      </c>
      <c r="D79" s="174">
        <f>VLOOKUP(A79,AAFTE!$A:$AA,3,0)</f>
        <v>51.3</v>
      </c>
      <c r="E79" s="24">
        <f>VLOOKUP($A79,'2021-22 Salary &amp; Benefits'!$A:$I,3,)</f>
        <v>1</v>
      </c>
      <c r="F79" s="24">
        <f>VLOOKUP($A79,'2021-22 Salary &amp; Benefits'!$A:$I,4,)</f>
        <v>1</v>
      </c>
      <c r="G79" s="39">
        <f>VLOOKUP(A79,'CEDARS District FRPL'!$A:$C,3,)</f>
        <v>0.62</v>
      </c>
      <c r="H79" s="30">
        <f t="shared" si="21"/>
        <v>51.3</v>
      </c>
      <c r="I79" s="45">
        <f t="shared" si="23"/>
        <v>31.805999999999997</v>
      </c>
      <c r="J79" s="29">
        <v>15</v>
      </c>
      <c r="K79" s="31">
        <f t="shared" si="24"/>
        <v>2.1203999999999996</v>
      </c>
      <c r="L79" s="29">
        <v>2.3975</v>
      </c>
      <c r="M79" s="29">
        <v>36</v>
      </c>
      <c r="N79" s="32">
        <f t="shared" si="25"/>
        <v>183.01172399999996</v>
      </c>
      <c r="O79" s="44">
        <f t="shared" si="26"/>
        <v>0.20334635999999995</v>
      </c>
      <c r="P79" s="25">
        <f>VLOOKUP(A79,'2021-22 Salary &amp; Benefits'!$A:$I,5,)</f>
        <v>67585</v>
      </c>
      <c r="Q79" s="25">
        <f>VLOOKUP(A79,'2021-22 Salary &amp; Benefits'!$A:$I,6,FALSE)</f>
        <v>68937</v>
      </c>
      <c r="R79" s="26">
        <f t="shared" si="27"/>
        <v>13743.163740599997</v>
      </c>
      <c r="S79" s="26">
        <f t="shared" si="28"/>
        <v>274.92427872000007</v>
      </c>
      <c r="T79" s="26">
        <f>'2021-22 Salary &amp; Benefits'!G$6</f>
        <v>11848.32</v>
      </c>
      <c r="U79" s="28">
        <f>'2021-22 Salary &amp; Benefits'!H$6</f>
        <v>0.2271</v>
      </c>
      <c r="V79" s="28">
        <f>'2021-22 Salary &amp; Benefits'!I$6</f>
        <v>0.22070000000000001</v>
      </c>
      <c r="W79" s="26">
        <f t="shared" si="29"/>
        <v>5591.0610179189625</v>
      </c>
      <c r="X79" s="26">
        <f t="shared" si="22"/>
        <v>233.63480032199993</v>
      </c>
      <c r="Y79" s="26">
        <f t="shared" si="30"/>
        <v>51.56320043106539</v>
      </c>
      <c r="Z79" s="26">
        <f t="shared" si="31"/>
        <v>285.19800075306534</v>
      </c>
      <c r="AA79" s="26">
        <f t="shared" si="32"/>
        <v>19894.347037992025</v>
      </c>
    </row>
    <row r="80" spans="1:27">
      <c r="A80" s="165" t="s">
        <v>2483</v>
      </c>
      <c r="B80" s="3" t="s">
        <v>1602</v>
      </c>
      <c r="C80" s="104">
        <f>IF(A80=Summary!$B$9,Summary!$F$9,0)</f>
        <v>0</v>
      </c>
      <c r="D80" s="174">
        <f>VLOOKUP(A80,AAFTE!$A:$AA,3,0)</f>
        <v>19670.39</v>
      </c>
      <c r="E80" s="24">
        <f>VLOOKUP($A80,'2021-22 Salary &amp; Benefits'!$A:$I,3,)</f>
        <v>1.2</v>
      </c>
      <c r="F80" s="24">
        <f>VLOOKUP($A80,'2021-22 Salary &amp; Benefits'!$A:$I,4,)</f>
        <v>1.2</v>
      </c>
      <c r="G80" s="39">
        <f>VLOOKUP(A80,'CEDARS District FRPL'!$A:$C,3,)</f>
        <v>0.38619999999999999</v>
      </c>
      <c r="H80" s="30">
        <f t="shared" si="21"/>
        <v>19670.39</v>
      </c>
      <c r="I80" s="45">
        <f t="shared" si="23"/>
        <v>7596.7046179999998</v>
      </c>
      <c r="J80" s="29">
        <v>15</v>
      </c>
      <c r="K80" s="31">
        <f t="shared" si="24"/>
        <v>506.44697453333333</v>
      </c>
      <c r="L80" s="29">
        <v>2.3975</v>
      </c>
      <c r="M80" s="29">
        <v>36</v>
      </c>
      <c r="N80" s="32">
        <f t="shared" si="25"/>
        <v>43711.438371971999</v>
      </c>
      <c r="O80" s="44">
        <f t="shared" si="26"/>
        <v>48.568264857746662</v>
      </c>
      <c r="P80" s="25">
        <f>VLOOKUP(A80,'2021-22 Salary &amp; Benefits'!$A:$I,5,)</f>
        <v>67585</v>
      </c>
      <c r="Q80" s="25">
        <f>VLOOKUP(A80,'2021-22 Salary &amp; Benefits'!$A:$I,6,FALSE)</f>
        <v>68937</v>
      </c>
      <c r="R80" s="26">
        <f t="shared" si="27"/>
        <v>3938983.4164929697</v>
      </c>
      <c r="S80" s="26">
        <f t="shared" si="28"/>
        <v>78797.152905208059</v>
      </c>
      <c r="T80" s="26">
        <f>'2021-22 Salary &amp; Benefits'!G$6</f>
        <v>11848.32</v>
      </c>
      <c r="U80" s="28">
        <f>'2021-22 Salary &amp; Benefits'!H$6</f>
        <v>0.2271</v>
      </c>
      <c r="V80" s="28">
        <f>'2021-22 Salary &amp; Benefits'!I$6</f>
        <v>0.22070000000000001</v>
      </c>
      <c r="W80" s="26">
        <f t="shared" si="29"/>
        <v>1487386.0094110698</v>
      </c>
      <c r="X80" s="26">
        <f t="shared" si="22"/>
        <v>66963.009489969627</v>
      </c>
      <c r="Y80" s="26">
        <f t="shared" si="30"/>
        <v>14778.736194436297</v>
      </c>
      <c r="Z80" s="26">
        <f t="shared" si="31"/>
        <v>81741.74568440592</v>
      </c>
      <c r="AA80" s="26">
        <f t="shared" si="32"/>
        <v>5586908.3244936531</v>
      </c>
    </row>
    <row r="81" spans="1:27">
      <c r="A81" s="165" t="s">
        <v>2299</v>
      </c>
      <c r="B81" s="3" t="s">
        <v>220</v>
      </c>
      <c r="C81" s="104">
        <f>IF(A81=Summary!$B$9,Summary!$F$9,0)</f>
        <v>0</v>
      </c>
      <c r="D81" s="174">
        <f>VLOOKUP(A81,AAFTE!$A:$AA,3,0)</f>
        <v>23721.65</v>
      </c>
      <c r="E81" s="24">
        <f>VLOOKUP($A81,'2021-22 Salary &amp; Benefits'!$A:$I,3,)</f>
        <v>1.06</v>
      </c>
      <c r="F81" s="24">
        <f>VLOOKUP($A81,'2021-22 Salary &amp; Benefits'!$A:$I,4,)</f>
        <v>1.06</v>
      </c>
      <c r="G81" s="39">
        <f>VLOOKUP(A81,'CEDARS District FRPL'!$A:$C,3,)</f>
        <v>0.49740000000000001</v>
      </c>
      <c r="H81" s="30">
        <f t="shared" si="21"/>
        <v>23721.65</v>
      </c>
      <c r="I81" s="45">
        <f t="shared" si="23"/>
        <v>11799.148710000001</v>
      </c>
      <c r="J81" s="29">
        <v>15</v>
      </c>
      <c r="K81" s="31">
        <f t="shared" si="24"/>
        <v>786.60991400000012</v>
      </c>
      <c r="L81" s="29">
        <v>2.3975</v>
      </c>
      <c r="M81" s="29">
        <v>36</v>
      </c>
      <c r="N81" s="32">
        <f t="shared" si="25"/>
        <v>67892.301677340001</v>
      </c>
      <c r="O81" s="44">
        <f t="shared" si="26"/>
        <v>75.435890752600002</v>
      </c>
      <c r="P81" s="25">
        <f>VLOOKUP(A81,'2021-22 Salary &amp; Benefits'!$A:$I,5,)</f>
        <v>67585</v>
      </c>
      <c r="Q81" s="25">
        <f>VLOOKUP(A81,'2021-22 Salary &amp; Benefits'!$A:$I,6,FALSE)</f>
        <v>68937</v>
      </c>
      <c r="R81" s="26">
        <f t="shared" si="27"/>
        <v>5404234.7571053402</v>
      </c>
      <c r="S81" s="26">
        <f t="shared" si="28"/>
        <v>108108.6837553652</v>
      </c>
      <c r="T81" s="26">
        <f>'2021-22 Salary &amp; Benefits'!G$6</f>
        <v>11848.32</v>
      </c>
      <c r="U81" s="28">
        <f>'2021-22 Salary &amp; Benefits'!H$6</f>
        <v>0.2271</v>
      </c>
      <c r="V81" s="28">
        <f>'2021-22 Salary &amp; Benefits'!I$6</f>
        <v>0.22070000000000001</v>
      </c>
      <c r="W81" s="26">
        <f t="shared" si="29"/>
        <v>2144949.8729652776</v>
      </c>
      <c r="X81" s="26">
        <f t="shared" si="22"/>
        <v>91872.390681011762</v>
      </c>
      <c r="Y81" s="26">
        <f t="shared" si="30"/>
        <v>20276.236623299297</v>
      </c>
      <c r="Z81" s="26">
        <f t="shared" si="31"/>
        <v>112148.62730431106</v>
      </c>
      <c r="AA81" s="26">
        <f t="shared" si="32"/>
        <v>7769441.9411302935</v>
      </c>
    </row>
    <row r="82" spans="1:27">
      <c r="A82" s="165" t="s">
        <v>2521</v>
      </c>
      <c r="B82" s="3" t="s">
        <v>1955</v>
      </c>
      <c r="C82" s="104">
        <f>IF(A82=Summary!$B$9,Summary!$F$9,0)</f>
        <v>0</v>
      </c>
      <c r="D82" s="174">
        <f>VLOOKUP(A82,AAFTE!$A:$AA,3,0)</f>
        <v>31.3</v>
      </c>
      <c r="E82" s="24">
        <f>VLOOKUP($A82,'2021-22 Salary &amp; Benefits'!$A:$I,3,)</f>
        <v>1</v>
      </c>
      <c r="F82" s="24">
        <f>VLOOKUP($A82,'2021-22 Salary &amp; Benefits'!$A:$I,4,)</f>
        <v>1</v>
      </c>
      <c r="G82" s="39">
        <f>VLOOKUP(A82,'CEDARS District FRPL'!$A:$C,3,)</f>
        <v>0.79410000000000003</v>
      </c>
      <c r="H82" s="30">
        <f t="shared" si="21"/>
        <v>31.3</v>
      </c>
      <c r="I82" s="45">
        <f t="shared" si="23"/>
        <v>24.855330000000002</v>
      </c>
      <c r="J82" s="29">
        <v>15</v>
      </c>
      <c r="K82" s="31">
        <f t="shared" si="24"/>
        <v>1.6570220000000002</v>
      </c>
      <c r="L82" s="29">
        <v>2.3975</v>
      </c>
      <c r="M82" s="29">
        <v>36</v>
      </c>
      <c r="N82" s="32">
        <f t="shared" si="25"/>
        <v>143.01756882000001</v>
      </c>
      <c r="O82" s="44">
        <f t="shared" si="26"/>
        <v>0.15890840980000001</v>
      </c>
      <c r="P82" s="25">
        <f>VLOOKUP(A82,'2021-22 Salary &amp; Benefits'!$A:$I,5,)</f>
        <v>67585</v>
      </c>
      <c r="Q82" s="25">
        <f>VLOOKUP(A82,'2021-22 Salary &amp; Benefits'!$A:$I,6,FALSE)</f>
        <v>68937</v>
      </c>
      <c r="R82" s="26">
        <f t="shared" si="27"/>
        <v>10739.824876333001</v>
      </c>
      <c r="S82" s="26">
        <f t="shared" si="28"/>
        <v>214.84417004960051</v>
      </c>
      <c r="T82" s="26">
        <f>'2021-22 Salary &amp; Benefits'!G$6</f>
        <v>11848.32</v>
      </c>
      <c r="U82" s="28">
        <f>'2021-22 Salary &amp; Benefits'!H$6</f>
        <v>0.2271</v>
      </c>
      <c r="V82" s="28">
        <f>'2021-22 Salary &amp; Benefits'!I$6</f>
        <v>0.22070000000000001</v>
      </c>
      <c r="W82" s="26">
        <f t="shared" si="29"/>
        <v>4369.2280277467071</v>
      </c>
      <c r="X82" s="26">
        <f t="shared" si="22"/>
        <v>182.57781743971003</v>
      </c>
      <c r="Y82" s="26">
        <f t="shared" si="30"/>
        <v>40.294924308944005</v>
      </c>
      <c r="Z82" s="26">
        <f t="shared" si="31"/>
        <v>222.87274174865405</v>
      </c>
      <c r="AA82" s="26">
        <f t="shared" si="32"/>
        <v>15546.769815877962</v>
      </c>
    </row>
    <row r="83" spans="1:27">
      <c r="A83" s="165" t="s">
        <v>2360</v>
      </c>
      <c r="B83" s="3" t="s">
        <v>648</v>
      </c>
      <c r="C83" s="104">
        <f>IF(A83=Summary!$B$9,Summary!$F$9,0)</f>
        <v>0</v>
      </c>
      <c r="D83" s="174">
        <f>VLOOKUP(A83,AAFTE!$A:$AA,3,0)</f>
        <v>20905.02</v>
      </c>
      <c r="E83" s="24">
        <f>VLOOKUP($A83,'2021-22 Salary &amp; Benefits'!$A:$I,3,)</f>
        <v>1.1200000000000001</v>
      </c>
      <c r="F83" s="24">
        <f>VLOOKUP($A83,'2021-22 Salary &amp; Benefits'!$A:$I,4,)</f>
        <v>1.1200000000000001</v>
      </c>
      <c r="G83" s="39">
        <f>VLOOKUP(A83,'CEDARS District FRPL'!$A:$C,3,)</f>
        <v>0.64159999999999995</v>
      </c>
      <c r="H83" s="30">
        <f t="shared" si="21"/>
        <v>20905.02</v>
      </c>
      <c r="I83" s="45">
        <f t="shared" si="23"/>
        <v>13412.660832</v>
      </c>
      <c r="J83" s="29">
        <v>15</v>
      </c>
      <c r="K83" s="31">
        <f t="shared" si="24"/>
        <v>894.17738880000002</v>
      </c>
      <c r="L83" s="29">
        <v>2.3975</v>
      </c>
      <c r="M83" s="29">
        <v>36</v>
      </c>
      <c r="N83" s="32">
        <f t="shared" si="25"/>
        <v>77176.450427328004</v>
      </c>
      <c r="O83" s="44">
        <f t="shared" si="26"/>
        <v>85.751611585920003</v>
      </c>
      <c r="P83" s="25">
        <f>VLOOKUP(A83,'2021-22 Salary &amp; Benefits'!$A:$I,5,)</f>
        <v>67585</v>
      </c>
      <c r="Q83" s="25">
        <f>VLOOKUP(A83,'2021-22 Salary &amp; Benefits'!$A:$I,6,FALSE)</f>
        <v>68937</v>
      </c>
      <c r="R83" s="26">
        <f t="shared" si="27"/>
        <v>6490985.3893185332</v>
      </c>
      <c r="S83" s="26">
        <f t="shared" si="28"/>
        <v>129848.52032786235</v>
      </c>
      <c r="T83" s="26">
        <f>'2021-22 Salary &amp; Benefits'!G$6</f>
        <v>11848.32</v>
      </c>
      <c r="U83" s="28">
        <f>'2021-22 Salary &amp; Benefits'!H$6</f>
        <v>0.2271</v>
      </c>
      <c r="V83" s="28">
        <f>'2021-22 Salary &amp; Benefits'!I$6</f>
        <v>0.22070000000000001</v>
      </c>
      <c r="W83" s="26">
        <f t="shared" si="29"/>
        <v>2518772.8849362857</v>
      </c>
      <c r="X83" s="26">
        <f t="shared" si="22"/>
        <v>110347.23182743994</v>
      </c>
      <c r="Y83" s="26">
        <f t="shared" si="30"/>
        <v>24353.634064315997</v>
      </c>
      <c r="Z83" s="26">
        <f t="shared" si="31"/>
        <v>134700.86589175594</v>
      </c>
      <c r="AA83" s="26">
        <f t="shared" si="32"/>
        <v>9274307.6604744382</v>
      </c>
    </row>
    <row r="84" spans="1:27">
      <c r="A84" s="165" t="s">
        <v>2544</v>
      </c>
      <c r="B84" s="3" t="s">
        <v>2097</v>
      </c>
      <c r="C84" s="104">
        <f>IF(A84=Summary!$B$9,Summary!$F$9,0)</f>
        <v>0</v>
      </c>
      <c r="D84" s="174">
        <f>VLOOKUP(A84,AAFTE!$A:$AA,3,0)</f>
        <v>4294.34</v>
      </c>
      <c r="E84" s="24">
        <f>VLOOKUP($A84,'2021-22 Salary &amp; Benefits'!$A:$I,3,)</f>
        <v>1.1000000000000001</v>
      </c>
      <c r="F84" s="24">
        <f>VLOOKUP($A84,'2021-22 Salary &amp; Benefits'!$A:$I,4,)</f>
        <v>1.1000000000000001</v>
      </c>
      <c r="G84" s="39">
        <f>VLOOKUP(A84,'CEDARS District FRPL'!$A:$C,3,)</f>
        <v>0.46250000000000002</v>
      </c>
      <c r="H84" s="30">
        <f t="shared" si="21"/>
        <v>4294.34</v>
      </c>
      <c r="I84" s="45">
        <f t="shared" si="23"/>
        <v>1986.1322500000001</v>
      </c>
      <c r="J84" s="29">
        <v>15</v>
      </c>
      <c r="K84" s="31">
        <f t="shared" si="24"/>
        <v>132.40881666666667</v>
      </c>
      <c r="L84" s="29">
        <v>2.3975</v>
      </c>
      <c r="M84" s="29">
        <v>36</v>
      </c>
      <c r="N84" s="32">
        <f t="shared" si="25"/>
        <v>11428.2049665</v>
      </c>
      <c r="O84" s="44">
        <f t="shared" si="26"/>
        <v>12.698005518333332</v>
      </c>
      <c r="P84" s="25">
        <f>VLOOKUP(A84,'2021-22 Salary &amp; Benefits'!$A:$I,5,)</f>
        <v>67585</v>
      </c>
      <c r="Q84" s="25">
        <f>VLOOKUP(A84,'2021-22 Salary &amp; Benefits'!$A:$I,6,FALSE)</f>
        <v>68937</v>
      </c>
      <c r="R84" s="26">
        <f t="shared" si="27"/>
        <v>944014.1732522141</v>
      </c>
      <c r="S84" s="26">
        <f t="shared" si="28"/>
        <v>18884.473806865397</v>
      </c>
      <c r="T84" s="26">
        <f>'2021-22 Salary &amp; Benefits'!G$6</f>
        <v>11848.32</v>
      </c>
      <c r="U84" s="28">
        <f>'2021-22 Salary &amp; Benefits'!H$6</f>
        <v>0.2271</v>
      </c>
      <c r="V84" s="28">
        <f>'2021-22 Salary &amp; Benefits'!I$6</f>
        <v>0.22070000000000001</v>
      </c>
      <c r="W84" s="26">
        <f t="shared" si="29"/>
        <v>369003.45485773217</v>
      </c>
      <c r="X84" s="26">
        <f t="shared" si="22"/>
        <v>16048.310784317991</v>
      </c>
      <c r="Y84" s="26">
        <f t="shared" si="30"/>
        <v>3541.862190098981</v>
      </c>
      <c r="Z84" s="26">
        <f t="shared" si="31"/>
        <v>19590.172974416972</v>
      </c>
      <c r="AA84" s="26">
        <f t="shared" si="32"/>
        <v>1351492.2748912289</v>
      </c>
    </row>
    <row r="85" spans="1:27">
      <c r="A85" s="165" t="s">
        <v>2463</v>
      </c>
      <c r="B85" s="3" t="s">
        <v>1523</v>
      </c>
      <c r="C85" s="104">
        <f>IF(A85=Summary!$B$9,Summary!$F$9,0)</f>
        <v>0</v>
      </c>
      <c r="D85" s="174">
        <f>VLOOKUP(A85,AAFTE!$A:$AA,3,0)</f>
        <v>3709.37</v>
      </c>
      <c r="E85" s="24">
        <f>VLOOKUP($A85,'2021-22 Salary &amp; Benefits'!$A:$I,3,)</f>
        <v>1.1200000000000001</v>
      </c>
      <c r="F85" s="24">
        <f>VLOOKUP($A85,'2021-22 Salary &amp; Benefits'!$A:$I,4,)</f>
        <v>1.1200000000000001</v>
      </c>
      <c r="G85" s="39">
        <f>VLOOKUP(A85,'CEDARS District FRPL'!$A:$C,3,)</f>
        <v>0.43409999999999999</v>
      </c>
      <c r="H85" s="30">
        <f t="shared" si="21"/>
        <v>3709.37</v>
      </c>
      <c r="I85" s="45">
        <f t="shared" si="23"/>
        <v>1610.2375169999998</v>
      </c>
      <c r="J85" s="29">
        <v>15</v>
      </c>
      <c r="K85" s="31">
        <f t="shared" si="24"/>
        <v>107.34916779999999</v>
      </c>
      <c r="L85" s="29">
        <v>2.3975</v>
      </c>
      <c r="M85" s="29">
        <v>36</v>
      </c>
      <c r="N85" s="32">
        <f t="shared" si="25"/>
        <v>9265.3066728179983</v>
      </c>
      <c r="O85" s="44">
        <f t="shared" si="26"/>
        <v>10.294785192019997</v>
      </c>
      <c r="P85" s="25">
        <f>VLOOKUP(A85,'2021-22 Salary &amp; Benefits'!$A:$I,5,)</f>
        <v>67585</v>
      </c>
      <c r="Q85" s="25">
        <f>VLOOKUP(A85,'2021-22 Salary &amp; Benefits'!$A:$I,6,FALSE)</f>
        <v>68937</v>
      </c>
      <c r="R85" s="26">
        <f t="shared" si="27"/>
        <v>779265.82406699227</v>
      </c>
      <c r="S85" s="26">
        <f t="shared" si="28"/>
        <v>15588.775529164239</v>
      </c>
      <c r="T85" s="26">
        <f>'2021-22 Salary &amp; Benefits'!G$6</f>
        <v>11848.32</v>
      </c>
      <c r="U85" s="28">
        <f>'2021-22 Salary &amp; Benefits'!H$6</f>
        <v>0.2271</v>
      </c>
      <c r="V85" s="28">
        <f>'2021-22 Salary &amp; Benefits'!I$6</f>
        <v>0.22070000000000001</v>
      </c>
      <c r="W85" s="26">
        <f t="shared" si="29"/>
        <v>302387.62069121486</v>
      </c>
      <c r="X85" s="26">
        <f t="shared" si="22"/>
        <v>13247.576659935941</v>
      </c>
      <c r="Y85" s="26">
        <f t="shared" si="30"/>
        <v>2923.7401688478622</v>
      </c>
      <c r="Z85" s="26">
        <f t="shared" si="31"/>
        <v>16171.316828783803</v>
      </c>
      <c r="AA85" s="26">
        <f t="shared" si="32"/>
        <v>1113413.5371161553</v>
      </c>
    </row>
    <row r="86" spans="1:27">
      <c r="A86" s="165" t="s">
        <v>2278</v>
      </c>
      <c r="B86" s="3" t="s">
        <v>67</v>
      </c>
      <c r="C86" s="104">
        <f>IF(A86=Summary!$B$9,Summary!$F$9,0)</f>
        <v>0</v>
      </c>
      <c r="D86" s="174">
        <f>VLOOKUP(A86,AAFTE!$A:$AA,3,0)</f>
        <v>868.69</v>
      </c>
      <c r="E86" s="24">
        <f>VLOOKUP($A86,'2021-22 Salary &amp; Benefits'!$A:$I,3,)</f>
        <v>1</v>
      </c>
      <c r="F86" s="24">
        <f>VLOOKUP($A86,'2021-22 Salary &amp; Benefits'!$A:$I,4,)</f>
        <v>1</v>
      </c>
      <c r="G86" s="39">
        <f>VLOOKUP(A86,'CEDARS District FRPL'!$A:$C,3,)</f>
        <v>0.7661</v>
      </c>
      <c r="H86" s="30">
        <f t="shared" si="21"/>
        <v>868.69</v>
      </c>
      <c r="I86" s="45">
        <f t="shared" si="23"/>
        <v>665.50340900000003</v>
      </c>
      <c r="J86" s="29">
        <v>15</v>
      </c>
      <c r="K86" s="31">
        <f t="shared" si="24"/>
        <v>44.366893933333337</v>
      </c>
      <c r="L86" s="29">
        <v>2.3975</v>
      </c>
      <c r="M86" s="29">
        <v>36</v>
      </c>
      <c r="N86" s="32">
        <f t="shared" si="25"/>
        <v>3829.3066153860004</v>
      </c>
      <c r="O86" s="44">
        <f t="shared" si="26"/>
        <v>4.2547851282066675</v>
      </c>
      <c r="P86" s="25">
        <f>VLOOKUP(A86,'2021-22 Salary &amp; Benefits'!$A:$I,5,)</f>
        <v>67585</v>
      </c>
      <c r="Q86" s="25">
        <f>VLOOKUP(A86,'2021-22 Salary &amp; Benefits'!$A:$I,6,FALSE)</f>
        <v>68937</v>
      </c>
      <c r="R86" s="26">
        <f t="shared" si="27"/>
        <v>287559.65288984764</v>
      </c>
      <c r="S86" s="26">
        <f t="shared" si="28"/>
        <v>5752.469493335404</v>
      </c>
      <c r="T86" s="26">
        <f>'2021-22 Salary &amp; Benefits'!G$6</f>
        <v>11848.32</v>
      </c>
      <c r="U86" s="28">
        <f>'2021-22 Salary &amp; Benefits'!H$6</f>
        <v>0.2271</v>
      </c>
      <c r="V86" s="28">
        <f>'2021-22 Salary &amp; Benefits'!I$6</f>
        <v>0.22070000000000001</v>
      </c>
      <c r="W86" s="26">
        <f t="shared" si="29"/>
        <v>116986.42291869715</v>
      </c>
      <c r="X86" s="26">
        <f t="shared" si="22"/>
        <v>4888.5353730530514</v>
      </c>
      <c r="Y86" s="26">
        <f t="shared" si="30"/>
        <v>1078.8997568328084</v>
      </c>
      <c r="Z86" s="26">
        <f t="shared" si="31"/>
        <v>5967.4351298858601</v>
      </c>
      <c r="AA86" s="26">
        <f t="shared" si="32"/>
        <v>416265.98043176602</v>
      </c>
    </row>
    <row r="87" spans="1:27">
      <c r="A87" s="165" t="s">
        <v>2459</v>
      </c>
      <c r="B87" s="3" t="s">
        <v>1466</v>
      </c>
      <c r="C87" s="104">
        <f>IF(A87=Summary!$B$9,Summary!$F$9,0)</f>
        <v>0</v>
      </c>
      <c r="D87" s="174">
        <f>VLOOKUP(A87,AAFTE!$A:$AA,3,0)</f>
        <v>7411.75</v>
      </c>
      <c r="E87" s="24">
        <f>VLOOKUP($A87,'2021-22 Salary &amp; Benefits'!$A:$I,3,)</f>
        <v>1.06</v>
      </c>
      <c r="F87" s="24">
        <f>VLOOKUP($A87,'2021-22 Salary &amp; Benefits'!$A:$I,4,)</f>
        <v>1.06</v>
      </c>
      <c r="G87" s="39">
        <f>VLOOKUP(A87,'CEDARS District FRPL'!$A:$C,3,)</f>
        <v>0.72230000000000005</v>
      </c>
      <c r="H87" s="30">
        <f t="shared" si="21"/>
        <v>7411.75</v>
      </c>
      <c r="I87" s="45">
        <f t="shared" si="23"/>
        <v>5353.5070250000008</v>
      </c>
      <c r="J87" s="29">
        <v>15</v>
      </c>
      <c r="K87" s="31">
        <f t="shared" si="24"/>
        <v>356.90046833333338</v>
      </c>
      <c r="L87" s="29">
        <v>2.3975</v>
      </c>
      <c r="M87" s="29">
        <v>36</v>
      </c>
      <c r="N87" s="32">
        <f t="shared" si="25"/>
        <v>30804.079421850001</v>
      </c>
      <c r="O87" s="44">
        <f t="shared" si="26"/>
        <v>34.226754913166666</v>
      </c>
      <c r="P87" s="25">
        <f>VLOOKUP(A87,'2021-22 Salary &amp; Benefits'!$A:$I,5,)</f>
        <v>67585</v>
      </c>
      <c r="Q87" s="25">
        <f>VLOOKUP(A87,'2021-22 Salary &amp; Benefits'!$A:$I,6,FALSE)</f>
        <v>68937</v>
      </c>
      <c r="R87" s="26">
        <f t="shared" si="27"/>
        <v>2452008.1446547513</v>
      </c>
      <c r="S87" s="26">
        <f t="shared" si="28"/>
        <v>49051.047001157422</v>
      </c>
      <c r="T87" s="26">
        <f>'2021-22 Salary &amp; Benefits'!G$6</f>
        <v>11848.32</v>
      </c>
      <c r="U87" s="28">
        <f>'2021-22 Salary &amp; Benefits'!H$6</f>
        <v>0.2271</v>
      </c>
      <c r="V87" s="28">
        <f>'2021-22 Salary &amp; Benefits'!I$6</f>
        <v>0.22070000000000001</v>
      </c>
      <c r="W87" s="26">
        <f t="shared" si="29"/>
        <v>973206.16049702035</v>
      </c>
      <c r="X87" s="26">
        <f t="shared" si="22"/>
        <v>41684.319860931806</v>
      </c>
      <c r="Y87" s="26">
        <f t="shared" si="30"/>
        <v>9199.7293933076508</v>
      </c>
      <c r="Z87" s="26">
        <f t="shared" si="31"/>
        <v>50884.049254239457</v>
      </c>
      <c r="AA87" s="26">
        <f t="shared" si="32"/>
        <v>3525149.4014071687</v>
      </c>
    </row>
    <row r="88" spans="1:27">
      <c r="A88" s="165" t="s">
        <v>2504</v>
      </c>
      <c r="B88" s="3" t="s">
        <v>1879</v>
      </c>
      <c r="C88" s="104">
        <f>IF(A88=Summary!$B$9,Summary!$F$9,0)</f>
        <v>0</v>
      </c>
      <c r="D88" s="174">
        <f>VLOOKUP(A88,AAFTE!$A:$AA,3,0)</f>
        <v>849.03</v>
      </c>
      <c r="E88" s="24">
        <f>VLOOKUP($A88,'2021-22 Salary &amp; Benefits'!$A:$I,3,)</f>
        <v>1</v>
      </c>
      <c r="F88" s="24">
        <f>VLOOKUP($A88,'2021-22 Salary &amp; Benefits'!$A:$I,4,)</f>
        <v>1.04</v>
      </c>
      <c r="G88" s="39">
        <f>VLOOKUP(A88,'CEDARS District FRPL'!$A:$C,3,)</f>
        <v>0.2024</v>
      </c>
      <c r="H88" s="30">
        <f t="shared" si="21"/>
        <v>849.03</v>
      </c>
      <c r="I88" s="45">
        <f t="shared" si="23"/>
        <v>171.843672</v>
      </c>
      <c r="J88" s="29">
        <v>15</v>
      </c>
      <c r="K88" s="31">
        <f t="shared" si="24"/>
        <v>11.4562448</v>
      </c>
      <c r="L88" s="29">
        <v>2.3975</v>
      </c>
      <c r="M88" s="29">
        <v>36</v>
      </c>
      <c r="N88" s="32">
        <f t="shared" si="25"/>
        <v>988.78848868800003</v>
      </c>
      <c r="O88" s="44">
        <f t="shared" si="26"/>
        <v>1.09865387632</v>
      </c>
      <c r="P88" s="25">
        <f>VLOOKUP(A88,'2021-22 Salary &amp; Benefits'!$A:$I,5,)</f>
        <v>67585</v>
      </c>
      <c r="Q88" s="25">
        <f>VLOOKUP(A88,'2021-22 Salary &amp; Benefits'!$A:$I,6,FALSE)</f>
        <v>68937</v>
      </c>
      <c r="R88" s="26">
        <f t="shared" si="27"/>
        <v>74252.522231087205</v>
      </c>
      <c r="S88" s="26">
        <f t="shared" si="28"/>
        <v>4514.8961316595087</v>
      </c>
      <c r="T88" s="26">
        <f>'2021-22 Salary &amp; Benefits'!G$6</f>
        <v>11848.32</v>
      </c>
      <c r="U88" s="28">
        <f>'2021-22 Salary &amp; Benefits'!H$6</f>
        <v>0.2271</v>
      </c>
      <c r="V88" s="28">
        <f>'2021-22 Salary &amp; Benefits'!I$6</f>
        <v>0.22070000000000001</v>
      </c>
      <c r="W88" s="26">
        <f t="shared" si="29"/>
        <v>30876.388070816938</v>
      </c>
      <c r="X88" s="26">
        <f t="shared" si="22"/>
        <v>1312.7903060457784</v>
      </c>
      <c r="Y88" s="26">
        <f t="shared" si="30"/>
        <v>289.73282054430331</v>
      </c>
      <c r="Z88" s="26">
        <f t="shared" si="31"/>
        <v>1602.5231265900816</v>
      </c>
      <c r="AA88" s="26">
        <f t="shared" si="32"/>
        <v>111246.32956015372</v>
      </c>
    </row>
    <row r="89" spans="1:27">
      <c r="A89" s="165" t="s">
        <v>2557</v>
      </c>
      <c r="B89" s="3" t="s">
        <v>2157</v>
      </c>
      <c r="C89" s="104">
        <f>IF(A89=Summary!$B$9,Summary!$F$9,0)</f>
        <v>0</v>
      </c>
      <c r="D89" s="174">
        <f>VLOOKUP(A89,AAFTE!$A:$AA,3,0)</f>
        <v>102.1</v>
      </c>
      <c r="E89" s="24">
        <f>VLOOKUP($A89,'2021-22 Salary &amp; Benefits'!$A:$I,3,)</f>
        <v>1</v>
      </c>
      <c r="F89" s="24">
        <f>VLOOKUP($A89,'2021-22 Salary &amp; Benefits'!$A:$I,4,)</f>
        <v>1</v>
      </c>
      <c r="G89" s="39">
        <f>VLOOKUP(A89,'CEDARS District FRPL'!$A:$C,3,)</f>
        <v>0.46079999999999999</v>
      </c>
      <c r="H89" s="30">
        <f t="shared" si="21"/>
        <v>102.1</v>
      </c>
      <c r="I89" s="45">
        <f t="shared" si="23"/>
        <v>47.047679999999993</v>
      </c>
      <c r="J89" s="29">
        <v>15</v>
      </c>
      <c r="K89" s="31">
        <f t="shared" si="24"/>
        <v>3.1365119999999993</v>
      </c>
      <c r="L89" s="29">
        <v>2.3975</v>
      </c>
      <c r="M89" s="29">
        <v>36</v>
      </c>
      <c r="N89" s="32">
        <f t="shared" si="25"/>
        <v>270.71235071999996</v>
      </c>
      <c r="O89" s="44">
        <f t="shared" si="26"/>
        <v>0.30079150079999994</v>
      </c>
      <c r="P89" s="25">
        <f>VLOOKUP(A89,'2021-22 Salary &amp; Benefits'!$A:$I,5,)</f>
        <v>67585</v>
      </c>
      <c r="Q89" s="25">
        <f>VLOOKUP(A89,'2021-22 Salary &amp; Benefits'!$A:$I,6,FALSE)</f>
        <v>68937</v>
      </c>
      <c r="R89" s="26">
        <f t="shared" si="27"/>
        <v>20328.993581567996</v>
      </c>
      <c r="S89" s="26">
        <f t="shared" si="28"/>
        <v>406.67010908159864</v>
      </c>
      <c r="T89" s="26">
        <f>'2021-22 Salary &amp; Benefits'!G$6</f>
        <v>11848.32</v>
      </c>
      <c r="U89" s="28">
        <f>'2021-22 Salary &amp; Benefits'!H$6</f>
        <v>0.2271</v>
      </c>
      <c r="V89" s="28">
        <f>'2021-22 Salary &amp; Benefits'!I$6</f>
        <v>0.22070000000000001</v>
      </c>
      <c r="W89" s="26">
        <f t="shared" si="29"/>
        <v>8270.3404902070561</v>
      </c>
      <c r="X89" s="26">
        <f t="shared" si="22"/>
        <v>345.59439484415992</v>
      </c>
      <c r="Y89" s="26">
        <f t="shared" si="30"/>
        <v>76.272682942106101</v>
      </c>
      <c r="Z89" s="26">
        <f t="shared" si="31"/>
        <v>421.86707778626601</v>
      </c>
      <c r="AA89" s="26">
        <f t="shared" si="32"/>
        <v>29427.871258642917</v>
      </c>
    </row>
    <row r="90" spans="1:27">
      <c r="A90" s="165" t="s">
        <v>2398</v>
      </c>
      <c r="B90" s="3" t="s">
        <v>1118</v>
      </c>
      <c r="C90" s="104">
        <f>IF(A90=Summary!$B$9,Summary!$F$9,0)</f>
        <v>0</v>
      </c>
      <c r="D90" s="174">
        <f>VLOOKUP(A90,AAFTE!$A:$AA,3,0)</f>
        <v>61.2</v>
      </c>
      <c r="E90" s="24">
        <f>VLOOKUP($A90,'2021-22 Salary &amp; Benefits'!$A:$I,3,)</f>
        <v>1</v>
      </c>
      <c r="F90" s="24">
        <f>VLOOKUP($A90,'2021-22 Salary &amp; Benefits'!$A:$I,4,)</f>
        <v>1.04</v>
      </c>
      <c r="G90" s="39">
        <f>VLOOKUP(A90,'CEDARS District FRPL'!$A:$C,3,)</f>
        <v>0.5</v>
      </c>
      <c r="H90" s="30">
        <f t="shared" si="21"/>
        <v>61.2</v>
      </c>
      <c r="I90" s="45">
        <f t="shared" si="23"/>
        <v>30.6</v>
      </c>
      <c r="J90" s="29">
        <v>15</v>
      </c>
      <c r="K90" s="31">
        <f t="shared" si="24"/>
        <v>2.04</v>
      </c>
      <c r="L90" s="29">
        <v>2.3975</v>
      </c>
      <c r="M90" s="29">
        <v>36</v>
      </c>
      <c r="N90" s="32">
        <f t="shared" si="25"/>
        <v>176.07240000000002</v>
      </c>
      <c r="O90" s="44">
        <f t="shared" si="26"/>
        <v>0.195636</v>
      </c>
      <c r="P90" s="25">
        <f>VLOOKUP(A90,'2021-22 Salary &amp; Benefits'!$A:$I,5,)</f>
        <v>67585</v>
      </c>
      <c r="Q90" s="25">
        <f>VLOOKUP(A90,'2021-22 Salary &amp; Benefits'!$A:$I,6,FALSE)</f>
        <v>68937</v>
      </c>
      <c r="R90" s="26">
        <f t="shared" si="27"/>
        <v>13222.05906</v>
      </c>
      <c r="S90" s="26">
        <f t="shared" si="28"/>
        <v>803.96222927999952</v>
      </c>
      <c r="T90" s="26">
        <f>'2021-22 Salary &amp; Benefits'!G$6</f>
        <v>11848.32</v>
      </c>
      <c r="U90" s="28">
        <f>'2021-22 Salary &amp; Benefits'!H$6</f>
        <v>0.2271</v>
      </c>
      <c r="V90" s="28">
        <f>'2021-22 Salary &amp; Benefits'!I$6</f>
        <v>0.22070000000000001</v>
      </c>
      <c r="W90" s="26">
        <f t="shared" si="29"/>
        <v>5498.1220080480962</v>
      </c>
      <c r="X90" s="26">
        <f t="shared" si="22"/>
        <v>233.76702148799995</v>
      </c>
      <c r="Y90" s="26">
        <f t="shared" si="30"/>
        <v>51.592381642401591</v>
      </c>
      <c r="Z90" s="26">
        <f t="shared" si="31"/>
        <v>285.35940313040157</v>
      </c>
      <c r="AA90" s="26">
        <f t="shared" si="32"/>
        <v>19809.502700458499</v>
      </c>
    </row>
    <row r="91" spans="1:27">
      <c r="A91" s="165" t="s">
        <v>2401</v>
      </c>
      <c r="B91" s="3" t="s">
        <v>1124</v>
      </c>
      <c r="C91" s="104">
        <f>IF(A91=Summary!$B$9,Summary!$F$9,0)</f>
        <v>0</v>
      </c>
      <c r="D91" s="174">
        <f>VLOOKUP(A91,AAFTE!$A:$AA,3,0)</f>
        <v>2189.13</v>
      </c>
      <c r="E91" s="24">
        <f>VLOOKUP($A91,'2021-22 Salary &amp; Benefits'!$A:$I,3,)</f>
        <v>1</v>
      </c>
      <c r="F91" s="24">
        <f>VLOOKUP($A91,'2021-22 Salary &amp; Benefits'!$A:$I,4,)</f>
        <v>1</v>
      </c>
      <c r="G91" s="39">
        <f>VLOOKUP(A91,'CEDARS District FRPL'!$A:$C,3,)</f>
        <v>0.41470000000000001</v>
      </c>
      <c r="H91" s="30">
        <f t="shared" si="21"/>
        <v>2189.13</v>
      </c>
      <c r="I91" s="45">
        <f t="shared" si="23"/>
        <v>907.83221100000003</v>
      </c>
      <c r="J91" s="29">
        <v>15</v>
      </c>
      <c r="K91" s="31">
        <f t="shared" si="24"/>
        <v>60.522147400000001</v>
      </c>
      <c r="L91" s="29">
        <v>2.3975</v>
      </c>
      <c r="M91" s="29">
        <v>36</v>
      </c>
      <c r="N91" s="32">
        <f t="shared" si="25"/>
        <v>5223.6665420939999</v>
      </c>
      <c r="O91" s="44">
        <f t="shared" si="26"/>
        <v>5.80407393566</v>
      </c>
      <c r="P91" s="25">
        <f>VLOOKUP(A91,'2021-22 Salary &amp; Benefits'!$A:$I,5,)</f>
        <v>67585</v>
      </c>
      <c r="Q91" s="25">
        <f>VLOOKUP(A91,'2021-22 Salary &amp; Benefits'!$A:$I,6,FALSE)</f>
        <v>68937</v>
      </c>
      <c r="R91" s="26">
        <f t="shared" si="27"/>
        <v>392268.3369415811</v>
      </c>
      <c r="S91" s="26">
        <f t="shared" si="28"/>
        <v>7847.1079610123415</v>
      </c>
      <c r="T91" s="26">
        <f>'2021-22 Salary &amp; Benefits'!G$6</f>
        <v>11848.32</v>
      </c>
      <c r="U91" s="28">
        <f>'2021-22 Salary &amp; Benefits'!H$6</f>
        <v>0.2271</v>
      </c>
      <c r="V91" s="28">
        <f>'2021-22 Salary &amp; Benefits'!I$6</f>
        <v>0.22070000000000001</v>
      </c>
      <c r="W91" s="26">
        <f t="shared" si="29"/>
        <v>159584.52133978758</v>
      </c>
      <c r="X91" s="26">
        <f t="shared" si="22"/>
        <v>6668.5907483765568</v>
      </c>
      <c r="Y91" s="26">
        <f t="shared" si="30"/>
        <v>1471.7579781667062</v>
      </c>
      <c r="Z91" s="26">
        <f t="shared" si="31"/>
        <v>8140.3487265432632</v>
      </c>
      <c r="AA91" s="26">
        <f t="shared" si="32"/>
        <v>567840.31496892415</v>
      </c>
    </row>
    <row r="92" spans="1:27">
      <c r="A92" s="165" t="s">
        <v>2337</v>
      </c>
      <c r="B92" s="3" t="s">
        <v>465</v>
      </c>
      <c r="C92" s="104">
        <f>IF(A92=Summary!$B$9,Summary!$F$9,0)</f>
        <v>0</v>
      </c>
      <c r="D92" s="174">
        <f>VLOOKUP(A92,AAFTE!$A:$AA,3,0)</f>
        <v>713.48</v>
      </c>
      <c r="E92" s="24">
        <f>VLOOKUP($A92,'2021-22 Salary &amp; Benefits'!$A:$I,3,)</f>
        <v>1</v>
      </c>
      <c r="F92" s="24">
        <f>VLOOKUP($A92,'2021-22 Salary &amp; Benefits'!$A:$I,4,)</f>
        <v>1</v>
      </c>
      <c r="G92" s="39">
        <f>VLOOKUP(A92,'CEDARS District FRPL'!$A:$C,3,)</f>
        <v>0.73499999999999999</v>
      </c>
      <c r="H92" s="30">
        <f t="shared" si="21"/>
        <v>713.48</v>
      </c>
      <c r="I92" s="45">
        <f t="shared" si="23"/>
        <v>524.40779999999995</v>
      </c>
      <c r="J92" s="29">
        <v>15</v>
      </c>
      <c r="K92" s="31">
        <f t="shared" si="24"/>
        <v>34.960519999999995</v>
      </c>
      <c r="L92" s="29">
        <v>2.3975</v>
      </c>
      <c r="M92" s="29">
        <v>36</v>
      </c>
      <c r="N92" s="32">
        <f t="shared" si="25"/>
        <v>3017.4424811999997</v>
      </c>
      <c r="O92" s="44">
        <f t="shared" si="26"/>
        <v>3.3527138679999999</v>
      </c>
      <c r="P92" s="25">
        <f>VLOOKUP(A92,'2021-22 Salary &amp; Benefits'!$A:$I,5,)</f>
        <v>67585</v>
      </c>
      <c r="Q92" s="25">
        <f>VLOOKUP(A92,'2021-22 Salary &amp; Benefits'!$A:$I,6,FALSE)</f>
        <v>68937</v>
      </c>
      <c r="R92" s="26">
        <f t="shared" si="27"/>
        <v>226593.16676878001</v>
      </c>
      <c r="S92" s="26">
        <f t="shared" si="28"/>
        <v>4532.8691495359817</v>
      </c>
      <c r="T92" s="26">
        <f>'2021-22 Salary &amp; Benefits'!G$6</f>
        <v>11848.32</v>
      </c>
      <c r="U92" s="28">
        <f>'2021-22 Salary &amp; Benefits'!H$6</f>
        <v>0.2271</v>
      </c>
      <c r="V92" s="28">
        <f>'2021-22 Salary &amp; Benefits'!I$6</f>
        <v>0.22070000000000001</v>
      </c>
      <c r="W92" s="26">
        <f t="shared" si="29"/>
        <v>92183.739170994289</v>
      </c>
      <c r="X92" s="26">
        <f t="shared" si="22"/>
        <v>3852.1005986385999</v>
      </c>
      <c r="Y92" s="26">
        <f t="shared" si="30"/>
        <v>850.15860211953907</v>
      </c>
      <c r="Z92" s="26">
        <f t="shared" si="31"/>
        <v>4702.2592007581388</v>
      </c>
      <c r="AA92" s="26">
        <f t="shared" si="32"/>
        <v>328012.03429006838</v>
      </c>
    </row>
    <row r="93" spans="1:27">
      <c r="A93" s="165" t="s">
        <v>2570</v>
      </c>
      <c r="B93" s="3" t="s">
        <v>2214</v>
      </c>
      <c r="C93" s="104">
        <f>IF(A93=Summary!$B$9,Summary!$F$9,0)</f>
        <v>0</v>
      </c>
      <c r="D93" s="174">
        <f>VLOOKUP(A93,AAFTE!$A:$AA,3,0)</f>
        <v>3523.55</v>
      </c>
      <c r="E93" s="24">
        <f>VLOOKUP($A93,'2021-22 Salary &amp; Benefits'!$A:$I,3,)</f>
        <v>1</v>
      </c>
      <c r="F93" s="24">
        <f>VLOOKUP($A93,'2021-22 Salary &amp; Benefits'!$A:$I,4,)</f>
        <v>1</v>
      </c>
      <c r="G93" s="39">
        <f>VLOOKUP(A93,'CEDARS District FRPL'!$A:$C,3,)</f>
        <v>0.83489999999999998</v>
      </c>
      <c r="H93" s="30">
        <f t="shared" si="21"/>
        <v>3523.55</v>
      </c>
      <c r="I93" s="45">
        <f t="shared" si="23"/>
        <v>2941.8118950000003</v>
      </c>
      <c r="J93" s="29">
        <v>15</v>
      </c>
      <c r="K93" s="31">
        <f t="shared" si="24"/>
        <v>196.12079300000002</v>
      </c>
      <c r="L93" s="29">
        <v>2.3975</v>
      </c>
      <c r="M93" s="29">
        <v>36</v>
      </c>
      <c r="N93" s="32">
        <f t="shared" si="25"/>
        <v>16927.185643830002</v>
      </c>
      <c r="O93" s="44">
        <f t="shared" si="26"/>
        <v>18.807984048700003</v>
      </c>
      <c r="P93" s="25">
        <f>VLOOKUP(A93,'2021-22 Salary &amp; Benefits'!$A:$I,5,)</f>
        <v>67585</v>
      </c>
      <c r="Q93" s="25">
        <f>VLOOKUP(A93,'2021-22 Salary &amp; Benefits'!$A:$I,6,FALSE)</f>
        <v>68937</v>
      </c>
      <c r="R93" s="26">
        <f t="shared" si="27"/>
        <v>1271137.6019313897</v>
      </c>
      <c r="S93" s="26">
        <f t="shared" si="28"/>
        <v>25428.394433842506</v>
      </c>
      <c r="T93" s="26">
        <f>'2021-22 Salary &amp; Benefits'!G$6</f>
        <v>11848.32</v>
      </c>
      <c r="U93" s="28">
        <f>'2021-22 Salary &amp; Benefits'!H$6</f>
        <v>0.2271</v>
      </c>
      <c r="V93" s="28">
        <f>'2021-22 Salary &amp; Benefits'!I$6</f>
        <v>0.22070000000000001</v>
      </c>
      <c r="W93" s="26">
        <f t="shared" si="29"/>
        <v>517130.40961406083</v>
      </c>
      <c r="X93" s="26">
        <f t="shared" si="22"/>
        <v>21609.433272753871</v>
      </c>
      <c r="Y93" s="26">
        <f t="shared" si="30"/>
        <v>4769.2019232967796</v>
      </c>
      <c r="Z93" s="26">
        <f t="shared" si="31"/>
        <v>26378.635196050651</v>
      </c>
      <c r="AA93" s="26">
        <f t="shared" si="32"/>
        <v>1840075.0411753436</v>
      </c>
    </row>
    <row r="94" spans="1:27">
      <c r="A94" s="165" t="s">
        <v>2574</v>
      </c>
      <c r="B94" s="3" t="s">
        <v>2242</v>
      </c>
      <c r="C94" s="104">
        <f>IF(A94=Summary!$B$9,Summary!$F$9,0)</f>
        <v>0</v>
      </c>
      <c r="D94" s="174">
        <f>VLOOKUP(A94,AAFTE!$A:$AA,3,0)</f>
        <v>1431.28</v>
      </c>
      <c r="E94" s="24">
        <f>VLOOKUP($A94,'2021-22 Salary &amp; Benefits'!$A:$I,3,)</f>
        <v>1</v>
      </c>
      <c r="F94" s="24">
        <f>VLOOKUP($A94,'2021-22 Salary &amp; Benefits'!$A:$I,4,)</f>
        <v>1</v>
      </c>
      <c r="G94" s="39">
        <f>VLOOKUP(A94,'CEDARS District FRPL'!$A:$C,3,)</f>
        <v>0.90959999999999996</v>
      </c>
      <c r="H94" s="30">
        <f t="shared" si="21"/>
        <v>1431.28</v>
      </c>
      <c r="I94" s="45">
        <f t="shared" si="23"/>
        <v>1301.892288</v>
      </c>
      <c r="J94" s="29">
        <v>15</v>
      </c>
      <c r="K94" s="31">
        <f t="shared" si="24"/>
        <v>86.792819199999997</v>
      </c>
      <c r="L94" s="29">
        <v>2.3975</v>
      </c>
      <c r="M94" s="29">
        <v>36</v>
      </c>
      <c r="N94" s="32">
        <f t="shared" si="25"/>
        <v>7491.0882251519997</v>
      </c>
      <c r="O94" s="44">
        <f t="shared" si="26"/>
        <v>8.3234313612799991</v>
      </c>
      <c r="P94" s="25">
        <f>VLOOKUP(A94,'2021-22 Salary &amp; Benefits'!$A:$I,5,)</f>
        <v>67585</v>
      </c>
      <c r="Q94" s="25">
        <f>VLOOKUP(A94,'2021-22 Salary &amp; Benefits'!$A:$I,6,FALSE)</f>
        <v>68937</v>
      </c>
      <c r="R94" s="26">
        <f t="shared" si="27"/>
        <v>562539.10855210875</v>
      </c>
      <c r="S94" s="26">
        <f t="shared" si="28"/>
        <v>11253.279200450517</v>
      </c>
      <c r="T94" s="26">
        <f>'2021-22 Salary &amp; Benefits'!G$6</f>
        <v>11848.32</v>
      </c>
      <c r="U94" s="28">
        <f>'2021-22 Salary &amp; Benefits'!H$6</f>
        <v>0.2271</v>
      </c>
      <c r="V94" s="28">
        <f>'2021-22 Salary &amp; Benefits'!I$6</f>
        <v>0.22070000000000001</v>
      </c>
      <c r="W94" s="26">
        <f t="shared" si="29"/>
        <v>228854.90853820436</v>
      </c>
      <c r="X94" s="26">
        <f t="shared" si="22"/>
        <v>9563.2064625426538</v>
      </c>
      <c r="Y94" s="26">
        <f t="shared" si="30"/>
        <v>2110.599666283164</v>
      </c>
      <c r="Z94" s="26">
        <f t="shared" si="31"/>
        <v>11673.806128825818</v>
      </c>
      <c r="AA94" s="26">
        <f t="shared" si="32"/>
        <v>814321.10241958941</v>
      </c>
    </row>
    <row r="95" spans="1:27">
      <c r="A95" s="165" t="s">
        <v>2495</v>
      </c>
      <c r="B95" s="3" t="s">
        <v>1762</v>
      </c>
      <c r="C95" s="104">
        <f>IF(A95=Summary!$B$9,Summary!$F$9,0)</f>
        <v>0</v>
      </c>
      <c r="D95" s="174">
        <f>VLOOKUP(A95,AAFTE!$A:$AA,3,0)</f>
        <v>2061.54</v>
      </c>
      <c r="E95" s="24">
        <f>VLOOKUP($A95,'2021-22 Salary &amp; Benefits'!$A:$I,3,)</f>
        <v>1.1200000000000001</v>
      </c>
      <c r="F95" s="24">
        <f>VLOOKUP($A95,'2021-22 Salary &amp; Benefits'!$A:$I,4,)</f>
        <v>1.1200000000000001</v>
      </c>
      <c r="G95" s="39">
        <f>VLOOKUP(A95,'CEDARS District FRPL'!$A:$C,3,)</f>
        <v>0.41370000000000001</v>
      </c>
      <c r="H95" s="30">
        <f t="shared" si="21"/>
        <v>2061.54</v>
      </c>
      <c r="I95" s="45">
        <f t="shared" si="23"/>
        <v>852.85909800000002</v>
      </c>
      <c r="J95" s="29">
        <v>15</v>
      </c>
      <c r="K95" s="31">
        <f t="shared" si="24"/>
        <v>56.857273200000002</v>
      </c>
      <c r="L95" s="29">
        <v>2.3975</v>
      </c>
      <c r="M95" s="29">
        <v>36</v>
      </c>
      <c r="N95" s="32">
        <f t="shared" si="25"/>
        <v>4907.3512498919999</v>
      </c>
      <c r="O95" s="44">
        <f t="shared" si="26"/>
        <v>5.4526124998799999</v>
      </c>
      <c r="P95" s="25">
        <f>VLOOKUP(A95,'2021-22 Salary &amp; Benefits'!$A:$I,5,)</f>
        <v>67585</v>
      </c>
      <c r="Q95" s="25">
        <f>VLOOKUP(A95,'2021-22 Salary &amp; Benefits'!$A:$I,6,FALSE)</f>
        <v>68937</v>
      </c>
      <c r="R95" s="26">
        <f t="shared" si="27"/>
        <v>412736.59370091662</v>
      </c>
      <c r="S95" s="26">
        <f t="shared" si="28"/>
        <v>8256.5639518182725</v>
      </c>
      <c r="T95" s="26">
        <f>'2021-22 Salary &amp; Benefits'!G$6</f>
        <v>11848.32</v>
      </c>
      <c r="U95" s="28">
        <f>'2021-22 Salary &amp; Benefits'!H$6</f>
        <v>0.2271</v>
      </c>
      <c r="V95" s="28">
        <f>'2021-22 Salary &amp; Benefits'!I$6</f>
        <v>0.22070000000000001</v>
      </c>
      <c r="W95" s="26">
        <f t="shared" si="29"/>
        <v>160159.00182822265</v>
      </c>
      <c r="X95" s="26">
        <f t="shared" si="22"/>
        <v>7016.5526275455813</v>
      </c>
      <c r="Y95" s="26">
        <f t="shared" si="30"/>
        <v>1548.5531648993099</v>
      </c>
      <c r="Z95" s="26">
        <f t="shared" si="31"/>
        <v>8565.1057924448905</v>
      </c>
      <c r="AA95" s="26">
        <f t="shared" si="32"/>
        <v>589717.26527340245</v>
      </c>
    </row>
    <row r="96" spans="1:27">
      <c r="A96" s="165" t="s">
        <v>2426</v>
      </c>
      <c r="B96" s="3" t="s">
        <v>1211</v>
      </c>
      <c r="C96" s="104">
        <f>IF(A96=Summary!$B$9,Summary!$F$9,0)</f>
        <v>0</v>
      </c>
      <c r="D96" s="174">
        <f>VLOOKUP(A96,AAFTE!$A:$AA,3,0)</f>
        <v>195.4</v>
      </c>
      <c r="E96" s="24">
        <f>VLOOKUP($A96,'2021-22 Salary &amp; Benefits'!$A:$I,3,)</f>
        <v>1</v>
      </c>
      <c r="F96" s="24">
        <f>VLOOKUP($A96,'2021-22 Salary &amp; Benefits'!$A:$I,4,)</f>
        <v>1</v>
      </c>
      <c r="G96" s="39">
        <f>VLOOKUP(A96,'CEDARS District FRPL'!$A:$C,3,)</f>
        <v>0.39200000000000002</v>
      </c>
      <c r="H96" s="30">
        <f t="shared" si="21"/>
        <v>195.4</v>
      </c>
      <c r="I96" s="45">
        <f t="shared" si="23"/>
        <v>76.596800000000002</v>
      </c>
      <c r="J96" s="29">
        <v>15</v>
      </c>
      <c r="K96" s="31">
        <f t="shared" si="24"/>
        <v>5.1064533333333335</v>
      </c>
      <c r="L96" s="29">
        <v>2.3975</v>
      </c>
      <c r="M96" s="29">
        <v>36</v>
      </c>
      <c r="N96" s="32">
        <f t="shared" si="25"/>
        <v>440.73798720000002</v>
      </c>
      <c r="O96" s="44">
        <f t="shared" si="26"/>
        <v>0.48970887466666668</v>
      </c>
      <c r="P96" s="25">
        <f>VLOOKUP(A96,'2021-22 Salary &amp; Benefits'!$A:$I,5,)</f>
        <v>67585</v>
      </c>
      <c r="Q96" s="25">
        <f>VLOOKUP(A96,'2021-22 Salary &amp; Benefits'!$A:$I,6,FALSE)</f>
        <v>68937</v>
      </c>
      <c r="R96" s="26">
        <f t="shared" si="27"/>
        <v>33096.97429434667</v>
      </c>
      <c r="S96" s="26">
        <f t="shared" si="28"/>
        <v>662.08639854933426</v>
      </c>
      <c r="T96" s="26">
        <f>'2021-22 Salary &amp; Benefits'!G$6</f>
        <v>11848.32</v>
      </c>
      <c r="U96" s="28">
        <f>'2021-22 Salary &amp; Benefits'!H$6</f>
        <v>0.2271</v>
      </c>
      <c r="V96" s="28">
        <f>'2021-22 Salary &amp; Benefits'!I$6</f>
        <v>0.22070000000000001</v>
      </c>
      <c r="W96" s="26">
        <f t="shared" si="29"/>
        <v>13464.672784296527</v>
      </c>
      <c r="X96" s="26">
        <f t="shared" si="22"/>
        <v>562.65101154826675</v>
      </c>
      <c r="Y96" s="26">
        <f t="shared" si="30"/>
        <v>124.17707824870247</v>
      </c>
      <c r="Z96" s="26">
        <f t="shared" si="31"/>
        <v>686.82808979696927</v>
      </c>
      <c r="AA96" s="26">
        <f t="shared" si="32"/>
        <v>47910.561566989498</v>
      </c>
    </row>
    <row r="97" spans="1:27">
      <c r="A97" s="165" t="s">
        <v>2499</v>
      </c>
      <c r="B97" s="3" t="s">
        <v>1832</v>
      </c>
      <c r="C97" s="104">
        <f>IF(A97=Summary!$B$9,Summary!$F$9,0)</f>
        <v>0</v>
      </c>
      <c r="D97" s="174">
        <f>VLOOKUP(A97,AAFTE!$A:$AA,3,0)</f>
        <v>36.299999999999997</v>
      </c>
      <c r="E97" s="24">
        <f>VLOOKUP($A97,'2021-22 Salary &amp; Benefits'!$A:$I,3,)</f>
        <v>1</v>
      </c>
      <c r="F97" s="24">
        <f>VLOOKUP($A97,'2021-22 Salary &amp; Benefits'!$A:$I,4,)</f>
        <v>1</v>
      </c>
      <c r="G97" s="39">
        <f>VLOOKUP(A97,'CEDARS District FRPL'!$A:$C,3,)</f>
        <v>9.7600000000000006E-2</v>
      </c>
      <c r="H97" s="30">
        <f t="shared" si="21"/>
        <v>36.299999999999997</v>
      </c>
      <c r="I97" s="45">
        <f t="shared" si="23"/>
        <v>3.5428799999999998</v>
      </c>
      <c r="J97" s="29">
        <v>15</v>
      </c>
      <c r="K97" s="31">
        <f t="shared" si="24"/>
        <v>0.23619199999999999</v>
      </c>
      <c r="L97" s="29">
        <v>2.3975</v>
      </c>
      <c r="M97" s="29">
        <v>36</v>
      </c>
      <c r="N97" s="32">
        <f t="shared" si="25"/>
        <v>20.38573152</v>
      </c>
      <c r="O97" s="44">
        <f t="shared" si="26"/>
        <v>2.26508128E-2</v>
      </c>
      <c r="P97" s="25">
        <f>VLOOKUP(A97,'2021-22 Salary &amp; Benefits'!$A:$I,5,)</f>
        <v>67585</v>
      </c>
      <c r="Q97" s="25">
        <f>VLOOKUP(A97,'2021-22 Salary &amp; Benefits'!$A:$I,6,FALSE)</f>
        <v>68937</v>
      </c>
      <c r="R97" s="26">
        <f t="shared" si="27"/>
        <v>1530.8551830879999</v>
      </c>
      <c r="S97" s="26">
        <f t="shared" si="28"/>
        <v>30.623898905600072</v>
      </c>
      <c r="T97" s="26">
        <f>'2021-22 Salary &amp; Benefits'!G$6</f>
        <v>11848.32</v>
      </c>
      <c r="U97" s="28">
        <f>'2021-22 Salary &amp; Benefits'!H$6</f>
        <v>0.2271</v>
      </c>
      <c r="V97" s="28">
        <f>'2021-22 Salary &amp; Benefits'!I$6</f>
        <v>0.22070000000000001</v>
      </c>
      <c r="W97" s="26">
        <f t="shared" si="29"/>
        <v>622.7899848822467</v>
      </c>
      <c r="X97" s="26">
        <f t="shared" si="22"/>
        <v>26.024651366559997</v>
      </c>
      <c r="Y97" s="26">
        <f t="shared" si="30"/>
        <v>5.7436405565997912</v>
      </c>
      <c r="Z97" s="26">
        <f t="shared" si="31"/>
        <v>31.768291923159786</v>
      </c>
      <c r="AA97" s="26">
        <f t="shared" si="32"/>
        <v>2216.0373587990066</v>
      </c>
    </row>
    <row r="98" spans="1:27">
      <c r="A98" s="165" t="s">
        <v>2297</v>
      </c>
      <c r="B98" s="3" t="s">
        <v>211</v>
      </c>
      <c r="C98" s="104">
        <f>IF(A98=Summary!$B$9,Summary!$F$9,0)</f>
        <v>0</v>
      </c>
      <c r="D98" s="174">
        <f>VLOOKUP(A98,AAFTE!$A:$AA,3,0)</f>
        <v>154.79</v>
      </c>
      <c r="E98" s="24">
        <f>VLOOKUP($A98,'2021-22 Salary &amp; Benefits'!$A:$I,3,)</f>
        <v>1</v>
      </c>
      <c r="F98" s="24">
        <f>VLOOKUP($A98,'2021-22 Salary &amp; Benefits'!$A:$I,4,)</f>
        <v>1</v>
      </c>
      <c r="G98" s="39">
        <f>VLOOKUP(A98,'CEDARS District FRPL'!$A:$C,3,)</f>
        <v>0.34639999999999999</v>
      </c>
      <c r="H98" s="30">
        <f t="shared" si="21"/>
        <v>154.79</v>
      </c>
      <c r="I98" s="45">
        <f t="shared" si="23"/>
        <v>53.619255999999993</v>
      </c>
      <c r="J98" s="29">
        <v>15</v>
      </c>
      <c r="K98" s="31">
        <f t="shared" si="24"/>
        <v>3.5746170666666663</v>
      </c>
      <c r="L98" s="29">
        <v>2.3975</v>
      </c>
      <c r="M98" s="29">
        <v>36</v>
      </c>
      <c r="N98" s="32">
        <f t="shared" si="25"/>
        <v>308.52519902400002</v>
      </c>
      <c r="O98" s="44">
        <f t="shared" si="26"/>
        <v>0.34280577669333334</v>
      </c>
      <c r="P98" s="25">
        <f>VLOOKUP(A98,'2021-22 Salary &amp; Benefits'!$A:$I,5,)</f>
        <v>67585</v>
      </c>
      <c r="Q98" s="25">
        <f>VLOOKUP(A98,'2021-22 Salary &amp; Benefits'!$A:$I,6,FALSE)</f>
        <v>68937</v>
      </c>
      <c r="R98" s="26">
        <f t="shared" si="27"/>
        <v>23168.528417818932</v>
      </c>
      <c r="S98" s="26">
        <f t="shared" si="28"/>
        <v>463.47341008938747</v>
      </c>
      <c r="T98" s="26">
        <f>'2021-22 Salary &amp; Benefits'!G$6</f>
        <v>11848.32</v>
      </c>
      <c r="U98" s="28">
        <f>'2021-22 Salary &amp; Benefits'!H$6</f>
        <v>0.2271</v>
      </c>
      <c r="V98" s="28">
        <f>'2021-22 Salary &amp; Benefits'!I$6</f>
        <v>0.22070000000000001</v>
      </c>
      <c r="W98" s="26">
        <f t="shared" si="29"/>
        <v>9425.533925404563</v>
      </c>
      <c r="X98" s="26">
        <f t="shared" si="22"/>
        <v>393.86669713180538</v>
      </c>
      <c r="Y98" s="26">
        <f t="shared" si="30"/>
        <v>86.926380056989444</v>
      </c>
      <c r="Z98" s="26">
        <f t="shared" si="31"/>
        <v>480.79307718879483</v>
      </c>
      <c r="AA98" s="26">
        <f t="shared" si="32"/>
        <v>33538.328830501676</v>
      </c>
    </row>
    <row r="99" spans="1:27">
      <c r="A99" s="166" t="s">
        <v>2531</v>
      </c>
      <c r="B99" s="3" t="s">
        <v>2032</v>
      </c>
      <c r="C99" s="104">
        <f>IF(A99=Summary!$B$9,Summary!$F$9,0)</f>
        <v>0</v>
      </c>
      <c r="D99" s="174">
        <f>VLOOKUP(A99,AAFTE!$A:$AA,3,0)</f>
        <v>597.52</v>
      </c>
      <c r="E99" s="24">
        <f>VLOOKUP($A99,'2021-22 Salary &amp; Benefits'!$A:$I,3,)</f>
        <v>1</v>
      </c>
      <c r="F99" s="24">
        <f>VLOOKUP($A99,'2021-22 Salary &amp; Benefits'!$A:$I,4,)</f>
        <v>1</v>
      </c>
      <c r="G99" s="39">
        <f>VLOOKUP(A99,'CEDARS District FRPL'!$A:$C,3,)</f>
        <v>0.16450000000000001</v>
      </c>
      <c r="H99" s="30">
        <f t="shared" si="21"/>
        <v>597.52</v>
      </c>
      <c r="I99" s="45">
        <f t="shared" si="23"/>
        <v>98.29204</v>
      </c>
      <c r="J99" s="29">
        <v>15</v>
      </c>
      <c r="K99" s="31">
        <f t="shared" si="24"/>
        <v>6.5528026666666666</v>
      </c>
      <c r="L99" s="29">
        <v>2.3975</v>
      </c>
      <c r="M99" s="29">
        <v>36</v>
      </c>
      <c r="N99" s="32">
        <f t="shared" si="25"/>
        <v>565.57239816000003</v>
      </c>
      <c r="O99" s="44">
        <f t="shared" si="26"/>
        <v>0.62841377573333335</v>
      </c>
      <c r="P99" s="25">
        <f>VLOOKUP(A99,'2021-22 Salary &amp; Benefits'!$A:$I,5,)</f>
        <v>67585</v>
      </c>
      <c r="Q99" s="25">
        <f>VLOOKUP(A99,'2021-22 Salary &amp; Benefits'!$A:$I,6,FALSE)</f>
        <v>68937</v>
      </c>
      <c r="R99" s="26">
        <f t="shared" si="27"/>
        <v>42471.345032937337</v>
      </c>
      <c r="S99" s="26">
        <f t="shared" si="28"/>
        <v>849.6154247914601</v>
      </c>
      <c r="T99" s="26">
        <f>'2021-22 Salary &amp; Benefits'!G$6</f>
        <v>11848.32</v>
      </c>
      <c r="U99" s="28">
        <f>'2021-22 Salary &amp; Benefits'!H$6</f>
        <v>0.2271</v>
      </c>
      <c r="V99" s="28">
        <f>'2021-22 Salary &amp; Benefits'!I$6</f>
        <v>0.22070000000000001</v>
      </c>
      <c r="W99" s="26">
        <f t="shared" si="29"/>
        <v>17278.400088528313</v>
      </c>
      <c r="X99" s="26">
        <f t="shared" si="22"/>
        <v>722.01600762881333</v>
      </c>
      <c r="Y99" s="26">
        <f t="shared" si="30"/>
        <v>159.34893288367911</v>
      </c>
      <c r="Z99" s="26">
        <f t="shared" si="31"/>
        <v>881.36494051249247</v>
      </c>
      <c r="AA99" s="26">
        <f t="shared" si="32"/>
        <v>61480.725486769603</v>
      </c>
    </row>
    <row r="100" spans="1:27">
      <c r="A100" s="165" t="s">
        <v>2423</v>
      </c>
      <c r="B100" s="3" t="s">
        <v>1203</v>
      </c>
      <c r="C100" s="104">
        <f>IF(A100=Summary!$B$9,Summary!$F$9,0)</f>
        <v>0</v>
      </c>
      <c r="D100" s="174">
        <f>VLOOKUP(A100,AAFTE!$A:$AA,3,0)</f>
        <v>119.69</v>
      </c>
      <c r="E100" s="24">
        <f>VLOOKUP($A100,'2021-22 Salary &amp; Benefits'!$A:$I,3,)</f>
        <v>1</v>
      </c>
      <c r="F100" s="24">
        <f>VLOOKUP($A100,'2021-22 Salary &amp; Benefits'!$A:$I,4,)</f>
        <v>1.04</v>
      </c>
      <c r="G100" s="39">
        <f>VLOOKUP(A100,'CEDARS District FRPL'!$A:$C,3,)</f>
        <v>0.52</v>
      </c>
      <c r="H100" s="30">
        <f t="shared" si="21"/>
        <v>119.69</v>
      </c>
      <c r="I100" s="45">
        <f t="shared" si="23"/>
        <v>62.238799999999998</v>
      </c>
      <c r="J100" s="29">
        <v>15</v>
      </c>
      <c r="K100" s="31">
        <f t="shared" si="24"/>
        <v>4.1492533333333332</v>
      </c>
      <c r="L100" s="29">
        <v>2.3975</v>
      </c>
      <c r="M100" s="29">
        <v>36</v>
      </c>
      <c r="N100" s="32">
        <f t="shared" si="25"/>
        <v>358.12205519999998</v>
      </c>
      <c r="O100" s="44">
        <f t="shared" si="26"/>
        <v>0.39791339466666664</v>
      </c>
      <c r="P100" s="25">
        <f>VLOOKUP(A100,'2021-22 Salary &amp; Benefits'!$A:$I,5,)</f>
        <v>67585</v>
      </c>
      <c r="Q100" s="25">
        <f>VLOOKUP(A100,'2021-22 Salary &amp; Benefits'!$A:$I,6,FALSE)</f>
        <v>68937</v>
      </c>
      <c r="R100" s="26">
        <f t="shared" si="27"/>
        <v>26892.976778546665</v>
      </c>
      <c r="S100" s="26">
        <f t="shared" si="28"/>
        <v>1635.2171371147706</v>
      </c>
      <c r="T100" s="26">
        <f>'2021-22 Salary &amp; Benefits'!G$6</f>
        <v>11848.32</v>
      </c>
      <c r="U100" s="28">
        <f>'2021-22 Salary &amp; Benefits'!H$6</f>
        <v>0.2271</v>
      </c>
      <c r="V100" s="28">
        <f>'2021-22 Salary &amp; Benefits'!I$6</f>
        <v>0.22070000000000001</v>
      </c>
      <c r="W100" s="26">
        <f t="shared" si="29"/>
        <v>11182.892680866138</v>
      </c>
      <c r="X100" s="26">
        <f t="shared" si="22"/>
        <v>475.46989859435723</v>
      </c>
      <c r="Y100" s="26">
        <f t="shared" si="30"/>
        <v>104.93620661977465</v>
      </c>
      <c r="Z100" s="26">
        <f t="shared" si="31"/>
        <v>580.40610521413191</v>
      </c>
      <c r="AA100" s="26">
        <f t="shared" si="32"/>
        <v>40291.492701741707</v>
      </c>
    </row>
    <row r="101" spans="1:27">
      <c r="A101" s="165" t="s">
        <v>2573</v>
      </c>
      <c r="B101" s="3" t="s">
        <v>2237</v>
      </c>
      <c r="C101" s="104">
        <f>IF(A101=Summary!$B$9,Summary!$F$9,0)</f>
        <v>0</v>
      </c>
      <c r="D101" s="174">
        <f>VLOOKUP(A101,AAFTE!$A:$AA,3,0)</f>
        <v>1050.55</v>
      </c>
      <c r="E101" s="24">
        <f>VLOOKUP($A101,'2021-22 Salary &amp; Benefits'!$A:$I,3,)</f>
        <v>1</v>
      </c>
      <c r="F101" s="24">
        <f>VLOOKUP($A101,'2021-22 Salary &amp; Benefits'!$A:$I,4,)</f>
        <v>1</v>
      </c>
      <c r="G101" s="39">
        <f>VLOOKUP(A101,'CEDARS District FRPL'!$A:$C,3,)</f>
        <v>0.80530000000000002</v>
      </c>
      <c r="H101" s="30">
        <f t="shared" si="21"/>
        <v>1050.55</v>
      </c>
      <c r="I101" s="45">
        <f t="shared" si="23"/>
        <v>846.00791500000003</v>
      </c>
      <c r="J101" s="29">
        <v>15</v>
      </c>
      <c r="K101" s="31">
        <f t="shared" si="24"/>
        <v>56.400527666666669</v>
      </c>
      <c r="L101" s="29">
        <v>2.3975</v>
      </c>
      <c r="M101" s="29">
        <v>36</v>
      </c>
      <c r="N101" s="32">
        <f t="shared" si="25"/>
        <v>4867.9295429100002</v>
      </c>
      <c r="O101" s="44">
        <f t="shared" si="26"/>
        <v>5.4088106032333334</v>
      </c>
      <c r="P101" s="25">
        <f>VLOOKUP(A101,'2021-22 Salary &amp; Benefits'!$A:$I,5,)</f>
        <v>67585</v>
      </c>
      <c r="Q101" s="25">
        <f>VLOOKUP(A101,'2021-22 Salary &amp; Benefits'!$A:$I,6,FALSE)</f>
        <v>68937</v>
      </c>
      <c r="R101" s="26">
        <f t="shared" si="27"/>
        <v>365554.46461952484</v>
      </c>
      <c r="S101" s="26">
        <f t="shared" si="28"/>
        <v>7312.7119355714531</v>
      </c>
      <c r="T101" s="26">
        <f>'2021-22 Salary &amp; Benefits'!G$6</f>
        <v>11848.32</v>
      </c>
      <c r="U101" s="28">
        <f>'2021-22 Salary &amp; Benefits'!H$6</f>
        <v>0.2271</v>
      </c>
      <c r="V101" s="28">
        <f>'2021-22 Salary &amp; Benefits'!I$6</f>
        <v>0.22070000000000001</v>
      </c>
      <c r="W101" s="26">
        <f t="shared" si="29"/>
        <v>148716.65328577626</v>
      </c>
      <c r="X101" s="26">
        <f t="shared" si="22"/>
        <v>6214.4529425849387</v>
      </c>
      <c r="Y101" s="26">
        <f t="shared" si="30"/>
        <v>1371.529764428496</v>
      </c>
      <c r="Z101" s="26">
        <f t="shared" si="31"/>
        <v>7585.9827070134343</v>
      </c>
      <c r="AA101" s="26">
        <f t="shared" si="32"/>
        <v>529169.81254788605</v>
      </c>
    </row>
    <row r="102" spans="1:27">
      <c r="A102" s="165" t="s">
        <v>2363</v>
      </c>
      <c r="B102" s="3" t="s">
        <v>705</v>
      </c>
      <c r="C102" s="104">
        <f>IF(A102=Summary!$B$9,Summary!$F$9,0)</f>
        <v>0</v>
      </c>
      <c r="D102" s="174">
        <f>VLOOKUP(A102,AAFTE!$A:$AA,3,0)</f>
        <v>18220.919999999998</v>
      </c>
      <c r="E102" s="24">
        <f>VLOOKUP($A102,'2021-22 Salary &amp; Benefits'!$A:$I,3,)</f>
        <v>1.18</v>
      </c>
      <c r="F102" s="24">
        <f>VLOOKUP($A102,'2021-22 Salary &amp; Benefits'!$A:$I,4,)</f>
        <v>1.18</v>
      </c>
      <c r="G102" s="39">
        <f>VLOOKUP(A102,'CEDARS District FRPL'!$A:$C,3,)</f>
        <v>0.70820000000000005</v>
      </c>
      <c r="H102" s="30">
        <f t="shared" si="21"/>
        <v>18220.919999999998</v>
      </c>
      <c r="I102" s="45">
        <f t="shared" si="23"/>
        <v>12904.055543999999</v>
      </c>
      <c r="J102" s="29">
        <v>15</v>
      </c>
      <c r="K102" s="31">
        <f t="shared" si="24"/>
        <v>860.27036959999998</v>
      </c>
      <c r="L102" s="29">
        <v>2.3975</v>
      </c>
      <c r="M102" s="29">
        <v>36</v>
      </c>
      <c r="N102" s="32">
        <f t="shared" si="25"/>
        <v>74249.935600175988</v>
      </c>
      <c r="O102" s="44">
        <f t="shared" si="26"/>
        <v>82.499928444639991</v>
      </c>
      <c r="P102" s="25">
        <f>VLOOKUP(A102,'2021-22 Salary &amp; Benefits'!$A:$I,5,)</f>
        <v>67585</v>
      </c>
      <c r="Q102" s="25">
        <f>VLOOKUP(A102,'2021-22 Salary &amp; Benefits'!$A:$I,6,FALSE)</f>
        <v>68937</v>
      </c>
      <c r="R102" s="26">
        <f t="shared" si="27"/>
        <v>6579394.0434385734</v>
      </c>
      <c r="S102" s="26">
        <f t="shared" si="28"/>
        <v>131617.08584343921</v>
      </c>
      <c r="T102" s="26">
        <f>'2021-22 Salary &amp; Benefits'!G$6</f>
        <v>11848.32</v>
      </c>
      <c r="U102" s="28">
        <f>'2021-22 Salary &amp; Benefits'!H$6</f>
        <v>0.2271</v>
      </c>
      <c r="V102" s="28">
        <f>'2021-22 Salary &amp; Benefits'!I$6</f>
        <v>0.22070000000000001</v>
      </c>
      <c r="W102" s="26">
        <f t="shared" si="29"/>
        <v>2500713.8302997439</v>
      </c>
      <c r="X102" s="26">
        <f t="shared" si="22"/>
        <v>111850.18548803354</v>
      </c>
      <c r="Y102" s="26">
        <f t="shared" si="30"/>
        <v>24685.335937209005</v>
      </c>
      <c r="Z102" s="26">
        <f t="shared" si="31"/>
        <v>136535.52142524254</v>
      </c>
      <c r="AA102" s="26">
        <f t="shared" si="32"/>
        <v>9348260.4810069986</v>
      </c>
    </row>
    <row r="103" spans="1:27">
      <c r="A103" s="165" t="s">
        <v>2295</v>
      </c>
      <c r="B103" s="3" t="s">
        <v>202</v>
      </c>
      <c r="C103" s="104">
        <f>IF(A103=Summary!$B$9,Summary!$F$9,0)</f>
        <v>0</v>
      </c>
      <c r="D103" s="174">
        <f>VLOOKUP(A103,AAFTE!$A:$AA,3,0)</f>
        <v>1808.96</v>
      </c>
      <c r="E103" s="24">
        <f>VLOOKUP($A103,'2021-22 Salary &amp; Benefits'!$A:$I,3,)</f>
        <v>1.06</v>
      </c>
      <c r="F103" s="24">
        <f>VLOOKUP($A103,'2021-22 Salary &amp; Benefits'!$A:$I,4,)</f>
        <v>1.06</v>
      </c>
      <c r="G103" s="39">
        <f>VLOOKUP(A103,'CEDARS District FRPL'!$A:$C,3,)</f>
        <v>0.18559999999999999</v>
      </c>
      <c r="H103" s="30">
        <f t="shared" si="21"/>
        <v>1808.96</v>
      </c>
      <c r="I103" s="45">
        <f t="shared" si="23"/>
        <v>335.742976</v>
      </c>
      <c r="J103" s="29">
        <v>15</v>
      </c>
      <c r="K103" s="31">
        <f t="shared" si="24"/>
        <v>22.382865066666668</v>
      </c>
      <c r="L103" s="29">
        <v>2.3975</v>
      </c>
      <c r="M103" s="29">
        <v>36</v>
      </c>
      <c r="N103" s="32">
        <f t="shared" si="25"/>
        <v>1931.8650839040001</v>
      </c>
      <c r="O103" s="44">
        <f t="shared" si="26"/>
        <v>2.1465167598933337</v>
      </c>
      <c r="P103" s="25">
        <f>VLOOKUP(A103,'2021-22 Salary &amp; Benefits'!$A:$I,5,)</f>
        <v>67585</v>
      </c>
      <c r="Q103" s="25">
        <f>VLOOKUP(A103,'2021-22 Salary &amp; Benefits'!$A:$I,6,FALSE)</f>
        <v>68937</v>
      </c>
      <c r="R103" s="26">
        <f t="shared" si="27"/>
        <v>153776.67533043443</v>
      </c>
      <c r="S103" s="26">
        <f t="shared" si="28"/>
        <v>3076.2160989383119</v>
      </c>
      <c r="T103" s="26">
        <f>'2021-22 Salary &amp; Benefits'!G$6</f>
        <v>11848.32</v>
      </c>
      <c r="U103" s="28">
        <f>'2021-22 Salary &amp; Benefits'!H$6</f>
        <v>0.2271</v>
      </c>
      <c r="V103" s="28">
        <f>'2021-22 Salary &amp; Benefits'!I$6</f>
        <v>0.22070000000000001</v>
      </c>
      <c r="W103" s="26">
        <f t="shared" si="29"/>
        <v>61034.221317156727</v>
      </c>
      <c r="X103" s="26">
        <f t="shared" si="22"/>
        <v>2614.2148571562125</v>
      </c>
      <c r="Y103" s="26">
        <f t="shared" si="30"/>
        <v>576.95721897437613</v>
      </c>
      <c r="Z103" s="26">
        <f t="shared" si="31"/>
        <v>3191.1720761305887</v>
      </c>
      <c r="AA103" s="26">
        <f t="shared" si="32"/>
        <v>221078.28482266003</v>
      </c>
    </row>
    <row r="104" spans="1:27">
      <c r="A104" s="165" t="s">
        <v>2431</v>
      </c>
      <c r="B104" s="3" t="s">
        <v>1229</v>
      </c>
      <c r="C104" s="104">
        <f>IF(A104=Summary!$B$9,Summary!$F$9,0)</f>
        <v>0</v>
      </c>
      <c r="D104" s="174">
        <f>VLOOKUP(A104,AAFTE!$A:$AA,3,0)</f>
        <v>293.2</v>
      </c>
      <c r="E104" s="24">
        <f>VLOOKUP($A104,'2021-22 Salary &amp; Benefits'!$A:$I,3,)</f>
        <v>1</v>
      </c>
      <c r="F104" s="24">
        <f>VLOOKUP($A104,'2021-22 Salary &amp; Benefits'!$A:$I,4,)</f>
        <v>1</v>
      </c>
      <c r="G104" s="39">
        <f>VLOOKUP(A104,'CEDARS District FRPL'!$A:$C,3,)</f>
        <v>0.73370000000000002</v>
      </c>
      <c r="H104" s="30">
        <f t="shared" si="21"/>
        <v>293.2</v>
      </c>
      <c r="I104" s="45">
        <f t="shared" si="23"/>
        <v>215.12083999999999</v>
      </c>
      <c r="J104" s="29">
        <v>15</v>
      </c>
      <c r="K104" s="31">
        <f t="shared" si="24"/>
        <v>14.341389333333332</v>
      </c>
      <c r="L104" s="29">
        <v>2.3975</v>
      </c>
      <c r="M104" s="29">
        <v>36</v>
      </c>
      <c r="N104" s="32">
        <f t="shared" si="25"/>
        <v>1237.8053133599999</v>
      </c>
      <c r="O104" s="44">
        <f t="shared" si="26"/>
        <v>1.3753392370666666</v>
      </c>
      <c r="P104" s="25">
        <f>VLOOKUP(A104,'2021-22 Salary &amp; Benefits'!$A:$I,5,)</f>
        <v>67585</v>
      </c>
      <c r="Q104" s="25">
        <f>VLOOKUP(A104,'2021-22 Salary &amp; Benefits'!$A:$I,6,FALSE)</f>
        <v>68937</v>
      </c>
      <c r="R104" s="26">
        <f t="shared" si="27"/>
        <v>92952.302337150657</v>
      </c>
      <c r="S104" s="26">
        <f t="shared" si="28"/>
        <v>1859.4586485141335</v>
      </c>
      <c r="T104" s="26">
        <f>'2021-22 Salary &amp; Benefits'!G$6</f>
        <v>11848.32</v>
      </c>
      <c r="U104" s="28">
        <f>'2021-22 Salary &amp; Benefits'!H$6</f>
        <v>0.2271</v>
      </c>
      <c r="V104" s="28">
        <f>'2021-22 Salary &amp; Benefits'!I$6</f>
        <v>0.22070000000000001</v>
      </c>
      <c r="W104" s="26">
        <f t="shared" si="29"/>
        <v>37815.309773815708</v>
      </c>
      <c r="X104" s="26">
        <f t="shared" si="22"/>
        <v>1580.1960164277464</v>
      </c>
      <c r="Y104" s="26">
        <f t="shared" si="30"/>
        <v>348.74926082560364</v>
      </c>
      <c r="Z104" s="26">
        <f t="shared" si="31"/>
        <v>1928.94527725335</v>
      </c>
      <c r="AA104" s="26">
        <f t="shared" si="32"/>
        <v>134556.01603673384</v>
      </c>
    </row>
    <row r="105" spans="1:27">
      <c r="A105" s="165" t="s">
        <v>2339</v>
      </c>
      <c r="B105" s="3" t="s">
        <v>477</v>
      </c>
      <c r="C105" s="104">
        <f>IF(A105=Summary!$B$9,Summary!$F$9,0)</f>
        <v>0</v>
      </c>
      <c r="D105" s="174">
        <f>VLOOKUP(A105,AAFTE!$A:$AA,3,0)</f>
        <v>1588.31</v>
      </c>
      <c r="E105" s="24">
        <f>VLOOKUP($A105,'2021-22 Salary &amp; Benefits'!$A:$I,3,)</f>
        <v>1</v>
      </c>
      <c r="F105" s="24">
        <f>VLOOKUP($A105,'2021-22 Salary &amp; Benefits'!$A:$I,4,)</f>
        <v>1</v>
      </c>
      <c r="G105" s="39">
        <f>VLOOKUP(A105,'CEDARS District FRPL'!$A:$C,3,)</f>
        <v>0.68440000000000001</v>
      </c>
      <c r="H105" s="30">
        <f t="shared" si="21"/>
        <v>1588.31</v>
      </c>
      <c r="I105" s="45">
        <f t="shared" si="23"/>
        <v>1087.039364</v>
      </c>
      <c r="J105" s="29">
        <v>15</v>
      </c>
      <c r="K105" s="31">
        <f t="shared" si="24"/>
        <v>72.469290933333326</v>
      </c>
      <c r="L105" s="29">
        <v>2.3975</v>
      </c>
      <c r="M105" s="29">
        <v>36</v>
      </c>
      <c r="N105" s="32">
        <f t="shared" si="25"/>
        <v>6254.8245004559994</v>
      </c>
      <c r="O105" s="44">
        <f t="shared" si="26"/>
        <v>6.9498050005066663</v>
      </c>
      <c r="P105" s="25">
        <f>VLOOKUP(A105,'2021-22 Salary &amp; Benefits'!$A:$I,5,)</f>
        <v>67585</v>
      </c>
      <c r="Q105" s="25">
        <f>VLOOKUP(A105,'2021-22 Salary &amp; Benefits'!$A:$I,6,FALSE)</f>
        <v>68937</v>
      </c>
      <c r="R105" s="26">
        <f t="shared" si="27"/>
        <v>469702.57095924305</v>
      </c>
      <c r="S105" s="26">
        <f t="shared" si="28"/>
        <v>9396.1363606849918</v>
      </c>
      <c r="T105" s="26">
        <f>'2021-22 Salary &amp; Benefits'!G$6</f>
        <v>11848.32</v>
      </c>
      <c r="U105" s="28">
        <f>'2021-22 Salary &amp; Benefits'!H$6</f>
        <v>0.2271</v>
      </c>
      <c r="V105" s="28">
        <f>'2021-22 Salary &amp; Benefits'!I$6</f>
        <v>0.22070000000000001</v>
      </c>
      <c r="W105" s="26">
        <f t="shared" si="29"/>
        <v>191086.69474325041</v>
      </c>
      <c r="X105" s="26">
        <f t="shared" si="22"/>
        <v>7984.9784553321351</v>
      </c>
      <c r="Y105" s="26">
        <f t="shared" si="30"/>
        <v>1762.2847450918023</v>
      </c>
      <c r="Z105" s="26">
        <f t="shared" si="31"/>
        <v>9747.2632004239367</v>
      </c>
      <c r="AA105" s="26">
        <f t="shared" si="32"/>
        <v>679932.66526360239</v>
      </c>
    </row>
    <row r="106" spans="1:27">
      <c r="A106" s="165" t="s">
        <v>2733</v>
      </c>
      <c r="B106" s="110" t="s">
        <v>3230</v>
      </c>
      <c r="C106" s="104">
        <f>IF(A106=Summary!$B$9,Summary!$F$9,0)</f>
        <v>0</v>
      </c>
      <c r="D106" s="174">
        <f>VLOOKUP(A106,AAFTE!$A:$AA,3,0)</f>
        <v>407.6</v>
      </c>
      <c r="E106" s="24">
        <f>VLOOKUP($A106,'2021-22 Salary &amp; Benefits'!$A:$I,3,)</f>
        <v>1.18</v>
      </c>
      <c r="F106" s="24">
        <f>VLOOKUP($A106,'2021-22 Salary &amp; Benefits'!$A:$I,4,)</f>
        <v>1.18</v>
      </c>
      <c r="G106" s="39">
        <f>VLOOKUP(A106,'CEDARS District FRPL'!$A:$C,3,)</f>
        <v>0.63260000000000005</v>
      </c>
      <c r="H106" s="30">
        <f t="shared" si="21"/>
        <v>407.6</v>
      </c>
      <c r="I106" s="45">
        <f t="shared" si="23"/>
        <v>257.84776000000005</v>
      </c>
      <c r="J106" s="29">
        <v>15</v>
      </c>
      <c r="K106" s="31">
        <f t="shared" si="24"/>
        <v>17.189850666666668</v>
      </c>
      <c r="L106" s="29">
        <v>2.3975</v>
      </c>
      <c r="M106" s="29">
        <v>36</v>
      </c>
      <c r="N106" s="32">
        <f t="shared" si="25"/>
        <v>1483.6560110400001</v>
      </c>
      <c r="O106" s="44">
        <f t="shared" si="26"/>
        <v>1.6485066789333334</v>
      </c>
      <c r="P106" s="25">
        <f>VLOOKUP(A106,'2021-22 Salary &amp; Benefits'!$A:$I,5,)</f>
        <v>67585</v>
      </c>
      <c r="Q106" s="25">
        <f>VLOOKUP(A106,'2021-22 Salary &amp; Benefits'!$A:$I,6,FALSE)</f>
        <v>68937</v>
      </c>
      <c r="R106" s="26">
        <f t="shared" si="27"/>
        <v>131468.90219693701</v>
      </c>
      <c r="S106" s="26">
        <f t="shared" si="28"/>
        <v>2629.9616153030656</v>
      </c>
      <c r="T106" s="26">
        <f>'2021-22 Salary &amp; Benefits'!G$6</f>
        <v>11848.32</v>
      </c>
      <c r="U106" s="28">
        <f>'2021-22 Salary &amp; Benefits'!H$6</f>
        <v>0.2271</v>
      </c>
      <c r="V106" s="28">
        <f>'2021-22 Salary &amp; Benefits'!I$6</f>
        <v>0.22070000000000001</v>
      </c>
      <c r="W106" s="26">
        <f t="shared" si="29"/>
        <v>49969.054871561173</v>
      </c>
      <c r="X106" s="26">
        <f t="shared" si="22"/>
        <v>2234.9810635373342</v>
      </c>
      <c r="Y106" s="26">
        <f t="shared" si="30"/>
        <v>493.2603207226897</v>
      </c>
      <c r="Z106" s="26">
        <f t="shared" si="31"/>
        <v>2728.241384260024</v>
      </c>
      <c r="AA106" s="26">
        <f t="shared" si="32"/>
        <v>186796.16006806129</v>
      </c>
    </row>
    <row r="107" spans="1:27">
      <c r="A107" s="165" t="s">
        <v>3194</v>
      </c>
      <c r="B107" s="110" t="s">
        <v>3232</v>
      </c>
      <c r="C107" s="104">
        <f>IF(A107=Summary!$B$9,Summary!$F$9,0)</f>
        <v>0</v>
      </c>
      <c r="D107" s="174">
        <f>VLOOKUP(A107,AAFTE!$A:$AA,3,0)</f>
        <v>122</v>
      </c>
      <c r="E107" s="24">
        <f>VLOOKUP($A107,'2021-22 Salary &amp; Benefits'!$A:$I,3,)</f>
        <v>1.18</v>
      </c>
      <c r="F107" s="24">
        <f>VLOOKUP($A107,'2021-22 Salary &amp; Benefits'!$A:$I,4,)</f>
        <v>1.18</v>
      </c>
      <c r="G107" s="39">
        <f>VLOOKUP(A107,'CEDARS District FRPL'!$A:$C,3,)</f>
        <v>0.40629999999999999</v>
      </c>
      <c r="H107" s="30">
        <f t="shared" si="21"/>
        <v>122</v>
      </c>
      <c r="I107" s="45">
        <f t="shared" si="23"/>
        <v>49.568599999999996</v>
      </c>
      <c r="J107" s="29">
        <v>15</v>
      </c>
      <c r="K107" s="31">
        <f t="shared" si="24"/>
        <v>3.3045733333333329</v>
      </c>
      <c r="L107" s="29">
        <v>2.3975</v>
      </c>
      <c r="M107" s="29">
        <v>36</v>
      </c>
      <c r="N107" s="32">
        <f t="shared" si="25"/>
        <v>285.21772439999995</v>
      </c>
      <c r="O107" s="44">
        <f t="shared" si="26"/>
        <v>0.31690858266666661</v>
      </c>
      <c r="P107" s="25">
        <f>VLOOKUP(A107,'2021-22 Salary &amp; Benefits'!$A:$I,5,)</f>
        <v>67585</v>
      </c>
      <c r="Q107" s="25">
        <f>VLOOKUP(A107,'2021-22 Salary &amp; Benefits'!$A:$I,6,FALSE)</f>
        <v>68937</v>
      </c>
      <c r="R107" s="26">
        <f t="shared" si="27"/>
        <v>25273.554540241461</v>
      </c>
      <c r="S107" s="26">
        <f t="shared" si="28"/>
        <v>505.58327644308883</v>
      </c>
      <c r="T107" s="26">
        <f>'2021-22 Salary &amp; Benefits'!G$6</f>
        <v>11848.32</v>
      </c>
      <c r="U107" s="28">
        <f>'2021-22 Salary &amp; Benefits'!H$6</f>
        <v>0.2271</v>
      </c>
      <c r="V107" s="28">
        <f>'2021-22 Salary &amp; Benefits'!I$6</f>
        <v>0.22070000000000001</v>
      </c>
      <c r="W107" s="26">
        <f t="shared" si="29"/>
        <v>9606.0407633809446</v>
      </c>
      <c r="X107" s="26">
        <f t="shared" si="22"/>
        <v>429.65229694474249</v>
      </c>
      <c r="Y107" s="26">
        <f t="shared" si="30"/>
        <v>94.824261935704669</v>
      </c>
      <c r="Z107" s="26">
        <f t="shared" si="31"/>
        <v>524.4765588804471</v>
      </c>
      <c r="AA107" s="26">
        <f t="shared" si="32"/>
        <v>35909.655138945942</v>
      </c>
    </row>
    <row r="108" spans="1:27">
      <c r="A108" s="166" t="s">
        <v>3311</v>
      </c>
      <c r="B108" s="63" t="s">
        <v>3391</v>
      </c>
      <c r="C108" s="104">
        <f>IF(A108=Summary!$B$9,Summary!$F$9,0)</f>
        <v>0</v>
      </c>
      <c r="D108" s="174">
        <f>VLOOKUP(A108,AAFTE!$A:$AA,3,0)</f>
        <v>252</v>
      </c>
      <c r="E108" s="24">
        <f>VLOOKUP($A108,'2021-22 Salary &amp; Benefits'!$A:$I,3,)</f>
        <v>1.1200000000000001</v>
      </c>
      <c r="F108" s="24">
        <f>VLOOKUP($A108,'2021-22 Salary &amp; Benefits'!$A:$I,4,)</f>
        <v>1.1200000000000001</v>
      </c>
      <c r="G108" s="39">
        <f>VLOOKUP(A108,'CEDARS District FRPL'!$A:$C,3,)</f>
        <v>0.57509999999999994</v>
      </c>
      <c r="H108" s="30">
        <f t="shared" si="21"/>
        <v>252</v>
      </c>
      <c r="I108" s="45">
        <f t="shared" si="23"/>
        <v>144.92519999999999</v>
      </c>
      <c r="J108" s="29">
        <v>15</v>
      </c>
      <c r="K108" s="31">
        <f t="shared" si="24"/>
        <v>9.6616799999999987</v>
      </c>
      <c r="L108" s="29">
        <v>2.3975</v>
      </c>
      <c r="M108" s="29">
        <v>36</v>
      </c>
      <c r="N108" s="32">
        <f t="shared" si="25"/>
        <v>833.89960079999992</v>
      </c>
      <c r="O108" s="44">
        <f t="shared" si="26"/>
        <v>0.92655511199999996</v>
      </c>
      <c r="P108" s="25">
        <f>VLOOKUP(A108,'2021-22 Salary &amp; Benefits'!$A:$I,5,)</f>
        <v>67585</v>
      </c>
      <c r="Q108" s="25">
        <f>VLOOKUP(A108,'2021-22 Salary &amp; Benefits'!$A:$I,6,FALSE)</f>
        <v>68937</v>
      </c>
      <c r="R108" s="26">
        <f t="shared" si="27"/>
        <v>70135.774513862401</v>
      </c>
      <c r="S108" s="26">
        <f t="shared" si="28"/>
        <v>1403.0268127948802</v>
      </c>
      <c r="T108" s="26">
        <f>'2021-22 Salary &amp; Benefits'!G$6</f>
        <v>11848.32</v>
      </c>
      <c r="U108" s="28">
        <f>'2021-22 Salary &amp; Benefits'!H$6</f>
        <v>0.2271</v>
      </c>
      <c r="V108" s="28">
        <f>'2021-22 Salary &amp; Benefits'!I$6</f>
        <v>0.22070000000000001</v>
      </c>
      <c r="W108" s="26">
        <f t="shared" si="29"/>
        <v>27215.603874293818</v>
      </c>
      <c r="X108" s="26">
        <f t="shared" si="22"/>
        <v>1192.3133554442879</v>
      </c>
      <c r="Y108" s="26">
        <f t="shared" si="30"/>
        <v>263.14355754655435</v>
      </c>
      <c r="Z108" s="26">
        <f t="shared" si="31"/>
        <v>1455.4569129908423</v>
      </c>
      <c r="AA108" s="26">
        <f t="shared" si="32"/>
        <v>100209.86211394194</v>
      </c>
    </row>
    <row r="109" spans="1:27">
      <c r="A109" s="34" t="s">
        <v>2321</v>
      </c>
      <c r="B109" s="34" t="s">
        <v>366</v>
      </c>
      <c r="C109" s="104">
        <f>IF(A109=Summary!$B$9,Summary!$F$9,0)</f>
        <v>0</v>
      </c>
      <c r="D109" s="174">
        <f>VLOOKUP(A109,AAFTE!$A:$AA,3,0)</f>
        <v>219.15</v>
      </c>
      <c r="E109" s="24">
        <f>VLOOKUP($A109,'2021-22 Salary &amp; Benefits'!$A:$I,3,)</f>
        <v>1</v>
      </c>
      <c r="F109" s="24">
        <f>VLOOKUP($A109,'2021-22 Salary &amp; Benefits'!$A:$I,4,)</f>
        <v>1</v>
      </c>
      <c r="G109" s="39">
        <f>VLOOKUP(A109,'CEDARS District FRPL'!$A:$C,3,)</f>
        <v>0.82379999999999998</v>
      </c>
      <c r="H109" s="30">
        <f>IF(C109&gt;0,C109,D109)</f>
        <v>219.15</v>
      </c>
      <c r="I109" s="45">
        <f>H109*G109</f>
        <v>180.53577000000001</v>
      </c>
      <c r="J109" s="29">
        <v>15</v>
      </c>
      <c r="K109" s="31">
        <f>I109/J109</f>
        <v>12.035718000000001</v>
      </c>
      <c r="L109" s="29">
        <v>2.3975</v>
      </c>
      <c r="M109" s="29">
        <v>36</v>
      </c>
      <c r="N109" s="32">
        <f>K109*L109*M109</f>
        <v>1038.8028205800001</v>
      </c>
      <c r="O109" s="44">
        <f>N109/900</f>
        <v>1.1542253562000002</v>
      </c>
      <c r="P109" s="25">
        <f>VLOOKUP(A109,'2021-22 Salary &amp; Benefits'!$A:$I,5,)</f>
        <v>67585</v>
      </c>
      <c r="Q109" s="25">
        <f>VLOOKUP(A109,'2021-22 Salary &amp; Benefits'!$A:$I,6,FALSE)</f>
        <v>68937</v>
      </c>
      <c r="R109" s="26">
        <f>$E109*$P109*$O109</f>
        <v>78008.32069877701</v>
      </c>
      <c r="S109" s="26">
        <f>($Q109*$F109*$O109-$R109)</f>
        <v>1560.5126815824042</v>
      </c>
      <c r="T109" s="26">
        <f>'2021-22 Salary &amp; Benefits'!G$6</f>
        <v>11848.32</v>
      </c>
      <c r="U109" s="28">
        <f>'2021-22 Salary &amp; Benefits'!H$6</f>
        <v>0.2271</v>
      </c>
      <c r="V109" s="28">
        <f>'2021-22 Salary &amp; Benefits'!I$6</f>
        <v>0.22070000000000001</v>
      </c>
      <c r="W109" s="26">
        <f>R109*U109+S109*V109+O109*T109</f>
        <v>31735.726151889081</v>
      </c>
      <c r="X109" s="26">
        <f>($Q109*$F109*$O109/180*3)</f>
        <v>1326.1472230059903</v>
      </c>
      <c r="Y109" s="26">
        <f>X109*V109</f>
        <v>292.6806921174221</v>
      </c>
      <c r="Z109" s="26">
        <f>SUM(X109:Y109)</f>
        <v>1618.8279151234124</v>
      </c>
      <c r="AA109" s="26">
        <f>SUM(W109,R109:S109,Z109)</f>
        <v>112923.3874473719</v>
      </c>
    </row>
    <row r="110" spans="1:27">
      <c r="A110" s="165" t="s">
        <v>2489</v>
      </c>
      <c r="B110" s="3" t="s">
        <v>1716</v>
      </c>
      <c r="C110" s="104">
        <f>IF(A110=Summary!$B$9,Summary!$F$9,0)</f>
        <v>0</v>
      </c>
      <c r="D110" s="174">
        <f>VLOOKUP(A110,AAFTE!$A:$AA,3,0)</f>
        <v>24.28</v>
      </c>
      <c r="E110" s="24">
        <f>VLOOKUP($A110,'2021-22 Salary &amp; Benefits'!$A:$I,3,)</f>
        <v>1.1200000000000001</v>
      </c>
      <c r="F110" s="24">
        <f>VLOOKUP($A110,'2021-22 Salary &amp; Benefits'!$A:$I,4,)</f>
        <v>1.1200000000000001</v>
      </c>
      <c r="G110" s="39">
        <f>VLOOKUP(A110,'CEDARS District FRPL'!$A:$C,3,)</f>
        <v>0.35709999999999997</v>
      </c>
      <c r="H110" s="30">
        <f t="shared" si="21"/>
        <v>24.28</v>
      </c>
      <c r="I110" s="45">
        <f t="shared" si="23"/>
        <v>8.6703879999999991</v>
      </c>
      <c r="J110" s="29">
        <v>15</v>
      </c>
      <c r="K110" s="31">
        <f t="shared" si="24"/>
        <v>0.57802586666666655</v>
      </c>
      <c r="L110" s="29">
        <v>2.3975</v>
      </c>
      <c r="M110" s="29">
        <v>36</v>
      </c>
      <c r="N110" s="32">
        <f t="shared" si="25"/>
        <v>49.889412551999996</v>
      </c>
      <c r="O110" s="44">
        <f t="shared" si="26"/>
        <v>5.5432680613333327E-2</v>
      </c>
      <c r="P110" s="25">
        <f>VLOOKUP(A110,'2021-22 Salary &amp; Benefits'!$A:$I,5,)</f>
        <v>67585</v>
      </c>
      <c r="Q110" s="25">
        <f>VLOOKUP(A110,'2021-22 Salary &amp; Benefits'!$A:$I,6,FALSE)</f>
        <v>68937</v>
      </c>
      <c r="R110" s="26">
        <f t="shared" si="27"/>
        <v>4195.9878455623893</v>
      </c>
      <c r="S110" s="26">
        <f t="shared" si="28"/>
        <v>83.938382291933522</v>
      </c>
      <c r="T110" s="26">
        <f>'2021-22 Salary &amp; Benefits'!G$6</f>
        <v>11848.32</v>
      </c>
      <c r="U110" s="28">
        <f>'2021-22 Salary &amp; Benefits'!H$6</f>
        <v>0.2271</v>
      </c>
      <c r="V110" s="28">
        <f>'2021-22 Salary &amp; Benefits'!I$6</f>
        <v>0.22070000000000001</v>
      </c>
      <c r="W110" s="26">
        <f t="shared" si="29"/>
        <v>1628.2181790636178</v>
      </c>
      <c r="X110" s="26">
        <f t="shared" si="22"/>
        <v>71.332103797572046</v>
      </c>
      <c r="Y110" s="26">
        <f t="shared" si="30"/>
        <v>15.742995308124151</v>
      </c>
      <c r="Z110" s="26">
        <f t="shared" si="31"/>
        <v>87.075099105696196</v>
      </c>
      <c r="AA110" s="26">
        <f t="shared" si="32"/>
        <v>5995.2195060236372</v>
      </c>
    </row>
    <row r="111" spans="1:27">
      <c r="A111" s="165" t="s">
        <v>2605</v>
      </c>
      <c r="B111" s="3" t="s">
        <v>3306</v>
      </c>
      <c r="C111" s="104">
        <f>IF(A111=Summary!$B$9,Summary!$F$9,0)</f>
        <v>0</v>
      </c>
      <c r="D111" s="174">
        <f>VLOOKUP(A111,AAFTE!$A:$AA,3,0)</f>
        <v>55.62</v>
      </c>
      <c r="E111" s="24">
        <f>VLOOKUP($A111,'2021-22 Salary &amp; Benefits'!$A:$I,3,)</f>
        <v>1</v>
      </c>
      <c r="F111" s="24">
        <f>VLOOKUP($A111,'2021-22 Salary &amp; Benefits'!$A:$I,4,)</f>
        <v>1</v>
      </c>
      <c r="G111" s="39">
        <f>VLOOKUP(A111,'CEDARS District FRPL'!$A:$C,3,)</f>
        <v>0.39219999999999999</v>
      </c>
      <c r="H111" s="30">
        <f t="shared" si="21"/>
        <v>55.62</v>
      </c>
      <c r="I111" s="45">
        <f t="shared" si="23"/>
        <v>21.814163999999998</v>
      </c>
      <c r="J111" s="29">
        <v>15</v>
      </c>
      <c r="K111" s="31">
        <f t="shared" si="24"/>
        <v>1.4542775999999999</v>
      </c>
      <c r="L111" s="29">
        <v>2.3975</v>
      </c>
      <c r="M111" s="29">
        <v>36</v>
      </c>
      <c r="N111" s="32">
        <f t="shared" si="25"/>
        <v>125.518699656</v>
      </c>
      <c r="O111" s="44">
        <f t="shared" si="26"/>
        <v>0.13946522183999999</v>
      </c>
      <c r="P111" s="25">
        <f>VLOOKUP(A111,'2021-22 Salary &amp; Benefits'!$A:$I,5,)</f>
        <v>67585</v>
      </c>
      <c r="Q111" s="25">
        <f>VLOOKUP(A111,'2021-22 Salary &amp; Benefits'!$A:$I,6,FALSE)</f>
        <v>68937</v>
      </c>
      <c r="R111" s="26">
        <f t="shared" si="27"/>
        <v>9425.7570180563998</v>
      </c>
      <c r="S111" s="26">
        <f t="shared" si="28"/>
        <v>188.55697992768</v>
      </c>
      <c r="T111" s="26">
        <f>'2021-22 Salary &amp; Benefits'!G$6</f>
        <v>11848.32</v>
      </c>
      <c r="U111" s="28">
        <f>'2021-22 Salary &amp; Benefits'!H$6</f>
        <v>0.2271</v>
      </c>
      <c r="V111" s="28">
        <f>'2021-22 Salary &amp; Benefits'!I$6</f>
        <v>0.22070000000000001</v>
      </c>
      <c r="W111" s="26">
        <f t="shared" si="29"/>
        <v>3834.632521501956</v>
      </c>
      <c r="X111" s="26">
        <f t="shared" si="22"/>
        <v>160.23856663306799</v>
      </c>
      <c r="Y111" s="26">
        <f t="shared" si="30"/>
        <v>35.364651655918109</v>
      </c>
      <c r="Z111" s="26">
        <f t="shared" si="31"/>
        <v>195.60321828898611</v>
      </c>
      <c r="AA111" s="26">
        <f t="shared" si="32"/>
        <v>13644.549737775023</v>
      </c>
    </row>
    <row r="112" spans="1:27">
      <c r="A112" s="165" t="s">
        <v>2373</v>
      </c>
      <c r="B112" s="3" t="s">
        <v>849</v>
      </c>
      <c r="C112" s="104">
        <f>IF(A112=Summary!$B$9,Summary!$F$9,0)</f>
        <v>0</v>
      </c>
      <c r="D112" s="174">
        <f>VLOOKUP(A112,AAFTE!$A:$AA,3,0)</f>
        <v>19817.810000000001</v>
      </c>
      <c r="E112" s="24">
        <f>VLOOKUP($A112,'2021-22 Salary &amp; Benefits'!$A:$I,3,)</f>
        <v>1.18</v>
      </c>
      <c r="F112" s="24">
        <f>VLOOKUP($A112,'2021-22 Salary &amp; Benefits'!$A:$I,4,)</f>
        <v>1.18</v>
      </c>
      <c r="G112" s="39">
        <f>VLOOKUP(A112,'CEDARS District FRPL'!$A:$C,3,)</f>
        <v>8.5999999999999993E-2</v>
      </c>
      <c r="H112" s="30">
        <f t="shared" si="21"/>
        <v>19817.810000000001</v>
      </c>
      <c r="I112" s="45">
        <f t="shared" si="23"/>
        <v>1704.3316600000001</v>
      </c>
      <c r="J112" s="29">
        <v>15</v>
      </c>
      <c r="K112" s="31">
        <f t="shared" si="24"/>
        <v>113.62211066666667</v>
      </c>
      <c r="L112" s="29">
        <v>2.3975</v>
      </c>
      <c r="M112" s="29">
        <v>36</v>
      </c>
      <c r="N112" s="32">
        <f t="shared" si="25"/>
        <v>9806.7243716400008</v>
      </c>
      <c r="O112" s="44">
        <f t="shared" si="26"/>
        <v>10.896360412933333</v>
      </c>
      <c r="P112" s="25">
        <f>VLOOKUP(A112,'2021-22 Salary &amp; Benefits'!$A:$I,5,)</f>
        <v>67585</v>
      </c>
      <c r="Q112" s="25">
        <f>VLOOKUP(A112,'2021-22 Salary &amp; Benefits'!$A:$I,6,FALSE)</f>
        <v>68937</v>
      </c>
      <c r="R112" s="26">
        <f t="shared" si="27"/>
        <v>868988.01183955721</v>
      </c>
      <c r="S112" s="26">
        <f t="shared" si="28"/>
        <v>17383.617548377253</v>
      </c>
      <c r="T112" s="26">
        <f>'2021-22 Salary &amp; Benefits'!G$6</f>
        <v>11848.32</v>
      </c>
      <c r="U112" s="28">
        <f>'2021-22 Salary &amp; Benefits'!H$6</f>
        <v>0.2271</v>
      </c>
      <c r="V112" s="28">
        <f>'2021-22 Salary &amp; Benefits'!I$6</f>
        <v>0.22070000000000001</v>
      </c>
      <c r="W112" s="26">
        <f t="shared" si="29"/>
        <v>330287.30688945658</v>
      </c>
      <c r="X112" s="26">
        <f t="shared" si="22"/>
        <v>14772.860489798908</v>
      </c>
      <c r="Y112" s="26">
        <f t="shared" si="30"/>
        <v>3260.370310098619</v>
      </c>
      <c r="Z112" s="26">
        <f t="shared" si="31"/>
        <v>18033.230799897527</v>
      </c>
      <c r="AA112" s="26">
        <f t="shared" si="32"/>
        <v>1234692.1670772885</v>
      </c>
    </row>
    <row r="113" spans="1:27">
      <c r="A113" s="165" t="s">
        <v>2326</v>
      </c>
      <c r="B113" s="3" t="s">
        <v>406</v>
      </c>
      <c r="C113" s="104">
        <f>IF(A113=Summary!$B$9,Summary!$F$9,0)</f>
        <v>0</v>
      </c>
      <c r="D113" s="174">
        <f>VLOOKUP(A113,AAFTE!$A:$AA,3,0)</f>
        <v>38.5</v>
      </c>
      <c r="E113" s="24">
        <f>VLOOKUP($A113,'2021-22 Salary &amp; Benefits'!$A:$I,3,)</f>
        <v>1</v>
      </c>
      <c r="F113" s="24">
        <f>VLOOKUP($A113,'2021-22 Salary &amp; Benefits'!$A:$I,4,)</f>
        <v>1.04</v>
      </c>
      <c r="G113" s="39">
        <f>VLOOKUP(A113,'CEDARS District FRPL'!$A:$C,3,)</f>
        <v>0.68179999999999996</v>
      </c>
      <c r="H113" s="30">
        <f t="shared" si="21"/>
        <v>38.5</v>
      </c>
      <c r="I113" s="45">
        <f t="shared" si="23"/>
        <v>26.249299999999998</v>
      </c>
      <c r="J113" s="29">
        <v>15</v>
      </c>
      <c r="K113" s="31">
        <f t="shared" si="24"/>
        <v>1.7499533333333332</v>
      </c>
      <c r="L113" s="29">
        <v>2.3975</v>
      </c>
      <c r="M113" s="29">
        <v>36</v>
      </c>
      <c r="N113" s="32">
        <f t="shared" si="25"/>
        <v>151.0384722</v>
      </c>
      <c r="O113" s="44">
        <f t="shared" si="26"/>
        <v>0.16782052466666667</v>
      </c>
      <c r="P113" s="25">
        <f>VLOOKUP(A113,'2021-22 Salary &amp; Benefits'!$A:$I,5,)</f>
        <v>67585</v>
      </c>
      <c r="Q113" s="25">
        <f>VLOOKUP(A113,'2021-22 Salary &amp; Benefits'!$A:$I,6,FALSE)</f>
        <v>68937</v>
      </c>
      <c r="R113" s="26">
        <f t="shared" si="27"/>
        <v>11342.150159596667</v>
      </c>
      <c r="S113" s="26">
        <f t="shared" si="28"/>
        <v>689.65508970717201</v>
      </c>
      <c r="T113" s="26">
        <f>'2021-22 Salary &amp; Benefits'!G$6</f>
        <v>11848.32</v>
      </c>
      <c r="U113" s="28">
        <f>'2021-22 Salary &amp; Benefits'!H$6</f>
        <v>0.2271</v>
      </c>
      <c r="V113" s="28">
        <f>'2021-22 Salary &amp; Benefits'!I$6</f>
        <v>0.22070000000000001</v>
      </c>
      <c r="W113" s="26">
        <f t="shared" si="29"/>
        <v>4716.400458361336</v>
      </c>
      <c r="X113" s="26">
        <f t="shared" si="22"/>
        <v>200.53008748839733</v>
      </c>
      <c r="Y113" s="26">
        <f t="shared" si="30"/>
        <v>44.256990308689289</v>
      </c>
      <c r="Z113" s="26">
        <f t="shared" si="31"/>
        <v>244.78707779708662</v>
      </c>
      <c r="AA113" s="26">
        <f t="shared" si="32"/>
        <v>16992.992785462262</v>
      </c>
    </row>
    <row r="114" spans="1:27">
      <c r="A114" s="165" t="s">
        <v>2309</v>
      </c>
      <c r="B114" s="3" t="s">
        <v>318</v>
      </c>
      <c r="C114" s="104">
        <f>IF(A114=Summary!$B$9,Summary!$F$9,0)</f>
        <v>0</v>
      </c>
      <c r="D114" s="174">
        <f>VLOOKUP(A114,AAFTE!$A:$AA,3,0)</f>
        <v>1020.29</v>
      </c>
      <c r="E114" s="24">
        <f>VLOOKUP($A114,'2021-22 Salary &amp; Benefits'!$A:$I,3,)</f>
        <v>1</v>
      </c>
      <c r="F114" s="24">
        <f>VLOOKUP($A114,'2021-22 Salary &amp; Benefits'!$A:$I,4,)</f>
        <v>1</v>
      </c>
      <c r="G114" s="39">
        <f>VLOOKUP(A114,'CEDARS District FRPL'!$A:$C,3,)</f>
        <v>0.31630000000000003</v>
      </c>
      <c r="H114" s="30">
        <f t="shared" si="21"/>
        <v>1020.29</v>
      </c>
      <c r="I114" s="45">
        <f t="shared" si="23"/>
        <v>322.71772700000002</v>
      </c>
      <c r="J114" s="29">
        <v>15</v>
      </c>
      <c r="K114" s="31">
        <f t="shared" si="24"/>
        <v>21.514515133333337</v>
      </c>
      <c r="L114" s="29">
        <v>2.3975</v>
      </c>
      <c r="M114" s="29">
        <v>36</v>
      </c>
      <c r="N114" s="32">
        <f t="shared" si="25"/>
        <v>1856.9178011580002</v>
      </c>
      <c r="O114" s="44">
        <f t="shared" si="26"/>
        <v>2.063242001286667</v>
      </c>
      <c r="P114" s="25">
        <f>VLOOKUP(A114,'2021-22 Salary &amp; Benefits'!$A:$I,5,)</f>
        <v>67585</v>
      </c>
      <c r="Q114" s="25">
        <f>VLOOKUP(A114,'2021-22 Salary &amp; Benefits'!$A:$I,6,FALSE)</f>
        <v>68937</v>
      </c>
      <c r="R114" s="26">
        <f t="shared" si="27"/>
        <v>139444.21065695939</v>
      </c>
      <c r="S114" s="26">
        <f t="shared" si="28"/>
        <v>2789.5031857395661</v>
      </c>
      <c r="T114" s="26">
        <f>'2021-22 Salary &amp; Benefits'!G$6</f>
        <v>11848.32</v>
      </c>
      <c r="U114" s="28">
        <f>'2021-22 Salary &amp; Benefits'!H$6</f>
        <v>0.2271</v>
      </c>
      <c r="V114" s="28">
        <f>'2021-22 Salary &amp; Benefits'!I$6</f>
        <v>0.22070000000000001</v>
      </c>
      <c r="W114" s="26">
        <f t="shared" si="29"/>
        <v>56729.375061973042</v>
      </c>
      <c r="X114" s="26">
        <f t="shared" si="22"/>
        <v>2370.5618973783162</v>
      </c>
      <c r="Y114" s="26">
        <f t="shared" si="30"/>
        <v>523.18301075139436</v>
      </c>
      <c r="Z114" s="26">
        <f t="shared" si="31"/>
        <v>2893.7449081297104</v>
      </c>
      <c r="AA114" s="26">
        <f t="shared" si="32"/>
        <v>201856.83381280172</v>
      </c>
    </row>
    <row r="115" spans="1:27">
      <c r="A115" s="165" t="s">
        <v>2318</v>
      </c>
      <c r="B115" s="3" t="s">
        <v>361</v>
      </c>
      <c r="C115" s="104">
        <f>IF(A115=Summary!$B$9,Summary!$F$9,0)</f>
        <v>0</v>
      </c>
      <c r="D115" s="174">
        <f>VLOOKUP(A115,AAFTE!$A:$AA,3,0)</f>
        <v>36.1</v>
      </c>
      <c r="E115" s="24">
        <f>VLOOKUP($A115,'2021-22 Salary &amp; Benefits'!$A:$I,3,)</f>
        <v>1</v>
      </c>
      <c r="F115" s="24">
        <f>VLOOKUP($A115,'2021-22 Salary &amp; Benefits'!$A:$I,4,)</f>
        <v>1</v>
      </c>
      <c r="G115" s="39">
        <f>VLOOKUP(A115,'CEDARS District FRPL'!$A:$C,3,)</f>
        <v>0.88570000000000004</v>
      </c>
      <c r="H115" s="30">
        <f t="shared" si="21"/>
        <v>36.1</v>
      </c>
      <c r="I115" s="45">
        <f t="shared" si="23"/>
        <v>31.973770000000002</v>
      </c>
      <c r="J115" s="29">
        <v>15</v>
      </c>
      <c r="K115" s="31">
        <f t="shared" si="24"/>
        <v>2.1315846666666669</v>
      </c>
      <c r="L115" s="29">
        <v>2.3975</v>
      </c>
      <c r="M115" s="29">
        <v>36</v>
      </c>
      <c r="N115" s="32">
        <f t="shared" si="25"/>
        <v>183.97707258</v>
      </c>
      <c r="O115" s="44">
        <f t="shared" si="26"/>
        <v>0.20441896953333333</v>
      </c>
      <c r="P115" s="25">
        <f>VLOOKUP(A115,'2021-22 Salary &amp; Benefits'!$A:$I,5,)</f>
        <v>67585</v>
      </c>
      <c r="Q115" s="25">
        <f>VLOOKUP(A115,'2021-22 Salary &amp; Benefits'!$A:$I,6,FALSE)</f>
        <v>68937</v>
      </c>
      <c r="R115" s="26">
        <f t="shared" si="27"/>
        <v>13815.656055910333</v>
      </c>
      <c r="S115" s="26">
        <f t="shared" si="28"/>
        <v>276.37444680906628</v>
      </c>
      <c r="T115" s="26">
        <f>'2021-22 Salary &amp; Benefits'!G$6</f>
        <v>11848.32</v>
      </c>
      <c r="U115" s="28">
        <f>'2021-22 Salary &amp; Benefits'!H$6</f>
        <v>0.2271</v>
      </c>
      <c r="V115" s="28">
        <f>'2021-22 Salary &amp; Benefits'!I$6</f>
        <v>0.22070000000000001</v>
      </c>
      <c r="W115" s="26">
        <f t="shared" si="29"/>
        <v>5620.5526958091814</v>
      </c>
      <c r="X115" s="26">
        <f t="shared" si="22"/>
        <v>234.86717504532331</v>
      </c>
      <c r="Y115" s="26">
        <f t="shared" si="30"/>
        <v>51.835185532502855</v>
      </c>
      <c r="Z115" s="26">
        <f t="shared" si="31"/>
        <v>286.70236057782614</v>
      </c>
      <c r="AA115" s="26">
        <f t="shared" si="32"/>
        <v>19999.285559106407</v>
      </c>
    </row>
    <row r="116" spans="1:27">
      <c r="A116" s="165" t="s">
        <v>2311</v>
      </c>
      <c r="B116" s="3" t="s">
        <v>326</v>
      </c>
      <c r="C116" s="104">
        <f>IF(A116=Summary!$B$9,Summary!$F$9,0)</f>
        <v>0</v>
      </c>
      <c r="D116" s="174">
        <f>VLOOKUP(A116,AAFTE!$A:$AA,3,0)</f>
        <v>4747.1499999999996</v>
      </c>
      <c r="E116" s="24">
        <f>VLOOKUP($A116,'2021-22 Salary &amp; Benefits'!$A:$I,3,)</f>
        <v>1</v>
      </c>
      <c r="F116" s="24">
        <f>VLOOKUP($A116,'2021-22 Salary &amp; Benefits'!$A:$I,4,)</f>
        <v>1</v>
      </c>
      <c r="G116" s="39">
        <f>VLOOKUP(A116,'CEDARS District FRPL'!$A:$C,3,)</f>
        <v>0.60509999999999997</v>
      </c>
      <c r="H116" s="30">
        <f t="shared" si="21"/>
        <v>4747.1499999999996</v>
      </c>
      <c r="I116" s="45">
        <f t="shared" si="23"/>
        <v>2872.5004649999996</v>
      </c>
      <c r="J116" s="29">
        <v>15</v>
      </c>
      <c r="K116" s="31">
        <f t="shared" si="24"/>
        <v>191.50003099999998</v>
      </c>
      <c r="L116" s="29">
        <v>2.3975</v>
      </c>
      <c r="M116" s="29">
        <v>36</v>
      </c>
      <c r="N116" s="32">
        <f t="shared" si="25"/>
        <v>16528.367675609999</v>
      </c>
      <c r="O116" s="44">
        <f t="shared" si="26"/>
        <v>18.3648529729</v>
      </c>
      <c r="P116" s="25">
        <f>VLOOKUP(A116,'2021-22 Salary &amp; Benefits'!$A:$I,5,)</f>
        <v>67585</v>
      </c>
      <c r="Q116" s="25">
        <f>VLOOKUP(A116,'2021-22 Salary &amp; Benefits'!$A:$I,6,FALSE)</f>
        <v>68937</v>
      </c>
      <c r="R116" s="26">
        <f t="shared" si="27"/>
        <v>1241188.5881734465</v>
      </c>
      <c r="S116" s="26">
        <f t="shared" si="28"/>
        <v>24829.281219360884</v>
      </c>
      <c r="T116" s="26">
        <f>'2021-22 Salary &amp; Benefits'!G$6</f>
        <v>11848.32</v>
      </c>
      <c r="U116" s="28">
        <f>'2021-22 Salary &amp; Benefits'!H$6</f>
        <v>0.2271</v>
      </c>
      <c r="V116" s="28">
        <f>'2021-22 Salary &amp; Benefits'!I$6</f>
        <v>0.22070000000000001</v>
      </c>
      <c r="W116" s="26">
        <f t="shared" si="29"/>
        <v>504946.40551517322</v>
      </c>
      <c r="X116" s="26">
        <f t="shared" si="22"/>
        <v>21100.297823213456</v>
      </c>
      <c r="Y116" s="26">
        <f t="shared" si="30"/>
        <v>4656.8357295832102</v>
      </c>
      <c r="Z116" s="26">
        <f t="shared" si="31"/>
        <v>25757.133552796666</v>
      </c>
      <c r="AA116" s="26">
        <f t="shared" si="32"/>
        <v>1796721.4084607773</v>
      </c>
    </row>
    <row r="117" spans="1:27">
      <c r="A117" s="165" t="s">
        <v>2275</v>
      </c>
      <c r="B117" s="3" t="s">
        <v>33</v>
      </c>
      <c r="C117" s="104">
        <f>IF(A117=Summary!$B$9,Summary!$F$9,0)</f>
        <v>0</v>
      </c>
      <c r="D117" s="174">
        <f>VLOOKUP(A117,AAFTE!$A:$AA,3,0)</f>
        <v>18211.55</v>
      </c>
      <c r="E117" s="24">
        <f>VLOOKUP($A117,'2021-22 Salary &amp; Benefits'!$A:$I,3,)</f>
        <v>1</v>
      </c>
      <c r="F117" s="24">
        <f>VLOOKUP($A117,'2021-22 Salary &amp; Benefits'!$A:$I,4,)</f>
        <v>1</v>
      </c>
      <c r="G117" s="39">
        <f>VLOOKUP(A117,'CEDARS District FRPL'!$A:$C,3,)</f>
        <v>0.58799999999999997</v>
      </c>
      <c r="H117" s="30">
        <f t="shared" si="21"/>
        <v>18211.55</v>
      </c>
      <c r="I117" s="45">
        <f t="shared" si="23"/>
        <v>10708.391399999999</v>
      </c>
      <c r="J117" s="29">
        <v>15</v>
      </c>
      <c r="K117" s="31">
        <f t="shared" si="24"/>
        <v>713.89275999999995</v>
      </c>
      <c r="L117" s="29">
        <v>2.3975</v>
      </c>
      <c r="M117" s="29">
        <v>36</v>
      </c>
      <c r="N117" s="32">
        <f t="shared" si="25"/>
        <v>61616.084115599995</v>
      </c>
      <c r="O117" s="44">
        <f t="shared" si="26"/>
        <v>68.462315683999989</v>
      </c>
      <c r="P117" s="25">
        <f>VLOOKUP(A117,'2021-22 Salary &amp; Benefits'!$A:$I,5,)</f>
        <v>67585</v>
      </c>
      <c r="Q117" s="25">
        <f>VLOOKUP(A117,'2021-22 Salary &amp; Benefits'!$A:$I,6,FALSE)</f>
        <v>68937</v>
      </c>
      <c r="R117" s="26">
        <f t="shared" si="27"/>
        <v>4627025.6055031391</v>
      </c>
      <c r="S117" s="26">
        <f t="shared" si="28"/>
        <v>92561.050804767758</v>
      </c>
      <c r="T117" s="26">
        <f>'2021-22 Salary &amp; Benefits'!G$6</f>
        <v>11848.32</v>
      </c>
      <c r="U117" s="28">
        <f>'2021-22 Salary &amp; Benefits'!H$6</f>
        <v>0.2271</v>
      </c>
      <c r="V117" s="28">
        <f>'2021-22 Salary &amp; Benefits'!I$6</f>
        <v>0.22070000000000001</v>
      </c>
      <c r="W117" s="26">
        <f t="shared" si="29"/>
        <v>1882389.163087426</v>
      </c>
      <c r="X117" s="26">
        <f t="shared" si="22"/>
        <v>78659.777605131778</v>
      </c>
      <c r="Y117" s="26">
        <f t="shared" si="30"/>
        <v>17360.212917452583</v>
      </c>
      <c r="Z117" s="26">
        <f t="shared" si="31"/>
        <v>96019.990522584354</v>
      </c>
      <c r="AA117" s="26">
        <f t="shared" si="32"/>
        <v>6697995.8099179165</v>
      </c>
    </row>
    <row r="118" spans="1:27">
      <c r="A118" s="165" t="s">
        <v>2376</v>
      </c>
      <c r="B118" s="3" t="s">
        <v>942</v>
      </c>
      <c r="C118" s="104">
        <f>IF(A118=Summary!$B$9,Summary!$F$9,0)</f>
        <v>0</v>
      </c>
      <c r="D118" s="174">
        <f>VLOOKUP(A118,AAFTE!$A:$AA,3,0)</f>
        <v>25323.18</v>
      </c>
      <c r="E118" s="24">
        <f>VLOOKUP($A118,'2021-22 Salary &amp; Benefits'!$A:$I,3,)</f>
        <v>1.18</v>
      </c>
      <c r="F118" s="24">
        <f>VLOOKUP($A118,'2021-22 Salary &amp; Benefits'!$A:$I,4,)</f>
        <v>1.18</v>
      </c>
      <c r="G118" s="39">
        <f>VLOOKUP(A118,'CEDARS District FRPL'!$A:$C,3,)</f>
        <v>0.5161</v>
      </c>
      <c r="H118" s="30">
        <f t="shared" si="21"/>
        <v>25323.18</v>
      </c>
      <c r="I118" s="45">
        <f t="shared" si="23"/>
        <v>13069.293197999999</v>
      </c>
      <c r="J118" s="29">
        <v>15</v>
      </c>
      <c r="K118" s="31">
        <f t="shared" si="24"/>
        <v>871.28621319999991</v>
      </c>
      <c r="L118" s="29">
        <v>2.3975</v>
      </c>
      <c r="M118" s="29">
        <v>36</v>
      </c>
      <c r="N118" s="32">
        <f t="shared" si="25"/>
        <v>75200.713061291986</v>
      </c>
      <c r="O118" s="44">
        <f t="shared" si="26"/>
        <v>83.556347845879984</v>
      </c>
      <c r="P118" s="25">
        <f>VLOOKUP(A118,'2021-22 Salary &amp; Benefits'!$A:$I,5,)</f>
        <v>67585</v>
      </c>
      <c r="Q118" s="25">
        <f>VLOOKUP(A118,'2021-22 Salary &amp; Benefits'!$A:$I,6,FALSE)</f>
        <v>68937</v>
      </c>
      <c r="R118" s="26">
        <f t="shared" si="27"/>
        <v>6663643.8076132825</v>
      </c>
      <c r="S118" s="26">
        <f t="shared" si="28"/>
        <v>133302.455099402</v>
      </c>
      <c r="T118" s="26">
        <f>'2021-22 Salary &amp; Benefits'!G$6</f>
        <v>11848.32</v>
      </c>
      <c r="U118" s="28">
        <f>'2021-22 Salary &amp; Benefits'!H$6</f>
        <v>0.2271</v>
      </c>
      <c r="V118" s="28">
        <f>'2021-22 Salary &amp; Benefits'!I$6</f>
        <v>0.22070000000000001</v>
      </c>
      <c r="W118" s="26">
        <f t="shared" si="29"/>
        <v>2532735.7078587115</v>
      </c>
      <c r="X118" s="26">
        <f t="shared" si="22"/>
        <v>113282.43771187807</v>
      </c>
      <c r="Y118" s="26">
        <f t="shared" si="30"/>
        <v>25001.434003011491</v>
      </c>
      <c r="Z118" s="26">
        <f t="shared" si="31"/>
        <v>138283.87171488957</v>
      </c>
      <c r="AA118" s="26">
        <f t="shared" si="32"/>
        <v>9467965.8422862869</v>
      </c>
    </row>
    <row r="119" spans="1:27">
      <c r="A119" s="165" t="s">
        <v>2525</v>
      </c>
      <c r="B119" s="3" t="s">
        <v>1967</v>
      </c>
      <c r="C119" s="104">
        <f>IF(A119=Summary!$B$9,Summary!$F$9,0)</f>
        <v>0</v>
      </c>
      <c r="D119" s="174">
        <f>VLOOKUP(A119,AAFTE!$A:$AA,3,0)</f>
        <v>1053.3900000000001</v>
      </c>
      <c r="E119" s="24">
        <f>VLOOKUP($A119,'2021-22 Salary &amp; Benefits'!$A:$I,3,)</f>
        <v>1</v>
      </c>
      <c r="F119" s="24">
        <f>VLOOKUP($A119,'2021-22 Salary &amp; Benefits'!$A:$I,4,)</f>
        <v>1.04</v>
      </c>
      <c r="G119" s="39">
        <f>VLOOKUP(A119,'CEDARS District FRPL'!$A:$C,3,)</f>
        <v>0.40539999999999998</v>
      </c>
      <c r="H119" s="30">
        <f t="shared" si="21"/>
        <v>1053.3900000000001</v>
      </c>
      <c r="I119" s="45">
        <f t="shared" si="23"/>
        <v>427.04430600000001</v>
      </c>
      <c r="J119" s="29">
        <v>15</v>
      </c>
      <c r="K119" s="31">
        <f t="shared" si="24"/>
        <v>28.4696204</v>
      </c>
      <c r="L119" s="29">
        <v>2.3975</v>
      </c>
      <c r="M119" s="29">
        <v>36</v>
      </c>
      <c r="N119" s="32">
        <f t="shared" si="25"/>
        <v>2457.212936724</v>
      </c>
      <c r="O119" s="44">
        <f t="shared" si="26"/>
        <v>2.7302365963600002</v>
      </c>
      <c r="P119" s="25">
        <f>VLOOKUP(A119,'2021-22 Salary &amp; Benefits'!$A:$I,5,)</f>
        <v>67585</v>
      </c>
      <c r="Q119" s="25">
        <f>VLOOKUP(A119,'2021-22 Salary &amp; Benefits'!$A:$I,6,FALSE)</f>
        <v>68937</v>
      </c>
      <c r="R119" s="26">
        <f t="shared" si="27"/>
        <v>184523.04036499062</v>
      </c>
      <c r="S119" s="26">
        <f t="shared" si="28"/>
        <v>11219.852688009472</v>
      </c>
      <c r="T119" s="26">
        <f>'2021-22 Salary &amp; Benefits'!G$6</f>
        <v>11848.32</v>
      </c>
      <c r="U119" s="28">
        <f>'2021-22 Salary &amp; Benefits'!H$6</f>
        <v>0.2271</v>
      </c>
      <c r="V119" s="28">
        <f>'2021-22 Salary &amp; Benefits'!I$6</f>
        <v>0.22070000000000001</v>
      </c>
      <c r="W119" s="26">
        <f t="shared" si="29"/>
        <v>76730.120824517173</v>
      </c>
      <c r="X119" s="26">
        <f t="shared" si="22"/>
        <v>3262.381550883335</v>
      </c>
      <c r="Y119" s="26">
        <f t="shared" si="30"/>
        <v>720.00760827995202</v>
      </c>
      <c r="Z119" s="26">
        <f t="shared" si="31"/>
        <v>3982.3891591632869</v>
      </c>
      <c r="AA119" s="26">
        <f t="shared" si="32"/>
        <v>276455.4030366806</v>
      </c>
    </row>
    <row r="120" spans="1:27">
      <c r="A120" s="165" t="s">
        <v>2277</v>
      </c>
      <c r="B120" s="3" t="s">
        <v>62</v>
      </c>
      <c r="C120" s="104">
        <f>IF(A120=Summary!$B$9,Summary!$F$9,0)</f>
        <v>0</v>
      </c>
      <c r="D120" s="174">
        <f>VLOOKUP(A120,AAFTE!$A:$AA,3,0)</f>
        <v>1351.11</v>
      </c>
      <c r="E120" s="24">
        <f>VLOOKUP($A120,'2021-22 Salary &amp; Benefits'!$A:$I,3,)</f>
        <v>1</v>
      </c>
      <c r="F120" s="24">
        <f>VLOOKUP($A120,'2021-22 Salary &amp; Benefits'!$A:$I,4,)</f>
        <v>1</v>
      </c>
      <c r="G120" s="39">
        <f>VLOOKUP(A120,'CEDARS District FRPL'!$A:$C,3,)</f>
        <v>0.70530000000000004</v>
      </c>
      <c r="H120" s="30">
        <f t="shared" si="21"/>
        <v>1351.11</v>
      </c>
      <c r="I120" s="45">
        <f t="shared" si="23"/>
        <v>952.93788299999994</v>
      </c>
      <c r="J120" s="29">
        <v>15</v>
      </c>
      <c r="K120" s="31">
        <f t="shared" si="24"/>
        <v>63.529192199999997</v>
      </c>
      <c r="L120" s="29">
        <v>2.3975</v>
      </c>
      <c r="M120" s="29">
        <v>36</v>
      </c>
      <c r="N120" s="32">
        <f t="shared" si="25"/>
        <v>5483.2045787819998</v>
      </c>
      <c r="O120" s="44">
        <f t="shared" si="26"/>
        <v>6.0924495319799998</v>
      </c>
      <c r="P120" s="25">
        <f>VLOOKUP(A120,'2021-22 Salary &amp; Benefits'!$A:$I,5,)</f>
        <v>67585</v>
      </c>
      <c r="Q120" s="25">
        <f>VLOOKUP(A120,'2021-22 Salary &amp; Benefits'!$A:$I,6,FALSE)</f>
        <v>68937</v>
      </c>
      <c r="R120" s="26">
        <f t="shared" si="27"/>
        <v>411758.20161886828</v>
      </c>
      <c r="S120" s="26">
        <f t="shared" si="28"/>
        <v>8236.9917672369629</v>
      </c>
      <c r="T120" s="26">
        <f>'2021-22 Salary &amp; Benefits'!G$6</f>
        <v>11848.32</v>
      </c>
      <c r="U120" s="28">
        <f>'2021-22 Salary &amp; Benefits'!H$6</f>
        <v>0.2271</v>
      </c>
      <c r="V120" s="28">
        <f>'2021-22 Salary &amp; Benefits'!I$6</f>
        <v>0.22070000000000001</v>
      </c>
      <c r="W120" s="26">
        <f t="shared" si="29"/>
        <v>167513.48330942343</v>
      </c>
      <c r="X120" s="26">
        <f t="shared" si="22"/>
        <v>6999.91988976842</v>
      </c>
      <c r="Y120" s="26">
        <f t="shared" si="30"/>
        <v>1544.8823196718904</v>
      </c>
      <c r="Z120" s="26">
        <f t="shared" si="31"/>
        <v>8544.8022094403095</v>
      </c>
      <c r="AA120" s="26">
        <f t="shared" si="32"/>
        <v>596053.47890496894</v>
      </c>
    </row>
    <row r="121" spans="1:27">
      <c r="A121" s="165" t="s">
        <v>2392</v>
      </c>
      <c r="B121" s="3" t="s">
        <v>1100</v>
      </c>
      <c r="C121" s="104">
        <f>IF(A121=Summary!$B$9,Summary!$F$9,0)</f>
        <v>0</v>
      </c>
      <c r="D121" s="174">
        <f>VLOOKUP(A121,AAFTE!$A:$AA,3,0)</f>
        <v>596.54</v>
      </c>
      <c r="E121" s="24">
        <f>VLOOKUP($A121,'2021-22 Salary &amp; Benefits'!$A:$I,3,)</f>
        <v>1</v>
      </c>
      <c r="F121" s="24">
        <f>VLOOKUP($A121,'2021-22 Salary &amp; Benefits'!$A:$I,4,)</f>
        <v>1</v>
      </c>
      <c r="G121" s="39">
        <f>VLOOKUP(A121,'CEDARS District FRPL'!$A:$C,3,)</f>
        <v>0.4708</v>
      </c>
      <c r="H121" s="30">
        <f t="shared" si="21"/>
        <v>596.54</v>
      </c>
      <c r="I121" s="45">
        <f t="shared" si="23"/>
        <v>280.85103199999998</v>
      </c>
      <c r="J121" s="29">
        <v>15</v>
      </c>
      <c r="K121" s="31">
        <f t="shared" si="24"/>
        <v>18.72340213333333</v>
      </c>
      <c r="L121" s="29">
        <v>2.3975</v>
      </c>
      <c r="M121" s="29">
        <v>36</v>
      </c>
      <c r="N121" s="32">
        <f t="shared" si="25"/>
        <v>1616.0168381279998</v>
      </c>
      <c r="O121" s="44">
        <f t="shared" si="26"/>
        <v>1.7955742645866664</v>
      </c>
      <c r="P121" s="25">
        <f>VLOOKUP(A121,'2021-22 Salary &amp; Benefits'!$A:$I,5,)</f>
        <v>67585</v>
      </c>
      <c r="Q121" s="25">
        <f>VLOOKUP(A121,'2021-22 Salary &amp; Benefits'!$A:$I,6,FALSE)</f>
        <v>68937</v>
      </c>
      <c r="R121" s="26">
        <f t="shared" si="27"/>
        <v>121353.88667208985</v>
      </c>
      <c r="S121" s="26">
        <f t="shared" si="28"/>
        <v>2427.6164057211718</v>
      </c>
      <c r="T121" s="26">
        <f>'2021-22 Salary &amp; Benefits'!G$6</f>
        <v>11848.32</v>
      </c>
      <c r="U121" s="28">
        <f>'2021-22 Salary &amp; Benefits'!H$6</f>
        <v>0.2271</v>
      </c>
      <c r="V121" s="28">
        <f>'2021-22 Salary &amp; Benefits'!I$6</f>
        <v>0.22070000000000001</v>
      </c>
      <c r="W121" s="26">
        <f t="shared" si="29"/>
        <v>49369.781074561761</v>
      </c>
      <c r="X121" s="26">
        <f t="shared" si="22"/>
        <v>2063.0250512968505</v>
      </c>
      <c r="Y121" s="26">
        <f t="shared" si="30"/>
        <v>455.30962882121491</v>
      </c>
      <c r="Z121" s="26">
        <f t="shared" si="31"/>
        <v>2518.3346801180655</v>
      </c>
      <c r="AA121" s="26">
        <f t="shared" si="32"/>
        <v>175669.61883249087</v>
      </c>
    </row>
    <row r="122" spans="1:27">
      <c r="A122" s="165" t="s">
        <v>2399</v>
      </c>
      <c r="B122" s="3" t="s">
        <v>1121</v>
      </c>
      <c r="C122" s="104">
        <f>IF(A122=Summary!$B$9,Summary!$F$9,0)</f>
        <v>0</v>
      </c>
      <c r="D122" s="174">
        <f>VLOOKUP(A122,AAFTE!$A:$AA,3,0)</f>
        <v>74.05</v>
      </c>
      <c r="E122" s="24">
        <f>VLOOKUP($A122,'2021-22 Salary &amp; Benefits'!$A:$I,3,)</f>
        <v>1</v>
      </c>
      <c r="F122" s="24">
        <f>VLOOKUP($A122,'2021-22 Salary &amp; Benefits'!$A:$I,4,)</f>
        <v>1.04</v>
      </c>
      <c r="G122" s="39">
        <f>VLOOKUP(A122,'CEDARS District FRPL'!$A:$C,3,)</f>
        <v>0.61109999999999998</v>
      </c>
      <c r="H122" s="30">
        <f t="shared" si="21"/>
        <v>74.05</v>
      </c>
      <c r="I122" s="45">
        <f t="shared" si="23"/>
        <v>45.251954999999995</v>
      </c>
      <c r="J122" s="29">
        <v>15</v>
      </c>
      <c r="K122" s="31">
        <f t="shared" si="24"/>
        <v>3.0167969999999995</v>
      </c>
      <c r="L122" s="29">
        <v>2.3975</v>
      </c>
      <c r="M122" s="29">
        <v>36</v>
      </c>
      <c r="N122" s="32">
        <f t="shared" si="25"/>
        <v>260.37974906999995</v>
      </c>
      <c r="O122" s="44">
        <f t="shared" si="26"/>
        <v>0.28931083229999993</v>
      </c>
      <c r="P122" s="25">
        <f>VLOOKUP(A122,'2021-22 Salary &amp; Benefits'!$A:$I,5,)</f>
        <v>67585</v>
      </c>
      <c r="Q122" s="25">
        <f>VLOOKUP(A122,'2021-22 Salary &amp; Benefits'!$A:$I,6,FALSE)</f>
        <v>68937</v>
      </c>
      <c r="R122" s="26">
        <f t="shared" si="27"/>
        <v>19553.072600995496</v>
      </c>
      <c r="S122" s="26">
        <f t="shared" si="28"/>
        <v>1188.9170791202014</v>
      </c>
      <c r="T122" s="26">
        <f>'2021-22 Salary &amp; Benefits'!G$6</f>
        <v>11848.32</v>
      </c>
      <c r="U122" s="28">
        <f>'2021-22 Salary &amp; Benefits'!H$6</f>
        <v>0.2271</v>
      </c>
      <c r="V122" s="28">
        <f>'2021-22 Salary &amp; Benefits'!I$6</f>
        <v>0.22070000000000001</v>
      </c>
      <c r="W122" s="26">
        <f t="shared" si="29"/>
        <v>8130.7441076046407</v>
      </c>
      <c r="X122" s="26">
        <f t="shared" si="22"/>
        <v>345.69982800192827</v>
      </c>
      <c r="Y122" s="26">
        <f t="shared" si="30"/>
        <v>76.295952040025568</v>
      </c>
      <c r="Z122" s="26">
        <f t="shared" si="31"/>
        <v>421.99578004195382</v>
      </c>
      <c r="AA122" s="26">
        <f t="shared" si="32"/>
        <v>29294.729567762293</v>
      </c>
    </row>
    <row r="123" spans="1:27">
      <c r="A123" s="165" t="s">
        <v>2296</v>
      </c>
      <c r="B123" s="3" t="s">
        <v>206</v>
      </c>
      <c r="C123" s="104">
        <f>IF(A123=Summary!$B$9,Summary!$F$9,0)</f>
        <v>0</v>
      </c>
      <c r="D123" s="174">
        <f>VLOOKUP(A123,AAFTE!$A:$AA,3,0)</f>
        <v>1560.37</v>
      </c>
      <c r="E123" s="24">
        <f>VLOOKUP($A123,'2021-22 Salary &amp; Benefits'!$A:$I,3,)</f>
        <v>1.06</v>
      </c>
      <c r="F123" s="24">
        <f>VLOOKUP($A123,'2021-22 Salary &amp; Benefits'!$A:$I,4,)</f>
        <v>1.1000000000000001</v>
      </c>
      <c r="G123" s="39">
        <f>VLOOKUP(A123,'CEDARS District FRPL'!$A:$C,3,)</f>
        <v>0.21</v>
      </c>
      <c r="H123" s="30">
        <f t="shared" si="21"/>
        <v>1560.37</v>
      </c>
      <c r="I123" s="45">
        <f t="shared" si="23"/>
        <v>327.67769999999996</v>
      </c>
      <c r="J123" s="29">
        <v>15</v>
      </c>
      <c r="K123" s="31">
        <f t="shared" si="24"/>
        <v>21.845179999999996</v>
      </c>
      <c r="L123" s="29">
        <v>2.3975</v>
      </c>
      <c r="M123" s="29">
        <v>36</v>
      </c>
      <c r="N123" s="32">
        <f t="shared" si="25"/>
        <v>1885.4574857999996</v>
      </c>
      <c r="O123" s="44">
        <f t="shared" si="26"/>
        <v>2.0949527619999997</v>
      </c>
      <c r="P123" s="25">
        <f>VLOOKUP(A123,'2021-22 Salary &amp; Benefits'!$A:$I,5,)</f>
        <v>67585</v>
      </c>
      <c r="Q123" s="25">
        <f>VLOOKUP(A123,'2021-22 Salary &amp; Benefits'!$A:$I,6,FALSE)</f>
        <v>68937</v>
      </c>
      <c r="R123" s="26">
        <f t="shared" si="27"/>
        <v>150082.62536495618</v>
      </c>
      <c r="S123" s="26">
        <f t="shared" si="28"/>
        <v>8779.1090444372094</v>
      </c>
      <c r="T123" s="26">
        <f>'2021-22 Salary &amp; Benefits'!G$6</f>
        <v>11848.32</v>
      </c>
      <c r="U123" s="28">
        <f>'2021-22 Salary &amp; Benefits'!H$6</f>
        <v>0.2271</v>
      </c>
      <c r="V123" s="28">
        <f>'2021-22 Salary &amp; Benefits'!I$6</f>
        <v>0.22070000000000001</v>
      </c>
      <c r="W123" s="26">
        <f t="shared" si="29"/>
        <v>60842.984295548675</v>
      </c>
      <c r="X123" s="26">
        <f t="shared" si="22"/>
        <v>2647.6955734898897</v>
      </c>
      <c r="Y123" s="26">
        <f t="shared" si="30"/>
        <v>584.34641306921867</v>
      </c>
      <c r="Z123" s="26">
        <f t="shared" si="31"/>
        <v>3232.0419865591084</v>
      </c>
      <c r="AA123" s="26">
        <f t="shared" si="32"/>
        <v>222936.76069150117</v>
      </c>
    </row>
    <row r="124" spans="1:27">
      <c r="A124" s="165" t="s">
        <v>2475</v>
      </c>
      <c r="B124" s="3" t="s">
        <v>1577</v>
      </c>
      <c r="C124" s="104">
        <f>IF(A124=Summary!$B$9,Summary!$F$9,0)</f>
        <v>0</v>
      </c>
      <c r="D124" s="174">
        <f>VLOOKUP(A124,AAFTE!$A:$AA,3,0)</f>
        <v>603.57000000000005</v>
      </c>
      <c r="E124" s="24">
        <f>VLOOKUP($A124,'2021-22 Salary &amp; Benefits'!$A:$I,3,)</f>
        <v>1.1200000000000001</v>
      </c>
      <c r="F124" s="24">
        <f>VLOOKUP($A124,'2021-22 Salary &amp; Benefits'!$A:$I,4,)</f>
        <v>1.1600000000000001</v>
      </c>
      <c r="G124" s="39">
        <f>VLOOKUP(A124,'CEDARS District FRPL'!$A:$C,3,)</f>
        <v>0.55610000000000004</v>
      </c>
      <c r="H124" s="30">
        <f t="shared" si="21"/>
        <v>603.57000000000005</v>
      </c>
      <c r="I124" s="45">
        <f t="shared" si="23"/>
        <v>335.64527700000008</v>
      </c>
      <c r="J124" s="29">
        <v>15</v>
      </c>
      <c r="K124" s="31">
        <f t="shared" si="24"/>
        <v>22.376351800000005</v>
      </c>
      <c r="L124" s="29">
        <v>2.3975</v>
      </c>
      <c r="M124" s="29">
        <v>36</v>
      </c>
      <c r="N124" s="32">
        <f t="shared" si="25"/>
        <v>1931.3029238580004</v>
      </c>
      <c r="O124" s="44">
        <f t="shared" si="26"/>
        <v>2.1458921376200006</v>
      </c>
      <c r="P124" s="25">
        <f>VLOOKUP(A124,'2021-22 Salary &amp; Benefits'!$A:$I,5,)</f>
        <v>67585</v>
      </c>
      <c r="Q124" s="25">
        <f>VLOOKUP(A124,'2021-22 Salary &amp; Benefits'!$A:$I,6,FALSE)</f>
        <v>68937</v>
      </c>
      <c r="R124" s="26">
        <f t="shared" si="27"/>
        <v>162433.73453557349</v>
      </c>
      <c r="S124" s="26">
        <f t="shared" si="28"/>
        <v>9166.650362114131</v>
      </c>
      <c r="T124" s="26">
        <f>'2021-22 Salary &amp; Benefits'!G$6</f>
        <v>11848.32</v>
      </c>
      <c r="U124" s="28">
        <f>'2021-22 Salary &amp; Benefits'!H$6</f>
        <v>0.2271</v>
      </c>
      <c r="V124" s="28">
        <f>'2021-22 Salary &amp; Benefits'!I$6</f>
        <v>0.22070000000000001</v>
      </c>
      <c r="W124" s="26">
        <f t="shared" si="29"/>
        <v>64336.997579953131</v>
      </c>
      <c r="X124" s="26">
        <f t="shared" si="22"/>
        <v>2860.0064149614605</v>
      </c>
      <c r="Y124" s="26">
        <f t="shared" si="30"/>
        <v>631.20341578199429</v>
      </c>
      <c r="Z124" s="26">
        <f t="shared" si="31"/>
        <v>3491.2098307434549</v>
      </c>
      <c r="AA124" s="26">
        <f t="shared" si="32"/>
        <v>239428.59230838422</v>
      </c>
    </row>
    <row r="125" spans="1:27">
      <c r="A125" s="165" t="s">
        <v>2551</v>
      </c>
      <c r="B125" s="3" t="s">
        <v>2140</v>
      </c>
      <c r="C125" s="104">
        <f>IF(A125=Summary!$B$9,Summary!$F$9,0)</f>
        <v>0</v>
      </c>
      <c r="D125" s="174">
        <f>VLOOKUP(A125,AAFTE!$A:$AA,3,0)</f>
        <v>83.77</v>
      </c>
      <c r="E125" s="24">
        <f>VLOOKUP($A125,'2021-22 Salary &amp; Benefits'!$A:$I,3,)</f>
        <v>1</v>
      </c>
      <c r="F125" s="24">
        <f>VLOOKUP($A125,'2021-22 Salary &amp; Benefits'!$A:$I,4,)</f>
        <v>1.04</v>
      </c>
      <c r="G125" s="39">
        <f>VLOOKUP(A125,'CEDARS District FRPL'!$A:$C,3,)</f>
        <v>0.37040000000000001</v>
      </c>
      <c r="H125" s="30">
        <f t="shared" si="21"/>
        <v>83.77</v>
      </c>
      <c r="I125" s="45">
        <f t="shared" si="23"/>
        <v>31.028407999999999</v>
      </c>
      <c r="J125" s="29">
        <v>15</v>
      </c>
      <c r="K125" s="31">
        <f t="shared" si="24"/>
        <v>2.0685605333333332</v>
      </c>
      <c r="L125" s="29">
        <v>2.3975</v>
      </c>
      <c r="M125" s="29">
        <v>36</v>
      </c>
      <c r="N125" s="32">
        <f t="shared" si="25"/>
        <v>178.53745963199998</v>
      </c>
      <c r="O125" s="44">
        <f t="shared" si="26"/>
        <v>0.19837495514666664</v>
      </c>
      <c r="P125" s="25">
        <f>VLOOKUP(A125,'2021-22 Salary &amp; Benefits'!$A:$I,5,)</f>
        <v>67585</v>
      </c>
      <c r="Q125" s="25">
        <f>VLOOKUP(A125,'2021-22 Salary &amp; Benefits'!$A:$I,6,FALSE)</f>
        <v>68937</v>
      </c>
      <c r="R125" s="26">
        <f t="shared" si="27"/>
        <v>13407.171343587464</v>
      </c>
      <c r="S125" s="26">
        <f t="shared" si="28"/>
        <v>815.21791067612321</v>
      </c>
      <c r="T125" s="26">
        <f>'2021-22 Salary &amp; Benefits'!G$6</f>
        <v>11848.32</v>
      </c>
      <c r="U125" s="28">
        <f>'2021-22 Salary &amp; Benefits'!H$6</f>
        <v>0.2271</v>
      </c>
      <c r="V125" s="28">
        <f>'2021-22 Salary &amp; Benefits'!I$6</f>
        <v>0.22070000000000001</v>
      </c>
      <c r="W125" s="26">
        <f t="shared" si="29"/>
        <v>5575.0971535782865</v>
      </c>
      <c r="X125" s="26">
        <f t="shared" si="22"/>
        <v>237.03982090439314</v>
      </c>
      <c r="Y125" s="26">
        <f t="shared" si="30"/>
        <v>52.314688473599567</v>
      </c>
      <c r="Z125" s="26">
        <f t="shared" si="31"/>
        <v>289.35450937799271</v>
      </c>
      <c r="AA125" s="26">
        <f t="shared" si="32"/>
        <v>20086.84091721987</v>
      </c>
    </row>
    <row r="126" spans="1:27">
      <c r="A126" s="165" t="s">
        <v>2284</v>
      </c>
      <c r="B126" s="3" t="s">
        <v>105</v>
      </c>
      <c r="C126" s="104">
        <f>IF(A126=Summary!$B$9,Summary!$F$9,0)</f>
        <v>0</v>
      </c>
      <c r="D126" s="174">
        <f>VLOOKUP(A126,AAFTE!$A:$AA,3,0)</f>
        <v>1277.43</v>
      </c>
      <c r="E126" s="24">
        <f>VLOOKUP($A126,'2021-22 Salary &amp; Benefits'!$A:$I,3,)</f>
        <v>1</v>
      </c>
      <c r="F126" s="24">
        <f>VLOOKUP($A126,'2021-22 Salary &amp; Benefits'!$A:$I,4,)</f>
        <v>1</v>
      </c>
      <c r="G126" s="39">
        <f>VLOOKUP(A126,'CEDARS District FRPL'!$A:$C,3,)</f>
        <v>0.6079</v>
      </c>
      <c r="H126" s="30">
        <f t="shared" si="21"/>
        <v>1277.43</v>
      </c>
      <c r="I126" s="45">
        <f t="shared" si="23"/>
        <v>776.54969700000004</v>
      </c>
      <c r="J126" s="29">
        <v>15</v>
      </c>
      <c r="K126" s="31">
        <f t="shared" si="24"/>
        <v>51.769979800000002</v>
      </c>
      <c r="L126" s="29">
        <v>2.3975</v>
      </c>
      <c r="M126" s="29">
        <v>36</v>
      </c>
      <c r="N126" s="32">
        <f t="shared" si="25"/>
        <v>4468.2669565380002</v>
      </c>
      <c r="O126" s="44">
        <f t="shared" si="26"/>
        <v>4.9647410628199999</v>
      </c>
      <c r="P126" s="25">
        <f>VLOOKUP(A126,'2021-22 Salary &amp; Benefits'!$A:$I,5,)</f>
        <v>67585</v>
      </c>
      <c r="Q126" s="25">
        <f>VLOOKUP(A126,'2021-22 Salary &amp; Benefits'!$A:$I,6,FALSE)</f>
        <v>68937</v>
      </c>
      <c r="R126" s="26">
        <f t="shared" si="27"/>
        <v>335542.02473068971</v>
      </c>
      <c r="S126" s="26">
        <f t="shared" si="28"/>
        <v>6712.3299169326201</v>
      </c>
      <c r="T126" s="26">
        <f>'2021-22 Salary &amp; Benefits'!G$6</f>
        <v>11848.32</v>
      </c>
      <c r="U126" s="28">
        <f>'2021-22 Salary &amp; Benefits'!H$6</f>
        <v>0.2271</v>
      </c>
      <c r="V126" s="28">
        <f>'2021-22 Salary &amp; Benefits'!I$6</f>
        <v>0.22070000000000001</v>
      </c>
      <c r="W126" s="26">
        <f t="shared" si="29"/>
        <v>136506.84585843812</v>
      </c>
      <c r="X126" s="26">
        <f t="shared" si="22"/>
        <v>5704.2392441270385</v>
      </c>
      <c r="Y126" s="26">
        <f t="shared" si="30"/>
        <v>1258.9256011788375</v>
      </c>
      <c r="Z126" s="26">
        <f t="shared" si="31"/>
        <v>6963.164845305876</v>
      </c>
      <c r="AA126" s="26">
        <f t="shared" si="32"/>
        <v>485724.36535136634</v>
      </c>
    </row>
    <row r="127" spans="1:27">
      <c r="A127" s="165" t="s">
        <v>2345</v>
      </c>
      <c r="B127" s="3" t="s">
        <v>503</v>
      </c>
      <c r="C127" s="104">
        <f>IF(A127=Summary!$B$9,Summary!$F$9,0)</f>
        <v>0</v>
      </c>
      <c r="D127" s="174">
        <f>VLOOKUP(A127,AAFTE!$A:$AA,3,0)</f>
        <v>180.68</v>
      </c>
      <c r="E127" s="24">
        <f>VLOOKUP($A127,'2021-22 Salary &amp; Benefits'!$A:$I,3,)</f>
        <v>1</v>
      </c>
      <c r="F127" s="24">
        <f>VLOOKUP($A127,'2021-22 Salary &amp; Benefits'!$A:$I,4,)</f>
        <v>1</v>
      </c>
      <c r="G127" s="39">
        <f>VLOOKUP(A127,'CEDARS District FRPL'!$A:$C,3,)</f>
        <v>0.99480000000000002</v>
      </c>
      <c r="H127" s="30">
        <f t="shared" si="21"/>
        <v>180.68</v>
      </c>
      <c r="I127" s="45">
        <f t="shared" si="23"/>
        <v>179.740464</v>
      </c>
      <c r="J127" s="29">
        <v>15</v>
      </c>
      <c r="K127" s="31">
        <f t="shared" si="24"/>
        <v>11.9826976</v>
      </c>
      <c r="L127" s="29">
        <v>2.3975</v>
      </c>
      <c r="M127" s="29">
        <v>36</v>
      </c>
      <c r="N127" s="32">
        <f t="shared" si="25"/>
        <v>1034.226629856</v>
      </c>
      <c r="O127" s="44">
        <f t="shared" si="26"/>
        <v>1.14914069984</v>
      </c>
      <c r="P127" s="25">
        <f>VLOOKUP(A127,'2021-22 Salary &amp; Benefits'!$A:$I,5,)</f>
        <v>67585</v>
      </c>
      <c r="Q127" s="25">
        <f>VLOOKUP(A127,'2021-22 Salary &amp; Benefits'!$A:$I,6,FALSE)</f>
        <v>68937</v>
      </c>
      <c r="R127" s="26">
        <f t="shared" si="27"/>
        <v>77664.674198686407</v>
      </c>
      <c r="S127" s="26">
        <f t="shared" si="28"/>
        <v>1553.6382261836698</v>
      </c>
      <c r="T127" s="26">
        <f>'2021-22 Salary &amp; Benefits'!G$6</f>
        <v>11848.32</v>
      </c>
      <c r="U127" s="28">
        <f>'2021-22 Salary &amp; Benefits'!H$6</f>
        <v>0.2271</v>
      </c>
      <c r="V127" s="28">
        <f>'2021-22 Salary &amp; Benefits'!I$6</f>
        <v>0.22070000000000001</v>
      </c>
      <c r="W127" s="26">
        <f t="shared" si="29"/>
        <v>31595.922203768685</v>
      </c>
      <c r="X127" s="26">
        <f t="shared" si="22"/>
        <v>1320.305207081168</v>
      </c>
      <c r="Y127" s="26">
        <f t="shared" si="30"/>
        <v>291.39135920281376</v>
      </c>
      <c r="Z127" s="26">
        <f t="shared" si="31"/>
        <v>1611.6965662839816</v>
      </c>
      <c r="AA127" s="26">
        <f t="shared" si="32"/>
        <v>112425.93119492274</v>
      </c>
    </row>
    <row r="128" spans="1:27">
      <c r="A128" s="165" t="s">
        <v>2484</v>
      </c>
      <c r="B128" s="3" t="s">
        <v>1626</v>
      </c>
      <c r="C128" s="104">
        <f>IF(A128=Summary!$B$9,Summary!$F$9,0)</f>
        <v>0</v>
      </c>
      <c r="D128" s="174">
        <f>VLOOKUP(A128,AAFTE!$A:$AA,3,0)</f>
        <v>8801.6200000000008</v>
      </c>
      <c r="E128" s="24">
        <f>VLOOKUP($A128,'2021-22 Salary &amp; Benefits'!$A:$I,3,)</f>
        <v>1.2</v>
      </c>
      <c r="F128" s="24">
        <f>VLOOKUP($A128,'2021-22 Salary &amp; Benefits'!$A:$I,4,)</f>
        <v>1.2</v>
      </c>
      <c r="G128" s="39">
        <f>VLOOKUP(A128,'CEDARS District FRPL'!$A:$C,3,)</f>
        <v>0.23230000000000001</v>
      </c>
      <c r="H128" s="30">
        <f t="shared" si="21"/>
        <v>8801.6200000000008</v>
      </c>
      <c r="I128" s="45">
        <f t="shared" si="23"/>
        <v>2044.6163260000003</v>
      </c>
      <c r="J128" s="29">
        <v>15</v>
      </c>
      <c r="K128" s="31">
        <f t="shared" si="24"/>
        <v>136.30775506666669</v>
      </c>
      <c r="L128" s="29">
        <v>2.3975</v>
      </c>
      <c r="M128" s="29">
        <v>36</v>
      </c>
      <c r="N128" s="32">
        <f t="shared" si="25"/>
        <v>11764.722339804001</v>
      </c>
      <c r="O128" s="44">
        <f t="shared" si="26"/>
        <v>13.071913710893334</v>
      </c>
      <c r="P128" s="25">
        <f>VLOOKUP(A128,'2021-22 Salary &amp; Benefits'!$A:$I,5,)</f>
        <v>67585</v>
      </c>
      <c r="Q128" s="25">
        <f>VLOOKUP(A128,'2021-22 Salary &amp; Benefits'!$A:$I,6,FALSE)</f>
        <v>68937</v>
      </c>
      <c r="R128" s="26">
        <f t="shared" si="27"/>
        <v>1060158.3457808711</v>
      </c>
      <c r="S128" s="26">
        <f t="shared" si="28"/>
        <v>21207.872804553248</v>
      </c>
      <c r="T128" s="26">
        <f>'2021-22 Salary &amp; Benefits'!G$6</f>
        <v>11848.32</v>
      </c>
      <c r="U128" s="28">
        <f>'2021-22 Salary &amp; Benefits'!H$6</f>
        <v>0.2271</v>
      </c>
      <c r="V128" s="28">
        <f>'2021-22 Salary &amp; Benefits'!I$6</f>
        <v>0.22070000000000001</v>
      </c>
      <c r="W128" s="26">
        <f t="shared" si="29"/>
        <v>400322.75451385241</v>
      </c>
      <c r="X128" s="26">
        <f t="shared" si="22"/>
        <v>18022.770309757074</v>
      </c>
      <c r="Y128" s="26">
        <f t="shared" si="30"/>
        <v>3977.6254073633863</v>
      </c>
      <c r="Z128" s="26">
        <f t="shared" si="31"/>
        <v>22000.39571712046</v>
      </c>
      <c r="AA128" s="26">
        <f t="shared" si="32"/>
        <v>1503689.3688163974</v>
      </c>
    </row>
    <row r="129" spans="1:27">
      <c r="A129" s="165" t="s">
        <v>2375</v>
      </c>
      <c r="B129" s="3" t="s">
        <v>891</v>
      </c>
      <c r="C129" s="104">
        <f>IF(A129=Summary!$B$9,Summary!$F$9,0)</f>
        <v>0</v>
      </c>
      <c r="D129" s="174">
        <f>VLOOKUP(A129,AAFTE!$A:$AA,3,0)</f>
        <v>30657.42</v>
      </c>
      <c r="E129" s="24">
        <f>VLOOKUP($A129,'2021-22 Salary &amp; Benefits'!$A:$I,3,)</f>
        <v>1.18</v>
      </c>
      <c r="F129" s="24">
        <f>VLOOKUP($A129,'2021-22 Salary &amp; Benefits'!$A:$I,4,)</f>
        <v>1.18</v>
      </c>
      <c r="G129" s="39">
        <f>VLOOKUP(A129,'CEDARS District FRPL'!$A:$C,3,)</f>
        <v>9.6500000000000002E-2</v>
      </c>
      <c r="H129" s="30">
        <f t="shared" si="21"/>
        <v>30657.42</v>
      </c>
      <c r="I129" s="45">
        <f t="shared" si="23"/>
        <v>2958.44103</v>
      </c>
      <c r="J129" s="29">
        <v>15</v>
      </c>
      <c r="K129" s="31">
        <f t="shared" si="24"/>
        <v>197.22940199999999</v>
      </c>
      <c r="L129" s="29">
        <v>2.3975</v>
      </c>
      <c r="M129" s="29">
        <v>36</v>
      </c>
      <c r="N129" s="32">
        <f t="shared" si="25"/>
        <v>17022.869686620001</v>
      </c>
      <c r="O129" s="44">
        <f t="shared" si="26"/>
        <v>18.9142996518</v>
      </c>
      <c r="P129" s="25">
        <f>VLOOKUP(A129,'2021-22 Salary &amp; Benefits'!$A:$I,5,)</f>
        <v>67585</v>
      </c>
      <c r="Q129" s="25">
        <f>VLOOKUP(A129,'2021-22 Salary &amp; Benefits'!$A:$I,6,FALSE)</f>
        <v>68937</v>
      </c>
      <c r="R129" s="26">
        <f t="shared" si="27"/>
        <v>1508421.0715209455</v>
      </c>
      <c r="S129" s="26">
        <f t="shared" si="28"/>
        <v>30175.117092495551</v>
      </c>
      <c r="T129" s="26">
        <f>'2021-22 Salary &amp; Benefits'!G$6</f>
        <v>11848.32</v>
      </c>
      <c r="U129" s="28">
        <f>'2021-22 Salary &amp; Benefits'!H$6</f>
        <v>0.2271</v>
      </c>
      <c r="V129" s="28">
        <f>'2021-22 Salary &amp; Benefits'!I$6</f>
        <v>0.22070000000000001</v>
      </c>
      <c r="W129" s="26">
        <f t="shared" si="29"/>
        <v>573324.74853513553</v>
      </c>
      <c r="X129" s="26">
        <f t="shared" si="22"/>
        <v>25643.269810224017</v>
      </c>
      <c r="Y129" s="26">
        <f t="shared" si="30"/>
        <v>5659.4696471164407</v>
      </c>
      <c r="Z129" s="26">
        <f t="shared" si="31"/>
        <v>31302.73945734046</v>
      </c>
      <c r="AA129" s="26">
        <f t="shared" si="32"/>
        <v>2143223.676605917</v>
      </c>
    </row>
    <row r="130" spans="1:27">
      <c r="A130" s="165" t="s">
        <v>2492</v>
      </c>
      <c r="B130" s="3" t="s">
        <v>1748</v>
      </c>
      <c r="C130" s="104">
        <f>IF(A130=Summary!$B$9,Summary!$F$9,0)</f>
        <v>0</v>
      </c>
      <c r="D130" s="174">
        <f>VLOOKUP(A130,AAFTE!$A:$AA,3,0)</f>
        <v>2438.27</v>
      </c>
      <c r="E130" s="24">
        <f>VLOOKUP($A130,'2021-22 Salary &amp; Benefits'!$A:$I,3,)</f>
        <v>1.1600000000000001</v>
      </c>
      <c r="F130" s="24">
        <f>VLOOKUP($A130,'2021-22 Salary &amp; Benefits'!$A:$I,4,)</f>
        <v>1.1600000000000001</v>
      </c>
      <c r="G130" s="39">
        <f>VLOOKUP(A130,'CEDARS District FRPL'!$A:$C,3,)</f>
        <v>0.39169999999999999</v>
      </c>
      <c r="H130" s="30">
        <f t="shared" si="21"/>
        <v>2438.27</v>
      </c>
      <c r="I130" s="45">
        <f t="shared" si="23"/>
        <v>955.07035899999994</v>
      </c>
      <c r="J130" s="29">
        <v>15</v>
      </c>
      <c r="K130" s="31">
        <f t="shared" si="24"/>
        <v>63.671357266666661</v>
      </c>
      <c r="L130" s="29">
        <v>2.3975</v>
      </c>
      <c r="M130" s="29">
        <v>36</v>
      </c>
      <c r="N130" s="32">
        <f t="shared" si="25"/>
        <v>5495.4748456859988</v>
      </c>
      <c r="O130" s="44">
        <f t="shared" si="26"/>
        <v>6.1060831618733324</v>
      </c>
      <c r="P130" s="25">
        <f>VLOOKUP(A130,'2021-22 Salary &amp; Benefits'!$A:$I,5,)</f>
        <v>67585</v>
      </c>
      <c r="Q130" s="25">
        <f>VLOOKUP(A130,'2021-22 Salary &amp; Benefits'!$A:$I,6,FALSE)</f>
        <v>68937</v>
      </c>
      <c r="R130" s="26">
        <f t="shared" si="27"/>
        <v>478708.37137444265</v>
      </c>
      <c r="S130" s="26">
        <f t="shared" si="28"/>
        <v>9576.2923444292392</v>
      </c>
      <c r="T130" s="26">
        <f>'2021-22 Salary &amp; Benefits'!G$6</f>
        <v>11848.32</v>
      </c>
      <c r="U130" s="28">
        <f>'2021-22 Salary &amp; Benefits'!H$6</f>
        <v>0.2271</v>
      </c>
      <c r="V130" s="28">
        <f>'2021-22 Salary &amp; Benefits'!I$6</f>
        <v>0.22070000000000001</v>
      </c>
      <c r="W130" s="26">
        <f t="shared" si="29"/>
        <v>183174.98610803852</v>
      </c>
      <c r="X130" s="26">
        <f t="shared" si="22"/>
        <v>8138.0777286478642</v>
      </c>
      <c r="Y130" s="26">
        <f t="shared" si="30"/>
        <v>1796.0737547125836</v>
      </c>
      <c r="Z130" s="26">
        <f t="shared" si="31"/>
        <v>9934.1514833604488</v>
      </c>
      <c r="AA130" s="26">
        <f t="shared" si="32"/>
        <v>681393.80131027079</v>
      </c>
    </row>
    <row r="131" spans="1:27">
      <c r="A131" s="165" t="s">
        <v>2552</v>
      </c>
      <c r="B131" s="3" t="s">
        <v>2143</v>
      </c>
      <c r="C131" s="104">
        <f>IF(A131=Summary!$B$9,Summary!$F$9,0)</f>
        <v>0</v>
      </c>
      <c r="D131" s="174">
        <f>VLOOKUP(A131,AAFTE!$A:$AA,3,0)</f>
        <v>41.41</v>
      </c>
      <c r="E131" s="24">
        <f>VLOOKUP($A131,'2021-22 Salary &amp; Benefits'!$A:$I,3,)</f>
        <v>1</v>
      </c>
      <c r="F131" s="24">
        <f>VLOOKUP($A131,'2021-22 Salary &amp; Benefits'!$A:$I,4,)</f>
        <v>1</v>
      </c>
      <c r="G131" s="39">
        <f>VLOOKUP(A131,'CEDARS District FRPL'!$A:$C,3,)</f>
        <v>0.51219999999999999</v>
      </c>
      <c r="H131" s="30">
        <f t="shared" si="21"/>
        <v>41.41</v>
      </c>
      <c r="I131" s="45">
        <f t="shared" si="23"/>
        <v>21.210201999999999</v>
      </c>
      <c r="J131" s="29">
        <v>15</v>
      </c>
      <c r="K131" s="31">
        <f t="shared" si="24"/>
        <v>1.4140134666666666</v>
      </c>
      <c r="L131" s="29">
        <v>2.3975</v>
      </c>
      <c r="M131" s="29">
        <v>36</v>
      </c>
      <c r="N131" s="32">
        <f t="shared" si="25"/>
        <v>122.04350230799999</v>
      </c>
      <c r="O131" s="44">
        <f t="shared" si="26"/>
        <v>0.13560389145333332</v>
      </c>
      <c r="P131" s="25">
        <f>VLOOKUP(A131,'2021-22 Salary &amp; Benefits'!$A:$I,5,)</f>
        <v>67585</v>
      </c>
      <c r="Q131" s="25">
        <f>VLOOKUP(A131,'2021-22 Salary &amp; Benefits'!$A:$I,6,FALSE)</f>
        <v>68937</v>
      </c>
      <c r="R131" s="26">
        <f t="shared" si="27"/>
        <v>9164.7890038735331</v>
      </c>
      <c r="S131" s="26">
        <f t="shared" si="28"/>
        <v>183.33646124490588</v>
      </c>
      <c r="T131" s="26">
        <f>'2021-22 Salary &amp; Benefits'!G$6</f>
        <v>11848.32</v>
      </c>
      <c r="U131" s="28">
        <f>'2021-22 Salary &amp; Benefits'!H$6</f>
        <v>0.2271</v>
      </c>
      <c r="V131" s="28">
        <f>'2021-22 Salary &amp; Benefits'!I$6</f>
        <v>0.22070000000000001</v>
      </c>
      <c r="W131" s="26">
        <f t="shared" si="29"/>
        <v>3728.464238960788</v>
      </c>
      <c r="X131" s="26">
        <f t="shared" si="22"/>
        <v>155.80209108530732</v>
      </c>
      <c r="Y131" s="26">
        <f t="shared" si="30"/>
        <v>34.385521502527325</v>
      </c>
      <c r="Z131" s="26">
        <f t="shared" si="31"/>
        <v>190.18761258783465</v>
      </c>
      <c r="AA131" s="26">
        <f t="shared" si="32"/>
        <v>13266.777316667063</v>
      </c>
    </row>
    <row r="132" spans="1:27">
      <c r="A132" s="165" t="s">
        <v>2507</v>
      </c>
      <c r="B132" s="3" t="s">
        <v>1903</v>
      </c>
      <c r="C132" s="104">
        <f>IF(A132=Summary!$B$9,Summary!$F$9,0)</f>
        <v>0</v>
      </c>
      <c r="D132" s="174">
        <f>VLOOKUP(A132,AAFTE!$A:$AA,3,0)</f>
        <v>536.67999999999995</v>
      </c>
      <c r="E132" s="24">
        <f>VLOOKUP($A132,'2021-22 Salary &amp; Benefits'!$A:$I,3,)</f>
        <v>1</v>
      </c>
      <c r="F132" s="24">
        <f>VLOOKUP($A132,'2021-22 Salary &amp; Benefits'!$A:$I,4,)</f>
        <v>1</v>
      </c>
      <c r="G132" s="39">
        <f>VLOOKUP(A132,'CEDARS District FRPL'!$A:$C,3,)</f>
        <v>0.30359999999999998</v>
      </c>
      <c r="H132" s="30">
        <f t="shared" si="21"/>
        <v>536.67999999999995</v>
      </c>
      <c r="I132" s="45">
        <f t="shared" si="23"/>
        <v>162.93604799999997</v>
      </c>
      <c r="J132" s="29">
        <v>15</v>
      </c>
      <c r="K132" s="31">
        <f t="shared" si="24"/>
        <v>10.862403199999997</v>
      </c>
      <c r="L132" s="29">
        <v>2.3975</v>
      </c>
      <c r="M132" s="29">
        <v>36</v>
      </c>
      <c r="N132" s="32">
        <f t="shared" si="25"/>
        <v>937.53402019199973</v>
      </c>
      <c r="O132" s="44">
        <f t="shared" si="26"/>
        <v>1.0417044668799997</v>
      </c>
      <c r="P132" s="25">
        <f>VLOOKUP(A132,'2021-22 Salary &amp; Benefits'!$A:$I,5,)</f>
        <v>67585</v>
      </c>
      <c r="Q132" s="25">
        <f>VLOOKUP(A132,'2021-22 Salary &amp; Benefits'!$A:$I,6,FALSE)</f>
        <v>68937</v>
      </c>
      <c r="R132" s="26">
        <f t="shared" si="27"/>
        <v>70403.596394084787</v>
      </c>
      <c r="S132" s="26">
        <f t="shared" si="28"/>
        <v>1408.3844392217579</v>
      </c>
      <c r="T132" s="26">
        <f>'2021-22 Salary &amp; Benefits'!G$6</f>
        <v>11848.32</v>
      </c>
      <c r="U132" s="28">
        <f>'2021-22 Salary &amp; Benefits'!H$6</f>
        <v>0.2271</v>
      </c>
      <c r="V132" s="28">
        <f>'2021-22 Salary &amp; Benefits'!I$6</f>
        <v>0.22070000000000001</v>
      </c>
      <c r="W132" s="26">
        <f t="shared" si="29"/>
        <v>28641.935055856535</v>
      </c>
      <c r="X132" s="26">
        <f t="shared" si="22"/>
        <v>1196.8663472217759</v>
      </c>
      <c r="Y132" s="26">
        <f t="shared" si="30"/>
        <v>264.14840283184594</v>
      </c>
      <c r="Z132" s="26">
        <f t="shared" si="31"/>
        <v>1461.0147500536218</v>
      </c>
      <c r="AA132" s="26">
        <f t="shared" si="32"/>
        <v>101914.93063921671</v>
      </c>
    </row>
    <row r="133" spans="1:27">
      <c r="A133" s="165" t="s">
        <v>2271</v>
      </c>
      <c r="B133" s="3" t="s">
        <v>12</v>
      </c>
      <c r="C133" s="104">
        <f>IF(A133=Summary!$B$9,Summary!$F$9,0)</f>
        <v>0</v>
      </c>
      <c r="D133" s="174">
        <f>VLOOKUP(A133,AAFTE!$A:$AA,3,0)</f>
        <v>196.44</v>
      </c>
      <c r="E133" s="24">
        <f>VLOOKUP($A133,'2021-22 Salary &amp; Benefits'!$A:$I,3,)</f>
        <v>1</v>
      </c>
      <c r="F133" s="24">
        <f>VLOOKUP($A133,'2021-22 Salary &amp; Benefits'!$A:$I,4,)</f>
        <v>1</v>
      </c>
      <c r="G133" s="39">
        <f>VLOOKUP(A133,'CEDARS District FRPL'!$A:$C,3,)</f>
        <v>0.6895</v>
      </c>
      <c r="H133" s="30">
        <f t="shared" si="21"/>
        <v>196.44</v>
      </c>
      <c r="I133" s="45">
        <f t="shared" si="23"/>
        <v>135.44538</v>
      </c>
      <c r="J133" s="29">
        <v>15</v>
      </c>
      <c r="K133" s="31">
        <f t="shared" si="24"/>
        <v>9.0296920000000007</v>
      </c>
      <c r="L133" s="29">
        <v>2.3975</v>
      </c>
      <c r="M133" s="29">
        <v>36</v>
      </c>
      <c r="N133" s="32">
        <f t="shared" si="25"/>
        <v>779.35271652000006</v>
      </c>
      <c r="O133" s="44">
        <f t="shared" si="26"/>
        <v>0.86594746280000001</v>
      </c>
      <c r="P133" s="25">
        <f>VLOOKUP(A133,'2021-22 Salary &amp; Benefits'!$A:$I,5,)</f>
        <v>67585</v>
      </c>
      <c r="Q133" s="25">
        <f>VLOOKUP(A133,'2021-22 Salary &amp; Benefits'!$A:$I,6,FALSE)</f>
        <v>68937</v>
      </c>
      <c r="R133" s="26">
        <f t="shared" si="27"/>
        <v>58525.059273338004</v>
      </c>
      <c r="S133" s="26">
        <f t="shared" si="28"/>
        <v>1170.7609697055959</v>
      </c>
      <c r="T133" s="26">
        <f>'2021-22 Salary &amp; Benefits'!G$6</f>
        <v>11848.32</v>
      </c>
      <c r="U133" s="28">
        <f>'2021-22 Salary &amp; Benefits'!H$6</f>
        <v>0.2271</v>
      </c>
      <c r="V133" s="28">
        <f>'2021-22 Salary &amp; Benefits'!I$6</f>
        <v>0.22070000000000001</v>
      </c>
      <c r="W133" s="26">
        <f t="shared" si="29"/>
        <v>23809.450549431582</v>
      </c>
      <c r="X133" s="26">
        <f t="shared" si="22"/>
        <v>994.93033738406007</v>
      </c>
      <c r="Y133" s="26">
        <f t="shared" si="30"/>
        <v>219.58112546066207</v>
      </c>
      <c r="Z133" s="26">
        <f t="shared" si="31"/>
        <v>1214.5114628447222</v>
      </c>
      <c r="AA133" s="26">
        <f t="shared" si="32"/>
        <v>84719.782255319893</v>
      </c>
    </row>
    <row r="134" spans="1:27">
      <c r="A134" s="165" t="s">
        <v>2306</v>
      </c>
      <c r="B134" s="3" t="s">
        <v>296</v>
      </c>
      <c r="C134" s="104">
        <f>IF(A134=Summary!$B$9,Summary!$F$9,0)</f>
        <v>0</v>
      </c>
      <c r="D134" s="174">
        <f>VLOOKUP(A134,AAFTE!$A:$AA,3,0)</f>
        <v>6155.17</v>
      </c>
      <c r="E134" s="24">
        <f>VLOOKUP($A134,'2021-22 Salary &amp; Benefits'!$A:$I,3,)</f>
        <v>1</v>
      </c>
      <c r="F134" s="24">
        <f>VLOOKUP($A134,'2021-22 Salary &amp; Benefits'!$A:$I,4,)</f>
        <v>1</v>
      </c>
      <c r="G134" s="39">
        <f>VLOOKUP(A134,'CEDARS District FRPL'!$A:$C,3,)</f>
        <v>0.61260000000000003</v>
      </c>
      <c r="H134" s="30">
        <f t="shared" ref="H134:H198" si="33">IF(C134&gt;0,C134,D134)</f>
        <v>6155.17</v>
      </c>
      <c r="I134" s="45">
        <f t="shared" si="23"/>
        <v>3770.6571420000005</v>
      </c>
      <c r="J134" s="29">
        <v>15</v>
      </c>
      <c r="K134" s="31">
        <f t="shared" si="24"/>
        <v>251.37714280000003</v>
      </c>
      <c r="L134" s="29">
        <v>2.3975</v>
      </c>
      <c r="M134" s="29">
        <v>36</v>
      </c>
      <c r="N134" s="32">
        <f t="shared" si="25"/>
        <v>21696.361195068002</v>
      </c>
      <c r="O134" s="44">
        <f t="shared" si="26"/>
        <v>24.107067994520001</v>
      </c>
      <c r="P134" s="25">
        <f>VLOOKUP(A134,'2021-22 Salary &amp; Benefits'!$A:$I,5,)</f>
        <v>67585</v>
      </c>
      <c r="Q134" s="25">
        <f>VLOOKUP(A134,'2021-22 Salary &amp; Benefits'!$A:$I,6,FALSE)</f>
        <v>68937</v>
      </c>
      <c r="R134" s="26">
        <f t="shared" si="27"/>
        <v>1629276.1904096343</v>
      </c>
      <c r="S134" s="26">
        <f t="shared" si="28"/>
        <v>32592.755928591127</v>
      </c>
      <c r="T134" s="26">
        <f>'2021-22 Salary &amp; Benefits'!G$6</f>
        <v>11848.32</v>
      </c>
      <c r="U134" s="28">
        <f>'2021-22 Salary &amp; Benefits'!H$6</f>
        <v>0.2271</v>
      </c>
      <c r="V134" s="28">
        <f>'2021-22 Salary &amp; Benefits'!I$6</f>
        <v>0.22070000000000001</v>
      </c>
      <c r="W134" s="26">
        <f t="shared" si="29"/>
        <v>662830.09993629926</v>
      </c>
      <c r="X134" s="26">
        <f t="shared" si="22"/>
        <v>27697.815772303755</v>
      </c>
      <c r="Y134" s="26">
        <f t="shared" si="30"/>
        <v>6112.9079409474389</v>
      </c>
      <c r="Z134" s="26">
        <f t="shared" si="31"/>
        <v>33810.723713251195</v>
      </c>
      <c r="AA134" s="26">
        <f t="shared" si="32"/>
        <v>2358509.7699877755</v>
      </c>
    </row>
    <row r="135" spans="1:27">
      <c r="A135" s="165" t="s">
        <v>2519</v>
      </c>
      <c r="B135" s="3" t="s">
        <v>1950</v>
      </c>
      <c r="C135" s="104">
        <f>IF(A135=Summary!$B$9,Summary!$F$9,0)</f>
        <v>0</v>
      </c>
      <c r="D135" s="174">
        <f>VLOOKUP(A135,AAFTE!$A:$AA,3,0)</f>
        <v>259.24</v>
      </c>
      <c r="E135" s="24">
        <f>VLOOKUP($A135,'2021-22 Salary &amp; Benefits'!$A:$I,3,)</f>
        <v>1</v>
      </c>
      <c r="F135" s="24">
        <f>VLOOKUP($A135,'2021-22 Salary &amp; Benefits'!$A:$I,4,)</f>
        <v>1</v>
      </c>
      <c r="G135" s="39">
        <f>VLOOKUP(A135,'CEDARS District FRPL'!$A:$C,3,)</f>
        <v>0.53559999999999997</v>
      </c>
      <c r="H135" s="30">
        <f t="shared" si="33"/>
        <v>259.24</v>
      </c>
      <c r="I135" s="45">
        <f t="shared" ref="I135:I199" si="34">H135*G135</f>
        <v>138.84894399999999</v>
      </c>
      <c r="J135" s="29">
        <v>15</v>
      </c>
      <c r="K135" s="31">
        <f t="shared" ref="K135:K199" si="35">I135/J135</f>
        <v>9.2565962666666657</v>
      </c>
      <c r="L135" s="29">
        <v>2.3975</v>
      </c>
      <c r="M135" s="29">
        <v>36</v>
      </c>
      <c r="N135" s="32">
        <f t="shared" ref="N135:N199" si="36">K135*L135*M135</f>
        <v>798.93682377599987</v>
      </c>
      <c r="O135" s="44">
        <f t="shared" ref="O135:O199" si="37">N135/900</f>
        <v>0.88770758197333322</v>
      </c>
      <c r="P135" s="25">
        <f>VLOOKUP(A135,'2021-22 Salary &amp; Benefits'!$A:$I,5,)</f>
        <v>67585</v>
      </c>
      <c r="Q135" s="25">
        <f>VLOOKUP(A135,'2021-22 Salary &amp; Benefits'!$A:$I,6,FALSE)</f>
        <v>68937</v>
      </c>
      <c r="R135" s="26">
        <f t="shared" ref="R135:R199" si="38">$E135*$P135*$O135</f>
        <v>59995.716927667723</v>
      </c>
      <c r="S135" s="26">
        <f t="shared" ref="S135:S199" si="39">($Q135*$F135*$O135-$R135)</f>
        <v>1200.1806508279478</v>
      </c>
      <c r="T135" s="26">
        <f>'2021-22 Salary &amp; Benefits'!G$6</f>
        <v>11848.32</v>
      </c>
      <c r="U135" s="28">
        <f>'2021-22 Salary &amp; Benefits'!H$6</f>
        <v>0.2271</v>
      </c>
      <c r="V135" s="28">
        <f>'2021-22 Salary &amp; Benefits'!I$6</f>
        <v>0.22070000000000001</v>
      </c>
      <c r="W135" s="26">
        <f t="shared" ref="W135:W199" si="40">R135*U135+S135*V135+O135*T135</f>
        <v>24407.750681557351</v>
      </c>
      <c r="X135" s="26">
        <f t="shared" si="22"/>
        <v>1019.9316263082611</v>
      </c>
      <c r="Y135" s="26">
        <f t="shared" si="30"/>
        <v>225.09890992623323</v>
      </c>
      <c r="Z135" s="26">
        <f t="shared" si="31"/>
        <v>1245.0305362344943</v>
      </c>
      <c r="AA135" s="26">
        <f t="shared" si="32"/>
        <v>86848.67879628751</v>
      </c>
    </row>
    <row r="136" spans="1:27">
      <c r="A136" s="165" t="s">
        <v>2469</v>
      </c>
      <c r="B136" s="3" t="s">
        <v>1541</v>
      </c>
      <c r="C136" s="104">
        <f>IF(A136=Summary!$B$9,Summary!$F$9,0)</f>
        <v>0</v>
      </c>
      <c r="D136" s="174">
        <f>VLOOKUP(A136,AAFTE!$A:$AA,3,0)</f>
        <v>233.36</v>
      </c>
      <c r="E136" s="24">
        <f>VLOOKUP($A136,'2021-22 Salary &amp; Benefits'!$A:$I,3,)</f>
        <v>1.1200000000000001</v>
      </c>
      <c r="F136" s="24">
        <f>VLOOKUP($A136,'2021-22 Salary &amp; Benefits'!$A:$I,4,)</f>
        <v>1.1200000000000001</v>
      </c>
      <c r="G136" s="39">
        <f>VLOOKUP(A136,'CEDARS District FRPL'!$A:$C,3,)</f>
        <v>0.43390000000000001</v>
      </c>
      <c r="H136" s="30">
        <f t="shared" si="33"/>
        <v>233.36</v>
      </c>
      <c r="I136" s="45">
        <f t="shared" si="34"/>
        <v>101.25490400000001</v>
      </c>
      <c r="J136" s="29">
        <v>15</v>
      </c>
      <c r="K136" s="31">
        <f t="shared" si="35"/>
        <v>6.7503269333333344</v>
      </c>
      <c r="L136" s="29">
        <v>2.3975</v>
      </c>
      <c r="M136" s="29">
        <v>36</v>
      </c>
      <c r="N136" s="32">
        <f t="shared" si="36"/>
        <v>582.62071761600009</v>
      </c>
      <c r="O136" s="44">
        <f t="shared" si="37"/>
        <v>0.64735635290666682</v>
      </c>
      <c r="P136" s="25">
        <f>VLOOKUP(A136,'2021-22 Salary &amp; Benefits'!$A:$I,5,)</f>
        <v>67585</v>
      </c>
      <c r="Q136" s="25">
        <f>VLOOKUP(A136,'2021-22 Salary &amp; Benefits'!$A:$I,6,FALSE)</f>
        <v>68937</v>
      </c>
      <c r="R136" s="26">
        <f t="shared" si="38"/>
        <v>49001.768604540732</v>
      </c>
      <c r="S136" s="26">
        <f t="shared" si="39"/>
        <v>980.25288382538565</v>
      </c>
      <c r="T136" s="26">
        <f>'2021-22 Salary &amp; Benefits'!G$6</f>
        <v>11848.32</v>
      </c>
      <c r="U136" s="28">
        <f>'2021-22 Salary &amp; Benefits'!H$6</f>
        <v>0.2271</v>
      </c>
      <c r="V136" s="28">
        <f>'2021-22 Salary &amp; Benefits'!I$6</f>
        <v>0.22070000000000001</v>
      </c>
      <c r="W136" s="26">
        <f t="shared" si="40"/>
        <v>19014.728684822581</v>
      </c>
      <c r="X136" s="26">
        <f t="shared" ref="X136:X200" si="41">($Q136*$F136*$O136/180*3)</f>
        <v>833.03369147276862</v>
      </c>
      <c r="Y136" s="26">
        <f t="shared" ref="Y136:Y200" si="42">X136*V136</f>
        <v>183.85053570804004</v>
      </c>
      <c r="Z136" s="26">
        <f t="shared" ref="Z136:Z200" si="43">SUM(X136:Y136)</f>
        <v>1016.8842271808087</v>
      </c>
      <c r="AA136" s="26">
        <f t="shared" ref="AA136:AA200" si="44">SUM(W136,R136:S136,Z136)</f>
        <v>70013.634400369498</v>
      </c>
    </row>
    <row r="137" spans="1:27">
      <c r="A137" s="34" t="s">
        <v>3198</v>
      </c>
      <c r="B137" s="34" t="s">
        <v>3336</v>
      </c>
      <c r="C137" s="104">
        <f>IF(A137=Summary!$B$9,Summary!$F$9,0)</f>
        <v>0</v>
      </c>
      <c r="D137" s="174">
        <f>VLOOKUP(A137,AAFTE!$A:$AA,3,0)</f>
        <v>36.74</v>
      </c>
      <c r="E137" s="24">
        <f>VLOOKUP($A137,'2021-22 Salary &amp; Benefits'!$A:$I,3,)</f>
        <v>1.04</v>
      </c>
      <c r="F137" s="24">
        <f>VLOOKUP($A137,'2021-22 Salary &amp; Benefits'!$A:$I,4,)</f>
        <v>1.04</v>
      </c>
      <c r="G137" s="39">
        <f>VLOOKUP(A137,'CEDARS District FRPL'!$A:$C,3,)</f>
        <v>0.90629999999999999</v>
      </c>
      <c r="H137" s="30">
        <f>IF(C137&gt;0,C137,D137)</f>
        <v>36.74</v>
      </c>
      <c r="I137" s="45">
        <f>H137*G137</f>
        <v>33.297462000000003</v>
      </c>
      <c r="J137" s="29">
        <v>15</v>
      </c>
      <c r="K137" s="31">
        <f>I137/J137</f>
        <v>2.2198308</v>
      </c>
      <c r="L137" s="29">
        <v>2.3975</v>
      </c>
      <c r="M137" s="29">
        <v>36</v>
      </c>
      <c r="N137" s="32">
        <f>K137*L137*M137</f>
        <v>191.59359634800001</v>
      </c>
      <c r="O137" s="44">
        <f>N137/900</f>
        <v>0.21288177372</v>
      </c>
      <c r="P137" s="25">
        <f>VLOOKUP(A137,'2021-22 Salary &amp; Benefits'!$A:$I,5,)</f>
        <v>67585</v>
      </c>
      <c r="Q137" s="25">
        <f>VLOOKUP(A137,'2021-22 Salary &amp; Benefits'!$A:$I,6,FALSE)</f>
        <v>68937</v>
      </c>
      <c r="R137" s="26">
        <f>$E137*$P137*$O137</f>
        <v>14963.119263940849</v>
      </c>
      <c r="S137" s="26">
        <f>($Q137*$F137*$O137-$R137)</f>
        <v>299.32880439221481</v>
      </c>
      <c r="T137" s="26">
        <f>'2021-22 Salary &amp; Benefits'!G$6</f>
        <v>11848.32</v>
      </c>
      <c r="U137" s="28">
        <f>'2021-22 Salary &amp; Benefits'!H$6</f>
        <v>0.2271</v>
      </c>
      <c r="V137" s="28">
        <f>'2021-22 Salary &amp; Benefits'!I$6</f>
        <v>0.22070000000000001</v>
      </c>
      <c r="W137" s="26">
        <f>R137*U137+S137*V137+O137*T137</f>
        <v>5986.4776291724793</v>
      </c>
      <c r="X137" s="26">
        <f>($Q137*$F137*$O137/180*3)</f>
        <v>254.37413447221775</v>
      </c>
      <c r="Y137" s="26">
        <f>X137*V137</f>
        <v>56.140371478018459</v>
      </c>
      <c r="Z137" s="26">
        <f>SUM(X137:Y137)</f>
        <v>310.51450595023618</v>
      </c>
      <c r="AA137" s="26">
        <f>SUM(W137,R137:S137,Z137)</f>
        <v>21559.440203455779</v>
      </c>
    </row>
    <row r="138" spans="1:27">
      <c r="A138" s="165" t="s">
        <v>2550</v>
      </c>
      <c r="B138" s="3" t="s">
        <v>2138</v>
      </c>
      <c r="C138" s="104">
        <f>IF(A138=Summary!$B$9,Summary!$F$9,0)</f>
        <v>0</v>
      </c>
      <c r="D138" s="174">
        <f>VLOOKUP(A138,AAFTE!$A:$AA,3,0)</f>
        <v>396.97</v>
      </c>
      <c r="E138" s="24">
        <f>VLOOKUP($A138,'2021-22 Salary &amp; Benefits'!$A:$I,3,)</f>
        <v>1.1000000000000001</v>
      </c>
      <c r="F138" s="24">
        <f>VLOOKUP($A138,'2021-22 Salary &amp; Benefits'!$A:$I,4,)</f>
        <v>1.1000000000000001</v>
      </c>
      <c r="G138" s="39">
        <f>VLOOKUP(A138,'CEDARS District FRPL'!$A:$C,3,)</f>
        <v>0.92859999999999998</v>
      </c>
      <c r="H138" s="30">
        <f t="shared" si="33"/>
        <v>396.97</v>
      </c>
      <c r="I138" s="45">
        <f t="shared" si="34"/>
        <v>368.62634200000002</v>
      </c>
      <c r="J138" s="29">
        <v>15</v>
      </c>
      <c r="K138" s="31">
        <f t="shared" si="35"/>
        <v>24.575089466666668</v>
      </c>
      <c r="L138" s="29">
        <v>2.3975</v>
      </c>
      <c r="M138" s="29">
        <v>36</v>
      </c>
      <c r="N138" s="32">
        <f t="shared" si="36"/>
        <v>2121.0759718680001</v>
      </c>
      <c r="O138" s="44">
        <f t="shared" si="37"/>
        <v>2.3567510798533333</v>
      </c>
      <c r="P138" s="25">
        <f>VLOOKUP(A138,'2021-22 Salary &amp; Benefits'!$A:$I,5,)</f>
        <v>67585</v>
      </c>
      <c r="Q138" s="25">
        <f>VLOOKUP(A138,'2021-22 Salary &amp; Benefits'!$A:$I,6,FALSE)</f>
        <v>68937</v>
      </c>
      <c r="R138" s="26">
        <f t="shared" si="38"/>
        <v>175209.1239050763</v>
      </c>
      <c r="S138" s="26">
        <f t="shared" si="39"/>
        <v>3504.9602059579047</v>
      </c>
      <c r="T138" s="26">
        <f>'2021-22 Salary &amp; Benefits'!G$6</f>
        <v>11848.32</v>
      </c>
      <c r="U138" s="28">
        <f>'2021-22 Salary &amp; Benefits'!H$6</f>
        <v>0.2271</v>
      </c>
      <c r="V138" s="28">
        <f>'2021-22 Salary &amp; Benefits'!I$6</f>
        <v>0.22070000000000001</v>
      </c>
      <c r="W138" s="26">
        <f t="shared" si="40"/>
        <v>68487.077710745594</v>
      </c>
      <c r="X138" s="26">
        <f t="shared" si="41"/>
        <v>2978.568068517237</v>
      </c>
      <c r="Y138" s="26">
        <f t="shared" si="42"/>
        <v>657.36997272175427</v>
      </c>
      <c r="Z138" s="26">
        <f t="shared" si="43"/>
        <v>3635.938041238991</v>
      </c>
      <c r="AA138" s="26">
        <f t="shared" si="44"/>
        <v>250837.09986301878</v>
      </c>
    </row>
    <row r="139" spans="1:27">
      <c r="A139" s="165" t="s">
        <v>2403</v>
      </c>
      <c r="B139" s="3" t="s">
        <v>1134</v>
      </c>
      <c r="C139" s="104">
        <f>IF(A139=Summary!$B$9,Summary!$F$9,0)</f>
        <v>0</v>
      </c>
      <c r="D139" s="174">
        <f>VLOOKUP(A139,AAFTE!$A:$AA,3,0)</f>
        <v>208.71</v>
      </c>
      <c r="E139" s="24">
        <f>VLOOKUP($A139,'2021-22 Salary &amp; Benefits'!$A:$I,3,)</f>
        <v>1</v>
      </c>
      <c r="F139" s="24">
        <f>VLOOKUP($A139,'2021-22 Salary &amp; Benefits'!$A:$I,4,)</f>
        <v>1</v>
      </c>
      <c r="G139" s="39">
        <f>VLOOKUP(A139,'CEDARS District FRPL'!$A:$C,3,)</f>
        <v>0.62080000000000002</v>
      </c>
      <c r="H139" s="30">
        <f t="shared" si="33"/>
        <v>208.71</v>
      </c>
      <c r="I139" s="45">
        <f t="shared" si="34"/>
        <v>129.56716800000001</v>
      </c>
      <c r="J139" s="29">
        <v>15</v>
      </c>
      <c r="K139" s="31">
        <f t="shared" si="35"/>
        <v>8.6378111999999998</v>
      </c>
      <c r="L139" s="29">
        <v>2.3975</v>
      </c>
      <c r="M139" s="29">
        <v>36</v>
      </c>
      <c r="N139" s="32">
        <f t="shared" si="36"/>
        <v>745.52948467199997</v>
      </c>
      <c r="O139" s="44">
        <f t="shared" si="37"/>
        <v>0.82836609407999995</v>
      </c>
      <c r="P139" s="25">
        <f>VLOOKUP(A139,'2021-22 Salary &amp; Benefits'!$A:$I,5,)</f>
        <v>67585</v>
      </c>
      <c r="Q139" s="25">
        <f>VLOOKUP(A139,'2021-22 Salary &amp; Benefits'!$A:$I,6,FALSE)</f>
        <v>68937</v>
      </c>
      <c r="R139" s="26">
        <f t="shared" si="38"/>
        <v>55985.122468396796</v>
      </c>
      <c r="S139" s="26">
        <f t="shared" si="39"/>
        <v>1119.9509591961614</v>
      </c>
      <c r="T139" s="26">
        <f>'2021-22 Salary &amp; Benefits'!G$6</f>
        <v>11848.32</v>
      </c>
      <c r="U139" s="28">
        <f>'2021-22 Salary &amp; Benefits'!H$6</f>
        <v>0.2271</v>
      </c>
      <c r="V139" s="28">
        <f>'2021-22 Salary &amp; Benefits'!I$6</f>
        <v>0.22070000000000001</v>
      </c>
      <c r="W139" s="26">
        <f t="shared" si="40"/>
        <v>22776.141049077451</v>
      </c>
      <c r="X139" s="26">
        <f t="shared" si="41"/>
        <v>951.75122379321601</v>
      </c>
      <c r="Y139" s="26">
        <f t="shared" si="42"/>
        <v>210.05149509116279</v>
      </c>
      <c r="Z139" s="26">
        <f t="shared" si="43"/>
        <v>1161.8027188843789</v>
      </c>
      <c r="AA139" s="26">
        <f t="shared" si="44"/>
        <v>81043.017195554785</v>
      </c>
    </row>
    <row r="140" spans="1:27">
      <c r="A140" s="165" t="s">
        <v>2546</v>
      </c>
      <c r="B140" s="3" t="s">
        <v>2113</v>
      </c>
      <c r="C140" s="104">
        <f>IF(A140=Summary!$B$9,Summary!$F$9,0)</f>
        <v>0</v>
      </c>
      <c r="D140" s="174">
        <f>VLOOKUP(A140,AAFTE!$A:$AA,3,0)</f>
        <v>3297.55</v>
      </c>
      <c r="E140" s="24">
        <f>VLOOKUP($A140,'2021-22 Salary &amp; Benefits'!$A:$I,3,)</f>
        <v>1.06</v>
      </c>
      <c r="F140" s="24">
        <f>VLOOKUP($A140,'2021-22 Salary &amp; Benefits'!$A:$I,4,)</f>
        <v>1.06</v>
      </c>
      <c r="G140" s="39">
        <f>VLOOKUP(A140,'CEDARS District FRPL'!$A:$C,3,)</f>
        <v>0.28770000000000001</v>
      </c>
      <c r="H140" s="30">
        <f t="shared" si="33"/>
        <v>3297.55</v>
      </c>
      <c r="I140" s="45">
        <f t="shared" si="34"/>
        <v>948.70513500000004</v>
      </c>
      <c r="J140" s="29">
        <v>15</v>
      </c>
      <c r="K140" s="31">
        <f t="shared" si="35"/>
        <v>63.247009000000006</v>
      </c>
      <c r="L140" s="29">
        <v>2.3975</v>
      </c>
      <c r="M140" s="29">
        <v>36</v>
      </c>
      <c r="N140" s="32">
        <f t="shared" si="36"/>
        <v>5458.8493467899998</v>
      </c>
      <c r="O140" s="44">
        <f t="shared" si="37"/>
        <v>6.0653881630999997</v>
      </c>
      <c r="P140" s="25">
        <f>VLOOKUP(A140,'2021-22 Salary &amp; Benefits'!$A:$I,5,)</f>
        <v>67585</v>
      </c>
      <c r="Q140" s="25">
        <f>VLOOKUP(A140,'2021-22 Salary &amp; Benefits'!$A:$I,6,FALSE)</f>
        <v>68937</v>
      </c>
      <c r="R140" s="26">
        <f t="shared" si="38"/>
        <v>434525.01454330032</v>
      </c>
      <c r="S140" s="26">
        <f t="shared" si="39"/>
        <v>8692.429084301868</v>
      </c>
      <c r="T140" s="26">
        <f>'2021-22 Salary &amp; Benefits'!G$6</f>
        <v>11848.32</v>
      </c>
      <c r="U140" s="28">
        <f>'2021-22 Salary &amp; Benefits'!H$6</f>
        <v>0.2271</v>
      </c>
      <c r="V140" s="28">
        <f>'2021-22 Salary &amp; Benefits'!I$6</f>
        <v>0.22070000000000001</v>
      </c>
      <c r="W140" s="26">
        <f t="shared" si="40"/>
        <v>172463.70978230989</v>
      </c>
      <c r="X140" s="26">
        <f t="shared" si="41"/>
        <v>7386.9573937933701</v>
      </c>
      <c r="Y140" s="26">
        <f t="shared" si="42"/>
        <v>1630.3014968101968</v>
      </c>
      <c r="Z140" s="26">
        <f t="shared" si="43"/>
        <v>9017.2588906035671</v>
      </c>
      <c r="AA140" s="26">
        <f t="shared" si="44"/>
        <v>624698.41230051557</v>
      </c>
    </row>
    <row r="141" spans="1:27">
      <c r="A141" s="165" t="s">
        <v>2569</v>
      </c>
      <c r="B141" s="3" t="s">
        <v>2211</v>
      </c>
      <c r="C141" s="104">
        <f>IF(A141=Summary!$B$9,Summary!$F$9,0)</f>
        <v>0</v>
      </c>
      <c r="D141" s="174">
        <f>VLOOKUP(A141,AAFTE!$A:$AA,3,0)</f>
        <v>841.8</v>
      </c>
      <c r="E141" s="24">
        <f>VLOOKUP($A141,'2021-22 Salary &amp; Benefits'!$A:$I,3,)</f>
        <v>1</v>
      </c>
      <c r="F141" s="24">
        <f>VLOOKUP($A141,'2021-22 Salary &amp; Benefits'!$A:$I,4,)</f>
        <v>1</v>
      </c>
      <c r="G141" s="39">
        <f>VLOOKUP(A141,'CEDARS District FRPL'!$A:$C,3,)</f>
        <v>0.99119999999999997</v>
      </c>
      <c r="H141" s="30">
        <f t="shared" si="33"/>
        <v>841.8</v>
      </c>
      <c r="I141" s="45">
        <f t="shared" si="34"/>
        <v>834.39215999999988</v>
      </c>
      <c r="J141" s="29">
        <v>15</v>
      </c>
      <c r="K141" s="31">
        <f t="shared" si="35"/>
        <v>55.626143999999989</v>
      </c>
      <c r="L141" s="29">
        <v>2.3975</v>
      </c>
      <c r="M141" s="29">
        <v>36</v>
      </c>
      <c r="N141" s="32">
        <f t="shared" si="36"/>
        <v>4801.0924886399989</v>
      </c>
      <c r="O141" s="44">
        <f t="shared" si="37"/>
        <v>5.3345472095999984</v>
      </c>
      <c r="P141" s="25">
        <f>VLOOKUP(A141,'2021-22 Salary &amp; Benefits'!$A:$I,5,)</f>
        <v>67585</v>
      </c>
      <c r="Q141" s="25">
        <f>VLOOKUP(A141,'2021-22 Salary &amp; Benefits'!$A:$I,6,FALSE)</f>
        <v>68937</v>
      </c>
      <c r="R141" s="26">
        <f t="shared" si="38"/>
        <v>360535.37316081591</v>
      </c>
      <c r="S141" s="26">
        <f t="shared" si="39"/>
        <v>7212.3078273791471</v>
      </c>
      <c r="T141" s="26">
        <f>'2021-22 Salary &amp; Benefits'!G$6</f>
        <v>11848.32</v>
      </c>
      <c r="U141" s="28">
        <f>'2021-22 Salary &amp; Benefits'!H$6</f>
        <v>0.2271</v>
      </c>
      <c r="V141" s="28">
        <f>'2021-22 Salary &amp; Benefits'!I$6</f>
        <v>0.22070000000000001</v>
      </c>
      <c r="W141" s="26">
        <f t="shared" si="40"/>
        <v>146674.76197677173</v>
      </c>
      <c r="X141" s="26">
        <f t="shared" si="41"/>
        <v>6129.1280164699174</v>
      </c>
      <c r="Y141" s="26">
        <f t="shared" si="42"/>
        <v>1352.6985532349108</v>
      </c>
      <c r="Z141" s="26">
        <f t="shared" si="43"/>
        <v>7481.8265697048282</v>
      </c>
      <c r="AA141" s="26">
        <f t="shared" si="44"/>
        <v>521904.26953467162</v>
      </c>
    </row>
    <row r="142" spans="1:27">
      <c r="A142" s="165" t="s">
        <v>2316</v>
      </c>
      <c r="B142" s="3" t="s">
        <v>356</v>
      </c>
      <c r="C142" s="104">
        <f>IF(A142=Summary!$B$9,Summary!$F$9,0)</f>
        <v>0</v>
      </c>
      <c r="D142" s="174">
        <f>VLOOKUP(A142,AAFTE!$A:$AA,3,0)</f>
        <v>87.3</v>
      </c>
      <c r="E142" s="24">
        <f>VLOOKUP($A142,'2021-22 Salary &amp; Benefits'!$A:$I,3,)</f>
        <v>1</v>
      </c>
      <c r="F142" s="24">
        <f>VLOOKUP($A142,'2021-22 Salary &amp; Benefits'!$A:$I,4,)</f>
        <v>1</v>
      </c>
      <c r="G142" s="39">
        <f>VLOOKUP(A142,'CEDARS District FRPL'!$A:$C,3,)</f>
        <v>0.60670000000000002</v>
      </c>
      <c r="H142" s="30">
        <f t="shared" si="33"/>
        <v>87.3</v>
      </c>
      <c r="I142" s="45">
        <f t="shared" si="34"/>
        <v>52.964910000000003</v>
      </c>
      <c r="J142" s="29">
        <v>15</v>
      </c>
      <c r="K142" s="31">
        <f t="shared" si="35"/>
        <v>3.5309940000000002</v>
      </c>
      <c r="L142" s="29">
        <v>2.3975</v>
      </c>
      <c r="M142" s="29">
        <v>36</v>
      </c>
      <c r="N142" s="32">
        <f t="shared" si="36"/>
        <v>304.76009213999998</v>
      </c>
      <c r="O142" s="44">
        <f t="shared" si="37"/>
        <v>0.33862232459999997</v>
      </c>
      <c r="P142" s="25">
        <f>VLOOKUP(A142,'2021-22 Salary &amp; Benefits'!$A:$I,5,)</f>
        <v>67585</v>
      </c>
      <c r="Q142" s="25">
        <f>VLOOKUP(A142,'2021-22 Salary &amp; Benefits'!$A:$I,6,FALSE)</f>
        <v>68937</v>
      </c>
      <c r="R142" s="26">
        <f t="shared" si="38"/>
        <v>22885.789808090998</v>
      </c>
      <c r="S142" s="26">
        <f t="shared" si="39"/>
        <v>457.81738285920073</v>
      </c>
      <c r="T142" s="26">
        <f>'2021-22 Salary &amp; Benefits'!G$6</f>
        <v>11848.32</v>
      </c>
      <c r="U142" s="28">
        <f>'2021-22 Salary &amp; Benefits'!H$6</f>
        <v>0.2271</v>
      </c>
      <c r="V142" s="28">
        <f>'2021-22 Salary &amp; Benefits'!I$6</f>
        <v>0.22070000000000001</v>
      </c>
      <c r="W142" s="26">
        <f t="shared" si="40"/>
        <v>9310.5088228191635</v>
      </c>
      <c r="X142" s="26">
        <f t="shared" si="41"/>
        <v>389.06011984916995</v>
      </c>
      <c r="Y142" s="26">
        <f t="shared" si="42"/>
        <v>85.865568450711805</v>
      </c>
      <c r="Z142" s="26">
        <f t="shared" si="43"/>
        <v>474.92568829988176</v>
      </c>
      <c r="AA142" s="26">
        <f t="shared" si="44"/>
        <v>33129.041702069248</v>
      </c>
    </row>
    <row r="143" spans="1:27">
      <c r="A143" s="165" t="s">
        <v>2281</v>
      </c>
      <c r="B143" s="3" t="s">
        <v>96</v>
      </c>
      <c r="C143" s="104">
        <f>IF(A143=Summary!$B$9,Summary!$F$9,0)</f>
        <v>0</v>
      </c>
      <c r="D143" s="174">
        <f>VLOOKUP(A143,AAFTE!$A:$AA,3,0)</f>
        <v>612.79</v>
      </c>
      <c r="E143" s="24">
        <f>VLOOKUP($A143,'2021-22 Salary &amp; Benefits'!$A:$I,3,)</f>
        <v>1</v>
      </c>
      <c r="F143" s="24">
        <f>VLOOKUP($A143,'2021-22 Salary &amp; Benefits'!$A:$I,4,)</f>
        <v>1</v>
      </c>
      <c r="G143" s="39">
        <f>VLOOKUP(A143,'CEDARS District FRPL'!$A:$C,3,)</f>
        <v>0.6694</v>
      </c>
      <c r="H143" s="30">
        <f t="shared" si="33"/>
        <v>612.79</v>
      </c>
      <c r="I143" s="45">
        <f t="shared" si="34"/>
        <v>410.20162599999998</v>
      </c>
      <c r="J143" s="29">
        <v>15</v>
      </c>
      <c r="K143" s="31">
        <f t="shared" si="35"/>
        <v>27.346775066666666</v>
      </c>
      <c r="L143" s="29">
        <v>2.3975</v>
      </c>
      <c r="M143" s="29">
        <v>36</v>
      </c>
      <c r="N143" s="32">
        <f t="shared" si="36"/>
        <v>2360.3001560040002</v>
      </c>
      <c r="O143" s="44">
        <f t="shared" si="37"/>
        <v>2.6225557288933334</v>
      </c>
      <c r="P143" s="25">
        <f>VLOOKUP(A143,'2021-22 Salary &amp; Benefits'!$A:$I,5,)</f>
        <v>67585</v>
      </c>
      <c r="Q143" s="25">
        <f>VLOOKUP(A143,'2021-22 Salary &amp; Benefits'!$A:$I,6,FALSE)</f>
        <v>68937</v>
      </c>
      <c r="R143" s="26">
        <f t="shared" si="38"/>
        <v>177245.42893725593</v>
      </c>
      <c r="S143" s="26">
        <f t="shared" si="39"/>
        <v>3545.6953454637842</v>
      </c>
      <c r="T143" s="26">
        <f>'2021-22 Salary &amp; Benefits'!G$6</f>
        <v>11848.32</v>
      </c>
      <c r="U143" s="28">
        <f>'2021-22 Salary &amp; Benefits'!H$6</f>
        <v>0.2271</v>
      </c>
      <c r="V143" s="28">
        <f>'2021-22 Salary &amp; Benefits'!I$6</f>
        <v>0.22070000000000001</v>
      </c>
      <c r="W143" s="26">
        <f t="shared" si="40"/>
        <v>72107.851368156145</v>
      </c>
      <c r="X143" s="26">
        <f t="shared" si="41"/>
        <v>3013.185404711995</v>
      </c>
      <c r="Y143" s="26">
        <f t="shared" si="42"/>
        <v>665.01001881993727</v>
      </c>
      <c r="Z143" s="26">
        <f t="shared" si="43"/>
        <v>3678.1954235319322</v>
      </c>
      <c r="AA143" s="26">
        <f t="shared" si="44"/>
        <v>256577.17107440779</v>
      </c>
    </row>
    <row r="144" spans="1:27">
      <c r="A144" s="165" t="s">
        <v>2428</v>
      </c>
      <c r="B144" s="3" t="s">
        <v>1218</v>
      </c>
      <c r="C144" s="104">
        <f>IF(A144=Summary!$B$9,Summary!$F$9,0)</f>
        <v>0</v>
      </c>
      <c r="D144" s="174">
        <f>VLOOKUP(A144,AAFTE!$A:$AA,3,0)</f>
        <v>2068.39</v>
      </c>
      <c r="E144" s="24">
        <f>VLOOKUP($A144,'2021-22 Salary &amp; Benefits'!$A:$I,3,)</f>
        <v>1</v>
      </c>
      <c r="F144" s="24">
        <f>VLOOKUP($A144,'2021-22 Salary &amp; Benefits'!$A:$I,4,)</f>
        <v>1</v>
      </c>
      <c r="G144" s="39">
        <f>VLOOKUP(A144,'CEDARS District FRPL'!$A:$C,3,)</f>
        <v>0.18859999999999999</v>
      </c>
      <c r="H144" s="30">
        <f t="shared" si="33"/>
        <v>2068.39</v>
      </c>
      <c r="I144" s="45">
        <f t="shared" si="34"/>
        <v>390.09835399999997</v>
      </c>
      <c r="J144" s="29">
        <v>15</v>
      </c>
      <c r="K144" s="31">
        <f t="shared" si="35"/>
        <v>26.006556933333332</v>
      </c>
      <c r="L144" s="29">
        <v>2.3975</v>
      </c>
      <c r="M144" s="29">
        <v>36</v>
      </c>
      <c r="N144" s="32">
        <f t="shared" si="36"/>
        <v>2244.6259289159998</v>
      </c>
      <c r="O144" s="44">
        <f t="shared" si="37"/>
        <v>2.4940288099066663</v>
      </c>
      <c r="P144" s="25">
        <f>VLOOKUP(A144,'2021-22 Salary &amp; Benefits'!$A:$I,5,)</f>
        <v>67585</v>
      </c>
      <c r="Q144" s="25">
        <f>VLOOKUP(A144,'2021-22 Salary &amp; Benefits'!$A:$I,6,FALSE)</f>
        <v>68937</v>
      </c>
      <c r="R144" s="26">
        <f t="shared" si="38"/>
        <v>168558.93711754205</v>
      </c>
      <c r="S144" s="26">
        <f t="shared" si="39"/>
        <v>3371.9269509938022</v>
      </c>
      <c r="T144" s="26">
        <f>'2021-22 Salary &amp; Benefits'!G$6</f>
        <v>11848.32</v>
      </c>
      <c r="U144" s="28">
        <f>'2021-22 Salary &amp; Benefits'!H$6</f>
        <v>0.2271</v>
      </c>
      <c r="V144" s="28">
        <f>'2021-22 Salary &amp; Benefits'!I$6</f>
        <v>0.22070000000000001</v>
      </c>
      <c r="W144" s="26">
        <f t="shared" si="40"/>
        <v>68573.970326471477</v>
      </c>
      <c r="X144" s="26">
        <f t="shared" si="41"/>
        <v>2865.5144011422644</v>
      </c>
      <c r="Y144" s="26">
        <f t="shared" si="42"/>
        <v>632.41902833209781</v>
      </c>
      <c r="Z144" s="26">
        <f t="shared" si="43"/>
        <v>3497.9334294743621</v>
      </c>
      <c r="AA144" s="26">
        <f t="shared" si="44"/>
        <v>244002.76782448168</v>
      </c>
    </row>
    <row r="145" spans="1:27">
      <c r="A145" s="165" t="s">
        <v>2523</v>
      </c>
      <c r="B145" s="3" t="s">
        <v>1959</v>
      </c>
      <c r="C145" s="104">
        <f>IF(A145=Summary!$B$9,Summary!$F$9,0)</f>
        <v>0</v>
      </c>
      <c r="D145" s="174">
        <f>VLOOKUP(A145,AAFTE!$A:$AA,3,0)</f>
        <v>420.64</v>
      </c>
      <c r="E145" s="24">
        <f>VLOOKUP($A145,'2021-22 Salary &amp; Benefits'!$A:$I,3,)</f>
        <v>1</v>
      </c>
      <c r="F145" s="24">
        <f>VLOOKUP($A145,'2021-22 Salary &amp; Benefits'!$A:$I,4,)</f>
        <v>1</v>
      </c>
      <c r="G145" s="39">
        <f>VLOOKUP(A145,'CEDARS District FRPL'!$A:$C,3,)</f>
        <v>0.78349999999999997</v>
      </c>
      <c r="H145" s="30">
        <f t="shared" si="33"/>
        <v>420.64</v>
      </c>
      <c r="I145" s="45">
        <f t="shared" si="34"/>
        <v>329.57144</v>
      </c>
      <c r="J145" s="29">
        <v>15</v>
      </c>
      <c r="K145" s="31">
        <f t="shared" si="35"/>
        <v>21.971429333333333</v>
      </c>
      <c r="L145" s="29">
        <v>2.3975</v>
      </c>
      <c r="M145" s="29">
        <v>36</v>
      </c>
      <c r="N145" s="32">
        <f t="shared" si="36"/>
        <v>1896.3540657599999</v>
      </c>
      <c r="O145" s="44">
        <f t="shared" si="37"/>
        <v>2.1070600730666667</v>
      </c>
      <c r="P145" s="25">
        <f>VLOOKUP(A145,'2021-22 Salary &amp; Benefits'!$A:$I,5,)</f>
        <v>67585</v>
      </c>
      <c r="Q145" s="25">
        <f>VLOOKUP(A145,'2021-22 Salary &amp; Benefits'!$A:$I,6,FALSE)</f>
        <v>68937</v>
      </c>
      <c r="R145" s="26">
        <f t="shared" si="38"/>
        <v>142405.65503821068</v>
      </c>
      <c r="S145" s="26">
        <f t="shared" si="39"/>
        <v>2848.7452187861199</v>
      </c>
      <c r="T145" s="26">
        <f>'2021-22 Salary &amp; Benefits'!G$6</f>
        <v>11848.32</v>
      </c>
      <c r="U145" s="28">
        <f>'2021-22 Salary &amp; Benefits'!H$6</f>
        <v>0.2271</v>
      </c>
      <c r="V145" s="28">
        <f>'2021-22 Salary &amp; Benefits'!I$6</f>
        <v>0.22070000000000001</v>
      </c>
      <c r="W145" s="26">
        <f t="shared" si="40"/>
        <v>57934.164333880988</v>
      </c>
      <c r="X145" s="26">
        <f t="shared" si="41"/>
        <v>2420.9066709499466</v>
      </c>
      <c r="Y145" s="26">
        <f t="shared" si="42"/>
        <v>534.29410227865321</v>
      </c>
      <c r="Z145" s="26">
        <f t="shared" si="43"/>
        <v>2955.2007732285997</v>
      </c>
      <c r="AA145" s="26">
        <f t="shared" si="44"/>
        <v>206143.7653641064</v>
      </c>
    </row>
    <row r="146" spans="1:27">
      <c r="A146" s="165" t="s">
        <v>2488</v>
      </c>
      <c r="B146" s="3" t="s">
        <v>1697</v>
      </c>
      <c r="C146" s="104">
        <f>IF(A146=Summary!$B$9,Summary!$F$9,0)</f>
        <v>0</v>
      </c>
      <c r="D146" s="174">
        <f>VLOOKUP(A146,AAFTE!$A:$AA,3,0)</f>
        <v>9870.66</v>
      </c>
      <c r="E146" s="24">
        <f>VLOOKUP($A146,'2021-22 Salary &amp; Benefits'!$A:$I,3,)</f>
        <v>1.1600000000000001</v>
      </c>
      <c r="F146" s="24">
        <f>VLOOKUP($A146,'2021-22 Salary &amp; Benefits'!$A:$I,4,)</f>
        <v>1.1600000000000001</v>
      </c>
      <c r="G146" s="39">
        <f>VLOOKUP(A146,'CEDARS District FRPL'!$A:$C,3,)</f>
        <v>0.48480000000000001</v>
      </c>
      <c r="H146" s="30">
        <f t="shared" si="33"/>
        <v>9870.66</v>
      </c>
      <c r="I146" s="45">
        <f t="shared" si="34"/>
        <v>4785.2959680000004</v>
      </c>
      <c r="J146" s="29">
        <v>15</v>
      </c>
      <c r="K146" s="31">
        <f t="shared" si="35"/>
        <v>319.01973120000002</v>
      </c>
      <c r="L146" s="29">
        <v>2.3975</v>
      </c>
      <c r="M146" s="29">
        <v>36</v>
      </c>
      <c r="N146" s="32">
        <f t="shared" si="36"/>
        <v>27534.592999872002</v>
      </c>
      <c r="O146" s="44">
        <f t="shared" si="37"/>
        <v>30.593992222080001</v>
      </c>
      <c r="P146" s="25">
        <f>VLOOKUP(A146,'2021-22 Salary &amp; Benefits'!$A:$I,5,)</f>
        <v>67585</v>
      </c>
      <c r="Q146" s="25">
        <f>VLOOKUP(A146,'2021-22 Salary &amp; Benefits'!$A:$I,6,FALSE)</f>
        <v>68937</v>
      </c>
      <c r="R146" s="26">
        <f t="shared" si="38"/>
        <v>2398526.1586219613</v>
      </c>
      <c r="S146" s="26">
        <f t="shared" si="39"/>
        <v>47981.169881732669</v>
      </c>
      <c r="T146" s="26">
        <f>'2021-22 Salary &amp; Benefits'!G$6</f>
        <v>11848.32</v>
      </c>
      <c r="U146" s="28">
        <f>'2021-22 Salary &amp; Benefits'!H$6</f>
        <v>0.2271</v>
      </c>
      <c r="V146" s="28">
        <f>'2021-22 Salary &amp; Benefits'!I$6</f>
        <v>0.22070000000000001</v>
      </c>
      <c r="W146" s="26">
        <f t="shared" si="40"/>
        <v>917782.14474066067</v>
      </c>
      <c r="X146" s="26">
        <f t="shared" si="41"/>
        <v>40775.122141728236</v>
      </c>
      <c r="Y146" s="26">
        <f t="shared" si="42"/>
        <v>8999.0694566794227</v>
      </c>
      <c r="Z146" s="26">
        <f t="shared" si="43"/>
        <v>49774.191598407662</v>
      </c>
      <c r="AA146" s="26">
        <f t="shared" si="44"/>
        <v>3414063.6648427621</v>
      </c>
    </row>
    <row r="147" spans="1:27">
      <c r="A147" s="165" t="s">
        <v>2341</v>
      </c>
      <c r="B147" s="3" t="s">
        <v>488</v>
      </c>
      <c r="C147" s="104">
        <f>IF(A147=Summary!$B$9,Summary!$F$9,0)</f>
        <v>0</v>
      </c>
      <c r="D147" s="174">
        <f>VLOOKUP(A147,AAFTE!$A:$AA,3,0)</f>
        <v>286.92</v>
      </c>
      <c r="E147" s="24">
        <f>VLOOKUP($A147,'2021-22 Salary &amp; Benefits'!$A:$I,3,)</f>
        <v>1</v>
      </c>
      <c r="F147" s="24">
        <f>VLOOKUP($A147,'2021-22 Salary &amp; Benefits'!$A:$I,4,)</f>
        <v>1</v>
      </c>
      <c r="G147" s="39">
        <f>VLOOKUP(A147,'CEDARS District FRPL'!$A:$C,3,)</f>
        <v>0.51219999999999999</v>
      </c>
      <c r="H147" s="30">
        <f t="shared" si="33"/>
        <v>286.92</v>
      </c>
      <c r="I147" s="45">
        <f t="shared" si="34"/>
        <v>146.96042400000002</v>
      </c>
      <c r="J147" s="29">
        <v>15</v>
      </c>
      <c r="K147" s="31">
        <f t="shared" si="35"/>
        <v>9.7973616000000003</v>
      </c>
      <c r="L147" s="29">
        <v>2.3975</v>
      </c>
      <c r="M147" s="29">
        <v>36</v>
      </c>
      <c r="N147" s="32">
        <f t="shared" si="36"/>
        <v>845.61027969599991</v>
      </c>
      <c r="O147" s="44">
        <f t="shared" si="37"/>
        <v>0.93956697743999995</v>
      </c>
      <c r="P147" s="25">
        <f>VLOOKUP(A147,'2021-22 Salary &amp; Benefits'!$A:$I,5,)</f>
        <v>67585</v>
      </c>
      <c r="Q147" s="25">
        <f>VLOOKUP(A147,'2021-22 Salary &amp; Benefits'!$A:$I,6,FALSE)</f>
        <v>68937</v>
      </c>
      <c r="R147" s="26">
        <f t="shared" si="38"/>
        <v>63500.634170282399</v>
      </c>
      <c r="S147" s="26">
        <f t="shared" si="39"/>
        <v>1270.2945534988758</v>
      </c>
      <c r="T147" s="26">
        <f>'2021-22 Salary &amp; Benefits'!G$6</f>
        <v>11848.32</v>
      </c>
      <c r="U147" s="28">
        <f>'2021-22 Salary &amp; Benefits'!H$6</f>
        <v>0.2271</v>
      </c>
      <c r="V147" s="28">
        <f>'2021-22 Salary &amp; Benefits'!I$6</f>
        <v>0.22070000000000001</v>
      </c>
      <c r="W147" s="26">
        <f t="shared" si="40"/>
        <v>25833.638238170235</v>
      </c>
      <c r="X147" s="26">
        <f t="shared" si="41"/>
        <v>1079.5154787296879</v>
      </c>
      <c r="Y147" s="26">
        <f t="shared" si="42"/>
        <v>238.24906615564211</v>
      </c>
      <c r="Z147" s="26">
        <f t="shared" si="43"/>
        <v>1317.76454488533</v>
      </c>
      <c r="AA147" s="26">
        <f t="shared" si="44"/>
        <v>91922.331506836854</v>
      </c>
    </row>
    <row r="148" spans="1:27">
      <c r="A148" s="165" t="s">
        <v>2502</v>
      </c>
      <c r="B148" s="3" t="s">
        <v>1845</v>
      </c>
      <c r="C148" s="104">
        <f>IF(A148=Summary!$B$9,Summary!$F$9,0)</f>
        <v>0</v>
      </c>
      <c r="D148" s="174">
        <f>VLOOKUP(A148,AAFTE!$A:$AA,3,0)</f>
        <v>10128.23</v>
      </c>
      <c r="E148" s="24">
        <f>VLOOKUP($A148,'2021-22 Salary &amp; Benefits'!$A:$I,3,)</f>
        <v>1.04</v>
      </c>
      <c r="F148" s="24">
        <f>VLOOKUP($A148,'2021-22 Salary &amp; Benefits'!$A:$I,4,)</f>
        <v>1.04</v>
      </c>
      <c r="G148" s="39">
        <f>VLOOKUP(A148,'CEDARS District FRPL'!$A:$C,3,)</f>
        <v>0.22320000000000001</v>
      </c>
      <c r="H148" s="30">
        <f t="shared" si="33"/>
        <v>10128.23</v>
      </c>
      <c r="I148" s="45">
        <f t="shared" si="34"/>
        <v>2260.6209359999998</v>
      </c>
      <c r="J148" s="29">
        <v>15</v>
      </c>
      <c r="K148" s="31">
        <f t="shared" si="35"/>
        <v>150.70806239999999</v>
      </c>
      <c r="L148" s="29">
        <v>2.3975</v>
      </c>
      <c r="M148" s="29">
        <v>36</v>
      </c>
      <c r="N148" s="32">
        <f t="shared" si="36"/>
        <v>13007.612865743999</v>
      </c>
      <c r="O148" s="44">
        <f t="shared" si="37"/>
        <v>14.452903184159998</v>
      </c>
      <c r="P148" s="25">
        <f>VLOOKUP(A148,'2021-22 Salary &amp; Benefits'!$A:$I,5,)</f>
        <v>67585</v>
      </c>
      <c r="Q148" s="25">
        <f>VLOOKUP(A148,'2021-22 Salary &amp; Benefits'!$A:$I,6,FALSE)</f>
        <v>68937</v>
      </c>
      <c r="R148" s="26">
        <f t="shared" si="38"/>
        <v>1015871.4401695117</v>
      </c>
      <c r="S148" s="26">
        <f t="shared" si="39"/>
        <v>20321.938109183568</v>
      </c>
      <c r="T148" s="26">
        <f>'2021-22 Salary &amp; Benefits'!G$6</f>
        <v>11848.32</v>
      </c>
      <c r="U148" s="28">
        <f>'2021-22 Salary &amp; Benefits'!H$6</f>
        <v>0.2271</v>
      </c>
      <c r="V148" s="28">
        <f>'2021-22 Salary &amp; Benefits'!I$6</f>
        <v>0.22070000000000001</v>
      </c>
      <c r="W148" s="26">
        <f t="shared" si="40"/>
        <v>406432.07765813952</v>
      </c>
      <c r="X148" s="26">
        <f t="shared" si="41"/>
        <v>17269.889637978253</v>
      </c>
      <c r="Y148" s="26">
        <f t="shared" si="42"/>
        <v>3811.4646431018004</v>
      </c>
      <c r="Z148" s="26">
        <f t="shared" si="43"/>
        <v>21081.354281080054</v>
      </c>
      <c r="AA148" s="26">
        <f t="shared" si="44"/>
        <v>1463706.8102179146</v>
      </c>
    </row>
    <row r="149" spans="1:27">
      <c r="A149" s="165" t="s">
        <v>2501</v>
      </c>
      <c r="B149" s="3" t="s">
        <v>1840</v>
      </c>
      <c r="C149" s="104">
        <f>IF(A149=Summary!$B$9,Summary!$F$9,0)</f>
        <v>0</v>
      </c>
      <c r="D149" s="174">
        <f>VLOOKUP(A149,AAFTE!$A:$AA,3,0)</f>
        <v>1722.98</v>
      </c>
      <c r="E149" s="24">
        <f>VLOOKUP($A149,'2021-22 Salary &amp; Benefits'!$A:$I,3,)</f>
        <v>1</v>
      </c>
      <c r="F149" s="24">
        <f>VLOOKUP($A149,'2021-22 Salary &amp; Benefits'!$A:$I,4,)</f>
        <v>1</v>
      </c>
      <c r="G149" s="39">
        <f>VLOOKUP(A149,'CEDARS District FRPL'!$A:$C,3,)</f>
        <v>0.34920000000000001</v>
      </c>
      <c r="H149" s="30">
        <f t="shared" si="33"/>
        <v>1722.98</v>
      </c>
      <c r="I149" s="45">
        <f t="shared" si="34"/>
        <v>601.66461600000002</v>
      </c>
      <c r="J149" s="29">
        <v>15</v>
      </c>
      <c r="K149" s="31">
        <f t="shared" si="35"/>
        <v>40.110974400000003</v>
      </c>
      <c r="L149" s="29">
        <v>2.3975</v>
      </c>
      <c r="M149" s="29">
        <v>36</v>
      </c>
      <c r="N149" s="32">
        <f t="shared" si="36"/>
        <v>3461.9782004640001</v>
      </c>
      <c r="O149" s="44">
        <f t="shared" si="37"/>
        <v>3.8466424449600001</v>
      </c>
      <c r="P149" s="25">
        <f>VLOOKUP(A149,'2021-22 Salary &amp; Benefits'!$A:$I,5,)</f>
        <v>67585</v>
      </c>
      <c r="Q149" s="25">
        <f>VLOOKUP(A149,'2021-22 Salary &amp; Benefits'!$A:$I,6,FALSE)</f>
        <v>68937</v>
      </c>
      <c r="R149" s="26">
        <f t="shared" si="38"/>
        <v>259975.3296426216</v>
      </c>
      <c r="S149" s="26">
        <f t="shared" si="39"/>
        <v>5200.6605855859525</v>
      </c>
      <c r="T149" s="26">
        <f>'2021-22 Salary &amp; Benefits'!G$6</f>
        <v>11848.32</v>
      </c>
      <c r="U149" s="28">
        <f>'2021-22 Salary &amp; Benefits'!H$6</f>
        <v>0.2271</v>
      </c>
      <c r="V149" s="28">
        <f>'2021-22 Salary &amp; Benefits'!I$6</f>
        <v>0.22070000000000001</v>
      </c>
      <c r="W149" s="26">
        <f t="shared" si="40"/>
        <v>105764.43376654666</v>
      </c>
      <c r="X149" s="26">
        <f t="shared" si="41"/>
        <v>4419.5998371367932</v>
      </c>
      <c r="Y149" s="26">
        <f t="shared" si="42"/>
        <v>975.40568405609031</v>
      </c>
      <c r="Z149" s="26">
        <f t="shared" si="43"/>
        <v>5395.0055211928839</v>
      </c>
      <c r="AA149" s="26">
        <f t="shared" si="44"/>
        <v>376335.42951594706</v>
      </c>
    </row>
    <row r="150" spans="1:27">
      <c r="A150" s="165" t="s">
        <v>2362</v>
      </c>
      <c r="B150" s="3" t="s">
        <v>698</v>
      </c>
      <c r="C150" s="104">
        <f>IF(A150=Summary!$B$9,Summary!$F$9,0)</f>
        <v>0</v>
      </c>
      <c r="D150" s="174">
        <f>VLOOKUP(A150,AAFTE!$A:$AA,3,0)</f>
        <v>4074.56</v>
      </c>
      <c r="E150" s="24">
        <f>VLOOKUP($A150,'2021-22 Salary &amp; Benefits'!$A:$I,3,)</f>
        <v>1.18</v>
      </c>
      <c r="F150" s="24">
        <f>VLOOKUP($A150,'2021-22 Salary &amp; Benefits'!$A:$I,4,)</f>
        <v>1.18</v>
      </c>
      <c r="G150" s="39">
        <f>VLOOKUP(A150,'CEDARS District FRPL'!$A:$C,3,)</f>
        <v>3.27E-2</v>
      </c>
      <c r="H150" s="30">
        <f t="shared" si="33"/>
        <v>4074.56</v>
      </c>
      <c r="I150" s="45">
        <f t="shared" si="34"/>
        <v>133.238112</v>
      </c>
      <c r="J150" s="29">
        <v>15</v>
      </c>
      <c r="K150" s="31">
        <f t="shared" si="35"/>
        <v>8.8825407999999992</v>
      </c>
      <c r="L150" s="29">
        <v>2.3975</v>
      </c>
      <c r="M150" s="29">
        <v>36</v>
      </c>
      <c r="N150" s="32">
        <f t="shared" si="36"/>
        <v>766.65209644799995</v>
      </c>
      <c r="O150" s="44">
        <f t="shared" si="37"/>
        <v>0.85183566272</v>
      </c>
      <c r="P150" s="25">
        <f>VLOOKUP(A150,'2021-22 Salary &amp; Benefits'!$A:$I,5,)</f>
        <v>67585</v>
      </c>
      <c r="Q150" s="25">
        <f>VLOOKUP(A150,'2021-22 Salary &amp; Benefits'!$A:$I,6,FALSE)</f>
        <v>68937</v>
      </c>
      <c r="R150" s="26">
        <f t="shared" si="38"/>
        <v>67934.149652618813</v>
      </c>
      <c r="S150" s="26">
        <f t="shared" si="39"/>
        <v>1358.9845428769768</v>
      </c>
      <c r="T150" s="26">
        <f>'2021-22 Salary &amp; Benefits'!G$6</f>
        <v>11848.32</v>
      </c>
      <c r="U150" s="28">
        <f>'2021-22 Salary &amp; Benefits'!H$6</f>
        <v>0.2271</v>
      </c>
      <c r="V150" s="28">
        <f>'2021-22 Salary &amp; Benefits'!I$6</f>
        <v>0.22070000000000001</v>
      </c>
      <c r="W150" s="26">
        <f t="shared" si="40"/>
        <v>25820.59479404131</v>
      </c>
      <c r="X150" s="26">
        <f t="shared" si="41"/>
        <v>1154.8855699249298</v>
      </c>
      <c r="Y150" s="26">
        <f t="shared" si="42"/>
        <v>254.883245282432</v>
      </c>
      <c r="Z150" s="26">
        <f t="shared" si="43"/>
        <v>1409.7688152073617</v>
      </c>
      <c r="AA150" s="26">
        <f t="shared" si="44"/>
        <v>96523.497804744475</v>
      </c>
    </row>
    <row r="151" spans="1:27">
      <c r="A151" s="165" t="s">
        <v>2547</v>
      </c>
      <c r="B151" s="3" t="s">
        <v>2120</v>
      </c>
      <c r="C151" s="104">
        <f>IF(A151=Summary!$B$9,Summary!$F$9,0)</f>
        <v>0</v>
      </c>
      <c r="D151" s="174">
        <f>VLOOKUP(A151,AAFTE!$A:$AA,3,0)</f>
        <v>1795.34</v>
      </c>
      <c r="E151" s="24">
        <f>VLOOKUP($A151,'2021-22 Salary &amp; Benefits'!$A:$I,3,)</f>
        <v>1.06</v>
      </c>
      <c r="F151" s="24">
        <f>VLOOKUP($A151,'2021-22 Salary &amp; Benefits'!$A:$I,4,)</f>
        <v>1.06</v>
      </c>
      <c r="G151" s="39">
        <f>VLOOKUP(A151,'CEDARS District FRPL'!$A:$C,3,)</f>
        <v>0.31879999999999997</v>
      </c>
      <c r="H151" s="30">
        <f t="shared" si="33"/>
        <v>1795.34</v>
      </c>
      <c r="I151" s="45">
        <f t="shared" si="34"/>
        <v>572.35439199999996</v>
      </c>
      <c r="J151" s="29">
        <v>15</v>
      </c>
      <c r="K151" s="31">
        <f t="shared" si="35"/>
        <v>38.156959466666663</v>
      </c>
      <c r="L151" s="29">
        <v>2.3975</v>
      </c>
      <c r="M151" s="29">
        <v>36</v>
      </c>
      <c r="N151" s="32">
        <f t="shared" si="36"/>
        <v>3293.3271715679998</v>
      </c>
      <c r="O151" s="44">
        <f t="shared" si="37"/>
        <v>3.6592524128533332</v>
      </c>
      <c r="P151" s="25">
        <f>VLOOKUP(A151,'2021-22 Salary &amp; Benefits'!$A:$I,5,)</f>
        <v>67585</v>
      </c>
      <c r="Q151" s="25">
        <f>VLOOKUP(A151,'2021-22 Salary &amp; Benefits'!$A:$I,6,FALSE)</f>
        <v>68937</v>
      </c>
      <c r="R151" s="26">
        <f t="shared" si="38"/>
        <v>262149.20878205408</v>
      </c>
      <c r="S151" s="26">
        <f t="shared" si="39"/>
        <v>5244.1478179083788</v>
      </c>
      <c r="T151" s="26">
        <f>'2021-22 Salary &amp; Benefits'!G$6</f>
        <v>11848.32</v>
      </c>
      <c r="U151" s="28">
        <f>'2021-22 Salary &amp; Benefits'!H$6</f>
        <v>0.2271</v>
      </c>
      <c r="V151" s="28">
        <f>'2021-22 Salary &amp; Benefits'!I$6</f>
        <v>0.22070000000000001</v>
      </c>
      <c r="W151" s="26">
        <f t="shared" si="40"/>
        <v>104047.46228607526</v>
      </c>
      <c r="X151" s="26">
        <f t="shared" si="41"/>
        <v>4456.5559433327071</v>
      </c>
      <c r="Y151" s="26">
        <f t="shared" si="42"/>
        <v>983.56189669352852</v>
      </c>
      <c r="Z151" s="26">
        <f t="shared" si="43"/>
        <v>5440.1178400262361</v>
      </c>
      <c r="AA151" s="26">
        <f t="shared" si="44"/>
        <v>376880.93672606396</v>
      </c>
    </row>
    <row r="152" spans="1:27">
      <c r="A152" s="165" t="s">
        <v>2437</v>
      </c>
      <c r="B152" s="3" t="s">
        <v>1256</v>
      </c>
      <c r="C152" s="104">
        <f>IF(A152=Summary!$B$9,Summary!$F$9,0)</f>
        <v>0</v>
      </c>
      <c r="D152" s="174">
        <f>VLOOKUP(A152,AAFTE!$A:$AA,3,0)</f>
        <v>680</v>
      </c>
      <c r="E152" s="24">
        <f>VLOOKUP($A152,'2021-22 Salary &amp; Benefits'!$A:$I,3,)</f>
        <v>1</v>
      </c>
      <c r="F152" s="24">
        <f>VLOOKUP($A152,'2021-22 Salary &amp; Benefits'!$A:$I,4,)</f>
        <v>1</v>
      </c>
      <c r="G152" s="39">
        <f>VLOOKUP(A152,'CEDARS District FRPL'!$A:$C,3,)</f>
        <v>0.32069999999999999</v>
      </c>
      <c r="H152" s="30">
        <f t="shared" si="33"/>
        <v>680</v>
      </c>
      <c r="I152" s="45">
        <f t="shared" si="34"/>
        <v>218.07599999999999</v>
      </c>
      <c r="J152" s="29">
        <v>15</v>
      </c>
      <c r="K152" s="31">
        <f t="shared" si="35"/>
        <v>14.538399999999999</v>
      </c>
      <c r="L152" s="29">
        <v>2.3975</v>
      </c>
      <c r="M152" s="29">
        <v>36</v>
      </c>
      <c r="N152" s="32">
        <f t="shared" si="36"/>
        <v>1254.8093039999999</v>
      </c>
      <c r="O152" s="44">
        <f t="shared" si="37"/>
        <v>1.3942325599999998</v>
      </c>
      <c r="P152" s="25">
        <f>VLOOKUP(A152,'2021-22 Salary &amp; Benefits'!$A:$I,5,)</f>
        <v>67585</v>
      </c>
      <c r="Q152" s="25">
        <f>VLOOKUP(A152,'2021-22 Salary &amp; Benefits'!$A:$I,6,FALSE)</f>
        <v>68937</v>
      </c>
      <c r="R152" s="26">
        <f t="shared" si="38"/>
        <v>94229.207567599995</v>
      </c>
      <c r="S152" s="26">
        <f t="shared" si="39"/>
        <v>1885.0024211199925</v>
      </c>
      <c r="T152" s="26">
        <f>'2021-22 Salary &amp; Benefits'!G$6</f>
        <v>11848.32</v>
      </c>
      <c r="U152" s="28">
        <f>'2021-22 Salary &amp; Benefits'!H$6</f>
        <v>0.2271</v>
      </c>
      <c r="V152" s="28">
        <f>'2021-22 Salary &amp; Benefits'!I$6</f>
        <v>0.22070000000000001</v>
      </c>
      <c r="W152" s="26">
        <f t="shared" si="40"/>
        <v>38334.786598242339</v>
      </c>
      <c r="X152" s="26">
        <f t="shared" si="41"/>
        <v>1601.9034998119996</v>
      </c>
      <c r="Y152" s="26">
        <f t="shared" si="42"/>
        <v>353.54010240850835</v>
      </c>
      <c r="Z152" s="26">
        <f t="shared" si="43"/>
        <v>1955.443602220508</v>
      </c>
      <c r="AA152" s="26">
        <f t="shared" si="44"/>
        <v>136404.44018918282</v>
      </c>
    </row>
    <row r="153" spans="1:27">
      <c r="A153" s="165" t="s">
        <v>2481</v>
      </c>
      <c r="B153" s="3" t="s">
        <v>1597</v>
      </c>
      <c r="C153" s="104">
        <f>IF(A153=Summary!$B$9,Summary!$F$9,0)</f>
        <v>0</v>
      </c>
      <c r="D153" s="174">
        <f>VLOOKUP(A153,AAFTE!$A:$AA,3,0)</f>
        <v>41.31</v>
      </c>
      <c r="E153" s="24">
        <f>VLOOKUP($A153,'2021-22 Salary &amp; Benefits'!$A:$I,3,)</f>
        <v>1</v>
      </c>
      <c r="F153" s="24">
        <f>VLOOKUP($A153,'2021-22 Salary &amp; Benefits'!$A:$I,4,)</f>
        <v>1</v>
      </c>
      <c r="G153" s="39">
        <f>VLOOKUP(A153,'CEDARS District FRPL'!$A:$C,3,)</f>
        <v>0.51160000000000005</v>
      </c>
      <c r="H153" s="30">
        <f t="shared" si="33"/>
        <v>41.31</v>
      </c>
      <c r="I153" s="45">
        <f t="shared" si="34"/>
        <v>21.134196000000003</v>
      </c>
      <c r="J153" s="29">
        <v>15</v>
      </c>
      <c r="K153" s="31">
        <f t="shared" si="35"/>
        <v>1.4089464000000003</v>
      </c>
      <c r="L153" s="29">
        <v>2.3975</v>
      </c>
      <c r="M153" s="29">
        <v>36</v>
      </c>
      <c r="N153" s="32">
        <f t="shared" si="36"/>
        <v>121.60616378400002</v>
      </c>
      <c r="O153" s="44">
        <f t="shared" si="37"/>
        <v>0.13511795976000002</v>
      </c>
      <c r="P153" s="25">
        <f>VLOOKUP(A153,'2021-22 Salary &amp; Benefits'!$A:$I,5,)</f>
        <v>67585</v>
      </c>
      <c r="Q153" s="25">
        <f>VLOOKUP(A153,'2021-22 Salary &amp; Benefits'!$A:$I,6,FALSE)</f>
        <v>68937</v>
      </c>
      <c r="R153" s="26">
        <f t="shared" si="38"/>
        <v>9131.9473103796008</v>
      </c>
      <c r="S153" s="26">
        <f t="shared" si="39"/>
        <v>182.67948159551997</v>
      </c>
      <c r="T153" s="26">
        <f>'2021-22 Salary &amp; Benefits'!G$6</f>
        <v>11848.32</v>
      </c>
      <c r="U153" s="28">
        <f>'2021-22 Salary &amp; Benefits'!H$6</f>
        <v>0.2271</v>
      </c>
      <c r="V153" s="28">
        <f>'2021-22 Salary &amp; Benefits'!I$6</f>
        <v>0.22070000000000001</v>
      </c>
      <c r="W153" s="26">
        <f t="shared" si="40"/>
        <v>3715.1034207589423</v>
      </c>
      <c r="X153" s="26">
        <f t="shared" si="41"/>
        <v>155.243779866252</v>
      </c>
      <c r="Y153" s="26">
        <f t="shared" si="42"/>
        <v>34.262302216481814</v>
      </c>
      <c r="Z153" s="26">
        <f t="shared" si="43"/>
        <v>189.50608208273383</v>
      </c>
      <c r="AA153" s="26">
        <f t="shared" si="44"/>
        <v>13219.236294816796</v>
      </c>
    </row>
    <row r="154" spans="1:27">
      <c r="A154" s="165" t="s">
        <v>2490</v>
      </c>
      <c r="B154" s="3" t="s">
        <v>1718</v>
      </c>
      <c r="C154" s="104">
        <f>IF(A154=Summary!$B$9,Summary!$F$9,0)</f>
        <v>0</v>
      </c>
      <c r="D154" s="174">
        <f>VLOOKUP(A154,AAFTE!$A:$AA,3,0)</f>
        <v>5969.62</v>
      </c>
      <c r="E154" s="24">
        <f>VLOOKUP($A154,'2021-22 Salary &amp; Benefits'!$A:$I,3,)</f>
        <v>1.18</v>
      </c>
      <c r="F154" s="24">
        <f>VLOOKUP($A154,'2021-22 Salary &amp; Benefits'!$A:$I,4,)</f>
        <v>1.18</v>
      </c>
      <c r="G154" s="39">
        <f>VLOOKUP(A154,'CEDARS District FRPL'!$A:$C,3,)</f>
        <v>0.27229999999999999</v>
      </c>
      <c r="H154" s="30">
        <f t="shared" si="33"/>
        <v>5969.62</v>
      </c>
      <c r="I154" s="45">
        <f t="shared" si="34"/>
        <v>1625.5275259999999</v>
      </c>
      <c r="J154" s="29">
        <v>15</v>
      </c>
      <c r="K154" s="31">
        <f t="shared" si="35"/>
        <v>108.36850173333332</v>
      </c>
      <c r="L154" s="29">
        <v>2.3975</v>
      </c>
      <c r="M154" s="29">
        <v>36</v>
      </c>
      <c r="N154" s="32">
        <f t="shared" si="36"/>
        <v>9353.285384603998</v>
      </c>
      <c r="O154" s="44">
        <f t="shared" si="37"/>
        <v>10.392539316226664</v>
      </c>
      <c r="P154" s="25">
        <f>VLOOKUP(A154,'2021-22 Salary &amp; Benefits'!$A:$I,5,)</f>
        <v>67585</v>
      </c>
      <c r="Q154" s="25">
        <f>VLOOKUP(A154,'2021-22 Salary &amp; Benefits'!$A:$I,6,FALSE)</f>
        <v>68937</v>
      </c>
      <c r="R154" s="26">
        <f t="shared" si="38"/>
        <v>828808.12823087128</v>
      </c>
      <c r="S154" s="26">
        <f t="shared" si="39"/>
        <v>16579.841523535317</v>
      </c>
      <c r="T154" s="26">
        <f>'2021-22 Salary &amp; Benefits'!G$6</f>
        <v>11848.32</v>
      </c>
      <c r="U154" s="28">
        <f>'2021-22 Salary &amp; Benefits'!H$6</f>
        <v>0.2271</v>
      </c>
      <c r="V154" s="28">
        <f>'2021-22 Salary &amp; Benefits'!I$6</f>
        <v>0.22070000000000001</v>
      </c>
      <c r="W154" s="26">
        <f t="shared" si="40"/>
        <v>315015.62837670982</v>
      </c>
      <c r="X154" s="26">
        <f t="shared" si="41"/>
        <v>14089.799495906776</v>
      </c>
      <c r="Y154" s="26">
        <f t="shared" si="42"/>
        <v>3109.6187487466254</v>
      </c>
      <c r="Z154" s="26">
        <f t="shared" si="43"/>
        <v>17199.418244653403</v>
      </c>
      <c r="AA154" s="26">
        <f t="shared" si="44"/>
        <v>1177603.0163757699</v>
      </c>
    </row>
    <row r="155" spans="1:27">
      <c r="A155" s="165" t="s">
        <v>2342</v>
      </c>
      <c r="B155" s="3" t="s">
        <v>490</v>
      </c>
      <c r="C155" s="104">
        <f>IF(A155=Summary!$B$9,Summary!$F$9,0)</f>
        <v>0</v>
      </c>
      <c r="D155" s="174">
        <f>VLOOKUP(A155,AAFTE!$A:$AA,3,0)</f>
        <v>1367.8</v>
      </c>
      <c r="E155" s="24">
        <f>VLOOKUP($A155,'2021-22 Salary &amp; Benefits'!$A:$I,3,)</f>
        <v>1</v>
      </c>
      <c r="F155" s="24">
        <f>VLOOKUP($A155,'2021-22 Salary &amp; Benefits'!$A:$I,4,)</f>
        <v>1.04</v>
      </c>
      <c r="G155" s="39">
        <f>VLOOKUP(A155,'CEDARS District FRPL'!$A:$C,3,)</f>
        <v>0.3362</v>
      </c>
      <c r="H155" s="30">
        <f t="shared" si="33"/>
        <v>1367.8</v>
      </c>
      <c r="I155" s="45">
        <f t="shared" si="34"/>
        <v>459.85435999999999</v>
      </c>
      <c r="J155" s="29">
        <v>15</v>
      </c>
      <c r="K155" s="31">
        <f t="shared" si="35"/>
        <v>30.656957333333331</v>
      </c>
      <c r="L155" s="29">
        <v>2.3975</v>
      </c>
      <c r="M155" s="29">
        <v>36</v>
      </c>
      <c r="N155" s="32">
        <f t="shared" si="36"/>
        <v>2646.0019874399995</v>
      </c>
      <c r="O155" s="44">
        <f t="shared" si="37"/>
        <v>2.9400022082666664</v>
      </c>
      <c r="P155" s="25">
        <f>VLOOKUP(A155,'2021-22 Salary &amp; Benefits'!$A:$I,5,)</f>
        <v>67585</v>
      </c>
      <c r="Q155" s="25">
        <f>VLOOKUP(A155,'2021-22 Salary &amp; Benefits'!$A:$I,6,FALSE)</f>
        <v>68937</v>
      </c>
      <c r="R155" s="26">
        <f t="shared" si="38"/>
        <v>198700.04924570266</v>
      </c>
      <c r="S155" s="26">
        <f t="shared" si="39"/>
        <v>12081.880274827679</v>
      </c>
      <c r="T155" s="26">
        <f>'2021-22 Salary &amp; Benefits'!G$6</f>
        <v>11848.32</v>
      </c>
      <c r="U155" s="28">
        <f>'2021-22 Salary &amp; Benefits'!H$6</f>
        <v>0.2271</v>
      </c>
      <c r="V155" s="28">
        <f>'2021-22 Salary &amp; Benefits'!I$6</f>
        <v>0.22070000000000001</v>
      </c>
      <c r="W155" s="26">
        <f t="shared" si="40"/>
        <v>82625.339124603648</v>
      </c>
      <c r="X155" s="26">
        <f t="shared" si="41"/>
        <v>3513.0321586755058</v>
      </c>
      <c r="Y155" s="26">
        <f t="shared" si="42"/>
        <v>775.32619741968415</v>
      </c>
      <c r="Z155" s="26">
        <f t="shared" si="43"/>
        <v>4288.3583560951902</v>
      </c>
      <c r="AA155" s="26">
        <f t="shared" si="44"/>
        <v>297695.62700122915</v>
      </c>
    </row>
    <row r="156" spans="1:27">
      <c r="A156" s="165" t="s">
        <v>2407</v>
      </c>
      <c r="B156" s="3" t="s">
        <v>1147</v>
      </c>
      <c r="C156" s="104">
        <f>IF(A156=Summary!$B$9,Summary!$F$9,0)</f>
        <v>0</v>
      </c>
      <c r="D156" s="174">
        <f>VLOOKUP(A156,AAFTE!$A:$AA,3,0)</f>
        <v>316.18</v>
      </c>
      <c r="E156" s="24">
        <f>VLOOKUP($A156,'2021-22 Salary &amp; Benefits'!$A:$I,3,)</f>
        <v>1</v>
      </c>
      <c r="F156" s="24">
        <f>VLOOKUP($A156,'2021-22 Salary &amp; Benefits'!$A:$I,4,)</f>
        <v>1</v>
      </c>
      <c r="G156" s="39">
        <f>VLOOKUP(A156,'CEDARS District FRPL'!$A:$C,3,)</f>
        <v>0.54979999999999996</v>
      </c>
      <c r="H156" s="30">
        <f t="shared" si="33"/>
        <v>316.18</v>
      </c>
      <c r="I156" s="45">
        <f t="shared" si="34"/>
        <v>173.83576399999998</v>
      </c>
      <c r="J156" s="29">
        <v>15</v>
      </c>
      <c r="K156" s="31">
        <f t="shared" si="35"/>
        <v>11.589050933333333</v>
      </c>
      <c r="L156" s="29">
        <v>2.3975</v>
      </c>
      <c r="M156" s="29">
        <v>36</v>
      </c>
      <c r="N156" s="32">
        <f t="shared" si="36"/>
        <v>1000.250986056</v>
      </c>
      <c r="O156" s="44">
        <f t="shared" si="37"/>
        <v>1.1113899845066666</v>
      </c>
      <c r="P156" s="25">
        <f>VLOOKUP(A156,'2021-22 Salary &amp; Benefits'!$A:$I,5,)</f>
        <v>67585</v>
      </c>
      <c r="Q156" s="25">
        <f>VLOOKUP(A156,'2021-22 Salary &amp; Benefits'!$A:$I,6,FALSE)</f>
        <v>68937</v>
      </c>
      <c r="R156" s="26">
        <f t="shared" si="38"/>
        <v>75113.292102883061</v>
      </c>
      <c r="S156" s="26">
        <f t="shared" si="39"/>
        <v>1502.5992590530077</v>
      </c>
      <c r="T156" s="26">
        <f>'2021-22 Salary &amp; Benefits'!G$6</f>
        <v>11848.32</v>
      </c>
      <c r="U156" s="28">
        <f>'2021-22 Salary &amp; Benefits'!H$6</f>
        <v>0.2271</v>
      </c>
      <c r="V156" s="28">
        <f>'2021-22 Salary &amp; Benefits'!I$6</f>
        <v>0.22070000000000001</v>
      </c>
      <c r="W156" s="26">
        <f t="shared" si="40"/>
        <v>30557.956474267768</v>
      </c>
      <c r="X156" s="26">
        <f t="shared" si="41"/>
        <v>1276.9315226989345</v>
      </c>
      <c r="Y156" s="26">
        <f t="shared" si="42"/>
        <v>281.81878705965482</v>
      </c>
      <c r="Z156" s="26">
        <f t="shared" si="43"/>
        <v>1558.7503097585893</v>
      </c>
      <c r="AA156" s="26">
        <f t="shared" si="44"/>
        <v>108732.59814596243</v>
      </c>
    </row>
    <row r="157" spans="1:27">
      <c r="A157" s="165" t="s">
        <v>2334</v>
      </c>
      <c r="B157" s="3" t="s">
        <v>439</v>
      </c>
      <c r="C157" s="104">
        <f>IF(A157=Summary!$B$9,Summary!$F$9,0)</f>
        <v>0</v>
      </c>
      <c r="D157" s="174">
        <f>VLOOKUP(A157,AAFTE!$A:$AA,3,0)</f>
        <v>8082.99</v>
      </c>
      <c r="E157" s="24">
        <f>VLOOKUP($A157,'2021-22 Salary &amp; Benefits'!$A:$I,3,)</f>
        <v>1.04</v>
      </c>
      <c r="F157" s="24">
        <f>VLOOKUP($A157,'2021-22 Salary &amp; Benefits'!$A:$I,4,)</f>
        <v>1.04</v>
      </c>
      <c r="G157" s="39">
        <f>VLOOKUP(A157,'CEDARS District FRPL'!$A:$C,3,)</f>
        <v>0.64229999999999998</v>
      </c>
      <c r="H157" s="30">
        <f t="shared" si="33"/>
        <v>8082.99</v>
      </c>
      <c r="I157" s="45">
        <f t="shared" si="34"/>
        <v>5191.7044769999993</v>
      </c>
      <c r="J157" s="29">
        <v>15</v>
      </c>
      <c r="K157" s="31">
        <f t="shared" si="35"/>
        <v>346.11363179999995</v>
      </c>
      <c r="L157" s="29">
        <v>2.3975</v>
      </c>
      <c r="M157" s="29">
        <v>36</v>
      </c>
      <c r="N157" s="32">
        <f t="shared" si="36"/>
        <v>29873.067560657997</v>
      </c>
      <c r="O157" s="44">
        <f t="shared" si="37"/>
        <v>33.192297289619994</v>
      </c>
      <c r="P157" s="25">
        <f>VLOOKUP(A157,'2021-22 Salary &amp; Benefits'!$A:$I,5,)</f>
        <v>67585</v>
      </c>
      <c r="Q157" s="25">
        <f>VLOOKUP(A157,'2021-22 Salary &amp; Benefits'!$A:$I,6,FALSE)</f>
        <v>68937</v>
      </c>
      <c r="R157" s="26">
        <f t="shared" si="38"/>
        <v>2333033.4688117262</v>
      </c>
      <c r="S157" s="26">
        <f t="shared" si="39"/>
        <v>46671.025372988544</v>
      </c>
      <c r="T157" s="26">
        <f>'2021-22 Salary &amp; Benefits'!G$6</f>
        <v>11848.32</v>
      </c>
      <c r="U157" s="28">
        <f>'2021-22 Salary &amp; Benefits'!H$6</f>
        <v>0.2271</v>
      </c>
      <c r="V157" s="28">
        <f>'2021-22 Salary &amp; Benefits'!I$6</f>
        <v>0.22070000000000001</v>
      </c>
      <c r="W157" s="26">
        <f t="shared" si="40"/>
        <v>933405.15588951204</v>
      </c>
      <c r="X157" s="26">
        <f t="shared" si="41"/>
        <v>39661.741569745245</v>
      </c>
      <c r="Y157" s="26">
        <f t="shared" si="42"/>
        <v>8753.3463644427757</v>
      </c>
      <c r="Z157" s="26">
        <f t="shared" si="43"/>
        <v>48415.087934188021</v>
      </c>
      <c r="AA157" s="26">
        <f t="shared" si="44"/>
        <v>3361524.7380084149</v>
      </c>
    </row>
    <row r="158" spans="1:27">
      <c r="A158" s="165" t="s">
        <v>2406</v>
      </c>
      <c r="B158" s="3" t="s">
        <v>1143</v>
      </c>
      <c r="C158" s="104">
        <f>IF(A158=Summary!$B$9,Summary!$F$9,0)</f>
        <v>0</v>
      </c>
      <c r="D158" s="174">
        <f>VLOOKUP(A158,AAFTE!$A:$AA,3,0)</f>
        <v>553.66</v>
      </c>
      <c r="E158" s="24">
        <f>VLOOKUP($A158,'2021-22 Salary &amp; Benefits'!$A:$I,3,)</f>
        <v>1</v>
      </c>
      <c r="F158" s="24">
        <f>VLOOKUP($A158,'2021-22 Salary &amp; Benefits'!$A:$I,4,)</f>
        <v>1</v>
      </c>
      <c r="G158" s="39">
        <f>VLOOKUP(A158,'CEDARS District FRPL'!$A:$C,3,)</f>
        <v>0.55310000000000004</v>
      </c>
      <c r="H158" s="30">
        <f t="shared" si="33"/>
        <v>553.66</v>
      </c>
      <c r="I158" s="45">
        <f t="shared" si="34"/>
        <v>306.22934600000002</v>
      </c>
      <c r="J158" s="29">
        <v>15</v>
      </c>
      <c r="K158" s="31">
        <f t="shared" si="35"/>
        <v>20.415289733333335</v>
      </c>
      <c r="L158" s="29">
        <v>2.3975</v>
      </c>
      <c r="M158" s="29">
        <v>36</v>
      </c>
      <c r="N158" s="32">
        <f t="shared" si="36"/>
        <v>1762.0436568840003</v>
      </c>
      <c r="O158" s="44">
        <f t="shared" si="37"/>
        <v>1.957826285426667</v>
      </c>
      <c r="P158" s="25">
        <f>VLOOKUP(A158,'2021-22 Salary &amp; Benefits'!$A:$I,5,)</f>
        <v>67585</v>
      </c>
      <c r="Q158" s="25">
        <f>VLOOKUP(A158,'2021-22 Salary &amp; Benefits'!$A:$I,6,FALSE)</f>
        <v>68937</v>
      </c>
      <c r="R158" s="26">
        <f t="shared" si="38"/>
        <v>132319.6895005613</v>
      </c>
      <c r="S158" s="26">
        <f t="shared" si="39"/>
        <v>2646.9811378968298</v>
      </c>
      <c r="T158" s="26">
        <f>'2021-22 Salary &amp; Benefits'!G$6</f>
        <v>11848.32</v>
      </c>
      <c r="U158" s="28">
        <f>'2021-22 Salary &amp; Benefits'!H$6</f>
        <v>0.2271</v>
      </c>
      <c r="V158" s="28">
        <f>'2021-22 Salary &amp; Benefits'!I$6</f>
        <v>0.22070000000000001</v>
      </c>
      <c r="W158" s="26">
        <f t="shared" si="40"/>
        <v>53830.942556857786</v>
      </c>
      <c r="X158" s="26">
        <f t="shared" si="41"/>
        <v>2249.4445106409689</v>
      </c>
      <c r="Y158" s="26">
        <f t="shared" si="42"/>
        <v>496.45240349846188</v>
      </c>
      <c r="Z158" s="26">
        <f t="shared" si="43"/>
        <v>2745.8969141394309</v>
      </c>
      <c r="AA158" s="26">
        <f t="shared" si="44"/>
        <v>191543.51010945535</v>
      </c>
    </row>
    <row r="159" spans="1:27">
      <c r="A159" s="165" t="s">
        <v>2578</v>
      </c>
      <c r="B159" s="3" t="s">
        <v>2264</v>
      </c>
      <c r="C159" s="104">
        <f>IF(A159=Summary!$B$9,Summary!$F$9,0)</f>
        <v>0</v>
      </c>
      <c r="D159" s="174">
        <f>VLOOKUP(A159,AAFTE!$A:$AA,3,0)</f>
        <v>855.96</v>
      </c>
      <c r="E159" s="24">
        <f>VLOOKUP($A159,'2021-22 Salary &amp; Benefits'!$A:$I,3,)</f>
        <v>1</v>
      </c>
      <c r="F159" s="24">
        <f>VLOOKUP($A159,'2021-22 Salary &amp; Benefits'!$A:$I,4,)</f>
        <v>1</v>
      </c>
      <c r="G159" s="39">
        <f>VLOOKUP(A159,'CEDARS District FRPL'!$A:$C,3,)</f>
        <v>0.996</v>
      </c>
      <c r="H159" s="30">
        <f t="shared" si="33"/>
        <v>855.96</v>
      </c>
      <c r="I159" s="45">
        <f t="shared" si="34"/>
        <v>852.53616</v>
      </c>
      <c r="J159" s="29">
        <v>15</v>
      </c>
      <c r="K159" s="31">
        <f t="shared" si="35"/>
        <v>56.835743999999998</v>
      </c>
      <c r="L159" s="29">
        <v>2.3975</v>
      </c>
      <c r="M159" s="29">
        <v>36</v>
      </c>
      <c r="N159" s="32">
        <f t="shared" si="36"/>
        <v>4905.4930646399998</v>
      </c>
      <c r="O159" s="44">
        <f t="shared" si="37"/>
        <v>5.4505478495999995</v>
      </c>
      <c r="P159" s="25">
        <f>VLOOKUP(A159,'2021-22 Salary &amp; Benefits'!$A:$I,5,)</f>
        <v>67585</v>
      </c>
      <c r="Q159" s="25">
        <f>VLOOKUP(A159,'2021-22 Salary &amp; Benefits'!$A:$I,6,FALSE)</f>
        <v>68937</v>
      </c>
      <c r="R159" s="26">
        <f t="shared" si="38"/>
        <v>368375.27641521598</v>
      </c>
      <c r="S159" s="26">
        <f t="shared" si="39"/>
        <v>7369.1406926591881</v>
      </c>
      <c r="T159" s="26">
        <f>'2021-22 Salary &amp; Benefits'!G$6</f>
        <v>11848.32</v>
      </c>
      <c r="U159" s="28">
        <f>'2021-22 Salary &amp; Benefits'!H$6</f>
        <v>0.2271</v>
      </c>
      <c r="V159" s="28">
        <f>'2021-22 Salary &amp; Benefits'!I$6</f>
        <v>0.22070000000000001</v>
      </c>
      <c r="W159" s="26">
        <f t="shared" si="40"/>
        <v>149864.22972213809</v>
      </c>
      <c r="X159" s="26">
        <f t="shared" si="41"/>
        <v>6262.4069517979187</v>
      </c>
      <c r="Y159" s="26">
        <f t="shared" si="42"/>
        <v>1382.1132142618007</v>
      </c>
      <c r="Z159" s="26">
        <f t="shared" si="43"/>
        <v>7644.5201660597195</v>
      </c>
      <c r="AA159" s="26">
        <f t="shared" si="44"/>
        <v>533253.16699607298</v>
      </c>
    </row>
    <row r="160" spans="1:27">
      <c r="A160" s="165" t="s">
        <v>2549</v>
      </c>
      <c r="B160" s="3" t="s">
        <v>2131</v>
      </c>
      <c r="C160" s="104">
        <f>IF(A160=Summary!$B$9,Summary!$F$9,0)</f>
        <v>0</v>
      </c>
      <c r="D160" s="174">
        <f>VLOOKUP(A160,AAFTE!$A:$AA,3,0)</f>
        <v>1684.11</v>
      </c>
      <c r="E160" s="24">
        <f>VLOOKUP($A160,'2021-22 Salary &amp; Benefits'!$A:$I,3,)</f>
        <v>1.1200000000000001</v>
      </c>
      <c r="F160" s="24">
        <f>VLOOKUP($A160,'2021-22 Salary &amp; Benefits'!$A:$I,4,)</f>
        <v>1.1200000000000001</v>
      </c>
      <c r="G160" s="39">
        <f>VLOOKUP(A160,'CEDARS District FRPL'!$A:$C,3,)</f>
        <v>0.53590000000000004</v>
      </c>
      <c r="H160" s="30">
        <f t="shared" si="33"/>
        <v>1684.11</v>
      </c>
      <c r="I160" s="45">
        <f t="shared" si="34"/>
        <v>902.51454899999999</v>
      </c>
      <c r="J160" s="29">
        <v>15</v>
      </c>
      <c r="K160" s="31">
        <f t="shared" si="35"/>
        <v>60.167636600000002</v>
      </c>
      <c r="L160" s="29">
        <v>2.3975</v>
      </c>
      <c r="M160" s="29">
        <v>36</v>
      </c>
      <c r="N160" s="32">
        <f t="shared" si="36"/>
        <v>5193.068714946</v>
      </c>
      <c r="O160" s="44">
        <f t="shared" si="37"/>
        <v>5.7700763499400001</v>
      </c>
      <c r="P160" s="25">
        <f>VLOOKUP(A160,'2021-22 Salary &amp; Benefits'!$A:$I,5,)</f>
        <v>67585</v>
      </c>
      <c r="Q160" s="25">
        <f>VLOOKUP(A160,'2021-22 Salary &amp; Benefits'!$A:$I,6,FALSE)</f>
        <v>68937</v>
      </c>
      <c r="R160" s="26">
        <f t="shared" si="38"/>
        <v>436767.08332397835</v>
      </c>
      <c r="S160" s="26">
        <f t="shared" si="39"/>
        <v>8737.2804121330846</v>
      </c>
      <c r="T160" s="26">
        <f>'2021-22 Salary &amp; Benefits'!G$6</f>
        <v>11848.32</v>
      </c>
      <c r="U160" s="28">
        <f>'2021-22 Salary &amp; Benefits'!H$6</f>
        <v>0.2271</v>
      </c>
      <c r="V160" s="28">
        <f>'2021-22 Salary &amp; Benefits'!I$6</f>
        <v>0.22070000000000001</v>
      </c>
      <c r="W160" s="26">
        <f t="shared" si="40"/>
        <v>169483.83342835435</v>
      </c>
      <c r="X160" s="26">
        <f t="shared" si="41"/>
        <v>7425.0727289351908</v>
      </c>
      <c r="Y160" s="26">
        <f t="shared" si="42"/>
        <v>1638.7135512759967</v>
      </c>
      <c r="Z160" s="26">
        <f t="shared" si="43"/>
        <v>9063.7862802111867</v>
      </c>
      <c r="AA160" s="26">
        <f t="shared" si="44"/>
        <v>624051.98344467697</v>
      </c>
    </row>
    <row r="161" spans="1:27">
      <c r="A161" s="165" t="s">
        <v>2480</v>
      </c>
      <c r="B161" s="3" t="s">
        <v>1595</v>
      </c>
      <c r="C161" s="104">
        <f>IF(A161=Summary!$B$9,Summary!$F$9,0)</f>
        <v>0</v>
      </c>
      <c r="D161" s="174">
        <f>VLOOKUP(A161,AAFTE!$A:$AA,3,0)</f>
        <v>65.5</v>
      </c>
      <c r="E161" s="24">
        <f>VLOOKUP($A161,'2021-22 Salary &amp; Benefits'!$A:$I,3,)</f>
        <v>1.06</v>
      </c>
      <c r="F161" s="24">
        <f>VLOOKUP($A161,'2021-22 Salary &amp; Benefits'!$A:$I,4,)</f>
        <v>1.06</v>
      </c>
      <c r="G161" s="39">
        <f>VLOOKUP(A161,'CEDARS District FRPL'!$A:$C,3,)</f>
        <v>0.17910000000000001</v>
      </c>
      <c r="H161" s="30">
        <f t="shared" si="33"/>
        <v>65.5</v>
      </c>
      <c r="I161" s="45">
        <f t="shared" si="34"/>
        <v>11.73105</v>
      </c>
      <c r="J161" s="29">
        <v>15</v>
      </c>
      <c r="K161" s="31">
        <f t="shared" si="35"/>
        <v>0.78206999999999993</v>
      </c>
      <c r="L161" s="29">
        <v>2.3975</v>
      </c>
      <c r="M161" s="29">
        <v>36</v>
      </c>
      <c r="N161" s="32">
        <f t="shared" si="36"/>
        <v>67.500461699999988</v>
      </c>
      <c r="O161" s="44">
        <f t="shared" si="37"/>
        <v>7.5000512999999991E-2</v>
      </c>
      <c r="P161" s="25">
        <f>VLOOKUP(A161,'2021-22 Salary &amp; Benefits'!$A:$I,5,)</f>
        <v>67585</v>
      </c>
      <c r="Q161" s="25">
        <f>VLOOKUP(A161,'2021-22 Salary &amp; Benefits'!$A:$I,6,FALSE)</f>
        <v>68937</v>
      </c>
      <c r="R161" s="26">
        <f t="shared" si="38"/>
        <v>5373.0442513712997</v>
      </c>
      <c r="S161" s="26">
        <f t="shared" si="39"/>
        <v>107.48473519056006</v>
      </c>
      <c r="T161" s="26">
        <f>'2021-22 Salary &amp; Benefits'!G$6</f>
        <v>11848.32</v>
      </c>
      <c r="U161" s="28">
        <f>'2021-22 Salary &amp; Benefits'!H$6</f>
        <v>0.2271</v>
      </c>
      <c r="V161" s="28">
        <f>'2021-22 Salary &amp; Benefits'!I$6</f>
        <v>0.22070000000000001</v>
      </c>
      <c r="W161" s="26">
        <f t="shared" si="40"/>
        <v>2132.5703087311385</v>
      </c>
      <c r="X161" s="26">
        <f t="shared" si="41"/>
        <v>91.342149776030993</v>
      </c>
      <c r="Y161" s="26">
        <f t="shared" si="42"/>
        <v>20.159212455570042</v>
      </c>
      <c r="Z161" s="26">
        <f t="shared" si="43"/>
        <v>111.50136223160104</v>
      </c>
      <c r="AA161" s="26">
        <f t="shared" si="44"/>
        <v>7724.6006575245992</v>
      </c>
    </row>
    <row r="162" spans="1:27">
      <c r="A162" s="165" t="s">
        <v>2477</v>
      </c>
      <c r="B162" s="3" t="s">
        <v>1583</v>
      </c>
      <c r="C162" s="104">
        <f>IF(A162=Summary!$B$9,Summary!$F$9,0)</f>
        <v>0</v>
      </c>
      <c r="D162" s="174">
        <f>VLOOKUP(A162,AAFTE!$A:$AA,3,0)</f>
        <v>6544.99</v>
      </c>
      <c r="E162" s="24">
        <f>VLOOKUP($A162,'2021-22 Salary &amp; Benefits'!$A:$I,3,)</f>
        <v>1.1200000000000001</v>
      </c>
      <c r="F162" s="24">
        <f>VLOOKUP($A162,'2021-22 Salary &amp; Benefits'!$A:$I,4,)</f>
        <v>1.1200000000000001</v>
      </c>
      <c r="G162" s="39">
        <f>VLOOKUP(A162,'CEDARS District FRPL'!$A:$C,3,)</f>
        <v>0.63229999999999997</v>
      </c>
      <c r="H162" s="30">
        <f t="shared" si="33"/>
        <v>6544.99</v>
      </c>
      <c r="I162" s="45">
        <f t="shared" si="34"/>
        <v>4138.3971769999998</v>
      </c>
      <c r="J162" s="29">
        <v>15</v>
      </c>
      <c r="K162" s="31">
        <f t="shared" si="35"/>
        <v>275.89314513333335</v>
      </c>
      <c r="L162" s="29">
        <v>2.3975</v>
      </c>
      <c r="M162" s="29">
        <v>36</v>
      </c>
      <c r="N162" s="32">
        <f t="shared" si="36"/>
        <v>23812.337356458</v>
      </c>
      <c r="O162" s="44">
        <f t="shared" si="37"/>
        <v>26.458152618286665</v>
      </c>
      <c r="P162" s="25">
        <f>VLOOKUP(A162,'2021-22 Salary &amp; Benefits'!$A:$I,5,)</f>
        <v>67585</v>
      </c>
      <c r="Q162" s="25">
        <f>VLOOKUP(A162,'2021-22 Salary &amp; Benefits'!$A:$I,6,FALSE)</f>
        <v>68937</v>
      </c>
      <c r="R162" s="26">
        <f t="shared" si="38"/>
        <v>2002755.1540717331</v>
      </c>
      <c r="S162" s="26">
        <f t="shared" si="39"/>
        <v>40063.993020714028</v>
      </c>
      <c r="T162" s="26">
        <f>'2021-22 Salary &amp; Benefits'!G$6</f>
        <v>11848.32</v>
      </c>
      <c r="U162" s="28">
        <f>'2021-22 Salary &amp; Benefits'!H$6</f>
        <v>0.2271</v>
      </c>
      <c r="V162" s="28">
        <f>'2021-22 Salary &amp; Benefits'!I$6</f>
        <v>0.22070000000000001</v>
      </c>
      <c r="W162" s="26">
        <f t="shared" si="40"/>
        <v>777152.47757966036</v>
      </c>
      <c r="X162" s="26">
        <f t="shared" si="41"/>
        <v>34046.985784874123</v>
      </c>
      <c r="Y162" s="26">
        <f t="shared" si="42"/>
        <v>7514.1697627217191</v>
      </c>
      <c r="Z162" s="26">
        <f t="shared" si="43"/>
        <v>41561.155547595845</v>
      </c>
      <c r="AA162" s="26">
        <f t="shared" si="44"/>
        <v>2861532.7802197034</v>
      </c>
    </row>
    <row r="163" spans="1:27">
      <c r="A163" s="165" t="s">
        <v>2379</v>
      </c>
      <c r="B163" s="3" t="s">
        <v>1017</v>
      </c>
      <c r="C163" s="104">
        <f>IF(A163=Summary!$B$9,Summary!$F$9,0)</f>
        <v>0</v>
      </c>
      <c r="D163" s="174">
        <f>VLOOKUP(A163,AAFTE!$A:$AA,3,0)</f>
        <v>557.59</v>
      </c>
      <c r="E163" s="24">
        <f>VLOOKUP($A163,'2021-22 Salary &amp; Benefits'!$A:$I,3,)</f>
        <v>1.18</v>
      </c>
      <c r="F163" s="24">
        <f>VLOOKUP($A163,'2021-22 Salary &amp; Benefits'!$A:$I,4,)</f>
        <v>1.18</v>
      </c>
      <c r="G163" s="39">
        <f>VLOOKUP(A163,'CEDARS District FRPL'!$A:$C,3,)</f>
        <v>0.74209999999999998</v>
      </c>
      <c r="H163" s="30">
        <f t="shared" si="33"/>
        <v>557.59</v>
      </c>
      <c r="I163" s="45">
        <f t="shared" si="34"/>
        <v>413.78753900000004</v>
      </c>
      <c r="J163" s="29">
        <v>15</v>
      </c>
      <c r="K163" s="31">
        <f t="shared" si="35"/>
        <v>27.585835933333335</v>
      </c>
      <c r="L163" s="29">
        <v>2.3975</v>
      </c>
      <c r="M163" s="29">
        <v>36</v>
      </c>
      <c r="N163" s="32">
        <f t="shared" si="36"/>
        <v>2380.933499406</v>
      </c>
      <c r="O163" s="44">
        <f t="shared" si="37"/>
        <v>2.6454816660066669</v>
      </c>
      <c r="P163" s="25">
        <f>VLOOKUP(A163,'2021-22 Salary &amp; Benefits'!$A:$I,5,)</f>
        <v>67585</v>
      </c>
      <c r="Q163" s="25">
        <f>VLOOKUP(A163,'2021-22 Salary &amp; Benefits'!$A:$I,6,FALSE)</f>
        <v>68937</v>
      </c>
      <c r="R163" s="26">
        <f t="shared" si="38"/>
        <v>210977.9565085315</v>
      </c>
      <c r="S163" s="26">
        <f t="shared" si="39"/>
        <v>4220.4956306803506</v>
      </c>
      <c r="T163" s="26">
        <f>'2021-22 Salary &amp; Benefits'!G$6</f>
        <v>11848.32</v>
      </c>
      <c r="U163" s="28">
        <f>'2021-22 Salary &amp; Benefits'!H$6</f>
        <v>0.2271</v>
      </c>
      <c r="V163" s="28">
        <f>'2021-22 Salary &amp; Benefits'!I$6</f>
        <v>0.22070000000000001</v>
      </c>
      <c r="W163" s="26">
        <f t="shared" si="40"/>
        <v>80189.070641758764</v>
      </c>
      <c r="X163" s="26">
        <f t="shared" si="41"/>
        <v>3586.6408689868645</v>
      </c>
      <c r="Y163" s="26">
        <f t="shared" si="42"/>
        <v>791.57163978540098</v>
      </c>
      <c r="Z163" s="26">
        <f t="shared" si="43"/>
        <v>4378.2125087722652</v>
      </c>
      <c r="AA163" s="26">
        <f t="shared" si="44"/>
        <v>299765.73528974288</v>
      </c>
    </row>
    <row r="164" spans="1:27">
      <c r="A164" s="165" t="s">
        <v>2485</v>
      </c>
      <c r="B164" s="3" t="s">
        <v>1635</v>
      </c>
      <c r="C164" s="104">
        <f>IF(A164=Summary!$B$9,Summary!$F$9,0)</f>
        <v>0</v>
      </c>
      <c r="D164" s="174">
        <f>VLOOKUP(A164,AAFTE!$A:$AA,3,0)</f>
        <v>15219.36</v>
      </c>
      <c r="E164" s="24">
        <f>VLOOKUP($A164,'2021-22 Salary &amp; Benefits'!$A:$I,3,)</f>
        <v>1.2</v>
      </c>
      <c r="F164" s="24">
        <f>VLOOKUP($A164,'2021-22 Salary &amp; Benefits'!$A:$I,4,)</f>
        <v>1.2</v>
      </c>
      <c r="G164" s="39">
        <f>VLOOKUP(A164,'CEDARS District FRPL'!$A:$C,3,)</f>
        <v>0.48120000000000002</v>
      </c>
      <c r="H164" s="30">
        <f t="shared" si="33"/>
        <v>15219.36</v>
      </c>
      <c r="I164" s="45">
        <f t="shared" si="34"/>
        <v>7323.5560320000004</v>
      </c>
      <c r="J164" s="29">
        <v>15</v>
      </c>
      <c r="K164" s="31">
        <f t="shared" si="35"/>
        <v>488.23706880000003</v>
      </c>
      <c r="L164" s="29">
        <v>2.3975</v>
      </c>
      <c r="M164" s="29">
        <v>36</v>
      </c>
      <c r="N164" s="32">
        <f t="shared" si="36"/>
        <v>42139.741408128</v>
      </c>
      <c r="O164" s="44">
        <f t="shared" si="37"/>
        <v>46.821934897920002</v>
      </c>
      <c r="P164" s="25">
        <f>VLOOKUP(A164,'2021-22 Salary &amp; Benefits'!$A:$I,5,)</f>
        <v>67585</v>
      </c>
      <c r="Q164" s="25">
        <f>VLOOKUP(A164,'2021-22 Salary &amp; Benefits'!$A:$I,6,FALSE)</f>
        <v>68937</v>
      </c>
      <c r="R164" s="26">
        <f t="shared" si="38"/>
        <v>3797352.5640911078</v>
      </c>
      <c r="S164" s="26">
        <f t="shared" si="39"/>
        <v>75963.907178385183</v>
      </c>
      <c r="T164" s="26">
        <f>'2021-22 Salary &amp; Benefits'!G$6</f>
        <v>11848.32</v>
      </c>
      <c r="U164" s="28">
        <f>'2021-22 Salary &amp; Benefits'!H$6</f>
        <v>0.2271</v>
      </c>
      <c r="V164" s="28">
        <f>'2021-22 Salary &amp; Benefits'!I$6</f>
        <v>0.22070000000000001</v>
      </c>
      <c r="W164" s="26">
        <f t="shared" si="40"/>
        <v>1433905.2693090837</v>
      </c>
      <c r="X164" s="26">
        <f t="shared" si="41"/>
        <v>64555.274521158222</v>
      </c>
      <c r="Y164" s="26">
        <f t="shared" si="42"/>
        <v>14247.34908681962</v>
      </c>
      <c r="Z164" s="26">
        <f t="shared" si="43"/>
        <v>78802.623607977846</v>
      </c>
      <c r="AA164" s="26">
        <f t="shared" si="44"/>
        <v>5386024.3641865551</v>
      </c>
    </row>
    <row r="165" spans="1:27">
      <c r="A165" s="165" t="s">
        <v>2565</v>
      </c>
      <c r="B165" s="3" t="s">
        <v>2176</v>
      </c>
      <c r="C165" s="104">
        <f>IF(A165=Summary!$B$9,Summary!$F$9,0)</f>
        <v>0</v>
      </c>
      <c r="D165" s="174">
        <f>VLOOKUP(A165,AAFTE!$A:$AA,3,0)</f>
        <v>1211</v>
      </c>
      <c r="E165" s="24">
        <f>VLOOKUP($A165,'2021-22 Salary &amp; Benefits'!$A:$I,3,)</f>
        <v>1</v>
      </c>
      <c r="F165" s="24">
        <f>VLOOKUP($A165,'2021-22 Salary &amp; Benefits'!$A:$I,4,)</f>
        <v>1</v>
      </c>
      <c r="G165" s="39">
        <f>VLOOKUP(A165,'CEDARS District FRPL'!$A:$C,3,)</f>
        <v>0.50990000000000002</v>
      </c>
      <c r="H165" s="30">
        <f t="shared" si="33"/>
        <v>1211</v>
      </c>
      <c r="I165" s="45">
        <f t="shared" si="34"/>
        <v>617.48890000000006</v>
      </c>
      <c r="J165" s="29">
        <v>15</v>
      </c>
      <c r="K165" s="31">
        <f t="shared" si="35"/>
        <v>41.165926666666671</v>
      </c>
      <c r="L165" s="29">
        <v>2.3975</v>
      </c>
      <c r="M165" s="29">
        <v>36</v>
      </c>
      <c r="N165" s="32">
        <f t="shared" si="36"/>
        <v>3553.0311306000003</v>
      </c>
      <c r="O165" s="44">
        <f t="shared" si="37"/>
        <v>3.9478123673333338</v>
      </c>
      <c r="P165" s="25">
        <f>VLOOKUP(A165,'2021-22 Salary &amp; Benefits'!$A:$I,5,)</f>
        <v>67585</v>
      </c>
      <c r="Q165" s="25">
        <f>VLOOKUP(A165,'2021-22 Salary &amp; Benefits'!$A:$I,6,FALSE)</f>
        <v>68937</v>
      </c>
      <c r="R165" s="26">
        <f t="shared" si="38"/>
        <v>266812.89884622337</v>
      </c>
      <c r="S165" s="26">
        <f t="shared" si="39"/>
        <v>5337.4423206346692</v>
      </c>
      <c r="T165" s="26">
        <f>'2021-22 Salary &amp; Benefits'!G$6</f>
        <v>11848.32</v>
      </c>
      <c r="U165" s="28">
        <f>'2021-22 Salary &amp; Benefits'!H$6</f>
        <v>0.2271</v>
      </c>
      <c r="V165" s="28">
        <f>'2021-22 Salary &amp; Benefits'!I$6</f>
        <v>0.22070000000000001</v>
      </c>
      <c r="W165" s="26">
        <f t="shared" si="40"/>
        <v>108546.12707626428</v>
      </c>
      <c r="X165" s="26">
        <f t="shared" si="41"/>
        <v>4535.8390194476342</v>
      </c>
      <c r="Y165" s="26">
        <f t="shared" si="42"/>
        <v>1001.0596715920929</v>
      </c>
      <c r="Z165" s="26">
        <f t="shared" si="43"/>
        <v>5536.8986910397271</v>
      </c>
      <c r="AA165" s="26">
        <f t="shared" si="44"/>
        <v>386233.36693416204</v>
      </c>
    </row>
    <row r="166" spans="1:27">
      <c r="A166" s="165" t="s">
        <v>2404</v>
      </c>
      <c r="B166" s="3" t="s">
        <v>1138</v>
      </c>
      <c r="C166" s="104">
        <f>IF(A166=Summary!$B$9,Summary!$F$9,0)</f>
        <v>0</v>
      </c>
      <c r="D166" s="174">
        <f>VLOOKUP(A166,AAFTE!$A:$AA,3,0)</f>
        <v>768.34</v>
      </c>
      <c r="E166" s="24">
        <f>VLOOKUP($A166,'2021-22 Salary &amp; Benefits'!$A:$I,3,)</f>
        <v>1</v>
      </c>
      <c r="F166" s="24">
        <f>VLOOKUP($A166,'2021-22 Salary &amp; Benefits'!$A:$I,4,)</f>
        <v>1</v>
      </c>
      <c r="G166" s="39">
        <f>VLOOKUP(A166,'CEDARS District FRPL'!$A:$C,3,)</f>
        <v>0.41889999999999999</v>
      </c>
      <c r="H166" s="30">
        <f t="shared" si="33"/>
        <v>768.34</v>
      </c>
      <c r="I166" s="45">
        <f t="shared" si="34"/>
        <v>321.85762599999998</v>
      </c>
      <c r="J166" s="29">
        <v>15</v>
      </c>
      <c r="K166" s="31">
        <f t="shared" si="35"/>
        <v>21.457175066666665</v>
      </c>
      <c r="L166" s="29">
        <v>2.3975</v>
      </c>
      <c r="M166" s="29">
        <v>36</v>
      </c>
      <c r="N166" s="32">
        <f t="shared" si="36"/>
        <v>1851.9687800039997</v>
      </c>
      <c r="O166" s="44">
        <f t="shared" si="37"/>
        <v>2.057743088893333</v>
      </c>
      <c r="P166" s="25">
        <f>VLOOKUP(A166,'2021-22 Salary &amp; Benefits'!$A:$I,5,)</f>
        <v>67585</v>
      </c>
      <c r="Q166" s="25">
        <f>VLOOKUP(A166,'2021-22 Salary &amp; Benefits'!$A:$I,6,FALSE)</f>
        <v>68937</v>
      </c>
      <c r="R166" s="26">
        <f t="shared" si="38"/>
        <v>139072.56666285591</v>
      </c>
      <c r="S166" s="26">
        <f t="shared" si="39"/>
        <v>2782.0686561837792</v>
      </c>
      <c r="T166" s="26">
        <f>'2021-22 Salary &amp; Benefits'!G$6</f>
        <v>11848.32</v>
      </c>
      <c r="U166" s="28">
        <f>'2021-22 Salary &amp; Benefits'!H$6</f>
        <v>0.2271</v>
      </c>
      <c r="V166" s="28">
        <f>'2021-22 Salary &amp; Benefits'!I$6</f>
        <v>0.22070000000000001</v>
      </c>
      <c r="W166" s="26">
        <f t="shared" si="40"/>
        <v>56578.181036550988</v>
      </c>
      <c r="X166" s="26">
        <f t="shared" si="41"/>
        <v>2364.2439219839948</v>
      </c>
      <c r="Y166" s="26">
        <f t="shared" si="42"/>
        <v>521.78863358186766</v>
      </c>
      <c r="Z166" s="26">
        <f t="shared" si="43"/>
        <v>2886.0325555658624</v>
      </c>
      <c r="AA166" s="26">
        <f t="shared" si="44"/>
        <v>201318.84891115653</v>
      </c>
    </row>
    <row r="167" spans="1:27">
      <c r="A167" s="165" t="s">
        <v>2443</v>
      </c>
      <c r="B167" s="3" t="s">
        <v>1278</v>
      </c>
      <c r="C167" s="104">
        <f>IF(A167=Summary!$B$9,Summary!$F$9,0)</f>
        <v>0</v>
      </c>
      <c r="D167" s="174">
        <f>VLOOKUP(A167,AAFTE!$A:$AA,3,0)</f>
        <v>310.38</v>
      </c>
      <c r="E167" s="24">
        <f>VLOOKUP($A167,'2021-22 Salary &amp; Benefits'!$A:$I,3,)</f>
        <v>1</v>
      </c>
      <c r="F167" s="24">
        <f>VLOOKUP($A167,'2021-22 Salary &amp; Benefits'!$A:$I,4,)</f>
        <v>1.04</v>
      </c>
      <c r="G167" s="39">
        <f>VLOOKUP(A167,'CEDARS District FRPL'!$A:$C,3,)</f>
        <v>0.50680000000000003</v>
      </c>
      <c r="H167" s="30">
        <f t="shared" si="33"/>
        <v>310.38</v>
      </c>
      <c r="I167" s="45">
        <f t="shared" si="34"/>
        <v>157.30058400000001</v>
      </c>
      <c r="J167" s="29">
        <v>15</v>
      </c>
      <c r="K167" s="31">
        <f t="shared" si="35"/>
        <v>10.486705600000001</v>
      </c>
      <c r="L167" s="29">
        <v>2.3975</v>
      </c>
      <c r="M167" s="29">
        <v>36</v>
      </c>
      <c r="N167" s="32">
        <f t="shared" si="36"/>
        <v>905.10756033600012</v>
      </c>
      <c r="O167" s="44">
        <f t="shared" si="37"/>
        <v>1.0056750670400001</v>
      </c>
      <c r="P167" s="25">
        <f>VLOOKUP(A167,'2021-22 Salary &amp; Benefits'!$A:$I,5,)</f>
        <v>67585</v>
      </c>
      <c r="Q167" s="25">
        <f>VLOOKUP(A167,'2021-22 Salary &amp; Benefits'!$A:$I,6,FALSE)</f>
        <v>68937</v>
      </c>
      <c r="R167" s="26">
        <f t="shared" si="38"/>
        <v>67968.549405898404</v>
      </c>
      <c r="S167" s="26">
        <f t="shared" si="39"/>
        <v>4132.8015744995355</v>
      </c>
      <c r="T167" s="26">
        <f>'2021-22 Salary &amp; Benefits'!G$6</f>
        <v>11848.32</v>
      </c>
      <c r="U167" s="28">
        <f>'2021-22 Salary &amp; Benefits'!H$6</f>
        <v>0.2271</v>
      </c>
      <c r="V167" s="28">
        <f>'2021-22 Salary &amp; Benefits'!I$6</f>
        <v>0.22070000000000001</v>
      </c>
      <c r="W167" s="26">
        <f t="shared" si="40"/>
        <v>28263.326887882948</v>
      </c>
      <c r="X167" s="26">
        <f t="shared" si="41"/>
        <v>1201.6891830066322</v>
      </c>
      <c r="Y167" s="26">
        <f t="shared" si="42"/>
        <v>265.21280268956372</v>
      </c>
      <c r="Z167" s="26">
        <f t="shared" si="43"/>
        <v>1466.9019856961959</v>
      </c>
      <c r="AA167" s="26">
        <f t="shared" si="44"/>
        <v>101831.57985397709</v>
      </c>
    </row>
    <row r="168" spans="1:27">
      <c r="A168" s="165" t="s">
        <v>2432</v>
      </c>
      <c r="B168" s="110" t="s">
        <v>2795</v>
      </c>
      <c r="C168" s="104">
        <f>IF(A168=Summary!$B$9,Summary!$F$9,0)</f>
        <v>0</v>
      </c>
      <c r="D168" s="174">
        <f>VLOOKUP(A168,AAFTE!$A:$AA,3,0)</f>
        <v>131.93</v>
      </c>
      <c r="E168" s="24">
        <f>VLOOKUP($A168,'2021-22 Salary &amp; Benefits'!$A:$I,3,)</f>
        <v>1</v>
      </c>
      <c r="F168" s="24">
        <f>VLOOKUP($A168,'2021-22 Salary &amp; Benefits'!$A:$I,4,)</f>
        <v>1</v>
      </c>
      <c r="G168" s="39">
        <f>VLOOKUP(A168,'CEDARS District FRPL'!$A:$C,3,)</f>
        <v>1</v>
      </c>
      <c r="H168" s="30">
        <f t="shared" si="33"/>
        <v>131.93</v>
      </c>
      <c r="I168" s="45">
        <f t="shared" si="34"/>
        <v>131.93</v>
      </c>
      <c r="J168" s="29">
        <v>15</v>
      </c>
      <c r="K168" s="31">
        <f t="shared" si="35"/>
        <v>8.7953333333333337</v>
      </c>
      <c r="L168" s="29">
        <v>2.3975</v>
      </c>
      <c r="M168" s="29">
        <v>36</v>
      </c>
      <c r="N168" s="32">
        <f t="shared" si="36"/>
        <v>759.12522000000001</v>
      </c>
      <c r="O168" s="44">
        <f t="shared" si="37"/>
        <v>0.84347246666666664</v>
      </c>
      <c r="P168" s="25">
        <f>VLOOKUP(A168,'2021-22 Salary &amp; Benefits'!$A:$I,5,)</f>
        <v>67585</v>
      </c>
      <c r="Q168" s="25">
        <f>VLOOKUP(A168,'2021-22 Salary &amp; Benefits'!$A:$I,6,FALSE)</f>
        <v>68937</v>
      </c>
      <c r="R168" s="26">
        <f t="shared" si="38"/>
        <v>57006.086659666667</v>
      </c>
      <c r="S168" s="26">
        <f t="shared" si="39"/>
        <v>1140.3747749333343</v>
      </c>
      <c r="T168" s="26">
        <f>'2021-22 Salary &amp; Benefits'!G$6</f>
        <v>11848.32</v>
      </c>
      <c r="U168" s="28">
        <f>'2021-22 Salary &amp; Benefits'!H$6</f>
        <v>0.2271</v>
      </c>
      <c r="V168" s="28">
        <f>'2021-22 Salary &amp; Benefits'!I$6</f>
        <v>0.22070000000000001</v>
      </c>
      <c r="W168" s="26">
        <f t="shared" si="40"/>
        <v>23191.494689494088</v>
      </c>
      <c r="X168" s="26">
        <f t="shared" si="41"/>
        <v>969.10769057666676</v>
      </c>
      <c r="Y168" s="26">
        <f t="shared" si="42"/>
        <v>213.88206731027037</v>
      </c>
      <c r="Z168" s="26">
        <f t="shared" si="43"/>
        <v>1182.9897578869372</v>
      </c>
      <c r="AA168" s="26">
        <f t="shared" si="44"/>
        <v>82520.945881981024</v>
      </c>
    </row>
    <row r="169" spans="1:27">
      <c r="A169" s="165" t="s">
        <v>2446</v>
      </c>
      <c r="B169" s="3" t="s">
        <v>1286</v>
      </c>
      <c r="C169" s="104">
        <f>IF(A169=Summary!$B$9,Summary!$F$9,0)</f>
        <v>0</v>
      </c>
      <c r="D169" s="174">
        <f>VLOOKUP(A169,AAFTE!$A:$AA,3,0)</f>
        <v>956.96</v>
      </c>
      <c r="E169" s="24">
        <f>VLOOKUP($A169,'2021-22 Salary &amp; Benefits'!$A:$I,3,)</f>
        <v>1</v>
      </c>
      <c r="F169" s="24">
        <f>VLOOKUP($A169,'2021-22 Salary &amp; Benefits'!$A:$I,4,)</f>
        <v>1</v>
      </c>
      <c r="G169" s="39">
        <f>VLOOKUP(A169,'CEDARS District FRPL'!$A:$C,3,)</f>
        <v>0.60950000000000004</v>
      </c>
      <c r="H169" s="30">
        <f t="shared" si="33"/>
        <v>956.96</v>
      </c>
      <c r="I169" s="45">
        <f t="shared" si="34"/>
        <v>583.26712000000009</v>
      </c>
      <c r="J169" s="29">
        <v>15</v>
      </c>
      <c r="K169" s="31">
        <f t="shared" si="35"/>
        <v>38.884474666666669</v>
      </c>
      <c r="L169" s="29">
        <v>2.3975</v>
      </c>
      <c r="M169" s="29">
        <v>36</v>
      </c>
      <c r="N169" s="32">
        <f t="shared" si="36"/>
        <v>3356.11900848</v>
      </c>
      <c r="O169" s="44">
        <f t="shared" si="37"/>
        <v>3.7290211205333335</v>
      </c>
      <c r="P169" s="25">
        <f>VLOOKUP(A169,'2021-22 Salary &amp; Benefits'!$A:$I,5,)</f>
        <v>67585</v>
      </c>
      <c r="Q169" s="25">
        <f>VLOOKUP(A169,'2021-22 Salary &amp; Benefits'!$A:$I,6,FALSE)</f>
        <v>68937</v>
      </c>
      <c r="R169" s="26">
        <f t="shared" si="38"/>
        <v>252025.89243124533</v>
      </c>
      <c r="S169" s="26">
        <f t="shared" si="39"/>
        <v>5041.6365549610637</v>
      </c>
      <c r="T169" s="26">
        <f>'2021-22 Salary &amp; Benefits'!G$6</f>
        <v>11848.32</v>
      </c>
      <c r="U169" s="28">
        <f>'2021-22 Salary &amp; Benefits'!H$6</f>
        <v>0.2271</v>
      </c>
      <c r="V169" s="28">
        <f>'2021-22 Salary &amp; Benefits'!I$6</f>
        <v>0.22070000000000001</v>
      </c>
      <c r="W169" s="26">
        <f t="shared" si="40"/>
        <v>102530.40488165323</v>
      </c>
      <c r="X169" s="26">
        <f t="shared" si="41"/>
        <v>4284.4588164367733</v>
      </c>
      <c r="Y169" s="26">
        <f t="shared" si="42"/>
        <v>945.58006078759593</v>
      </c>
      <c r="Z169" s="26">
        <f t="shared" si="43"/>
        <v>5230.0388772243696</v>
      </c>
      <c r="AA169" s="26">
        <f t="shared" si="44"/>
        <v>364827.97274508403</v>
      </c>
    </row>
    <row r="170" spans="1:27">
      <c r="A170" s="165" t="s">
        <v>2500</v>
      </c>
      <c r="B170" s="3" t="s">
        <v>1834</v>
      </c>
      <c r="C170" s="104">
        <f>IF(A170=Summary!$B$9,Summary!$F$9,0)</f>
        <v>0</v>
      </c>
      <c r="D170" s="174">
        <f>VLOOKUP(A170,AAFTE!$A:$AA,3,0)</f>
        <v>1326.17</v>
      </c>
      <c r="E170" s="24">
        <f>VLOOKUP($A170,'2021-22 Salary &amp; Benefits'!$A:$I,3,)</f>
        <v>1</v>
      </c>
      <c r="F170" s="24">
        <f>VLOOKUP($A170,'2021-22 Salary &amp; Benefits'!$A:$I,4,)</f>
        <v>1</v>
      </c>
      <c r="G170" s="39">
        <f>VLOOKUP(A170,'CEDARS District FRPL'!$A:$C,3,)</f>
        <v>0.26479999999999998</v>
      </c>
      <c r="H170" s="30">
        <f t="shared" si="33"/>
        <v>1326.17</v>
      </c>
      <c r="I170" s="45">
        <f t="shared" si="34"/>
        <v>351.16981599999997</v>
      </c>
      <c r="J170" s="29">
        <v>15</v>
      </c>
      <c r="K170" s="31">
        <f t="shared" si="35"/>
        <v>23.411321066666666</v>
      </c>
      <c r="L170" s="29">
        <v>2.3975</v>
      </c>
      <c r="M170" s="29">
        <v>36</v>
      </c>
      <c r="N170" s="32">
        <f t="shared" si="36"/>
        <v>2020.6311212640001</v>
      </c>
      <c r="O170" s="44">
        <f t="shared" si="37"/>
        <v>2.2451456902933336</v>
      </c>
      <c r="P170" s="25">
        <f>VLOOKUP(A170,'2021-22 Salary &amp; Benefits'!$A:$I,5,)</f>
        <v>67585</v>
      </c>
      <c r="Q170" s="25">
        <f>VLOOKUP(A170,'2021-22 Salary &amp; Benefits'!$A:$I,6,FALSE)</f>
        <v>68937</v>
      </c>
      <c r="R170" s="26">
        <f t="shared" si="38"/>
        <v>151738.17147847495</v>
      </c>
      <c r="S170" s="26">
        <f t="shared" si="39"/>
        <v>3035.4369732765772</v>
      </c>
      <c r="T170" s="26">
        <f>'2021-22 Salary &amp; Benefits'!G$6</f>
        <v>11848.32</v>
      </c>
      <c r="U170" s="28">
        <f>'2021-22 Salary &amp; Benefits'!H$6</f>
        <v>0.2271</v>
      </c>
      <c r="V170" s="28">
        <f>'2021-22 Salary &amp; Benefits'!I$6</f>
        <v>0.22070000000000001</v>
      </c>
      <c r="W170" s="26">
        <f t="shared" si="40"/>
        <v>61730.864267980112</v>
      </c>
      <c r="X170" s="26">
        <f t="shared" si="41"/>
        <v>2579.5601408625253</v>
      </c>
      <c r="Y170" s="26">
        <f t="shared" si="42"/>
        <v>569.30892308835939</v>
      </c>
      <c r="Z170" s="26">
        <f t="shared" si="43"/>
        <v>3148.8690639508845</v>
      </c>
      <c r="AA170" s="26">
        <f t="shared" si="44"/>
        <v>219653.34178368252</v>
      </c>
    </row>
    <row r="171" spans="1:27">
      <c r="A171" s="165" t="s">
        <v>2548</v>
      </c>
      <c r="B171" s="3" t="s">
        <v>2125</v>
      </c>
      <c r="C171" s="104">
        <f>IF(A171=Summary!$B$9,Summary!$F$9,0)</f>
        <v>0</v>
      </c>
      <c r="D171" s="174">
        <f>VLOOKUP(A171,AAFTE!$A:$AA,3,0)</f>
        <v>1841.31</v>
      </c>
      <c r="E171" s="24">
        <f>VLOOKUP($A171,'2021-22 Salary &amp; Benefits'!$A:$I,3,)</f>
        <v>1.06</v>
      </c>
      <c r="F171" s="24">
        <f>VLOOKUP($A171,'2021-22 Salary &amp; Benefits'!$A:$I,4,)</f>
        <v>1.06</v>
      </c>
      <c r="G171" s="39">
        <f>VLOOKUP(A171,'CEDARS District FRPL'!$A:$C,3,)</f>
        <v>0.52249999999999996</v>
      </c>
      <c r="H171" s="30">
        <f t="shared" si="33"/>
        <v>1841.31</v>
      </c>
      <c r="I171" s="45">
        <f t="shared" si="34"/>
        <v>962.08447499999988</v>
      </c>
      <c r="J171" s="29">
        <v>15</v>
      </c>
      <c r="K171" s="31">
        <f t="shared" si="35"/>
        <v>64.138964999999999</v>
      </c>
      <c r="L171" s="29">
        <v>2.3975</v>
      </c>
      <c r="M171" s="29">
        <v>36</v>
      </c>
      <c r="N171" s="32">
        <f t="shared" si="36"/>
        <v>5535.8340691499998</v>
      </c>
      <c r="O171" s="44">
        <f t="shared" si="37"/>
        <v>6.1509267434999995</v>
      </c>
      <c r="P171" s="25">
        <f>VLOOKUP(A171,'2021-22 Salary &amp; Benefits'!$A:$I,5,)</f>
        <v>67585</v>
      </c>
      <c r="Q171" s="25">
        <f>VLOOKUP(A171,'2021-22 Salary &amp; Benefits'!$A:$I,6,FALSE)</f>
        <v>68937</v>
      </c>
      <c r="R171" s="26">
        <f t="shared" si="38"/>
        <v>440653.00699701434</v>
      </c>
      <c r="S171" s="26">
        <f t="shared" si="39"/>
        <v>8815.0161346446839</v>
      </c>
      <c r="T171" s="26">
        <f>'2021-22 Salary &amp; Benefits'!G$6</f>
        <v>11848.32</v>
      </c>
      <c r="U171" s="28">
        <f>'2021-22 Salary &amp; Benefits'!H$6</f>
        <v>0.2271</v>
      </c>
      <c r="V171" s="28">
        <f>'2021-22 Salary &amp; Benefits'!I$6</f>
        <v>0.22070000000000001</v>
      </c>
      <c r="W171" s="26">
        <f t="shared" si="40"/>
        <v>174895.92030348396</v>
      </c>
      <c r="X171" s="26">
        <f t="shared" si="41"/>
        <v>7491.1337188609841</v>
      </c>
      <c r="Y171" s="26">
        <f t="shared" si="42"/>
        <v>1653.2932117526193</v>
      </c>
      <c r="Z171" s="26">
        <f t="shared" si="43"/>
        <v>9144.426930613603</v>
      </c>
      <c r="AA171" s="26">
        <f t="shared" si="44"/>
        <v>633508.37036575656</v>
      </c>
    </row>
    <row r="172" spans="1:27">
      <c r="A172" s="165" t="s">
        <v>2340</v>
      </c>
      <c r="B172" s="3" t="s">
        <v>483</v>
      </c>
      <c r="C172" s="104">
        <f>IF(A172=Summary!$B$9,Summary!$F$9,0)</f>
        <v>0</v>
      </c>
      <c r="D172" s="174">
        <f>VLOOKUP(A172,AAFTE!$A:$AA,3,0)</f>
        <v>735.16</v>
      </c>
      <c r="E172" s="24">
        <f>VLOOKUP($A172,'2021-22 Salary &amp; Benefits'!$A:$I,3,)</f>
        <v>1</v>
      </c>
      <c r="F172" s="24">
        <f>VLOOKUP($A172,'2021-22 Salary &amp; Benefits'!$A:$I,4,)</f>
        <v>1</v>
      </c>
      <c r="G172" s="39">
        <f>VLOOKUP(A172,'CEDARS District FRPL'!$A:$C,3,)</f>
        <v>0.73109999999999997</v>
      </c>
      <c r="H172" s="30">
        <f t="shared" si="33"/>
        <v>735.16</v>
      </c>
      <c r="I172" s="45">
        <f t="shared" si="34"/>
        <v>537.47547599999996</v>
      </c>
      <c r="J172" s="29">
        <v>15</v>
      </c>
      <c r="K172" s="31">
        <f t="shared" si="35"/>
        <v>35.831698400000001</v>
      </c>
      <c r="L172" s="29">
        <v>2.3975</v>
      </c>
      <c r="M172" s="29">
        <v>36</v>
      </c>
      <c r="N172" s="32">
        <f t="shared" si="36"/>
        <v>3092.6338889039998</v>
      </c>
      <c r="O172" s="44">
        <f t="shared" si="37"/>
        <v>3.4362598765599999</v>
      </c>
      <c r="P172" s="25">
        <f>VLOOKUP(A172,'2021-22 Salary &amp; Benefits'!$A:$I,5,)</f>
        <v>67585</v>
      </c>
      <c r="Q172" s="25">
        <f>VLOOKUP(A172,'2021-22 Salary &amp; Benefits'!$A:$I,6,FALSE)</f>
        <v>68937</v>
      </c>
      <c r="R172" s="26">
        <f t="shared" si="38"/>
        <v>232239.62375730759</v>
      </c>
      <c r="S172" s="26">
        <f t="shared" si="39"/>
        <v>4645.8233531091246</v>
      </c>
      <c r="T172" s="26">
        <f>'2021-22 Salary &amp; Benefits'!G$6</f>
        <v>11848.32</v>
      </c>
      <c r="U172" s="28">
        <f>'2021-22 Salary &amp; Benefits'!H$6</f>
        <v>0.2271</v>
      </c>
      <c r="V172" s="28">
        <f>'2021-22 Salary &amp; Benefits'!I$6</f>
        <v>0.22070000000000001</v>
      </c>
      <c r="W172" s="26">
        <f t="shared" si="40"/>
        <v>94480.858389959118</v>
      </c>
      <c r="X172" s="26">
        <f t="shared" si="41"/>
        <v>3948.0907851736119</v>
      </c>
      <c r="Y172" s="26">
        <f t="shared" si="42"/>
        <v>871.34363628781614</v>
      </c>
      <c r="Z172" s="26">
        <f t="shared" si="43"/>
        <v>4819.4344214614284</v>
      </c>
      <c r="AA172" s="26">
        <f t="shared" si="44"/>
        <v>336185.73992183729</v>
      </c>
    </row>
    <row r="173" spans="1:27">
      <c r="A173" s="165" t="s">
        <v>2324</v>
      </c>
      <c r="B173" s="3" t="s">
        <v>396</v>
      </c>
      <c r="C173" s="104">
        <f>IF(A173=Summary!$B$9,Summary!$F$9,0)</f>
        <v>0</v>
      </c>
      <c r="D173" s="174">
        <f>VLOOKUP(A173,AAFTE!$A:$AA,3,0)</f>
        <v>2034.08</v>
      </c>
      <c r="E173" s="24">
        <f>VLOOKUP($A173,'2021-22 Salary &amp; Benefits'!$A:$I,3,)</f>
        <v>1</v>
      </c>
      <c r="F173" s="24">
        <f>VLOOKUP($A173,'2021-22 Salary &amp; Benefits'!$A:$I,4,)</f>
        <v>1</v>
      </c>
      <c r="G173" s="39">
        <f>VLOOKUP(A173,'CEDARS District FRPL'!$A:$C,3,)</f>
        <v>0.76019999999999999</v>
      </c>
      <c r="H173" s="30">
        <f t="shared" si="33"/>
        <v>2034.08</v>
      </c>
      <c r="I173" s="45">
        <f t="shared" si="34"/>
        <v>1546.3076159999998</v>
      </c>
      <c r="J173" s="29">
        <v>15</v>
      </c>
      <c r="K173" s="31">
        <f t="shared" si="35"/>
        <v>103.08717439999999</v>
      </c>
      <c r="L173" s="29">
        <v>2.3975</v>
      </c>
      <c r="M173" s="29">
        <v>36</v>
      </c>
      <c r="N173" s="32">
        <f t="shared" si="36"/>
        <v>8897.4540224640004</v>
      </c>
      <c r="O173" s="44">
        <f t="shared" si="37"/>
        <v>9.8860600249600008</v>
      </c>
      <c r="P173" s="25">
        <f>VLOOKUP(A173,'2021-22 Salary &amp; Benefits'!$A:$I,5,)</f>
        <v>67585</v>
      </c>
      <c r="Q173" s="25">
        <f>VLOOKUP(A173,'2021-22 Salary &amp; Benefits'!$A:$I,6,FALSE)</f>
        <v>68937</v>
      </c>
      <c r="R173" s="26">
        <f t="shared" si="38"/>
        <v>668149.36678692163</v>
      </c>
      <c r="S173" s="26">
        <f t="shared" si="39"/>
        <v>13365.95315374597</v>
      </c>
      <c r="T173" s="26">
        <f>'2021-22 Salary &amp; Benefits'!G$6</f>
        <v>11848.32</v>
      </c>
      <c r="U173" s="28">
        <f>'2021-22 Salary &amp; Benefits'!H$6</f>
        <v>0.2271</v>
      </c>
      <c r="V173" s="28">
        <f>'2021-22 Salary &amp; Benefits'!I$6</f>
        <v>0.22070000000000001</v>
      </c>
      <c r="W173" s="26">
        <f t="shared" si="40"/>
        <v>271819.78977327573</v>
      </c>
      <c r="X173" s="26">
        <f t="shared" si="41"/>
        <v>11358.588665677793</v>
      </c>
      <c r="Y173" s="26">
        <f t="shared" si="42"/>
        <v>2506.8405185150891</v>
      </c>
      <c r="Z173" s="26">
        <f t="shared" si="43"/>
        <v>13865.429184192883</v>
      </c>
      <c r="AA173" s="26">
        <f t="shared" si="44"/>
        <v>967200.53889813623</v>
      </c>
    </row>
    <row r="174" spans="1:27">
      <c r="A174" s="165" t="s">
        <v>2384</v>
      </c>
      <c r="B174" s="3" t="s">
        <v>1044</v>
      </c>
      <c r="C174" s="104">
        <f>IF(A174=Summary!$B$9,Summary!$F$9,0)</f>
        <v>0</v>
      </c>
      <c r="D174" s="174">
        <f>VLOOKUP(A174,AAFTE!$A:$AA,3,0)</f>
        <v>5315.59</v>
      </c>
      <c r="E174" s="24">
        <f>VLOOKUP($A174,'2021-22 Salary &amp; Benefits'!$A:$I,3,)</f>
        <v>1.18</v>
      </c>
      <c r="F174" s="24">
        <f>VLOOKUP($A174,'2021-22 Salary &amp; Benefits'!$A:$I,4,)</f>
        <v>1.18</v>
      </c>
      <c r="G174" s="39">
        <f>VLOOKUP(A174,'CEDARS District FRPL'!$A:$C,3,)</f>
        <v>0.31440000000000001</v>
      </c>
      <c r="H174" s="30">
        <f t="shared" si="33"/>
        <v>5315.59</v>
      </c>
      <c r="I174" s="45">
        <f t="shared" si="34"/>
        <v>1671.2214960000001</v>
      </c>
      <c r="J174" s="29">
        <v>15</v>
      </c>
      <c r="K174" s="31">
        <f t="shared" si="35"/>
        <v>111.4147664</v>
      </c>
      <c r="L174" s="29">
        <v>2.3975</v>
      </c>
      <c r="M174" s="29">
        <v>36</v>
      </c>
      <c r="N174" s="32">
        <f t="shared" si="36"/>
        <v>9616.2084879840004</v>
      </c>
      <c r="O174" s="44">
        <f t="shared" si="37"/>
        <v>10.684676097760001</v>
      </c>
      <c r="P174" s="25">
        <f>VLOOKUP(A174,'2021-22 Salary &amp; Benefits'!$A:$I,5,)</f>
        <v>67585</v>
      </c>
      <c r="Q174" s="25">
        <f>VLOOKUP(A174,'2021-22 Salary &amp; Benefits'!$A:$I,6,FALSE)</f>
        <v>68937</v>
      </c>
      <c r="R174" s="26">
        <f t="shared" si="38"/>
        <v>852106.12419918936</v>
      </c>
      <c r="S174" s="26">
        <f t="shared" si="39"/>
        <v>17045.90485932224</v>
      </c>
      <c r="T174" s="26">
        <f>'2021-22 Salary &amp; Benefits'!G$6</f>
        <v>11848.32</v>
      </c>
      <c r="U174" s="28">
        <f>'2021-22 Salary &amp; Benefits'!H$6</f>
        <v>0.2271</v>
      </c>
      <c r="V174" s="28">
        <f>'2021-22 Salary &amp; Benefits'!I$6</f>
        <v>0.22070000000000001</v>
      </c>
      <c r="W174" s="26">
        <f t="shared" si="40"/>
        <v>323870.79351070011</v>
      </c>
      <c r="X174" s="26">
        <f t="shared" si="41"/>
        <v>14485.867150975193</v>
      </c>
      <c r="Y174" s="26">
        <f t="shared" si="42"/>
        <v>3197.0308802202253</v>
      </c>
      <c r="Z174" s="26">
        <f t="shared" si="43"/>
        <v>17682.898031195418</v>
      </c>
      <c r="AA174" s="26">
        <f t="shared" si="44"/>
        <v>1210705.7206004069</v>
      </c>
    </row>
    <row r="175" spans="1:27">
      <c r="A175" s="165" t="s">
        <v>2430</v>
      </c>
      <c r="B175" s="3" t="s">
        <v>1222</v>
      </c>
      <c r="C175" s="104">
        <f>IF(A175=Summary!$B$9,Summary!$F$9,0)</f>
        <v>0</v>
      </c>
      <c r="D175" s="174">
        <f>VLOOKUP(A175,AAFTE!$A:$AA,3,0)</f>
        <v>2200.29</v>
      </c>
      <c r="E175" s="24">
        <f>VLOOKUP($A175,'2021-22 Salary &amp; Benefits'!$A:$I,3,)</f>
        <v>1.06</v>
      </c>
      <c r="F175" s="24">
        <f>VLOOKUP($A175,'2021-22 Salary &amp; Benefits'!$A:$I,4,)</f>
        <v>1.06</v>
      </c>
      <c r="G175" s="39">
        <f>VLOOKUP(A175,'CEDARS District FRPL'!$A:$C,3,)</f>
        <v>0.56899999999999995</v>
      </c>
      <c r="H175" s="30">
        <f t="shared" si="33"/>
        <v>2200.29</v>
      </c>
      <c r="I175" s="45">
        <f t="shared" si="34"/>
        <v>1251.9650099999999</v>
      </c>
      <c r="J175" s="29">
        <v>15</v>
      </c>
      <c r="K175" s="31">
        <f t="shared" si="35"/>
        <v>83.464333999999994</v>
      </c>
      <c r="L175" s="29">
        <v>2.3975</v>
      </c>
      <c r="M175" s="29">
        <v>36</v>
      </c>
      <c r="N175" s="32">
        <f t="shared" si="36"/>
        <v>7203.8066675399996</v>
      </c>
      <c r="O175" s="44">
        <f t="shared" si="37"/>
        <v>8.0042296305999994</v>
      </c>
      <c r="P175" s="25">
        <f>VLOOKUP(A175,'2021-22 Salary &amp; Benefits'!$A:$I,5,)</f>
        <v>67585</v>
      </c>
      <c r="Q175" s="25">
        <f>VLOOKUP(A175,'2021-22 Salary &amp; Benefits'!$A:$I,6,FALSE)</f>
        <v>68937</v>
      </c>
      <c r="R175" s="26">
        <f t="shared" si="38"/>
        <v>573423.81115914707</v>
      </c>
      <c r="S175" s="26">
        <f t="shared" si="39"/>
        <v>11471.02156820544</v>
      </c>
      <c r="T175" s="26">
        <f>'2021-22 Salary &amp; Benefits'!G$6</f>
        <v>11848.32</v>
      </c>
      <c r="U175" s="28">
        <f>'2021-22 Salary &amp; Benefits'!H$6</f>
        <v>0.2271</v>
      </c>
      <c r="V175" s="28">
        <f>'2021-22 Salary &amp; Benefits'!I$6</f>
        <v>0.22070000000000001</v>
      </c>
      <c r="W175" s="26">
        <f t="shared" si="40"/>
        <v>227592.87599117582</v>
      </c>
      <c r="X175" s="26">
        <f t="shared" si="41"/>
        <v>9748.2472121225419</v>
      </c>
      <c r="Y175" s="26">
        <f t="shared" si="42"/>
        <v>2151.4381597154452</v>
      </c>
      <c r="Z175" s="26">
        <f t="shared" si="43"/>
        <v>11899.685371837986</v>
      </c>
      <c r="AA175" s="26">
        <f t="shared" si="44"/>
        <v>824387.39409036632</v>
      </c>
    </row>
    <row r="176" spans="1:27">
      <c r="A176" s="165" t="s">
        <v>2445</v>
      </c>
      <c r="B176" s="3" t="s">
        <v>1284</v>
      </c>
      <c r="C176" s="104">
        <f>IF(A176=Summary!$B$9,Summary!$F$9,0)</f>
        <v>0</v>
      </c>
      <c r="D176" s="174">
        <f>VLOOKUP(A176,AAFTE!$A:$AA,3,0)</f>
        <v>69.06</v>
      </c>
      <c r="E176" s="24">
        <f>VLOOKUP($A176,'2021-22 Salary &amp; Benefits'!$A:$I,3,)</f>
        <v>1</v>
      </c>
      <c r="F176" s="24">
        <f>VLOOKUP($A176,'2021-22 Salary &amp; Benefits'!$A:$I,4,)</f>
        <v>1</v>
      </c>
      <c r="G176" s="39">
        <f>VLOOKUP(A176,'CEDARS District FRPL'!$A:$C,3,)</f>
        <v>0.625</v>
      </c>
      <c r="H176" s="30">
        <f t="shared" si="33"/>
        <v>69.06</v>
      </c>
      <c r="I176" s="45">
        <f t="shared" si="34"/>
        <v>43.162500000000001</v>
      </c>
      <c r="J176" s="29">
        <v>15</v>
      </c>
      <c r="K176" s="31">
        <f t="shared" si="35"/>
        <v>2.8774999999999999</v>
      </c>
      <c r="L176" s="29">
        <v>2.3975</v>
      </c>
      <c r="M176" s="29">
        <v>36</v>
      </c>
      <c r="N176" s="32">
        <f t="shared" si="36"/>
        <v>248.35702499999999</v>
      </c>
      <c r="O176" s="44">
        <f t="shared" si="37"/>
        <v>0.27595225000000001</v>
      </c>
      <c r="P176" s="25">
        <f>VLOOKUP(A176,'2021-22 Salary &amp; Benefits'!$A:$I,5,)</f>
        <v>67585</v>
      </c>
      <c r="Q176" s="25">
        <f>VLOOKUP(A176,'2021-22 Salary &amp; Benefits'!$A:$I,6,FALSE)</f>
        <v>68937</v>
      </c>
      <c r="R176" s="26">
        <f t="shared" si="38"/>
        <v>18650.232816250002</v>
      </c>
      <c r="S176" s="26">
        <f t="shared" si="39"/>
        <v>373.08744200000001</v>
      </c>
      <c r="T176" s="26">
        <f>'2021-22 Salary &amp; Benefits'!G$6</f>
        <v>11848.32</v>
      </c>
      <c r="U176" s="28">
        <f>'2021-22 Salary &amp; Benefits'!H$6</f>
        <v>0.2271</v>
      </c>
      <c r="V176" s="28">
        <f>'2021-22 Salary &amp; Benefits'!I$6</f>
        <v>0.22070000000000001</v>
      </c>
      <c r="W176" s="26">
        <f t="shared" si="40"/>
        <v>7587.3788337397746</v>
      </c>
      <c r="X176" s="26">
        <f t="shared" si="41"/>
        <v>317.05533763750003</v>
      </c>
      <c r="Y176" s="26">
        <f t="shared" si="42"/>
        <v>69.974113016596263</v>
      </c>
      <c r="Z176" s="26">
        <f t="shared" si="43"/>
        <v>387.02945065409631</v>
      </c>
      <c r="AA176" s="26">
        <f t="shared" si="44"/>
        <v>26997.728542643872</v>
      </c>
    </row>
    <row r="177" spans="1:27">
      <c r="A177" s="165" t="s">
        <v>2527</v>
      </c>
      <c r="B177" s="3" t="s">
        <v>1983</v>
      </c>
      <c r="C177" s="104">
        <f>IF(A177=Summary!$B$9,Summary!$F$9,0)</f>
        <v>0</v>
      </c>
      <c r="D177" s="174">
        <f>VLOOKUP(A177,AAFTE!$A:$AA,3,0)</f>
        <v>14446.43</v>
      </c>
      <c r="E177" s="24">
        <f>VLOOKUP($A177,'2021-22 Salary &amp; Benefits'!$A:$I,3,)</f>
        <v>1.04</v>
      </c>
      <c r="F177" s="24">
        <f>VLOOKUP($A177,'2021-22 Salary &amp; Benefits'!$A:$I,4,)</f>
        <v>1.04</v>
      </c>
      <c r="G177" s="39">
        <f>VLOOKUP(A177,'CEDARS District FRPL'!$A:$C,3,)</f>
        <v>0.41320000000000001</v>
      </c>
      <c r="H177" s="30">
        <f t="shared" si="33"/>
        <v>14446.43</v>
      </c>
      <c r="I177" s="45">
        <f t="shared" si="34"/>
        <v>5969.2648760000002</v>
      </c>
      <c r="J177" s="29">
        <v>15</v>
      </c>
      <c r="K177" s="31">
        <f t="shared" si="35"/>
        <v>397.95099173333335</v>
      </c>
      <c r="L177" s="29">
        <v>2.3975</v>
      </c>
      <c r="M177" s="29">
        <v>36</v>
      </c>
      <c r="N177" s="32">
        <f t="shared" si="36"/>
        <v>34347.150096504003</v>
      </c>
      <c r="O177" s="44">
        <f t="shared" si="37"/>
        <v>38.163500107226668</v>
      </c>
      <c r="P177" s="25">
        <f>VLOOKUP(A177,'2021-22 Salary &amp; Benefits'!$A:$I,5,)</f>
        <v>67585</v>
      </c>
      <c r="Q177" s="25">
        <f>VLOOKUP(A177,'2021-22 Salary &amp; Benefits'!$A:$I,6,FALSE)</f>
        <v>68937</v>
      </c>
      <c r="R177" s="26">
        <f t="shared" si="38"/>
        <v>2682451.3609367912</v>
      </c>
      <c r="S177" s="26">
        <f t="shared" si="39"/>
        <v>53660.934230769053</v>
      </c>
      <c r="T177" s="26">
        <f>'2021-22 Salary &amp; Benefits'!G$6</f>
        <v>11848.32</v>
      </c>
      <c r="U177" s="28">
        <f>'2021-22 Salary &amp; Benefits'!H$6</f>
        <v>0.2271</v>
      </c>
      <c r="V177" s="28">
        <f>'2021-22 Salary &amp; Benefits'!I$6</f>
        <v>0.22070000000000001</v>
      </c>
      <c r="W177" s="26">
        <f t="shared" si="40"/>
        <v>1073201.0338439317</v>
      </c>
      <c r="X177" s="26">
        <f t="shared" si="41"/>
        <v>45601.871586125999</v>
      </c>
      <c r="Y177" s="26">
        <f t="shared" si="42"/>
        <v>10064.333059058008</v>
      </c>
      <c r="Z177" s="26">
        <f t="shared" si="43"/>
        <v>55666.204645184007</v>
      </c>
      <c r="AA177" s="26">
        <f t="shared" si="44"/>
        <v>3864979.5336566758</v>
      </c>
    </row>
    <row r="178" spans="1:27">
      <c r="A178" s="165" t="s">
        <v>2524</v>
      </c>
      <c r="B178" s="3" t="s">
        <v>1963</v>
      </c>
      <c r="C178" s="104">
        <f>IF(A178=Summary!$B$9,Summary!$F$9,0)</f>
        <v>0</v>
      </c>
      <c r="D178" s="174">
        <f>VLOOKUP(A178,AAFTE!$A:$AA,3,0)</f>
        <v>264.94</v>
      </c>
      <c r="E178" s="24">
        <f>VLOOKUP($A178,'2021-22 Salary &amp; Benefits'!$A:$I,3,)</f>
        <v>1</v>
      </c>
      <c r="F178" s="24">
        <f>VLOOKUP($A178,'2021-22 Salary &amp; Benefits'!$A:$I,4,)</f>
        <v>1</v>
      </c>
      <c r="G178" s="39">
        <f>VLOOKUP(A178,'CEDARS District FRPL'!$A:$C,3,)</f>
        <v>0.6351</v>
      </c>
      <c r="H178" s="30">
        <f t="shared" si="33"/>
        <v>264.94</v>
      </c>
      <c r="I178" s="45">
        <f t="shared" si="34"/>
        <v>168.26339400000001</v>
      </c>
      <c r="J178" s="29">
        <v>15</v>
      </c>
      <c r="K178" s="31">
        <f t="shared" si="35"/>
        <v>11.2175596</v>
      </c>
      <c r="L178" s="29">
        <v>2.3975</v>
      </c>
      <c r="M178" s="29">
        <v>36</v>
      </c>
      <c r="N178" s="32">
        <f t="shared" si="36"/>
        <v>968.18756907599993</v>
      </c>
      <c r="O178" s="44">
        <f t="shared" si="37"/>
        <v>1.07576396564</v>
      </c>
      <c r="P178" s="25">
        <f>VLOOKUP(A178,'2021-22 Salary &amp; Benefits'!$A:$I,5,)</f>
        <v>67585</v>
      </c>
      <c r="Q178" s="25">
        <f>VLOOKUP(A178,'2021-22 Salary &amp; Benefits'!$A:$I,6,FALSE)</f>
        <v>68937</v>
      </c>
      <c r="R178" s="26">
        <f t="shared" si="38"/>
        <v>72705.507617779396</v>
      </c>
      <c r="S178" s="26">
        <f t="shared" si="39"/>
        <v>1454.43288154529</v>
      </c>
      <c r="T178" s="26">
        <f>'2021-22 Salary &amp; Benefits'!G$6</f>
        <v>11848.32</v>
      </c>
      <c r="U178" s="28">
        <f>'2021-22 Salary &amp; Benefits'!H$6</f>
        <v>0.2271</v>
      </c>
      <c r="V178" s="28">
        <f>'2021-22 Salary &amp; Benefits'!I$6</f>
        <v>0.22070000000000001</v>
      </c>
      <c r="W178" s="26">
        <f t="shared" si="40"/>
        <v>29578.409826326471</v>
      </c>
      <c r="X178" s="26">
        <f t="shared" si="41"/>
        <v>1235.999008322078</v>
      </c>
      <c r="Y178" s="26">
        <f t="shared" si="42"/>
        <v>272.78498113668263</v>
      </c>
      <c r="Z178" s="26">
        <f t="shared" si="43"/>
        <v>1508.7839894587605</v>
      </c>
      <c r="AA178" s="26">
        <f t="shared" si="44"/>
        <v>105247.13431510993</v>
      </c>
    </row>
    <row r="179" spans="1:27">
      <c r="A179" s="165" t="s">
        <v>2377</v>
      </c>
      <c r="B179" s="3" t="s">
        <v>984</v>
      </c>
      <c r="C179" s="104">
        <f>IF(A179=Summary!$B$9,Summary!$F$9,0)</f>
        <v>0</v>
      </c>
      <c r="D179" s="174">
        <f>VLOOKUP(A179,AAFTE!$A:$AA,3,0)</f>
        <v>22680.87</v>
      </c>
      <c r="E179" s="24">
        <f>VLOOKUP($A179,'2021-22 Salary &amp; Benefits'!$A:$I,3,)</f>
        <v>1.18</v>
      </c>
      <c r="F179" s="24">
        <f>VLOOKUP($A179,'2021-22 Salary &amp; Benefits'!$A:$I,4,)</f>
        <v>1.18</v>
      </c>
      <c r="G179" s="39">
        <f>VLOOKUP(A179,'CEDARS District FRPL'!$A:$C,3,)</f>
        <v>0.1116</v>
      </c>
      <c r="H179" s="30">
        <f t="shared" si="33"/>
        <v>22680.87</v>
      </c>
      <c r="I179" s="45">
        <f t="shared" si="34"/>
        <v>2531.1850920000002</v>
      </c>
      <c r="J179" s="29">
        <v>15</v>
      </c>
      <c r="K179" s="31">
        <f t="shared" si="35"/>
        <v>168.74567280000002</v>
      </c>
      <c r="L179" s="29">
        <v>2.3975</v>
      </c>
      <c r="M179" s="29">
        <v>36</v>
      </c>
      <c r="N179" s="32">
        <f t="shared" si="36"/>
        <v>14564.439019368001</v>
      </c>
      <c r="O179" s="44">
        <f t="shared" si="37"/>
        <v>16.182710021520002</v>
      </c>
      <c r="P179" s="25">
        <f>VLOOKUP(A179,'2021-22 Salary &amp; Benefits'!$A:$I,5,)</f>
        <v>67585</v>
      </c>
      <c r="Q179" s="25">
        <f>VLOOKUP(A179,'2021-22 Salary &amp; Benefits'!$A:$I,6,FALSE)</f>
        <v>68937</v>
      </c>
      <c r="R179" s="26">
        <f t="shared" si="38"/>
        <v>1290575.9790292266</v>
      </c>
      <c r="S179" s="26">
        <f t="shared" si="39"/>
        <v>25817.248259932036</v>
      </c>
      <c r="T179" s="26">
        <f>'2021-22 Salary &amp; Benefits'!G$6</f>
        <v>11848.32</v>
      </c>
      <c r="U179" s="28">
        <f>'2021-22 Salary &amp; Benefits'!H$6</f>
        <v>0.2271</v>
      </c>
      <c r="V179" s="28">
        <f>'2021-22 Salary &amp; Benefits'!I$6</f>
        <v>0.22070000000000001</v>
      </c>
      <c r="W179" s="26">
        <f t="shared" si="40"/>
        <v>490525.59833068022</v>
      </c>
      <c r="X179" s="26">
        <f t="shared" si="41"/>
        <v>21939.887121485976</v>
      </c>
      <c r="Y179" s="26">
        <f t="shared" si="42"/>
        <v>4842.1330877119553</v>
      </c>
      <c r="Z179" s="26">
        <f t="shared" si="43"/>
        <v>26782.02020919793</v>
      </c>
      <c r="AA179" s="26">
        <f t="shared" si="44"/>
        <v>1833700.8458290368</v>
      </c>
    </row>
    <row r="180" spans="1:27">
      <c r="A180" s="165" t="s">
        <v>2351</v>
      </c>
      <c r="B180" s="3" t="s">
        <v>516</v>
      </c>
      <c r="C180" s="104">
        <f>IF(A180=Summary!$B$9,Summary!$F$9,0)</f>
        <v>0</v>
      </c>
      <c r="D180" s="174">
        <f>VLOOKUP(A180,AAFTE!$A:$AA,3,0)</f>
        <v>5505.68</v>
      </c>
      <c r="E180" s="24">
        <f>VLOOKUP($A180,'2021-22 Salary &amp; Benefits'!$A:$I,3,)</f>
        <v>1.1200000000000001</v>
      </c>
      <c r="F180" s="24">
        <f>VLOOKUP($A180,'2021-22 Salary &amp; Benefits'!$A:$I,4,)</f>
        <v>1.1200000000000001</v>
      </c>
      <c r="G180" s="39">
        <f>VLOOKUP(A180,'CEDARS District FRPL'!$A:$C,3,)</f>
        <v>0.3624</v>
      </c>
      <c r="H180" s="30">
        <f t="shared" si="33"/>
        <v>5505.68</v>
      </c>
      <c r="I180" s="45">
        <f t="shared" si="34"/>
        <v>1995.2584320000001</v>
      </c>
      <c r="J180" s="29">
        <v>15</v>
      </c>
      <c r="K180" s="31">
        <f t="shared" si="35"/>
        <v>133.0172288</v>
      </c>
      <c r="L180" s="29">
        <v>2.3975</v>
      </c>
      <c r="M180" s="29">
        <v>36</v>
      </c>
      <c r="N180" s="32">
        <f t="shared" si="36"/>
        <v>11480.717017727999</v>
      </c>
      <c r="O180" s="44">
        <f t="shared" si="37"/>
        <v>12.756352241919998</v>
      </c>
      <c r="P180" s="25">
        <f>VLOOKUP(A180,'2021-22 Salary &amp; Benefits'!$A:$I,5,)</f>
        <v>67585</v>
      </c>
      <c r="Q180" s="25">
        <f>VLOOKUP(A180,'2021-22 Salary &amp; Benefits'!$A:$I,6,FALSE)</f>
        <v>68937</v>
      </c>
      <c r="R180" s="26">
        <f t="shared" si="38"/>
        <v>965594.6342225828</v>
      </c>
      <c r="S180" s="26">
        <f t="shared" si="39"/>
        <v>19316.178818804794</v>
      </c>
      <c r="T180" s="26">
        <f>'2021-22 Salary &amp; Benefits'!G$6</f>
        <v>11848.32</v>
      </c>
      <c r="U180" s="28">
        <f>'2021-22 Salary &amp; Benefits'!H$6</f>
        <v>0.2271</v>
      </c>
      <c r="V180" s="28">
        <f>'2021-22 Salary &amp; Benefits'!I$6</f>
        <v>0.22070000000000001</v>
      </c>
      <c r="W180" s="26">
        <f t="shared" si="40"/>
        <v>374690.96549224429</v>
      </c>
      <c r="X180" s="26">
        <f t="shared" si="41"/>
        <v>16415.180217356457</v>
      </c>
      <c r="Y180" s="26">
        <f t="shared" si="42"/>
        <v>3622.8302739705705</v>
      </c>
      <c r="Z180" s="26">
        <f t="shared" si="43"/>
        <v>20038.010491327026</v>
      </c>
      <c r="AA180" s="26">
        <f t="shared" si="44"/>
        <v>1379639.7890249589</v>
      </c>
    </row>
    <row r="181" spans="1:27">
      <c r="A181" s="165" t="s">
        <v>2563</v>
      </c>
      <c r="B181" s="3" t="s">
        <v>2171</v>
      </c>
      <c r="C181" s="104">
        <f>IF(A181=Summary!$B$9,Summary!$F$9,0)</f>
        <v>0</v>
      </c>
      <c r="D181" s="174">
        <f>VLOOKUP(A181,AAFTE!$A:$AA,3,0)</f>
        <v>145.52000000000001</v>
      </c>
      <c r="E181" s="24">
        <f>VLOOKUP($A181,'2021-22 Salary &amp; Benefits'!$A:$I,3,)</f>
        <v>1</v>
      </c>
      <c r="F181" s="24">
        <f>VLOOKUP($A181,'2021-22 Salary &amp; Benefits'!$A:$I,4,)</f>
        <v>1.04</v>
      </c>
      <c r="G181" s="39">
        <f>VLOOKUP(A181,'CEDARS District FRPL'!$A:$C,3,)</f>
        <v>0.3286</v>
      </c>
      <c r="H181" s="30">
        <f t="shared" si="33"/>
        <v>145.52000000000001</v>
      </c>
      <c r="I181" s="45">
        <f t="shared" si="34"/>
        <v>47.817872000000001</v>
      </c>
      <c r="J181" s="29">
        <v>15</v>
      </c>
      <c r="K181" s="31">
        <f t="shared" si="35"/>
        <v>3.1878581333333336</v>
      </c>
      <c r="L181" s="29">
        <v>2.3975</v>
      </c>
      <c r="M181" s="29">
        <v>36</v>
      </c>
      <c r="N181" s="32">
        <f t="shared" si="36"/>
        <v>275.14403548800004</v>
      </c>
      <c r="O181" s="44">
        <f t="shared" si="37"/>
        <v>0.30571559498666673</v>
      </c>
      <c r="P181" s="25">
        <f>VLOOKUP(A181,'2021-22 Salary &amp; Benefits'!$A:$I,5,)</f>
        <v>67585</v>
      </c>
      <c r="Q181" s="25">
        <f>VLOOKUP(A181,'2021-22 Salary &amp; Benefits'!$A:$I,6,FALSE)</f>
        <v>68937</v>
      </c>
      <c r="R181" s="26">
        <f t="shared" si="38"/>
        <v>20661.788487173872</v>
      </c>
      <c r="S181" s="26">
        <f t="shared" si="39"/>
        <v>1256.3321232858034</v>
      </c>
      <c r="T181" s="26">
        <f>'2021-22 Salary &amp; Benefits'!G$6</f>
        <v>11848.32</v>
      </c>
      <c r="U181" s="28">
        <f>'2021-22 Salary &amp; Benefits'!H$6</f>
        <v>0.2271</v>
      </c>
      <c r="V181" s="28">
        <f>'2021-22 Salary &amp; Benefits'!I$6</f>
        <v>0.22070000000000001</v>
      </c>
      <c r="W181" s="26">
        <f t="shared" si="40"/>
        <v>8591.7808634387857</v>
      </c>
      <c r="X181" s="26">
        <f t="shared" si="41"/>
        <v>365.3020101743279</v>
      </c>
      <c r="Y181" s="26">
        <f t="shared" si="42"/>
        <v>80.622153645474171</v>
      </c>
      <c r="Z181" s="26">
        <f t="shared" si="43"/>
        <v>445.92416381980206</v>
      </c>
      <c r="AA181" s="26">
        <f t="shared" si="44"/>
        <v>30955.825637718262</v>
      </c>
    </row>
    <row r="182" spans="1:27">
      <c r="A182" s="165" t="s">
        <v>2350</v>
      </c>
      <c r="B182" s="3" t="s">
        <v>513</v>
      </c>
      <c r="C182" s="104">
        <f>IF(A182=Summary!$B$9,Summary!$F$9,0)</f>
        <v>0</v>
      </c>
      <c r="D182" s="174">
        <f>VLOOKUP(A182,AAFTE!$A:$AA,3,0)</f>
        <v>287.22000000000003</v>
      </c>
      <c r="E182" s="24">
        <f>VLOOKUP($A182,'2021-22 Salary &amp; Benefits'!$A:$I,3,)</f>
        <v>1</v>
      </c>
      <c r="F182" s="24">
        <f>VLOOKUP($A182,'2021-22 Salary &amp; Benefits'!$A:$I,4,)</f>
        <v>1</v>
      </c>
      <c r="G182" s="39">
        <f>VLOOKUP(A182,'CEDARS District FRPL'!$A:$C,3,)</f>
        <v>0.749</v>
      </c>
      <c r="H182" s="30">
        <f t="shared" si="33"/>
        <v>287.22000000000003</v>
      </c>
      <c r="I182" s="45">
        <f t="shared" si="34"/>
        <v>215.12778000000003</v>
      </c>
      <c r="J182" s="29">
        <v>15</v>
      </c>
      <c r="K182" s="31">
        <f t="shared" si="35"/>
        <v>14.341852000000001</v>
      </c>
      <c r="L182" s="29">
        <v>2.3975</v>
      </c>
      <c r="M182" s="29">
        <v>36</v>
      </c>
      <c r="N182" s="32">
        <f t="shared" si="36"/>
        <v>1237.8452461200002</v>
      </c>
      <c r="O182" s="44">
        <f t="shared" si="37"/>
        <v>1.3753836068000003</v>
      </c>
      <c r="P182" s="25">
        <f>VLOOKUP(A182,'2021-22 Salary &amp; Benefits'!$A:$I,5,)</f>
        <v>67585</v>
      </c>
      <c r="Q182" s="25">
        <f>VLOOKUP(A182,'2021-22 Salary &amp; Benefits'!$A:$I,6,FALSE)</f>
        <v>68937</v>
      </c>
      <c r="R182" s="26">
        <f t="shared" si="38"/>
        <v>92955.301065578024</v>
      </c>
      <c r="S182" s="26">
        <f t="shared" si="39"/>
        <v>1859.5186363935936</v>
      </c>
      <c r="T182" s="26">
        <f>'2021-22 Salary &amp; Benefits'!G$6</f>
        <v>11848.32</v>
      </c>
      <c r="U182" s="28">
        <f>'2021-22 Salary &amp; Benefits'!H$6</f>
        <v>0.2271</v>
      </c>
      <c r="V182" s="28">
        <f>'2021-22 Salary &amp; Benefits'!I$6</f>
        <v>0.22070000000000001</v>
      </c>
      <c r="W182" s="26">
        <f t="shared" si="40"/>
        <v>37816.529731165414</v>
      </c>
      <c r="X182" s="26">
        <f t="shared" si="41"/>
        <v>1580.2469950328602</v>
      </c>
      <c r="Y182" s="26">
        <f t="shared" si="42"/>
        <v>348.76051180375225</v>
      </c>
      <c r="Z182" s="26">
        <f t="shared" si="43"/>
        <v>1929.0075068366125</v>
      </c>
      <c r="AA182" s="26">
        <f t="shared" si="44"/>
        <v>134560.35693997366</v>
      </c>
    </row>
    <row r="183" spans="1:27">
      <c r="A183" s="165" t="s">
        <v>2440</v>
      </c>
      <c r="B183" s="3" t="s">
        <v>1267</v>
      </c>
      <c r="C183" s="104">
        <f>IF(A183=Summary!$B$9,Summary!$F$9,0)</f>
        <v>0</v>
      </c>
      <c r="D183" s="174">
        <f>VLOOKUP(A183,AAFTE!$A:$AA,3,0)</f>
        <v>1001.23</v>
      </c>
      <c r="E183" s="24">
        <f>VLOOKUP($A183,'2021-22 Salary &amp; Benefits'!$A:$I,3,)</f>
        <v>1</v>
      </c>
      <c r="F183" s="24">
        <f>VLOOKUP($A183,'2021-22 Salary &amp; Benefits'!$A:$I,4,)</f>
        <v>1</v>
      </c>
      <c r="G183" s="39">
        <f>VLOOKUP(A183,'CEDARS District FRPL'!$A:$C,3,)</f>
        <v>0.65159999999999996</v>
      </c>
      <c r="H183" s="30">
        <f t="shared" si="33"/>
        <v>1001.23</v>
      </c>
      <c r="I183" s="45">
        <f t="shared" si="34"/>
        <v>652.40146800000002</v>
      </c>
      <c r="J183" s="29">
        <v>15</v>
      </c>
      <c r="K183" s="31">
        <f t="shared" si="35"/>
        <v>43.493431200000003</v>
      </c>
      <c r="L183" s="29">
        <v>2.3975</v>
      </c>
      <c r="M183" s="29">
        <v>36</v>
      </c>
      <c r="N183" s="32">
        <f t="shared" si="36"/>
        <v>3753.9180468720006</v>
      </c>
      <c r="O183" s="44">
        <f t="shared" si="37"/>
        <v>4.1710200520800003</v>
      </c>
      <c r="P183" s="25">
        <f>VLOOKUP(A183,'2021-22 Salary &amp; Benefits'!$A:$I,5,)</f>
        <v>67585</v>
      </c>
      <c r="Q183" s="25">
        <f>VLOOKUP(A183,'2021-22 Salary &amp; Benefits'!$A:$I,6,FALSE)</f>
        <v>68937</v>
      </c>
      <c r="R183" s="26">
        <f t="shared" si="38"/>
        <v>281898.39021982683</v>
      </c>
      <c r="S183" s="26">
        <f t="shared" si="39"/>
        <v>5639.2191104121157</v>
      </c>
      <c r="T183" s="26">
        <f>'2021-22 Salary &amp; Benefits'!G$6</f>
        <v>11848.32</v>
      </c>
      <c r="U183" s="28">
        <f>'2021-22 Salary &amp; Benefits'!H$6</f>
        <v>0.2271</v>
      </c>
      <c r="V183" s="28">
        <f>'2021-22 Salary &amp; Benefits'!I$6</f>
        <v>0.22070000000000001</v>
      </c>
      <c r="W183" s="26">
        <f t="shared" si="40"/>
        <v>114683.28038005113</v>
      </c>
      <c r="X183" s="26">
        <f t="shared" si="41"/>
        <v>4792.2934888373165</v>
      </c>
      <c r="Y183" s="26">
        <f t="shared" si="42"/>
        <v>1057.6591729863958</v>
      </c>
      <c r="Z183" s="26">
        <f t="shared" si="43"/>
        <v>5849.9526618237123</v>
      </c>
      <c r="AA183" s="26">
        <f t="shared" si="44"/>
        <v>408070.84237211378</v>
      </c>
    </row>
    <row r="184" spans="1:27">
      <c r="A184" s="165" t="s">
        <v>2349</v>
      </c>
      <c r="B184" s="3" t="s">
        <v>510</v>
      </c>
      <c r="C184" s="104">
        <f>IF(A184=Summary!$B$9,Summary!$F$9,0)</f>
        <v>0</v>
      </c>
      <c r="D184" s="174">
        <f>VLOOKUP(A184,AAFTE!$A:$AA,3,0)</f>
        <v>598.04999999999995</v>
      </c>
      <c r="E184" s="24">
        <f>VLOOKUP($A184,'2021-22 Salary &amp; Benefits'!$A:$I,3,)</f>
        <v>1</v>
      </c>
      <c r="F184" s="24">
        <f>VLOOKUP($A184,'2021-22 Salary &amp; Benefits'!$A:$I,4,)</f>
        <v>1</v>
      </c>
      <c r="G184" s="39">
        <f>VLOOKUP(A184,'CEDARS District FRPL'!$A:$C,3,)</f>
        <v>0.78090000000000004</v>
      </c>
      <c r="H184" s="30">
        <f t="shared" si="33"/>
        <v>598.04999999999995</v>
      </c>
      <c r="I184" s="45">
        <f t="shared" si="34"/>
        <v>467.017245</v>
      </c>
      <c r="J184" s="29">
        <v>15</v>
      </c>
      <c r="K184" s="31">
        <f t="shared" si="35"/>
        <v>31.134482999999999</v>
      </c>
      <c r="L184" s="29">
        <v>2.3975</v>
      </c>
      <c r="M184" s="29">
        <v>36</v>
      </c>
      <c r="N184" s="32">
        <f t="shared" si="36"/>
        <v>2687.2172277300001</v>
      </c>
      <c r="O184" s="44">
        <f t="shared" si="37"/>
        <v>2.9857969197000003</v>
      </c>
      <c r="P184" s="25">
        <f>VLOOKUP(A184,'2021-22 Salary &amp; Benefits'!$A:$I,5,)</f>
        <v>67585</v>
      </c>
      <c r="Q184" s="25">
        <f>VLOOKUP(A184,'2021-22 Salary &amp; Benefits'!$A:$I,6,FALSE)</f>
        <v>68937</v>
      </c>
      <c r="R184" s="26">
        <f t="shared" si="38"/>
        <v>201795.08481792451</v>
      </c>
      <c r="S184" s="26">
        <f t="shared" si="39"/>
        <v>4036.7974354344187</v>
      </c>
      <c r="T184" s="26">
        <f>'2021-22 Salary &amp; Benefits'!G$6</f>
        <v>11848.32</v>
      </c>
      <c r="U184" s="28">
        <f>'2021-22 Salary &amp; Benefits'!H$6</f>
        <v>0.2271</v>
      </c>
      <c r="V184" s="28">
        <f>'2021-22 Salary &amp; Benefits'!I$6</f>
        <v>0.22070000000000001</v>
      </c>
      <c r="W184" s="26">
        <f t="shared" si="40"/>
        <v>82095.262315770931</v>
      </c>
      <c r="X184" s="26">
        <f t="shared" si="41"/>
        <v>3430.5313708893154</v>
      </c>
      <c r="Y184" s="26">
        <f t="shared" si="42"/>
        <v>757.11827355527191</v>
      </c>
      <c r="Z184" s="26">
        <f t="shared" si="43"/>
        <v>4187.6496444445875</v>
      </c>
      <c r="AA184" s="26">
        <f t="shared" si="44"/>
        <v>292114.79421357444</v>
      </c>
    </row>
    <row r="185" spans="1:27">
      <c r="A185" s="165" t="s">
        <v>2421</v>
      </c>
      <c r="B185" s="3" t="s">
        <v>1197</v>
      </c>
      <c r="C185" s="104">
        <f>IF(A185=Summary!$B$9,Summary!$F$9,0)</f>
        <v>0</v>
      </c>
      <c r="D185" s="174">
        <f>VLOOKUP(A185,AAFTE!$A:$AA,3,0)</f>
        <v>206.22</v>
      </c>
      <c r="E185" s="24">
        <f>VLOOKUP($A185,'2021-22 Salary &amp; Benefits'!$A:$I,3,)</f>
        <v>1.04</v>
      </c>
      <c r="F185" s="24">
        <f>VLOOKUP($A185,'2021-22 Salary &amp; Benefits'!$A:$I,4,)</f>
        <v>1.08</v>
      </c>
      <c r="G185" s="39">
        <f>VLOOKUP(A185,'CEDARS District FRPL'!$A:$C,3,)</f>
        <v>0.40489999999999998</v>
      </c>
      <c r="H185" s="30">
        <f t="shared" si="33"/>
        <v>206.22</v>
      </c>
      <c r="I185" s="45">
        <f t="shared" si="34"/>
        <v>83.498477999999992</v>
      </c>
      <c r="J185" s="29">
        <v>15</v>
      </c>
      <c r="K185" s="31">
        <f t="shared" si="35"/>
        <v>5.5665651999999994</v>
      </c>
      <c r="L185" s="29">
        <v>2.3975</v>
      </c>
      <c r="M185" s="29">
        <v>36</v>
      </c>
      <c r="N185" s="32">
        <f t="shared" si="36"/>
        <v>480.45024241199997</v>
      </c>
      <c r="O185" s="44">
        <f t="shared" si="37"/>
        <v>0.53383360267999991</v>
      </c>
      <c r="P185" s="25">
        <f>VLOOKUP(A185,'2021-22 Salary &amp; Benefits'!$A:$I,5,)</f>
        <v>67585</v>
      </c>
      <c r="Q185" s="25">
        <f>VLOOKUP(A185,'2021-22 Salary &amp; Benefits'!$A:$I,6,FALSE)</f>
        <v>68937</v>
      </c>
      <c r="R185" s="26">
        <f t="shared" si="38"/>
        <v>37522.309798612907</v>
      </c>
      <c r="S185" s="26">
        <f t="shared" si="39"/>
        <v>2222.648234774344</v>
      </c>
      <c r="T185" s="26">
        <f>'2021-22 Salary &amp; Benefits'!G$6</f>
        <v>11848.32</v>
      </c>
      <c r="U185" s="28">
        <f>'2021-22 Salary &amp; Benefits'!H$6</f>
        <v>0.2271</v>
      </c>
      <c r="V185" s="28">
        <f>'2021-22 Salary &amp; Benefits'!I$6</f>
        <v>0.22070000000000001</v>
      </c>
      <c r="W185" s="26">
        <f t="shared" si="40"/>
        <v>15336.886371985187</v>
      </c>
      <c r="X185" s="26">
        <f t="shared" si="41"/>
        <v>662.41596722312079</v>
      </c>
      <c r="Y185" s="26">
        <f t="shared" si="42"/>
        <v>146.19520396614277</v>
      </c>
      <c r="Z185" s="26">
        <f t="shared" si="43"/>
        <v>808.61117118926359</v>
      </c>
      <c r="AA185" s="26">
        <f t="shared" si="44"/>
        <v>55890.455576561704</v>
      </c>
    </row>
    <row r="186" spans="1:27">
      <c r="A186" s="165" t="s">
        <v>2434</v>
      </c>
      <c r="B186" s="3" t="s">
        <v>1242</v>
      </c>
      <c r="C186" s="104">
        <f>IF(A186=Summary!$B$9,Summary!$F$9,0)</f>
        <v>0</v>
      </c>
      <c r="D186" s="174">
        <f>VLOOKUP(A186,AAFTE!$A:$AA,3,0)</f>
        <v>1082.2</v>
      </c>
      <c r="E186" s="24">
        <f>VLOOKUP($A186,'2021-22 Salary &amp; Benefits'!$A:$I,3,)</f>
        <v>1</v>
      </c>
      <c r="F186" s="24">
        <f>VLOOKUP($A186,'2021-22 Salary &amp; Benefits'!$A:$I,4,)</f>
        <v>1.04</v>
      </c>
      <c r="G186" s="39">
        <f>VLOOKUP(A186,'CEDARS District FRPL'!$A:$C,3,)</f>
        <v>0.60809999999999997</v>
      </c>
      <c r="H186" s="30">
        <f t="shared" si="33"/>
        <v>1082.2</v>
      </c>
      <c r="I186" s="45">
        <f t="shared" si="34"/>
        <v>658.08582000000001</v>
      </c>
      <c r="J186" s="29">
        <v>15</v>
      </c>
      <c r="K186" s="31">
        <f t="shared" si="35"/>
        <v>43.872388000000001</v>
      </c>
      <c r="L186" s="29">
        <v>2.3975</v>
      </c>
      <c r="M186" s="29">
        <v>36</v>
      </c>
      <c r="N186" s="32">
        <f t="shared" si="36"/>
        <v>3786.62580828</v>
      </c>
      <c r="O186" s="44">
        <f t="shared" si="37"/>
        <v>4.2073620091999997</v>
      </c>
      <c r="P186" s="25">
        <f>VLOOKUP(A186,'2021-22 Salary &amp; Benefits'!$A:$I,5,)</f>
        <v>67585</v>
      </c>
      <c r="Q186" s="25">
        <f>VLOOKUP(A186,'2021-22 Salary &amp; Benefits'!$A:$I,6,FALSE)</f>
        <v>68937</v>
      </c>
      <c r="R186" s="26">
        <f t="shared" si="38"/>
        <v>284354.56139178196</v>
      </c>
      <c r="S186" s="26">
        <f t="shared" si="39"/>
        <v>17290.070029567229</v>
      </c>
      <c r="T186" s="26">
        <f>'2021-22 Salary &amp; Benefits'!G$6</f>
        <v>11848.32</v>
      </c>
      <c r="U186" s="28">
        <f>'2021-22 Salary &amp; Benefits'!H$6</f>
        <v>0.2271</v>
      </c>
      <c r="V186" s="28">
        <f>'2021-22 Salary &amp; Benefits'!I$6</f>
        <v>0.22070000000000001</v>
      </c>
      <c r="W186" s="26">
        <f t="shared" si="40"/>
        <v>118243.0107884437</v>
      </c>
      <c r="X186" s="26">
        <f t="shared" si="41"/>
        <v>5027.4105236891537</v>
      </c>
      <c r="Y186" s="26">
        <f t="shared" si="42"/>
        <v>1109.5495025781963</v>
      </c>
      <c r="Z186" s="26">
        <f t="shared" si="43"/>
        <v>6136.9600262673503</v>
      </c>
      <c r="AA186" s="26">
        <f t="shared" si="44"/>
        <v>426024.60223606019</v>
      </c>
    </row>
    <row r="187" spans="1:27">
      <c r="A187" s="165" t="s">
        <v>2529</v>
      </c>
      <c r="B187" s="3" t="s">
        <v>2015</v>
      </c>
      <c r="C187" s="104">
        <f>IF(A187=Summary!$B$9,Summary!$F$9,0)</f>
        <v>0</v>
      </c>
      <c r="D187" s="174">
        <f>VLOOKUP(A187,AAFTE!$A:$AA,3,0)</f>
        <v>9643.5400000000009</v>
      </c>
      <c r="E187" s="24">
        <f>VLOOKUP($A187,'2021-22 Salary &amp; Benefits'!$A:$I,3,)</f>
        <v>1</v>
      </c>
      <c r="F187" s="24">
        <f>VLOOKUP($A187,'2021-22 Salary &amp; Benefits'!$A:$I,4,)</f>
        <v>1.04</v>
      </c>
      <c r="G187" s="39">
        <f>VLOOKUP(A187,'CEDARS District FRPL'!$A:$C,3,)</f>
        <v>0.28549999999999998</v>
      </c>
      <c r="H187" s="30">
        <f t="shared" si="33"/>
        <v>9643.5400000000009</v>
      </c>
      <c r="I187" s="45">
        <f t="shared" si="34"/>
        <v>2753.2306699999999</v>
      </c>
      <c r="J187" s="29">
        <v>15</v>
      </c>
      <c r="K187" s="31">
        <f t="shared" si="35"/>
        <v>183.54871133333333</v>
      </c>
      <c r="L187" s="29">
        <v>2.3975</v>
      </c>
      <c r="M187" s="29">
        <v>36</v>
      </c>
      <c r="N187" s="32">
        <f t="shared" si="36"/>
        <v>15842.08927518</v>
      </c>
      <c r="O187" s="44">
        <f t="shared" si="37"/>
        <v>17.602321416866666</v>
      </c>
      <c r="P187" s="25">
        <f>VLOOKUP(A187,'2021-22 Salary &amp; Benefits'!$A:$I,5,)</f>
        <v>67585</v>
      </c>
      <c r="Q187" s="25">
        <f>VLOOKUP(A187,'2021-22 Salary &amp; Benefits'!$A:$I,6,FALSE)</f>
        <v>68937</v>
      </c>
      <c r="R187" s="26">
        <f t="shared" si="38"/>
        <v>1189652.8929589335</v>
      </c>
      <c r="S187" s="26">
        <f t="shared" si="39"/>
        <v>72336.387816185364</v>
      </c>
      <c r="T187" s="26">
        <f>'2021-22 Salary &amp; Benefits'!G$6</f>
        <v>11848.32</v>
      </c>
      <c r="U187" s="28">
        <f>'2021-22 Salary &amp; Benefits'!H$6</f>
        <v>0.2271</v>
      </c>
      <c r="V187" s="28">
        <f>'2021-22 Salary &amp; Benefits'!I$6</f>
        <v>0.22070000000000001</v>
      </c>
      <c r="W187" s="26">
        <f t="shared" si="40"/>
        <v>494692.74967189558</v>
      </c>
      <c r="X187" s="26">
        <f t="shared" si="41"/>
        <v>21033.154679585314</v>
      </c>
      <c r="Y187" s="26">
        <f t="shared" si="42"/>
        <v>4642.0172377844792</v>
      </c>
      <c r="Z187" s="26">
        <f t="shared" si="43"/>
        <v>25675.171917369793</v>
      </c>
      <c r="AA187" s="26">
        <f t="shared" si="44"/>
        <v>1782357.2023643842</v>
      </c>
    </row>
    <row r="188" spans="1:27">
      <c r="A188" s="165" t="s">
        <v>2433</v>
      </c>
      <c r="B188" s="3" t="s">
        <v>1232</v>
      </c>
      <c r="C188" s="104">
        <f>IF(A188=Summary!$B$9,Summary!$F$9,0)</f>
        <v>0</v>
      </c>
      <c r="D188" s="174">
        <f>VLOOKUP(A188,AAFTE!$A:$AA,3,0)</f>
        <v>7746.55</v>
      </c>
      <c r="E188" s="24">
        <f>VLOOKUP($A188,'2021-22 Salary &amp; Benefits'!$A:$I,3,)</f>
        <v>1</v>
      </c>
      <c r="F188" s="24">
        <f>VLOOKUP($A188,'2021-22 Salary &amp; Benefits'!$A:$I,4,)</f>
        <v>1</v>
      </c>
      <c r="G188" s="39">
        <f>VLOOKUP(A188,'CEDARS District FRPL'!$A:$C,3,)</f>
        <v>0.48759999999999998</v>
      </c>
      <c r="H188" s="30">
        <f t="shared" si="33"/>
        <v>7746.55</v>
      </c>
      <c r="I188" s="45">
        <f t="shared" si="34"/>
        <v>3777.2177799999999</v>
      </c>
      <c r="J188" s="29">
        <v>15</v>
      </c>
      <c r="K188" s="31">
        <f t="shared" si="35"/>
        <v>251.81451866666666</v>
      </c>
      <c r="L188" s="29">
        <v>2.3975</v>
      </c>
      <c r="M188" s="29">
        <v>36</v>
      </c>
      <c r="N188" s="32">
        <f t="shared" si="36"/>
        <v>21734.111106119999</v>
      </c>
      <c r="O188" s="44">
        <f t="shared" si="37"/>
        <v>24.149012340133332</v>
      </c>
      <c r="P188" s="25">
        <f>VLOOKUP(A188,'2021-22 Salary &amp; Benefits'!$A:$I,5,)</f>
        <v>67585</v>
      </c>
      <c r="Q188" s="25">
        <f>VLOOKUP(A188,'2021-22 Salary &amp; Benefits'!$A:$I,6,FALSE)</f>
        <v>68937</v>
      </c>
      <c r="R188" s="26">
        <f t="shared" si="38"/>
        <v>1632110.9990079112</v>
      </c>
      <c r="S188" s="26">
        <f t="shared" si="39"/>
        <v>32649.464683860308</v>
      </c>
      <c r="T188" s="26">
        <f>'2021-22 Salary &amp; Benefits'!G$6</f>
        <v>11848.32</v>
      </c>
      <c r="U188" s="28">
        <f>'2021-22 Salary &amp; Benefits'!H$6</f>
        <v>0.2271</v>
      </c>
      <c r="V188" s="28">
        <f>'2021-22 Salary &amp; Benefits'!I$6</f>
        <v>0.22070000000000001</v>
      </c>
      <c r="W188" s="26">
        <f t="shared" si="40"/>
        <v>663983.37062027305</v>
      </c>
      <c r="X188" s="26">
        <f t="shared" si="41"/>
        <v>27746.007728196189</v>
      </c>
      <c r="Y188" s="26">
        <f t="shared" si="42"/>
        <v>6123.5439056128989</v>
      </c>
      <c r="Z188" s="26">
        <f t="shared" si="43"/>
        <v>33869.551633809089</v>
      </c>
      <c r="AA188" s="26">
        <f t="shared" si="44"/>
        <v>2362613.3859458542</v>
      </c>
    </row>
    <row r="189" spans="1:27">
      <c r="A189" s="165" t="s">
        <v>2412</v>
      </c>
      <c r="B189" s="3" t="s">
        <v>1165</v>
      </c>
      <c r="C189" s="104">
        <f>IF(A189=Summary!$B$9,Summary!$F$9,0)</f>
        <v>0</v>
      </c>
      <c r="D189" s="174">
        <f>VLOOKUP(A189,AAFTE!$A:$AA,3,0)</f>
        <v>818.55</v>
      </c>
      <c r="E189" s="24">
        <f>VLOOKUP($A189,'2021-22 Salary &amp; Benefits'!$A:$I,3,)</f>
        <v>1</v>
      </c>
      <c r="F189" s="24">
        <f>VLOOKUP($A189,'2021-22 Salary &amp; Benefits'!$A:$I,4,)</f>
        <v>1</v>
      </c>
      <c r="G189" s="39">
        <f>VLOOKUP(A189,'CEDARS District FRPL'!$A:$C,3,)</f>
        <v>0.55089999999999995</v>
      </c>
      <c r="H189" s="30">
        <f t="shared" si="33"/>
        <v>818.55</v>
      </c>
      <c r="I189" s="45">
        <f t="shared" si="34"/>
        <v>450.93919499999993</v>
      </c>
      <c r="J189" s="29">
        <v>15</v>
      </c>
      <c r="K189" s="31">
        <f t="shared" si="35"/>
        <v>30.062612999999995</v>
      </c>
      <c r="L189" s="29">
        <v>2.3975</v>
      </c>
      <c r="M189" s="29">
        <v>36</v>
      </c>
      <c r="N189" s="32">
        <f t="shared" si="36"/>
        <v>2594.7041280299995</v>
      </c>
      <c r="O189" s="44">
        <f t="shared" si="37"/>
        <v>2.8830045866999994</v>
      </c>
      <c r="P189" s="25">
        <f>VLOOKUP(A189,'2021-22 Salary &amp; Benefits'!$A:$I,5,)</f>
        <v>67585</v>
      </c>
      <c r="Q189" s="25">
        <f>VLOOKUP(A189,'2021-22 Salary &amp; Benefits'!$A:$I,6,FALSE)</f>
        <v>68937</v>
      </c>
      <c r="R189" s="26">
        <f t="shared" si="38"/>
        <v>194847.86499211946</v>
      </c>
      <c r="S189" s="26">
        <f t="shared" si="39"/>
        <v>3897.8222012183978</v>
      </c>
      <c r="T189" s="26">
        <f>'2021-22 Salary &amp; Benefits'!G$6</f>
        <v>11848.32</v>
      </c>
      <c r="U189" s="28">
        <f>'2021-22 Salary &amp; Benefits'!H$6</f>
        <v>0.2271</v>
      </c>
      <c r="V189" s="28">
        <f>'2021-22 Salary &amp; Benefits'!I$6</f>
        <v>0.22070000000000001</v>
      </c>
      <c r="W189" s="26">
        <f t="shared" si="40"/>
        <v>79268.96040420857</v>
      </c>
      <c r="X189" s="26">
        <f t="shared" si="41"/>
        <v>3312.4281198889648</v>
      </c>
      <c r="Y189" s="26">
        <f t="shared" si="42"/>
        <v>731.05288605949454</v>
      </c>
      <c r="Z189" s="26">
        <f t="shared" si="43"/>
        <v>4043.4810059484594</v>
      </c>
      <c r="AA189" s="26">
        <f t="shared" si="44"/>
        <v>282058.12860349484</v>
      </c>
    </row>
    <row r="190" spans="1:27">
      <c r="A190" s="165" t="s">
        <v>2514</v>
      </c>
      <c r="B190" s="3" t="s">
        <v>1931</v>
      </c>
      <c r="C190" s="104">
        <f>IF(A190=Summary!$B$9,Summary!$F$9,0)</f>
        <v>0</v>
      </c>
      <c r="D190" s="174">
        <f>VLOOKUP(A190,AAFTE!$A:$AA,3,0)</f>
        <v>42.6</v>
      </c>
      <c r="E190" s="24">
        <f>VLOOKUP($A190,'2021-22 Salary &amp; Benefits'!$A:$I,3,)</f>
        <v>1</v>
      </c>
      <c r="F190" s="24">
        <f>VLOOKUP($A190,'2021-22 Salary &amp; Benefits'!$A:$I,4,)</f>
        <v>1.04</v>
      </c>
      <c r="G190" s="39">
        <f>VLOOKUP(A190,'CEDARS District FRPL'!$A:$C,3,)</f>
        <v>0.71109999999999995</v>
      </c>
      <c r="H190" s="30">
        <f t="shared" si="33"/>
        <v>42.6</v>
      </c>
      <c r="I190" s="45">
        <f t="shared" si="34"/>
        <v>30.292859999999997</v>
      </c>
      <c r="J190" s="29">
        <v>15</v>
      </c>
      <c r="K190" s="31">
        <f t="shared" si="35"/>
        <v>2.0195239999999997</v>
      </c>
      <c r="L190" s="29">
        <v>2.3975</v>
      </c>
      <c r="M190" s="29">
        <v>36</v>
      </c>
      <c r="N190" s="32">
        <f t="shared" si="36"/>
        <v>174.30511643999998</v>
      </c>
      <c r="O190" s="44">
        <f t="shared" si="37"/>
        <v>0.19367235159999999</v>
      </c>
      <c r="P190" s="25">
        <f>VLOOKUP(A190,'2021-22 Salary &amp; Benefits'!$A:$I,5,)</f>
        <v>67585</v>
      </c>
      <c r="Q190" s="25">
        <f>VLOOKUP(A190,'2021-22 Salary &amp; Benefits'!$A:$I,6,FALSE)</f>
        <v>68937</v>
      </c>
      <c r="R190" s="26">
        <f t="shared" si="38"/>
        <v>13089.345882885998</v>
      </c>
      <c r="S190" s="26">
        <f t="shared" si="39"/>
        <v>795.89265545316812</v>
      </c>
      <c r="T190" s="26">
        <f>'2021-22 Salary &amp; Benefits'!G$6</f>
        <v>11848.32</v>
      </c>
      <c r="U190" s="28">
        <f>'2021-22 Salary &amp; Benefits'!H$6</f>
        <v>0.2271</v>
      </c>
      <c r="V190" s="28">
        <f>'2021-22 Salary &amp; Benefits'!I$6</f>
        <v>0.22070000000000001</v>
      </c>
      <c r="W190" s="26">
        <f t="shared" si="40"/>
        <v>5442.9359559712366</v>
      </c>
      <c r="X190" s="26">
        <f t="shared" si="41"/>
        <v>231.42064230565276</v>
      </c>
      <c r="Y190" s="26">
        <f t="shared" si="42"/>
        <v>51.074535756857564</v>
      </c>
      <c r="Z190" s="26">
        <f t="shared" si="43"/>
        <v>282.49517806251032</v>
      </c>
      <c r="AA190" s="26">
        <f t="shared" si="44"/>
        <v>19610.669672372911</v>
      </c>
    </row>
    <row r="191" spans="1:27">
      <c r="A191" s="165" t="s">
        <v>2468</v>
      </c>
      <c r="B191" s="3" t="s">
        <v>1535</v>
      </c>
      <c r="C191" s="104">
        <f>IF(A191=Summary!$B$9,Summary!$F$9,0)</f>
        <v>0</v>
      </c>
      <c r="D191" s="174">
        <f>VLOOKUP(A191,AAFTE!$A:$AA,3,0)</f>
        <v>759.31</v>
      </c>
      <c r="E191" s="24">
        <f>VLOOKUP($A191,'2021-22 Salary &amp; Benefits'!$A:$I,3,)</f>
        <v>1.1200000000000001</v>
      </c>
      <c r="F191" s="24">
        <f>VLOOKUP($A191,'2021-22 Salary &amp; Benefits'!$A:$I,4,)</f>
        <v>1.1200000000000001</v>
      </c>
      <c r="G191" s="39">
        <f>VLOOKUP(A191,'CEDARS District FRPL'!$A:$C,3,)</f>
        <v>0.28389999999999999</v>
      </c>
      <c r="H191" s="30">
        <f t="shared" si="33"/>
        <v>759.31</v>
      </c>
      <c r="I191" s="45">
        <f t="shared" si="34"/>
        <v>215.56810899999996</v>
      </c>
      <c r="J191" s="29">
        <v>15</v>
      </c>
      <c r="K191" s="31">
        <f t="shared" si="35"/>
        <v>14.371207266666664</v>
      </c>
      <c r="L191" s="29">
        <v>2.3975</v>
      </c>
      <c r="M191" s="29">
        <v>36</v>
      </c>
      <c r="N191" s="32">
        <f t="shared" si="36"/>
        <v>1240.3788991859997</v>
      </c>
      <c r="O191" s="44">
        <f t="shared" si="37"/>
        <v>1.378198776873333</v>
      </c>
      <c r="P191" s="25">
        <f>VLOOKUP(A191,'2021-22 Salary &amp; Benefits'!$A:$I,5,)</f>
        <v>67585</v>
      </c>
      <c r="Q191" s="25">
        <f>VLOOKUP(A191,'2021-22 Salary &amp; Benefits'!$A:$I,6,FALSE)</f>
        <v>68937</v>
      </c>
      <c r="R191" s="26">
        <f t="shared" si="38"/>
        <v>104323.03205518234</v>
      </c>
      <c r="S191" s="26">
        <f t="shared" si="39"/>
        <v>2086.9237158926553</v>
      </c>
      <c r="T191" s="26">
        <f>'2021-22 Salary &amp; Benefits'!G$6</f>
        <v>11848.32</v>
      </c>
      <c r="U191" s="28">
        <f>'2021-22 Salary &amp; Benefits'!H$6</f>
        <v>0.2271</v>
      </c>
      <c r="V191" s="28">
        <f>'2021-22 Salary &amp; Benefits'!I$6</f>
        <v>0.22070000000000001</v>
      </c>
      <c r="W191" s="26">
        <f t="shared" si="40"/>
        <v>40481.684775833266</v>
      </c>
      <c r="X191" s="26">
        <f t="shared" si="41"/>
        <v>1773.49926285125</v>
      </c>
      <c r="Y191" s="26">
        <f t="shared" si="42"/>
        <v>391.41128731127088</v>
      </c>
      <c r="Z191" s="26">
        <f t="shared" si="43"/>
        <v>2164.9105501625208</v>
      </c>
      <c r="AA191" s="26">
        <f t="shared" si="44"/>
        <v>149056.55109707077</v>
      </c>
    </row>
    <row r="192" spans="1:27">
      <c r="A192" s="165" t="s">
        <v>2498</v>
      </c>
      <c r="B192" s="3" t="s">
        <v>1830</v>
      </c>
      <c r="C192" s="104">
        <f>IF(A192=Summary!$B$9,Summary!$F$9,0)</f>
        <v>0</v>
      </c>
      <c r="D192" s="174">
        <f>VLOOKUP(A192,AAFTE!$A:$AA,3,0)</f>
        <v>77.760000000000005</v>
      </c>
      <c r="E192" s="24">
        <f>VLOOKUP($A192,'2021-22 Salary &amp; Benefits'!$A:$I,3,)</f>
        <v>1</v>
      </c>
      <c r="F192" s="24">
        <f>VLOOKUP($A192,'2021-22 Salary &amp; Benefits'!$A:$I,4,)</f>
        <v>1</v>
      </c>
      <c r="G192" s="39">
        <f>VLOOKUP(A192,'CEDARS District FRPL'!$A:$C,3,)</f>
        <v>7.5899999999999995E-2</v>
      </c>
      <c r="H192" s="30">
        <f t="shared" si="33"/>
        <v>77.760000000000005</v>
      </c>
      <c r="I192" s="45">
        <f t="shared" si="34"/>
        <v>5.9019839999999997</v>
      </c>
      <c r="J192" s="29">
        <v>15</v>
      </c>
      <c r="K192" s="31">
        <f t="shared" si="35"/>
        <v>0.39346559999999997</v>
      </c>
      <c r="L192" s="29">
        <v>2.3975</v>
      </c>
      <c r="M192" s="29">
        <v>36</v>
      </c>
      <c r="N192" s="32">
        <f t="shared" si="36"/>
        <v>33.960015935999998</v>
      </c>
      <c r="O192" s="44">
        <f t="shared" si="37"/>
        <v>3.7733351039999995E-2</v>
      </c>
      <c r="P192" s="25">
        <f>VLOOKUP(A192,'2021-22 Salary &amp; Benefits'!$A:$I,5,)</f>
        <v>67585</v>
      </c>
      <c r="Q192" s="25">
        <f>VLOOKUP(A192,'2021-22 Salary &amp; Benefits'!$A:$I,6,FALSE)</f>
        <v>68937</v>
      </c>
      <c r="R192" s="26">
        <f t="shared" si="38"/>
        <v>2550.2085300383997</v>
      </c>
      <c r="S192" s="26">
        <f t="shared" si="39"/>
        <v>51.015490606079766</v>
      </c>
      <c r="T192" s="26">
        <f>'2021-22 Salary &amp; Benefits'!G$6</f>
        <v>11848.32</v>
      </c>
      <c r="U192" s="28">
        <f>'2021-22 Salary &amp; Benefits'!H$6</f>
        <v>0.2271</v>
      </c>
      <c r="V192" s="28">
        <f>'2021-22 Salary &amp; Benefits'!I$6</f>
        <v>0.22070000000000001</v>
      </c>
      <c r="W192" s="26">
        <f t="shared" si="40"/>
        <v>1037.4882937427351</v>
      </c>
      <c r="X192" s="26">
        <f t="shared" si="41"/>
        <v>43.353733677407988</v>
      </c>
      <c r="Y192" s="26">
        <f t="shared" si="42"/>
        <v>9.5681690226039429</v>
      </c>
      <c r="Z192" s="26">
        <f t="shared" si="43"/>
        <v>52.921902700011927</v>
      </c>
      <c r="AA192" s="26">
        <f t="shared" si="44"/>
        <v>3691.6342170872263</v>
      </c>
    </row>
    <row r="193" spans="1:27">
      <c r="A193" s="165" t="s">
        <v>2320</v>
      </c>
      <c r="B193" s="3" t="s">
        <v>365</v>
      </c>
      <c r="C193" s="104">
        <f>IF(A193=Summary!$B$9,Summary!$F$9,0)</f>
        <v>0</v>
      </c>
      <c r="D193" s="174">
        <f>VLOOKUP(A193,AAFTE!$A:$AA,3,0)</f>
        <v>43.98</v>
      </c>
      <c r="E193" s="24">
        <f>VLOOKUP($A193,'2021-22 Salary &amp; Benefits'!$A:$I,3,)</f>
        <v>1</v>
      </c>
      <c r="F193" s="24">
        <f>VLOOKUP($A193,'2021-22 Salary &amp; Benefits'!$A:$I,4,)</f>
        <v>1.04</v>
      </c>
      <c r="G193" s="39">
        <f>VLOOKUP(A193,'CEDARS District FRPL'!$A:$C,3,)</f>
        <v>0.57999999999999996</v>
      </c>
      <c r="H193" s="30">
        <f t="shared" si="33"/>
        <v>43.98</v>
      </c>
      <c r="I193" s="45">
        <f t="shared" si="34"/>
        <v>25.508399999999998</v>
      </c>
      <c r="J193" s="29">
        <v>15</v>
      </c>
      <c r="K193" s="31">
        <f t="shared" si="35"/>
        <v>1.7005599999999998</v>
      </c>
      <c r="L193" s="29">
        <v>2.3975</v>
      </c>
      <c r="M193" s="29">
        <v>36</v>
      </c>
      <c r="N193" s="32">
        <f t="shared" si="36"/>
        <v>146.77533359999998</v>
      </c>
      <c r="O193" s="44">
        <f t="shared" si="37"/>
        <v>0.16308370399999997</v>
      </c>
      <c r="P193" s="25">
        <f>VLOOKUP(A193,'2021-22 Salary &amp; Benefits'!$A:$I,5,)</f>
        <v>67585</v>
      </c>
      <c r="Q193" s="25">
        <f>VLOOKUP(A193,'2021-22 Salary &amp; Benefits'!$A:$I,6,FALSE)</f>
        <v>68937</v>
      </c>
      <c r="R193" s="26">
        <f t="shared" si="38"/>
        <v>11022.012134839997</v>
      </c>
      <c r="S193" s="26">
        <f t="shared" si="39"/>
        <v>670.18921991392017</v>
      </c>
      <c r="T193" s="26">
        <f>'2021-22 Salary &amp; Benefits'!G$6</f>
        <v>11848.32</v>
      </c>
      <c r="U193" s="28">
        <f>'2021-22 Salary &amp; Benefits'!H$6</f>
        <v>0.2271</v>
      </c>
      <c r="V193" s="28">
        <f>'2021-22 Salary &amp; Benefits'!I$6</f>
        <v>0.22070000000000001</v>
      </c>
      <c r="W193" s="26">
        <f t="shared" si="40"/>
        <v>4583.2776284344454</v>
      </c>
      <c r="X193" s="26">
        <f t="shared" si="41"/>
        <v>194.87002257923194</v>
      </c>
      <c r="Y193" s="26">
        <f t="shared" si="42"/>
        <v>43.007813983236488</v>
      </c>
      <c r="Z193" s="26">
        <f t="shared" si="43"/>
        <v>237.87783656246842</v>
      </c>
      <c r="AA193" s="26">
        <f t="shared" si="44"/>
        <v>16513.356819750832</v>
      </c>
    </row>
    <row r="194" spans="1:27">
      <c r="A194" s="165" t="s">
        <v>2312</v>
      </c>
      <c r="B194" s="3" t="s">
        <v>339</v>
      </c>
      <c r="C194" s="104">
        <f>IF(A194=Summary!$B$9,Summary!$F$9,0)</f>
        <v>0</v>
      </c>
      <c r="D194" s="174">
        <f>VLOOKUP(A194,AAFTE!$A:$AA,3,0)</f>
        <v>154.63</v>
      </c>
      <c r="E194" s="24">
        <f>VLOOKUP($A194,'2021-22 Salary &amp; Benefits'!$A:$I,3,)</f>
        <v>1</v>
      </c>
      <c r="F194" s="24">
        <f>VLOOKUP($A194,'2021-22 Salary &amp; Benefits'!$A:$I,4,)</f>
        <v>1</v>
      </c>
      <c r="G194" s="39">
        <f>VLOOKUP(A194,'CEDARS District FRPL'!$A:$C,3,)</f>
        <v>0.89300000000000002</v>
      </c>
      <c r="H194" s="30">
        <f t="shared" si="33"/>
        <v>154.63</v>
      </c>
      <c r="I194" s="45">
        <f t="shared" si="34"/>
        <v>138.08458999999999</v>
      </c>
      <c r="J194" s="29">
        <v>15</v>
      </c>
      <c r="K194" s="31">
        <f t="shared" si="35"/>
        <v>9.2056393333333322</v>
      </c>
      <c r="L194" s="29">
        <v>2.3975</v>
      </c>
      <c r="M194" s="29">
        <v>36</v>
      </c>
      <c r="N194" s="32">
        <f t="shared" si="36"/>
        <v>794.53873085999999</v>
      </c>
      <c r="O194" s="44">
        <f t="shared" si="37"/>
        <v>0.88282081206666663</v>
      </c>
      <c r="P194" s="25">
        <f>VLOOKUP(A194,'2021-22 Salary &amp; Benefits'!$A:$I,5,)</f>
        <v>67585</v>
      </c>
      <c r="Q194" s="25">
        <f>VLOOKUP(A194,'2021-22 Salary &amp; Benefits'!$A:$I,6,FALSE)</f>
        <v>68937</v>
      </c>
      <c r="R194" s="26">
        <f t="shared" si="38"/>
        <v>59665.444583525663</v>
      </c>
      <c r="S194" s="26">
        <f t="shared" si="39"/>
        <v>1193.5737379141356</v>
      </c>
      <c r="T194" s="26">
        <f>'2021-22 Salary &amp; Benefits'!G$6</f>
        <v>11848.32</v>
      </c>
      <c r="U194" s="28">
        <f>'2021-22 Salary &amp; Benefits'!H$6</f>
        <v>0.2271</v>
      </c>
      <c r="V194" s="28">
        <f>'2021-22 Salary &amp; Benefits'!I$6</f>
        <v>0.22070000000000001</v>
      </c>
      <c r="W194" s="26">
        <f t="shared" si="40"/>
        <v>24273.387672902056</v>
      </c>
      <c r="X194" s="26">
        <f t="shared" si="41"/>
        <v>1014.3169720239966</v>
      </c>
      <c r="Y194" s="26">
        <f t="shared" si="42"/>
        <v>223.85975572569606</v>
      </c>
      <c r="Z194" s="26">
        <f t="shared" si="43"/>
        <v>1238.1767277496926</v>
      </c>
      <c r="AA194" s="26">
        <f t="shared" si="44"/>
        <v>86370.582722091553</v>
      </c>
    </row>
    <row r="195" spans="1:27" s="63" customFormat="1">
      <c r="A195" s="165" t="s">
        <v>2439</v>
      </c>
      <c r="B195" s="3" t="s">
        <v>1264</v>
      </c>
      <c r="C195" s="104">
        <f>IF(A195=Summary!$B$9,Summary!$F$9,0)</f>
        <v>0</v>
      </c>
      <c r="D195" s="174">
        <f>VLOOKUP(A195,AAFTE!$A:$AA,3,0)</f>
        <v>528.46</v>
      </c>
      <c r="E195" s="24">
        <f>VLOOKUP($A195,'2021-22 Salary &amp; Benefits'!$A:$I,3,)</f>
        <v>1</v>
      </c>
      <c r="F195" s="24">
        <f>VLOOKUP($A195,'2021-22 Salary &amp; Benefits'!$A:$I,4,)</f>
        <v>1</v>
      </c>
      <c r="G195" s="39">
        <f>VLOOKUP(A195,'CEDARS District FRPL'!$A:$C,3,)</f>
        <v>0.75429999999999997</v>
      </c>
      <c r="H195" s="30">
        <f t="shared" si="33"/>
        <v>528.46</v>
      </c>
      <c r="I195" s="45">
        <f t="shared" si="34"/>
        <v>398.61737800000003</v>
      </c>
      <c r="J195" s="29">
        <v>15</v>
      </c>
      <c r="K195" s="31">
        <f t="shared" si="35"/>
        <v>26.574491866666669</v>
      </c>
      <c r="L195" s="29">
        <v>2.3975</v>
      </c>
      <c r="M195" s="29">
        <v>36</v>
      </c>
      <c r="N195" s="32">
        <f t="shared" si="36"/>
        <v>2293.6443930120004</v>
      </c>
      <c r="O195" s="44">
        <f t="shared" si="37"/>
        <v>2.5484937700133337</v>
      </c>
      <c r="P195" s="25">
        <f>VLOOKUP(A195,'2021-22 Salary &amp; Benefits'!$A:$I,5,)</f>
        <v>67585</v>
      </c>
      <c r="Q195" s="25">
        <f>VLOOKUP(A195,'2021-22 Salary &amp; Benefits'!$A:$I,6,FALSE)</f>
        <v>68937</v>
      </c>
      <c r="R195" s="26">
        <f t="shared" si="38"/>
        <v>172239.95144635116</v>
      </c>
      <c r="S195" s="26">
        <f t="shared" si="39"/>
        <v>3445.5635770580266</v>
      </c>
      <c r="T195" s="26">
        <f>'2021-22 Salary &amp; Benefits'!G$6</f>
        <v>11848.32</v>
      </c>
      <c r="U195" s="28">
        <f>'2021-22 Salary &amp; Benefits'!H$6</f>
        <v>0.2271</v>
      </c>
      <c r="V195" s="28">
        <f>'2021-22 Salary &amp; Benefits'!I$6</f>
        <v>0.22070000000000001</v>
      </c>
      <c r="W195" s="26">
        <f t="shared" si="40"/>
        <v>70071.498560047447</v>
      </c>
      <c r="X195" s="26">
        <f t="shared" si="41"/>
        <v>2928.09191705682</v>
      </c>
      <c r="Y195" s="26">
        <f t="shared" si="42"/>
        <v>646.22988609444019</v>
      </c>
      <c r="Z195" s="26">
        <f t="shared" si="43"/>
        <v>3574.3218031512602</v>
      </c>
      <c r="AA195" s="26">
        <f t="shared" si="44"/>
        <v>249331.33538660788</v>
      </c>
    </row>
    <row r="196" spans="1:27" s="63" customFormat="1">
      <c r="A196" s="165" t="s">
        <v>2456</v>
      </c>
      <c r="B196" s="3" t="s">
        <v>1420</v>
      </c>
      <c r="C196" s="104">
        <f>IF(A196=Summary!$B$9,Summary!$F$9,0)</f>
        <v>0</v>
      </c>
      <c r="D196" s="174">
        <f>VLOOKUP(A196,AAFTE!$A:$AA,3,0)</f>
        <v>2522.4699999999998</v>
      </c>
      <c r="E196" s="24">
        <f>VLOOKUP($A196,'2021-22 Salary &amp; Benefits'!$A:$I,3,)</f>
        <v>1.06</v>
      </c>
      <c r="F196" s="24">
        <f>VLOOKUP($A196,'2021-22 Salary &amp; Benefits'!$A:$I,4,)</f>
        <v>1.06</v>
      </c>
      <c r="G196" s="39">
        <f>VLOOKUP(A196,'CEDARS District FRPL'!$A:$C,3,)</f>
        <v>0.29409999999999997</v>
      </c>
      <c r="H196" s="30">
        <f t="shared" si="33"/>
        <v>2522.4699999999998</v>
      </c>
      <c r="I196" s="45">
        <f t="shared" si="34"/>
        <v>741.85842699999989</v>
      </c>
      <c r="J196" s="29">
        <v>15</v>
      </c>
      <c r="K196" s="31">
        <f t="shared" si="35"/>
        <v>49.457228466666656</v>
      </c>
      <c r="L196" s="29">
        <v>2.3975</v>
      </c>
      <c r="M196" s="29">
        <v>36</v>
      </c>
      <c r="N196" s="32">
        <f t="shared" si="36"/>
        <v>4268.6533889579987</v>
      </c>
      <c r="O196" s="44">
        <f t="shared" si="37"/>
        <v>4.7429482099533322</v>
      </c>
      <c r="P196" s="25">
        <f>VLOOKUP(A196,'2021-22 Salary &amp; Benefits'!$A:$I,5,)</f>
        <v>67585</v>
      </c>
      <c r="Q196" s="25">
        <f>VLOOKUP(A196,'2021-22 Salary &amp; Benefits'!$A:$I,6,FALSE)</f>
        <v>68937</v>
      </c>
      <c r="R196" s="26">
        <f t="shared" si="38"/>
        <v>339785.28405587777</v>
      </c>
      <c r="S196" s="26">
        <f t="shared" si="39"/>
        <v>6797.2139386482886</v>
      </c>
      <c r="T196" s="26">
        <f>'2021-22 Salary &amp; Benefits'!G$6</f>
        <v>11848.32</v>
      </c>
      <c r="U196" s="28">
        <f>'2021-22 Salary &amp; Benefits'!H$6</f>
        <v>0.2271</v>
      </c>
      <c r="V196" s="28">
        <f>'2021-22 Salary &amp; Benefits'!I$6</f>
        <v>0.22070000000000001</v>
      </c>
      <c r="W196" s="26">
        <f t="shared" si="40"/>
        <v>134861.35126030378</v>
      </c>
      <c r="X196" s="26">
        <f t="shared" si="41"/>
        <v>5776.3749665754349</v>
      </c>
      <c r="Y196" s="26">
        <f t="shared" si="42"/>
        <v>1274.8459551231986</v>
      </c>
      <c r="Z196" s="26">
        <f t="shared" si="43"/>
        <v>7051.2209216986339</v>
      </c>
      <c r="AA196" s="26">
        <f t="shared" si="44"/>
        <v>488495.07017652848</v>
      </c>
    </row>
    <row r="197" spans="1:27" s="63" customFormat="1">
      <c r="A197" s="165" t="s">
        <v>2270</v>
      </c>
      <c r="B197" s="3" t="s">
        <v>4</v>
      </c>
      <c r="C197" s="104">
        <f>IF(A197=Summary!$B$9,Summary!$F$9,0)</f>
        <v>0</v>
      </c>
      <c r="D197" s="174">
        <f>VLOOKUP(A197,AAFTE!$A:$AA,3,0)</f>
        <v>4506.2299999999996</v>
      </c>
      <c r="E197" s="24">
        <f>VLOOKUP($A197,'2021-22 Salary &amp; Benefits'!$A:$I,3,)</f>
        <v>1</v>
      </c>
      <c r="F197" s="24">
        <f>VLOOKUP($A197,'2021-22 Salary &amp; Benefits'!$A:$I,4,)</f>
        <v>1</v>
      </c>
      <c r="G197" s="39">
        <f>VLOOKUP(A197,'CEDARS District FRPL'!$A:$C,3,)</f>
        <v>0.8014</v>
      </c>
      <c r="H197" s="30">
        <f t="shared" si="33"/>
        <v>4506.2299999999996</v>
      </c>
      <c r="I197" s="45">
        <f t="shared" si="34"/>
        <v>3611.2927219999997</v>
      </c>
      <c r="J197" s="29">
        <v>15</v>
      </c>
      <c r="K197" s="31">
        <f t="shared" si="35"/>
        <v>240.75284813333332</v>
      </c>
      <c r="L197" s="29">
        <v>2.3975</v>
      </c>
      <c r="M197" s="29">
        <v>36</v>
      </c>
      <c r="N197" s="32">
        <f t="shared" si="36"/>
        <v>20779.378322387998</v>
      </c>
      <c r="O197" s="44">
        <f t="shared" si="37"/>
        <v>23.088198135986666</v>
      </c>
      <c r="P197" s="25">
        <f>VLOOKUP(A197,'2021-22 Salary &amp; Benefits'!$A:$I,5,)</f>
        <v>67585</v>
      </c>
      <c r="Q197" s="25">
        <f>VLOOKUP(A197,'2021-22 Salary &amp; Benefits'!$A:$I,6,FALSE)</f>
        <v>68937</v>
      </c>
      <c r="R197" s="26">
        <f t="shared" si="38"/>
        <v>1560415.8710206589</v>
      </c>
      <c r="S197" s="26">
        <f t="shared" si="39"/>
        <v>31215.243879853981</v>
      </c>
      <c r="T197" s="26">
        <f>'2021-22 Salary &amp; Benefits'!G$6</f>
        <v>11848.32</v>
      </c>
      <c r="U197" s="28">
        <f>'2021-22 Salary &amp; Benefits'!H$6</f>
        <v>0.2271</v>
      </c>
      <c r="V197" s="28">
        <f>'2021-22 Salary &amp; Benefits'!I$6</f>
        <v>0.22070000000000001</v>
      </c>
      <c r="W197" s="26">
        <f t="shared" si="40"/>
        <v>634816.00837164884</v>
      </c>
      <c r="X197" s="26">
        <f t="shared" si="41"/>
        <v>26527.185248341884</v>
      </c>
      <c r="Y197" s="26">
        <f t="shared" si="42"/>
        <v>5854.5497843090543</v>
      </c>
      <c r="Z197" s="26">
        <f t="shared" si="43"/>
        <v>32381.73503265094</v>
      </c>
      <c r="AA197" s="26">
        <f t="shared" si="44"/>
        <v>2258828.858304813</v>
      </c>
    </row>
    <row r="198" spans="1:27" s="63" customFormat="1">
      <c r="A198" s="165" t="s">
        <v>2314</v>
      </c>
      <c r="B198" s="3" t="s">
        <v>346</v>
      </c>
      <c r="C198" s="104">
        <f>IF(A198=Summary!$B$9,Summary!$F$9,0)</f>
        <v>0</v>
      </c>
      <c r="D198" s="174">
        <f>VLOOKUP(A198,AAFTE!$A:$AA,3,0)</f>
        <v>28.7</v>
      </c>
      <c r="E198" s="24">
        <f>VLOOKUP($A198,'2021-22 Salary &amp; Benefits'!$A:$I,3,)</f>
        <v>1</v>
      </c>
      <c r="F198" s="24">
        <f>VLOOKUP($A198,'2021-22 Salary &amp; Benefits'!$A:$I,4,)</f>
        <v>1</v>
      </c>
      <c r="G198" s="39">
        <f>VLOOKUP(A198,'CEDARS District FRPL'!$A:$C,3,)</f>
        <v>0.91300000000000003</v>
      </c>
      <c r="H198" s="30">
        <f t="shared" si="33"/>
        <v>28.7</v>
      </c>
      <c r="I198" s="45">
        <f t="shared" si="34"/>
        <v>26.203099999999999</v>
      </c>
      <c r="J198" s="29">
        <v>15</v>
      </c>
      <c r="K198" s="31">
        <f t="shared" si="35"/>
        <v>1.7468733333333333</v>
      </c>
      <c r="L198" s="29">
        <v>2.3975</v>
      </c>
      <c r="M198" s="29">
        <v>36</v>
      </c>
      <c r="N198" s="32">
        <f t="shared" si="36"/>
        <v>150.77263740000001</v>
      </c>
      <c r="O198" s="44">
        <f t="shared" si="37"/>
        <v>0.16752515266666668</v>
      </c>
      <c r="P198" s="25">
        <f>VLOOKUP(A198,'2021-22 Salary &amp; Benefits'!$A:$I,5,)</f>
        <v>67585</v>
      </c>
      <c r="Q198" s="25">
        <f>VLOOKUP(A198,'2021-22 Salary &amp; Benefits'!$A:$I,6,FALSE)</f>
        <v>68937</v>
      </c>
      <c r="R198" s="26">
        <f t="shared" si="38"/>
        <v>11322.187442976667</v>
      </c>
      <c r="S198" s="26">
        <f t="shared" si="39"/>
        <v>226.49400640533349</v>
      </c>
      <c r="T198" s="26">
        <f>'2021-22 Salary &amp; Benefits'!G$6</f>
        <v>11848.32</v>
      </c>
      <c r="U198" s="28">
        <f>'2021-22 Salary &amp; Benefits'!H$6</f>
        <v>0.2271</v>
      </c>
      <c r="V198" s="28">
        <f>'2021-22 Salary &amp; Benefits'!I$6</f>
        <v>0.22070000000000001</v>
      </c>
      <c r="W198" s="26">
        <f t="shared" si="40"/>
        <v>4606.1476123571783</v>
      </c>
      <c r="X198" s="26">
        <f t="shared" si="41"/>
        <v>192.4780241563667</v>
      </c>
      <c r="Y198" s="26">
        <f t="shared" si="42"/>
        <v>42.479899931310129</v>
      </c>
      <c r="Z198" s="26">
        <f t="shared" si="43"/>
        <v>234.95792408767682</v>
      </c>
      <c r="AA198" s="26">
        <f t="shared" si="44"/>
        <v>16389.786985826857</v>
      </c>
    </row>
    <row r="199" spans="1:27">
      <c r="A199" s="165" t="s">
        <v>2556</v>
      </c>
      <c r="B199" s="3" t="s">
        <v>2153</v>
      </c>
      <c r="C199" s="104">
        <f>IF(A199=Summary!$B$9,Summary!$F$9,0)</f>
        <v>0</v>
      </c>
      <c r="D199" s="174">
        <f>VLOOKUP(A199,AAFTE!$A:$AA,3,0)</f>
        <v>159.76</v>
      </c>
      <c r="E199" s="24">
        <f>VLOOKUP($A199,'2021-22 Salary &amp; Benefits'!$A:$I,3,)</f>
        <v>1</v>
      </c>
      <c r="F199" s="24">
        <f>VLOOKUP($A199,'2021-22 Salary &amp; Benefits'!$A:$I,4,)</f>
        <v>1</v>
      </c>
      <c r="G199" s="39">
        <f>VLOOKUP(A199,'CEDARS District FRPL'!$A:$C,3,)</f>
        <v>0.29339999999999999</v>
      </c>
      <c r="H199" s="30">
        <f t="shared" ref="H199:H261" si="45">IF(C199&gt;0,C199,D199)</f>
        <v>159.76</v>
      </c>
      <c r="I199" s="45">
        <f t="shared" si="34"/>
        <v>46.873583999999994</v>
      </c>
      <c r="J199" s="29">
        <v>15</v>
      </c>
      <c r="K199" s="31">
        <f t="shared" si="35"/>
        <v>3.1249055999999995</v>
      </c>
      <c r="L199" s="29">
        <v>2.3975</v>
      </c>
      <c r="M199" s="29">
        <v>36</v>
      </c>
      <c r="N199" s="32">
        <f t="shared" si="36"/>
        <v>269.71060233599997</v>
      </c>
      <c r="O199" s="44">
        <f t="shared" si="37"/>
        <v>0.29967844703999996</v>
      </c>
      <c r="P199" s="25">
        <f>VLOOKUP(A199,'2021-22 Salary &amp; Benefits'!$A:$I,5,)</f>
        <v>67585</v>
      </c>
      <c r="Q199" s="25">
        <f>VLOOKUP(A199,'2021-22 Salary &amp; Benefits'!$A:$I,6,FALSE)</f>
        <v>68937</v>
      </c>
      <c r="R199" s="26">
        <f t="shared" si="38"/>
        <v>20253.767843198399</v>
      </c>
      <c r="S199" s="26">
        <f t="shared" si="39"/>
        <v>405.16526039808014</v>
      </c>
      <c r="T199" s="26">
        <f>'2021-22 Salary &amp; Benefits'!G$6</f>
        <v>11848.32</v>
      </c>
      <c r="U199" s="28">
        <f>'2021-22 Salary &amp; Benefits'!H$6</f>
        <v>0.2271</v>
      </c>
      <c r="V199" s="28">
        <f>'2021-22 Salary &amp; Benefits'!I$6</f>
        <v>0.22070000000000001</v>
      </c>
      <c r="W199" s="26">
        <f t="shared" si="40"/>
        <v>8239.7367877931847</v>
      </c>
      <c r="X199" s="26">
        <f t="shared" si="41"/>
        <v>344.31555172660796</v>
      </c>
      <c r="Y199" s="26">
        <f t="shared" si="42"/>
        <v>75.990442266062374</v>
      </c>
      <c r="Z199" s="26">
        <f t="shared" si="43"/>
        <v>420.30599399267032</v>
      </c>
      <c r="AA199" s="26">
        <f t="shared" si="44"/>
        <v>29318.975885382337</v>
      </c>
    </row>
    <row r="200" spans="1:27">
      <c r="A200" s="165" t="s">
        <v>2323</v>
      </c>
      <c r="B200" s="3" t="s">
        <v>375</v>
      </c>
      <c r="C200" s="104">
        <f>IF(A200=Summary!$B$9,Summary!$F$9,0)</f>
        <v>0</v>
      </c>
      <c r="D200" s="174">
        <f>VLOOKUP(A200,AAFTE!$A:$AA,3,0)</f>
        <v>18071.79</v>
      </c>
      <c r="E200" s="24">
        <f>VLOOKUP($A200,'2021-22 Salary &amp; Benefits'!$A:$I,3,)</f>
        <v>1</v>
      </c>
      <c r="F200" s="24">
        <f>VLOOKUP($A200,'2021-22 Salary &amp; Benefits'!$A:$I,4,)</f>
        <v>1</v>
      </c>
      <c r="G200" s="39">
        <f>VLOOKUP(A200,'CEDARS District FRPL'!$A:$C,3,)</f>
        <v>0.73440000000000005</v>
      </c>
      <c r="H200" s="30">
        <f t="shared" si="45"/>
        <v>18071.79</v>
      </c>
      <c r="I200" s="45">
        <f t="shared" ref="I200:I262" si="46">H200*G200</f>
        <v>13271.922576000001</v>
      </c>
      <c r="J200" s="29">
        <v>15</v>
      </c>
      <c r="K200" s="31">
        <f t="shared" ref="K200:K262" si="47">I200/J200</f>
        <v>884.7948384</v>
      </c>
      <c r="L200" s="29">
        <v>2.3975</v>
      </c>
      <c r="M200" s="29">
        <v>36</v>
      </c>
      <c r="N200" s="32">
        <f t="shared" ref="N200:N262" si="48">K200*L200*M200</f>
        <v>76366.642502303992</v>
      </c>
      <c r="O200" s="44">
        <f t="shared" ref="O200:O262" si="49">N200/900</f>
        <v>84.851825002559991</v>
      </c>
      <c r="P200" s="25">
        <f>VLOOKUP(A200,'2021-22 Salary &amp; Benefits'!$A:$I,5,)</f>
        <v>67585</v>
      </c>
      <c r="Q200" s="25">
        <f>VLOOKUP(A200,'2021-22 Salary &amp; Benefits'!$A:$I,6,FALSE)</f>
        <v>68937</v>
      </c>
      <c r="R200" s="26">
        <f t="shared" ref="R200:R262" si="50">$E200*$P200*$O200</f>
        <v>5734710.592798017</v>
      </c>
      <c r="S200" s="26">
        <f t="shared" ref="S200:S262" si="51">($Q200*$F200*$O200-$R200)</f>
        <v>114719.66740346141</v>
      </c>
      <c r="T200" s="26">
        <f>'2021-22 Salary &amp; Benefits'!G$6</f>
        <v>11848.32</v>
      </c>
      <c r="U200" s="28">
        <f>'2021-22 Salary &amp; Benefits'!H$6</f>
        <v>0.2271</v>
      </c>
      <c r="V200" s="28">
        <f>'2021-22 Salary &amp; Benefits'!I$6</f>
        <v>0.22070000000000001</v>
      </c>
      <c r="W200" s="26">
        <f t="shared" ref="W200:W262" si="52">R200*U200+S200*V200+O200*T200</f>
        <v>2333022.9814347052</v>
      </c>
      <c r="X200" s="26">
        <f t="shared" si="41"/>
        <v>97490.504336691301</v>
      </c>
      <c r="Y200" s="26">
        <f t="shared" si="42"/>
        <v>21516.154307107772</v>
      </c>
      <c r="Z200" s="26">
        <f t="shared" si="43"/>
        <v>119006.65864379908</v>
      </c>
      <c r="AA200" s="26">
        <f t="shared" si="44"/>
        <v>8301459.900279982</v>
      </c>
    </row>
    <row r="201" spans="1:27">
      <c r="A201" s="165" t="s">
        <v>2436</v>
      </c>
      <c r="B201" s="3" t="s">
        <v>1253</v>
      </c>
      <c r="C201" s="104">
        <f>IF(A201=Summary!$B$9,Summary!$F$9,0)</f>
        <v>0</v>
      </c>
      <c r="D201" s="174">
        <f>VLOOKUP(A201,AAFTE!$A:$AA,3,0)</f>
        <v>296.11</v>
      </c>
      <c r="E201" s="24">
        <f>VLOOKUP($A201,'2021-22 Salary &amp; Benefits'!$A:$I,3,)</f>
        <v>1</v>
      </c>
      <c r="F201" s="24">
        <f>VLOOKUP($A201,'2021-22 Salary &amp; Benefits'!$A:$I,4,)</f>
        <v>1.04</v>
      </c>
      <c r="G201" s="39">
        <f>VLOOKUP(A201,'CEDARS District FRPL'!$A:$C,3,)</f>
        <v>0.72289999999999999</v>
      </c>
      <c r="H201" s="30">
        <f t="shared" si="45"/>
        <v>296.11</v>
      </c>
      <c r="I201" s="45">
        <f t="shared" si="46"/>
        <v>214.057919</v>
      </c>
      <c r="J201" s="29">
        <v>15</v>
      </c>
      <c r="K201" s="31">
        <f t="shared" si="47"/>
        <v>14.270527933333334</v>
      </c>
      <c r="L201" s="29">
        <v>2.3975</v>
      </c>
      <c r="M201" s="29">
        <v>36</v>
      </c>
      <c r="N201" s="32">
        <f t="shared" si="48"/>
        <v>1231.689265926</v>
      </c>
      <c r="O201" s="44">
        <f t="shared" si="49"/>
        <v>1.3685436288066666</v>
      </c>
      <c r="P201" s="25">
        <f>VLOOKUP(A201,'2021-22 Salary &amp; Benefits'!$A:$I,5,)</f>
        <v>67585</v>
      </c>
      <c r="Q201" s="25">
        <f>VLOOKUP(A201,'2021-22 Salary &amp; Benefits'!$A:$I,6,FALSE)</f>
        <v>68937</v>
      </c>
      <c r="R201" s="26">
        <f t="shared" si="50"/>
        <v>92493.021152898567</v>
      </c>
      <c r="S201" s="26">
        <f t="shared" si="51"/>
        <v>5624.0026717084111</v>
      </c>
      <c r="T201" s="26">
        <f>'2021-22 Salary &amp; Benefits'!G$6</f>
        <v>11848.32</v>
      </c>
      <c r="U201" s="28">
        <f>'2021-22 Salary &amp; Benefits'!H$6</f>
        <v>0.2271</v>
      </c>
      <c r="V201" s="28">
        <f>'2021-22 Salary &amp; Benefits'!I$6</f>
        <v>0.22070000000000001</v>
      </c>
      <c r="W201" s="26">
        <f t="shared" si="52"/>
        <v>38461.325341531912</v>
      </c>
      <c r="X201" s="26">
        <f t="shared" ref="X201:X264" si="53">($Q201*$F201*$O201/180*3)</f>
        <v>1635.2837304101163</v>
      </c>
      <c r="Y201" s="26">
        <f t="shared" ref="Y201:Y263" si="54">X201*V201</f>
        <v>360.90711930151269</v>
      </c>
      <c r="Z201" s="26">
        <f t="shared" ref="Z201:Z263" si="55">SUM(X201:Y201)</f>
        <v>1996.190849711629</v>
      </c>
      <c r="AA201" s="26">
        <f t="shared" ref="AA201:AA263" si="56">SUM(W201,R201:S201,Z201)</f>
        <v>138574.54001585051</v>
      </c>
    </row>
    <row r="202" spans="1:27">
      <c r="A202" s="165" t="s">
        <v>2276</v>
      </c>
      <c r="B202" s="3" t="s">
        <v>60</v>
      </c>
      <c r="C202" s="104">
        <f>IF(A202=Summary!$B$9,Summary!$F$9,0)</f>
        <v>0</v>
      </c>
      <c r="D202" s="174">
        <f>VLOOKUP(A202,AAFTE!$A:$AA,3,0)</f>
        <v>137.69999999999999</v>
      </c>
      <c r="E202" s="24">
        <f>VLOOKUP($A202,'2021-22 Salary &amp; Benefits'!$A:$I,3,)</f>
        <v>1</v>
      </c>
      <c r="F202" s="24">
        <f>VLOOKUP($A202,'2021-22 Salary &amp; Benefits'!$A:$I,4,)</f>
        <v>1</v>
      </c>
      <c r="G202" s="39">
        <f>VLOOKUP(A202,'CEDARS District FRPL'!$A:$C,3,)</f>
        <v>1</v>
      </c>
      <c r="H202" s="30">
        <f t="shared" si="45"/>
        <v>137.69999999999999</v>
      </c>
      <c r="I202" s="45">
        <f t="shared" si="46"/>
        <v>137.69999999999999</v>
      </c>
      <c r="J202" s="29">
        <v>15</v>
      </c>
      <c r="K202" s="31">
        <f t="shared" si="47"/>
        <v>9.18</v>
      </c>
      <c r="L202" s="29">
        <v>2.3975</v>
      </c>
      <c r="M202" s="29">
        <v>36</v>
      </c>
      <c r="N202" s="32">
        <f t="shared" si="48"/>
        <v>792.32579999999996</v>
      </c>
      <c r="O202" s="44">
        <f t="shared" si="49"/>
        <v>0.88036199999999998</v>
      </c>
      <c r="P202" s="25">
        <f>VLOOKUP(A202,'2021-22 Salary &amp; Benefits'!$A:$I,5,)</f>
        <v>67585</v>
      </c>
      <c r="Q202" s="25">
        <f>VLOOKUP(A202,'2021-22 Salary &amp; Benefits'!$A:$I,6,FALSE)</f>
        <v>68937</v>
      </c>
      <c r="R202" s="26">
        <f t="shared" si="50"/>
        <v>59499.265769999998</v>
      </c>
      <c r="S202" s="26">
        <f t="shared" si="51"/>
        <v>1190.2494240000015</v>
      </c>
      <c r="T202" s="26">
        <f>'2021-22 Salary &amp; Benefits'!G$6</f>
        <v>11848.32</v>
      </c>
      <c r="U202" s="28">
        <f>'2021-22 Salary &amp; Benefits'!H$6</f>
        <v>0.2271</v>
      </c>
      <c r="V202" s="28">
        <f>'2021-22 Salary &amp; Benefits'!I$6</f>
        <v>0.22070000000000001</v>
      </c>
      <c r="W202" s="26">
        <f t="shared" si="52"/>
        <v>24205.781996083799</v>
      </c>
      <c r="X202" s="26">
        <f t="shared" si="53"/>
        <v>1011.4919199000001</v>
      </c>
      <c r="Y202" s="26">
        <f t="shared" si="54"/>
        <v>223.23626672193004</v>
      </c>
      <c r="Z202" s="26">
        <f t="shared" si="55"/>
        <v>1234.72818662193</v>
      </c>
      <c r="AA202" s="26">
        <f t="shared" si="56"/>
        <v>86130.025376705729</v>
      </c>
    </row>
    <row r="203" spans="1:27">
      <c r="A203" s="165" t="s">
        <v>2413</v>
      </c>
      <c r="B203" s="3" t="s">
        <v>1169</v>
      </c>
      <c r="C203" s="104">
        <f>IF(A203=Summary!$B$9,Summary!$F$9,0)</f>
        <v>0</v>
      </c>
      <c r="D203" s="174">
        <f>VLOOKUP(A203,AAFTE!$A:$AA,3,0)</f>
        <v>252.3</v>
      </c>
      <c r="E203" s="24">
        <f>VLOOKUP($A203,'2021-22 Salary &amp; Benefits'!$A:$I,3,)</f>
        <v>1</v>
      </c>
      <c r="F203" s="24">
        <f>VLOOKUP($A203,'2021-22 Salary &amp; Benefits'!$A:$I,4,)</f>
        <v>1.04</v>
      </c>
      <c r="G203" s="39">
        <f>VLOOKUP(A203,'CEDARS District FRPL'!$A:$C,3,)</f>
        <v>0.55600000000000005</v>
      </c>
      <c r="H203" s="30">
        <f t="shared" si="45"/>
        <v>252.3</v>
      </c>
      <c r="I203" s="45">
        <f t="shared" si="46"/>
        <v>140.27880000000002</v>
      </c>
      <c r="J203" s="29">
        <v>15</v>
      </c>
      <c r="K203" s="31">
        <f t="shared" si="47"/>
        <v>9.3519200000000016</v>
      </c>
      <c r="L203" s="29">
        <v>2.3975</v>
      </c>
      <c r="M203" s="29">
        <v>36</v>
      </c>
      <c r="N203" s="32">
        <f t="shared" si="48"/>
        <v>807.16421520000017</v>
      </c>
      <c r="O203" s="44">
        <f t="shared" si="49"/>
        <v>0.89684912800000016</v>
      </c>
      <c r="P203" s="25">
        <f>VLOOKUP(A203,'2021-22 Salary &amp; Benefits'!$A:$I,5,)</f>
        <v>67585</v>
      </c>
      <c r="Q203" s="25">
        <f>VLOOKUP(A203,'2021-22 Salary &amp; Benefits'!$A:$I,6,FALSE)</f>
        <v>68937</v>
      </c>
      <c r="R203" s="26">
        <f t="shared" si="50"/>
        <v>60613.548315880013</v>
      </c>
      <c r="S203" s="26">
        <f t="shared" si="51"/>
        <v>3685.5835545334339</v>
      </c>
      <c r="T203" s="26">
        <f>'2021-22 Salary &amp; Benefits'!G$6</f>
        <v>11848.32</v>
      </c>
      <c r="U203" s="28">
        <f>'2021-22 Salary &amp; Benefits'!H$6</f>
        <v>0.2271</v>
      </c>
      <c r="V203" s="28">
        <f>'2021-22 Salary &amp; Benefits'!I$6</f>
        <v>0.22070000000000001</v>
      </c>
      <c r="W203" s="26">
        <f t="shared" si="52"/>
        <v>25204.900573286839</v>
      </c>
      <c r="X203" s="26">
        <f t="shared" si="53"/>
        <v>1071.6521978402241</v>
      </c>
      <c r="Y203" s="26">
        <f t="shared" si="54"/>
        <v>236.51364006333745</v>
      </c>
      <c r="Z203" s="26">
        <f t="shared" si="55"/>
        <v>1308.1658379035616</v>
      </c>
      <c r="AA203" s="26">
        <f t="shared" si="56"/>
        <v>90812.198281603836</v>
      </c>
    </row>
    <row r="204" spans="1:27">
      <c r="A204" s="165" t="s">
        <v>2458</v>
      </c>
      <c r="B204" s="3" t="s">
        <v>1450</v>
      </c>
      <c r="C204" s="104">
        <f>IF(A204=Summary!$B$9,Summary!$F$9,0)</f>
        <v>0</v>
      </c>
      <c r="D204" s="174">
        <f>VLOOKUP(A204,AAFTE!$A:$AA,3,0)</f>
        <v>8396.4</v>
      </c>
      <c r="E204" s="24">
        <f>VLOOKUP($A204,'2021-22 Salary &amp; Benefits'!$A:$I,3,)</f>
        <v>1.1200000000000001</v>
      </c>
      <c r="F204" s="24">
        <f>VLOOKUP($A204,'2021-22 Salary &amp; Benefits'!$A:$I,4,)</f>
        <v>1.1600000000000001</v>
      </c>
      <c r="G204" s="39">
        <f>VLOOKUP(A204,'CEDARS District FRPL'!$A:$C,3,)</f>
        <v>0.18720000000000001</v>
      </c>
      <c r="H204" s="30">
        <f t="shared" si="45"/>
        <v>8396.4</v>
      </c>
      <c r="I204" s="45">
        <f t="shared" si="46"/>
        <v>1571.8060800000001</v>
      </c>
      <c r="J204" s="29">
        <v>15</v>
      </c>
      <c r="K204" s="31">
        <f t="shared" si="47"/>
        <v>104.78707200000001</v>
      </c>
      <c r="L204" s="29">
        <v>2.3975</v>
      </c>
      <c r="M204" s="29">
        <v>36</v>
      </c>
      <c r="N204" s="32">
        <f t="shared" si="48"/>
        <v>9044.1721843200012</v>
      </c>
      <c r="O204" s="44">
        <f t="shared" si="49"/>
        <v>10.049080204800001</v>
      </c>
      <c r="P204" s="25">
        <f>VLOOKUP(A204,'2021-22 Salary &amp; Benefits'!$A:$I,5,)</f>
        <v>67585</v>
      </c>
      <c r="Q204" s="25">
        <f>VLOOKUP(A204,'2021-22 Salary &amp; Benefits'!$A:$I,6,FALSE)</f>
        <v>68937</v>
      </c>
      <c r="R204" s="26">
        <f t="shared" si="50"/>
        <v>760667.1359183772</v>
      </c>
      <c r="S204" s="26">
        <f t="shared" si="51"/>
        <v>42926.856892448268</v>
      </c>
      <c r="T204" s="26">
        <f>'2021-22 Salary &amp; Benefits'!G$6</f>
        <v>11848.32</v>
      </c>
      <c r="U204" s="28">
        <f>'2021-22 Salary &amp; Benefits'!H$6</f>
        <v>0.2271</v>
      </c>
      <c r="V204" s="28">
        <f>'2021-22 Salary &amp; Benefits'!I$6</f>
        <v>0.22070000000000001</v>
      </c>
      <c r="W204" s="26">
        <f t="shared" si="52"/>
        <v>301286.18185536272</v>
      </c>
      <c r="X204" s="26">
        <f t="shared" si="53"/>
        <v>13393.233213513759</v>
      </c>
      <c r="Y204" s="26">
        <f t="shared" si="54"/>
        <v>2955.8865702224866</v>
      </c>
      <c r="Z204" s="26">
        <f t="shared" si="55"/>
        <v>16349.119783736245</v>
      </c>
      <c r="AA204" s="26">
        <f t="shared" si="56"/>
        <v>1121229.2944499245</v>
      </c>
    </row>
    <row r="205" spans="1:27">
      <c r="A205" s="165" t="s">
        <v>3312</v>
      </c>
      <c r="B205" s="3" t="s">
        <v>3313</v>
      </c>
      <c r="C205" s="104">
        <f>IF(A205=Summary!$B$9,Summary!$F$9,0)</f>
        <v>0</v>
      </c>
      <c r="D205" s="174">
        <f>VLOOKUP(A205,AAFTE!$A:$AA,3,0)</f>
        <v>120</v>
      </c>
      <c r="E205" s="24">
        <f>VLOOKUP($A205,'2021-22 Salary &amp; Benefits'!$A:$I,3,)</f>
        <v>1.04</v>
      </c>
      <c r="F205" s="24">
        <f>VLOOKUP($A205,'2021-22 Salary &amp; Benefits'!$A:$I,4,)</f>
        <v>1.04</v>
      </c>
      <c r="G205" s="39">
        <f>VLOOKUP(A205,'CEDARS District FRPL'!$A:$C,3,)</f>
        <v>0.58399999999999996</v>
      </c>
      <c r="H205" s="30">
        <f t="shared" si="45"/>
        <v>120</v>
      </c>
      <c r="I205" s="45">
        <f t="shared" si="46"/>
        <v>70.08</v>
      </c>
      <c r="J205" s="29">
        <v>15</v>
      </c>
      <c r="K205" s="31">
        <f t="shared" si="47"/>
        <v>4.6719999999999997</v>
      </c>
      <c r="L205" s="29">
        <v>2.3975</v>
      </c>
      <c r="M205" s="29">
        <v>36</v>
      </c>
      <c r="N205" s="32">
        <f t="shared" si="48"/>
        <v>403.24032</v>
      </c>
      <c r="O205" s="44">
        <f t="shared" si="49"/>
        <v>0.44804480000000002</v>
      </c>
      <c r="P205" s="25">
        <f>VLOOKUP(A205,'2021-22 Salary &amp; Benefits'!$A:$I,5,)</f>
        <v>67585</v>
      </c>
      <c r="Q205" s="25">
        <f>VLOOKUP(A205,'2021-22 Salary &amp; Benefits'!$A:$I,6,FALSE)</f>
        <v>68937</v>
      </c>
      <c r="R205" s="26">
        <f t="shared" si="50"/>
        <v>31492.352120320007</v>
      </c>
      <c r="S205" s="26">
        <f t="shared" si="51"/>
        <v>629.98683238399099</v>
      </c>
      <c r="T205" s="26">
        <f>'2021-22 Salary &amp; Benefits'!G$6</f>
        <v>11848.32</v>
      </c>
      <c r="U205" s="28">
        <f>'2021-22 Salary &amp; Benefits'!H$6</f>
        <v>0.2271</v>
      </c>
      <c r="V205" s="28">
        <f>'2021-22 Salary &amp; Benefits'!I$6</f>
        <v>0.22070000000000001</v>
      </c>
      <c r="W205" s="26">
        <f t="shared" si="52"/>
        <v>12599.529425167821</v>
      </c>
      <c r="X205" s="26">
        <f t="shared" si="53"/>
        <v>535.37231587839995</v>
      </c>
      <c r="Y205" s="26">
        <f t="shared" si="54"/>
        <v>118.15667011436287</v>
      </c>
      <c r="Z205" s="26">
        <f t="shared" si="55"/>
        <v>653.52898599276284</v>
      </c>
      <c r="AA205" s="26">
        <f t="shared" si="56"/>
        <v>45375.397363864584</v>
      </c>
    </row>
    <row r="206" spans="1:27">
      <c r="A206" s="165" t="s">
        <v>2429</v>
      </c>
      <c r="B206" s="3" t="s">
        <v>1221</v>
      </c>
      <c r="C206" s="104">
        <f>IF(A206=Summary!$B$9,Summary!$F$9,0)</f>
        <v>0</v>
      </c>
      <c r="D206" s="174">
        <f>VLOOKUP(A206,AAFTE!$A:$AA,3,0)</f>
        <v>645.83000000000004</v>
      </c>
      <c r="E206" s="24">
        <f>VLOOKUP($A206,'2021-22 Salary &amp; Benefits'!$A:$I,3,)</f>
        <v>1</v>
      </c>
      <c r="F206" s="24">
        <f>VLOOKUP($A206,'2021-22 Salary &amp; Benefits'!$A:$I,4,)</f>
        <v>1</v>
      </c>
      <c r="G206" s="39">
        <f>VLOOKUP(A206,'CEDARS District FRPL'!$A:$C,3,)</f>
        <v>0.61760000000000004</v>
      </c>
      <c r="H206" s="30">
        <f t="shared" si="45"/>
        <v>645.83000000000004</v>
      </c>
      <c r="I206" s="45">
        <f t="shared" si="46"/>
        <v>398.86460800000003</v>
      </c>
      <c r="J206" s="29">
        <v>15</v>
      </c>
      <c r="K206" s="31">
        <f t="shared" si="47"/>
        <v>26.590973866666669</v>
      </c>
      <c r="L206" s="29">
        <v>2.3975</v>
      </c>
      <c r="M206" s="29">
        <v>36</v>
      </c>
      <c r="N206" s="32">
        <f t="shared" si="48"/>
        <v>2295.0669544319999</v>
      </c>
      <c r="O206" s="44">
        <f t="shared" si="49"/>
        <v>2.550074393813333</v>
      </c>
      <c r="P206" s="25">
        <f>VLOOKUP(A206,'2021-22 Salary &amp; Benefits'!$A:$I,5,)</f>
        <v>67585</v>
      </c>
      <c r="Q206" s="25">
        <f>VLOOKUP(A206,'2021-22 Salary &amp; Benefits'!$A:$I,6,FALSE)</f>
        <v>68937</v>
      </c>
      <c r="R206" s="26">
        <f t="shared" si="50"/>
        <v>172346.7779058741</v>
      </c>
      <c r="S206" s="26">
        <f t="shared" si="51"/>
        <v>3447.7005804356304</v>
      </c>
      <c r="T206" s="26">
        <f>'2021-22 Salary &amp; Benefits'!G$6</f>
        <v>11848.32</v>
      </c>
      <c r="U206" s="28">
        <f>'2021-22 Salary &amp; Benefits'!H$6</f>
        <v>0.2271</v>
      </c>
      <c r="V206" s="28">
        <f>'2021-22 Salary &amp; Benefits'!I$6</f>
        <v>0.22070000000000001</v>
      </c>
      <c r="W206" s="26">
        <f t="shared" si="52"/>
        <v>70114.958222232541</v>
      </c>
      <c r="X206" s="26">
        <f t="shared" si="53"/>
        <v>2929.9079747718288</v>
      </c>
      <c r="Y206" s="26">
        <f t="shared" si="54"/>
        <v>646.63069003214264</v>
      </c>
      <c r="Z206" s="26">
        <f t="shared" si="55"/>
        <v>3576.5386648039712</v>
      </c>
      <c r="AA206" s="26">
        <f t="shared" si="56"/>
        <v>249485.97537334624</v>
      </c>
    </row>
    <row r="207" spans="1:27">
      <c r="A207" s="165" t="s">
        <v>2327</v>
      </c>
      <c r="B207" s="3" t="s">
        <v>408</v>
      </c>
      <c r="C207" s="104">
        <f>IF(A207=Summary!$B$9,Summary!$F$9,0)</f>
        <v>0</v>
      </c>
      <c r="D207" s="174">
        <f>VLOOKUP(A207,AAFTE!$A:$AA,3,0)</f>
        <v>307.64</v>
      </c>
      <c r="E207" s="24">
        <f>VLOOKUP($A207,'2021-22 Salary &amp; Benefits'!$A:$I,3,)</f>
        <v>1</v>
      </c>
      <c r="F207" s="24">
        <f>VLOOKUP($A207,'2021-22 Salary &amp; Benefits'!$A:$I,4,)</f>
        <v>1.04</v>
      </c>
      <c r="G207" s="39">
        <f>VLOOKUP(A207,'CEDARS District FRPL'!$A:$C,3,)</f>
        <v>0.49840000000000001</v>
      </c>
      <c r="H207" s="30">
        <f t="shared" si="45"/>
        <v>307.64</v>
      </c>
      <c r="I207" s="45">
        <f t="shared" si="46"/>
        <v>153.327776</v>
      </c>
      <c r="J207" s="29">
        <v>15</v>
      </c>
      <c r="K207" s="31">
        <f t="shared" si="47"/>
        <v>10.221851733333333</v>
      </c>
      <c r="L207" s="29">
        <v>2.3975</v>
      </c>
      <c r="M207" s="29">
        <v>36</v>
      </c>
      <c r="N207" s="32">
        <f t="shared" si="48"/>
        <v>882.24802310399991</v>
      </c>
      <c r="O207" s="44">
        <f t="shared" si="49"/>
        <v>0.98027558122666658</v>
      </c>
      <c r="P207" s="25">
        <f>VLOOKUP(A207,'2021-22 Salary &amp; Benefits'!$A:$I,5,)</f>
        <v>67585</v>
      </c>
      <c r="Q207" s="25">
        <f>VLOOKUP(A207,'2021-22 Salary &amp; Benefits'!$A:$I,6,FALSE)</f>
        <v>68937</v>
      </c>
      <c r="R207" s="26">
        <f t="shared" si="50"/>
        <v>66251.925157204256</v>
      </c>
      <c r="S207" s="26">
        <f t="shared" si="51"/>
        <v>4028.4228955393628</v>
      </c>
      <c r="T207" s="26">
        <f>'2021-22 Salary &amp; Benefits'!G$6</f>
        <v>11848.32</v>
      </c>
      <c r="U207" s="28">
        <f>'2021-22 Salary &amp; Benefits'!H$6</f>
        <v>0.2271</v>
      </c>
      <c r="V207" s="28">
        <f>'2021-22 Salary &amp; Benefits'!I$6</f>
        <v>0.22070000000000001</v>
      </c>
      <c r="W207" s="26">
        <f t="shared" si="52"/>
        <v>27549.503910806161</v>
      </c>
      <c r="X207" s="26">
        <f t="shared" si="53"/>
        <v>1171.3391342123937</v>
      </c>
      <c r="Y207" s="26">
        <f t="shared" si="54"/>
        <v>258.51454692067529</v>
      </c>
      <c r="Z207" s="26">
        <f t="shared" si="55"/>
        <v>1429.8536811330689</v>
      </c>
      <c r="AA207" s="26">
        <f t="shared" si="56"/>
        <v>99259.70564468285</v>
      </c>
    </row>
    <row r="208" spans="1:27">
      <c r="A208" s="165" t="s">
        <v>2288</v>
      </c>
      <c r="B208" s="3" t="s">
        <v>136</v>
      </c>
      <c r="C208" s="104">
        <f>IF(A208=Summary!$B$9,Summary!$F$9,0)</f>
        <v>0</v>
      </c>
      <c r="D208" s="174">
        <f>VLOOKUP(A208,AAFTE!$A:$AA,3,0)</f>
        <v>3405.6</v>
      </c>
      <c r="E208" s="24">
        <f>VLOOKUP($A208,'2021-22 Salary &amp; Benefits'!$A:$I,3,)</f>
        <v>1.04</v>
      </c>
      <c r="F208" s="24">
        <f>VLOOKUP($A208,'2021-22 Salary &amp; Benefits'!$A:$I,4,)</f>
        <v>1.04</v>
      </c>
      <c r="G208" s="39">
        <f>VLOOKUP(A208,'CEDARS District FRPL'!$A:$C,3,)</f>
        <v>0.4955</v>
      </c>
      <c r="H208" s="30">
        <f t="shared" si="45"/>
        <v>3405.6</v>
      </c>
      <c r="I208" s="45">
        <f t="shared" si="46"/>
        <v>1687.4748</v>
      </c>
      <c r="J208" s="29">
        <v>15</v>
      </c>
      <c r="K208" s="31">
        <f t="shared" si="47"/>
        <v>112.49831999999999</v>
      </c>
      <c r="L208" s="29">
        <v>2.3975</v>
      </c>
      <c r="M208" s="29">
        <v>36</v>
      </c>
      <c r="N208" s="32">
        <f t="shared" si="48"/>
        <v>9709.7299991999989</v>
      </c>
      <c r="O208" s="44">
        <f t="shared" si="49"/>
        <v>10.788588888</v>
      </c>
      <c r="P208" s="25">
        <f>VLOOKUP(A208,'2021-22 Salary &amp; Benefits'!$A:$I,5,)</f>
        <v>67585</v>
      </c>
      <c r="Q208" s="25">
        <f>VLOOKUP(A208,'2021-22 Salary &amp; Benefits'!$A:$I,6,FALSE)</f>
        <v>68937</v>
      </c>
      <c r="R208" s="26">
        <f t="shared" si="50"/>
        <v>758312.65119529923</v>
      </c>
      <c r="S208" s="26">
        <f t="shared" si="51"/>
        <v>15169.619063638966</v>
      </c>
      <c r="T208" s="26">
        <f>'2021-22 Salary &amp; Benefits'!G$6</f>
        <v>11848.32</v>
      </c>
      <c r="U208" s="28">
        <f>'2021-22 Salary &amp; Benefits'!H$6</f>
        <v>0.2271</v>
      </c>
      <c r="V208" s="28">
        <f>'2021-22 Salary &amp; Benefits'!I$6</f>
        <v>0.22070000000000001</v>
      </c>
      <c r="W208" s="26">
        <f t="shared" si="52"/>
        <v>303387.39150726574</v>
      </c>
      <c r="X208" s="26">
        <f t="shared" si="53"/>
        <v>12891.371170982304</v>
      </c>
      <c r="Y208" s="26">
        <f t="shared" si="54"/>
        <v>2845.1256174357945</v>
      </c>
      <c r="Z208" s="26">
        <f t="shared" si="55"/>
        <v>15736.496788418099</v>
      </c>
      <c r="AA208" s="26">
        <f t="shared" si="56"/>
        <v>1092606.1585546222</v>
      </c>
    </row>
    <row r="209" spans="1:27">
      <c r="A209" s="165" t="s">
        <v>2358</v>
      </c>
      <c r="B209" s="3" t="s">
        <v>546</v>
      </c>
      <c r="C209" s="104">
        <f>IF(A209=Summary!$B$9,Summary!$F$9,0)</f>
        <v>0</v>
      </c>
      <c r="D209" s="174">
        <f>VLOOKUP(A209,AAFTE!$A:$AA,3,0)</f>
        <v>1095.07</v>
      </c>
      <c r="E209" s="24">
        <f>VLOOKUP($A209,'2021-22 Salary &amp; Benefits'!$A:$I,3,)</f>
        <v>1.06</v>
      </c>
      <c r="F209" s="24">
        <f>VLOOKUP($A209,'2021-22 Salary &amp; Benefits'!$A:$I,4,)</f>
        <v>1.1000000000000001</v>
      </c>
      <c r="G209" s="39">
        <f>VLOOKUP(A209,'CEDARS District FRPL'!$A:$C,3,)</f>
        <v>0.46789999999999998</v>
      </c>
      <c r="H209" s="30">
        <f t="shared" si="45"/>
        <v>1095.07</v>
      </c>
      <c r="I209" s="45">
        <f t="shared" si="46"/>
        <v>512.38325299999997</v>
      </c>
      <c r="J209" s="29">
        <v>15</v>
      </c>
      <c r="K209" s="31">
        <f t="shared" si="47"/>
        <v>34.158883533333331</v>
      </c>
      <c r="L209" s="29">
        <v>2.3975</v>
      </c>
      <c r="M209" s="29">
        <v>36</v>
      </c>
      <c r="N209" s="32">
        <f t="shared" si="48"/>
        <v>2948.253237762</v>
      </c>
      <c r="O209" s="44">
        <f t="shared" si="49"/>
        <v>3.2758369308466668</v>
      </c>
      <c r="P209" s="25">
        <f>VLOOKUP(A209,'2021-22 Salary &amp; Benefits'!$A:$I,5,)</f>
        <v>67585</v>
      </c>
      <c r="Q209" s="25">
        <f>VLOOKUP(A209,'2021-22 Salary &amp; Benefits'!$A:$I,6,FALSE)</f>
        <v>68937</v>
      </c>
      <c r="R209" s="26">
        <f t="shared" si="50"/>
        <v>234681.28530954832</v>
      </c>
      <c r="S209" s="26">
        <f t="shared" si="51"/>
        <v>13727.722242406075</v>
      </c>
      <c r="T209" s="26">
        <f>'2021-22 Salary &amp; Benefits'!G$6</f>
        <v>11848.32</v>
      </c>
      <c r="U209" s="28">
        <f>'2021-22 Salary &amp; Benefits'!H$6</f>
        <v>0.2271</v>
      </c>
      <c r="V209" s="28">
        <f>'2021-22 Salary &amp; Benefits'!I$6</f>
        <v>0.22070000000000001</v>
      </c>
      <c r="W209" s="26">
        <f t="shared" si="52"/>
        <v>95138.992417186615</v>
      </c>
      <c r="X209" s="26">
        <f t="shared" si="53"/>
        <v>4140.1501258659064</v>
      </c>
      <c r="Y209" s="26">
        <f t="shared" si="54"/>
        <v>913.73113277860557</v>
      </c>
      <c r="Z209" s="26">
        <f t="shared" si="55"/>
        <v>5053.8812586445119</v>
      </c>
      <c r="AA209" s="26">
        <f t="shared" si="56"/>
        <v>348601.88122778549</v>
      </c>
    </row>
    <row r="210" spans="1:27">
      <c r="A210" s="165" t="s">
        <v>2542</v>
      </c>
      <c r="B210" s="3" t="s">
        <v>2070</v>
      </c>
      <c r="C210" s="104">
        <f>IF(A210=Summary!$B$9,Summary!$F$9,0)</f>
        <v>0</v>
      </c>
      <c r="D210" s="174">
        <f>VLOOKUP(A210,AAFTE!$A:$AA,3,0)</f>
        <v>247.38</v>
      </c>
      <c r="E210" s="24">
        <f>VLOOKUP($A210,'2021-22 Salary &amp; Benefits'!$A:$I,3,)</f>
        <v>1</v>
      </c>
      <c r="F210" s="24">
        <f>VLOOKUP($A210,'2021-22 Salary &amp; Benefits'!$A:$I,4,)</f>
        <v>1</v>
      </c>
      <c r="G210" s="39">
        <f>VLOOKUP(A210,'CEDARS District FRPL'!$A:$C,3,)</f>
        <v>0.81820000000000004</v>
      </c>
      <c r="H210" s="30">
        <f t="shared" si="45"/>
        <v>247.38</v>
      </c>
      <c r="I210" s="45">
        <f t="shared" si="46"/>
        <v>202.406316</v>
      </c>
      <c r="J210" s="29">
        <v>15</v>
      </c>
      <c r="K210" s="31">
        <f t="shared" si="47"/>
        <v>13.4937544</v>
      </c>
      <c r="L210" s="29">
        <v>2.3975</v>
      </c>
      <c r="M210" s="29">
        <v>36</v>
      </c>
      <c r="N210" s="32">
        <f t="shared" si="48"/>
        <v>1164.645942264</v>
      </c>
      <c r="O210" s="44">
        <f t="shared" si="49"/>
        <v>1.29405104696</v>
      </c>
      <c r="P210" s="25">
        <f>VLOOKUP(A210,'2021-22 Salary &amp; Benefits'!$A:$I,5,)</f>
        <v>67585</v>
      </c>
      <c r="Q210" s="25">
        <f>VLOOKUP(A210,'2021-22 Salary &amp; Benefits'!$A:$I,6,FALSE)</f>
        <v>68937</v>
      </c>
      <c r="R210" s="26">
        <f t="shared" si="50"/>
        <v>87458.4400087916</v>
      </c>
      <c r="S210" s="26">
        <f t="shared" si="51"/>
        <v>1749.5570154899178</v>
      </c>
      <c r="T210" s="26">
        <f>'2021-22 Salary &amp; Benefits'!G$6</f>
        <v>11848.32</v>
      </c>
      <c r="U210" s="28">
        <f>'2021-22 Salary &amp; Benefits'!H$6</f>
        <v>0.2271</v>
      </c>
      <c r="V210" s="28">
        <f>'2021-22 Salary &amp; Benefits'!I$6</f>
        <v>0.22070000000000001</v>
      </c>
      <c r="W210" s="26">
        <f t="shared" si="52"/>
        <v>35580.269860032306</v>
      </c>
      <c r="X210" s="26">
        <f t="shared" si="53"/>
        <v>1486.799950404692</v>
      </c>
      <c r="Y210" s="26">
        <f t="shared" si="54"/>
        <v>328.13674905431554</v>
      </c>
      <c r="Z210" s="26">
        <f t="shared" si="55"/>
        <v>1814.9366994590075</v>
      </c>
      <c r="AA210" s="26">
        <f t="shared" si="56"/>
        <v>126603.20358377283</v>
      </c>
    </row>
    <row r="211" spans="1:27">
      <c r="A211" s="165" t="s">
        <v>2513</v>
      </c>
      <c r="B211" s="3" t="s">
        <v>1930</v>
      </c>
      <c r="C211" s="104">
        <f>IF(A211=Summary!$B$9,Summary!$F$9,0)</f>
        <v>0</v>
      </c>
      <c r="D211" s="174">
        <f>VLOOKUP(A211,AAFTE!$A:$AA,3,0)</f>
        <v>720.24</v>
      </c>
      <c r="E211" s="24">
        <f>VLOOKUP($A211,'2021-22 Salary &amp; Benefits'!$A:$I,3,)</f>
        <v>1.04</v>
      </c>
      <c r="F211" s="24">
        <f>VLOOKUP($A211,'2021-22 Salary &amp; Benefits'!$A:$I,4,)</f>
        <v>1.04</v>
      </c>
      <c r="G211" s="39">
        <f>VLOOKUP(A211,'CEDARS District FRPL'!$A:$C,3,)</f>
        <v>0.5776</v>
      </c>
      <c r="H211" s="30">
        <f t="shared" si="45"/>
        <v>720.24</v>
      </c>
      <c r="I211" s="45">
        <f t="shared" si="46"/>
        <v>416.01062400000001</v>
      </c>
      <c r="J211" s="29">
        <v>15</v>
      </c>
      <c r="K211" s="31">
        <f t="shared" si="47"/>
        <v>27.734041600000001</v>
      </c>
      <c r="L211" s="29">
        <v>2.3975</v>
      </c>
      <c r="M211" s="29">
        <v>36</v>
      </c>
      <c r="N211" s="32">
        <f t="shared" si="48"/>
        <v>2393.725130496</v>
      </c>
      <c r="O211" s="44">
        <f t="shared" si="49"/>
        <v>2.6596945894399999</v>
      </c>
      <c r="P211" s="25">
        <f>VLOOKUP(A211,'2021-22 Salary &amp; Benefits'!$A:$I,5,)</f>
        <v>67585</v>
      </c>
      <c r="Q211" s="25">
        <f>VLOOKUP(A211,'2021-22 Salary &amp; Benefits'!$A:$I,6,FALSE)</f>
        <v>68937</v>
      </c>
      <c r="R211" s="26">
        <f t="shared" si="50"/>
        <v>186945.6771803945</v>
      </c>
      <c r="S211" s="26">
        <f t="shared" si="51"/>
        <v>3739.7433683197596</v>
      </c>
      <c r="T211" s="26">
        <f>'2021-22 Salary &amp; Benefits'!G$6</f>
        <v>11848.32</v>
      </c>
      <c r="U211" s="28">
        <f>'2021-22 Salary &amp; Benefits'!H$6</f>
        <v>0.2271</v>
      </c>
      <c r="V211" s="28">
        <f>'2021-22 Salary &amp; Benefits'!I$6</f>
        <v>0.22070000000000001</v>
      </c>
      <c r="W211" s="26">
        <f t="shared" si="52"/>
        <v>74793.637247009494</v>
      </c>
      <c r="X211" s="26">
        <f t="shared" si="53"/>
        <v>3178.0903424785711</v>
      </c>
      <c r="Y211" s="26">
        <f t="shared" si="54"/>
        <v>701.40453858502065</v>
      </c>
      <c r="Z211" s="26">
        <f t="shared" si="55"/>
        <v>3879.4948810635915</v>
      </c>
      <c r="AA211" s="26">
        <f t="shared" si="56"/>
        <v>269358.55267678737</v>
      </c>
    </row>
    <row r="212" spans="1:27">
      <c r="A212" s="165" t="s">
        <v>2279</v>
      </c>
      <c r="B212" s="3" t="s">
        <v>71</v>
      </c>
      <c r="C212" s="104">
        <f>IF(A212=Summary!$B$9,Summary!$F$9,0)</f>
        <v>0</v>
      </c>
      <c r="D212" s="174">
        <f>VLOOKUP(A212,AAFTE!$A:$AA,3,0)</f>
        <v>2503.44</v>
      </c>
      <c r="E212" s="24">
        <f>VLOOKUP($A212,'2021-22 Salary &amp; Benefits'!$A:$I,3,)</f>
        <v>1</v>
      </c>
      <c r="F212" s="24">
        <f>VLOOKUP($A212,'2021-22 Salary &amp; Benefits'!$A:$I,4,)</f>
        <v>1</v>
      </c>
      <c r="G212" s="39">
        <f>VLOOKUP(A212,'CEDARS District FRPL'!$A:$C,3,)</f>
        <v>0.71730000000000005</v>
      </c>
      <c r="H212" s="30">
        <f t="shared" si="45"/>
        <v>2503.44</v>
      </c>
      <c r="I212" s="45">
        <f t="shared" si="46"/>
        <v>1795.7175120000002</v>
      </c>
      <c r="J212" s="29">
        <v>15</v>
      </c>
      <c r="K212" s="31">
        <f t="shared" si="47"/>
        <v>119.71450080000001</v>
      </c>
      <c r="L212" s="29">
        <v>2.3975</v>
      </c>
      <c r="M212" s="29">
        <v>36</v>
      </c>
      <c r="N212" s="32">
        <f t="shared" si="48"/>
        <v>10332.558564048002</v>
      </c>
      <c r="O212" s="44">
        <f t="shared" si="49"/>
        <v>11.480620626720002</v>
      </c>
      <c r="P212" s="25">
        <f>VLOOKUP(A212,'2021-22 Salary &amp; Benefits'!$A:$I,5,)</f>
        <v>67585</v>
      </c>
      <c r="Q212" s="25">
        <f>VLOOKUP(A212,'2021-22 Salary &amp; Benefits'!$A:$I,6,FALSE)</f>
        <v>68937</v>
      </c>
      <c r="R212" s="26">
        <f t="shared" si="50"/>
        <v>775917.74505687132</v>
      </c>
      <c r="S212" s="26">
        <f t="shared" si="51"/>
        <v>15521.79908732546</v>
      </c>
      <c r="T212" s="26">
        <f>'2021-22 Salary &amp; Benefits'!G$6</f>
        <v>11848.32</v>
      </c>
      <c r="U212" s="28">
        <f>'2021-22 Salary &amp; Benefits'!H$6</f>
        <v>0.2271</v>
      </c>
      <c r="V212" s="28">
        <f>'2021-22 Salary &amp; Benefits'!I$6</f>
        <v>0.22070000000000001</v>
      </c>
      <c r="W212" s="26">
        <f t="shared" si="52"/>
        <v>315662.64794496738</v>
      </c>
      <c r="X212" s="26">
        <f t="shared" si="53"/>
        <v>13190.659069069949</v>
      </c>
      <c r="Y212" s="26">
        <f t="shared" si="54"/>
        <v>2911.1784565437379</v>
      </c>
      <c r="Z212" s="26">
        <f t="shared" si="55"/>
        <v>16101.837525613686</v>
      </c>
      <c r="AA212" s="26">
        <f t="shared" si="56"/>
        <v>1123204.0296147778</v>
      </c>
    </row>
    <row r="213" spans="1:27">
      <c r="A213" s="165" t="s">
        <v>3309</v>
      </c>
      <c r="B213" s="3" t="s">
        <v>3310</v>
      </c>
      <c r="C213" s="104">
        <f>IF(A213=Summary!$B$9,Summary!$F$9,0)</f>
        <v>0</v>
      </c>
      <c r="D213" s="174">
        <f>VLOOKUP(A213,AAFTE!$A:$AA,3,0)</f>
        <v>94</v>
      </c>
      <c r="E213" s="24">
        <f>VLOOKUP($A213,'2021-22 Salary &amp; Benefits'!$A:$I,3,)</f>
        <v>1</v>
      </c>
      <c r="F213" s="24">
        <f>VLOOKUP($A213,'2021-22 Salary &amp; Benefits'!$A:$I,4,)</f>
        <v>1</v>
      </c>
      <c r="G213" s="39">
        <f>VLOOKUP(A213,'CEDARS District FRPL'!$A:$C,3,)</f>
        <v>0.2762</v>
      </c>
      <c r="H213" s="30">
        <f t="shared" si="45"/>
        <v>94</v>
      </c>
      <c r="I213" s="45">
        <f t="shared" si="46"/>
        <v>25.962800000000001</v>
      </c>
      <c r="J213" s="29">
        <v>15</v>
      </c>
      <c r="K213" s="31">
        <f t="shared" si="47"/>
        <v>1.7308533333333334</v>
      </c>
      <c r="L213" s="29">
        <v>2.3975</v>
      </c>
      <c r="M213" s="29">
        <v>36</v>
      </c>
      <c r="N213" s="32">
        <f t="shared" si="48"/>
        <v>149.38995120000001</v>
      </c>
      <c r="O213" s="44">
        <f t="shared" si="49"/>
        <v>0.16598883466666667</v>
      </c>
      <c r="P213" s="25">
        <f>VLOOKUP(A213,'2021-22 Salary &amp; Benefits'!$A:$I,5,)</f>
        <v>67585</v>
      </c>
      <c r="Q213" s="25">
        <f>VLOOKUP(A213,'2021-22 Salary &amp; Benefits'!$A:$I,6,FALSE)</f>
        <v>68937</v>
      </c>
      <c r="R213" s="26">
        <f t="shared" si="50"/>
        <v>11218.355390946666</v>
      </c>
      <c r="S213" s="26">
        <f t="shared" si="51"/>
        <v>224.41690446933353</v>
      </c>
      <c r="T213" s="26">
        <f>'2021-22 Salary &amp; Benefits'!G$6</f>
        <v>11848.32</v>
      </c>
      <c r="U213" s="28">
        <f>'2021-22 Salary &amp; Benefits'!H$6</f>
        <v>0.2271</v>
      </c>
      <c r="V213" s="28">
        <f>'2021-22 Salary &amp; Benefits'!I$6</f>
        <v>0.22070000000000001</v>
      </c>
      <c r="W213" s="26">
        <f t="shared" si="52"/>
        <v>4563.9061496581298</v>
      </c>
      <c r="X213" s="26">
        <f t="shared" si="53"/>
        <v>190.71287159026667</v>
      </c>
      <c r="Y213" s="26">
        <f t="shared" si="54"/>
        <v>42.090330759971856</v>
      </c>
      <c r="Z213" s="26">
        <f t="shared" si="55"/>
        <v>232.80320235023854</v>
      </c>
      <c r="AA213" s="26">
        <f t="shared" si="56"/>
        <v>16239.481647424367</v>
      </c>
    </row>
    <row r="214" spans="1:27">
      <c r="A214" s="165" t="s">
        <v>2554</v>
      </c>
      <c r="B214" s="3" t="s">
        <v>2148</v>
      </c>
      <c r="C214" s="104">
        <f>IF(A214=Summary!$B$9,Summary!$F$9,0)</f>
        <v>0</v>
      </c>
      <c r="D214" s="174">
        <f>VLOOKUP(A214,AAFTE!$A:$AA,3,0)</f>
        <v>2554.16</v>
      </c>
      <c r="E214" s="24">
        <f>VLOOKUP($A214,'2021-22 Salary &amp; Benefits'!$A:$I,3,)</f>
        <v>1</v>
      </c>
      <c r="F214" s="24">
        <f>VLOOKUP($A214,'2021-22 Salary &amp; Benefits'!$A:$I,4,)</f>
        <v>1</v>
      </c>
      <c r="G214" s="39">
        <f>VLOOKUP(A214,'CEDARS District FRPL'!$A:$C,3,)</f>
        <v>0.2762</v>
      </c>
      <c r="H214" s="30">
        <f t="shared" si="45"/>
        <v>2554.16</v>
      </c>
      <c r="I214" s="45">
        <f t="shared" si="46"/>
        <v>705.45899199999997</v>
      </c>
      <c r="J214" s="29">
        <v>15</v>
      </c>
      <c r="K214" s="31">
        <f t="shared" si="47"/>
        <v>47.030599466666665</v>
      </c>
      <c r="L214" s="29">
        <v>2.3975</v>
      </c>
      <c r="M214" s="29">
        <v>36</v>
      </c>
      <c r="N214" s="32">
        <f t="shared" si="48"/>
        <v>4059.211039968</v>
      </c>
      <c r="O214" s="44">
        <f t="shared" si="49"/>
        <v>4.5102344888533334</v>
      </c>
      <c r="P214" s="25">
        <f>VLOOKUP(A214,'2021-22 Salary &amp; Benefits'!$A:$I,5,)</f>
        <v>67585</v>
      </c>
      <c r="Q214" s="25">
        <f>VLOOKUP(A214,'2021-22 Salary &amp; Benefits'!$A:$I,6,FALSE)</f>
        <v>68937</v>
      </c>
      <c r="R214" s="26">
        <f t="shared" si="50"/>
        <v>304824.19792915252</v>
      </c>
      <c r="S214" s="26">
        <f t="shared" si="51"/>
        <v>6097.8370289297309</v>
      </c>
      <c r="T214" s="26">
        <f>'2021-22 Salary &amp; Benefits'!G$6</f>
        <v>11848.32</v>
      </c>
      <c r="U214" s="28">
        <f>'2021-22 Salary &amp; Benefits'!H$6</f>
        <v>0.2271</v>
      </c>
      <c r="V214" s="28">
        <f>'2021-22 Salary &amp; Benefits'!I$6</f>
        <v>0.22070000000000001</v>
      </c>
      <c r="W214" s="26">
        <f t="shared" si="52"/>
        <v>124010.06948096605</v>
      </c>
      <c r="X214" s="26">
        <f t="shared" si="53"/>
        <v>5182.033915968037</v>
      </c>
      <c r="Y214" s="26">
        <f t="shared" si="54"/>
        <v>1143.6748852541459</v>
      </c>
      <c r="Z214" s="26">
        <f t="shared" si="55"/>
        <v>6325.708801222183</v>
      </c>
      <c r="AA214" s="26">
        <f t="shared" si="56"/>
        <v>441257.81324027054</v>
      </c>
    </row>
    <row r="215" spans="1:27">
      <c r="A215" s="165" t="s">
        <v>2450</v>
      </c>
      <c r="B215" s="3" t="s">
        <v>1306</v>
      </c>
      <c r="C215" s="104">
        <f>IF(A215=Summary!$B$9,Summary!$F$9,0)</f>
        <v>0</v>
      </c>
      <c r="D215" s="174">
        <f>VLOOKUP(A215,AAFTE!$A:$AA,3,0)</f>
        <v>22043.53</v>
      </c>
      <c r="E215" s="24">
        <f>VLOOKUP($A215,'2021-22 Salary &amp; Benefits'!$A:$I,3,)</f>
        <v>1.06</v>
      </c>
      <c r="F215" s="24">
        <f>VLOOKUP($A215,'2021-22 Salary &amp; Benefits'!$A:$I,4,)</f>
        <v>1.06</v>
      </c>
      <c r="G215" s="39">
        <f>VLOOKUP(A215,'CEDARS District FRPL'!$A:$C,3,)</f>
        <v>0.3609</v>
      </c>
      <c r="H215" s="30">
        <f t="shared" si="45"/>
        <v>22043.53</v>
      </c>
      <c r="I215" s="45">
        <f t="shared" si="46"/>
        <v>7955.5099769999997</v>
      </c>
      <c r="J215" s="29">
        <v>15</v>
      </c>
      <c r="K215" s="31">
        <f t="shared" si="47"/>
        <v>530.36733179999999</v>
      </c>
      <c r="L215" s="29">
        <v>2.3975</v>
      </c>
      <c r="M215" s="29">
        <v>36</v>
      </c>
      <c r="N215" s="32">
        <f t="shared" si="48"/>
        <v>45776.004407658002</v>
      </c>
      <c r="O215" s="44">
        <f t="shared" si="49"/>
        <v>50.862227119620002</v>
      </c>
      <c r="P215" s="25">
        <f>VLOOKUP(A215,'2021-22 Salary &amp; Benefits'!$A:$I,5,)</f>
        <v>67585</v>
      </c>
      <c r="Q215" s="25">
        <f>VLOOKUP(A215,'2021-22 Salary &amp; Benefits'!$A:$I,6,FALSE)</f>
        <v>68937</v>
      </c>
      <c r="R215" s="26">
        <f t="shared" si="50"/>
        <v>3643775.0370722893</v>
      </c>
      <c r="S215" s="26">
        <f t="shared" si="51"/>
        <v>72891.674929669593</v>
      </c>
      <c r="T215" s="26">
        <f>'2021-22 Salary &amp; Benefits'!G$6</f>
        <v>11848.32</v>
      </c>
      <c r="U215" s="28">
        <f>'2021-22 Salary &amp; Benefits'!H$6</f>
        <v>0.2271</v>
      </c>
      <c r="V215" s="28">
        <f>'2021-22 Salary &amp; Benefits'!I$6</f>
        <v>0.22070000000000001</v>
      </c>
      <c r="W215" s="26">
        <f t="shared" si="52"/>
        <v>1446220.446402031</v>
      </c>
      <c r="X215" s="26">
        <f t="shared" si="53"/>
        <v>61944.445200032649</v>
      </c>
      <c r="Y215" s="26">
        <f t="shared" si="54"/>
        <v>13671.139055647207</v>
      </c>
      <c r="Z215" s="26">
        <f t="shared" si="55"/>
        <v>75615.58425567986</v>
      </c>
      <c r="AA215" s="26">
        <f t="shared" si="56"/>
        <v>5238502.7426596684</v>
      </c>
    </row>
    <row r="216" spans="1:27">
      <c r="A216" s="165" t="s">
        <v>2354</v>
      </c>
      <c r="B216" s="3" t="s">
        <v>535</v>
      </c>
      <c r="C216" s="104">
        <f>IF(A216=Summary!$B$9,Summary!$F$9,0)</f>
        <v>0</v>
      </c>
      <c r="D216" s="174">
        <f>VLOOKUP(A216,AAFTE!$A:$AA,3,0)</f>
        <v>40.6</v>
      </c>
      <c r="E216" s="24">
        <f>VLOOKUP($A216,'2021-22 Salary &amp; Benefits'!$A:$I,3,)</f>
        <v>1</v>
      </c>
      <c r="F216" s="24">
        <f>VLOOKUP($A216,'2021-22 Salary &amp; Benefits'!$A:$I,4,)</f>
        <v>1</v>
      </c>
      <c r="G216" s="39">
        <f>VLOOKUP(A216,'CEDARS District FRPL'!$A:$C,3,)</f>
        <v>1</v>
      </c>
      <c r="H216" s="30">
        <f t="shared" si="45"/>
        <v>40.6</v>
      </c>
      <c r="I216" s="45">
        <f t="shared" si="46"/>
        <v>40.6</v>
      </c>
      <c r="J216" s="29">
        <v>15</v>
      </c>
      <c r="K216" s="31">
        <f t="shared" si="47"/>
        <v>2.7066666666666666</v>
      </c>
      <c r="L216" s="29">
        <v>2.3975</v>
      </c>
      <c r="M216" s="29">
        <v>36</v>
      </c>
      <c r="N216" s="32">
        <f t="shared" si="48"/>
        <v>233.61239999999998</v>
      </c>
      <c r="O216" s="44">
        <f t="shared" si="49"/>
        <v>0.25956933333333332</v>
      </c>
      <c r="P216" s="25">
        <f>VLOOKUP(A216,'2021-22 Salary &amp; Benefits'!$A:$I,5,)</f>
        <v>67585</v>
      </c>
      <c r="Q216" s="25">
        <f>VLOOKUP(A216,'2021-22 Salary &amp; Benefits'!$A:$I,6,FALSE)</f>
        <v>68937</v>
      </c>
      <c r="R216" s="26">
        <f t="shared" si="50"/>
        <v>17542.993393333334</v>
      </c>
      <c r="S216" s="26">
        <f t="shared" si="51"/>
        <v>350.93773866666379</v>
      </c>
      <c r="T216" s="26">
        <f>'2021-22 Salary &amp; Benefits'!G$6</f>
        <v>11848.32</v>
      </c>
      <c r="U216" s="28">
        <f>'2021-22 Salary &amp; Benefits'!H$6</f>
        <v>0.2271</v>
      </c>
      <c r="V216" s="28">
        <f>'2021-22 Salary &amp; Benefits'!I$6</f>
        <v>0.22070000000000001</v>
      </c>
      <c r="W216" s="26">
        <f t="shared" si="52"/>
        <v>7136.9262820697322</v>
      </c>
      <c r="X216" s="26">
        <f t="shared" si="53"/>
        <v>298.23218553333334</v>
      </c>
      <c r="Y216" s="26">
        <f t="shared" si="54"/>
        <v>65.819843347206671</v>
      </c>
      <c r="Z216" s="26">
        <f t="shared" si="55"/>
        <v>364.05202888053998</v>
      </c>
      <c r="AA216" s="26">
        <f t="shared" si="56"/>
        <v>25394.909442950269</v>
      </c>
    </row>
    <row r="217" spans="1:27">
      <c r="A217" s="165" t="s">
        <v>2356</v>
      </c>
      <c r="B217" s="3" t="s">
        <v>539</v>
      </c>
      <c r="C217" s="104">
        <f>IF(A217=Summary!$B$9,Summary!$F$9,0)</f>
        <v>0</v>
      </c>
      <c r="D217" s="174">
        <f>VLOOKUP(A217,AAFTE!$A:$AA,3,0)</f>
        <v>644.91</v>
      </c>
      <c r="E217" s="24">
        <f>VLOOKUP($A217,'2021-22 Salary &amp; Benefits'!$A:$I,3,)</f>
        <v>1.06</v>
      </c>
      <c r="F217" s="24">
        <f>VLOOKUP($A217,'2021-22 Salary &amp; Benefits'!$A:$I,4,)</f>
        <v>1.06</v>
      </c>
      <c r="G217" s="39">
        <f>VLOOKUP(A217,'CEDARS District FRPL'!$A:$C,3,)</f>
        <v>0.29909999999999998</v>
      </c>
      <c r="H217" s="30">
        <f t="shared" si="45"/>
        <v>644.91</v>
      </c>
      <c r="I217" s="45">
        <f t="shared" si="46"/>
        <v>192.89258099999998</v>
      </c>
      <c r="J217" s="29">
        <v>15</v>
      </c>
      <c r="K217" s="31">
        <f t="shared" si="47"/>
        <v>12.859505399999998</v>
      </c>
      <c r="L217" s="29">
        <v>2.3975</v>
      </c>
      <c r="M217" s="29">
        <v>36</v>
      </c>
      <c r="N217" s="32">
        <f t="shared" si="48"/>
        <v>1109.9039110739998</v>
      </c>
      <c r="O217" s="44">
        <f t="shared" si="49"/>
        <v>1.2332265678599998</v>
      </c>
      <c r="P217" s="25">
        <f>VLOOKUP(A217,'2021-22 Salary &amp; Benefits'!$A:$I,5,)</f>
        <v>67585</v>
      </c>
      <c r="Q217" s="25">
        <f>VLOOKUP(A217,'2021-22 Salary &amp; Benefits'!$A:$I,6,FALSE)</f>
        <v>68937</v>
      </c>
      <c r="R217" s="26">
        <f t="shared" si="50"/>
        <v>88348.47464414718</v>
      </c>
      <c r="S217" s="26">
        <f t="shared" si="51"/>
        <v>1767.3616589315207</v>
      </c>
      <c r="T217" s="26">
        <f>'2021-22 Salary &amp; Benefits'!G$6</f>
        <v>11848.32</v>
      </c>
      <c r="U217" s="28">
        <f>'2021-22 Salary &amp; Benefits'!H$6</f>
        <v>0.2271</v>
      </c>
      <c r="V217" s="28">
        <f>'2021-22 Salary &amp; Benefits'!I$6</f>
        <v>0.22070000000000001</v>
      </c>
      <c r="W217" s="26">
        <f t="shared" si="52"/>
        <v>35065.658318319001</v>
      </c>
      <c r="X217" s="26">
        <f t="shared" si="53"/>
        <v>1501.9306050513117</v>
      </c>
      <c r="Y217" s="26">
        <f t="shared" si="54"/>
        <v>331.47608453482451</v>
      </c>
      <c r="Z217" s="26">
        <f t="shared" si="55"/>
        <v>1833.4066895861361</v>
      </c>
      <c r="AA217" s="26">
        <f t="shared" si="56"/>
        <v>127014.90131098384</v>
      </c>
    </row>
    <row r="218" spans="1:27">
      <c r="A218" s="165" t="s">
        <v>2293</v>
      </c>
      <c r="B218" s="3" t="s">
        <v>162</v>
      </c>
      <c r="C218" s="104">
        <f>IF(A218=Summary!$B$9,Summary!$F$9,0)</f>
        <v>0</v>
      </c>
      <c r="D218" s="174">
        <f>VLOOKUP(A218,AAFTE!$A:$AA,3,0)</f>
        <v>129.87</v>
      </c>
      <c r="E218" s="24">
        <f>VLOOKUP($A218,'2021-22 Salary &amp; Benefits'!$A:$I,3,)</f>
        <v>1</v>
      </c>
      <c r="F218" s="24">
        <f>VLOOKUP($A218,'2021-22 Salary &amp; Benefits'!$A:$I,4,)</f>
        <v>1</v>
      </c>
      <c r="G218" s="39">
        <f>VLOOKUP(A218,'CEDARS District FRPL'!$A:$C,3,)</f>
        <v>0.99239999999999995</v>
      </c>
      <c r="H218" s="30">
        <f t="shared" si="45"/>
        <v>129.87</v>
      </c>
      <c r="I218" s="45">
        <f t="shared" si="46"/>
        <v>128.88298800000001</v>
      </c>
      <c r="J218" s="29">
        <v>15</v>
      </c>
      <c r="K218" s="31">
        <f t="shared" si="47"/>
        <v>8.5921992000000014</v>
      </c>
      <c r="L218" s="29">
        <v>2.3975</v>
      </c>
      <c r="M218" s="29">
        <v>36</v>
      </c>
      <c r="N218" s="32">
        <f t="shared" si="48"/>
        <v>741.59271295200017</v>
      </c>
      <c r="O218" s="44">
        <f t="shared" si="49"/>
        <v>0.82399190328000016</v>
      </c>
      <c r="P218" s="25">
        <f>VLOOKUP(A218,'2021-22 Salary &amp; Benefits'!$A:$I,5,)</f>
        <v>67585</v>
      </c>
      <c r="Q218" s="25">
        <f>VLOOKUP(A218,'2021-22 Salary &amp; Benefits'!$A:$I,6,FALSE)</f>
        <v>68937</v>
      </c>
      <c r="R218" s="26">
        <f t="shared" si="50"/>
        <v>55689.492783178808</v>
      </c>
      <c r="S218" s="26">
        <f t="shared" si="51"/>
        <v>1114.0370532345623</v>
      </c>
      <c r="T218" s="26">
        <f>'2021-22 Salary &amp; Benefits'!G$6</f>
        <v>11848.32</v>
      </c>
      <c r="U218" s="28">
        <f>'2021-22 Salary &amp; Benefits'!H$6</f>
        <v>0.2271</v>
      </c>
      <c r="V218" s="28">
        <f>'2021-22 Salary &amp; Benefits'!I$6</f>
        <v>0.22070000000000001</v>
      </c>
      <c r="W218" s="26">
        <f t="shared" si="52"/>
        <v>22655.871536179264</v>
      </c>
      <c r="X218" s="26">
        <f t="shared" si="53"/>
        <v>946.72549727355613</v>
      </c>
      <c r="Y218" s="26">
        <f t="shared" si="54"/>
        <v>208.94231724827384</v>
      </c>
      <c r="Z218" s="26">
        <f t="shared" si="55"/>
        <v>1155.66781452183</v>
      </c>
      <c r="AA218" s="26">
        <f t="shared" si="56"/>
        <v>80615.069187114466</v>
      </c>
    </row>
    <row r="219" spans="1:27">
      <c r="A219" s="165" t="s">
        <v>2292</v>
      </c>
      <c r="B219" s="3" t="s">
        <v>157</v>
      </c>
      <c r="C219" s="104">
        <f>IF(A219=Summary!$B$9,Summary!$F$9,0)</f>
        <v>0</v>
      </c>
      <c r="D219" s="174">
        <f>VLOOKUP(A219,AAFTE!$A:$AA,3,0)</f>
        <v>3477.9</v>
      </c>
      <c r="E219" s="24">
        <f>VLOOKUP($A219,'2021-22 Salary &amp; Benefits'!$A:$I,3,)</f>
        <v>1</v>
      </c>
      <c r="F219" s="24">
        <f>VLOOKUP($A219,'2021-22 Salary &amp; Benefits'!$A:$I,4,)</f>
        <v>1</v>
      </c>
      <c r="G219" s="39">
        <f>VLOOKUP(A219,'CEDARS District FRPL'!$A:$C,3,)</f>
        <v>0.60070000000000001</v>
      </c>
      <c r="H219" s="30">
        <f t="shared" si="45"/>
        <v>3477.9</v>
      </c>
      <c r="I219" s="45">
        <f t="shared" si="46"/>
        <v>2089.1745300000002</v>
      </c>
      <c r="J219" s="29">
        <v>15</v>
      </c>
      <c r="K219" s="31">
        <f t="shared" si="47"/>
        <v>139.27830200000002</v>
      </c>
      <c r="L219" s="29">
        <v>2.3975</v>
      </c>
      <c r="M219" s="29">
        <v>36</v>
      </c>
      <c r="N219" s="32">
        <f t="shared" si="48"/>
        <v>12021.110245620002</v>
      </c>
      <c r="O219" s="44">
        <f t="shared" si="49"/>
        <v>13.356789161800002</v>
      </c>
      <c r="P219" s="25">
        <f>VLOOKUP(A219,'2021-22 Salary &amp; Benefits'!$A:$I,5,)</f>
        <v>67585</v>
      </c>
      <c r="Q219" s="25">
        <f>VLOOKUP(A219,'2021-22 Salary &amp; Benefits'!$A:$I,6,FALSE)</f>
        <v>68937</v>
      </c>
      <c r="R219" s="26">
        <f t="shared" si="50"/>
        <v>902718.59550025314</v>
      </c>
      <c r="S219" s="26">
        <f t="shared" si="51"/>
        <v>18058.378946753568</v>
      </c>
      <c r="T219" s="26">
        <f>'2021-22 Salary &amp; Benefits'!G$6</f>
        <v>11848.32</v>
      </c>
      <c r="U219" s="28">
        <f>'2021-22 Salary &amp; Benefits'!H$6</f>
        <v>0.2271</v>
      </c>
      <c r="V219" s="28">
        <f>'2021-22 Salary &amp; Benefits'!I$6</f>
        <v>0.22070000000000001</v>
      </c>
      <c r="W219" s="26">
        <f t="shared" si="52"/>
        <v>367248.38943319418</v>
      </c>
      <c r="X219" s="26">
        <f t="shared" si="53"/>
        <v>15346.28290745011</v>
      </c>
      <c r="Y219" s="26">
        <f t="shared" si="54"/>
        <v>3386.9246376742394</v>
      </c>
      <c r="Z219" s="26">
        <f t="shared" si="55"/>
        <v>18733.207545124351</v>
      </c>
      <c r="AA219" s="26">
        <f t="shared" si="56"/>
        <v>1306758.5714253252</v>
      </c>
    </row>
    <row r="220" spans="1:27">
      <c r="A220" s="165" t="s">
        <v>2329</v>
      </c>
      <c r="B220" s="3" t="s">
        <v>418</v>
      </c>
      <c r="C220" s="104">
        <f>IF(A220=Summary!$B$9,Summary!$F$9,0)</f>
        <v>0</v>
      </c>
      <c r="D220" s="174">
        <f>VLOOKUP(A220,AAFTE!$A:$AA,3,0)</f>
        <v>3034.06</v>
      </c>
      <c r="E220" s="24">
        <f>VLOOKUP($A220,'2021-22 Salary &amp; Benefits'!$A:$I,3,)</f>
        <v>1</v>
      </c>
      <c r="F220" s="24">
        <f>VLOOKUP($A220,'2021-22 Salary &amp; Benefits'!$A:$I,4,)</f>
        <v>1</v>
      </c>
      <c r="G220" s="39">
        <f>VLOOKUP(A220,'CEDARS District FRPL'!$A:$C,3,)</f>
        <v>0.78869999999999996</v>
      </c>
      <c r="H220" s="30">
        <f t="shared" si="45"/>
        <v>3034.06</v>
      </c>
      <c r="I220" s="45">
        <f t="shared" si="46"/>
        <v>2392.9631219999997</v>
      </c>
      <c r="J220" s="29">
        <v>15</v>
      </c>
      <c r="K220" s="31">
        <f t="shared" si="47"/>
        <v>159.53087479999996</v>
      </c>
      <c r="L220" s="29">
        <v>2.3975</v>
      </c>
      <c r="M220" s="29">
        <v>36</v>
      </c>
      <c r="N220" s="32">
        <f t="shared" si="48"/>
        <v>13769.109803987996</v>
      </c>
      <c r="O220" s="44">
        <f t="shared" si="49"/>
        <v>15.299010893319997</v>
      </c>
      <c r="P220" s="25">
        <f>VLOOKUP(A220,'2021-22 Salary &amp; Benefits'!$A:$I,5,)</f>
        <v>67585</v>
      </c>
      <c r="Q220" s="25">
        <f>VLOOKUP(A220,'2021-22 Salary &amp; Benefits'!$A:$I,6,FALSE)</f>
        <v>68937</v>
      </c>
      <c r="R220" s="26">
        <f t="shared" si="50"/>
        <v>1033983.6512250319</v>
      </c>
      <c r="S220" s="26">
        <f t="shared" si="51"/>
        <v>20684.262727768742</v>
      </c>
      <c r="T220" s="26">
        <f>'2021-22 Salary &amp; Benefits'!G$6</f>
        <v>11848.32</v>
      </c>
      <c r="U220" s="28">
        <f>'2021-22 Salary &amp; Benefits'!H$6</f>
        <v>0.2271</v>
      </c>
      <c r="V220" s="28">
        <f>'2021-22 Salary &amp; Benefits'!I$6</f>
        <v>0.22070000000000001</v>
      </c>
      <c r="W220" s="26">
        <f t="shared" si="52"/>
        <v>420650.28072476445</v>
      </c>
      <c r="X220" s="26">
        <f t="shared" si="53"/>
        <v>17577.79856588001</v>
      </c>
      <c r="Y220" s="26">
        <f t="shared" si="54"/>
        <v>3879.4201434897182</v>
      </c>
      <c r="Z220" s="26">
        <f t="shared" si="55"/>
        <v>21457.218709369728</v>
      </c>
      <c r="AA220" s="26">
        <f t="shared" si="56"/>
        <v>1496775.4133869349</v>
      </c>
    </row>
    <row r="221" spans="1:27">
      <c r="A221" s="165" t="s">
        <v>2380</v>
      </c>
      <c r="B221" s="3" t="s">
        <v>1019</v>
      </c>
      <c r="C221" s="104">
        <f>IF(A221=Summary!$B$9,Summary!$F$9,0)</f>
        <v>0</v>
      </c>
      <c r="D221" s="174">
        <f>VLOOKUP(A221,AAFTE!$A:$AA,3,0)</f>
        <v>343.7</v>
      </c>
      <c r="E221" s="24">
        <f>VLOOKUP($A221,'2021-22 Salary &amp; Benefits'!$A:$I,3,)</f>
        <v>1.18</v>
      </c>
      <c r="F221" s="24">
        <f>VLOOKUP($A221,'2021-22 Salary &amp; Benefits'!$A:$I,4,)</f>
        <v>1.18</v>
      </c>
      <c r="G221" s="39">
        <f>VLOOKUP(A221,'CEDARS District FRPL'!$A:$C,3,)</f>
        <v>0.67920000000000003</v>
      </c>
      <c r="H221" s="30">
        <f t="shared" si="45"/>
        <v>343.7</v>
      </c>
      <c r="I221" s="45">
        <f t="shared" si="46"/>
        <v>233.44104000000002</v>
      </c>
      <c r="J221" s="29">
        <v>15</v>
      </c>
      <c r="K221" s="31">
        <f t="shared" si="47"/>
        <v>15.562736000000001</v>
      </c>
      <c r="L221" s="29">
        <v>2.3975</v>
      </c>
      <c r="M221" s="29">
        <v>36</v>
      </c>
      <c r="N221" s="32">
        <f t="shared" si="48"/>
        <v>1343.2197441600001</v>
      </c>
      <c r="O221" s="44">
        <f t="shared" si="49"/>
        <v>1.4924663824000002</v>
      </c>
      <c r="P221" s="25">
        <f>VLOOKUP(A221,'2021-22 Salary &amp; Benefits'!$A:$I,5,)</f>
        <v>67585</v>
      </c>
      <c r="Q221" s="25">
        <f>VLOOKUP(A221,'2021-22 Salary &amp; Benefits'!$A:$I,6,FALSE)</f>
        <v>68937</v>
      </c>
      <c r="R221" s="26">
        <f t="shared" si="50"/>
        <v>119024.64173631473</v>
      </c>
      <c r="S221" s="26">
        <f t="shared" si="51"/>
        <v>2381.0211678256455</v>
      </c>
      <c r="T221" s="26">
        <f>'2021-22 Salary &amp; Benefits'!G$6</f>
        <v>11848.32</v>
      </c>
      <c r="U221" s="28">
        <f>'2021-22 Salary &amp; Benefits'!H$6</f>
        <v>0.2271</v>
      </c>
      <c r="V221" s="28">
        <f>'2021-22 Salary &amp; Benefits'!I$6</f>
        <v>0.22070000000000001</v>
      </c>
      <c r="W221" s="26">
        <f t="shared" si="52"/>
        <v>45239.206797973762</v>
      </c>
      <c r="X221" s="26">
        <f t="shared" si="53"/>
        <v>2023.4277150690064</v>
      </c>
      <c r="Y221" s="26">
        <f t="shared" si="54"/>
        <v>446.57049671572969</v>
      </c>
      <c r="Z221" s="26">
        <f t="shared" si="55"/>
        <v>2469.9982117847362</v>
      </c>
      <c r="AA221" s="26">
        <f t="shared" si="56"/>
        <v>169114.86791389887</v>
      </c>
    </row>
    <row r="222" spans="1:27">
      <c r="A222" s="165" t="s">
        <v>2530</v>
      </c>
      <c r="B222" s="3" t="s">
        <v>2030</v>
      </c>
      <c r="C222" s="104">
        <f>IF(A222=Summary!$B$9,Summary!$F$9,0)</f>
        <v>0</v>
      </c>
      <c r="D222" s="174">
        <f>VLOOKUP(A222,AAFTE!$A:$AA,3,0)</f>
        <v>872.74</v>
      </c>
      <c r="E222" s="24">
        <f>VLOOKUP($A222,'2021-22 Salary &amp; Benefits'!$A:$I,3,)</f>
        <v>1</v>
      </c>
      <c r="F222" s="24">
        <f>VLOOKUP($A222,'2021-22 Salary &amp; Benefits'!$A:$I,4,)</f>
        <v>1</v>
      </c>
      <c r="G222" s="39">
        <f>VLOOKUP(A222,'CEDARS District FRPL'!$A:$C,3,)</f>
        <v>0.40279999999999999</v>
      </c>
      <c r="H222" s="30">
        <f t="shared" si="45"/>
        <v>872.74</v>
      </c>
      <c r="I222" s="45">
        <f t="shared" si="46"/>
        <v>351.539672</v>
      </c>
      <c r="J222" s="29">
        <v>15</v>
      </c>
      <c r="K222" s="31">
        <f t="shared" si="47"/>
        <v>23.435978133333332</v>
      </c>
      <c r="L222" s="29">
        <v>2.3975</v>
      </c>
      <c r="M222" s="29">
        <v>36</v>
      </c>
      <c r="N222" s="32">
        <f t="shared" si="48"/>
        <v>2022.7592726879998</v>
      </c>
      <c r="O222" s="44">
        <f t="shared" si="49"/>
        <v>2.2475103029866665</v>
      </c>
      <c r="P222" s="25">
        <f>VLOOKUP(A222,'2021-22 Salary &amp; Benefits'!$A:$I,5,)</f>
        <v>67585</v>
      </c>
      <c r="Q222" s="25">
        <f>VLOOKUP(A222,'2021-22 Salary &amp; Benefits'!$A:$I,6,FALSE)</f>
        <v>68937</v>
      </c>
      <c r="R222" s="26">
        <f t="shared" si="50"/>
        <v>151897.98382735386</v>
      </c>
      <c r="S222" s="26">
        <f t="shared" si="51"/>
        <v>3038.6339296379592</v>
      </c>
      <c r="T222" s="26">
        <f>'2021-22 Salary &amp; Benefits'!G$6</f>
        <v>11848.32</v>
      </c>
      <c r="U222" s="28">
        <f>'2021-22 Salary &amp; Benefits'!H$6</f>
        <v>0.2271</v>
      </c>
      <c r="V222" s="28">
        <f>'2021-22 Salary &amp; Benefits'!I$6</f>
        <v>0.22070000000000001</v>
      </c>
      <c r="W222" s="26">
        <f t="shared" si="52"/>
        <v>61795.879908546136</v>
      </c>
      <c r="X222" s="26">
        <f t="shared" si="53"/>
        <v>2582.2769626165305</v>
      </c>
      <c r="Y222" s="26">
        <f t="shared" si="54"/>
        <v>569.90852564946829</v>
      </c>
      <c r="Z222" s="26">
        <f t="shared" si="55"/>
        <v>3152.1854882659986</v>
      </c>
      <c r="AA222" s="26">
        <f t="shared" si="56"/>
        <v>219884.68315380396</v>
      </c>
    </row>
    <row r="223" spans="1:27">
      <c r="A223" s="165" t="s">
        <v>2604</v>
      </c>
      <c r="B223" s="3" t="s">
        <v>3328</v>
      </c>
      <c r="C223" s="104">
        <f>IF(A223=Summary!$B$9,Summary!$F$9,0)</f>
        <v>0</v>
      </c>
      <c r="D223" s="174">
        <f>VLOOKUP(A223,AAFTE!$A:$AA,3,0)</f>
        <v>163.30000000000001</v>
      </c>
      <c r="E223" s="24">
        <f>VLOOKUP($A223,'2021-22 Salary &amp; Benefits'!$A:$I,3,)</f>
        <v>1.18</v>
      </c>
      <c r="F223" s="24">
        <f>VLOOKUP($A223,'2021-22 Salary &amp; Benefits'!$A:$I,4,)</f>
        <v>1.18</v>
      </c>
      <c r="G223" s="39">
        <f>VLOOKUP(A223,'CEDARS District FRPL'!$A:$C,3,)</f>
        <v>0.82499999999999996</v>
      </c>
      <c r="H223" s="30">
        <f t="shared" si="45"/>
        <v>163.30000000000001</v>
      </c>
      <c r="I223" s="45">
        <f t="shared" si="46"/>
        <v>134.7225</v>
      </c>
      <c r="J223" s="29">
        <v>15</v>
      </c>
      <c r="K223" s="31">
        <f t="shared" si="47"/>
        <v>8.9815000000000005</v>
      </c>
      <c r="L223" s="29">
        <v>2.3975</v>
      </c>
      <c r="M223" s="29">
        <v>36</v>
      </c>
      <c r="N223" s="32">
        <f t="shared" si="48"/>
        <v>775.19326500000011</v>
      </c>
      <c r="O223" s="44">
        <f t="shared" si="49"/>
        <v>0.86132585000000017</v>
      </c>
      <c r="P223" s="25">
        <f>VLOOKUP(A223,'2021-22 Salary &amp; Benefits'!$A:$I,5,)</f>
        <v>67585</v>
      </c>
      <c r="Q223" s="25">
        <f>VLOOKUP(A223,'2021-22 Salary &amp; Benefits'!$A:$I,6,FALSE)</f>
        <v>68937</v>
      </c>
      <c r="R223" s="26">
        <f t="shared" si="50"/>
        <v>68690.994935255017</v>
      </c>
      <c r="S223" s="26">
        <f t="shared" si="51"/>
        <v>1374.124808055989</v>
      </c>
      <c r="T223" s="26">
        <f>'2021-22 Salary &amp; Benefits'!G$6</f>
        <v>11848.32</v>
      </c>
      <c r="U223" s="28">
        <f>'2021-22 Salary &amp; Benefits'!H$6</f>
        <v>0.2271</v>
      </c>
      <c r="V223" s="28">
        <f>'2021-22 Salary &amp; Benefits'!I$6</f>
        <v>0.22070000000000001</v>
      </c>
      <c r="W223" s="26">
        <f t="shared" si="52"/>
        <v>26108.258590006371</v>
      </c>
      <c r="X223" s="26">
        <f t="shared" si="53"/>
        <v>1167.7519957218501</v>
      </c>
      <c r="Y223" s="26">
        <f t="shared" si="54"/>
        <v>257.72286545581233</v>
      </c>
      <c r="Z223" s="26">
        <f t="shared" si="55"/>
        <v>1425.4748611776624</v>
      </c>
      <c r="AA223" s="26">
        <f t="shared" si="56"/>
        <v>97598.853194495037</v>
      </c>
    </row>
    <row r="224" spans="1:27">
      <c r="A224" s="165" t="s">
        <v>2441</v>
      </c>
      <c r="B224" s="3" t="s">
        <v>1273</v>
      </c>
      <c r="C224" s="104">
        <f>IF(A224=Summary!$B$9,Summary!$F$9,0)</f>
        <v>0</v>
      </c>
      <c r="D224" s="174">
        <f>VLOOKUP(A224,AAFTE!$A:$AA,3,0)</f>
        <v>533.12</v>
      </c>
      <c r="E224" s="24">
        <f>VLOOKUP($A224,'2021-22 Salary &amp; Benefits'!$A:$I,3,)</f>
        <v>1</v>
      </c>
      <c r="F224" s="24">
        <f>VLOOKUP($A224,'2021-22 Salary &amp; Benefits'!$A:$I,4,)</f>
        <v>1</v>
      </c>
      <c r="G224" s="39">
        <f>VLOOKUP(A224,'CEDARS District FRPL'!$A:$C,3,)</f>
        <v>0.61150000000000004</v>
      </c>
      <c r="H224" s="30">
        <f t="shared" si="45"/>
        <v>533.12</v>
      </c>
      <c r="I224" s="45">
        <f t="shared" si="46"/>
        <v>326.00288</v>
      </c>
      <c r="J224" s="29">
        <v>15</v>
      </c>
      <c r="K224" s="31">
        <f t="shared" si="47"/>
        <v>21.733525333333333</v>
      </c>
      <c r="L224" s="29">
        <v>2.3975</v>
      </c>
      <c r="M224" s="29">
        <v>36</v>
      </c>
      <c r="N224" s="32">
        <f t="shared" si="48"/>
        <v>1875.8205715199999</v>
      </c>
      <c r="O224" s="44">
        <f t="shared" si="49"/>
        <v>2.0842450794666667</v>
      </c>
      <c r="P224" s="25">
        <f>VLOOKUP(A224,'2021-22 Salary &amp; Benefits'!$A:$I,5,)</f>
        <v>67585</v>
      </c>
      <c r="Q224" s="25">
        <f>VLOOKUP(A224,'2021-22 Salary &amp; Benefits'!$A:$I,6,FALSE)</f>
        <v>68937</v>
      </c>
      <c r="R224" s="26">
        <f t="shared" si="50"/>
        <v>140863.70369575467</v>
      </c>
      <c r="S224" s="26">
        <f t="shared" si="51"/>
        <v>2817.8993474389426</v>
      </c>
      <c r="T224" s="26">
        <f>'2021-22 Salary &amp; Benefits'!G$6</f>
        <v>11848.32</v>
      </c>
      <c r="U224" s="28">
        <f>'2021-22 Salary &amp; Benefits'!H$6</f>
        <v>0.2271</v>
      </c>
      <c r="V224" s="28">
        <f>'2021-22 Salary &amp; Benefits'!I$6</f>
        <v>0.22070000000000001</v>
      </c>
      <c r="W224" s="26">
        <f t="shared" si="52"/>
        <v>57306.860155232156</v>
      </c>
      <c r="X224" s="26">
        <f t="shared" si="53"/>
        <v>2394.693384053227</v>
      </c>
      <c r="Y224" s="26">
        <f t="shared" si="54"/>
        <v>528.50882986054717</v>
      </c>
      <c r="Z224" s="26">
        <f t="shared" si="55"/>
        <v>2923.2022139137744</v>
      </c>
      <c r="AA224" s="26">
        <f t="shared" si="56"/>
        <v>203911.66541233956</v>
      </c>
    </row>
    <row r="225" spans="1:27">
      <c r="A225" s="165" t="s">
        <v>2418</v>
      </c>
      <c r="B225" s="3" t="s">
        <v>1189</v>
      </c>
      <c r="C225" s="104">
        <f>IF(A225=Summary!$B$9,Summary!$F$9,0)</f>
        <v>0</v>
      </c>
      <c r="D225" s="174">
        <f>VLOOKUP(A225,AAFTE!$A:$AA,3,0)</f>
        <v>682.32</v>
      </c>
      <c r="E225" s="24">
        <f>VLOOKUP($A225,'2021-22 Salary &amp; Benefits'!$A:$I,3,)</f>
        <v>1</v>
      </c>
      <c r="F225" s="24">
        <f>VLOOKUP($A225,'2021-22 Salary &amp; Benefits'!$A:$I,4,)</f>
        <v>1</v>
      </c>
      <c r="G225" s="39">
        <f>VLOOKUP(A225,'CEDARS District FRPL'!$A:$C,3,)</f>
        <v>0.3861</v>
      </c>
      <c r="H225" s="30">
        <f t="shared" si="45"/>
        <v>682.32</v>
      </c>
      <c r="I225" s="45">
        <f t="shared" si="46"/>
        <v>263.44375200000002</v>
      </c>
      <c r="J225" s="29">
        <v>15</v>
      </c>
      <c r="K225" s="31">
        <f t="shared" si="47"/>
        <v>17.5629168</v>
      </c>
      <c r="L225" s="29">
        <v>2.3975</v>
      </c>
      <c r="M225" s="29">
        <v>36</v>
      </c>
      <c r="N225" s="32">
        <f t="shared" si="48"/>
        <v>1515.8553490080001</v>
      </c>
      <c r="O225" s="44">
        <f t="shared" si="49"/>
        <v>1.6842837211200001</v>
      </c>
      <c r="P225" s="25">
        <f>VLOOKUP(A225,'2021-22 Salary &amp; Benefits'!$A:$I,5,)</f>
        <v>67585</v>
      </c>
      <c r="Q225" s="25">
        <f>VLOOKUP(A225,'2021-22 Salary &amp; Benefits'!$A:$I,6,FALSE)</f>
        <v>68937</v>
      </c>
      <c r="R225" s="26">
        <f t="shared" si="50"/>
        <v>113832.31529189521</v>
      </c>
      <c r="S225" s="26">
        <f t="shared" si="51"/>
        <v>2277.1515909542359</v>
      </c>
      <c r="T225" s="26">
        <f>'2021-22 Salary &amp; Benefits'!G$6</f>
        <v>11848.32</v>
      </c>
      <c r="U225" s="28">
        <f>'2021-22 Salary &amp; Benefits'!H$6</f>
        <v>0.2271</v>
      </c>
      <c r="V225" s="28">
        <f>'2021-22 Salary &amp; Benefits'!I$6</f>
        <v>0.22070000000000001</v>
      </c>
      <c r="W225" s="26">
        <f t="shared" si="52"/>
        <v>46309.818657533528</v>
      </c>
      <c r="X225" s="26">
        <f t="shared" si="53"/>
        <v>1935.157781380824</v>
      </c>
      <c r="Y225" s="26">
        <f t="shared" si="54"/>
        <v>427.08932235074786</v>
      </c>
      <c r="Z225" s="26">
        <f t="shared" si="55"/>
        <v>2362.2471037315718</v>
      </c>
      <c r="AA225" s="26">
        <f t="shared" si="56"/>
        <v>164781.53264411454</v>
      </c>
    </row>
    <row r="226" spans="1:27">
      <c r="A226" s="165" t="s">
        <v>2365</v>
      </c>
      <c r="B226" s="3" t="s">
        <v>739</v>
      </c>
      <c r="C226" s="104">
        <f>IF(A226=Summary!$B$9,Summary!$F$9,0)</f>
        <v>0</v>
      </c>
      <c r="D226" s="174">
        <f>VLOOKUP(A226,AAFTE!$A:$AA,3,0)</f>
        <v>14997.11</v>
      </c>
      <c r="E226" s="24">
        <f>VLOOKUP($A226,'2021-22 Salary &amp; Benefits'!$A:$I,3,)</f>
        <v>1.18</v>
      </c>
      <c r="F226" s="24">
        <f>VLOOKUP($A226,'2021-22 Salary &amp; Benefits'!$A:$I,4,)</f>
        <v>1.18</v>
      </c>
      <c r="G226" s="39">
        <f>VLOOKUP(A226,'CEDARS District FRPL'!$A:$C,3,)</f>
        <v>0.53410000000000002</v>
      </c>
      <c r="H226" s="30">
        <f t="shared" si="45"/>
        <v>14997.11</v>
      </c>
      <c r="I226" s="45">
        <f t="shared" si="46"/>
        <v>8009.9564510000009</v>
      </c>
      <c r="J226" s="29">
        <v>15</v>
      </c>
      <c r="K226" s="31">
        <f t="shared" si="47"/>
        <v>533.99709673333336</v>
      </c>
      <c r="L226" s="29">
        <v>2.3975</v>
      </c>
      <c r="M226" s="29">
        <v>36</v>
      </c>
      <c r="N226" s="32">
        <f t="shared" si="48"/>
        <v>46089.289419053996</v>
      </c>
      <c r="O226" s="44">
        <f t="shared" si="49"/>
        <v>51.210321576726663</v>
      </c>
      <c r="P226" s="25">
        <f>VLOOKUP(A226,'2021-22 Salary &amp; Benefits'!$A:$I,5,)</f>
        <v>67585</v>
      </c>
      <c r="Q226" s="25">
        <f>VLOOKUP(A226,'2021-22 Salary &amp; Benefits'!$A:$I,6,FALSE)</f>
        <v>68937</v>
      </c>
      <c r="R226" s="26">
        <f t="shared" si="50"/>
        <v>4084038.5088404245</v>
      </c>
      <c r="S226" s="26">
        <f t="shared" si="51"/>
        <v>81698.898630646057</v>
      </c>
      <c r="T226" s="26">
        <f>'2021-22 Salary &amp; Benefits'!G$6</f>
        <v>11848.32</v>
      </c>
      <c r="U226" s="28">
        <f>'2021-22 Salary &amp; Benefits'!H$6</f>
        <v>0.2271</v>
      </c>
      <c r="V226" s="28">
        <f>'2021-22 Salary &amp; Benefits'!I$6</f>
        <v>0.22070000000000001</v>
      </c>
      <c r="W226" s="26">
        <f t="shared" si="52"/>
        <v>1552272.3696294059</v>
      </c>
      <c r="X226" s="26">
        <f t="shared" si="53"/>
        <v>69428.956791184508</v>
      </c>
      <c r="Y226" s="26">
        <f t="shared" si="54"/>
        <v>15322.970763814421</v>
      </c>
      <c r="Z226" s="26">
        <f t="shared" si="55"/>
        <v>84751.927554998925</v>
      </c>
      <c r="AA226" s="26">
        <f t="shared" si="56"/>
        <v>5802761.704655475</v>
      </c>
    </row>
    <row r="227" spans="1:27">
      <c r="A227" s="165" t="s">
        <v>2322</v>
      </c>
      <c r="B227" s="3" t="s">
        <v>370</v>
      </c>
      <c r="C227" s="104">
        <f>IF(A227=Summary!$B$9,Summary!$F$9,0)</f>
        <v>0</v>
      </c>
      <c r="D227" s="174">
        <f>VLOOKUP(A227,AAFTE!$A:$AA,3,0)</f>
        <v>372.26</v>
      </c>
      <c r="E227" s="24">
        <f>VLOOKUP($A227,'2021-22 Salary &amp; Benefits'!$A:$I,3,)</f>
        <v>1</v>
      </c>
      <c r="F227" s="24">
        <f>VLOOKUP($A227,'2021-22 Salary &amp; Benefits'!$A:$I,4,)</f>
        <v>1.04</v>
      </c>
      <c r="G227" s="39">
        <f>VLOOKUP(A227,'CEDARS District FRPL'!$A:$C,3,)</f>
        <v>0.56689999999999996</v>
      </c>
      <c r="H227" s="30">
        <f t="shared" si="45"/>
        <v>372.26</v>
      </c>
      <c r="I227" s="45">
        <f t="shared" si="46"/>
        <v>211.03419399999999</v>
      </c>
      <c r="J227" s="29">
        <v>15</v>
      </c>
      <c r="K227" s="31">
        <f t="shared" si="47"/>
        <v>14.068946266666666</v>
      </c>
      <c r="L227" s="29">
        <v>2.3975</v>
      </c>
      <c r="M227" s="29">
        <v>36</v>
      </c>
      <c r="N227" s="32">
        <f t="shared" si="48"/>
        <v>1214.2907522759999</v>
      </c>
      <c r="O227" s="44">
        <f t="shared" si="49"/>
        <v>1.3492119469733332</v>
      </c>
      <c r="P227" s="25">
        <f>VLOOKUP(A227,'2021-22 Salary &amp; Benefits'!$A:$I,5,)</f>
        <v>67585</v>
      </c>
      <c r="Q227" s="25">
        <f>VLOOKUP(A227,'2021-22 Salary &amp; Benefits'!$A:$I,6,FALSE)</f>
        <v>68937</v>
      </c>
      <c r="R227" s="26">
        <f t="shared" si="50"/>
        <v>91186.489436192729</v>
      </c>
      <c r="S227" s="26">
        <f t="shared" si="51"/>
        <v>5544.5595118479687</v>
      </c>
      <c r="T227" s="26">
        <f>'2021-22 Salary &amp; Benefits'!G$6</f>
        <v>11848.32</v>
      </c>
      <c r="U227" s="28">
        <f>'2021-22 Salary &amp; Benefits'!H$6</f>
        <v>0.2271</v>
      </c>
      <c r="V227" s="28">
        <f>'2021-22 Salary &amp; Benefits'!I$6</f>
        <v>0.22070000000000001</v>
      </c>
      <c r="W227" s="26">
        <f t="shared" si="52"/>
        <v>37918.030930787296</v>
      </c>
      <c r="X227" s="26">
        <f t="shared" si="53"/>
        <v>1612.1841491340115</v>
      </c>
      <c r="Y227" s="26">
        <f t="shared" si="54"/>
        <v>355.80904171387635</v>
      </c>
      <c r="Z227" s="26">
        <f t="shared" si="55"/>
        <v>1967.9931908478879</v>
      </c>
      <c r="AA227" s="26">
        <f t="shared" si="56"/>
        <v>136617.07306967588</v>
      </c>
    </row>
    <row r="228" spans="1:27">
      <c r="A228" s="165" t="s">
        <v>2280</v>
      </c>
      <c r="B228" s="3" t="s">
        <v>77</v>
      </c>
      <c r="C228" s="104">
        <f>IF(A228=Summary!$B$9,Summary!$F$9,0)</f>
        <v>0</v>
      </c>
      <c r="D228" s="174">
        <f>VLOOKUP(A228,AAFTE!$A:$AA,3,0)</f>
        <v>13126.55</v>
      </c>
      <c r="E228" s="24">
        <f>VLOOKUP($A228,'2021-22 Salary &amp; Benefits'!$A:$I,3,)</f>
        <v>1.04</v>
      </c>
      <c r="F228" s="24">
        <f>VLOOKUP($A228,'2021-22 Salary &amp; Benefits'!$A:$I,4,)</f>
        <v>1.04</v>
      </c>
      <c r="G228" s="39">
        <f>VLOOKUP(A228,'CEDARS District FRPL'!$A:$C,3,)</f>
        <v>0.3654</v>
      </c>
      <c r="H228" s="30">
        <f t="shared" si="45"/>
        <v>13126.55</v>
      </c>
      <c r="I228" s="45">
        <f t="shared" si="46"/>
        <v>4796.4413699999996</v>
      </c>
      <c r="J228" s="29">
        <v>15</v>
      </c>
      <c r="K228" s="31">
        <f t="shared" si="47"/>
        <v>319.76275799999996</v>
      </c>
      <c r="L228" s="29">
        <v>2.3975</v>
      </c>
      <c r="M228" s="29">
        <v>36</v>
      </c>
      <c r="N228" s="32">
        <f t="shared" si="48"/>
        <v>27598.723642979996</v>
      </c>
      <c r="O228" s="44">
        <f t="shared" si="49"/>
        <v>30.665248492199996</v>
      </c>
      <c r="P228" s="25">
        <f>VLOOKUP(A228,'2021-22 Salary &amp; Benefits'!$A:$I,5,)</f>
        <v>67585</v>
      </c>
      <c r="Q228" s="25">
        <f>VLOOKUP(A228,'2021-22 Salary &amp; Benefits'!$A:$I,6,FALSE)</f>
        <v>68937</v>
      </c>
      <c r="R228" s="26">
        <f t="shared" si="50"/>
        <v>2155411.2521191505</v>
      </c>
      <c r="S228" s="26">
        <f t="shared" si="51"/>
        <v>43117.792599912267</v>
      </c>
      <c r="T228" s="26">
        <f>'2021-22 Salary &amp; Benefits'!G$6</f>
        <v>11848.32</v>
      </c>
      <c r="U228" s="28">
        <f>'2021-22 Salary &amp; Benefits'!H$6</f>
        <v>0.2271</v>
      </c>
      <c r="V228" s="28">
        <f>'2021-22 Salary &amp; Benefits'!I$6</f>
        <v>0.22070000000000001</v>
      </c>
      <c r="W228" s="26">
        <f t="shared" si="52"/>
        <v>862341.66919816274</v>
      </c>
      <c r="X228" s="26">
        <f t="shared" si="53"/>
        <v>36642.150745317718</v>
      </c>
      <c r="Y228" s="26">
        <f t="shared" si="54"/>
        <v>8086.9226694916206</v>
      </c>
      <c r="Z228" s="26">
        <f t="shared" si="55"/>
        <v>44729.07341480934</v>
      </c>
      <c r="AA228" s="26">
        <f t="shared" si="56"/>
        <v>3105599.7873320351</v>
      </c>
    </row>
    <row r="229" spans="1:27">
      <c r="A229" s="165" t="s">
        <v>2302</v>
      </c>
      <c r="B229" s="3" t="s">
        <v>284</v>
      </c>
      <c r="C229" s="104">
        <f>IF(A229=Summary!$B$9,Summary!$F$9,0)</f>
        <v>0</v>
      </c>
      <c r="D229" s="174">
        <f>VLOOKUP(A229,AAFTE!$A:$AA,3,0)</f>
        <v>3285.06</v>
      </c>
      <c r="E229" s="24">
        <f>VLOOKUP($A229,'2021-22 Salary &amp; Benefits'!$A:$I,3,)</f>
        <v>1.06</v>
      </c>
      <c r="F229" s="24">
        <f>VLOOKUP($A229,'2021-22 Salary &amp; Benefits'!$A:$I,4,)</f>
        <v>1.06</v>
      </c>
      <c r="G229" s="39">
        <f>VLOOKUP(A229,'CEDARS District FRPL'!$A:$C,3,)</f>
        <v>0.21959999999999999</v>
      </c>
      <c r="H229" s="30">
        <f t="shared" si="45"/>
        <v>3285.06</v>
      </c>
      <c r="I229" s="45">
        <f t="shared" si="46"/>
        <v>721.3991759999999</v>
      </c>
      <c r="J229" s="29">
        <v>15</v>
      </c>
      <c r="K229" s="31">
        <f t="shared" si="47"/>
        <v>48.093278399999996</v>
      </c>
      <c r="L229" s="29">
        <v>2.3975</v>
      </c>
      <c r="M229" s="29">
        <v>36</v>
      </c>
      <c r="N229" s="32">
        <f t="shared" si="48"/>
        <v>4150.9308587039995</v>
      </c>
      <c r="O229" s="44">
        <f t="shared" si="49"/>
        <v>4.6121453985599992</v>
      </c>
      <c r="P229" s="25">
        <f>VLOOKUP(A229,'2021-22 Salary &amp; Benefits'!$A:$I,5,)</f>
        <v>67585</v>
      </c>
      <c r="Q229" s="25">
        <f>VLOOKUP(A229,'2021-22 Salary &amp; Benefits'!$A:$I,6,FALSE)</f>
        <v>68937</v>
      </c>
      <c r="R229" s="26">
        <f t="shared" si="50"/>
        <v>330414.55756737822</v>
      </c>
      <c r="S229" s="26">
        <f t="shared" si="51"/>
        <v>6609.7578135842923</v>
      </c>
      <c r="T229" s="26">
        <f>'2021-22 Salary &amp; Benefits'!G$6</f>
        <v>11848.32</v>
      </c>
      <c r="U229" s="28">
        <f>'2021-22 Salary &amp; Benefits'!H$6</f>
        <v>0.2271</v>
      </c>
      <c r="V229" s="28">
        <f>'2021-22 Salary &amp; Benefits'!I$6</f>
        <v>0.22070000000000001</v>
      </c>
      <c r="W229" s="26">
        <f t="shared" si="52"/>
        <v>131142.09414167603</v>
      </c>
      <c r="X229" s="26">
        <f t="shared" si="53"/>
        <v>5617.0719230160421</v>
      </c>
      <c r="Y229" s="26">
        <f t="shared" si="54"/>
        <v>1239.6877734096406</v>
      </c>
      <c r="Z229" s="26">
        <f t="shared" si="55"/>
        <v>6856.7596964256827</v>
      </c>
      <c r="AA229" s="26">
        <f t="shared" si="56"/>
        <v>475023.16921906424</v>
      </c>
    </row>
    <row r="230" spans="1:27">
      <c r="A230" s="165" t="s">
        <v>2272</v>
      </c>
      <c r="B230" s="3" t="s">
        <v>16</v>
      </c>
      <c r="C230" s="104">
        <f>IF(A230=Summary!$B$9,Summary!$F$9,0)</f>
        <v>0</v>
      </c>
      <c r="D230" s="174">
        <f>VLOOKUP(A230,AAFTE!$A:$AA,3,0)</f>
        <v>325.16000000000003</v>
      </c>
      <c r="E230" s="24">
        <f>VLOOKUP($A230,'2021-22 Salary &amp; Benefits'!$A:$I,3,)</f>
        <v>1</v>
      </c>
      <c r="F230" s="24">
        <f>VLOOKUP($A230,'2021-22 Salary &amp; Benefits'!$A:$I,4,)</f>
        <v>1.04</v>
      </c>
      <c r="G230" s="39">
        <f>VLOOKUP(A230,'CEDARS District FRPL'!$A:$C,3,)</f>
        <v>0.48770000000000002</v>
      </c>
      <c r="H230" s="30">
        <f t="shared" si="45"/>
        <v>325.16000000000003</v>
      </c>
      <c r="I230" s="45">
        <f t="shared" si="46"/>
        <v>158.58053200000003</v>
      </c>
      <c r="J230" s="29">
        <v>15</v>
      </c>
      <c r="K230" s="31">
        <f t="shared" si="47"/>
        <v>10.572035466666669</v>
      </c>
      <c r="L230" s="29">
        <v>2.3975</v>
      </c>
      <c r="M230" s="29">
        <v>36</v>
      </c>
      <c r="N230" s="32">
        <f t="shared" si="48"/>
        <v>912.47238112800017</v>
      </c>
      <c r="O230" s="44">
        <f t="shared" si="49"/>
        <v>1.0138582012533335</v>
      </c>
      <c r="P230" s="25">
        <f>VLOOKUP(A230,'2021-22 Salary &amp; Benefits'!$A:$I,5,)</f>
        <v>67585</v>
      </c>
      <c r="Q230" s="25">
        <f>VLOOKUP(A230,'2021-22 Salary &amp; Benefits'!$A:$I,6,FALSE)</f>
        <v>68937</v>
      </c>
      <c r="R230" s="26">
        <f t="shared" si="50"/>
        <v>68521.606531706537</v>
      </c>
      <c r="S230" s="26">
        <f t="shared" si="51"/>
        <v>4166.4300008865539</v>
      </c>
      <c r="T230" s="26">
        <f>'2021-22 Salary &amp; Benefits'!G$6</f>
        <v>11848.32</v>
      </c>
      <c r="U230" s="28">
        <f>'2021-22 Salary &amp; Benefits'!H$6</f>
        <v>0.2271</v>
      </c>
      <c r="V230" s="28">
        <f>'2021-22 Salary &amp; Benefits'!I$6</f>
        <v>0.22070000000000001</v>
      </c>
      <c r="W230" s="26">
        <f t="shared" si="52"/>
        <v>28493.304347620113</v>
      </c>
      <c r="X230" s="26">
        <f t="shared" si="53"/>
        <v>1211.4672755432182</v>
      </c>
      <c r="Y230" s="26">
        <f t="shared" si="54"/>
        <v>267.37082771238829</v>
      </c>
      <c r="Z230" s="26">
        <f t="shared" si="55"/>
        <v>1478.8381032556065</v>
      </c>
      <c r="AA230" s="26">
        <f t="shared" si="56"/>
        <v>102660.17898346881</v>
      </c>
    </row>
    <row r="231" spans="1:27">
      <c r="A231" s="165" t="s">
        <v>2510</v>
      </c>
      <c r="B231" s="3" t="s">
        <v>1922</v>
      </c>
      <c r="C231" s="104">
        <f>IF(A231=Summary!$B$9,Summary!$F$9,0)</f>
        <v>0</v>
      </c>
      <c r="D231" s="174">
        <f>VLOOKUP(A231,AAFTE!$A:$AA,3,0)</f>
        <v>1390.7</v>
      </c>
      <c r="E231" s="24">
        <f>VLOOKUP($A231,'2021-22 Salary &amp; Benefits'!$A:$I,3,)</f>
        <v>1</v>
      </c>
      <c r="F231" s="24">
        <f>VLOOKUP($A231,'2021-22 Salary &amp; Benefits'!$A:$I,4,)</f>
        <v>1</v>
      </c>
      <c r="G231" s="39">
        <f>VLOOKUP(A231,'CEDARS District FRPL'!$A:$C,3,)</f>
        <v>0.44669999999999999</v>
      </c>
      <c r="H231" s="30">
        <f t="shared" si="45"/>
        <v>1390.7</v>
      </c>
      <c r="I231" s="45">
        <f t="shared" si="46"/>
        <v>621.22568999999999</v>
      </c>
      <c r="J231" s="29">
        <v>15</v>
      </c>
      <c r="K231" s="31">
        <f t="shared" si="47"/>
        <v>41.415045999999997</v>
      </c>
      <c r="L231" s="29">
        <v>2.3975</v>
      </c>
      <c r="M231" s="29">
        <v>36</v>
      </c>
      <c r="N231" s="32">
        <f t="shared" si="48"/>
        <v>3574.5326202599995</v>
      </c>
      <c r="O231" s="44">
        <f t="shared" si="49"/>
        <v>3.9717029113999995</v>
      </c>
      <c r="P231" s="25">
        <f>VLOOKUP(A231,'2021-22 Salary &amp; Benefits'!$A:$I,5,)</f>
        <v>67585</v>
      </c>
      <c r="Q231" s="25">
        <f>VLOOKUP(A231,'2021-22 Salary &amp; Benefits'!$A:$I,6,FALSE)</f>
        <v>68937</v>
      </c>
      <c r="R231" s="26">
        <f t="shared" si="50"/>
        <v>268427.541266969</v>
      </c>
      <c r="S231" s="26">
        <f t="shared" si="51"/>
        <v>5369.7423362127738</v>
      </c>
      <c r="T231" s="26">
        <f>'2021-22 Salary &amp; Benefits'!G$6</f>
        <v>11848.32</v>
      </c>
      <c r="U231" s="28">
        <f>'2021-22 Salary &amp; Benefits'!H$6</f>
        <v>0.2271</v>
      </c>
      <c r="V231" s="28">
        <f>'2021-22 Salary &amp; Benefits'!I$6</f>
        <v>0.22070000000000001</v>
      </c>
      <c r="W231" s="26">
        <f t="shared" si="52"/>
        <v>109203.00379452965</v>
      </c>
      <c r="X231" s="26">
        <f t="shared" si="53"/>
        <v>4563.2880600530298</v>
      </c>
      <c r="Y231" s="26">
        <f t="shared" si="54"/>
        <v>1007.1176748537036</v>
      </c>
      <c r="Z231" s="26">
        <f t="shared" si="55"/>
        <v>5570.4057349067334</v>
      </c>
      <c r="AA231" s="26">
        <f t="shared" si="56"/>
        <v>388570.69313261815</v>
      </c>
    </row>
    <row r="232" spans="1:27">
      <c r="A232" s="165" t="s">
        <v>2369</v>
      </c>
      <c r="B232" s="3" t="s">
        <v>801</v>
      </c>
      <c r="C232" s="104">
        <f>IF(A232=Summary!$B$9,Summary!$F$9,0)</f>
        <v>0</v>
      </c>
      <c r="D232" s="174">
        <f>VLOOKUP(A232,AAFTE!$A:$AA,3,0)</f>
        <v>3041</v>
      </c>
      <c r="E232" s="24">
        <f>VLOOKUP($A232,'2021-22 Salary &amp; Benefits'!$A:$I,3,)</f>
        <v>1.18</v>
      </c>
      <c r="F232" s="24">
        <f>VLOOKUP($A232,'2021-22 Salary &amp; Benefits'!$A:$I,4,)</f>
        <v>1.18</v>
      </c>
      <c r="G232" s="39">
        <f>VLOOKUP(A232,'CEDARS District FRPL'!$A:$C,3,)</f>
        <v>0.12859999999999999</v>
      </c>
      <c r="H232" s="30">
        <f t="shared" si="45"/>
        <v>3041</v>
      </c>
      <c r="I232" s="45">
        <f t="shared" si="46"/>
        <v>391.07259999999997</v>
      </c>
      <c r="J232" s="29">
        <v>15</v>
      </c>
      <c r="K232" s="31">
        <f t="shared" si="47"/>
        <v>26.071506666666664</v>
      </c>
      <c r="L232" s="29">
        <v>2.3975</v>
      </c>
      <c r="M232" s="29">
        <v>36</v>
      </c>
      <c r="N232" s="32">
        <f t="shared" si="48"/>
        <v>2250.2317404</v>
      </c>
      <c r="O232" s="44">
        <f t="shared" si="49"/>
        <v>2.5002574893333334</v>
      </c>
      <c r="P232" s="25">
        <f>VLOOKUP(A232,'2021-22 Salary &amp; Benefits'!$A:$I,5,)</f>
        <v>67585</v>
      </c>
      <c r="Q232" s="25">
        <f>VLOOKUP(A232,'2021-22 Salary &amp; Benefits'!$A:$I,6,FALSE)</f>
        <v>68937</v>
      </c>
      <c r="R232" s="26">
        <f t="shared" si="50"/>
        <v>199396.28485158013</v>
      </c>
      <c r="S232" s="26">
        <f t="shared" si="51"/>
        <v>3988.8107881828037</v>
      </c>
      <c r="T232" s="26">
        <f>'2021-22 Salary &amp; Benefits'!G$6</f>
        <v>11848.32</v>
      </c>
      <c r="U232" s="28">
        <f>'2021-22 Salary &amp; Benefits'!H$6</f>
        <v>0.2271</v>
      </c>
      <c r="V232" s="28">
        <f>'2021-22 Salary &amp; Benefits'!I$6</f>
        <v>0.22070000000000001</v>
      </c>
      <c r="W232" s="26">
        <f t="shared" si="52"/>
        <v>75787.077646763704</v>
      </c>
      <c r="X232" s="26">
        <f t="shared" si="53"/>
        <v>3389.7515939960485</v>
      </c>
      <c r="Y232" s="26">
        <f t="shared" si="54"/>
        <v>748.11817679492799</v>
      </c>
      <c r="Z232" s="26">
        <f t="shared" si="55"/>
        <v>4137.8697707909769</v>
      </c>
      <c r="AA232" s="26">
        <f t="shared" si="56"/>
        <v>283310.04305731755</v>
      </c>
    </row>
    <row r="233" spans="1:27">
      <c r="A233" s="165" t="s">
        <v>2532</v>
      </c>
      <c r="B233" s="3" t="s">
        <v>2034</v>
      </c>
      <c r="C233" s="104">
        <f>IF(A233=Summary!$B$9,Summary!$F$9,0)</f>
        <v>0</v>
      </c>
      <c r="D233" s="174">
        <f>VLOOKUP(A233,AAFTE!$A:$AA,3,0)</f>
        <v>2125.61</v>
      </c>
      <c r="E233" s="24">
        <f>VLOOKUP($A233,'2021-22 Salary &amp; Benefits'!$A:$I,3,)</f>
        <v>1</v>
      </c>
      <c r="F233" s="24">
        <f>VLOOKUP($A233,'2021-22 Salary &amp; Benefits'!$A:$I,4,)</f>
        <v>1</v>
      </c>
      <c r="G233" s="39">
        <f>VLOOKUP(A233,'CEDARS District FRPL'!$A:$C,3,)</f>
        <v>0.4929</v>
      </c>
      <c r="H233" s="30">
        <f t="shared" si="45"/>
        <v>2125.61</v>
      </c>
      <c r="I233" s="45">
        <f t="shared" si="46"/>
        <v>1047.7131690000001</v>
      </c>
      <c r="J233" s="29">
        <v>15</v>
      </c>
      <c r="K233" s="31">
        <f t="shared" si="47"/>
        <v>69.847544600000006</v>
      </c>
      <c r="L233" s="29">
        <v>2.3975</v>
      </c>
      <c r="M233" s="29">
        <v>36</v>
      </c>
      <c r="N233" s="32">
        <f t="shared" si="48"/>
        <v>6028.5415744260008</v>
      </c>
      <c r="O233" s="44">
        <f t="shared" si="49"/>
        <v>6.6983795271400011</v>
      </c>
      <c r="P233" s="25">
        <f>VLOOKUP(A233,'2021-22 Salary &amp; Benefits'!$A:$I,5,)</f>
        <v>67585</v>
      </c>
      <c r="Q233" s="25">
        <f>VLOOKUP(A233,'2021-22 Salary &amp; Benefits'!$A:$I,6,FALSE)</f>
        <v>68937</v>
      </c>
      <c r="R233" s="26">
        <f t="shared" si="50"/>
        <v>452709.98034175695</v>
      </c>
      <c r="S233" s="26">
        <f t="shared" si="51"/>
        <v>9056.2091206933255</v>
      </c>
      <c r="T233" s="26">
        <f>'2021-22 Salary &amp; Benefits'!G$6</f>
        <v>11848.32</v>
      </c>
      <c r="U233" s="28">
        <f>'2021-22 Salary &amp; Benefits'!H$6</f>
        <v>0.2271</v>
      </c>
      <c r="V233" s="28">
        <f>'2021-22 Salary &amp; Benefits'!I$6</f>
        <v>0.22070000000000001</v>
      </c>
      <c r="W233" s="26">
        <f t="shared" si="52"/>
        <v>184173.68600755342</v>
      </c>
      <c r="X233" s="26">
        <f t="shared" si="53"/>
        <v>7696.1031577075046</v>
      </c>
      <c r="Y233" s="26">
        <f t="shared" si="54"/>
        <v>1698.5299669060464</v>
      </c>
      <c r="Z233" s="26">
        <f t="shared" si="55"/>
        <v>9394.6331246135505</v>
      </c>
      <c r="AA233" s="26">
        <f t="shared" si="56"/>
        <v>655334.50859461736</v>
      </c>
    </row>
    <row r="234" spans="1:27">
      <c r="A234" s="165" t="s">
        <v>2400</v>
      </c>
      <c r="B234" s="3" t="s">
        <v>1123</v>
      </c>
      <c r="C234" s="104">
        <f>IF(A234=Summary!$B$9,Summary!$F$9,0)</f>
        <v>0</v>
      </c>
      <c r="D234" s="174">
        <f>VLOOKUP(A234,AAFTE!$A:$AA,3,0)</f>
        <v>37.299999999999997</v>
      </c>
      <c r="E234" s="24">
        <f>VLOOKUP($A234,'2021-22 Salary &amp; Benefits'!$A:$I,3,)</f>
        <v>1</v>
      </c>
      <c r="F234" s="24">
        <f>VLOOKUP($A234,'2021-22 Salary &amp; Benefits'!$A:$I,4,)</f>
        <v>1</v>
      </c>
      <c r="G234" s="39">
        <f>VLOOKUP(A234,'CEDARS District FRPL'!$A:$C,3,)</f>
        <v>0</v>
      </c>
      <c r="H234" s="30">
        <f t="shared" si="45"/>
        <v>37.299999999999997</v>
      </c>
      <c r="I234" s="45">
        <f t="shared" si="46"/>
        <v>0</v>
      </c>
      <c r="J234" s="29">
        <v>15</v>
      </c>
      <c r="K234" s="31">
        <f t="shared" si="47"/>
        <v>0</v>
      </c>
      <c r="L234" s="29">
        <v>2.3975</v>
      </c>
      <c r="M234" s="29">
        <v>36</v>
      </c>
      <c r="N234" s="32">
        <f t="shared" si="48"/>
        <v>0</v>
      </c>
      <c r="O234" s="44">
        <f t="shared" si="49"/>
        <v>0</v>
      </c>
      <c r="P234" s="25">
        <f>VLOOKUP(A234,'2021-22 Salary &amp; Benefits'!$A:$I,5,)</f>
        <v>67585</v>
      </c>
      <c r="Q234" s="25">
        <f>VLOOKUP(A234,'2021-22 Salary &amp; Benefits'!$A:$I,6,FALSE)</f>
        <v>68937</v>
      </c>
      <c r="R234" s="26">
        <f t="shared" si="50"/>
        <v>0</v>
      </c>
      <c r="S234" s="26">
        <f t="shared" si="51"/>
        <v>0</v>
      </c>
      <c r="T234" s="26">
        <f>'2021-22 Salary &amp; Benefits'!G$6</f>
        <v>11848.32</v>
      </c>
      <c r="U234" s="28">
        <f>'2021-22 Salary &amp; Benefits'!H$6</f>
        <v>0.2271</v>
      </c>
      <c r="V234" s="28">
        <f>'2021-22 Salary &amp; Benefits'!I$6</f>
        <v>0.22070000000000001</v>
      </c>
      <c r="W234" s="26">
        <f t="shared" si="52"/>
        <v>0</v>
      </c>
      <c r="X234" s="26">
        <f t="shared" si="53"/>
        <v>0</v>
      </c>
      <c r="Y234" s="26">
        <f t="shared" si="54"/>
        <v>0</v>
      </c>
      <c r="Z234" s="26">
        <f t="shared" si="55"/>
        <v>0</v>
      </c>
      <c r="AA234" s="26">
        <f t="shared" si="56"/>
        <v>0</v>
      </c>
    </row>
    <row r="235" spans="1:27">
      <c r="A235" s="165" t="s">
        <v>2561</v>
      </c>
      <c r="B235" s="3" t="s">
        <v>2166</v>
      </c>
      <c r="C235" s="104">
        <f>IF(A235=Summary!$B$9,Summary!$F$9,0)</f>
        <v>0</v>
      </c>
      <c r="D235" s="174">
        <f>VLOOKUP(A235,AAFTE!$A:$AA,3,0)</f>
        <v>169.09</v>
      </c>
      <c r="E235" s="24">
        <f>VLOOKUP($A235,'2021-22 Salary &amp; Benefits'!$A:$I,3,)</f>
        <v>1</v>
      </c>
      <c r="F235" s="24">
        <f>VLOOKUP($A235,'2021-22 Salary &amp; Benefits'!$A:$I,4,)</f>
        <v>1.04</v>
      </c>
      <c r="G235" s="39">
        <f>VLOOKUP(A235,'CEDARS District FRPL'!$A:$C,3,)</f>
        <v>0.63009999999999999</v>
      </c>
      <c r="H235" s="30">
        <f t="shared" si="45"/>
        <v>169.09</v>
      </c>
      <c r="I235" s="45">
        <f t="shared" si="46"/>
        <v>106.543609</v>
      </c>
      <c r="J235" s="29">
        <v>15</v>
      </c>
      <c r="K235" s="31">
        <f t="shared" si="47"/>
        <v>7.1029072666666666</v>
      </c>
      <c r="L235" s="29">
        <v>2.3975</v>
      </c>
      <c r="M235" s="29">
        <v>36</v>
      </c>
      <c r="N235" s="32">
        <f t="shared" si="48"/>
        <v>613.05192618600006</v>
      </c>
      <c r="O235" s="44">
        <f t="shared" si="49"/>
        <v>0.68116880687333337</v>
      </c>
      <c r="P235" s="25">
        <f>VLOOKUP(A235,'2021-22 Salary &amp; Benefits'!$A:$I,5,)</f>
        <v>67585</v>
      </c>
      <c r="Q235" s="25">
        <f>VLOOKUP(A235,'2021-22 Salary &amp; Benefits'!$A:$I,6,FALSE)</f>
        <v>68937</v>
      </c>
      <c r="R235" s="26">
        <f t="shared" si="50"/>
        <v>46036.793812534233</v>
      </c>
      <c r="S235" s="26">
        <f t="shared" si="51"/>
        <v>2799.2495884698219</v>
      </c>
      <c r="T235" s="26">
        <f>'2021-22 Salary &amp; Benefits'!G$6</f>
        <v>11848.32</v>
      </c>
      <c r="U235" s="28">
        <f>'2021-22 Salary &amp; Benefits'!H$6</f>
        <v>0.2271</v>
      </c>
      <c r="V235" s="28">
        <f>'2021-22 Salary &amp; Benefits'!I$6</f>
        <v>0.22070000000000001</v>
      </c>
      <c r="W235" s="26">
        <f t="shared" si="52"/>
        <v>19143.456256855265</v>
      </c>
      <c r="X235" s="26">
        <f t="shared" si="53"/>
        <v>813.93405668340085</v>
      </c>
      <c r="Y235" s="26">
        <f t="shared" si="54"/>
        <v>179.63524631002659</v>
      </c>
      <c r="Z235" s="26">
        <f t="shared" si="55"/>
        <v>993.56930299342741</v>
      </c>
      <c r="AA235" s="26">
        <f t="shared" si="56"/>
        <v>68973.068960852761</v>
      </c>
    </row>
    <row r="236" spans="1:27">
      <c r="A236" s="165" t="s">
        <v>2333</v>
      </c>
      <c r="B236" s="3" t="s">
        <v>434</v>
      </c>
      <c r="C236" s="104">
        <f>IF(A236=Summary!$B$9,Summary!$F$9,0)</f>
        <v>0</v>
      </c>
      <c r="D236" s="174">
        <f>VLOOKUP(A236,AAFTE!$A:$AA,3,0)</f>
        <v>1723.47</v>
      </c>
      <c r="E236" s="24">
        <f>VLOOKUP($A236,'2021-22 Salary &amp; Benefits'!$A:$I,3,)</f>
        <v>1</v>
      </c>
      <c r="F236" s="24">
        <f>VLOOKUP($A236,'2021-22 Salary &amp; Benefits'!$A:$I,4,)</f>
        <v>1</v>
      </c>
      <c r="G236" s="39">
        <f>VLOOKUP(A236,'CEDARS District FRPL'!$A:$C,3,)</f>
        <v>0.74299999999999999</v>
      </c>
      <c r="H236" s="30">
        <f t="shared" si="45"/>
        <v>1723.47</v>
      </c>
      <c r="I236" s="45">
        <f t="shared" si="46"/>
        <v>1280.5382099999999</v>
      </c>
      <c r="J236" s="29">
        <v>15</v>
      </c>
      <c r="K236" s="31">
        <f t="shared" si="47"/>
        <v>85.369213999999999</v>
      </c>
      <c r="L236" s="29">
        <v>2.3975</v>
      </c>
      <c r="M236" s="29">
        <v>36</v>
      </c>
      <c r="N236" s="32">
        <f t="shared" si="48"/>
        <v>7368.2168603399996</v>
      </c>
      <c r="O236" s="44">
        <f t="shared" si="49"/>
        <v>8.1869076225999997</v>
      </c>
      <c r="P236" s="25">
        <f>VLOOKUP(A236,'2021-22 Salary &amp; Benefits'!$A:$I,5,)</f>
        <v>67585</v>
      </c>
      <c r="Q236" s="25">
        <f>VLOOKUP(A236,'2021-22 Salary &amp; Benefits'!$A:$I,6,FALSE)</f>
        <v>68937</v>
      </c>
      <c r="R236" s="26">
        <f t="shared" si="50"/>
        <v>553312.15167342103</v>
      </c>
      <c r="S236" s="26">
        <f t="shared" si="51"/>
        <v>11068.699105755193</v>
      </c>
      <c r="T236" s="26">
        <f>'2021-22 Salary &amp; Benefits'!G$6</f>
        <v>11848.32</v>
      </c>
      <c r="U236" s="28">
        <f>'2021-22 Salary &amp; Benefits'!H$6</f>
        <v>0.2271</v>
      </c>
      <c r="V236" s="28">
        <f>'2021-22 Salary &amp; Benefits'!I$6</f>
        <v>0.22070000000000001</v>
      </c>
      <c r="W236" s="26">
        <f t="shared" si="52"/>
        <v>225101.15286067809</v>
      </c>
      <c r="X236" s="26">
        <f t="shared" si="53"/>
        <v>9406.3475129862709</v>
      </c>
      <c r="Y236" s="26">
        <f t="shared" si="54"/>
        <v>2075.9808961160702</v>
      </c>
      <c r="Z236" s="26">
        <f t="shared" si="55"/>
        <v>11482.328409102342</v>
      </c>
      <c r="AA236" s="26">
        <f t="shared" si="56"/>
        <v>800964.33204895665</v>
      </c>
    </row>
    <row r="237" spans="1:27">
      <c r="A237" s="165" t="s">
        <v>2470</v>
      </c>
      <c r="B237" s="3" t="s">
        <v>1545</v>
      </c>
      <c r="C237" s="104">
        <f>IF(A237=Summary!$B$9,Summary!$F$9,0)</f>
        <v>0</v>
      </c>
      <c r="D237" s="174">
        <f>VLOOKUP(A237,AAFTE!$A:$AA,3,0)</f>
        <v>753.78</v>
      </c>
      <c r="E237" s="24">
        <f>VLOOKUP($A237,'2021-22 Salary &amp; Benefits'!$A:$I,3,)</f>
        <v>1.1200000000000001</v>
      </c>
      <c r="F237" s="24">
        <f>VLOOKUP($A237,'2021-22 Salary &amp; Benefits'!$A:$I,4,)</f>
        <v>1.1200000000000001</v>
      </c>
      <c r="G237" s="39">
        <f>VLOOKUP(A237,'CEDARS District FRPL'!$A:$C,3,)</f>
        <v>0.33729999999999999</v>
      </c>
      <c r="H237" s="30">
        <f t="shared" si="45"/>
        <v>753.78</v>
      </c>
      <c r="I237" s="45">
        <f t="shared" si="46"/>
        <v>254.24999399999999</v>
      </c>
      <c r="J237" s="29">
        <v>15</v>
      </c>
      <c r="K237" s="31">
        <f t="shared" si="47"/>
        <v>16.949999599999998</v>
      </c>
      <c r="L237" s="29">
        <v>2.3975</v>
      </c>
      <c r="M237" s="29">
        <v>36</v>
      </c>
      <c r="N237" s="32">
        <f t="shared" si="48"/>
        <v>1462.9544654759998</v>
      </c>
      <c r="O237" s="44">
        <f t="shared" si="49"/>
        <v>1.6255049616399997</v>
      </c>
      <c r="P237" s="25">
        <f>VLOOKUP(A237,'2021-22 Salary &amp; Benefits'!$A:$I,5,)</f>
        <v>67585</v>
      </c>
      <c r="Q237" s="25">
        <f>VLOOKUP(A237,'2021-22 Salary &amp; Benefits'!$A:$I,6,FALSE)</f>
        <v>68937</v>
      </c>
      <c r="R237" s="26">
        <f t="shared" si="50"/>
        <v>123042.92317233213</v>
      </c>
      <c r="S237" s="26">
        <f t="shared" si="51"/>
        <v>2461.4046331137361</v>
      </c>
      <c r="T237" s="26">
        <f>'2021-22 Salary &amp; Benefits'!G$6</f>
        <v>11848.32</v>
      </c>
      <c r="U237" s="28">
        <f>'2021-22 Salary &amp; Benefits'!H$6</f>
        <v>0.2271</v>
      </c>
      <c r="V237" s="28">
        <f>'2021-22 Salary &amp; Benefits'!I$6</f>
        <v>0.22070000000000001</v>
      </c>
      <c r="W237" s="26">
        <f t="shared" si="52"/>
        <v>47745.782802063273</v>
      </c>
      <c r="X237" s="26">
        <f t="shared" si="53"/>
        <v>2091.7387967574309</v>
      </c>
      <c r="Y237" s="26">
        <f t="shared" si="54"/>
        <v>461.64675244436501</v>
      </c>
      <c r="Z237" s="26">
        <f t="shared" si="55"/>
        <v>2553.385549201796</v>
      </c>
      <c r="AA237" s="26">
        <f t="shared" si="56"/>
        <v>175803.49615671093</v>
      </c>
    </row>
    <row r="238" spans="1:27">
      <c r="A238" s="165" t="s">
        <v>2347</v>
      </c>
      <c r="B238" s="3" t="s">
        <v>506</v>
      </c>
      <c r="C238" s="104">
        <f>IF(A238=Summary!$B$9,Summary!$F$9,0)</f>
        <v>0</v>
      </c>
      <c r="D238" s="174">
        <f>VLOOKUP(A238,AAFTE!$A:$AA,3,0)</f>
        <v>50.3</v>
      </c>
      <c r="E238" s="24">
        <f>VLOOKUP($A238,'2021-22 Salary &amp; Benefits'!$A:$I,3,)</f>
        <v>1</v>
      </c>
      <c r="F238" s="24">
        <f>VLOOKUP($A238,'2021-22 Salary &amp; Benefits'!$A:$I,4,)</f>
        <v>1</v>
      </c>
      <c r="G238" s="39">
        <f>VLOOKUP(A238,'CEDARS District FRPL'!$A:$C,3,)</f>
        <v>0.5</v>
      </c>
      <c r="H238" s="30">
        <f t="shared" si="45"/>
        <v>50.3</v>
      </c>
      <c r="I238" s="45">
        <f t="shared" si="46"/>
        <v>25.15</v>
      </c>
      <c r="J238" s="29">
        <v>15</v>
      </c>
      <c r="K238" s="31">
        <f t="shared" si="47"/>
        <v>1.6766666666666665</v>
      </c>
      <c r="L238" s="29">
        <v>2.3975</v>
      </c>
      <c r="M238" s="29">
        <v>36</v>
      </c>
      <c r="N238" s="32">
        <f t="shared" si="48"/>
        <v>144.71309999999997</v>
      </c>
      <c r="O238" s="44">
        <f t="shared" si="49"/>
        <v>0.16079233333333329</v>
      </c>
      <c r="P238" s="25">
        <f>VLOOKUP(A238,'2021-22 Salary &amp; Benefits'!$A:$I,5,)</f>
        <v>67585</v>
      </c>
      <c r="Q238" s="25">
        <f>VLOOKUP(A238,'2021-22 Salary &amp; Benefits'!$A:$I,6,FALSE)</f>
        <v>68937</v>
      </c>
      <c r="R238" s="26">
        <f t="shared" si="50"/>
        <v>10867.149848333331</v>
      </c>
      <c r="S238" s="26">
        <f t="shared" si="51"/>
        <v>217.3912346666657</v>
      </c>
      <c r="T238" s="26">
        <f>'2021-22 Salary &amp; Benefits'!G$6</f>
        <v>11848.32</v>
      </c>
      <c r="U238" s="28">
        <f>'2021-22 Salary &amp; Benefits'!H$6</f>
        <v>0.2271</v>
      </c>
      <c r="V238" s="28">
        <f>'2021-22 Salary &amp; Benefits'!I$6</f>
        <v>0.22070000000000001</v>
      </c>
      <c r="W238" s="26">
        <f t="shared" si="52"/>
        <v>4421.0269949274316</v>
      </c>
      <c r="X238" s="26">
        <f t="shared" si="53"/>
        <v>184.74235138333327</v>
      </c>
      <c r="Y238" s="26">
        <f t="shared" si="54"/>
        <v>40.772636950301653</v>
      </c>
      <c r="Z238" s="26">
        <f t="shared" si="55"/>
        <v>225.51498833363493</v>
      </c>
      <c r="AA238" s="26">
        <f t="shared" si="56"/>
        <v>15731.083066261062</v>
      </c>
    </row>
    <row r="239" spans="1:27">
      <c r="A239" s="165" t="s">
        <v>2359</v>
      </c>
      <c r="B239" s="3" t="s">
        <v>550</v>
      </c>
      <c r="C239" s="104">
        <f>IF(A239=Summary!$B$9,Summary!$F$9,0)</f>
        <v>0</v>
      </c>
      <c r="D239" s="174">
        <f>VLOOKUP(A239,AAFTE!$A:$AA,3,0)</f>
        <v>52473.5</v>
      </c>
      <c r="E239" s="24">
        <f>VLOOKUP($A239,'2021-22 Salary &amp; Benefits'!$A:$I,3,)</f>
        <v>1.18</v>
      </c>
      <c r="F239" s="24">
        <f>VLOOKUP($A239,'2021-22 Salary &amp; Benefits'!$A:$I,4,)</f>
        <v>1.18</v>
      </c>
      <c r="G239" s="39">
        <f>VLOOKUP(A239,'CEDARS District FRPL'!$A:$C,3,)</f>
        <v>0.40450000000000003</v>
      </c>
      <c r="H239" s="30">
        <f t="shared" si="45"/>
        <v>52473.5</v>
      </c>
      <c r="I239" s="45">
        <f t="shared" si="46"/>
        <v>21225.530750000002</v>
      </c>
      <c r="J239" s="29">
        <v>15</v>
      </c>
      <c r="K239" s="31">
        <f t="shared" si="47"/>
        <v>1415.0353833333334</v>
      </c>
      <c r="L239" s="29">
        <v>2.3975</v>
      </c>
      <c r="M239" s="29">
        <v>36</v>
      </c>
      <c r="N239" s="32">
        <f t="shared" si="48"/>
        <v>122131.7039355</v>
      </c>
      <c r="O239" s="44">
        <f t="shared" si="49"/>
        <v>135.70189326166667</v>
      </c>
      <c r="P239" s="25">
        <f>VLOOKUP(A239,'2021-22 Salary &amp; Benefits'!$A:$I,5,)</f>
        <v>67585</v>
      </c>
      <c r="Q239" s="25">
        <f>VLOOKUP(A239,'2021-22 Salary &amp; Benefits'!$A:$I,6,FALSE)</f>
        <v>68937</v>
      </c>
      <c r="R239" s="26">
        <f t="shared" si="50"/>
        <v>10822266.698185897</v>
      </c>
      <c r="S239" s="26">
        <f t="shared" si="51"/>
        <v>216493.37243393064</v>
      </c>
      <c r="T239" s="26">
        <f>'2021-22 Salary &amp; Benefits'!G$6</f>
        <v>11848.32</v>
      </c>
      <c r="U239" s="28">
        <f>'2021-22 Salary &amp; Benefits'!H$6</f>
        <v>0.2271</v>
      </c>
      <c r="V239" s="28">
        <f>'2021-22 Salary &amp; Benefits'!I$6</f>
        <v>0.22070000000000001</v>
      </c>
      <c r="W239" s="26">
        <f t="shared" si="52"/>
        <v>4113356.3104242557</v>
      </c>
      <c r="X239" s="26">
        <f t="shared" si="53"/>
        <v>183979.33451033046</v>
      </c>
      <c r="Y239" s="26">
        <f t="shared" si="54"/>
        <v>40604.239126429937</v>
      </c>
      <c r="Z239" s="26">
        <f t="shared" si="55"/>
        <v>224583.57363676041</v>
      </c>
      <c r="AA239" s="26">
        <f t="shared" si="56"/>
        <v>15376699.954680843</v>
      </c>
    </row>
    <row r="240" spans="1:27">
      <c r="A240" s="165" t="s">
        <v>2473</v>
      </c>
      <c r="B240" s="3" t="s">
        <v>1562</v>
      </c>
      <c r="C240" s="104">
        <f>IF(A240=Summary!$B$9,Summary!$F$9,0)</f>
        <v>0</v>
      </c>
      <c r="D240" s="174">
        <f>VLOOKUP(A240,AAFTE!$A:$AA,3,0)</f>
        <v>4160.0600000000004</v>
      </c>
      <c r="E240" s="24">
        <f>VLOOKUP($A240,'2021-22 Salary &amp; Benefits'!$A:$I,3,)</f>
        <v>1.1200000000000001</v>
      </c>
      <c r="F240" s="24">
        <f>VLOOKUP($A240,'2021-22 Salary &amp; Benefits'!$A:$I,4,)</f>
        <v>1.1200000000000001</v>
      </c>
      <c r="G240" s="39">
        <f>VLOOKUP(A240,'CEDARS District FRPL'!$A:$C,3,)</f>
        <v>0.50880000000000003</v>
      </c>
      <c r="H240" s="30">
        <f t="shared" si="45"/>
        <v>4160.0600000000004</v>
      </c>
      <c r="I240" s="45">
        <f t="shared" si="46"/>
        <v>2116.6385280000004</v>
      </c>
      <c r="J240" s="29">
        <v>15</v>
      </c>
      <c r="K240" s="31">
        <f t="shared" si="47"/>
        <v>141.10923520000003</v>
      </c>
      <c r="L240" s="29">
        <v>2.3975</v>
      </c>
      <c r="M240" s="29">
        <v>36</v>
      </c>
      <c r="N240" s="32">
        <f t="shared" si="48"/>
        <v>12179.138090112003</v>
      </c>
      <c r="O240" s="44">
        <f t="shared" si="49"/>
        <v>13.532375655680003</v>
      </c>
      <c r="P240" s="25">
        <f>VLOOKUP(A240,'2021-22 Salary &amp; Benefits'!$A:$I,5,)</f>
        <v>67585</v>
      </c>
      <c r="Q240" s="25">
        <f>VLOOKUP(A240,'2021-22 Salary &amp; Benefits'!$A:$I,6,FALSE)</f>
        <v>68937</v>
      </c>
      <c r="R240" s="26">
        <f t="shared" si="50"/>
        <v>1024335.8817318291</v>
      </c>
      <c r="S240" s="26">
        <f t="shared" si="51"/>
        <v>20491.264512856724</v>
      </c>
      <c r="T240" s="26">
        <f>'2021-22 Salary &amp; Benefits'!G$6</f>
        <v>11848.32</v>
      </c>
      <c r="U240" s="28">
        <f>'2021-22 Salary &amp; Benefits'!H$6</f>
        <v>0.2271</v>
      </c>
      <c r="V240" s="28">
        <f>'2021-22 Salary &amp; Benefits'!I$6</f>
        <v>0.22070000000000001</v>
      </c>
      <c r="W240" s="26">
        <f t="shared" si="52"/>
        <v>397485.01794799237</v>
      </c>
      <c r="X240" s="26">
        <f t="shared" si="53"/>
        <v>17413.785770744762</v>
      </c>
      <c r="Y240" s="26">
        <f t="shared" si="54"/>
        <v>3843.2225196033692</v>
      </c>
      <c r="Z240" s="26">
        <f t="shared" si="55"/>
        <v>21257.008290348131</v>
      </c>
      <c r="AA240" s="26">
        <f t="shared" si="56"/>
        <v>1463569.1724830263</v>
      </c>
    </row>
    <row r="241" spans="1:27">
      <c r="A241" s="165" t="s">
        <v>2568</v>
      </c>
      <c r="B241" s="3" t="s">
        <v>2205</v>
      </c>
      <c r="C241" s="104">
        <f>IF(A241=Summary!$B$9,Summary!$F$9,0)</f>
        <v>0</v>
      </c>
      <c r="D241" s="174">
        <f>VLOOKUP(A241,AAFTE!$A:$AA,3,0)</f>
        <v>3579.66</v>
      </c>
      <c r="E241" s="24">
        <f>VLOOKUP($A241,'2021-22 Salary &amp; Benefits'!$A:$I,3,)</f>
        <v>1</v>
      </c>
      <c r="F241" s="24">
        <f>VLOOKUP($A241,'2021-22 Salary &amp; Benefits'!$A:$I,4,)</f>
        <v>1</v>
      </c>
      <c r="G241" s="39">
        <f>VLOOKUP(A241,'CEDARS District FRPL'!$A:$C,3,)</f>
        <v>0.5252</v>
      </c>
      <c r="H241" s="30">
        <f t="shared" si="45"/>
        <v>3579.66</v>
      </c>
      <c r="I241" s="45">
        <f t="shared" si="46"/>
        <v>1880.0374319999999</v>
      </c>
      <c r="J241" s="29">
        <v>15</v>
      </c>
      <c r="K241" s="31">
        <f t="shared" si="47"/>
        <v>125.33582879999999</v>
      </c>
      <c r="L241" s="29">
        <v>2.3975</v>
      </c>
      <c r="M241" s="29">
        <v>36</v>
      </c>
      <c r="N241" s="32">
        <f t="shared" si="48"/>
        <v>10817.735383727999</v>
      </c>
      <c r="O241" s="44">
        <f t="shared" si="49"/>
        <v>12.019705981919998</v>
      </c>
      <c r="P241" s="25">
        <f>VLOOKUP(A241,'2021-22 Salary &amp; Benefits'!$A:$I,5,)</f>
        <v>67585</v>
      </c>
      <c r="Q241" s="25">
        <f>VLOOKUP(A241,'2021-22 Salary &amp; Benefits'!$A:$I,6,FALSE)</f>
        <v>68937</v>
      </c>
      <c r="R241" s="26">
        <f t="shared" si="50"/>
        <v>812351.82878806302</v>
      </c>
      <c r="S241" s="26">
        <f t="shared" si="51"/>
        <v>16250.642487555859</v>
      </c>
      <c r="T241" s="26">
        <f>'2021-22 Salary &amp; Benefits'!G$6</f>
        <v>11848.32</v>
      </c>
      <c r="U241" s="28">
        <f>'2021-22 Salary &amp; Benefits'!H$6</f>
        <v>0.2271</v>
      </c>
      <c r="V241" s="28">
        <f>'2021-22 Salary &amp; Benefits'!I$6</f>
        <v>0.22070000000000001</v>
      </c>
      <c r="W241" s="26">
        <f t="shared" si="52"/>
        <v>330484.93989447504</v>
      </c>
      <c r="X241" s="26">
        <f t="shared" si="53"/>
        <v>13810.041187926981</v>
      </c>
      <c r="Y241" s="26">
        <f t="shared" si="54"/>
        <v>3047.8760901754849</v>
      </c>
      <c r="Z241" s="26">
        <f t="shared" si="55"/>
        <v>16857.917278102468</v>
      </c>
      <c r="AA241" s="26">
        <f t="shared" si="56"/>
        <v>1175945.3284481962</v>
      </c>
    </row>
    <row r="242" spans="1:27">
      <c r="A242" s="165" t="s">
        <v>2448</v>
      </c>
      <c r="B242" s="3" t="s">
        <v>1294</v>
      </c>
      <c r="C242" s="104">
        <f>IF(A242=Summary!$B$9,Summary!$F$9,0)</f>
        <v>0</v>
      </c>
      <c r="D242" s="174">
        <f>VLOOKUP(A242,AAFTE!$A:$AA,3,0)</f>
        <v>231.6</v>
      </c>
      <c r="E242" s="24">
        <f>VLOOKUP($A242,'2021-22 Salary &amp; Benefits'!$A:$I,3,)</f>
        <v>1</v>
      </c>
      <c r="F242" s="24">
        <f>VLOOKUP($A242,'2021-22 Salary &amp; Benefits'!$A:$I,4,)</f>
        <v>1</v>
      </c>
      <c r="G242" s="39">
        <f>VLOOKUP(A242,'CEDARS District FRPL'!$A:$C,3,)</f>
        <v>0.53039999999999998</v>
      </c>
      <c r="H242" s="30">
        <f t="shared" si="45"/>
        <v>231.6</v>
      </c>
      <c r="I242" s="45">
        <f t="shared" si="46"/>
        <v>122.84063999999999</v>
      </c>
      <c r="J242" s="29">
        <v>15</v>
      </c>
      <c r="K242" s="31">
        <f t="shared" si="47"/>
        <v>8.1893759999999993</v>
      </c>
      <c r="L242" s="29">
        <v>2.3975</v>
      </c>
      <c r="M242" s="29">
        <v>36</v>
      </c>
      <c r="N242" s="32">
        <f t="shared" si="48"/>
        <v>706.82504255999993</v>
      </c>
      <c r="O242" s="44">
        <f t="shared" si="49"/>
        <v>0.78536115839999987</v>
      </c>
      <c r="P242" s="25">
        <f>VLOOKUP(A242,'2021-22 Salary &amp; Benefits'!$A:$I,5,)</f>
        <v>67585</v>
      </c>
      <c r="Q242" s="25">
        <f>VLOOKUP(A242,'2021-22 Salary &amp; Benefits'!$A:$I,6,FALSE)</f>
        <v>68937</v>
      </c>
      <c r="R242" s="26">
        <f t="shared" si="50"/>
        <v>53078.633890463992</v>
      </c>
      <c r="S242" s="26">
        <f t="shared" si="51"/>
        <v>1061.8082861567964</v>
      </c>
      <c r="T242" s="26">
        <f>'2021-22 Salary &amp; Benefits'!G$6</f>
        <v>11848.32</v>
      </c>
      <c r="U242" s="28">
        <f>'2021-22 Salary &amp; Benefits'!H$6</f>
        <v>0.2271</v>
      </c>
      <c r="V242" s="28">
        <f>'2021-22 Salary &amp; Benefits'!I$6</f>
        <v>0.22070000000000001</v>
      </c>
      <c r="W242" s="26">
        <f t="shared" si="52"/>
        <v>21593.709165573066</v>
      </c>
      <c r="X242" s="26">
        <f t="shared" si="53"/>
        <v>902.34070294367984</v>
      </c>
      <c r="Y242" s="26">
        <f t="shared" si="54"/>
        <v>199.14659313967016</v>
      </c>
      <c r="Z242" s="26">
        <f t="shared" si="55"/>
        <v>1101.48729608335</v>
      </c>
      <c r="AA242" s="26">
        <f t="shared" si="56"/>
        <v>76835.638638277203</v>
      </c>
    </row>
    <row r="243" spans="1:27">
      <c r="A243" s="165" t="s">
        <v>2290</v>
      </c>
      <c r="B243" s="3" t="s">
        <v>148</v>
      </c>
      <c r="C243" s="104">
        <f>IF(A243=Summary!$B$9,Summary!$F$9,0)</f>
        <v>0</v>
      </c>
      <c r="D243" s="174">
        <f>VLOOKUP(A243,AAFTE!$A:$AA,3,0)</f>
        <v>2507.5</v>
      </c>
      <c r="E243" s="24">
        <f>VLOOKUP($A243,'2021-22 Salary &amp; Benefits'!$A:$I,3,)</f>
        <v>1.06</v>
      </c>
      <c r="F243" s="24">
        <f>VLOOKUP($A243,'2021-22 Salary &amp; Benefits'!$A:$I,4,)</f>
        <v>1.06</v>
      </c>
      <c r="G243" s="39">
        <f>VLOOKUP(A243,'CEDARS District FRPL'!$A:$C,3,)</f>
        <v>0.41020000000000001</v>
      </c>
      <c r="H243" s="30">
        <f t="shared" si="45"/>
        <v>2507.5</v>
      </c>
      <c r="I243" s="45">
        <f t="shared" si="46"/>
        <v>1028.5765000000001</v>
      </c>
      <c r="J243" s="29">
        <v>15</v>
      </c>
      <c r="K243" s="31">
        <f t="shared" si="47"/>
        <v>68.571766666666676</v>
      </c>
      <c r="L243" s="29">
        <v>2.3975</v>
      </c>
      <c r="M243" s="29">
        <v>36</v>
      </c>
      <c r="N243" s="32">
        <f t="shared" si="48"/>
        <v>5918.4291810000004</v>
      </c>
      <c r="O243" s="44">
        <f t="shared" si="49"/>
        <v>6.5760324233333334</v>
      </c>
      <c r="P243" s="25">
        <f>VLOOKUP(A243,'2021-22 Salary &amp; Benefits'!$A:$I,5,)</f>
        <v>67585</v>
      </c>
      <c r="Q243" s="25">
        <f>VLOOKUP(A243,'2021-22 Salary &amp; Benefits'!$A:$I,6,FALSE)</f>
        <v>68937</v>
      </c>
      <c r="R243" s="26">
        <f t="shared" si="50"/>
        <v>471107.62041084236</v>
      </c>
      <c r="S243" s="26">
        <f t="shared" si="51"/>
        <v>9424.2435865274747</v>
      </c>
      <c r="T243" s="26">
        <f>'2021-22 Salary &amp; Benefits'!G$6</f>
        <v>11848.32</v>
      </c>
      <c r="U243" s="28">
        <f>'2021-22 Salary &amp; Benefits'!H$6</f>
        <v>0.2271</v>
      </c>
      <c r="V243" s="28">
        <f>'2021-22 Salary &amp; Benefits'!I$6</f>
        <v>0.22070000000000001</v>
      </c>
      <c r="W243" s="26">
        <f t="shared" si="52"/>
        <v>186983.40763687773</v>
      </c>
      <c r="X243" s="26">
        <f t="shared" si="53"/>
        <v>8008.8643999561637</v>
      </c>
      <c r="Y243" s="26">
        <f t="shared" si="54"/>
        <v>1767.5563730703254</v>
      </c>
      <c r="Z243" s="26">
        <f t="shared" si="55"/>
        <v>9776.4207730264898</v>
      </c>
      <c r="AA243" s="26">
        <f t="shared" si="56"/>
        <v>677291.69240727415</v>
      </c>
    </row>
    <row r="244" spans="1:27">
      <c r="A244" s="165" t="s">
        <v>2467</v>
      </c>
      <c r="B244" s="3" t="s">
        <v>1533</v>
      </c>
      <c r="C244" s="104">
        <f>IF(A244=Summary!$B$9,Summary!$F$9,0)</f>
        <v>0</v>
      </c>
      <c r="D244" s="174">
        <f>VLOOKUP(A244,AAFTE!$A:$AA,3,0)</f>
        <v>8.3000000000000007</v>
      </c>
      <c r="E244" s="24">
        <f>VLOOKUP($A244,'2021-22 Salary &amp; Benefits'!$A:$I,3,)</f>
        <v>1.1200000000000001</v>
      </c>
      <c r="F244" s="24">
        <f>VLOOKUP($A244,'2021-22 Salary &amp; Benefits'!$A:$I,4,)</f>
        <v>1.1200000000000001</v>
      </c>
      <c r="G244" s="39">
        <f>VLOOKUP(A244,'CEDARS District FRPL'!$A:$C,3,)</f>
        <v>0</v>
      </c>
      <c r="H244" s="30">
        <f t="shared" si="45"/>
        <v>8.3000000000000007</v>
      </c>
      <c r="I244" s="45">
        <f t="shared" si="46"/>
        <v>0</v>
      </c>
      <c r="J244" s="29">
        <v>15</v>
      </c>
      <c r="K244" s="31">
        <f t="shared" si="47"/>
        <v>0</v>
      </c>
      <c r="L244" s="29">
        <v>2.3975</v>
      </c>
      <c r="M244" s="29">
        <v>36</v>
      </c>
      <c r="N244" s="32">
        <f t="shared" si="48"/>
        <v>0</v>
      </c>
      <c r="O244" s="44">
        <f t="shared" si="49"/>
        <v>0</v>
      </c>
      <c r="P244" s="25">
        <f>VLOOKUP(A244,'2021-22 Salary &amp; Benefits'!$A:$I,5,)</f>
        <v>67585</v>
      </c>
      <c r="Q244" s="25">
        <f>VLOOKUP(A244,'2021-22 Salary &amp; Benefits'!$A:$I,6,FALSE)</f>
        <v>68937</v>
      </c>
      <c r="R244" s="26">
        <f t="shared" si="50"/>
        <v>0</v>
      </c>
      <c r="S244" s="26">
        <f t="shared" si="51"/>
        <v>0</v>
      </c>
      <c r="T244" s="26">
        <f>'2021-22 Salary &amp; Benefits'!G$6</f>
        <v>11848.32</v>
      </c>
      <c r="U244" s="28">
        <f>'2021-22 Salary &amp; Benefits'!H$6</f>
        <v>0.2271</v>
      </c>
      <c r="V244" s="28">
        <f>'2021-22 Salary &amp; Benefits'!I$6</f>
        <v>0.22070000000000001</v>
      </c>
      <c r="W244" s="26">
        <f t="shared" si="52"/>
        <v>0</v>
      </c>
      <c r="X244" s="26">
        <f t="shared" si="53"/>
        <v>0</v>
      </c>
      <c r="Y244" s="26">
        <f t="shared" si="54"/>
        <v>0</v>
      </c>
      <c r="Z244" s="26">
        <f t="shared" si="55"/>
        <v>0</v>
      </c>
      <c r="AA244" s="26">
        <f t="shared" si="56"/>
        <v>0</v>
      </c>
    </row>
    <row r="245" spans="1:27">
      <c r="A245" s="165" t="s">
        <v>2427</v>
      </c>
      <c r="B245" s="3" t="s">
        <v>1213</v>
      </c>
      <c r="C245" s="104">
        <f>IF(A245=Summary!$B$9,Summary!$F$9,0)</f>
        <v>0</v>
      </c>
      <c r="D245" s="174">
        <f>VLOOKUP(A245,AAFTE!$A:$AA,3,0)</f>
        <v>4285.78</v>
      </c>
      <c r="E245" s="24">
        <f>VLOOKUP($A245,'2021-22 Salary &amp; Benefits'!$A:$I,3,)</f>
        <v>1</v>
      </c>
      <c r="F245" s="24">
        <f>VLOOKUP($A245,'2021-22 Salary &amp; Benefits'!$A:$I,4,)</f>
        <v>1</v>
      </c>
      <c r="G245" s="39">
        <f>VLOOKUP(A245,'CEDARS District FRPL'!$A:$C,3,)</f>
        <v>0.66459999999999997</v>
      </c>
      <c r="H245" s="30">
        <f t="shared" si="45"/>
        <v>4285.78</v>
      </c>
      <c r="I245" s="45">
        <f t="shared" si="46"/>
        <v>2848.3293879999997</v>
      </c>
      <c r="J245" s="29">
        <v>15</v>
      </c>
      <c r="K245" s="31">
        <f t="shared" si="47"/>
        <v>189.88862586666664</v>
      </c>
      <c r="L245" s="29">
        <v>2.3975</v>
      </c>
      <c r="M245" s="29">
        <v>36</v>
      </c>
      <c r="N245" s="32">
        <f t="shared" si="48"/>
        <v>16389.287298551997</v>
      </c>
      <c r="O245" s="44">
        <f t="shared" si="49"/>
        <v>18.210319220613329</v>
      </c>
      <c r="P245" s="25">
        <f>VLOOKUP(A245,'2021-22 Salary &amp; Benefits'!$A:$I,5,)</f>
        <v>67585</v>
      </c>
      <c r="Q245" s="25">
        <f>VLOOKUP(A245,'2021-22 Salary &amp; Benefits'!$A:$I,6,FALSE)</f>
        <v>68937</v>
      </c>
      <c r="R245" s="26">
        <f t="shared" si="50"/>
        <v>1230744.4245251517</v>
      </c>
      <c r="S245" s="26">
        <f t="shared" si="51"/>
        <v>24620.351586269215</v>
      </c>
      <c r="T245" s="26">
        <f>'2021-22 Salary &amp; Benefits'!G$6</f>
        <v>11848.32</v>
      </c>
      <c r="U245" s="28">
        <f>'2021-22 Salary &amp; Benefits'!H$6</f>
        <v>0.2271</v>
      </c>
      <c r="V245" s="28">
        <f>'2021-22 Salary &amp; Benefits'!I$6</f>
        <v>0.22070000000000001</v>
      </c>
      <c r="W245" s="26">
        <f t="shared" si="52"/>
        <v>500697.4598327289</v>
      </c>
      <c r="X245" s="26">
        <f t="shared" si="53"/>
        <v>20922.746268523682</v>
      </c>
      <c r="Y245" s="26">
        <f t="shared" si="54"/>
        <v>4617.6501014631767</v>
      </c>
      <c r="Z245" s="26">
        <f t="shared" si="55"/>
        <v>25540.396369986858</v>
      </c>
      <c r="AA245" s="26">
        <f t="shared" si="56"/>
        <v>1781602.6323141367</v>
      </c>
    </row>
    <row r="246" spans="1:27">
      <c r="A246" s="165" t="s">
        <v>2374</v>
      </c>
      <c r="B246" s="3" t="s">
        <v>874</v>
      </c>
      <c r="C246" s="104">
        <f>IF(A246=Summary!$B$9,Summary!$F$9,0)</f>
        <v>0</v>
      </c>
      <c r="D246" s="174">
        <f>VLOOKUP(A246,AAFTE!$A:$AA,3,0)</f>
        <v>9282.1299999999992</v>
      </c>
      <c r="E246" s="24">
        <f>VLOOKUP($A246,'2021-22 Salary &amp; Benefits'!$A:$I,3,)</f>
        <v>1.2</v>
      </c>
      <c r="F246" s="24">
        <f>VLOOKUP($A246,'2021-22 Salary &amp; Benefits'!$A:$I,4,)</f>
        <v>1.2</v>
      </c>
      <c r="G246" s="39">
        <f>VLOOKUP(A246,'CEDARS District FRPL'!$A:$C,3,)</f>
        <v>0.2495</v>
      </c>
      <c r="H246" s="30">
        <f t="shared" si="45"/>
        <v>9282.1299999999992</v>
      </c>
      <c r="I246" s="45">
        <f t="shared" si="46"/>
        <v>2315.891435</v>
      </c>
      <c r="J246" s="29">
        <v>15</v>
      </c>
      <c r="K246" s="31">
        <f t="shared" si="47"/>
        <v>154.39276233333334</v>
      </c>
      <c r="L246" s="29">
        <v>2.3975</v>
      </c>
      <c r="M246" s="29">
        <v>36</v>
      </c>
      <c r="N246" s="32">
        <f t="shared" si="48"/>
        <v>13325.63931699</v>
      </c>
      <c r="O246" s="44">
        <f t="shared" si="49"/>
        <v>14.806265907766667</v>
      </c>
      <c r="P246" s="25">
        <f>VLOOKUP(A246,'2021-22 Salary &amp; Benefits'!$A:$I,5,)</f>
        <v>67585</v>
      </c>
      <c r="Q246" s="25">
        <f>VLOOKUP(A246,'2021-22 Salary &amp; Benefits'!$A:$I,6,FALSE)</f>
        <v>68937</v>
      </c>
      <c r="R246" s="26">
        <f t="shared" si="50"/>
        <v>1200817.7776516923</v>
      </c>
      <c r="S246" s="26">
        <f t="shared" si="51"/>
        <v>24021.68580876058</v>
      </c>
      <c r="T246" s="26">
        <f>'2021-22 Salary &amp; Benefits'!G$6</f>
        <v>11848.32</v>
      </c>
      <c r="U246" s="28">
        <f>'2021-22 Salary &amp; Benefits'!H$6</f>
        <v>0.2271</v>
      </c>
      <c r="V246" s="28">
        <f>'2021-22 Salary &amp; Benefits'!I$6</f>
        <v>0.22070000000000001</v>
      </c>
      <c r="W246" s="26">
        <f t="shared" si="52"/>
        <v>453436.6798430027</v>
      </c>
      <c r="X246" s="26">
        <f t="shared" si="53"/>
        <v>20413.991057674211</v>
      </c>
      <c r="Y246" s="26">
        <f t="shared" si="54"/>
        <v>4505.3678264286982</v>
      </c>
      <c r="Z246" s="26">
        <f t="shared" si="55"/>
        <v>24919.358884102909</v>
      </c>
      <c r="AA246" s="26">
        <f t="shared" si="56"/>
        <v>1703195.5021875584</v>
      </c>
    </row>
    <row r="247" spans="1:27">
      <c r="A247" s="165" t="s">
        <v>2479</v>
      </c>
      <c r="B247" s="3" t="s">
        <v>1593</v>
      </c>
      <c r="C247" s="104">
        <f>IF(A247=Summary!$B$9,Summary!$F$9,0)</f>
        <v>0</v>
      </c>
      <c r="D247" s="174">
        <f>VLOOKUP(A247,AAFTE!$A:$AA,3,0)</f>
        <v>63.1</v>
      </c>
      <c r="E247" s="24">
        <f>VLOOKUP($A247,'2021-22 Salary &amp; Benefits'!$A:$I,3,)</f>
        <v>1</v>
      </c>
      <c r="F247" s="24">
        <f>VLOOKUP($A247,'2021-22 Salary &amp; Benefits'!$A:$I,4,)</f>
        <v>1</v>
      </c>
      <c r="G247" s="39">
        <f>VLOOKUP(A247,'CEDARS District FRPL'!$A:$C,3,)</f>
        <v>0.3448</v>
      </c>
      <c r="H247" s="30">
        <f t="shared" si="45"/>
        <v>63.1</v>
      </c>
      <c r="I247" s="45">
        <f t="shared" si="46"/>
        <v>21.756879999999999</v>
      </c>
      <c r="J247" s="29">
        <v>15</v>
      </c>
      <c r="K247" s="31">
        <f t="shared" si="47"/>
        <v>1.4504586666666666</v>
      </c>
      <c r="L247" s="29">
        <v>2.3975</v>
      </c>
      <c r="M247" s="29">
        <v>36</v>
      </c>
      <c r="N247" s="32">
        <f t="shared" si="48"/>
        <v>125.18908751999999</v>
      </c>
      <c r="O247" s="44">
        <f t="shared" si="49"/>
        <v>0.13909898613333332</v>
      </c>
      <c r="P247" s="25">
        <f>VLOOKUP(A247,'2021-22 Salary &amp; Benefits'!$A:$I,5,)</f>
        <v>67585</v>
      </c>
      <c r="Q247" s="25">
        <f>VLOOKUP(A247,'2021-22 Salary &amp; Benefits'!$A:$I,6,FALSE)</f>
        <v>68937</v>
      </c>
      <c r="R247" s="26">
        <f t="shared" si="50"/>
        <v>9401.0049778213324</v>
      </c>
      <c r="S247" s="26">
        <f t="shared" si="51"/>
        <v>188.06182925226676</v>
      </c>
      <c r="T247" s="26">
        <f>'2021-22 Salary &amp; Benefits'!G$6</f>
        <v>11848.32</v>
      </c>
      <c r="U247" s="28">
        <f>'2021-22 Salary &amp; Benefits'!H$6</f>
        <v>0.2271</v>
      </c>
      <c r="V247" s="28">
        <f>'2021-22 Salary &amp; Benefits'!I$6</f>
        <v>0.22070000000000001</v>
      </c>
      <c r="W247" s="26">
        <f t="shared" si="52"/>
        <v>3824.562775562496</v>
      </c>
      <c r="X247" s="26">
        <f t="shared" si="53"/>
        <v>159.81778011789334</v>
      </c>
      <c r="Y247" s="26">
        <f t="shared" si="54"/>
        <v>35.271784072019059</v>
      </c>
      <c r="Z247" s="26">
        <f t="shared" si="55"/>
        <v>195.08956418991238</v>
      </c>
      <c r="AA247" s="26">
        <f t="shared" si="56"/>
        <v>13608.719146826006</v>
      </c>
    </row>
    <row r="248" spans="1:27">
      <c r="A248" s="165" t="s">
        <v>2366</v>
      </c>
      <c r="B248" s="3" t="s">
        <v>763</v>
      </c>
      <c r="C248" s="104">
        <f>IF(A248=Summary!$B$9,Summary!$F$9,0)</f>
        <v>0</v>
      </c>
      <c r="D248" s="174">
        <f>VLOOKUP(A248,AAFTE!$A:$AA,3,0)</f>
        <v>44.94</v>
      </c>
      <c r="E248" s="24">
        <f>VLOOKUP($A248,'2021-22 Salary &amp; Benefits'!$A:$I,3,)</f>
        <v>1.18</v>
      </c>
      <c r="F248" s="24">
        <f>VLOOKUP($A248,'2021-22 Salary &amp; Benefits'!$A:$I,4,)</f>
        <v>1.18</v>
      </c>
      <c r="G248" s="39">
        <f>VLOOKUP(A248,'CEDARS District FRPL'!$A:$C,3,)</f>
        <v>0.76190000000000002</v>
      </c>
      <c r="H248" s="30">
        <f t="shared" si="45"/>
        <v>44.94</v>
      </c>
      <c r="I248" s="45">
        <f t="shared" si="46"/>
        <v>34.239786000000002</v>
      </c>
      <c r="J248" s="29">
        <v>15</v>
      </c>
      <c r="K248" s="31">
        <f t="shared" si="47"/>
        <v>2.2826524000000004</v>
      </c>
      <c r="L248" s="29">
        <v>2.3975</v>
      </c>
      <c r="M248" s="29">
        <v>36</v>
      </c>
      <c r="N248" s="32">
        <f t="shared" si="48"/>
        <v>197.01572864400003</v>
      </c>
      <c r="O248" s="44">
        <f t="shared" si="49"/>
        <v>0.21890636516000003</v>
      </c>
      <c r="P248" s="25">
        <f>VLOOKUP(A248,'2021-22 Salary &amp; Benefits'!$A:$I,5,)</f>
        <v>67585</v>
      </c>
      <c r="Q248" s="25">
        <f>VLOOKUP(A248,'2021-22 Salary &amp; Benefits'!$A:$I,6,FALSE)</f>
        <v>68937</v>
      </c>
      <c r="R248" s="26">
        <f t="shared" si="50"/>
        <v>17457.848293419553</v>
      </c>
      <c r="S248" s="26">
        <f t="shared" si="51"/>
        <v>349.23445872165394</v>
      </c>
      <c r="T248" s="26">
        <f>'2021-22 Salary &amp; Benefits'!G$6</f>
        <v>11848.32</v>
      </c>
      <c r="U248" s="28">
        <f>'2021-22 Salary &amp; Benefits'!H$6</f>
        <v>0.2271</v>
      </c>
      <c r="V248" s="28">
        <f>'2021-22 Salary &amp; Benefits'!I$6</f>
        <v>0.22070000000000001</v>
      </c>
      <c r="W248" s="26">
        <f t="shared" si="52"/>
        <v>6635.4260569279813</v>
      </c>
      <c r="X248" s="26">
        <f t="shared" si="53"/>
        <v>296.78471253568677</v>
      </c>
      <c r="Y248" s="26">
        <f t="shared" si="54"/>
        <v>65.50038605662607</v>
      </c>
      <c r="Z248" s="26">
        <f t="shared" si="55"/>
        <v>362.28509859231281</v>
      </c>
      <c r="AA248" s="26">
        <f t="shared" si="56"/>
        <v>24804.793907661504</v>
      </c>
    </row>
    <row r="249" spans="1:27">
      <c r="A249" s="165" t="s">
        <v>2491</v>
      </c>
      <c r="B249" s="3" t="s">
        <v>1732</v>
      </c>
      <c r="C249" s="104">
        <f>IF(A249=Summary!$B$9,Summary!$F$9,0)</f>
        <v>0</v>
      </c>
      <c r="D249" s="174">
        <f>VLOOKUP(A249,AAFTE!$A:$AA,3,0)</f>
        <v>9196.4</v>
      </c>
      <c r="E249" s="24">
        <f>VLOOKUP($A249,'2021-22 Salary &amp; Benefits'!$A:$I,3,)</f>
        <v>1.2</v>
      </c>
      <c r="F249" s="24">
        <f>VLOOKUP($A249,'2021-22 Salary &amp; Benefits'!$A:$I,4,)</f>
        <v>1.2</v>
      </c>
      <c r="G249" s="39">
        <f>VLOOKUP(A249,'CEDARS District FRPL'!$A:$C,3,)</f>
        <v>0.17799999999999999</v>
      </c>
      <c r="H249" s="30">
        <f t="shared" si="45"/>
        <v>9196.4</v>
      </c>
      <c r="I249" s="45">
        <f t="shared" si="46"/>
        <v>1636.9591999999998</v>
      </c>
      <c r="J249" s="29">
        <v>15</v>
      </c>
      <c r="K249" s="31">
        <f t="shared" si="47"/>
        <v>109.13061333333332</v>
      </c>
      <c r="L249" s="29">
        <v>2.3975</v>
      </c>
      <c r="M249" s="29">
        <v>36</v>
      </c>
      <c r="N249" s="32">
        <f t="shared" si="48"/>
        <v>9419.0632367999988</v>
      </c>
      <c r="O249" s="44">
        <f t="shared" si="49"/>
        <v>10.465625818666666</v>
      </c>
      <c r="P249" s="25">
        <f>VLOOKUP(A249,'2021-22 Salary &amp; Benefits'!$A:$I,5,)</f>
        <v>67585</v>
      </c>
      <c r="Q249" s="25">
        <f>VLOOKUP(A249,'2021-22 Salary &amp; Benefits'!$A:$I,6,FALSE)</f>
        <v>68937</v>
      </c>
      <c r="R249" s="26">
        <f t="shared" si="50"/>
        <v>848783.18514550396</v>
      </c>
      <c r="S249" s="26">
        <f t="shared" si="51"/>
        <v>16979.431328204693</v>
      </c>
      <c r="T249" s="26">
        <f>'2021-22 Salary &amp; Benefits'!G$6</f>
        <v>11848.32</v>
      </c>
      <c r="U249" s="28">
        <f>'2021-22 Salary &amp; Benefits'!H$6</f>
        <v>0.2271</v>
      </c>
      <c r="V249" s="28">
        <f>'2021-22 Salary &amp; Benefits'!I$6</f>
        <v>0.22070000000000001</v>
      </c>
      <c r="W249" s="26">
        <f t="shared" si="52"/>
        <v>320506.1055405034</v>
      </c>
      <c r="X249" s="26">
        <f t="shared" si="53"/>
        <v>14429.376941228478</v>
      </c>
      <c r="Y249" s="26">
        <f t="shared" si="54"/>
        <v>3184.5634909291252</v>
      </c>
      <c r="Z249" s="26">
        <f t="shared" si="55"/>
        <v>17613.940432157604</v>
      </c>
      <c r="AA249" s="26">
        <f t="shared" si="56"/>
        <v>1203882.6624463696</v>
      </c>
    </row>
    <row r="250" spans="1:27">
      <c r="A250" s="165" t="s">
        <v>2372</v>
      </c>
      <c r="B250" s="3" t="s">
        <v>835</v>
      </c>
      <c r="C250" s="104">
        <f>IF(A250=Summary!$B$9,Summary!$F$9,0)</f>
        <v>0</v>
      </c>
      <c r="D250" s="174">
        <f>VLOOKUP(A250,AAFTE!$A:$AA,3,0)</f>
        <v>6855.85</v>
      </c>
      <c r="E250" s="24">
        <f>VLOOKUP($A250,'2021-22 Salary &amp; Benefits'!$A:$I,3,)</f>
        <v>1.18</v>
      </c>
      <c r="F250" s="24">
        <f>VLOOKUP($A250,'2021-22 Salary &amp; Benefits'!$A:$I,4,)</f>
        <v>1.18</v>
      </c>
      <c r="G250" s="39">
        <f>VLOOKUP(A250,'CEDARS District FRPL'!$A:$C,3,)</f>
        <v>8.9800000000000005E-2</v>
      </c>
      <c r="H250" s="30">
        <f t="shared" si="45"/>
        <v>6855.85</v>
      </c>
      <c r="I250" s="45">
        <f t="shared" si="46"/>
        <v>615.65533000000005</v>
      </c>
      <c r="J250" s="29">
        <v>15</v>
      </c>
      <c r="K250" s="31">
        <f t="shared" si="47"/>
        <v>41.043688666666668</v>
      </c>
      <c r="L250" s="29">
        <v>2.3975</v>
      </c>
      <c r="M250" s="29">
        <v>36</v>
      </c>
      <c r="N250" s="32">
        <f t="shared" si="48"/>
        <v>3542.4807688200003</v>
      </c>
      <c r="O250" s="44">
        <f t="shared" si="49"/>
        <v>3.9360897431333335</v>
      </c>
      <c r="P250" s="25">
        <f>VLOOKUP(A250,'2021-22 Salary &amp; Benefits'!$A:$I,5,)</f>
        <v>67585</v>
      </c>
      <c r="Q250" s="25">
        <f>VLOOKUP(A250,'2021-22 Salary &amp; Benefits'!$A:$I,6,FALSE)</f>
        <v>68937</v>
      </c>
      <c r="R250" s="26">
        <f t="shared" si="50"/>
        <v>313904.33784180629</v>
      </c>
      <c r="S250" s="26">
        <f t="shared" si="51"/>
        <v>6279.4801326051238</v>
      </c>
      <c r="T250" s="26">
        <f>'2021-22 Salary &amp; Benefits'!G$6</f>
        <v>11848.32</v>
      </c>
      <c r="U250" s="28">
        <f>'2021-22 Salary &amp; Benefits'!H$6</f>
        <v>0.2271</v>
      </c>
      <c r="V250" s="28">
        <f>'2021-22 Salary &amp; Benefits'!I$6</f>
        <v>0.22070000000000001</v>
      </c>
      <c r="W250" s="26">
        <f t="shared" si="52"/>
        <v>119309.60721450171</v>
      </c>
      <c r="X250" s="26">
        <f t="shared" si="53"/>
        <v>5336.3969662401905</v>
      </c>
      <c r="Y250" s="26">
        <f t="shared" si="54"/>
        <v>1177.7428104492101</v>
      </c>
      <c r="Z250" s="26">
        <f t="shared" si="55"/>
        <v>6514.1397766894006</v>
      </c>
      <c r="AA250" s="26">
        <f t="shared" si="56"/>
        <v>446007.56496560253</v>
      </c>
    </row>
    <row r="251" spans="1:27">
      <c r="A251" s="165" t="s">
        <v>2332</v>
      </c>
      <c r="B251" s="3" t="s">
        <v>431</v>
      </c>
      <c r="C251" s="104">
        <f>IF(A251=Summary!$B$9,Summary!$F$9,0)</f>
        <v>0</v>
      </c>
      <c r="D251" s="174">
        <f>VLOOKUP(A251,AAFTE!$A:$AA,3,0)</f>
        <v>537.41</v>
      </c>
      <c r="E251" s="24">
        <f>VLOOKUP($A251,'2021-22 Salary &amp; Benefits'!$A:$I,3,)</f>
        <v>1</v>
      </c>
      <c r="F251" s="24">
        <f>VLOOKUP($A251,'2021-22 Salary &amp; Benefits'!$A:$I,4,)</f>
        <v>1</v>
      </c>
      <c r="G251" s="39">
        <f>VLOOKUP(A251,'CEDARS District FRPL'!$A:$C,3,)</f>
        <v>0.90090000000000003</v>
      </c>
      <c r="H251" s="30">
        <f t="shared" si="45"/>
        <v>537.41</v>
      </c>
      <c r="I251" s="45">
        <f t="shared" si="46"/>
        <v>484.152669</v>
      </c>
      <c r="J251" s="29">
        <v>15</v>
      </c>
      <c r="K251" s="31">
        <f t="shared" si="47"/>
        <v>32.276844599999997</v>
      </c>
      <c r="L251" s="29">
        <v>2.3975</v>
      </c>
      <c r="M251" s="29">
        <v>36</v>
      </c>
      <c r="N251" s="32">
        <f t="shared" si="48"/>
        <v>2785.8144574259995</v>
      </c>
      <c r="O251" s="44">
        <f t="shared" si="49"/>
        <v>3.0953493971399997</v>
      </c>
      <c r="P251" s="25">
        <f>VLOOKUP(A251,'2021-22 Salary &amp; Benefits'!$A:$I,5,)</f>
        <v>67585</v>
      </c>
      <c r="Q251" s="25">
        <f>VLOOKUP(A251,'2021-22 Salary &amp; Benefits'!$A:$I,6,FALSE)</f>
        <v>68937</v>
      </c>
      <c r="R251" s="26">
        <f t="shared" si="50"/>
        <v>209199.18900570687</v>
      </c>
      <c r="S251" s="26">
        <f t="shared" si="51"/>
        <v>4184.9123849332973</v>
      </c>
      <c r="T251" s="26">
        <f>'2021-22 Salary &amp; Benefits'!G$6</f>
        <v>11848.32</v>
      </c>
      <c r="U251" s="28">
        <f>'2021-22 Salary &amp; Benefits'!H$6</f>
        <v>0.2271</v>
      </c>
      <c r="V251" s="28">
        <f>'2021-22 Salary &amp; Benefits'!I$6</f>
        <v>0.22070000000000001</v>
      </c>
      <c r="W251" s="26">
        <f t="shared" si="52"/>
        <v>85107.436155672607</v>
      </c>
      <c r="X251" s="26">
        <f t="shared" si="53"/>
        <v>3556.4016898440032</v>
      </c>
      <c r="Y251" s="26">
        <f t="shared" si="54"/>
        <v>784.89785294857154</v>
      </c>
      <c r="Z251" s="26">
        <f t="shared" si="55"/>
        <v>4341.2995427925744</v>
      </c>
      <c r="AA251" s="26">
        <f t="shared" si="56"/>
        <v>302832.83708910533</v>
      </c>
    </row>
    <row r="252" spans="1:27">
      <c r="A252" s="165" t="s">
        <v>2442</v>
      </c>
      <c r="B252" s="3" t="s">
        <v>1276</v>
      </c>
      <c r="C252" s="104">
        <f>IF(A252=Summary!$B$9,Summary!$F$9,0)</f>
        <v>0</v>
      </c>
      <c r="D252" s="174">
        <f>VLOOKUP(A252,AAFTE!$A:$AA,3,0)</f>
        <v>576.04999999999995</v>
      </c>
      <c r="E252" s="24">
        <f>VLOOKUP($A252,'2021-22 Salary &amp; Benefits'!$A:$I,3,)</f>
        <v>1</v>
      </c>
      <c r="F252" s="24">
        <f>VLOOKUP($A252,'2021-22 Salary &amp; Benefits'!$A:$I,4,)</f>
        <v>1</v>
      </c>
      <c r="G252" s="39">
        <f>VLOOKUP(A252,'CEDARS District FRPL'!$A:$C,3,)</f>
        <v>0.68310000000000004</v>
      </c>
      <c r="H252" s="30">
        <f t="shared" si="45"/>
        <v>576.04999999999995</v>
      </c>
      <c r="I252" s="45">
        <f t="shared" si="46"/>
        <v>393.49975499999999</v>
      </c>
      <c r="J252" s="29">
        <v>15</v>
      </c>
      <c r="K252" s="31">
        <f t="shared" si="47"/>
        <v>26.233317</v>
      </c>
      <c r="L252" s="29">
        <v>2.3975</v>
      </c>
      <c r="M252" s="29">
        <v>36</v>
      </c>
      <c r="N252" s="32">
        <f t="shared" si="48"/>
        <v>2264.1975902699996</v>
      </c>
      <c r="O252" s="44">
        <f t="shared" si="49"/>
        <v>2.5157751002999995</v>
      </c>
      <c r="P252" s="25">
        <f>VLOOKUP(A252,'2021-22 Salary &amp; Benefits'!$A:$I,5,)</f>
        <v>67585</v>
      </c>
      <c r="Q252" s="25">
        <f>VLOOKUP(A252,'2021-22 Salary &amp; Benefits'!$A:$I,6,FALSE)</f>
        <v>68937</v>
      </c>
      <c r="R252" s="26">
        <f t="shared" si="50"/>
        <v>170028.66015377548</v>
      </c>
      <c r="S252" s="26">
        <f t="shared" si="51"/>
        <v>3401.3279356056009</v>
      </c>
      <c r="T252" s="26">
        <f>'2021-22 Salary &amp; Benefits'!G$6</f>
        <v>11848.32</v>
      </c>
      <c r="U252" s="28">
        <f>'2021-22 Salary &amp; Benefits'!H$6</f>
        <v>0.2271</v>
      </c>
      <c r="V252" s="28">
        <f>'2021-22 Salary &amp; Benefits'!I$6</f>
        <v>0.22070000000000001</v>
      </c>
      <c r="W252" s="26">
        <f t="shared" si="52"/>
        <v>69171.890232697056</v>
      </c>
      <c r="X252" s="26">
        <f t="shared" si="53"/>
        <v>2890.4998014896846</v>
      </c>
      <c r="Y252" s="26">
        <f t="shared" si="54"/>
        <v>637.93330618877337</v>
      </c>
      <c r="Z252" s="26">
        <f t="shared" si="55"/>
        <v>3528.4331076784579</v>
      </c>
      <c r="AA252" s="26">
        <f t="shared" si="56"/>
        <v>246130.31142975661</v>
      </c>
    </row>
    <row r="253" spans="1:27">
      <c r="A253" s="165" t="s">
        <v>2386</v>
      </c>
      <c r="B253" s="3" t="s">
        <v>1073</v>
      </c>
      <c r="C253" s="104">
        <f>IF(A253=Summary!$B$9,Summary!$F$9,0)</f>
        <v>0</v>
      </c>
      <c r="D253" s="174">
        <f>VLOOKUP(A253,AAFTE!$A:$AA,3,0)</f>
        <v>9856.0300000000007</v>
      </c>
      <c r="E253" s="24">
        <f>VLOOKUP($A253,'2021-22 Salary &amp; Benefits'!$A:$I,3,)</f>
        <v>1.18</v>
      </c>
      <c r="F253" s="24">
        <f>VLOOKUP($A253,'2021-22 Salary &amp; Benefits'!$A:$I,4,)</f>
        <v>1.18</v>
      </c>
      <c r="G253" s="39">
        <f>VLOOKUP(A253,'CEDARS District FRPL'!$A:$C,3,)</f>
        <v>0.30659999999999998</v>
      </c>
      <c r="H253" s="30">
        <f t="shared" si="45"/>
        <v>9856.0300000000007</v>
      </c>
      <c r="I253" s="45">
        <f t="shared" si="46"/>
        <v>3021.8587980000002</v>
      </c>
      <c r="J253" s="29">
        <v>15</v>
      </c>
      <c r="K253" s="31">
        <f t="shared" si="47"/>
        <v>201.45725320000003</v>
      </c>
      <c r="L253" s="29">
        <v>2.3975</v>
      </c>
      <c r="M253" s="29">
        <v>36</v>
      </c>
      <c r="N253" s="32">
        <f t="shared" si="48"/>
        <v>17387.775523692002</v>
      </c>
      <c r="O253" s="44">
        <f t="shared" si="49"/>
        <v>19.319750581880001</v>
      </c>
      <c r="P253" s="25">
        <f>VLOOKUP(A253,'2021-22 Salary &amp; Benefits'!$A:$I,5,)</f>
        <v>67585</v>
      </c>
      <c r="Q253" s="25">
        <f>VLOOKUP(A253,'2021-22 Salary &amp; Benefits'!$A:$I,6,FALSE)</f>
        <v>68937</v>
      </c>
      <c r="R253" s="26">
        <f t="shared" si="50"/>
        <v>1540755.9048301047</v>
      </c>
      <c r="S253" s="26">
        <f t="shared" si="51"/>
        <v>30821.957288307836</v>
      </c>
      <c r="T253" s="26">
        <f>'2021-22 Salary &amp; Benefits'!G$6</f>
        <v>11848.32</v>
      </c>
      <c r="U253" s="28">
        <f>'2021-22 Salary &amp; Benefits'!H$6</f>
        <v>0.2271</v>
      </c>
      <c r="V253" s="28">
        <f>'2021-22 Salary &amp; Benefits'!I$6</f>
        <v>0.22070000000000001</v>
      </c>
      <c r="W253" s="26">
        <f t="shared" si="52"/>
        <v>585614.65917474672</v>
      </c>
      <c r="X253" s="26">
        <f t="shared" si="53"/>
        <v>26192.964368640209</v>
      </c>
      <c r="Y253" s="26">
        <f t="shared" si="54"/>
        <v>5780.7872361588943</v>
      </c>
      <c r="Z253" s="26">
        <f t="shared" si="55"/>
        <v>31973.751604799101</v>
      </c>
      <c r="AA253" s="26">
        <f t="shared" si="56"/>
        <v>2189166.2728979588</v>
      </c>
    </row>
    <row r="254" spans="1:27">
      <c r="A254" s="165" t="s">
        <v>2353</v>
      </c>
      <c r="B254" s="3" t="s">
        <v>530</v>
      </c>
      <c r="C254" s="104">
        <f>IF(A254=Summary!$B$9,Summary!$F$9,0)</f>
        <v>0</v>
      </c>
      <c r="D254" s="174">
        <f>VLOOKUP(A254,AAFTE!$A:$AA,3,0)</f>
        <v>1202.27</v>
      </c>
      <c r="E254" s="24">
        <f>VLOOKUP($A254,'2021-22 Salary &amp; Benefits'!$A:$I,3,)</f>
        <v>1.2</v>
      </c>
      <c r="F254" s="24">
        <f>VLOOKUP($A254,'2021-22 Salary &amp; Benefits'!$A:$I,4,)</f>
        <v>1.24</v>
      </c>
      <c r="G254" s="39">
        <f>VLOOKUP(A254,'CEDARS District FRPL'!$A:$C,3,)</f>
        <v>0.25140000000000001</v>
      </c>
      <c r="H254" s="30">
        <f t="shared" si="45"/>
        <v>1202.27</v>
      </c>
      <c r="I254" s="45">
        <f t="shared" si="46"/>
        <v>302.25067799999999</v>
      </c>
      <c r="J254" s="29">
        <v>15</v>
      </c>
      <c r="K254" s="31">
        <f t="shared" si="47"/>
        <v>20.150045200000001</v>
      </c>
      <c r="L254" s="29">
        <v>2.3975</v>
      </c>
      <c r="M254" s="29">
        <v>36</v>
      </c>
      <c r="N254" s="32">
        <f t="shared" si="48"/>
        <v>1739.1504012119999</v>
      </c>
      <c r="O254" s="44">
        <f t="shared" si="49"/>
        <v>1.9323893346799998</v>
      </c>
      <c r="P254" s="25">
        <f>VLOOKUP(A254,'2021-22 Salary &amp; Benefits'!$A:$I,5,)</f>
        <v>67585</v>
      </c>
      <c r="Q254" s="25">
        <f>VLOOKUP(A254,'2021-22 Salary &amp; Benefits'!$A:$I,6,FALSE)</f>
        <v>68937</v>
      </c>
      <c r="R254" s="26">
        <f t="shared" si="50"/>
        <v>156720.63982121734</v>
      </c>
      <c r="S254" s="26">
        <f t="shared" si="51"/>
        <v>8463.6333991782449</v>
      </c>
      <c r="T254" s="26">
        <f>'2021-22 Salary &amp; Benefits'!G$6</f>
        <v>11848.32</v>
      </c>
      <c r="U254" s="28">
        <f>'2021-22 Salary &amp; Benefits'!H$6</f>
        <v>0.2271</v>
      </c>
      <c r="V254" s="28">
        <f>'2021-22 Salary &amp; Benefits'!I$6</f>
        <v>0.22070000000000001</v>
      </c>
      <c r="W254" s="26">
        <f t="shared" si="52"/>
        <v>60354.748396472831</v>
      </c>
      <c r="X254" s="26">
        <f t="shared" si="53"/>
        <v>2753.0712203399262</v>
      </c>
      <c r="Y254" s="26">
        <f t="shared" si="54"/>
        <v>607.60281832902172</v>
      </c>
      <c r="Z254" s="26">
        <f t="shared" si="55"/>
        <v>3360.674038668948</v>
      </c>
      <c r="AA254" s="26">
        <f t="shared" si="56"/>
        <v>228899.69565553736</v>
      </c>
    </row>
    <row r="255" spans="1:27">
      <c r="A255" s="165" t="s">
        <v>2425</v>
      </c>
      <c r="B255" s="3" t="s">
        <v>1209</v>
      </c>
      <c r="C255" s="104">
        <f>IF(A255=Summary!$B$9,Summary!$F$9,0)</f>
        <v>0</v>
      </c>
      <c r="D255" s="174">
        <f>VLOOKUP(A255,AAFTE!$A:$AA,3,0)</f>
        <v>202.1</v>
      </c>
      <c r="E255" s="24">
        <f>VLOOKUP($A255,'2021-22 Salary &amp; Benefits'!$A:$I,3,)</f>
        <v>1</v>
      </c>
      <c r="F255" s="24">
        <f>VLOOKUP($A255,'2021-22 Salary &amp; Benefits'!$A:$I,4,)</f>
        <v>1</v>
      </c>
      <c r="G255" s="39">
        <f>VLOOKUP(A255,'CEDARS District FRPL'!$A:$C,3,)</f>
        <v>0.3498</v>
      </c>
      <c r="H255" s="30">
        <f t="shared" si="45"/>
        <v>202.1</v>
      </c>
      <c r="I255" s="45">
        <f t="shared" si="46"/>
        <v>70.694580000000002</v>
      </c>
      <c r="J255" s="29">
        <v>15</v>
      </c>
      <c r="K255" s="31">
        <f t="shared" si="47"/>
        <v>4.7129719999999997</v>
      </c>
      <c r="L255" s="29">
        <v>2.3975</v>
      </c>
      <c r="M255" s="29">
        <v>36</v>
      </c>
      <c r="N255" s="32">
        <f t="shared" si="48"/>
        <v>406.77661331999997</v>
      </c>
      <c r="O255" s="44">
        <f t="shared" si="49"/>
        <v>0.45197401479999999</v>
      </c>
      <c r="P255" s="25">
        <f>VLOOKUP(A255,'2021-22 Salary &amp; Benefits'!$A:$I,5,)</f>
        <v>67585</v>
      </c>
      <c r="Q255" s="25">
        <f>VLOOKUP(A255,'2021-22 Salary &amp; Benefits'!$A:$I,6,FALSE)</f>
        <v>68937</v>
      </c>
      <c r="R255" s="26">
        <f t="shared" si="50"/>
        <v>30546.663790258001</v>
      </c>
      <c r="S255" s="26">
        <f t="shared" si="51"/>
        <v>611.0688680095991</v>
      </c>
      <c r="T255" s="26">
        <f>'2021-22 Salary &amp; Benefits'!G$6</f>
        <v>11848.32</v>
      </c>
      <c r="U255" s="28">
        <f>'2021-22 Salary &amp; Benefits'!H$6</f>
        <v>0.2271</v>
      </c>
      <c r="V255" s="28">
        <f>'2021-22 Salary &amp; Benefits'!I$6</f>
        <v>0.22070000000000001</v>
      </c>
      <c r="W255" s="26">
        <f t="shared" si="52"/>
        <v>12427.143004972446</v>
      </c>
      <c r="X255" s="26">
        <f t="shared" si="53"/>
        <v>519.29554430446001</v>
      </c>
      <c r="Y255" s="26">
        <f t="shared" si="54"/>
        <v>114.60852662799432</v>
      </c>
      <c r="Z255" s="26">
        <f t="shared" si="55"/>
        <v>633.90407093245437</v>
      </c>
      <c r="AA255" s="26">
        <f t="shared" si="56"/>
        <v>44218.779734172502</v>
      </c>
    </row>
    <row r="256" spans="1:27">
      <c r="A256" s="165" t="s">
        <v>2512</v>
      </c>
      <c r="B256" s="3" t="s">
        <v>1929</v>
      </c>
      <c r="C256" s="104">
        <f>IF(A256=Summary!$B$9,Summary!$F$9,0)</f>
        <v>0</v>
      </c>
      <c r="D256" s="174">
        <f>VLOOKUP(A256,AAFTE!$A:$AA,3,0)</f>
        <v>598.1</v>
      </c>
      <c r="E256" s="24">
        <f>VLOOKUP($A256,'2021-22 Salary &amp; Benefits'!$A:$I,3,)</f>
        <v>1.04</v>
      </c>
      <c r="F256" s="24">
        <f>VLOOKUP($A256,'2021-22 Salary &amp; Benefits'!$A:$I,4,)</f>
        <v>1.04</v>
      </c>
      <c r="G256" s="39">
        <f>VLOOKUP(A256,'CEDARS District FRPL'!$A:$C,3,)</f>
        <v>0.46579999999999999</v>
      </c>
      <c r="H256" s="30">
        <f t="shared" si="45"/>
        <v>598.1</v>
      </c>
      <c r="I256" s="45">
        <f t="shared" si="46"/>
        <v>278.59498000000002</v>
      </c>
      <c r="J256" s="29">
        <v>15</v>
      </c>
      <c r="K256" s="31">
        <f t="shared" si="47"/>
        <v>18.572998666666667</v>
      </c>
      <c r="L256" s="29">
        <v>2.3975</v>
      </c>
      <c r="M256" s="29">
        <v>36</v>
      </c>
      <c r="N256" s="32">
        <f t="shared" si="48"/>
        <v>1603.03551492</v>
      </c>
      <c r="O256" s="44">
        <f t="shared" si="49"/>
        <v>1.7811505721333334</v>
      </c>
      <c r="P256" s="25">
        <f>VLOOKUP(A256,'2021-22 Salary &amp; Benefits'!$A:$I,5,)</f>
        <v>67585</v>
      </c>
      <c r="Q256" s="25">
        <f>VLOOKUP(A256,'2021-22 Salary &amp; Benefits'!$A:$I,6,FALSE)</f>
        <v>68937</v>
      </c>
      <c r="R256" s="26">
        <f t="shared" si="50"/>
        <v>125194.2238743366</v>
      </c>
      <c r="S256" s="26">
        <f t="shared" si="51"/>
        <v>2504.4401964652207</v>
      </c>
      <c r="T256" s="26">
        <f>'2021-22 Salary &amp; Benefits'!G$6</f>
        <v>11848.32</v>
      </c>
      <c r="U256" s="28">
        <f>'2021-22 Salary &amp; Benefits'!H$6</f>
        <v>0.2271</v>
      </c>
      <c r="V256" s="28">
        <f>'2021-22 Salary &amp; Benefits'!I$6</f>
        <v>0.22070000000000001</v>
      </c>
      <c r="W256" s="26">
        <f t="shared" si="52"/>
        <v>50087.980140040534</v>
      </c>
      <c r="X256" s="26">
        <f t="shared" si="53"/>
        <v>2128.3110678466969</v>
      </c>
      <c r="Y256" s="26">
        <f t="shared" si="54"/>
        <v>469.71825267376602</v>
      </c>
      <c r="Z256" s="26">
        <f t="shared" si="55"/>
        <v>2598.029320520463</v>
      </c>
      <c r="AA256" s="26">
        <f t="shared" si="56"/>
        <v>180384.67353136285</v>
      </c>
    </row>
    <row r="257" spans="1:27">
      <c r="A257" s="165" t="s">
        <v>2497</v>
      </c>
      <c r="B257" s="3" t="s">
        <v>1781</v>
      </c>
      <c r="C257" s="104">
        <f>IF(A257=Summary!$B$9,Summary!$F$9,0)</f>
        <v>0</v>
      </c>
      <c r="D257" s="174">
        <f>VLOOKUP(A257,AAFTE!$A:$AA,3,0)</f>
        <v>28309.22</v>
      </c>
      <c r="E257" s="24">
        <f>VLOOKUP($A257,'2021-22 Salary &amp; Benefits'!$A:$I,3,)</f>
        <v>1.04</v>
      </c>
      <c r="F257" s="24">
        <f>VLOOKUP($A257,'2021-22 Salary &amp; Benefits'!$A:$I,4,)</f>
        <v>1.04</v>
      </c>
      <c r="G257" s="39">
        <f>VLOOKUP(A257,'CEDARS District FRPL'!$A:$C,3,)</f>
        <v>0.59830000000000005</v>
      </c>
      <c r="H257" s="30">
        <f t="shared" si="45"/>
        <v>28309.22</v>
      </c>
      <c r="I257" s="45">
        <f t="shared" si="46"/>
        <v>16937.406326000004</v>
      </c>
      <c r="J257" s="29">
        <v>15</v>
      </c>
      <c r="K257" s="31">
        <f t="shared" si="47"/>
        <v>1129.1604217333336</v>
      </c>
      <c r="L257" s="29">
        <v>2.3975</v>
      </c>
      <c r="M257" s="29">
        <v>36</v>
      </c>
      <c r="N257" s="32">
        <f t="shared" si="48"/>
        <v>97457.83599980401</v>
      </c>
      <c r="O257" s="44">
        <f t="shared" si="49"/>
        <v>108.28648444422667</v>
      </c>
      <c r="P257" s="25">
        <f>VLOOKUP(A257,'2021-22 Salary &amp; Benefits'!$A:$I,5,)</f>
        <v>67585</v>
      </c>
      <c r="Q257" s="25">
        <f>VLOOKUP(A257,'2021-22 Salary &amp; Benefits'!$A:$I,6,FALSE)</f>
        <v>68937</v>
      </c>
      <c r="R257" s="26">
        <f t="shared" si="50"/>
        <v>7611283.733209583</v>
      </c>
      <c r="S257" s="26">
        <f t="shared" si="51"/>
        <v>152259.46004733723</v>
      </c>
      <c r="T257" s="26">
        <f>'2021-22 Salary &amp; Benefits'!G$6</f>
        <v>11848.32</v>
      </c>
      <c r="U257" s="28">
        <f>'2021-22 Salary &amp; Benefits'!H$6</f>
        <v>0.2271</v>
      </c>
      <c r="V257" s="28">
        <f>'2021-22 Salary &amp; Benefits'!I$6</f>
        <v>0.22070000000000001</v>
      </c>
      <c r="W257" s="26">
        <f t="shared" si="52"/>
        <v>3045139.1180145633</v>
      </c>
      <c r="X257" s="26">
        <f t="shared" si="53"/>
        <v>129392.38655428201</v>
      </c>
      <c r="Y257" s="26">
        <f t="shared" si="54"/>
        <v>28556.899712530041</v>
      </c>
      <c r="Z257" s="26">
        <f t="shared" si="55"/>
        <v>157949.28626681207</v>
      </c>
      <c r="AA257" s="26">
        <f t="shared" si="56"/>
        <v>10966631.597538296</v>
      </c>
    </row>
    <row r="258" spans="1:27">
      <c r="A258" s="165" t="s">
        <v>2417</v>
      </c>
      <c r="B258" s="3" t="s">
        <v>1186</v>
      </c>
      <c r="C258" s="104">
        <f>IF(A258=Summary!$B$9,Summary!$F$9,0)</f>
        <v>0</v>
      </c>
      <c r="D258" s="174">
        <f>VLOOKUP(A258,AAFTE!$A:$AA,3,0)</f>
        <v>74.790000000000006</v>
      </c>
      <c r="E258" s="24">
        <f>VLOOKUP($A258,'2021-22 Salary &amp; Benefits'!$A:$I,3,)</f>
        <v>1</v>
      </c>
      <c r="F258" s="24">
        <f>VLOOKUP($A258,'2021-22 Salary &amp; Benefits'!$A:$I,4,)</f>
        <v>1</v>
      </c>
      <c r="G258" s="39">
        <f>VLOOKUP(A258,'CEDARS District FRPL'!$A:$C,3,)</f>
        <v>0.5</v>
      </c>
      <c r="H258" s="30">
        <f t="shared" si="45"/>
        <v>74.790000000000006</v>
      </c>
      <c r="I258" s="45">
        <f t="shared" si="46"/>
        <v>37.395000000000003</v>
      </c>
      <c r="J258" s="29">
        <v>15</v>
      </c>
      <c r="K258" s="31">
        <f t="shared" si="47"/>
        <v>2.4930000000000003</v>
      </c>
      <c r="L258" s="29">
        <v>2.3975</v>
      </c>
      <c r="M258" s="29">
        <v>36</v>
      </c>
      <c r="N258" s="32">
        <f t="shared" si="48"/>
        <v>215.17083000000002</v>
      </c>
      <c r="O258" s="44">
        <f t="shared" si="49"/>
        <v>0.23907870000000003</v>
      </c>
      <c r="P258" s="25">
        <f>VLOOKUP(A258,'2021-22 Salary &amp; Benefits'!$A:$I,5,)</f>
        <v>67585</v>
      </c>
      <c r="Q258" s="25">
        <f>VLOOKUP(A258,'2021-22 Salary &amp; Benefits'!$A:$I,6,FALSE)</f>
        <v>68937</v>
      </c>
      <c r="R258" s="26">
        <f t="shared" si="50"/>
        <v>16158.133939500001</v>
      </c>
      <c r="S258" s="26">
        <f t="shared" si="51"/>
        <v>323.23440239999945</v>
      </c>
      <c r="T258" s="26">
        <f>'2021-22 Salary &amp; Benefits'!G$6</f>
        <v>11848.32</v>
      </c>
      <c r="U258" s="28">
        <f>'2021-22 Salary &amp; Benefits'!H$6</f>
        <v>0.2271</v>
      </c>
      <c r="V258" s="28">
        <f>'2021-22 Salary &amp; Benefits'!I$6</f>
        <v>0.22070000000000001</v>
      </c>
      <c r="W258" s="26">
        <f t="shared" si="52"/>
        <v>6573.5309930541307</v>
      </c>
      <c r="X258" s="26">
        <f t="shared" si="53"/>
        <v>274.68947236500003</v>
      </c>
      <c r="Y258" s="26">
        <f t="shared" si="54"/>
        <v>60.623966550955508</v>
      </c>
      <c r="Z258" s="26">
        <f t="shared" si="55"/>
        <v>335.31343891595554</v>
      </c>
      <c r="AA258" s="26">
        <f t="shared" si="56"/>
        <v>23390.212773870091</v>
      </c>
    </row>
    <row r="259" spans="1:27">
      <c r="A259" s="165" t="s">
        <v>2562</v>
      </c>
      <c r="B259" s="3" t="s">
        <v>2168</v>
      </c>
      <c r="C259" s="104">
        <f>IF(A259=Summary!$B$9,Summary!$F$9,0)</f>
        <v>0</v>
      </c>
      <c r="D259" s="174">
        <f>VLOOKUP(A259,AAFTE!$A:$AA,3,0)</f>
        <v>131.49</v>
      </c>
      <c r="E259" s="24">
        <f>VLOOKUP($A259,'2021-22 Salary &amp; Benefits'!$A:$I,3,)</f>
        <v>1</v>
      </c>
      <c r="F259" s="24">
        <f>VLOOKUP($A259,'2021-22 Salary &amp; Benefits'!$A:$I,4,)</f>
        <v>1</v>
      </c>
      <c r="G259" s="39">
        <f>VLOOKUP(A259,'CEDARS District FRPL'!$A:$C,3,)</f>
        <v>0.44879999999999998</v>
      </c>
      <c r="H259" s="30">
        <f t="shared" si="45"/>
        <v>131.49</v>
      </c>
      <c r="I259" s="45">
        <f t="shared" si="46"/>
        <v>59.012712000000001</v>
      </c>
      <c r="J259" s="29">
        <v>15</v>
      </c>
      <c r="K259" s="31">
        <f t="shared" si="47"/>
        <v>3.9341808</v>
      </c>
      <c r="L259" s="29">
        <v>2.3975</v>
      </c>
      <c r="M259" s="29">
        <v>36</v>
      </c>
      <c r="N259" s="32">
        <f t="shared" si="48"/>
        <v>339.55914484799996</v>
      </c>
      <c r="O259" s="44">
        <f t="shared" si="49"/>
        <v>0.37728793871999994</v>
      </c>
      <c r="P259" s="25">
        <f>VLOOKUP(A259,'2021-22 Salary &amp; Benefits'!$A:$I,5,)</f>
        <v>67585</v>
      </c>
      <c r="Q259" s="25">
        <f>VLOOKUP(A259,'2021-22 Salary &amp; Benefits'!$A:$I,6,FALSE)</f>
        <v>68937</v>
      </c>
      <c r="R259" s="26">
        <f t="shared" si="50"/>
        <v>25499.005338391195</v>
      </c>
      <c r="S259" s="26">
        <f t="shared" si="51"/>
        <v>510.09329314944262</v>
      </c>
      <c r="T259" s="26">
        <f>'2021-22 Salary &amp; Benefits'!G$6</f>
        <v>11848.32</v>
      </c>
      <c r="U259" s="28">
        <f>'2021-22 Salary &amp; Benefits'!H$6</f>
        <v>0.2271</v>
      </c>
      <c r="V259" s="28">
        <f>'2021-22 Salary &amp; Benefits'!I$6</f>
        <v>0.22070000000000001</v>
      </c>
      <c r="W259" s="26">
        <f t="shared" si="52"/>
        <v>10373.629932241671</v>
      </c>
      <c r="X259" s="26">
        <f t="shared" si="53"/>
        <v>433.48497719234399</v>
      </c>
      <c r="Y259" s="26">
        <f t="shared" si="54"/>
        <v>95.670134466350319</v>
      </c>
      <c r="Z259" s="26">
        <f t="shared" si="55"/>
        <v>529.1551116586943</v>
      </c>
      <c r="AA259" s="26">
        <f t="shared" si="56"/>
        <v>36911.883675441</v>
      </c>
    </row>
    <row r="260" spans="1:27">
      <c r="A260" s="165" t="s">
        <v>2496</v>
      </c>
      <c r="B260" s="3" t="s">
        <v>1769</v>
      </c>
      <c r="C260" s="104">
        <f>IF(A260=Summary!$B$9,Summary!$F$9,0)</f>
        <v>0</v>
      </c>
      <c r="D260" s="174">
        <f>VLOOKUP(A260,AAFTE!$A:$AA,3,0)</f>
        <v>4530.5</v>
      </c>
      <c r="E260" s="24">
        <f>VLOOKUP($A260,'2021-22 Salary &amp; Benefits'!$A:$I,3,)</f>
        <v>1.1599999999999999</v>
      </c>
      <c r="F260" s="24">
        <f>VLOOKUP($A260,'2021-22 Salary &amp; Benefits'!$A:$I,4,)</f>
        <v>1.2000000000000002</v>
      </c>
      <c r="G260" s="39">
        <f>VLOOKUP(A260,'CEDARS District FRPL'!$A:$C,3,)</f>
        <v>0.28339999999999999</v>
      </c>
      <c r="H260" s="30">
        <f t="shared" si="45"/>
        <v>4530.5</v>
      </c>
      <c r="I260" s="45">
        <f t="shared" si="46"/>
        <v>1283.9437</v>
      </c>
      <c r="J260" s="29">
        <v>15</v>
      </c>
      <c r="K260" s="31">
        <f t="shared" si="47"/>
        <v>85.596246666666673</v>
      </c>
      <c r="L260" s="29">
        <v>2.3975</v>
      </c>
      <c r="M260" s="29">
        <v>36</v>
      </c>
      <c r="N260" s="32">
        <f t="shared" si="48"/>
        <v>7387.8120498000008</v>
      </c>
      <c r="O260" s="44">
        <f t="shared" si="49"/>
        <v>8.2086800553333337</v>
      </c>
      <c r="P260" s="25">
        <f>VLOOKUP(A260,'2021-22 Salary &amp; Benefits'!$A:$I,5,)</f>
        <v>67585</v>
      </c>
      <c r="Q260" s="25">
        <f>VLOOKUP(A260,'2021-22 Salary &amp; Benefits'!$A:$I,6,FALSE)</f>
        <v>68937</v>
      </c>
      <c r="R260" s="26">
        <f t="shared" si="50"/>
        <v>643549.02418605587</v>
      </c>
      <c r="S260" s="26">
        <f t="shared" si="51"/>
        <v>35509.108183361008</v>
      </c>
      <c r="T260" s="26">
        <f>'2021-22 Salary &amp; Benefits'!G$6</f>
        <v>11848.32</v>
      </c>
      <c r="U260" s="28">
        <f>'2021-22 Salary &amp; Benefits'!H$6</f>
        <v>0.2271</v>
      </c>
      <c r="V260" s="28">
        <f>'2021-22 Salary &amp; Benefits'!I$6</f>
        <v>0.22070000000000001</v>
      </c>
      <c r="W260" s="26">
        <f t="shared" si="52"/>
        <v>251245.91164192811</v>
      </c>
      <c r="X260" s="26">
        <f t="shared" si="53"/>
        <v>11317.635539490282</v>
      </c>
      <c r="Y260" s="26">
        <f t="shared" si="54"/>
        <v>2497.8021635655055</v>
      </c>
      <c r="Z260" s="26">
        <f t="shared" si="55"/>
        <v>13815.437703055788</v>
      </c>
      <c r="AA260" s="26">
        <f t="shared" si="56"/>
        <v>944119.48171440081</v>
      </c>
    </row>
    <row r="261" spans="1:27">
      <c r="A261" s="165" t="s">
        <v>2325</v>
      </c>
      <c r="B261" s="3" t="s">
        <v>404</v>
      </c>
      <c r="C261" s="104">
        <f>IF(A261=Summary!$B$9,Summary!$F$9,0)</f>
        <v>0</v>
      </c>
      <c r="D261" s="174">
        <f>VLOOKUP(A261,AAFTE!$A:$AA,3,0)</f>
        <v>15.1</v>
      </c>
      <c r="E261" s="24">
        <f>VLOOKUP($A261,'2021-22 Salary &amp; Benefits'!$A:$I,3,)</f>
        <v>1</v>
      </c>
      <c r="F261" s="24">
        <f>VLOOKUP($A261,'2021-22 Salary &amp; Benefits'!$A:$I,4,)</f>
        <v>1</v>
      </c>
      <c r="G261" s="39">
        <f>VLOOKUP(A261,'CEDARS District FRPL'!$A:$C,3,)</f>
        <v>0</v>
      </c>
      <c r="H261" s="30">
        <f t="shared" si="45"/>
        <v>15.1</v>
      </c>
      <c r="I261" s="45">
        <f t="shared" si="46"/>
        <v>0</v>
      </c>
      <c r="J261" s="29">
        <v>15</v>
      </c>
      <c r="K261" s="31">
        <f t="shared" si="47"/>
        <v>0</v>
      </c>
      <c r="L261" s="29">
        <v>2.3975</v>
      </c>
      <c r="M261" s="29">
        <v>36</v>
      </c>
      <c r="N261" s="32">
        <f t="shared" si="48"/>
        <v>0</v>
      </c>
      <c r="O261" s="44">
        <f t="shared" si="49"/>
        <v>0</v>
      </c>
      <c r="P261" s="25">
        <f>VLOOKUP(A261,'2021-22 Salary &amp; Benefits'!$A:$I,5,)</f>
        <v>67585</v>
      </c>
      <c r="Q261" s="25">
        <f>VLOOKUP(A261,'2021-22 Salary &amp; Benefits'!$A:$I,6,FALSE)</f>
        <v>68937</v>
      </c>
      <c r="R261" s="26">
        <f t="shared" si="50"/>
        <v>0</v>
      </c>
      <c r="S261" s="26">
        <f t="shared" si="51"/>
        <v>0</v>
      </c>
      <c r="T261" s="26">
        <f>'2021-22 Salary &amp; Benefits'!G$6</f>
        <v>11848.32</v>
      </c>
      <c r="U261" s="28">
        <f>'2021-22 Salary &amp; Benefits'!H$6</f>
        <v>0.2271</v>
      </c>
      <c r="V261" s="28">
        <f>'2021-22 Salary &amp; Benefits'!I$6</f>
        <v>0.22070000000000001</v>
      </c>
      <c r="W261" s="26">
        <f t="shared" si="52"/>
        <v>0</v>
      </c>
      <c r="X261" s="26">
        <f t="shared" si="53"/>
        <v>0</v>
      </c>
      <c r="Y261" s="26">
        <f t="shared" si="54"/>
        <v>0</v>
      </c>
      <c r="Z261" s="26">
        <f t="shared" si="55"/>
        <v>0</v>
      </c>
      <c r="AA261" s="26">
        <f t="shared" si="56"/>
        <v>0</v>
      </c>
    </row>
    <row r="262" spans="1:27">
      <c r="A262" s="165" t="s">
        <v>2305</v>
      </c>
      <c r="B262" s="3" t="s">
        <v>294</v>
      </c>
      <c r="C262" s="104">
        <f>IF(A262=Summary!$B$9,Summary!$F$9,0)</f>
        <v>0</v>
      </c>
      <c r="D262" s="174">
        <f>VLOOKUP(A262,AAFTE!$A:$AA,3,0)</f>
        <v>52.3</v>
      </c>
      <c r="E262" s="24">
        <f>VLOOKUP($A262,'2021-22 Salary &amp; Benefits'!$A:$I,3,)</f>
        <v>1</v>
      </c>
      <c r="F262" s="24">
        <f>VLOOKUP($A262,'2021-22 Salary &amp; Benefits'!$A:$I,4,)</f>
        <v>1</v>
      </c>
      <c r="G262" s="39">
        <f>VLOOKUP(A262,'CEDARS District FRPL'!$A:$C,3,)</f>
        <v>0.58330000000000004</v>
      </c>
      <c r="H262" s="30">
        <f t="shared" ref="H262:H320" si="57">IF(C262&gt;0,C262,D262)</f>
        <v>52.3</v>
      </c>
      <c r="I262" s="45">
        <f t="shared" si="46"/>
        <v>30.506589999999999</v>
      </c>
      <c r="J262" s="29">
        <v>15</v>
      </c>
      <c r="K262" s="31">
        <f t="shared" si="47"/>
        <v>2.0337726666666667</v>
      </c>
      <c r="L262" s="29">
        <v>2.3975</v>
      </c>
      <c r="M262" s="29">
        <v>36</v>
      </c>
      <c r="N262" s="32">
        <f t="shared" si="48"/>
        <v>175.53491886</v>
      </c>
      <c r="O262" s="44">
        <f t="shared" si="49"/>
        <v>0.19503879873333335</v>
      </c>
      <c r="P262" s="25">
        <f>VLOOKUP(A262,'2021-22 Salary &amp; Benefits'!$A:$I,5,)</f>
        <v>67585</v>
      </c>
      <c r="Q262" s="25">
        <f>VLOOKUP(A262,'2021-22 Salary &amp; Benefits'!$A:$I,6,FALSE)</f>
        <v>68937</v>
      </c>
      <c r="R262" s="26">
        <f t="shared" si="50"/>
        <v>13181.697212392335</v>
      </c>
      <c r="S262" s="26">
        <f t="shared" si="51"/>
        <v>263.69245588746526</v>
      </c>
      <c r="T262" s="26">
        <f>'2021-22 Salary &amp; Benefits'!G$6</f>
        <v>11848.32</v>
      </c>
      <c r="U262" s="28">
        <f>'2021-22 Salary &amp; Benefits'!H$6</f>
        <v>0.2271</v>
      </c>
      <c r="V262" s="28">
        <f>'2021-22 Salary &amp; Benefits'!I$6</f>
        <v>0.22070000000000001</v>
      </c>
      <c r="W262" s="26">
        <f t="shared" si="52"/>
        <v>5362.6424617567909</v>
      </c>
      <c r="X262" s="26">
        <f t="shared" si="53"/>
        <v>224.08982780466334</v>
      </c>
      <c r="Y262" s="26">
        <f t="shared" si="54"/>
        <v>49.456624996489204</v>
      </c>
      <c r="Z262" s="26">
        <f t="shared" si="55"/>
        <v>273.54645280115255</v>
      </c>
      <c r="AA262" s="26">
        <f t="shared" si="56"/>
        <v>19081.578582837741</v>
      </c>
    </row>
    <row r="263" spans="1:27">
      <c r="A263" s="165" t="s">
        <v>2282</v>
      </c>
      <c r="B263" s="3" t="s">
        <v>100</v>
      </c>
      <c r="C263" s="104">
        <f>IF(A263=Summary!$B$9,Summary!$F$9,0)</f>
        <v>0</v>
      </c>
      <c r="D263" s="174">
        <f>VLOOKUP(A263,AAFTE!$A:$AA,3,0)</f>
        <v>8</v>
      </c>
      <c r="E263" s="24">
        <f>VLOOKUP($A263,'2021-22 Salary &amp; Benefits'!$A:$I,3,)</f>
        <v>1.04</v>
      </c>
      <c r="F263" s="24">
        <f>VLOOKUP($A263,'2021-22 Salary &amp; Benefits'!$A:$I,4,)</f>
        <v>1.04</v>
      </c>
      <c r="G263" s="39">
        <f>VLOOKUP(A263,'CEDARS District FRPL'!$A:$C,3,)</f>
        <v>0</v>
      </c>
      <c r="H263" s="30">
        <f t="shared" si="57"/>
        <v>8</v>
      </c>
      <c r="I263" s="45">
        <f t="shared" ref="I263:I320" si="58">H263*G263</f>
        <v>0</v>
      </c>
      <c r="J263" s="29">
        <v>15</v>
      </c>
      <c r="K263" s="31">
        <f t="shared" ref="K263:K320" si="59">I263/J263</f>
        <v>0</v>
      </c>
      <c r="L263" s="29">
        <v>2.3975</v>
      </c>
      <c r="M263" s="29">
        <v>36</v>
      </c>
      <c r="N263" s="32">
        <f t="shared" ref="N263:N320" si="60">K263*L263*M263</f>
        <v>0</v>
      </c>
      <c r="O263" s="44">
        <f t="shared" ref="O263:O320" si="61">N263/900</f>
        <v>0</v>
      </c>
      <c r="P263" s="25">
        <f>VLOOKUP(A263,'2021-22 Salary &amp; Benefits'!$A:$I,5,)</f>
        <v>67585</v>
      </c>
      <c r="Q263" s="25">
        <f>VLOOKUP(A263,'2021-22 Salary &amp; Benefits'!$A:$I,6,FALSE)</f>
        <v>68937</v>
      </c>
      <c r="R263" s="26">
        <f t="shared" ref="R263:R323" si="62">$E263*$P263*$O263</f>
        <v>0</v>
      </c>
      <c r="S263" s="26">
        <f t="shared" ref="S263:S323" si="63">($Q263*$F263*$O263-$R263)</f>
        <v>0</v>
      </c>
      <c r="T263" s="26">
        <f>'2021-22 Salary &amp; Benefits'!G$6</f>
        <v>11848.32</v>
      </c>
      <c r="U263" s="28">
        <f>'2021-22 Salary &amp; Benefits'!H$6</f>
        <v>0.2271</v>
      </c>
      <c r="V263" s="28">
        <f>'2021-22 Salary &amp; Benefits'!I$6</f>
        <v>0.22070000000000001</v>
      </c>
      <c r="W263" s="26">
        <f t="shared" ref="W263:W320" si="64">R263*U263+S263*V263+O263*T263</f>
        <v>0</v>
      </c>
      <c r="X263" s="26">
        <f t="shared" si="53"/>
        <v>0</v>
      </c>
      <c r="Y263" s="26">
        <f t="shared" si="54"/>
        <v>0</v>
      </c>
      <c r="Z263" s="26">
        <f t="shared" si="55"/>
        <v>0</v>
      </c>
      <c r="AA263" s="26">
        <f t="shared" si="56"/>
        <v>0</v>
      </c>
    </row>
    <row r="264" spans="1:27">
      <c r="A264" s="165" t="s">
        <v>2449</v>
      </c>
      <c r="B264" s="3" t="s">
        <v>1298</v>
      </c>
      <c r="C264" s="104">
        <f>IF(A264=Summary!$B$9,Summary!$F$9,0)</f>
        <v>0</v>
      </c>
      <c r="D264" s="174">
        <f>VLOOKUP(A264,AAFTE!$A:$AA,3,0)</f>
        <v>3095.25</v>
      </c>
      <c r="E264" s="24">
        <f>VLOOKUP($A264,'2021-22 Salary &amp; Benefits'!$A:$I,3,)</f>
        <v>1.04</v>
      </c>
      <c r="F264" s="24">
        <f>VLOOKUP($A264,'2021-22 Salary &amp; Benefits'!$A:$I,4,)</f>
        <v>1.04</v>
      </c>
      <c r="G264" s="39">
        <f>VLOOKUP(A264,'CEDARS District FRPL'!$A:$C,3,)</f>
        <v>0.23330000000000001</v>
      </c>
      <c r="H264" s="30">
        <f t="shared" si="57"/>
        <v>3095.25</v>
      </c>
      <c r="I264" s="45">
        <f t="shared" si="58"/>
        <v>722.12182500000006</v>
      </c>
      <c r="J264" s="29">
        <v>15</v>
      </c>
      <c r="K264" s="31">
        <f t="shared" si="59"/>
        <v>48.141455000000001</v>
      </c>
      <c r="L264" s="29">
        <v>2.3975</v>
      </c>
      <c r="M264" s="29">
        <v>36</v>
      </c>
      <c r="N264" s="32">
        <f t="shared" si="60"/>
        <v>4155.0889810499993</v>
      </c>
      <c r="O264" s="44">
        <f t="shared" si="61"/>
        <v>4.6167655344999989</v>
      </c>
      <c r="P264" s="25">
        <f>VLOOKUP(A264,'2021-22 Salary &amp; Benefits'!$A:$I,5,)</f>
        <v>67585</v>
      </c>
      <c r="Q264" s="25">
        <f>VLOOKUP(A264,'2021-22 Salary &amp; Benefits'!$A:$I,6,FALSE)</f>
        <v>68937</v>
      </c>
      <c r="R264" s="26">
        <f t="shared" si="62"/>
        <v>324505.06259514979</v>
      </c>
      <c r="S264" s="26">
        <f t="shared" si="63"/>
        <v>6491.5416827496956</v>
      </c>
      <c r="T264" s="26">
        <f>'2021-22 Salary &amp; Benefits'!G$6</f>
        <v>11848.32</v>
      </c>
      <c r="U264" s="28">
        <f>'2021-22 Salary &amp; Benefits'!H$6</f>
        <v>0.2271</v>
      </c>
      <c r="V264" s="28">
        <f>'2021-22 Salary &amp; Benefits'!I$6</f>
        <v>0.22070000000000001</v>
      </c>
      <c r="W264" s="26">
        <f t="shared" si="64"/>
        <v>129828.6983824684</v>
      </c>
      <c r="X264" s="26">
        <f t="shared" si="53"/>
        <v>5516.6100712983243</v>
      </c>
      <c r="Y264" s="26">
        <f t="shared" ref="Y264:Y320" si="65">X264*V264</f>
        <v>1217.5158427355402</v>
      </c>
      <c r="Z264" s="26">
        <f t="shared" ref="Z264:Z320" si="66">SUM(X264:Y264)</f>
        <v>6734.1259140338643</v>
      </c>
      <c r="AA264" s="26">
        <f t="shared" ref="AA264:AA320" si="67">SUM(W264,R264:S264,Z264)</f>
        <v>467559.42857440171</v>
      </c>
    </row>
    <row r="265" spans="1:27">
      <c r="A265" s="165" t="s">
        <v>2558</v>
      </c>
      <c r="B265" s="3" t="s">
        <v>2160</v>
      </c>
      <c r="C265" s="104">
        <f>IF(A265=Summary!$B$9,Summary!$F$9,0)</f>
        <v>0</v>
      </c>
      <c r="D265" s="174">
        <f>VLOOKUP(A265,AAFTE!$A:$AA,3,0)</f>
        <v>44.1</v>
      </c>
      <c r="E265" s="24">
        <f>VLOOKUP($A265,'2021-22 Salary &amp; Benefits'!$A:$I,3,)</f>
        <v>1</v>
      </c>
      <c r="F265" s="24">
        <f>VLOOKUP($A265,'2021-22 Salary &amp; Benefits'!$A:$I,4,)</f>
        <v>1</v>
      </c>
      <c r="G265" s="39">
        <f>VLOOKUP(A265,'CEDARS District FRPL'!$A:$C,3,)</f>
        <v>0</v>
      </c>
      <c r="H265" s="30">
        <f t="shared" si="57"/>
        <v>44.1</v>
      </c>
      <c r="I265" s="45">
        <f t="shared" si="58"/>
        <v>0</v>
      </c>
      <c r="J265" s="29">
        <v>15</v>
      </c>
      <c r="K265" s="31">
        <f t="shared" si="59"/>
        <v>0</v>
      </c>
      <c r="L265" s="29">
        <v>2.3975</v>
      </c>
      <c r="M265" s="29">
        <v>36</v>
      </c>
      <c r="N265" s="32">
        <f t="shared" si="60"/>
        <v>0</v>
      </c>
      <c r="O265" s="44">
        <f t="shared" si="61"/>
        <v>0</v>
      </c>
      <c r="P265" s="25">
        <f>VLOOKUP(A265,'2021-22 Salary &amp; Benefits'!$A:$I,5,)</f>
        <v>67585</v>
      </c>
      <c r="Q265" s="25">
        <f>VLOOKUP(A265,'2021-22 Salary &amp; Benefits'!$A:$I,6,FALSE)</f>
        <v>68937</v>
      </c>
      <c r="R265" s="26">
        <f t="shared" si="62"/>
        <v>0</v>
      </c>
      <c r="S265" s="26">
        <f t="shared" si="63"/>
        <v>0</v>
      </c>
      <c r="T265" s="26">
        <f>'2021-22 Salary &amp; Benefits'!G$6</f>
        <v>11848.32</v>
      </c>
      <c r="U265" s="28">
        <f>'2021-22 Salary &amp; Benefits'!H$6</f>
        <v>0.2271</v>
      </c>
      <c r="V265" s="28">
        <f>'2021-22 Salary &amp; Benefits'!I$6</f>
        <v>0.22070000000000001</v>
      </c>
      <c r="W265" s="26">
        <f t="shared" si="64"/>
        <v>0</v>
      </c>
      <c r="X265" s="26">
        <f t="shared" ref="X265:X323" si="68">($Q265*$F265*$O265/180*3)</f>
        <v>0</v>
      </c>
      <c r="Y265" s="26">
        <f t="shared" si="65"/>
        <v>0</v>
      </c>
      <c r="Z265" s="26">
        <f t="shared" si="66"/>
        <v>0</v>
      </c>
      <c r="AA265" s="26">
        <f t="shared" si="67"/>
        <v>0</v>
      </c>
    </row>
    <row r="266" spans="1:27">
      <c r="A266" s="165" t="s">
        <v>2482</v>
      </c>
      <c r="B266" s="3" t="s">
        <v>1599</v>
      </c>
      <c r="C266" s="104">
        <f>IF(A266=Summary!$B$9,Summary!$F$9,0)</f>
        <v>0</v>
      </c>
      <c r="D266" s="174">
        <f>VLOOKUP(A266,AAFTE!$A:$AA,3,0)</f>
        <v>819.99</v>
      </c>
      <c r="E266" s="24">
        <f>VLOOKUP($A266,'2021-22 Salary &amp; Benefits'!$A:$I,3,)</f>
        <v>1</v>
      </c>
      <c r="F266" s="24">
        <f>VLOOKUP($A266,'2021-22 Salary &amp; Benefits'!$A:$I,4,)</f>
        <v>1</v>
      </c>
      <c r="G266" s="39">
        <f>VLOOKUP(A266,'CEDARS District FRPL'!$A:$C,3,)</f>
        <v>0.50539999999999996</v>
      </c>
      <c r="H266" s="30">
        <f t="shared" si="57"/>
        <v>819.99</v>
      </c>
      <c r="I266" s="45">
        <f t="shared" si="58"/>
        <v>414.42294599999997</v>
      </c>
      <c r="J266" s="29">
        <v>15</v>
      </c>
      <c r="K266" s="31">
        <f t="shared" si="59"/>
        <v>27.628196399999997</v>
      </c>
      <c r="L266" s="29">
        <v>2.3975</v>
      </c>
      <c r="M266" s="29">
        <v>36</v>
      </c>
      <c r="N266" s="32">
        <f t="shared" si="60"/>
        <v>2384.589631284</v>
      </c>
      <c r="O266" s="44">
        <f t="shared" si="61"/>
        <v>2.6495440347599999</v>
      </c>
      <c r="P266" s="25">
        <f>VLOOKUP(A266,'2021-22 Salary &amp; Benefits'!$A:$I,5,)</f>
        <v>67585</v>
      </c>
      <c r="Q266" s="25">
        <f>VLOOKUP(A266,'2021-22 Salary &amp; Benefits'!$A:$I,6,FALSE)</f>
        <v>68937</v>
      </c>
      <c r="R266" s="26">
        <f t="shared" si="62"/>
        <v>179069.43358925459</v>
      </c>
      <c r="S266" s="26">
        <f t="shared" si="63"/>
        <v>3582.1835349955072</v>
      </c>
      <c r="T266" s="26">
        <f>'2021-22 Salary &amp; Benefits'!G$6</f>
        <v>11848.32</v>
      </c>
      <c r="U266" s="28">
        <f>'2021-22 Salary &amp; Benefits'!H$6</f>
        <v>0.2271</v>
      </c>
      <c r="V266" s="28">
        <f>'2021-22 Salary &amp; Benefits'!I$6</f>
        <v>0.22070000000000001</v>
      </c>
      <c r="W266" s="26">
        <f t="shared" si="64"/>
        <v>72849.901852220821</v>
      </c>
      <c r="X266" s="26">
        <f t="shared" si="68"/>
        <v>3044.1936187375013</v>
      </c>
      <c r="Y266" s="26">
        <f t="shared" si="65"/>
        <v>671.85353165536651</v>
      </c>
      <c r="Z266" s="26">
        <f t="shared" si="66"/>
        <v>3716.0471503928679</v>
      </c>
      <c r="AA266" s="26">
        <f t="shared" si="67"/>
        <v>259217.56612686379</v>
      </c>
    </row>
    <row r="267" spans="1:27">
      <c r="A267" s="166" t="s">
        <v>2493</v>
      </c>
      <c r="B267" s="3" t="s">
        <v>1754</v>
      </c>
      <c r="C267" s="104">
        <f>IF(A267=Summary!$B$9,Summary!$F$9,0)</f>
        <v>0</v>
      </c>
      <c r="D267" s="174">
        <f>VLOOKUP(A267,AAFTE!$A:$AA,3,0)</f>
        <v>1856.96</v>
      </c>
      <c r="E267" s="24">
        <f>VLOOKUP($A267,'2021-22 Salary &amp; Benefits'!$A:$I,3,)</f>
        <v>1.18</v>
      </c>
      <c r="F267" s="24">
        <f>VLOOKUP($A267,'2021-22 Salary &amp; Benefits'!$A:$I,4,)</f>
        <v>1.18</v>
      </c>
      <c r="G267" s="39">
        <f>VLOOKUP(A267,'CEDARS District FRPL'!$A:$C,3,)</f>
        <v>0.51429999999999998</v>
      </c>
      <c r="H267" s="30">
        <f t="shared" si="57"/>
        <v>1856.96</v>
      </c>
      <c r="I267" s="45">
        <f t="shared" si="58"/>
        <v>955.03452800000002</v>
      </c>
      <c r="J267" s="29">
        <v>15</v>
      </c>
      <c r="K267" s="31">
        <f t="shared" si="59"/>
        <v>63.668968533333334</v>
      </c>
      <c r="L267" s="29">
        <v>2.3975</v>
      </c>
      <c r="M267" s="29">
        <v>36</v>
      </c>
      <c r="N267" s="32">
        <f t="shared" si="60"/>
        <v>5495.2686741120006</v>
      </c>
      <c r="O267" s="44">
        <f t="shared" si="61"/>
        <v>6.1058540823466672</v>
      </c>
      <c r="P267" s="25">
        <f>VLOOKUP(A267,'2021-22 Salary &amp; Benefits'!$A:$I,5,)</f>
        <v>67585</v>
      </c>
      <c r="Q267" s="25">
        <f>VLOOKUP(A267,'2021-22 Salary &amp; Benefits'!$A:$I,6,FALSE)</f>
        <v>68937</v>
      </c>
      <c r="R267" s="26">
        <f t="shared" si="62"/>
        <v>486943.69482337142</v>
      </c>
      <c r="S267" s="26">
        <f t="shared" si="63"/>
        <v>9741.0353688125033</v>
      </c>
      <c r="T267" s="26">
        <f>'2021-22 Salary &amp; Benefits'!G$6</f>
        <v>11848.32</v>
      </c>
      <c r="U267" s="28">
        <f>'2021-22 Salary &amp; Benefits'!H$6</f>
        <v>0.2271</v>
      </c>
      <c r="V267" s="28">
        <f>'2021-22 Salary &amp; Benefits'!I$6</f>
        <v>0.22070000000000001</v>
      </c>
      <c r="W267" s="26">
        <f t="shared" si="64"/>
        <v>185078.87264123422</v>
      </c>
      <c r="X267" s="26">
        <f t="shared" si="68"/>
        <v>8278.0788365363987</v>
      </c>
      <c r="Y267" s="26">
        <f t="shared" si="65"/>
        <v>1826.9719992235832</v>
      </c>
      <c r="Z267" s="26">
        <f t="shared" si="66"/>
        <v>10105.050835759983</v>
      </c>
      <c r="AA267" s="26">
        <f t="shared" si="67"/>
        <v>691868.65366917814</v>
      </c>
    </row>
    <row r="268" spans="1:27">
      <c r="A268" s="165" t="s">
        <v>2602</v>
      </c>
      <c r="B268" s="3" t="s">
        <v>2734</v>
      </c>
      <c r="C268" s="104">
        <f>IF(A268=Summary!$B$9,Summary!$F$9,0)</f>
        <v>0</v>
      </c>
      <c r="D268" s="174">
        <f>VLOOKUP(A268,AAFTE!$A:$AA,3,0)</f>
        <v>465.6</v>
      </c>
      <c r="E268" s="24">
        <f>VLOOKUP($A268,'2021-22 Salary &amp; Benefits'!$A:$I,3,)</f>
        <v>1.18</v>
      </c>
      <c r="F268" s="24">
        <f>VLOOKUP($A268,'2021-22 Salary &amp; Benefits'!$A:$I,4,)</f>
        <v>1.18</v>
      </c>
      <c r="G268" s="39">
        <f>VLOOKUP(A268,'CEDARS District FRPL'!$A:$C,3,)</f>
        <v>0.44190000000000002</v>
      </c>
      <c r="H268" s="30">
        <f t="shared" si="57"/>
        <v>465.6</v>
      </c>
      <c r="I268" s="45">
        <f t="shared" si="58"/>
        <v>205.74864000000002</v>
      </c>
      <c r="J268" s="29">
        <v>15</v>
      </c>
      <c r="K268" s="31">
        <f t="shared" si="59"/>
        <v>13.716576000000002</v>
      </c>
      <c r="L268" s="29">
        <v>2.3975</v>
      </c>
      <c r="M268" s="29">
        <v>36</v>
      </c>
      <c r="N268" s="32">
        <f t="shared" si="60"/>
        <v>1183.8776745600003</v>
      </c>
      <c r="O268" s="44">
        <f t="shared" si="61"/>
        <v>1.3154196384000003</v>
      </c>
      <c r="P268" s="25">
        <f>VLOOKUP(A268,'2021-22 Salary &amp; Benefits'!$A:$I,5,)</f>
        <v>67585</v>
      </c>
      <c r="Q268" s="25">
        <f>VLOOKUP(A268,'2021-22 Salary &amp; Benefits'!$A:$I,6,FALSE)</f>
        <v>68937</v>
      </c>
      <c r="R268" s="26">
        <f t="shared" si="62"/>
        <v>104905.11078829155</v>
      </c>
      <c r="S268" s="26">
        <f t="shared" si="63"/>
        <v>2098.5678743177996</v>
      </c>
      <c r="T268" s="26">
        <f>'2021-22 Salary &amp; Benefits'!G$6</f>
        <v>11848.32</v>
      </c>
      <c r="U268" s="28">
        <f>'2021-22 Salary &amp; Benefits'!H$6</f>
        <v>0.2271</v>
      </c>
      <c r="V268" s="28">
        <f>'2021-22 Salary &amp; Benefits'!I$6</f>
        <v>0.22070000000000001</v>
      </c>
      <c r="W268" s="26">
        <f t="shared" si="64"/>
        <v>39872.617399930445</v>
      </c>
      <c r="X268" s="26">
        <f t="shared" si="68"/>
        <v>1783.3946443768223</v>
      </c>
      <c r="Y268" s="26">
        <f t="shared" si="65"/>
        <v>393.5951980139647</v>
      </c>
      <c r="Z268" s="26">
        <f t="shared" si="66"/>
        <v>2176.9898423907871</v>
      </c>
      <c r="AA268" s="26">
        <f t="shared" si="67"/>
        <v>149053.28590493058</v>
      </c>
    </row>
    <row r="269" spans="1:27">
      <c r="A269" s="165" t="s">
        <v>2520</v>
      </c>
      <c r="B269" s="3" t="s">
        <v>1953</v>
      </c>
      <c r="C269" s="104">
        <f>IF(A269=Summary!$B$9,Summary!$F$9,0)</f>
        <v>0</v>
      </c>
      <c r="D269" s="174">
        <f>VLOOKUP(A269,AAFTE!$A:$AA,3,0)</f>
        <v>64.3</v>
      </c>
      <c r="E269" s="24">
        <f>VLOOKUP($A269,'2021-22 Salary &amp; Benefits'!$A:$I,3,)</f>
        <v>1</v>
      </c>
      <c r="F269" s="24">
        <f>VLOOKUP($A269,'2021-22 Salary &amp; Benefits'!$A:$I,4,)</f>
        <v>1</v>
      </c>
      <c r="G269" s="39">
        <f>VLOOKUP(A269,'CEDARS District FRPL'!$A:$C,3,)</f>
        <v>0.8</v>
      </c>
      <c r="H269" s="30">
        <f t="shared" si="57"/>
        <v>64.3</v>
      </c>
      <c r="I269" s="45">
        <f t="shared" si="58"/>
        <v>51.44</v>
      </c>
      <c r="J269" s="29">
        <v>15</v>
      </c>
      <c r="K269" s="31">
        <f t="shared" si="59"/>
        <v>3.4293333333333331</v>
      </c>
      <c r="L269" s="29">
        <v>2.3975</v>
      </c>
      <c r="M269" s="29">
        <v>36</v>
      </c>
      <c r="N269" s="32">
        <f t="shared" si="60"/>
        <v>295.98576000000003</v>
      </c>
      <c r="O269" s="44">
        <f t="shared" si="61"/>
        <v>0.32887306666666671</v>
      </c>
      <c r="P269" s="25">
        <f>VLOOKUP(A269,'2021-22 Salary &amp; Benefits'!$A:$I,5,)</f>
        <v>67585</v>
      </c>
      <c r="Q269" s="25">
        <f>VLOOKUP(A269,'2021-22 Salary &amp; Benefits'!$A:$I,6,FALSE)</f>
        <v>68937</v>
      </c>
      <c r="R269" s="26">
        <f t="shared" si="62"/>
        <v>22226.886210666671</v>
      </c>
      <c r="S269" s="26">
        <f t="shared" si="63"/>
        <v>444.63638613333387</v>
      </c>
      <c r="T269" s="26">
        <f>'2021-22 Salary &amp; Benefits'!G$6</f>
        <v>11848.32</v>
      </c>
      <c r="U269" s="28">
        <f>'2021-22 Salary &amp; Benefits'!H$6</f>
        <v>0.2271</v>
      </c>
      <c r="V269" s="28">
        <f>'2021-22 Salary &amp; Benefits'!I$6</f>
        <v>0.22070000000000001</v>
      </c>
      <c r="W269" s="26">
        <f t="shared" si="64"/>
        <v>9042.4504421100282</v>
      </c>
      <c r="X269" s="26">
        <f t="shared" si="68"/>
        <v>377.85870994666675</v>
      </c>
      <c r="Y269" s="26">
        <f t="shared" si="65"/>
        <v>83.393417285229361</v>
      </c>
      <c r="Z269" s="26">
        <f t="shared" si="66"/>
        <v>461.25212723189611</v>
      </c>
      <c r="AA269" s="26">
        <f t="shared" si="67"/>
        <v>32175.225166141929</v>
      </c>
    </row>
    <row r="270" spans="1:27">
      <c r="A270" s="165" t="s">
        <v>2464</v>
      </c>
      <c r="B270" s="3" t="s">
        <v>1530</v>
      </c>
      <c r="C270" s="104">
        <f>IF(A270=Summary!$B$9,Summary!$F$9,0)</f>
        <v>0</v>
      </c>
      <c r="D270" s="174">
        <f>VLOOKUP(A270,AAFTE!$A:$AA,3,0)</f>
        <v>195.44</v>
      </c>
      <c r="E270" s="24">
        <f>VLOOKUP($A270,'2021-22 Salary &amp; Benefits'!$A:$I,3,)</f>
        <v>1.1200000000000001</v>
      </c>
      <c r="F270" s="24">
        <f>VLOOKUP($A270,'2021-22 Salary &amp; Benefits'!$A:$I,4,)</f>
        <v>1.1200000000000001</v>
      </c>
      <c r="G270" s="39">
        <f>VLOOKUP(A270,'CEDARS District FRPL'!$A:$C,3,)</f>
        <v>0.57920000000000005</v>
      </c>
      <c r="H270" s="30">
        <f t="shared" si="57"/>
        <v>195.44</v>
      </c>
      <c r="I270" s="45">
        <f t="shared" si="58"/>
        <v>113.19884800000001</v>
      </c>
      <c r="J270" s="29">
        <v>15</v>
      </c>
      <c r="K270" s="31">
        <f t="shared" si="59"/>
        <v>7.5465898666666673</v>
      </c>
      <c r="L270" s="29">
        <v>2.3975</v>
      </c>
      <c r="M270" s="29">
        <v>36</v>
      </c>
      <c r="N270" s="32">
        <f t="shared" si="60"/>
        <v>651.34617139199997</v>
      </c>
      <c r="O270" s="44">
        <f t="shared" si="61"/>
        <v>0.72371796821333334</v>
      </c>
      <c r="P270" s="25">
        <f>VLOOKUP(A270,'2021-22 Salary &amp; Benefits'!$A:$I,5,)</f>
        <v>67585</v>
      </c>
      <c r="Q270" s="25">
        <f>VLOOKUP(A270,'2021-22 Salary &amp; Benefits'!$A:$I,6,FALSE)</f>
        <v>68937</v>
      </c>
      <c r="R270" s="26">
        <f t="shared" si="62"/>
        <v>54781.976347501921</v>
      </c>
      <c r="S270" s="26">
        <f t="shared" si="63"/>
        <v>1095.8826961873492</v>
      </c>
      <c r="T270" s="26">
        <f>'2021-22 Salary &amp; Benefits'!G$6</f>
        <v>11848.32</v>
      </c>
      <c r="U270" s="28">
        <f>'2021-22 Salary &amp; Benefits'!H$6</f>
        <v>0.2271</v>
      </c>
      <c r="V270" s="28">
        <f>'2021-22 Salary &amp; Benefits'!I$6</f>
        <v>0.22070000000000001</v>
      </c>
      <c r="W270" s="26">
        <f t="shared" si="64"/>
        <v>21257.690216707633</v>
      </c>
      <c r="X270" s="26">
        <f t="shared" si="68"/>
        <v>931.29765072815439</v>
      </c>
      <c r="Y270" s="26">
        <f t="shared" si="65"/>
        <v>205.53739151570369</v>
      </c>
      <c r="Z270" s="26">
        <f t="shared" si="66"/>
        <v>1136.835042243858</v>
      </c>
      <c r="AA270" s="26">
        <f t="shared" si="67"/>
        <v>78272.38430264077</v>
      </c>
    </row>
    <row r="271" spans="1:27">
      <c r="A271" s="165" t="s">
        <v>2378</v>
      </c>
      <c r="B271" s="3" t="s">
        <v>1016</v>
      </c>
      <c r="C271" s="104">
        <f>IF(A271=Summary!$B$9,Summary!$F$9,0)</f>
        <v>0</v>
      </c>
      <c r="D271" s="174">
        <f>VLOOKUP(A271,AAFTE!$A:$AA,3,0)</f>
        <v>378.8</v>
      </c>
      <c r="E271" s="24">
        <f>VLOOKUP($A271,'2021-22 Salary &amp; Benefits'!$A:$I,3,)</f>
        <v>1.18</v>
      </c>
      <c r="F271" s="24">
        <f>VLOOKUP($A271,'2021-22 Salary &amp; Benefits'!$A:$I,4,)</f>
        <v>1.18</v>
      </c>
      <c r="G271" s="39">
        <f>VLOOKUP(A271,'CEDARS District FRPL'!$A:$C,3,)</f>
        <v>0.32450000000000001</v>
      </c>
      <c r="H271" s="30">
        <f t="shared" si="57"/>
        <v>378.8</v>
      </c>
      <c r="I271" s="45">
        <f t="shared" si="58"/>
        <v>122.92060000000001</v>
      </c>
      <c r="J271" s="29">
        <v>15</v>
      </c>
      <c r="K271" s="31">
        <f t="shared" si="59"/>
        <v>8.1947066666666668</v>
      </c>
      <c r="L271" s="29">
        <v>2.3975</v>
      </c>
      <c r="M271" s="29">
        <v>36</v>
      </c>
      <c r="N271" s="32">
        <f t="shared" si="60"/>
        <v>707.28513239999995</v>
      </c>
      <c r="O271" s="44">
        <f t="shared" si="61"/>
        <v>0.78587236933333326</v>
      </c>
      <c r="P271" s="25">
        <f>VLOOKUP(A271,'2021-22 Salary &amp; Benefits'!$A:$I,5,)</f>
        <v>67585</v>
      </c>
      <c r="Q271" s="25">
        <f>VLOOKUP(A271,'2021-22 Salary &amp; Benefits'!$A:$I,6,FALSE)</f>
        <v>68937</v>
      </c>
      <c r="R271" s="26">
        <f t="shared" si="62"/>
        <v>62673.55721604413</v>
      </c>
      <c r="S271" s="26">
        <f t="shared" si="63"/>
        <v>1253.7493431396142</v>
      </c>
      <c r="T271" s="26">
        <f>'2021-22 Salary &amp; Benefits'!G$6</f>
        <v>11848.32</v>
      </c>
      <c r="U271" s="28">
        <f>'2021-22 Salary &amp; Benefits'!H$6</f>
        <v>0.2271</v>
      </c>
      <c r="V271" s="28">
        <f>'2021-22 Salary &amp; Benefits'!I$6</f>
        <v>0.22070000000000001</v>
      </c>
      <c r="W271" s="26">
        <f t="shared" si="64"/>
        <v>23821.134634814054</v>
      </c>
      <c r="X271" s="26">
        <f t="shared" si="68"/>
        <v>1065.455109319729</v>
      </c>
      <c r="Y271" s="26">
        <f t="shared" si="65"/>
        <v>235.14594262686418</v>
      </c>
      <c r="Z271" s="26">
        <f t="shared" si="66"/>
        <v>1300.6010519465931</v>
      </c>
      <c r="AA271" s="26">
        <f t="shared" si="67"/>
        <v>89049.042245944394</v>
      </c>
    </row>
    <row r="272" spans="1:27">
      <c r="A272" s="165" t="s">
        <v>2454</v>
      </c>
      <c r="B272" s="3" t="s">
        <v>1403</v>
      </c>
      <c r="C272" s="104">
        <f>IF(A272=Summary!$B$9,Summary!$F$9,0)</f>
        <v>0</v>
      </c>
      <c r="D272" s="174">
        <f>VLOOKUP(A272,AAFTE!$A:$AA,3,0)</f>
        <v>9559.2099999999991</v>
      </c>
      <c r="E272" s="24">
        <f>VLOOKUP($A272,'2021-22 Salary &amp; Benefits'!$A:$I,3,)</f>
        <v>1.1200000000000001</v>
      </c>
      <c r="F272" s="24">
        <f>VLOOKUP($A272,'2021-22 Salary &amp; Benefits'!$A:$I,4,)</f>
        <v>1.1200000000000001</v>
      </c>
      <c r="G272" s="39">
        <f>VLOOKUP(A272,'CEDARS District FRPL'!$A:$C,3,)</f>
        <v>0.2823</v>
      </c>
      <c r="H272" s="30">
        <f t="shared" si="57"/>
        <v>9559.2099999999991</v>
      </c>
      <c r="I272" s="45">
        <f t="shared" si="58"/>
        <v>2698.5649829999998</v>
      </c>
      <c r="J272" s="29">
        <v>15</v>
      </c>
      <c r="K272" s="31">
        <f t="shared" si="59"/>
        <v>179.90433219999997</v>
      </c>
      <c r="L272" s="29">
        <v>2.3975</v>
      </c>
      <c r="M272" s="29">
        <v>36</v>
      </c>
      <c r="N272" s="32">
        <f t="shared" si="60"/>
        <v>15527.542912181998</v>
      </c>
      <c r="O272" s="44">
        <f t="shared" si="61"/>
        <v>17.252825457979998</v>
      </c>
      <c r="P272" s="25">
        <f>VLOOKUP(A272,'2021-22 Salary &amp; Benefits'!$A:$I,5,)</f>
        <v>67585</v>
      </c>
      <c r="Q272" s="25">
        <f>VLOOKUP(A272,'2021-22 Salary &amp; Benefits'!$A:$I,6,FALSE)</f>
        <v>68937</v>
      </c>
      <c r="R272" s="26">
        <f t="shared" si="62"/>
        <v>1305956.0736068878</v>
      </c>
      <c r="S272" s="26">
        <f t="shared" si="63"/>
        <v>26124.918421491515</v>
      </c>
      <c r="T272" s="26">
        <f>'2021-22 Salary &amp; Benefits'!G$6</f>
        <v>11848.32</v>
      </c>
      <c r="U272" s="28">
        <f>'2021-22 Salary &amp; Benefits'!H$6</f>
        <v>0.2271</v>
      </c>
      <c r="V272" s="28">
        <f>'2021-22 Salary &amp; Benefits'!I$6</f>
        <v>0.22070000000000001</v>
      </c>
      <c r="W272" s="26">
        <f t="shared" si="64"/>
        <v>506765.390742041</v>
      </c>
      <c r="X272" s="26">
        <f t="shared" si="68"/>
        <v>22201.349867139656</v>
      </c>
      <c r="Y272" s="26">
        <f t="shared" si="65"/>
        <v>4899.8379156777219</v>
      </c>
      <c r="Z272" s="26">
        <f t="shared" si="66"/>
        <v>27101.187782817378</v>
      </c>
      <c r="AA272" s="26">
        <f t="shared" si="67"/>
        <v>1865947.5705532376</v>
      </c>
    </row>
    <row r="273" spans="1:27">
      <c r="A273" s="165" t="s">
        <v>2571</v>
      </c>
      <c r="B273" s="3" t="s">
        <v>2222</v>
      </c>
      <c r="C273" s="104">
        <f>IF(A273=Summary!$B$9,Summary!$F$9,0)</f>
        <v>0</v>
      </c>
      <c r="D273" s="174">
        <f>VLOOKUP(A273,AAFTE!$A:$AA,3,0)</f>
        <v>6604.29</v>
      </c>
      <c r="E273" s="24">
        <f>VLOOKUP($A273,'2021-22 Salary &amp; Benefits'!$A:$I,3,)</f>
        <v>1</v>
      </c>
      <c r="F273" s="24">
        <f>VLOOKUP($A273,'2021-22 Salary &amp; Benefits'!$A:$I,4,)</f>
        <v>1</v>
      </c>
      <c r="G273" s="39">
        <f>VLOOKUP(A273,'CEDARS District FRPL'!$A:$C,3,)</f>
        <v>0.93879999999999997</v>
      </c>
      <c r="H273" s="30">
        <f t="shared" si="57"/>
        <v>6604.29</v>
      </c>
      <c r="I273" s="45">
        <f t="shared" si="58"/>
        <v>6200.1074520000002</v>
      </c>
      <c r="J273" s="29">
        <v>15</v>
      </c>
      <c r="K273" s="31">
        <f t="shared" si="59"/>
        <v>413.34049680000004</v>
      </c>
      <c r="L273" s="29">
        <v>2.3975</v>
      </c>
      <c r="M273" s="29">
        <v>36</v>
      </c>
      <c r="N273" s="32">
        <f t="shared" si="60"/>
        <v>35675.418278808</v>
      </c>
      <c r="O273" s="44">
        <f t="shared" si="61"/>
        <v>39.639353643119996</v>
      </c>
      <c r="P273" s="25">
        <f>VLOOKUP(A273,'2021-22 Salary &amp; Benefits'!$A:$I,5,)</f>
        <v>67585</v>
      </c>
      <c r="Q273" s="25">
        <f>VLOOKUP(A273,'2021-22 Salary &amp; Benefits'!$A:$I,6,FALSE)</f>
        <v>68937</v>
      </c>
      <c r="R273" s="26">
        <f t="shared" si="62"/>
        <v>2679025.7159702647</v>
      </c>
      <c r="S273" s="26">
        <f t="shared" si="63"/>
        <v>53592.40612549847</v>
      </c>
      <c r="T273" s="26">
        <f>'2021-22 Salary &amp; Benefits'!G$6</f>
        <v>11848.32</v>
      </c>
      <c r="U273" s="28">
        <f>'2021-22 Salary &amp; Benefits'!H$6</f>
        <v>0.2271</v>
      </c>
      <c r="V273" s="28">
        <f>'2021-22 Salary &amp; Benefits'!I$6</f>
        <v>0.22070000000000001</v>
      </c>
      <c r="W273" s="26">
        <f t="shared" si="64"/>
        <v>1089894.330685596</v>
      </c>
      <c r="X273" s="26">
        <f t="shared" si="68"/>
        <v>45543.635368262716</v>
      </c>
      <c r="Y273" s="26">
        <f t="shared" si="65"/>
        <v>10051.480325775581</v>
      </c>
      <c r="Z273" s="26">
        <f t="shared" si="66"/>
        <v>55595.115694038293</v>
      </c>
      <c r="AA273" s="26">
        <f t="shared" si="67"/>
        <v>3878107.5684753973</v>
      </c>
    </row>
    <row r="274" spans="1:27">
      <c r="A274" s="165" t="s">
        <v>2387</v>
      </c>
      <c r="B274" s="3" t="s">
        <v>1086</v>
      </c>
      <c r="C274" s="104">
        <f>IF(A274=Summary!$B$9,Summary!$F$9,0)</f>
        <v>0</v>
      </c>
      <c r="D274" s="174">
        <f>VLOOKUP(A274,AAFTE!$A:$AA,3,0)</f>
        <v>88.14</v>
      </c>
      <c r="E274" s="24">
        <f>VLOOKUP($A274,'2021-22 Salary &amp; Benefits'!$A:$I,3,)</f>
        <v>1.18</v>
      </c>
      <c r="F274" s="24">
        <f>VLOOKUP($A274,'2021-22 Salary &amp; Benefits'!$A:$I,4,)</f>
        <v>1.18</v>
      </c>
      <c r="G274" s="39">
        <f>VLOOKUP(A274,'CEDARS District FRPL'!$A:$C,3,)</f>
        <v>0.55559999999999998</v>
      </c>
      <c r="H274" s="30">
        <f t="shared" si="57"/>
        <v>88.14</v>
      </c>
      <c r="I274" s="45">
        <f t="shared" si="58"/>
        <v>48.970584000000002</v>
      </c>
      <c r="J274" s="29">
        <v>15</v>
      </c>
      <c r="K274" s="31">
        <f t="shared" si="59"/>
        <v>3.2647056000000001</v>
      </c>
      <c r="L274" s="29">
        <v>2.3975</v>
      </c>
      <c r="M274" s="29">
        <v>36</v>
      </c>
      <c r="N274" s="32">
        <f t="shared" si="60"/>
        <v>281.77674033599999</v>
      </c>
      <c r="O274" s="44">
        <f t="shared" si="61"/>
        <v>0.31308526704</v>
      </c>
      <c r="P274" s="25">
        <f>VLOOKUP(A274,'2021-22 Salary &amp; Benefits'!$A:$I,5,)</f>
        <v>67585</v>
      </c>
      <c r="Q274" s="25">
        <f>VLOOKUP(A274,'2021-22 Salary &amp; Benefits'!$A:$I,6,FALSE)</f>
        <v>68937</v>
      </c>
      <c r="R274" s="26">
        <f t="shared" si="62"/>
        <v>24968.643972020112</v>
      </c>
      <c r="S274" s="26">
        <f t="shared" si="63"/>
        <v>499.48371162492913</v>
      </c>
      <c r="T274" s="26">
        <f>'2021-22 Salary &amp; Benefits'!G$6</f>
        <v>11848.32</v>
      </c>
      <c r="U274" s="28">
        <f>'2021-22 Salary &amp; Benefits'!H$6</f>
        <v>0.2271</v>
      </c>
      <c r="V274" s="28">
        <f>'2021-22 Salary &amp; Benefits'!I$6</f>
        <v>0.22070000000000001</v>
      </c>
      <c r="W274" s="26">
        <f t="shared" si="64"/>
        <v>9490.1495323767631</v>
      </c>
      <c r="X274" s="26">
        <f t="shared" si="68"/>
        <v>424.46879472741739</v>
      </c>
      <c r="Y274" s="26">
        <f t="shared" si="65"/>
        <v>93.680262996341014</v>
      </c>
      <c r="Z274" s="26">
        <f t="shared" si="66"/>
        <v>518.14905772375846</v>
      </c>
      <c r="AA274" s="26">
        <f t="shared" si="67"/>
        <v>35476.426273745557</v>
      </c>
    </row>
    <row r="275" spans="1:27">
      <c r="A275" s="165" t="s">
        <v>2451</v>
      </c>
      <c r="B275" s="3" t="s">
        <v>1337</v>
      </c>
      <c r="C275" s="104">
        <f>IF(A275=Summary!$B$9,Summary!$F$9,0)</f>
        <v>0</v>
      </c>
      <c r="D275" s="174">
        <f>VLOOKUP(A275,AAFTE!$A:$AA,3,0)</f>
        <v>27123.200000000001</v>
      </c>
      <c r="E275" s="24">
        <f>VLOOKUP($A275,'2021-22 Salary &amp; Benefits'!$A:$I,3,)</f>
        <v>1.1200000000000001</v>
      </c>
      <c r="F275" s="24">
        <f>VLOOKUP($A275,'2021-22 Salary &amp; Benefits'!$A:$I,4,)</f>
        <v>1.1200000000000001</v>
      </c>
      <c r="G275" s="39">
        <f>VLOOKUP(A275,'CEDARS District FRPL'!$A:$C,3,)</f>
        <v>0.57509999999999994</v>
      </c>
      <c r="H275" s="30">
        <f t="shared" si="57"/>
        <v>27123.200000000001</v>
      </c>
      <c r="I275" s="45">
        <f t="shared" si="58"/>
        <v>15598.552319999999</v>
      </c>
      <c r="J275" s="29">
        <v>15</v>
      </c>
      <c r="K275" s="31">
        <f t="shared" si="59"/>
        <v>1039.9034879999999</v>
      </c>
      <c r="L275" s="29">
        <v>2.3975</v>
      </c>
      <c r="M275" s="29">
        <v>36</v>
      </c>
      <c r="N275" s="32">
        <f t="shared" si="60"/>
        <v>89754.070049279995</v>
      </c>
      <c r="O275" s="44">
        <f t="shared" si="61"/>
        <v>99.726744499199995</v>
      </c>
      <c r="P275" s="25">
        <f>VLOOKUP(A275,'2021-22 Salary &amp; Benefits'!$A:$I,5,)</f>
        <v>67585</v>
      </c>
      <c r="Q275" s="25">
        <f>VLOOKUP(A275,'2021-22 Salary &amp; Benefits'!$A:$I,6,FALSE)</f>
        <v>68937</v>
      </c>
      <c r="R275" s="26">
        <f t="shared" si="62"/>
        <v>7548835.8702158444</v>
      </c>
      <c r="S275" s="26">
        <f t="shared" si="63"/>
        <v>151010.22559046838</v>
      </c>
      <c r="T275" s="26">
        <f>'2021-22 Salary &amp; Benefits'!G$6</f>
        <v>11848.32</v>
      </c>
      <c r="U275" s="28">
        <f>'2021-22 Salary &amp; Benefits'!H$6</f>
        <v>0.2271</v>
      </c>
      <c r="V275" s="28">
        <f>'2021-22 Salary &amp; Benefits'!I$6</f>
        <v>0.22070000000000001</v>
      </c>
      <c r="W275" s="26">
        <f t="shared" si="64"/>
        <v>2929262.9642985957</v>
      </c>
      <c r="X275" s="26">
        <f t="shared" si="68"/>
        <v>128330.76826343854</v>
      </c>
      <c r="Y275" s="26">
        <f t="shared" si="65"/>
        <v>28322.600555740886</v>
      </c>
      <c r="Z275" s="26">
        <f t="shared" si="66"/>
        <v>156653.36881917942</v>
      </c>
      <c r="AA275" s="26">
        <f t="shared" si="67"/>
        <v>10785762.428924086</v>
      </c>
    </row>
    <row r="276" spans="1:27">
      <c r="A276" s="165" t="s">
        <v>2344</v>
      </c>
      <c r="B276" s="3" t="s">
        <v>500</v>
      </c>
      <c r="C276" s="104">
        <f>IF(A276=Summary!$B$9,Summary!$F$9,0)</f>
        <v>0</v>
      </c>
      <c r="D276" s="174">
        <f>VLOOKUP(A276,AAFTE!$A:$AA,3,0)</f>
        <v>167.3</v>
      </c>
      <c r="E276" s="24">
        <f>VLOOKUP($A276,'2021-22 Salary &amp; Benefits'!$A:$I,3,)</f>
        <v>1</v>
      </c>
      <c r="F276" s="24">
        <f>VLOOKUP($A276,'2021-22 Salary &amp; Benefits'!$A:$I,4,)</f>
        <v>1</v>
      </c>
      <c r="G276" s="39">
        <f>VLOOKUP(A276,'CEDARS District FRPL'!$A:$C,3,)</f>
        <v>0.77329999999999999</v>
      </c>
      <c r="H276" s="30">
        <f t="shared" si="57"/>
        <v>167.3</v>
      </c>
      <c r="I276" s="45">
        <f t="shared" si="58"/>
        <v>129.37309000000002</v>
      </c>
      <c r="J276" s="29">
        <v>15</v>
      </c>
      <c r="K276" s="31">
        <f t="shared" si="59"/>
        <v>8.6248726666666684</v>
      </c>
      <c r="L276" s="29">
        <v>2.3975</v>
      </c>
      <c r="M276" s="29">
        <v>36</v>
      </c>
      <c r="N276" s="32">
        <f t="shared" si="60"/>
        <v>744.41275986000016</v>
      </c>
      <c r="O276" s="44">
        <f t="shared" si="61"/>
        <v>0.82712528873333346</v>
      </c>
      <c r="P276" s="25">
        <f>VLOOKUP(A276,'2021-22 Salary &amp; Benefits'!$A:$I,5,)</f>
        <v>67585</v>
      </c>
      <c r="Q276" s="25">
        <f>VLOOKUP(A276,'2021-22 Salary &amp; Benefits'!$A:$I,6,FALSE)</f>
        <v>68937</v>
      </c>
      <c r="R276" s="26">
        <f t="shared" si="62"/>
        <v>55901.262639042339</v>
      </c>
      <c r="S276" s="26">
        <f t="shared" si="63"/>
        <v>1118.2733903674671</v>
      </c>
      <c r="T276" s="26">
        <f>'2021-22 Salary &amp; Benefits'!G$6</f>
        <v>11848.32</v>
      </c>
      <c r="U276" s="28">
        <f>'2021-22 Salary &amp; Benefits'!H$6</f>
        <v>0.2271</v>
      </c>
      <c r="V276" s="28">
        <f>'2021-22 Salary &amp; Benefits'!I$6</f>
        <v>0.22070000000000001</v>
      </c>
      <c r="W276" s="26">
        <f t="shared" si="64"/>
        <v>22742.024783585544</v>
      </c>
      <c r="X276" s="26">
        <f t="shared" si="68"/>
        <v>950.32560049016342</v>
      </c>
      <c r="Y276" s="26">
        <f t="shared" si="65"/>
        <v>209.73686002817908</v>
      </c>
      <c r="Z276" s="26">
        <f t="shared" si="66"/>
        <v>1160.0624605183425</v>
      </c>
      <c r="AA276" s="26">
        <f t="shared" si="67"/>
        <v>80921.623273513687</v>
      </c>
    </row>
    <row r="277" spans="1:27">
      <c r="A277" s="165" t="s">
        <v>2371</v>
      </c>
      <c r="B277" s="3" t="s">
        <v>829</v>
      </c>
      <c r="C277" s="104">
        <f>IF(A277=Summary!$B$9,Summary!$F$9,0)</f>
        <v>0</v>
      </c>
      <c r="D277" s="174">
        <f>VLOOKUP(A277,AAFTE!$A:$AA,3,0)</f>
        <v>8509.99</v>
      </c>
      <c r="E277" s="24">
        <f>VLOOKUP($A277,'2021-22 Salary &amp; Benefits'!$A:$I,3,)</f>
        <v>1.18</v>
      </c>
      <c r="F277" s="24">
        <f>VLOOKUP($A277,'2021-22 Salary &amp; Benefits'!$A:$I,4,)</f>
        <v>1.22</v>
      </c>
      <c r="G277" s="39">
        <f>VLOOKUP(A277,'CEDARS District FRPL'!$A:$C,3,)</f>
        <v>0.129</v>
      </c>
      <c r="H277" s="30">
        <f t="shared" si="57"/>
        <v>8509.99</v>
      </c>
      <c r="I277" s="45">
        <f t="shared" si="58"/>
        <v>1097.78871</v>
      </c>
      <c r="J277" s="29">
        <v>15</v>
      </c>
      <c r="K277" s="31">
        <f t="shared" si="59"/>
        <v>73.185913999999997</v>
      </c>
      <c r="L277" s="29">
        <v>2.3975</v>
      </c>
      <c r="M277" s="29">
        <v>36</v>
      </c>
      <c r="N277" s="32">
        <f t="shared" si="60"/>
        <v>6316.6762373399997</v>
      </c>
      <c r="O277" s="44">
        <f t="shared" si="61"/>
        <v>7.0185291525999993</v>
      </c>
      <c r="P277" s="25">
        <f>VLOOKUP(A277,'2021-22 Salary &amp; Benefits'!$A:$I,5,)</f>
        <v>67585</v>
      </c>
      <c r="Q277" s="25">
        <f>VLOOKUP(A277,'2021-22 Salary &amp; Benefits'!$A:$I,6,FALSE)</f>
        <v>68937</v>
      </c>
      <c r="R277" s="26">
        <f t="shared" si="62"/>
        <v>559729.80547859578</v>
      </c>
      <c r="S277" s="26">
        <f t="shared" si="63"/>
        <v>30550.53443660331</v>
      </c>
      <c r="T277" s="26">
        <f>'2021-22 Salary &amp; Benefits'!G$6</f>
        <v>11848.32</v>
      </c>
      <c r="U277" s="28">
        <f>'2021-22 Salary &amp; Benefits'!H$6</f>
        <v>0.2271</v>
      </c>
      <c r="V277" s="28">
        <f>'2021-22 Salary &amp; Benefits'!I$6</f>
        <v>0.22070000000000001</v>
      </c>
      <c r="W277" s="26">
        <f t="shared" si="64"/>
        <v>217014.92110368109</v>
      </c>
      <c r="X277" s="26">
        <f t="shared" si="68"/>
        <v>9838.0056652533185</v>
      </c>
      <c r="Y277" s="26">
        <f t="shared" si="65"/>
        <v>2171.2478503214074</v>
      </c>
      <c r="Z277" s="26">
        <f t="shared" si="66"/>
        <v>12009.253515574726</v>
      </c>
      <c r="AA277" s="26">
        <f t="shared" si="67"/>
        <v>819304.51453445491</v>
      </c>
    </row>
    <row r="278" spans="1:27">
      <c r="A278" s="165" t="s">
        <v>2553</v>
      </c>
      <c r="B278" s="3" t="s">
        <v>2145</v>
      </c>
      <c r="C278" s="104">
        <f>IF(A278=Summary!$B$9,Summary!$F$9,0)</f>
        <v>0</v>
      </c>
      <c r="D278" s="174">
        <f>VLOOKUP(A278,AAFTE!$A:$AA,3,0)</f>
        <v>169.93</v>
      </c>
      <c r="E278" s="24">
        <f>VLOOKUP($A278,'2021-22 Salary &amp; Benefits'!$A:$I,3,)</f>
        <v>1</v>
      </c>
      <c r="F278" s="24">
        <f>VLOOKUP($A278,'2021-22 Salary &amp; Benefits'!$A:$I,4,)</f>
        <v>1.04</v>
      </c>
      <c r="G278" s="39">
        <f>VLOOKUP(A278,'CEDARS District FRPL'!$A:$C,3,)</f>
        <v>0.64119999999999999</v>
      </c>
      <c r="H278" s="30">
        <f t="shared" si="57"/>
        <v>169.93</v>
      </c>
      <c r="I278" s="45">
        <f t="shared" si="58"/>
        <v>108.95911600000001</v>
      </c>
      <c r="J278" s="29">
        <v>15</v>
      </c>
      <c r="K278" s="31">
        <f t="shared" si="59"/>
        <v>7.2639410666666668</v>
      </c>
      <c r="L278" s="29">
        <v>2.3975</v>
      </c>
      <c r="M278" s="29">
        <v>36</v>
      </c>
      <c r="N278" s="32">
        <f t="shared" si="60"/>
        <v>626.95075346400006</v>
      </c>
      <c r="O278" s="44">
        <f t="shared" si="61"/>
        <v>0.69661194829333339</v>
      </c>
      <c r="P278" s="25">
        <f>VLOOKUP(A278,'2021-22 Salary &amp; Benefits'!$A:$I,5,)</f>
        <v>67585</v>
      </c>
      <c r="Q278" s="25">
        <f>VLOOKUP(A278,'2021-22 Salary &amp; Benefits'!$A:$I,6,FALSE)</f>
        <v>68937</v>
      </c>
      <c r="R278" s="26">
        <f t="shared" si="62"/>
        <v>47080.518525404936</v>
      </c>
      <c r="S278" s="26">
        <f t="shared" si="63"/>
        <v>2862.7128692724873</v>
      </c>
      <c r="T278" s="26">
        <f>'2021-22 Salary &amp; Benefits'!G$6</f>
        <v>11848.32</v>
      </c>
      <c r="U278" s="28">
        <f>'2021-22 Salary &amp; Benefits'!H$6</f>
        <v>0.2271</v>
      </c>
      <c r="V278" s="28">
        <f>'2021-22 Salary &amp; Benefits'!I$6</f>
        <v>0.22070000000000001</v>
      </c>
      <c r="W278" s="26">
        <f t="shared" si="64"/>
        <v>19577.467766570768</v>
      </c>
      <c r="X278" s="26">
        <f t="shared" si="68"/>
        <v>832.38718991129031</v>
      </c>
      <c r="Y278" s="26">
        <f t="shared" si="65"/>
        <v>183.70785281342177</v>
      </c>
      <c r="Z278" s="26">
        <f t="shared" si="66"/>
        <v>1016.0950427247121</v>
      </c>
      <c r="AA278" s="26">
        <f t="shared" si="67"/>
        <v>70536.79420397291</v>
      </c>
    </row>
    <row r="279" spans="1:27">
      <c r="A279" s="165" t="s">
        <v>2533</v>
      </c>
      <c r="B279" s="3" t="s">
        <v>2040</v>
      </c>
      <c r="C279" s="104">
        <f>IF(A279=Summary!$B$9,Summary!$F$9,0)</f>
        <v>0</v>
      </c>
      <c r="D279" s="174">
        <f>VLOOKUP(A279,AAFTE!$A:$AA,3,0)</f>
        <v>1248.71</v>
      </c>
      <c r="E279" s="24">
        <f>VLOOKUP($A279,'2021-22 Salary &amp; Benefits'!$A:$I,3,)</f>
        <v>1</v>
      </c>
      <c r="F279" s="24">
        <f>VLOOKUP($A279,'2021-22 Salary &amp; Benefits'!$A:$I,4,)</f>
        <v>1</v>
      </c>
      <c r="G279" s="39">
        <f>VLOOKUP(A279,'CEDARS District FRPL'!$A:$C,3,)</f>
        <v>0.4758</v>
      </c>
      <c r="H279" s="30">
        <f t="shared" si="57"/>
        <v>1248.71</v>
      </c>
      <c r="I279" s="45">
        <f t="shared" si="58"/>
        <v>594.13621799999999</v>
      </c>
      <c r="J279" s="29">
        <v>15</v>
      </c>
      <c r="K279" s="31">
        <f t="shared" si="59"/>
        <v>39.609081199999999</v>
      </c>
      <c r="L279" s="29">
        <v>2.3975</v>
      </c>
      <c r="M279" s="29">
        <v>36</v>
      </c>
      <c r="N279" s="32">
        <f t="shared" si="60"/>
        <v>3418.6597983719998</v>
      </c>
      <c r="O279" s="44">
        <f t="shared" si="61"/>
        <v>3.79851088708</v>
      </c>
      <c r="P279" s="25">
        <f>VLOOKUP(A279,'2021-22 Salary &amp; Benefits'!$A:$I,5,)</f>
        <v>67585</v>
      </c>
      <c r="Q279" s="25">
        <f>VLOOKUP(A279,'2021-22 Salary &amp; Benefits'!$A:$I,6,FALSE)</f>
        <v>68937</v>
      </c>
      <c r="R279" s="26">
        <f t="shared" si="62"/>
        <v>256722.35830330179</v>
      </c>
      <c r="S279" s="26">
        <f t="shared" si="63"/>
        <v>5135.5867193321756</v>
      </c>
      <c r="T279" s="26">
        <f>'2021-22 Salary &amp; Benefits'!G$6</f>
        <v>11848.32</v>
      </c>
      <c r="U279" s="28">
        <f>'2021-22 Salary &amp; Benefits'!H$6</f>
        <v>0.2271</v>
      </c>
      <c r="V279" s="28">
        <f>'2021-22 Salary &amp; Benefits'!I$6</f>
        <v>0.22070000000000001</v>
      </c>
      <c r="W279" s="26">
        <f t="shared" si="64"/>
        <v>104441.04407324415</v>
      </c>
      <c r="X279" s="26">
        <f t="shared" si="68"/>
        <v>4364.2990837105663</v>
      </c>
      <c r="Y279" s="26">
        <f t="shared" si="65"/>
        <v>963.20080777492205</v>
      </c>
      <c r="Z279" s="26">
        <f t="shared" si="66"/>
        <v>5327.4998914854887</v>
      </c>
      <c r="AA279" s="26">
        <f t="shared" si="67"/>
        <v>371626.48898736358</v>
      </c>
    </row>
    <row r="280" spans="1:27">
      <c r="A280" s="165" t="s">
        <v>2390</v>
      </c>
      <c r="B280" s="3" t="s">
        <v>1092</v>
      </c>
      <c r="C280" s="104">
        <f>IF(A280=Summary!$B$9,Summary!$F$9,0)</f>
        <v>0</v>
      </c>
      <c r="D280" s="174">
        <f>VLOOKUP(A280,AAFTE!$A:$AA,3,0)</f>
        <v>214.14</v>
      </c>
      <c r="E280" s="24">
        <f>VLOOKUP($A280,'2021-22 Salary &amp; Benefits'!$A:$I,3,)</f>
        <v>1</v>
      </c>
      <c r="F280" s="24">
        <f>VLOOKUP($A280,'2021-22 Salary &amp; Benefits'!$A:$I,4,)</f>
        <v>1</v>
      </c>
      <c r="G280" s="39">
        <f>VLOOKUP(A280,'CEDARS District FRPL'!$A:$C,3,)</f>
        <v>0.37259999999999999</v>
      </c>
      <c r="H280" s="30">
        <f t="shared" si="57"/>
        <v>214.14</v>
      </c>
      <c r="I280" s="45">
        <f t="shared" si="58"/>
        <v>79.788563999999994</v>
      </c>
      <c r="J280" s="29">
        <v>15</v>
      </c>
      <c r="K280" s="31">
        <f t="shared" si="59"/>
        <v>5.3192375999999992</v>
      </c>
      <c r="L280" s="29">
        <v>2.3975</v>
      </c>
      <c r="M280" s="29">
        <v>36</v>
      </c>
      <c r="N280" s="32">
        <f t="shared" si="60"/>
        <v>459.10339725599994</v>
      </c>
      <c r="O280" s="44">
        <f t="shared" si="61"/>
        <v>0.51011488583999998</v>
      </c>
      <c r="P280" s="25">
        <f>VLOOKUP(A280,'2021-22 Salary &amp; Benefits'!$A:$I,5,)</f>
        <v>67585</v>
      </c>
      <c r="Q280" s="25">
        <f>VLOOKUP(A280,'2021-22 Salary &amp; Benefits'!$A:$I,6,FALSE)</f>
        <v>68937</v>
      </c>
      <c r="R280" s="26">
        <f t="shared" si="62"/>
        <v>34476.114559496396</v>
      </c>
      <c r="S280" s="26">
        <f t="shared" si="63"/>
        <v>689.67532565568399</v>
      </c>
      <c r="T280" s="26">
        <f>'2021-22 Salary &amp; Benefits'!G$6</f>
        <v>11848.32</v>
      </c>
      <c r="U280" s="28">
        <f>'2021-22 Salary &amp; Benefits'!H$6</f>
        <v>0.2271</v>
      </c>
      <c r="V280" s="28">
        <f>'2021-22 Salary &amp; Benefits'!I$6</f>
        <v>0.22070000000000001</v>
      </c>
      <c r="W280" s="26">
        <f t="shared" si="64"/>
        <v>14025.741365029629</v>
      </c>
      <c r="X280" s="26">
        <f t="shared" si="68"/>
        <v>586.09649808586801</v>
      </c>
      <c r="Y280" s="26">
        <f t="shared" si="65"/>
        <v>129.35149712755108</v>
      </c>
      <c r="Z280" s="26">
        <f t="shared" si="66"/>
        <v>715.44799521341906</v>
      </c>
      <c r="AA280" s="26">
        <f t="shared" si="67"/>
        <v>49906.97924539513</v>
      </c>
    </row>
    <row r="281" spans="1:27">
      <c r="A281" s="165" t="s">
        <v>2411</v>
      </c>
      <c r="B281" s="3" t="s">
        <v>1160</v>
      </c>
      <c r="C281" s="104">
        <f>IF(A281=Summary!$B$9,Summary!$F$9,0)</f>
        <v>0</v>
      </c>
      <c r="D281" s="174">
        <f>VLOOKUP(A281,AAFTE!$A:$AA,3,0)</f>
        <v>781.22</v>
      </c>
      <c r="E281" s="24">
        <f>VLOOKUP($A281,'2021-22 Salary &amp; Benefits'!$A:$I,3,)</f>
        <v>1</v>
      </c>
      <c r="F281" s="24">
        <f>VLOOKUP($A281,'2021-22 Salary &amp; Benefits'!$A:$I,4,)</f>
        <v>1.04</v>
      </c>
      <c r="G281" s="39">
        <f>VLOOKUP(A281,'CEDARS District FRPL'!$A:$C,3,)</f>
        <v>0.4879</v>
      </c>
      <c r="H281" s="30">
        <f t="shared" si="57"/>
        <v>781.22</v>
      </c>
      <c r="I281" s="45">
        <f t="shared" si="58"/>
        <v>381.15723800000001</v>
      </c>
      <c r="J281" s="29">
        <v>15</v>
      </c>
      <c r="K281" s="31">
        <f t="shared" si="59"/>
        <v>25.410482533333333</v>
      </c>
      <c r="L281" s="29">
        <v>2.3975</v>
      </c>
      <c r="M281" s="29">
        <v>36</v>
      </c>
      <c r="N281" s="32">
        <f t="shared" si="60"/>
        <v>2193.1787474519997</v>
      </c>
      <c r="O281" s="44">
        <f t="shared" si="61"/>
        <v>2.4368652749466664</v>
      </c>
      <c r="P281" s="25">
        <f>VLOOKUP(A281,'2021-22 Salary &amp; Benefits'!$A:$I,5,)</f>
        <v>67585</v>
      </c>
      <c r="Q281" s="25">
        <f>VLOOKUP(A281,'2021-22 Salary &amp; Benefits'!$A:$I,6,FALSE)</f>
        <v>68937</v>
      </c>
      <c r="R281" s="26">
        <f t="shared" si="62"/>
        <v>164695.53960727045</v>
      </c>
      <c r="S281" s="26">
        <f t="shared" si="63"/>
        <v>10014.249110087811</v>
      </c>
      <c r="T281" s="26">
        <f>'2021-22 Salary &amp; Benefits'!G$6</f>
        <v>11848.32</v>
      </c>
      <c r="U281" s="28">
        <f>'2021-22 Salary &amp; Benefits'!H$6</f>
        <v>0.2271</v>
      </c>
      <c r="V281" s="28">
        <f>'2021-22 Salary &amp; Benefits'!I$6</f>
        <v>0.22070000000000001</v>
      </c>
      <c r="W281" s="26">
        <f t="shared" si="64"/>
        <v>68485.261397863593</v>
      </c>
      <c r="X281" s="26">
        <f t="shared" si="68"/>
        <v>2911.8298119559709</v>
      </c>
      <c r="Y281" s="26">
        <f t="shared" si="65"/>
        <v>642.64083949868279</v>
      </c>
      <c r="Z281" s="26">
        <f t="shared" si="66"/>
        <v>3554.4706514546538</v>
      </c>
      <c r="AA281" s="26">
        <f t="shared" si="67"/>
        <v>246749.52076667649</v>
      </c>
    </row>
    <row r="282" spans="1:27">
      <c r="A282" s="165" t="s">
        <v>2438</v>
      </c>
      <c r="B282" s="3" t="s">
        <v>1260</v>
      </c>
      <c r="C282" s="104">
        <f>IF(A282=Summary!$B$9,Summary!$F$9,0)</f>
        <v>0</v>
      </c>
      <c r="D282" s="174">
        <f>VLOOKUP(A282,AAFTE!$A:$AA,3,0)</f>
        <v>1105.79</v>
      </c>
      <c r="E282" s="24">
        <f>VLOOKUP($A282,'2021-22 Salary &amp; Benefits'!$A:$I,3,)</f>
        <v>1</v>
      </c>
      <c r="F282" s="24">
        <f>VLOOKUP($A282,'2021-22 Salary &amp; Benefits'!$A:$I,4,)</f>
        <v>1</v>
      </c>
      <c r="G282" s="39">
        <f>VLOOKUP(A282,'CEDARS District FRPL'!$A:$C,3,)</f>
        <v>0.7258</v>
      </c>
      <c r="H282" s="30">
        <f t="shared" si="57"/>
        <v>1105.79</v>
      </c>
      <c r="I282" s="45">
        <f t="shared" si="58"/>
        <v>802.58238199999994</v>
      </c>
      <c r="J282" s="29">
        <v>15</v>
      </c>
      <c r="K282" s="31">
        <f t="shared" si="59"/>
        <v>53.505492133333327</v>
      </c>
      <c r="L282" s="29">
        <v>2.3975</v>
      </c>
      <c r="M282" s="29">
        <v>36</v>
      </c>
      <c r="N282" s="32">
        <f t="shared" si="60"/>
        <v>4618.0590260279996</v>
      </c>
      <c r="O282" s="44">
        <f t="shared" si="61"/>
        <v>5.1311766955866664</v>
      </c>
      <c r="P282" s="25">
        <f>VLOOKUP(A282,'2021-22 Salary &amp; Benefits'!$A:$I,5,)</f>
        <v>67585</v>
      </c>
      <c r="Q282" s="25">
        <f>VLOOKUP(A282,'2021-22 Salary &amp; Benefits'!$A:$I,6,FALSE)</f>
        <v>68937</v>
      </c>
      <c r="R282" s="26">
        <f t="shared" si="62"/>
        <v>346790.57697122486</v>
      </c>
      <c r="S282" s="26">
        <f t="shared" si="63"/>
        <v>6937.35089243314</v>
      </c>
      <c r="T282" s="26">
        <f>'2021-22 Salary &amp; Benefits'!G$6</f>
        <v>11848.32</v>
      </c>
      <c r="U282" s="28">
        <f>'2021-22 Salary &amp; Benefits'!H$6</f>
        <v>0.2271</v>
      </c>
      <c r="V282" s="28">
        <f>'2021-22 Salary &amp; Benefits'!I$6</f>
        <v>0.22070000000000001</v>
      </c>
      <c r="W282" s="26">
        <f t="shared" si="64"/>
        <v>141083.03683797858</v>
      </c>
      <c r="X282" s="26">
        <f t="shared" si="68"/>
        <v>5895.4654643943004</v>
      </c>
      <c r="Y282" s="26">
        <f t="shared" si="65"/>
        <v>1301.1292279918221</v>
      </c>
      <c r="Z282" s="26">
        <f t="shared" si="66"/>
        <v>7196.5946923861229</v>
      </c>
      <c r="AA282" s="26">
        <f t="shared" si="67"/>
        <v>502007.55939402268</v>
      </c>
    </row>
    <row r="283" spans="1:27">
      <c r="A283" s="165" t="s">
        <v>2572</v>
      </c>
      <c r="B283" s="3" t="s">
        <v>2230</v>
      </c>
      <c r="C283" s="104">
        <f>IF(A283=Summary!$B$9,Summary!$F$9,0)</f>
        <v>0</v>
      </c>
      <c r="D283" s="174">
        <f>VLOOKUP(A283,AAFTE!$A:$AA,3,0)</f>
        <v>4520.93</v>
      </c>
      <c r="E283" s="24">
        <f>VLOOKUP($A283,'2021-22 Salary &amp; Benefits'!$A:$I,3,)</f>
        <v>1</v>
      </c>
      <c r="F283" s="24">
        <f>VLOOKUP($A283,'2021-22 Salary &amp; Benefits'!$A:$I,4,)</f>
        <v>1</v>
      </c>
      <c r="G283" s="39">
        <f>VLOOKUP(A283,'CEDARS District FRPL'!$A:$C,3,)</f>
        <v>0.93710000000000004</v>
      </c>
      <c r="H283" s="30">
        <f t="shared" si="57"/>
        <v>4520.93</v>
      </c>
      <c r="I283" s="45">
        <f t="shared" si="58"/>
        <v>4236.5635030000003</v>
      </c>
      <c r="J283" s="29">
        <v>15</v>
      </c>
      <c r="K283" s="31">
        <f t="shared" si="59"/>
        <v>282.43756686666671</v>
      </c>
      <c r="L283" s="29">
        <v>2.3975</v>
      </c>
      <c r="M283" s="29">
        <v>36</v>
      </c>
      <c r="N283" s="32">
        <f t="shared" si="60"/>
        <v>24377.186396262005</v>
      </c>
      <c r="O283" s="44">
        <f t="shared" si="61"/>
        <v>27.085762662513339</v>
      </c>
      <c r="P283" s="25">
        <f>VLOOKUP(A283,'2021-22 Salary &amp; Benefits'!$A:$I,5,)</f>
        <v>67585</v>
      </c>
      <c r="Q283" s="25">
        <f>VLOOKUP(A283,'2021-22 Salary &amp; Benefits'!$A:$I,6,FALSE)</f>
        <v>68937</v>
      </c>
      <c r="R283" s="26">
        <f t="shared" si="62"/>
        <v>1830591.269545964</v>
      </c>
      <c r="S283" s="26">
        <f t="shared" si="63"/>
        <v>36619.951119718142</v>
      </c>
      <c r="T283" s="26">
        <f>'2021-22 Salary &amp; Benefits'!G$6</f>
        <v>11848.32</v>
      </c>
      <c r="U283" s="28">
        <f>'2021-22 Salary &amp; Benefits'!H$6</f>
        <v>0.2271</v>
      </c>
      <c r="V283" s="28">
        <f>'2021-22 Salary &amp; Benefits'!I$6</f>
        <v>0.22070000000000001</v>
      </c>
      <c r="W283" s="26">
        <f t="shared" si="64"/>
        <v>744730.08399552025</v>
      </c>
      <c r="X283" s="26">
        <f t="shared" si="68"/>
        <v>31120.187011094698</v>
      </c>
      <c r="Y283" s="26">
        <f t="shared" si="65"/>
        <v>6868.2252733486002</v>
      </c>
      <c r="Z283" s="26">
        <f t="shared" si="66"/>
        <v>37988.4122844433</v>
      </c>
      <c r="AA283" s="26">
        <f t="shared" si="67"/>
        <v>2649929.7169456454</v>
      </c>
    </row>
    <row r="284" spans="1:27">
      <c r="A284" s="165" t="s">
        <v>2539</v>
      </c>
      <c r="B284" s="3" t="s">
        <v>2062</v>
      </c>
      <c r="C284" s="104">
        <f>IF(A284=Summary!$B$9,Summary!$F$9,0)</f>
        <v>0</v>
      </c>
      <c r="D284" s="174">
        <f>VLOOKUP(A284,AAFTE!$A:$AA,3,0)</f>
        <v>212.81</v>
      </c>
      <c r="E284" s="24">
        <f>VLOOKUP($A284,'2021-22 Salary &amp; Benefits'!$A:$I,3,)</f>
        <v>1</v>
      </c>
      <c r="F284" s="24">
        <f>VLOOKUP($A284,'2021-22 Salary &amp; Benefits'!$A:$I,4,)</f>
        <v>1</v>
      </c>
      <c r="G284" s="39">
        <f>VLOOKUP(A284,'CEDARS District FRPL'!$A:$C,3,)</f>
        <v>0.50949999999999995</v>
      </c>
      <c r="H284" s="30">
        <f t="shared" si="57"/>
        <v>212.81</v>
      </c>
      <c r="I284" s="45">
        <f t="shared" si="58"/>
        <v>108.426695</v>
      </c>
      <c r="J284" s="29">
        <v>15</v>
      </c>
      <c r="K284" s="31">
        <f t="shared" si="59"/>
        <v>7.2284463333333333</v>
      </c>
      <c r="L284" s="29">
        <v>2.3975</v>
      </c>
      <c r="M284" s="29">
        <v>36</v>
      </c>
      <c r="N284" s="32">
        <f t="shared" si="60"/>
        <v>623.88720303000002</v>
      </c>
      <c r="O284" s="44">
        <f t="shared" si="61"/>
        <v>0.69320800336666666</v>
      </c>
      <c r="P284" s="25">
        <f>VLOOKUP(A284,'2021-22 Salary &amp; Benefits'!$A:$I,5,)</f>
        <v>67585</v>
      </c>
      <c r="Q284" s="25">
        <f>VLOOKUP(A284,'2021-22 Salary &amp; Benefits'!$A:$I,6,FALSE)</f>
        <v>68937</v>
      </c>
      <c r="R284" s="26">
        <f t="shared" si="62"/>
        <v>46850.462907536166</v>
      </c>
      <c r="S284" s="26">
        <f t="shared" si="63"/>
        <v>937.2172205517345</v>
      </c>
      <c r="T284" s="26">
        <f>'2021-22 Salary &amp; Benefits'!G$6</f>
        <v>11848.32</v>
      </c>
      <c r="U284" s="28">
        <f>'2021-22 Salary &amp; Benefits'!H$6</f>
        <v>0.2271</v>
      </c>
      <c r="V284" s="28">
        <f>'2021-22 Salary &amp; Benefits'!I$6</f>
        <v>0.22070000000000001</v>
      </c>
      <c r="W284" s="26">
        <f t="shared" si="64"/>
        <v>19059.934217326576</v>
      </c>
      <c r="X284" s="26">
        <f t="shared" si="68"/>
        <v>796.46133546813167</v>
      </c>
      <c r="Y284" s="26">
        <f t="shared" si="65"/>
        <v>175.77901673781668</v>
      </c>
      <c r="Z284" s="26">
        <f t="shared" si="66"/>
        <v>972.24035220594828</v>
      </c>
      <c r="AA284" s="26">
        <f t="shared" si="67"/>
        <v>67819.854697620423</v>
      </c>
    </row>
    <row r="285" spans="1:27">
      <c r="A285" s="165" t="s">
        <v>2307</v>
      </c>
      <c r="B285" s="3" t="s">
        <v>311</v>
      </c>
      <c r="C285" s="104">
        <f>IF(A285=Summary!$B$9,Summary!$F$9,0)</f>
        <v>0</v>
      </c>
      <c r="D285" s="174">
        <f>VLOOKUP(A285,AAFTE!$A:$AA,3,0)</f>
        <v>659.01</v>
      </c>
      <c r="E285" s="24">
        <f>VLOOKUP($A285,'2021-22 Salary &amp; Benefits'!$A:$I,3,)</f>
        <v>1</v>
      </c>
      <c r="F285" s="24">
        <f>VLOOKUP($A285,'2021-22 Salary &amp; Benefits'!$A:$I,4,)</f>
        <v>1.04</v>
      </c>
      <c r="G285" s="39">
        <f>VLOOKUP(A285,'CEDARS District FRPL'!$A:$C,3,)</f>
        <v>0.38369999999999999</v>
      </c>
      <c r="H285" s="30">
        <f t="shared" si="57"/>
        <v>659.01</v>
      </c>
      <c r="I285" s="45">
        <f t="shared" si="58"/>
        <v>252.86213699999999</v>
      </c>
      <c r="J285" s="29">
        <v>15</v>
      </c>
      <c r="K285" s="31">
        <f t="shared" si="59"/>
        <v>16.8574758</v>
      </c>
      <c r="L285" s="29">
        <v>2.3975</v>
      </c>
      <c r="M285" s="29">
        <v>36</v>
      </c>
      <c r="N285" s="32">
        <f t="shared" si="60"/>
        <v>1454.9687362980001</v>
      </c>
      <c r="O285" s="44">
        <f t="shared" si="61"/>
        <v>1.61663192922</v>
      </c>
      <c r="P285" s="25">
        <f>VLOOKUP(A285,'2021-22 Salary &amp; Benefits'!$A:$I,5,)</f>
        <v>67585</v>
      </c>
      <c r="Q285" s="25">
        <f>VLOOKUP(A285,'2021-22 Salary &amp; Benefits'!$A:$I,6,FALSE)</f>
        <v>68937</v>
      </c>
      <c r="R285" s="26">
        <f t="shared" si="62"/>
        <v>109260.0689363337</v>
      </c>
      <c r="S285" s="26">
        <f t="shared" si="63"/>
        <v>6643.5165804909921</v>
      </c>
      <c r="T285" s="26">
        <f>'2021-22 Salary &amp; Benefits'!G$6</f>
        <v>11848.32</v>
      </c>
      <c r="U285" s="28">
        <f>'2021-22 Salary &amp; Benefits'!H$6</f>
        <v>0.2271</v>
      </c>
      <c r="V285" s="28">
        <f>'2021-22 Salary &amp; Benefits'!I$6</f>
        <v>0.22070000000000001</v>
      </c>
      <c r="W285" s="26">
        <f t="shared" si="64"/>
        <v>45433.558184371657</v>
      </c>
      <c r="X285" s="26">
        <f t="shared" si="68"/>
        <v>1931.7264252804116</v>
      </c>
      <c r="Y285" s="26">
        <f t="shared" si="65"/>
        <v>426.33202205938687</v>
      </c>
      <c r="Z285" s="26">
        <f t="shared" si="66"/>
        <v>2358.0584473397985</v>
      </c>
      <c r="AA285" s="26">
        <f t="shared" si="67"/>
        <v>163695.20214853616</v>
      </c>
    </row>
    <row r="286" spans="1:27">
      <c r="A286" s="165" t="s">
        <v>2397</v>
      </c>
      <c r="B286" s="3" t="s">
        <v>1115</v>
      </c>
      <c r="C286" s="104">
        <f>IF(A286=Summary!$B$9,Summary!$F$9,0)</f>
        <v>0</v>
      </c>
      <c r="D286" s="174">
        <f>VLOOKUP(A286,AAFTE!$A:$AA,3,0)</f>
        <v>186.04</v>
      </c>
      <c r="E286" s="24">
        <f>VLOOKUP($A286,'2021-22 Salary &amp; Benefits'!$A:$I,3,)</f>
        <v>1</v>
      </c>
      <c r="F286" s="24">
        <f>VLOOKUP($A286,'2021-22 Salary &amp; Benefits'!$A:$I,4,)</f>
        <v>1</v>
      </c>
      <c r="G286" s="39">
        <f>VLOOKUP(A286,'CEDARS District FRPL'!$A:$C,3,)</f>
        <v>0</v>
      </c>
      <c r="H286" s="30">
        <f t="shared" si="57"/>
        <v>186.04</v>
      </c>
      <c r="I286" s="45">
        <f t="shared" si="58"/>
        <v>0</v>
      </c>
      <c r="J286" s="29">
        <v>15</v>
      </c>
      <c r="K286" s="31">
        <f t="shared" si="59"/>
        <v>0</v>
      </c>
      <c r="L286" s="29">
        <v>2.3975</v>
      </c>
      <c r="M286" s="29">
        <v>36</v>
      </c>
      <c r="N286" s="32">
        <f t="shared" si="60"/>
        <v>0</v>
      </c>
      <c r="O286" s="44">
        <f t="shared" si="61"/>
        <v>0</v>
      </c>
      <c r="P286" s="25">
        <f>VLOOKUP(A286,'2021-22 Salary &amp; Benefits'!$A:$I,5,)</f>
        <v>67585</v>
      </c>
      <c r="Q286" s="25">
        <f>VLOOKUP(A286,'2021-22 Salary &amp; Benefits'!$A:$I,6,FALSE)</f>
        <v>68937</v>
      </c>
      <c r="R286" s="26">
        <f t="shared" si="62"/>
        <v>0</v>
      </c>
      <c r="S286" s="26">
        <f t="shared" si="63"/>
        <v>0</v>
      </c>
      <c r="T286" s="26">
        <f>'2021-22 Salary &amp; Benefits'!G$6</f>
        <v>11848.32</v>
      </c>
      <c r="U286" s="28">
        <f>'2021-22 Salary &amp; Benefits'!H$6</f>
        <v>0.2271</v>
      </c>
      <c r="V286" s="28">
        <f>'2021-22 Salary &amp; Benefits'!I$6</f>
        <v>0.22070000000000001</v>
      </c>
      <c r="W286" s="26">
        <f t="shared" si="64"/>
        <v>0</v>
      </c>
      <c r="X286" s="26">
        <f t="shared" si="68"/>
        <v>0</v>
      </c>
      <c r="Y286" s="26">
        <f t="shared" si="65"/>
        <v>0</v>
      </c>
      <c r="Z286" s="26">
        <f t="shared" si="66"/>
        <v>0</v>
      </c>
      <c r="AA286" s="26">
        <f t="shared" si="67"/>
        <v>0</v>
      </c>
    </row>
    <row r="287" spans="1:27">
      <c r="A287" s="165" t="s">
        <v>2368</v>
      </c>
      <c r="B287" s="3" t="s">
        <v>795</v>
      </c>
      <c r="C287" s="104">
        <f>IF(A287=Summary!$B$9,Summary!$F$9,0)</f>
        <v>0</v>
      </c>
      <c r="D287" s="174">
        <f>VLOOKUP(A287,AAFTE!$A:$AA,3,0)</f>
        <v>2660.61</v>
      </c>
      <c r="E287" s="24">
        <f>VLOOKUP($A287,'2021-22 Salary &amp; Benefits'!$A:$I,3,)</f>
        <v>1.18</v>
      </c>
      <c r="F287" s="24">
        <f>VLOOKUP($A287,'2021-22 Salary &amp; Benefits'!$A:$I,4,)</f>
        <v>1.18</v>
      </c>
      <c r="G287" s="39">
        <f>VLOOKUP(A287,'CEDARS District FRPL'!$A:$C,3,)</f>
        <v>0.71779999999999999</v>
      </c>
      <c r="H287" s="30">
        <f t="shared" si="57"/>
        <v>2660.61</v>
      </c>
      <c r="I287" s="45">
        <f t="shared" si="58"/>
        <v>1909.785858</v>
      </c>
      <c r="J287" s="29">
        <v>15</v>
      </c>
      <c r="K287" s="31">
        <f t="shared" si="59"/>
        <v>127.3190572</v>
      </c>
      <c r="L287" s="29">
        <v>2.3975</v>
      </c>
      <c r="M287" s="29">
        <v>36</v>
      </c>
      <c r="N287" s="32">
        <f t="shared" si="60"/>
        <v>10988.907826932</v>
      </c>
      <c r="O287" s="44">
        <f t="shared" si="61"/>
        <v>12.20989758548</v>
      </c>
      <c r="P287" s="25">
        <f>VLOOKUP(A287,'2021-22 Salary &amp; Benefits'!$A:$I,5,)</f>
        <v>67585</v>
      </c>
      <c r="Q287" s="25">
        <f>VLOOKUP(A287,'2021-22 Salary &amp; Benefits'!$A:$I,6,FALSE)</f>
        <v>68937</v>
      </c>
      <c r="R287" s="26">
        <f t="shared" si="62"/>
        <v>973742.99541130569</v>
      </c>
      <c r="S287" s="26">
        <f t="shared" si="63"/>
        <v>19479.18221197126</v>
      </c>
      <c r="T287" s="26">
        <f>'2021-22 Salary &amp; Benefits'!G$6</f>
        <v>11848.32</v>
      </c>
      <c r="U287" s="28">
        <f>'2021-22 Salary &amp; Benefits'!H$6</f>
        <v>0.2271</v>
      </c>
      <c r="V287" s="28">
        <f>'2021-22 Salary &amp; Benefits'!I$6</f>
        <v>0.22070000000000001</v>
      </c>
      <c r="W287" s="26">
        <f t="shared" si="64"/>
        <v>370102.86353208392</v>
      </c>
      <c r="X287" s="26">
        <f t="shared" si="68"/>
        <v>16553.702960387949</v>
      </c>
      <c r="Y287" s="26">
        <f t="shared" si="65"/>
        <v>3653.4022433576206</v>
      </c>
      <c r="Z287" s="26">
        <f t="shared" si="66"/>
        <v>20207.10520374557</v>
      </c>
      <c r="AA287" s="26">
        <f t="shared" si="67"/>
        <v>1383532.1463591068</v>
      </c>
    </row>
    <row r="288" spans="1:27">
      <c r="A288" s="165" t="s">
        <v>2528</v>
      </c>
      <c r="B288" s="3" t="s">
        <v>2003</v>
      </c>
      <c r="C288" s="104">
        <f>IF(A288=Summary!$B$9,Summary!$F$9,0)</f>
        <v>0</v>
      </c>
      <c r="D288" s="174">
        <f>VLOOKUP(A288,AAFTE!$A:$AA,3,0)</f>
        <v>6502.83</v>
      </c>
      <c r="E288" s="24">
        <f>VLOOKUP($A288,'2021-22 Salary &amp; Benefits'!$A:$I,3,)</f>
        <v>1</v>
      </c>
      <c r="F288" s="24">
        <f>VLOOKUP($A288,'2021-22 Salary &amp; Benefits'!$A:$I,4,)</f>
        <v>1</v>
      </c>
      <c r="G288" s="39">
        <f>VLOOKUP(A288,'CEDARS District FRPL'!$A:$C,3,)</f>
        <v>0.31019999999999998</v>
      </c>
      <c r="H288" s="30">
        <f t="shared" si="57"/>
        <v>6502.83</v>
      </c>
      <c r="I288" s="45">
        <f t="shared" si="58"/>
        <v>2017.1778659999998</v>
      </c>
      <c r="J288" s="29">
        <v>15</v>
      </c>
      <c r="K288" s="31">
        <f t="shared" si="59"/>
        <v>134.4785244</v>
      </c>
      <c r="L288" s="29">
        <v>2.3975</v>
      </c>
      <c r="M288" s="29">
        <v>36</v>
      </c>
      <c r="N288" s="32">
        <f t="shared" si="60"/>
        <v>11606.841440963999</v>
      </c>
      <c r="O288" s="44">
        <f t="shared" si="61"/>
        <v>12.89649048996</v>
      </c>
      <c r="P288" s="25">
        <f>VLOOKUP(A288,'2021-22 Salary &amp; Benefits'!$A:$I,5,)</f>
        <v>67585</v>
      </c>
      <c r="Q288" s="25">
        <f>VLOOKUP(A288,'2021-22 Salary &amp; Benefits'!$A:$I,6,FALSE)</f>
        <v>68937</v>
      </c>
      <c r="R288" s="26">
        <f t="shared" si="62"/>
        <v>871609.30976394657</v>
      </c>
      <c r="S288" s="26">
        <f t="shared" si="63"/>
        <v>17436.055142425932</v>
      </c>
      <c r="T288" s="26">
        <f>'2021-22 Salary &amp; Benefits'!G$6</f>
        <v>11848.32</v>
      </c>
      <c r="U288" s="28">
        <f>'2021-22 Salary &amp; Benefits'!H$6</f>
        <v>0.2271</v>
      </c>
      <c r="V288" s="28">
        <f>'2021-22 Salary &amp; Benefits'!I$6</f>
        <v>0.22070000000000001</v>
      </c>
      <c r="W288" s="26">
        <f t="shared" si="64"/>
        <v>354592.35781932855</v>
      </c>
      <c r="X288" s="26">
        <f t="shared" si="68"/>
        <v>14817.422748439541</v>
      </c>
      <c r="Y288" s="26">
        <f t="shared" si="65"/>
        <v>3270.2052005806067</v>
      </c>
      <c r="Z288" s="26">
        <f t="shared" si="66"/>
        <v>18087.627949020149</v>
      </c>
      <c r="AA288" s="26">
        <f t="shared" si="67"/>
        <v>1261725.3506747212</v>
      </c>
    </row>
    <row r="289" spans="1:27">
      <c r="A289" s="165" t="s">
        <v>2564</v>
      </c>
      <c r="B289" s="3" t="s">
        <v>2174</v>
      </c>
      <c r="C289" s="104">
        <f>IF(A289=Summary!$B$9,Summary!$F$9,0)</f>
        <v>0</v>
      </c>
      <c r="D289" s="174">
        <f>VLOOKUP(A289,AAFTE!$A:$AA,3,0)</f>
        <v>575.29999999999995</v>
      </c>
      <c r="E289" s="24">
        <f>VLOOKUP($A289,'2021-22 Salary &amp; Benefits'!$A:$I,3,)</f>
        <v>1</v>
      </c>
      <c r="F289" s="24">
        <f>VLOOKUP($A289,'2021-22 Salary &amp; Benefits'!$A:$I,4,)</f>
        <v>1</v>
      </c>
      <c r="G289" s="39">
        <f>VLOOKUP(A289,'CEDARS District FRPL'!$A:$C,3,)</f>
        <v>0.91300000000000003</v>
      </c>
      <c r="H289" s="30">
        <f t="shared" si="57"/>
        <v>575.29999999999995</v>
      </c>
      <c r="I289" s="45">
        <f t="shared" si="58"/>
        <v>525.24889999999994</v>
      </c>
      <c r="J289" s="29">
        <v>15</v>
      </c>
      <c r="K289" s="31">
        <f t="shared" si="59"/>
        <v>35.016593333333326</v>
      </c>
      <c r="L289" s="29">
        <v>2.3975</v>
      </c>
      <c r="M289" s="29">
        <v>36</v>
      </c>
      <c r="N289" s="32">
        <f t="shared" si="60"/>
        <v>3022.2821705999991</v>
      </c>
      <c r="O289" s="44">
        <f t="shared" si="61"/>
        <v>3.3580913006666657</v>
      </c>
      <c r="P289" s="25">
        <f>VLOOKUP(A289,'2021-22 Salary &amp; Benefits'!$A:$I,5,)</f>
        <v>67585</v>
      </c>
      <c r="Q289" s="25">
        <f>VLOOKUP(A289,'2021-22 Salary &amp; Benefits'!$A:$I,6,FALSE)</f>
        <v>68937</v>
      </c>
      <c r="R289" s="26">
        <f t="shared" si="62"/>
        <v>226956.60055555659</v>
      </c>
      <c r="S289" s="26">
        <f t="shared" si="63"/>
        <v>4540.1394385013555</v>
      </c>
      <c r="T289" s="26">
        <f>'2021-22 Salary &amp; Benefits'!G$6</f>
        <v>11848.32</v>
      </c>
      <c r="U289" s="28">
        <f>'2021-22 Salary &amp; Benefits'!H$6</f>
        <v>0.2271</v>
      </c>
      <c r="V289" s="28">
        <f>'2021-22 Salary &amp; Benefits'!I$6</f>
        <v>0.22070000000000001</v>
      </c>
      <c r="W289" s="26">
        <f t="shared" si="64"/>
        <v>92331.593079759012</v>
      </c>
      <c r="X289" s="26">
        <f t="shared" si="68"/>
        <v>3858.2789999009656</v>
      </c>
      <c r="Y289" s="26">
        <f t="shared" si="65"/>
        <v>851.5221752781431</v>
      </c>
      <c r="Z289" s="26">
        <f t="shared" si="66"/>
        <v>4709.8011751791091</v>
      </c>
      <c r="AA289" s="26">
        <f t="shared" si="67"/>
        <v>328538.1342489961</v>
      </c>
    </row>
    <row r="290" spans="1:27">
      <c r="A290" s="165" t="s">
        <v>2453</v>
      </c>
      <c r="B290" s="3" t="s">
        <v>1394</v>
      </c>
      <c r="C290" s="104">
        <f>IF(A290=Summary!$B$9,Summary!$F$9,0)</f>
        <v>0</v>
      </c>
      <c r="D290" s="174">
        <f>VLOOKUP(A290,AAFTE!$A:$AA,3,0)</f>
        <v>5592.65</v>
      </c>
      <c r="E290" s="24">
        <f>VLOOKUP($A290,'2021-22 Salary &amp; Benefits'!$A:$I,3,)</f>
        <v>1.06</v>
      </c>
      <c r="F290" s="24">
        <f>VLOOKUP($A290,'2021-22 Salary &amp; Benefits'!$A:$I,4,)</f>
        <v>1.1000000000000001</v>
      </c>
      <c r="G290" s="39">
        <f>VLOOKUP(A290,'CEDARS District FRPL'!$A:$C,3,)</f>
        <v>0.34870000000000001</v>
      </c>
      <c r="H290" s="30">
        <f t="shared" si="57"/>
        <v>5592.65</v>
      </c>
      <c r="I290" s="45">
        <f t="shared" si="58"/>
        <v>1950.1570549999999</v>
      </c>
      <c r="J290" s="29">
        <v>15</v>
      </c>
      <c r="K290" s="31">
        <f t="shared" si="59"/>
        <v>130.01047033333333</v>
      </c>
      <c r="L290" s="29">
        <v>2.3975</v>
      </c>
      <c r="M290" s="29">
        <v>36</v>
      </c>
      <c r="N290" s="32">
        <f t="shared" si="60"/>
        <v>11221.203694470001</v>
      </c>
      <c r="O290" s="44">
        <f t="shared" si="61"/>
        <v>12.468004104966669</v>
      </c>
      <c r="P290" s="25">
        <f>VLOOKUP(A290,'2021-22 Salary &amp; Benefits'!$A:$I,5,)</f>
        <v>67585</v>
      </c>
      <c r="Q290" s="25">
        <f>VLOOKUP(A290,'2021-22 Salary &amp; Benefits'!$A:$I,6,FALSE)</f>
        <v>68937</v>
      </c>
      <c r="R290" s="26">
        <f t="shared" si="62"/>
        <v>893209.06088022271</v>
      </c>
      <c r="S290" s="26">
        <f t="shared" si="63"/>
        <v>52248.418002273422</v>
      </c>
      <c r="T290" s="26">
        <f>'2021-22 Salary &amp; Benefits'!G$6</f>
        <v>11848.32</v>
      </c>
      <c r="U290" s="28">
        <f>'2021-22 Salary &amp; Benefits'!H$6</f>
        <v>0.2271</v>
      </c>
      <c r="V290" s="28">
        <f>'2021-22 Salary &amp; Benefits'!I$6</f>
        <v>0.22070000000000001</v>
      </c>
      <c r="W290" s="26">
        <f t="shared" si="64"/>
        <v>362103.90597595903</v>
      </c>
      <c r="X290" s="26">
        <f t="shared" si="68"/>
        <v>15757.624648041603</v>
      </c>
      <c r="Y290" s="26">
        <f t="shared" si="65"/>
        <v>3477.707759822782</v>
      </c>
      <c r="Z290" s="26">
        <f t="shared" si="66"/>
        <v>19235.332407864385</v>
      </c>
      <c r="AA290" s="26">
        <f t="shared" si="67"/>
        <v>1326796.7172663193</v>
      </c>
    </row>
    <row r="291" spans="1:27" s="63" customFormat="1">
      <c r="A291" s="165" t="s">
        <v>2517</v>
      </c>
      <c r="B291" s="3" t="s">
        <v>1940</v>
      </c>
      <c r="C291" s="104">
        <f>IF(A291=Summary!$B$9,Summary!$F$9,0)</f>
        <v>0</v>
      </c>
      <c r="D291" s="174">
        <f>VLOOKUP(A291,AAFTE!$A:$AA,3,0)</f>
        <v>1235.94</v>
      </c>
      <c r="E291" s="24">
        <f>VLOOKUP($A291,'2021-22 Salary &amp; Benefits'!$A:$I,3,)</f>
        <v>1</v>
      </c>
      <c r="F291" s="24">
        <f>VLOOKUP($A291,'2021-22 Salary &amp; Benefits'!$A:$I,4,)</f>
        <v>1</v>
      </c>
      <c r="G291" s="39">
        <f>VLOOKUP(A291,'CEDARS District FRPL'!$A:$C,3,)</f>
        <v>0.20799999999999999</v>
      </c>
      <c r="H291" s="30">
        <f t="shared" si="57"/>
        <v>1235.94</v>
      </c>
      <c r="I291" s="45">
        <f t="shared" si="58"/>
        <v>257.07551999999998</v>
      </c>
      <c r="J291" s="29">
        <v>15</v>
      </c>
      <c r="K291" s="31">
        <f t="shared" si="59"/>
        <v>17.138368</v>
      </c>
      <c r="L291" s="29">
        <v>2.3975</v>
      </c>
      <c r="M291" s="29">
        <v>36</v>
      </c>
      <c r="N291" s="32">
        <f t="shared" si="60"/>
        <v>1479.21254208</v>
      </c>
      <c r="O291" s="44">
        <f t="shared" si="61"/>
        <v>1.6435694912000001</v>
      </c>
      <c r="P291" s="25">
        <f>VLOOKUP(A291,'2021-22 Salary &amp; Benefits'!$A:$I,5,)</f>
        <v>67585</v>
      </c>
      <c r="Q291" s="25">
        <f>VLOOKUP(A291,'2021-22 Salary &amp; Benefits'!$A:$I,6,FALSE)</f>
        <v>68937</v>
      </c>
      <c r="R291" s="26">
        <f t="shared" si="62"/>
        <v>111080.64406275201</v>
      </c>
      <c r="S291" s="26">
        <f t="shared" si="63"/>
        <v>2222.1059521023999</v>
      </c>
      <c r="T291" s="26">
        <f>'2021-22 Salary &amp; Benefits'!G$6</f>
        <v>11848.32</v>
      </c>
      <c r="U291" s="28">
        <f>'2021-22 Salary &amp; Benefits'!H$6</f>
        <v>0.2271</v>
      </c>
      <c r="V291" s="28">
        <f>'2021-22 Salary &amp; Benefits'!I$6</f>
        <v>0.22070000000000001</v>
      </c>
      <c r="W291" s="26">
        <f t="shared" si="64"/>
        <v>45190.370324254764</v>
      </c>
      <c r="X291" s="26">
        <f t="shared" si="68"/>
        <v>1888.3791669142402</v>
      </c>
      <c r="Y291" s="26">
        <f t="shared" si="65"/>
        <v>416.7652821379728</v>
      </c>
      <c r="Z291" s="26">
        <f t="shared" si="66"/>
        <v>2305.1444490522131</v>
      </c>
      <c r="AA291" s="26">
        <f t="shared" si="67"/>
        <v>160798.26478816138</v>
      </c>
    </row>
    <row r="292" spans="1:27">
      <c r="A292" s="165" t="s">
        <v>2294</v>
      </c>
      <c r="B292" s="3" t="s">
        <v>164</v>
      </c>
      <c r="C292" s="104">
        <f>IF(A292=Summary!$B$9,Summary!$F$9,0)</f>
        <v>0</v>
      </c>
      <c r="D292" s="174">
        <f>VLOOKUP(A292,AAFTE!$A:$AA,3,0)</f>
        <v>21411.43</v>
      </c>
      <c r="E292" s="24">
        <f>VLOOKUP($A292,'2021-22 Salary &amp; Benefits'!$A:$I,3,)</f>
        <v>1.06</v>
      </c>
      <c r="F292" s="24">
        <f>VLOOKUP($A292,'2021-22 Salary &amp; Benefits'!$A:$I,4,)</f>
        <v>1.06</v>
      </c>
      <c r="G292" s="39">
        <f>VLOOKUP(A292,'CEDARS District FRPL'!$A:$C,3,)</f>
        <v>0.47249999999999998</v>
      </c>
      <c r="H292" s="30">
        <f t="shared" si="57"/>
        <v>21411.43</v>
      </c>
      <c r="I292" s="45">
        <f t="shared" si="58"/>
        <v>10116.900674999999</v>
      </c>
      <c r="J292" s="29">
        <v>15</v>
      </c>
      <c r="K292" s="31">
        <f t="shared" si="59"/>
        <v>674.46004499999992</v>
      </c>
      <c r="L292" s="29">
        <v>2.3975</v>
      </c>
      <c r="M292" s="29">
        <v>36</v>
      </c>
      <c r="N292" s="32">
        <f t="shared" si="60"/>
        <v>58212.646483949989</v>
      </c>
      <c r="O292" s="44">
        <f t="shared" si="61"/>
        <v>64.680718315499988</v>
      </c>
      <c r="P292" s="25">
        <f>VLOOKUP(A292,'2021-22 Salary &amp; Benefits'!$A:$I,5,)</f>
        <v>67585</v>
      </c>
      <c r="Q292" s="25">
        <f>VLOOKUP(A292,'2021-22 Salary &amp; Benefits'!$A:$I,6,FALSE)</f>
        <v>68937</v>
      </c>
      <c r="R292" s="26">
        <f t="shared" si="62"/>
        <v>4633733.1281942511</v>
      </c>
      <c r="S292" s="26">
        <f t="shared" si="63"/>
        <v>92695.231032309122</v>
      </c>
      <c r="T292" s="26">
        <f>'2021-22 Salary &amp; Benefits'!G$6</f>
        <v>11848.32</v>
      </c>
      <c r="U292" s="28">
        <f>'2021-22 Salary &amp; Benefits'!H$6</f>
        <v>0.2271</v>
      </c>
      <c r="V292" s="28">
        <f>'2021-22 Salary &amp; Benefits'!I$6</f>
        <v>0.22070000000000001</v>
      </c>
      <c r="W292" s="26">
        <f t="shared" si="64"/>
        <v>1839136.4793336499</v>
      </c>
      <c r="X292" s="26">
        <f t="shared" si="68"/>
        <v>78773.805987109343</v>
      </c>
      <c r="Y292" s="26">
        <f t="shared" si="65"/>
        <v>17385.378981355032</v>
      </c>
      <c r="Z292" s="26">
        <f t="shared" si="66"/>
        <v>96159.184968464368</v>
      </c>
      <c r="AA292" s="26">
        <f t="shared" si="67"/>
        <v>6661724.0235286737</v>
      </c>
    </row>
    <row r="293" spans="1:27">
      <c r="A293" s="165" t="s">
        <v>2364</v>
      </c>
      <c r="B293" s="3" t="s">
        <v>733</v>
      </c>
      <c r="C293" s="104">
        <f>IF(A293=Summary!$B$9,Summary!$F$9,0)</f>
        <v>0</v>
      </c>
      <c r="D293" s="174">
        <f>VLOOKUP(A293,AAFTE!$A:$AA,3,0)</f>
        <v>1463.59</v>
      </c>
      <c r="E293" s="24">
        <f>VLOOKUP($A293,'2021-22 Salary &amp; Benefits'!$A:$I,3,)</f>
        <v>1.1200000000000001</v>
      </c>
      <c r="F293" s="24">
        <f>VLOOKUP($A293,'2021-22 Salary &amp; Benefits'!$A:$I,4,)</f>
        <v>1.1200000000000001</v>
      </c>
      <c r="G293" s="39">
        <f>VLOOKUP(A293,'CEDARS District FRPL'!$A:$C,3,)</f>
        <v>0.223</v>
      </c>
      <c r="H293" s="30">
        <f t="shared" si="57"/>
        <v>1463.59</v>
      </c>
      <c r="I293" s="45">
        <f t="shared" si="58"/>
        <v>326.38056999999998</v>
      </c>
      <c r="J293" s="29">
        <v>15</v>
      </c>
      <c r="K293" s="31">
        <f t="shared" si="59"/>
        <v>21.758704666666667</v>
      </c>
      <c r="L293" s="29">
        <v>2.3975</v>
      </c>
      <c r="M293" s="29">
        <v>36</v>
      </c>
      <c r="N293" s="32">
        <f t="shared" si="60"/>
        <v>1877.9937997799998</v>
      </c>
      <c r="O293" s="44">
        <f t="shared" si="61"/>
        <v>2.0866597775333333</v>
      </c>
      <c r="P293" s="25">
        <f>VLOOKUP(A293,'2021-22 Salary &amp; Benefits'!$A:$I,5,)</f>
        <v>67585</v>
      </c>
      <c r="Q293" s="25">
        <f>VLOOKUP(A293,'2021-22 Salary &amp; Benefits'!$A:$I,6,FALSE)</f>
        <v>68937</v>
      </c>
      <c r="R293" s="26">
        <f t="shared" si="62"/>
        <v>157950.12919234121</v>
      </c>
      <c r="S293" s="26">
        <f t="shared" si="63"/>
        <v>3159.7037015320384</v>
      </c>
      <c r="T293" s="26">
        <f>'2021-22 Salary &amp; Benefits'!G$6</f>
        <v>11848.32</v>
      </c>
      <c r="U293" s="28">
        <f>'2021-22 Salary &amp; Benefits'!H$6</f>
        <v>0.2271</v>
      </c>
      <c r="V293" s="28">
        <f>'2021-22 Salary &amp; Benefits'!I$6</f>
        <v>0.22070000000000001</v>
      </c>
      <c r="W293" s="26">
        <f t="shared" si="64"/>
        <v>61291.23372185255</v>
      </c>
      <c r="X293" s="26">
        <f t="shared" si="68"/>
        <v>2685.1638815645538</v>
      </c>
      <c r="Y293" s="26">
        <f t="shared" si="65"/>
        <v>592.61566866129704</v>
      </c>
      <c r="Z293" s="26">
        <f t="shared" si="66"/>
        <v>3277.7795502258509</v>
      </c>
      <c r="AA293" s="26">
        <f t="shared" si="67"/>
        <v>225678.84616595166</v>
      </c>
    </row>
    <row r="294" spans="1:27">
      <c r="A294" s="165" t="s">
        <v>2735</v>
      </c>
      <c r="B294" s="3" t="s">
        <v>3157</v>
      </c>
      <c r="C294" s="104">
        <f>IF(A294=Summary!$B$9,Summary!$F$9,0)</f>
        <v>0</v>
      </c>
      <c r="D294" s="174">
        <f>VLOOKUP(A294,AAFTE!$A:$AA,3,0)</f>
        <v>139.6</v>
      </c>
      <c r="E294" s="24">
        <f>VLOOKUP($A294,'2021-22 Salary &amp; Benefits'!$A:$I,3,)</f>
        <v>1.04</v>
      </c>
      <c r="F294" s="24">
        <f>VLOOKUP($A294,'2021-22 Salary &amp; Benefits'!$A:$I,4,)</f>
        <v>1.04</v>
      </c>
      <c r="G294" s="39">
        <f>VLOOKUP(A294,'CEDARS District FRPL'!$A:$C,3,)</f>
        <v>0.98519999999999996</v>
      </c>
      <c r="H294" s="30">
        <f t="shared" si="57"/>
        <v>139.6</v>
      </c>
      <c r="I294" s="45">
        <f t="shared" si="58"/>
        <v>137.53391999999999</v>
      </c>
      <c r="J294" s="29">
        <v>15</v>
      </c>
      <c r="K294" s="31">
        <f t="shared" si="59"/>
        <v>9.1689279999999993</v>
      </c>
      <c r="L294" s="29">
        <v>2.3975</v>
      </c>
      <c r="M294" s="29">
        <v>36</v>
      </c>
      <c r="N294" s="32">
        <f t="shared" si="60"/>
        <v>791.37017567999987</v>
      </c>
      <c r="O294" s="44">
        <f t="shared" si="61"/>
        <v>0.87930019519999991</v>
      </c>
      <c r="P294" s="25">
        <f>VLOOKUP(A294,'2021-22 Salary &amp; Benefits'!$A:$I,5,)</f>
        <v>67585</v>
      </c>
      <c r="Q294" s="25">
        <f>VLOOKUP(A294,'2021-22 Salary &amp; Benefits'!$A:$I,6,FALSE)</f>
        <v>68937</v>
      </c>
      <c r="R294" s="26">
        <f t="shared" si="62"/>
        <v>61804.603840295684</v>
      </c>
      <c r="S294" s="26">
        <f t="shared" si="63"/>
        <v>1236.3664184668014</v>
      </c>
      <c r="T294" s="26">
        <f>'2021-22 Salary &amp; Benefits'!G$6</f>
        <v>11848.32</v>
      </c>
      <c r="U294" s="28">
        <f>'2021-22 Salary &amp; Benefits'!H$6</f>
        <v>0.2271</v>
      </c>
      <c r="V294" s="28">
        <f>'2021-22 Salary &amp; Benefits'!I$6</f>
        <v>0.22070000000000001</v>
      </c>
      <c r="W294" s="26">
        <f t="shared" si="64"/>
        <v>24726.921689478833</v>
      </c>
      <c r="X294" s="26">
        <f t="shared" si="68"/>
        <v>1050.6828376460414</v>
      </c>
      <c r="Y294" s="26">
        <f t="shared" si="65"/>
        <v>231.88570226848134</v>
      </c>
      <c r="Z294" s="26">
        <f t="shared" si="66"/>
        <v>1282.5685399145227</v>
      </c>
      <c r="AA294" s="26">
        <f t="shared" si="67"/>
        <v>89050.460488155848</v>
      </c>
    </row>
    <row r="295" spans="1:27">
      <c r="A295" s="165" t="s">
        <v>2535</v>
      </c>
      <c r="B295" s="3" t="s">
        <v>2045</v>
      </c>
      <c r="C295" s="104">
        <f>IF(A295=Summary!$B$9,Summary!$F$9,0)</f>
        <v>0</v>
      </c>
      <c r="D295" s="174">
        <f>VLOOKUP(A295,AAFTE!$A:$AA,3,0)</f>
        <v>477.28</v>
      </c>
      <c r="E295" s="24">
        <f>VLOOKUP($A295,'2021-22 Salary &amp; Benefits'!$A:$I,3,)</f>
        <v>1</v>
      </c>
      <c r="F295" s="24">
        <f>VLOOKUP($A295,'2021-22 Salary &amp; Benefits'!$A:$I,4,)</f>
        <v>1.04</v>
      </c>
      <c r="G295" s="39">
        <f>VLOOKUP(A295,'CEDARS District FRPL'!$A:$C,3,)</f>
        <v>0.55089999999999995</v>
      </c>
      <c r="H295" s="30">
        <f t="shared" si="57"/>
        <v>477.28</v>
      </c>
      <c r="I295" s="45">
        <f t="shared" si="58"/>
        <v>262.93355199999996</v>
      </c>
      <c r="J295" s="29">
        <v>15</v>
      </c>
      <c r="K295" s="31">
        <f t="shared" si="59"/>
        <v>17.528903466666666</v>
      </c>
      <c r="L295" s="29">
        <v>2.3975</v>
      </c>
      <c r="M295" s="29">
        <v>36</v>
      </c>
      <c r="N295" s="32">
        <f t="shared" si="60"/>
        <v>1512.9196582079999</v>
      </c>
      <c r="O295" s="44">
        <f t="shared" si="61"/>
        <v>1.6810218424533332</v>
      </c>
      <c r="P295" s="25">
        <f>VLOOKUP(A295,'2021-22 Salary &amp; Benefits'!$A:$I,5,)</f>
        <v>67585</v>
      </c>
      <c r="Q295" s="25">
        <f>VLOOKUP(A295,'2021-22 Salary &amp; Benefits'!$A:$I,6,FALSE)</f>
        <v>68937</v>
      </c>
      <c r="R295" s="26">
        <f t="shared" si="62"/>
        <v>113611.86122220852</v>
      </c>
      <c r="S295" s="26">
        <f t="shared" si="63"/>
        <v>6908.1256411251234</v>
      </c>
      <c r="T295" s="26">
        <f>'2021-22 Salary &amp; Benefits'!G$6</f>
        <v>11848.32</v>
      </c>
      <c r="U295" s="28">
        <f>'2021-22 Salary &amp; Benefits'!H$6</f>
        <v>0.2271</v>
      </c>
      <c r="V295" s="28">
        <f>'2021-22 Salary &amp; Benefits'!I$6</f>
        <v>0.22070000000000001</v>
      </c>
      <c r="W295" s="26">
        <f t="shared" si="64"/>
        <v>47243.161728936539</v>
      </c>
      <c r="X295" s="26">
        <f t="shared" si="68"/>
        <v>2008.6664477222273</v>
      </c>
      <c r="Y295" s="26">
        <f t="shared" si="65"/>
        <v>443.31268501229556</v>
      </c>
      <c r="Z295" s="26">
        <f t="shared" si="66"/>
        <v>2451.9791327345229</v>
      </c>
      <c r="AA295" s="26">
        <f t="shared" si="67"/>
        <v>170215.12772500474</v>
      </c>
    </row>
    <row r="296" spans="1:27">
      <c r="A296" s="165" t="s">
        <v>2328</v>
      </c>
      <c r="B296" s="3" t="s">
        <v>411</v>
      </c>
      <c r="C296" s="104">
        <f>IF(A296=Summary!$B$9,Summary!$F$9,0)</f>
        <v>0</v>
      </c>
      <c r="D296" s="174">
        <f>VLOOKUP(A296,AAFTE!$A:$AA,3,0)</f>
        <v>2424.09</v>
      </c>
      <c r="E296" s="24">
        <f>VLOOKUP($A296,'2021-22 Salary &amp; Benefits'!$A:$I,3,)</f>
        <v>1</v>
      </c>
      <c r="F296" s="24">
        <f>VLOOKUP($A296,'2021-22 Salary &amp; Benefits'!$A:$I,4,)</f>
        <v>1</v>
      </c>
      <c r="G296" s="39">
        <f>VLOOKUP(A296,'CEDARS District FRPL'!$A:$C,3,)</f>
        <v>0.96060000000000001</v>
      </c>
      <c r="H296" s="30">
        <f t="shared" si="57"/>
        <v>2424.09</v>
      </c>
      <c r="I296" s="45">
        <f t="shared" si="58"/>
        <v>2328.5808540000003</v>
      </c>
      <c r="J296" s="29">
        <v>15</v>
      </c>
      <c r="K296" s="31">
        <f t="shared" si="59"/>
        <v>155.23872360000001</v>
      </c>
      <c r="L296" s="29">
        <v>2.3975</v>
      </c>
      <c r="M296" s="29">
        <v>36</v>
      </c>
      <c r="N296" s="32">
        <f t="shared" si="60"/>
        <v>13398.654233916001</v>
      </c>
      <c r="O296" s="44">
        <f t="shared" si="61"/>
        <v>14.887393593240001</v>
      </c>
      <c r="P296" s="25">
        <f>VLOOKUP(A296,'2021-22 Salary &amp; Benefits'!$A:$I,5,)</f>
        <v>67585</v>
      </c>
      <c r="Q296" s="25">
        <f>VLOOKUP(A296,'2021-22 Salary &amp; Benefits'!$A:$I,6,FALSE)</f>
        <v>68937</v>
      </c>
      <c r="R296" s="26">
        <f t="shared" si="62"/>
        <v>1006164.4959991254</v>
      </c>
      <c r="S296" s="26">
        <f t="shared" si="63"/>
        <v>20127.756138060475</v>
      </c>
      <c r="T296" s="26">
        <f>'2021-22 Salary &amp; Benefits'!G$6</f>
        <v>11848.32</v>
      </c>
      <c r="U296" s="28">
        <f>'2021-22 Salary &amp; Benefits'!H$6</f>
        <v>0.2271</v>
      </c>
      <c r="V296" s="28">
        <f>'2021-22 Salary &amp; Benefits'!I$6</f>
        <v>0.22070000000000001</v>
      </c>
      <c r="W296" s="26">
        <f t="shared" si="64"/>
        <v>409332.75607972872</v>
      </c>
      <c r="X296" s="26">
        <f t="shared" si="68"/>
        <v>17104.870868953098</v>
      </c>
      <c r="Y296" s="26">
        <f t="shared" si="65"/>
        <v>3775.0450007779486</v>
      </c>
      <c r="Z296" s="26">
        <f t="shared" si="66"/>
        <v>20879.915869731045</v>
      </c>
      <c r="AA296" s="26">
        <f t="shared" si="67"/>
        <v>1456504.9240866455</v>
      </c>
    </row>
    <row r="297" spans="1:27">
      <c r="A297" s="165" t="s">
        <v>2541</v>
      </c>
      <c r="B297" s="3" t="s">
        <v>2066</v>
      </c>
      <c r="C297" s="104">
        <f>IF(A297=Summary!$B$9,Summary!$F$9,0)</f>
        <v>0</v>
      </c>
      <c r="D297" s="174">
        <f>VLOOKUP(A297,AAFTE!$A:$AA,3,0)</f>
        <v>240.83</v>
      </c>
      <c r="E297" s="24">
        <f>VLOOKUP($A297,'2021-22 Salary &amp; Benefits'!$A:$I,3,)</f>
        <v>1</v>
      </c>
      <c r="F297" s="24">
        <f>VLOOKUP($A297,'2021-22 Salary &amp; Benefits'!$A:$I,4,)</f>
        <v>1</v>
      </c>
      <c r="G297" s="39">
        <f>VLOOKUP(A297,'CEDARS District FRPL'!$A:$C,3,)</f>
        <v>0.56779999999999997</v>
      </c>
      <c r="H297" s="30">
        <f t="shared" si="57"/>
        <v>240.83</v>
      </c>
      <c r="I297" s="45">
        <f t="shared" si="58"/>
        <v>136.74327400000001</v>
      </c>
      <c r="J297" s="29">
        <v>15</v>
      </c>
      <c r="K297" s="31">
        <f t="shared" si="59"/>
        <v>9.1162182666666673</v>
      </c>
      <c r="L297" s="29">
        <v>2.3975</v>
      </c>
      <c r="M297" s="29">
        <v>36</v>
      </c>
      <c r="N297" s="32">
        <f t="shared" si="60"/>
        <v>786.82079859600015</v>
      </c>
      <c r="O297" s="44">
        <f t="shared" si="61"/>
        <v>0.87424533177333352</v>
      </c>
      <c r="P297" s="25">
        <f>VLOOKUP(A297,'2021-22 Salary &amp; Benefits'!$A:$I,5,)</f>
        <v>67585</v>
      </c>
      <c r="Q297" s="25">
        <f>VLOOKUP(A297,'2021-22 Salary &amp; Benefits'!$A:$I,6,FALSE)</f>
        <v>68937</v>
      </c>
      <c r="R297" s="26">
        <f t="shared" si="62"/>
        <v>59085.870747900743</v>
      </c>
      <c r="S297" s="26">
        <f t="shared" si="63"/>
        <v>1181.9796885575488</v>
      </c>
      <c r="T297" s="26">
        <f>'2021-22 Salary &amp; Benefits'!G$6</f>
        <v>11848.32</v>
      </c>
      <c r="U297" s="28">
        <f>'2021-22 Salary &amp; Benefits'!H$6</f>
        <v>0.2271</v>
      </c>
      <c r="V297" s="28">
        <f>'2021-22 Salary &amp; Benefits'!I$6</f>
        <v>0.22070000000000001</v>
      </c>
      <c r="W297" s="26">
        <f t="shared" si="64"/>
        <v>24037.602613469531</v>
      </c>
      <c r="X297" s="26">
        <f t="shared" si="68"/>
        <v>1004.4641739409715</v>
      </c>
      <c r="Y297" s="26">
        <f t="shared" si="65"/>
        <v>221.6852431887724</v>
      </c>
      <c r="Z297" s="26">
        <f t="shared" si="66"/>
        <v>1226.1494171297438</v>
      </c>
      <c r="AA297" s="26">
        <f t="shared" si="67"/>
        <v>85531.602467057557</v>
      </c>
    </row>
    <row r="298" spans="1:27">
      <c r="A298" s="165" t="s">
        <v>2537</v>
      </c>
      <c r="B298" s="3" t="s">
        <v>2050</v>
      </c>
      <c r="C298" s="104">
        <f>IF(A298=Summary!$B$9,Summary!$F$9,0)</f>
        <v>0</v>
      </c>
      <c r="D298" s="174">
        <f>VLOOKUP(A298,AAFTE!$A:$AA,3,0)</f>
        <v>5498.4</v>
      </c>
      <c r="E298" s="24">
        <f>VLOOKUP($A298,'2021-22 Salary &amp; Benefits'!$A:$I,3,)</f>
        <v>1</v>
      </c>
      <c r="F298" s="24">
        <f>VLOOKUP($A298,'2021-22 Salary &amp; Benefits'!$A:$I,4,)</f>
        <v>1.04</v>
      </c>
      <c r="G298" s="39">
        <f>VLOOKUP(A298,'CEDARS District FRPL'!$A:$C,3,)</f>
        <v>0.53939999999999999</v>
      </c>
      <c r="H298" s="30">
        <f t="shared" si="57"/>
        <v>5498.4</v>
      </c>
      <c r="I298" s="45">
        <f t="shared" si="58"/>
        <v>2965.8369599999996</v>
      </c>
      <c r="J298" s="29">
        <v>15</v>
      </c>
      <c r="K298" s="31">
        <f t="shared" si="59"/>
        <v>197.72246399999997</v>
      </c>
      <c r="L298" s="29">
        <v>2.3975</v>
      </c>
      <c r="M298" s="29">
        <v>36</v>
      </c>
      <c r="N298" s="32">
        <f t="shared" si="60"/>
        <v>17065.425867839996</v>
      </c>
      <c r="O298" s="44">
        <f t="shared" si="61"/>
        <v>18.961584297599995</v>
      </c>
      <c r="P298" s="25">
        <f>VLOOKUP(A298,'2021-22 Salary &amp; Benefits'!$A:$I,5,)</f>
        <v>67585</v>
      </c>
      <c r="Q298" s="25">
        <f>VLOOKUP(A298,'2021-22 Salary &amp; Benefits'!$A:$I,6,FALSE)</f>
        <v>68937</v>
      </c>
      <c r="R298" s="26">
        <f t="shared" si="62"/>
        <v>1281518.6747532957</v>
      </c>
      <c r="S298" s="26">
        <f t="shared" si="63"/>
        <v>77922.251439301064</v>
      </c>
      <c r="T298" s="26">
        <f>'2021-22 Salary &amp; Benefits'!G$6</f>
        <v>11848.32</v>
      </c>
      <c r="U298" s="28">
        <f>'2021-22 Salary &amp; Benefits'!H$6</f>
        <v>0.2271</v>
      </c>
      <c r="V298" s="28">
        <f>'2021-22 Salary &amp; Benefits'!I$6</f>
        <v>0.22070000000000001</v>
      </c>
      <c r="W298" s="26">
        <f t="shared" si="64"/>
        <v>532893.25039406714</v>
      </c>
      <c r="X298" s="26">
        <f t="shared" si="68"/>
        <v>22657.348769876611</v>
      </c>
      <c r="Y298" s="26">
        <f t="shared" si="65"/>
        <v>5000.4768735117686</v>
      </c>
      <c r="Z298" s="26">
        <f t="shared" si="66"/>
        <v>27657.82564338838</v>
      </c>
      <c r="AA298" s="26">
        <f t="shared" si="67"/>
        <v>1919992.0022300524</v>
      </c>
    </row>
    <row r="299" spans="1:27">
      <c r="A299" s="165" t="s">
        <v>2576</v>
      </c>
      <c r="B299" s="3" t="s">
        <v>2250</v>
      </c>
      <c r="C299" s="104">
        <f>IF(A299=Summary!$B$9,Summary!$F$9,0)</f>
        <v>0</v>
      </c>
      <c r="D299" s="174">
        <f>VLOOKUP(A299,AAFTE!$A:$AA,3,0)</f>
        <v>3153.31</v>
      </c>
      <c r="E299" s="24">
        <f>VLOOKUP($A299,'2021-22 Salary &amp; Benefits'!$A:$I,3,)</f>
        <v>1</v>
      </c>
      <c r="F299" s="24">
        <f>VLOOKUP($A299,'2021-22 Salary &amp; Benefits'!$A:$I,4,)</f>
        <v>1</v>
      </c>
      <c r="G299" s="39">
        <f>VLOOKUP(A299,'CEDARS District FRPL'!$A:$C,3,)</f>
        <v>0.87660000000000005</v>
      </c>
      <c r="H299" s="30">
        <f t="shared" si="57"/>
        <v>3153.31</v>
      </c>
      <c r="I299" s="45">
        <f t="shared" si="58"/>
        <v>2764.191546</v>
      </c>
      <c r="J299" s="29">
        <v>15</v>
      </c>
      <c r="K299" s="31">
        <f t="shared" si="59"/>
        <v>184.27943640000001</v>
      </c>
      <c r="L299" s="29">
        <v>2.3975</v>
      </c>
      <c r="M299" s="29">
        <v>36</v>
      </c>
      <c r="N299" s="32">
        <f t="shared" si="60"/>
        <v>15905.158155684001</v>
      </c>
      <c r="O299" s="44">
        <f t="shared" si="61"/>
        <v>17.672397950760001</v>
      </c>
      <c r="P299" s="25">
        <f>VLOOKUP(A299,'2021-22 Salary &amp; Benefits'!$A:$I,5,)</f>
        <v>67585</v>
      </c>
      <c r="Q299" s="25">
        <f>VLOOKUP(A299,'2021-22 Salary &amp; Benefits'!$A:$I,6,FALSE)</f>
        <v>68937</v>
      </c>
      <c r="R299" s="26">
        <f t="shared" si="62"/>
        <v>1194389.0155021145</v>
      </c>
      <c r="S299" s="26">
        <f t="shared" si="63"/>
        <v>23893.082029427635</v>
      </c>
      <c r="T299" s="26">
        <f>'2021-22 Salary &amp; Benefits'!G$6</f>
        <v>11848.32</v>
      </c>
      <c r="U299" s="28">
        <f>'2021-22 Salary &amp; Benefits'!H$6</f>
        <v>0.2271</v>
      </c>
      <c r="V299" s="28">
        <f>'2021-22 Salary &amp; Benefits'!I$6</f>
        <v>0.22070000000000001</v>
      </c>
      <c r="W299" s="26">
        <f t="shared" si="64"/>
        <v>485907.17471237358</v>
      </c>
      <c r="X299" s="26">
        <f t="shared" si="68"/>
        <v>20304.701625525704</v>
      </c>
      <c r="Y299" s="26">
        <f t="shared" si="65"/>
        <v>4481.2476487535232</v>
      </c>
      <c r="Z299" s="26">
        <f t="shared" si="66"/>
        <v>24785.949274279228</v>
      </c>
      <c r="AA299" s="26">
        <f t="shared" si="67"/>
        <v>1728975.221518195</v>
      </c>
    </row>
    <row r="300" spans="1:27">
      <c r="A300" s="165" t="s">
        <v>2330</v>
      </c>
      <c r="B300" s="3" t="s">
        <v>424</v>
      </c>
      <c r="C300" s="104">
        <f>IF(A300=Summary!$B$9,Summary!$F$9,0)</f>
        <v>0</v>
      </c>
      <c r="D300" s="174">
        <f>VLOOKUP(A300,AAFTE!$A:$AA,3,0)</f>
        <v>872.3</v>
      </c>
      <c r="E300" s="24">
        <f>VLOOKUP($A300,'2021-22 Salary &amp; Benefits'!$A:$I,3,)</f>
        <v>1</v>
      </c>
      <c r="F300" s="24">
        <f>VLOOKUP($A300,'2021-22 Salary &amp; Benefits'!$A:$I,4,)</f>
        <v>1</v>
      </c>
      <c r="G300" s="39">
        <f>VLOOKUP(A300,'CEDARS District FRPL'!$A:$C,3,)</f>
        <v>0.83689999999999998</v>
      </c>
      <c r="H300" s="30">
        <f t="shared" si="57"/>
        <v>872.3</v>
      </c>
      <c r="I300" s="45">
        <f t="shared" si="58"/>
        <v>730.02786999999989</v>
      </c>
      <c r="J300" s="29">
        <v>15</v>
      </c>
      <c r="K300" s="31">
        <f t="shared" si="59"/>
        <v>48.668524666666663</v>
      </c>
      <c r="L300" s="29">
        <v>2.3975</v>
      </c>
      <c r="M300" s="29">
        <v>36</v>
      </c>
      <c r="N300" s="32">
        <f t="shared" si="60"/>
        <v>4200.5803639799997</v>
      </c>
      <c r="O300" s="44">
        <f t="shared" si="61"/>
        <v>4.6673115155333331</v>
      </c>
      <c r="P300" s="25">
        <f>VLOOKUP(A300,'2021-22 Salary &amp; Benefits'!$A:$I,5,)</f>
        <v>67585</v>
      </c>
      <c r="Q300" s="25">
        <f>VLOOKUP(A300,'2021-22 Salary &amp; Benefits'!$A:$I,6,FALSE)</f>
        <v>68937</v>
      </c>
      <c r="R300" s="26">
        <f t="shared" si="62"/>
        <v>315440.24877732032</v>
      </c>
      <c r="S300" s="26">
        <f t="shared" si="63"/>
        <v>6310.2051690010703</v>
      </c>
      <c r="T300" s="26">
        <f>'2021-22 Salary &amp; Benefits'!G$6</f>
        <v>11848.32</v>
      </c>
      <c r="U300" s="28">
        <f>'2021-22 Salary &amp; Benefits'!H$6</f>
        <v>0.2271</v>
      </c>
      <c r="V300" s="28">
        <f>'2021-22 Salary &amp; Benefits'!I$6</f>
        <v>0.22070000000000001</v>
      </c>
      <c r="W300" s="26">
        <f t="shared" si="64"/>
        <v>128328.94315385187</v>
      </c>
      <c r="X300" s="26">
        <f t="shared" si="68"/>
        <v>5362.5075657720226</v>
      </c>
      <c r="Y300" s="26">
        <f t="shared" si="65"/>
        <v>1183.5054197658853</v>
      </c>
      <c r="Z300" s="26">
        <f t="shared" si="66"/>
        <v>6546.0129855379082</v>
      </c>
      <c r="AA300" s="26">
        <f t="shared" si="67"/>
        <v>456625.41008571116</v>
      </c>
    </row>
    <row r="301" spans="1:27">
      <c r="A301" s="165" t="s">
        <v>2298</v>
      </c>
      <c r="B301" s="3" t="s">
        <v>213</v>
      </c>
      <c r="C301" s="104">
        <f>IF(A301=Summary!$B$9,Summary!$F$9,0)</f>
        <v>0</v>
      </c>
      <c r="D301" s="174">
        <f>VLOOKUP(A301,AAFTE!$A:$AA,3,0)</f>
        <v>2876.98</v>
      </c>
      <c r="E301" s="24">
        <f>VLOOKUP($A301,'2021-22 Salary &amp; Benefits'!$A:$I,3,)</f>
        <v>1.06</v>
      </c>
      <c r="F301" s="24">
        <f>VLOOKUP($A301,'2021-22 Salary &amp; Benefits'!$A:$I,4,)</f>
        <v>1.06</v>
      </c>
      <c r="G301" s="39">
        <f>VLOOKUP(A301,'CEDARS District FRPL'!$A:$C,3,)</f>
        <v>0.35210000000000002</v>
      </c>
      <c r="H301" s="30">
        <f t="shared" si="57"/>
        <v>2876.98</v>
      </c>
      <c r="I301" s="45">
        <f t="shared" si="58"/>
        <v>1012.9846580000001</v>
      </c>
      <c r="J301" s="29">
        <v>15</v>
      </c>
      <c r="K301" s="31">
        <f t="shared" si="59"/>
        <v>67.532310533333344</v>
      </c>
      <c r="L301" s="29">
        <v>2.3975</v>
      </c>
      <c r="M301" s="29">
        <v>36</v>
      </c>
      <c r="N301" s="32">
        <f t="shared" si="60"/>
        <v>5828.7137221320008</v>
      </c>
      <c r="O301" s="44">
        <f t="shared" si="61"/>
        <v>6.4763485801466674</v>
      </c>
      <c r="P301" s="25">
        <f>VLOOKUP(A301,'2021-22 Salary &amp; Benefits'!$A:$I,5,)</f>
        <v>67585</v>
      </c>
      <c r="Q301" s="25">
        <f>VLOOKUP(A301,'2021-22 Salary &amp; Benefits'!$A:$I,6,FALSE)</f>
        <v>68937</v>
      </c>
      <c r="R301" s="26">
        <f t="shared" si="62"/>
        <v>463966.25991656532</v>
      </c>
      <c r="S301" s="26">
        <f t="shared" si="63"/>
        <v>9281.3846771797398</v>
      </c>
      <c r="T301" s="26">
        <f>'2021-22 Salary &amp; Benefits'!G$6</f>
        <v>11848.32</v>
      </c>
      <c r="U301" s="28">
        <f>'2021-22 Salary &amp; Benefits'!H$6</f>
        <v>0.2271</v>
      </c>
      <c r="V301" s="28">
        <f>'2021-22 Salary &amp; Benefits'!I$6</f>
        <v>0.22070000000000001</v>
      </c>
      <c r="W301" s="26">
        <f t="shared" si="64"/>
        <v>184148.98963442893</v>
      </c>
      <c r="X301" s="26">
        <f t="shared" si="68"/>
        <v>7887.460743229085</v>
      </c>
      <c r="Y301" s="26">
        <f t="shared" si="65"/>
        <v>1740.7625860306591</v>
      </c>
      <c r="Z301" s="26">
        <f t="shared" si="66"/>
        <v>9628.2233292597448</v>
      </c>
      <c r="AA301" s="26">
        <f t="shared" si="67"/>
        <v>667024.85755743377</v>
      </c>
    </row>
    <row r="302" spans="1:27">
      <c r="A302" s="165" t="s">
        <v>2268</v>
      </c>
      <c r="B302" s="3" t="s">
        <v>0</v>
      </c>
      <c r="C302" s="104">
        <f>IF(A302=Summary!$B$9,Summary!$F$9,0)</f>
        <v>0</v>
      </c>
      <c r="D302" s="174">
        <f>VLOOKUP(A302,AAFTE!$A:$AA,3,0)</f>
        <v>60.9</v>
      </c>
      <c r="E302" s="24">
        <f>VLOOKUP($A302,'2021-22 Salary &amp; Benefits'!$A:$I,3,)</f>
        <v>1</v>
      </c>
      <c r="F302" s="24">
        <f>VLOOKUP($A302,'2021-22 Salary &amp; Benefits'!$A:$I,4,)</f>
        <v>1</v>
      </c>
      <c r="G302" s="39">
        <f>VLOOKUP(A302,'CEDARS District FRPL'!$A:$C,3,)</f>
        <v>0.61399999999999999</v>
      </c>
      <c r="H302" s="30">
        <f t="shared" si="57"/>
        <v>60.9</v>
      </c>
      <c r="I302" s="45">
        <f t="shared" si="58"/>
        <v>37.392600000000002</v>
      </c>
      <c r="J302" s="29">
        <v>15</v>
      </c>
      <c r="K302" s="31">
        <f t="shared" si="59"/>
        <v>2.4928400000000002</v>
      </c>
      <c r="L302" s="29">
        <v>2.3975</v>
      </c>
      <c r="M302" s="29">
        <v>36</v>
      </c>
      <c r="N302" s="32">
        <f t="shared" si="60"/>
        <v>215.15702040000002</v>
      </c>
      <c r="O302" s="44">
        <f t="shared" si="61"/>
        <v>0.23906335600000003</v>
      </c>
      <c r="P302" s="25">
        <f>VLOOKUP(A302,'2021-22 Salary &amp; Benefits'!$A:$I,5,)</f>
        <v>67585</v>
      </c>
      <c r="Q302" s="25">
        <f>VLOOKUP(A302,'2021-22 Salary &amp; Benefits'!$A:$I,6,FALSE)</f>
        <v>68937</v>
      </c>
      <c r="R302" s="26">
        <f t="shared" si="62"/>
        <v>16157.096915260003</v>
      </c>
      <c r="S302" s="26">
        <f t="shared" si="63"/>
        <v>323.21365731199876</v>
      </c>
      <c r="T302" s="26">
        <f>'2021-22 Salary &amp; Benefits'!G$6</f>
        <v>11848.32</v>
      </c>
      <c r="U302" s="28">
        <f>'2021-22 Salary &amp; Benefits'!H$6</f>
        <v>0.2271</v>
      </c>
      <c r="V302" s="28">
        <f>'2021-22 Salary &amp; Benefits'!I$6</f>
        <v>0.22070000000000001</v>
      </c>
      <c r="W302" s="26">
        <f t="shared" si="64"/>
        <v>6573.109105786225</v>
      </c>
      <c r="X302" s="26">
        <f t="shared" si="68"/>
        <v>274.6718428762</v>
      </c>
      <c r="Y302" s="26">
        <f t="shared" si="65"/>
        <v>60.620075722777344</v>
      </c>
      <c r="Z302" s="26">
        <f t="shared" si="66"/>
        <v>335.29191859897736</v>
      </c>
      <c r="AA302" s="26">
        <f t="shared" si="67"/>
        <v>23388.711596957208</v>
      </c>
    </row>
    <row r="303" spans="1:27">
      <c r="A303" s="165" t="s">
        <v>2317</v>
      </c>
      <c r="B303" s="3" t="s">
        <v>358</v>
      </c>
      <c r="C303" s="104">
        <f>IF(A303=Summary!$B$9,Summary!$F$9,0)</f>
        <v>0</v>
      </c>
      <c r="D303" s="174">
        <f>VLOOKUP(A303,AAFTE!$A:$AA,3,0)</f>
        <v>266.20999999999998</v>
      </c>
      <c r="E303" s="24">
        <f>VLOOKUP($A303,'2021-22 Salary &amp; Benefits'!$A:$I,3,)</f>
        <v>1</v>
      </c>
      <c r="F303" s="24">
        <f>VLOOKUP($A303,'2021-22 Salary &amp; Benefits'!$A:$I,4,)</f>
        <v>1</v>
      </c>
      <c r="G303" s="39">
        <f>VLOOKUP(A303,'CEDARS District FRPL'!$A:$C,3,)</f>
        <v>0.47739999999999999</v>
      </c>
      <c r="H303" s="30">
        <f t="shared" si="57"/>
        <v>266.20999999999998</v>
      </c>
      <c r="I303" s="45">
        <f t="shared" si="58"/>
        <v>127.08865399999999</v>
      </c>
      <c r="J303" s="29">
        <v>15</v>
      </c>
      <c r="K303" s="31">
        <f t="shared" si="59"/>
        <v>8.4725769333333325</v>
      </c>
      <c r="L303" s="29">
        <v>2.3975</v>
      </c>
      <c r="M303" s="29">
        <v>36</v>
      </c>
      <c r="N303" s="32">
        <f t="shared" si="60"/>
        <v>731.26811511599988</v>
      </c>
      <c r="O303" s="44">
        <f t="shared" si="61"/>
        <v>0.8125201279066665</v>
      </c>
      <c r="P303" s="25">
        <f>VLOOKUP(A303,'2021-22 Salary &amp; Benefits'!$A:$I,5,)</f>
        <v>67585</v>
      </c>
      <c r="Q303" s="25">
        <f>VLOOKUP(A303,'2021-22 Salary &amp; Benefits'!$A:$I,6,FALSE)</f>
        <v>68937</v>
      </c>
      <c r="R303" s="26">
        <f t="shared" si="62"/>
        <v>54914.172844572058</v>
      </c>
      <c r="S303" s="26">
        <f t="shared" si="63"/>
        <v>1098.52721292981</v>
      </c>
      <c r="T303" s="26">
        <f>'2021-22 Salary &amp; Benefits'!G$6</f>
        <v>11848.32</v>
      </c>
      <c r="U303" s="28">
        <f>'2021-22 Salary &amp; Benefits'!H$6</f>
        <v>0.2271</v>
      </c>
      <c r="V303" s="28">
        <f>'2021-22 Salary &amp; Benefits'!I$6</f>
        <v>0.22070000000000001</v>
      </c>
      <c r="W303" s="26">
        <f t="shared" si="64"/>
        <v>22340.452090775038</v>
      </c>
      <c r="X303" s="26">
        <f t="shared" si="68"/>
        <v>933.54500095836454</v>
      </c>
      <c r="Y303" s="26">
        <f t="shared" si="65"/>
        <v>206.03338171151105</v>
      </c>
      <c r="Z303" s="26">
        <f t="shared" si="66"/>
        <v>1139.5783826698755</v>
      </c>
      <c r="AA303" s="26">
        <f t="shared" si="67"/>
        <v>79492.730530946777</v>
      </c>
    </row>
    <row r="304" spans="1:27">
      <c r="A304" s="165" t="s">
        <v>2516</v>
      </c>
      <c r="B304" s="3" t="s">
        <v>1936</v>
      </c>
      <c r="C304" s="104">
        <f>IF(A304=Summary!$B$9,Summary!$F$9,0)</f>
        <v>0</v>
      </c>
      <c r="D304" s="174">
        <f>VLOOKUP(A304,AAFTE!$A:$AA,3,0)</f>
        <v>430.43</v>
      </c>
      <c r="E304" s="24">
        <f>VLOOKUP($A304,'2021-22 Salary &amp; Benefits'!$A:$I,3,)</f>
        <v>1</v>
      </c>
      <c r="F304" s="24">
        <f>VLOOKUP($A304,'2021-22 Salary &amp; Benefits'!$A:$I,4,)</f>
        <v>1</v>
      </c>
      <c r="G304" s="39">
        <f>VLOOKUP(A304,'CEDARS District FRPL'!$A:$C,3,)</f>
        <v>0.85199999999999998</v>
      </c>
      <c r="H304" s="30">
        <f t="shared" si="57"/>
        <v>430.43</v>
      </c>
      <c r="I304" s="45">
        <f t="shared" si="58"/>
        <v>366.72636</v>
      </c>
      <c r="J304" s="29">
        <v>15</v>
      </c>
      <c r="K304" s="31">
        <f t="shared" si="59"/>
        <v>24.448423999999999</v>
      </c>
      <c r="L304" s="29">
        <v>2.3975</v>
      </c>
      <c r="M304" s="29">
        <v>36</v>
      </c>
      <c r="N304" s="32">
        <f t="shared" si="60"/>
        <v>2110.1434754399997</v>
      </c>
      <c r="O304" s="44">
        <f t="shared" si="61"/>
        <v>2.3446038615999996</v>
      </c>
      <c r="P304" s="25">
        <f>VLOOKUP(A304,'2021-22 Salary &amp; Benefits'!$A:$I,5,)</f>
        <v>67585</v>
      </c>
      <c r="Q304" s="25">
        <f>VLOOKUP(A304,'2021-22 Salary &amp; Benefits'!$A:$I,6,FALSE)</f>
        <v>68937</v>
      </c>
      <c r="R304" s="26">
        <f t="shared" si="62"/>
        <v>158460.05198623598</v>
      </c>
      <c r="S304" s="26">
        <f t="shared" si="63"/>
        <v>3169.9044208831911</v>
      </c>
      <c r="T304" s="26">
        <f>'2021-22 Salary &amp; Benefits'!G$6</f>
        <v>11848.32</v>
      </c>
      <c r="U304" s="28">
        <f>'2021-22 Salary &amp; Benefits'!H$6</f>
        <v>0.2271</v>
      </c>
      <c r="V304" s="28">
        <f>'2021-22 Salary &amp; Benefits'!I$6</f>
        <v>0.22070000000000001</v>
      </c>
      <c r="W304" s="26">
        <f t="shared" si="64"/>
        <v>64465.492537235616</v>
      </c>
      <c r="X304" s="26">
        <f t="shared" si="68"/>
        <v>2693.8326067853195</v>
      </c>
      <c r="Y304" s="26">
        <f t="shared" si="65"/>
        <v>594.52885631752008</v>
      </c>
      <c r="Z304" s="26">
        <f t="shared" si="66"/>
        <v>3288.3614631028395</v>
      </c>
      <c r="AA304" s="26">
        <f t="shared" si="67"/>
        <v>229383.81040745761</v>
      </c>
    </row>
    <row r="305" spans="1:27">
      <c r="A305" s="34" t="s">
        <v>2287</v>
      </c>
      <c r="B305" s="34" t="s">
        <v>121</v>
      </c>
      <c r="C305" s="104">
        <f>IF(A305=Summary!$B$9,Summary!$F$9,0)</f>
        <v>0</v>
      </c>
      <c r="D305" s="174">
        <f>VLOOKUP(A305,AAFTE!$A:$AA,3,0)</f>
        <v>7327.1</v>
      </c>
      <c r="E305" s="24">
        <f>VLOOKUP($A305,'2021-22 Salary &amp; Benefits'!$A:$I,3,)</f>
        <v>1.04</v>
      </c>
      <c r="F305" s="24">
        <f>VLOOKUP($A305,'2021-22 Salary &amp; Benefits'!$A:$I,4,)</f>
        <v>1.04</v>
      </c>
      <c r="G305" s="39">
        <f>VLOOKUP(A305,'CEDARS District FRPL'!$A:$C,3,)</f>
        <v>0.58399999999999996</v>
      </c>
      <c r="H305" s="30">
        <f t="shared" ref="H305" si="69">IF(C305&gt;0,C305,D305)</f>
        <v>7327.1</v>
      </c>
      <c r="I305" s="45">
        <f t="shared" ref="I305" si="70">H305*G305</f>
        <v>4279.0263999999997</v>
      </c>
      <c r="J305" s="29">
        <v>15</v>
      </c>
      <c r="K305" s="31">
        <f t="shared" ref="K305" si="71">I305/J305</f>
        <v>285.26842666666664</v>
      </c>
      <c r="L305" s="29">
        <v>2.3975</v>
      </c>
      <c r="M305" s="29">
        <v>36</v>
      </c>
      <c r="N305" s="32">
        <f t="shared" ref="N305" si="72">K305*L305*M305</f>
        <v>24621.517905599998</v>
      </c>
      <c r="O305" s="44">
        <f t="shared" ref="O305" si="73">N305/900</f>
        <v>27.357242117333332</v>
      </c>
      <c r="P305" s="25">
        <f>VLOOKUP(A305,'2021-22 Salary &amp; Benefits'!$A:$I,5,)</f>
        <v>67585</v>
      </c>
      <c r="Q305" s="25">
        <f>VLOOKUP(A305,'2021-22 Salary &amp; Benefits'!$A:$I,6,FALSE)</f>
        <v>68937</v>
      </c>
      <c r="R305" s="26">
        <f>$E305*$P305*$O305</f>
        <v>1922896.7768399725</v>
      </c>
      <c r="S305" s="26">
        <f>($Q305*$F305*$O305-$R305)</f>
        <v>38466.470996339573</v>
      </c>
      <c r="T305" s="26">
        <f>'2021-22 Salary &amp; Benefits'!G$6</f>
        <v>11848.32</v>
      </c>
      <c r="U305" s="28">
        <f>'2021-22 Salary &amp; Benefits'!H$6</f>
        <v>0.2271</v>
      </c>
      <c r="V305" s="28">
        <f>'2021-22 Salary &amp; Benefits'!I$6</f>
        <v>0.22070000000000001</v>
      </c>
      <c r="W305" s="26">
        <f t="shared" ref="W305" si="74">R305*U305+S305*V305+O305*T305</f>
        <v>769316.76709289267</v>
      </c>
      <c r="X305" s="26">
        <f>($Q305*$F305*$O305/180*3)</f>
        <v>32689.387463938536</v>
      </c>
      <c r="Y305" s="26">
        <f t="shared" ref="Y305" si="75">X305*V305</f>
        <v>7214.5478132912349</v>
      </c>
      <c r="Z305" s="26">
        <f t="shared" ref="Z305" si="76">SUM(X305:Y305)</f>
        <v>39903.935277229772</v>
      </c>
      <c r="AA305" s="26">
        <f t="shared" ref="AA305" si="77">SUM(W305,R305:S305,Z305)</f>
        <v>2770583.9502064348</v>
      </c>
    </row>
    <row r="306" spans="1:27">
      <c r="A306" s="165" t="s">
        <v>2508</v>
      </c>
      <c r="B306" s="3" t="s">
        <v>1906</v>
      </c>
      <c r="C306" s="104">
        <f>IF(A306=Summary!$B$9,Summary!$F$9,0)</f>
        <v>0</v>
      </c>
      <c r="D306" s="174">
        <f>VLOOKUP(A306,AAFTE!$A:$AA,3,0)</f>
        <v>3348.8</v>
      </c>
      <c r="E306" s="24">
        <f>VLOOKUP($A306,'2021-22 Salary &amp; Benefits'!$A:$I,3,)</f>
        <v>1</v>
      </c>
      <c r="F306" s="24">
        <f>VLOOKUP($A306,'2021-22 Salary &amp; Benefits'!$A:$I,4,)</f>
        <v>1</v>
      </c>
      <c r="G306" s="39">
        <f>VLOOKUP(A306,'CEDARS District FRPL'!$A:$C,3,)</f>
        <v>0.52390000000000003</v>
      </c>
      <c r="H306" s="30">
        <f t="shared" si="57"/>
        <v>3348.8</v>
      </c>
      <c r="I306" s="45">
        <f t="shared" si="58"/>
        <v>1754.4363200000003</v>
      </c>
      <c r="J306" s="29">
        <v>15</v>
      </c>
      <c r="K306" s="31">
        <f t="shared" si="59"/>
        <v>116.96242133333335</v>
      </c>
      <c r="L306" s="29">
        <v>2.3975</v>
      </c>
      <c r="M306" s="29">
        <v>36</v>
      </c>
      <c r="N306" s="32">
        <f t="shared" si="60"/>
        <v>10095.02658528</v>
      </c>
      <c r="O306" s="44">
        <f t="shared" si="61"/>
        <v>11.216696205866667</v>
      </c>
      <c r="P306" s="25">
        <f>VLOOKUP(A306,'2021-22 Salary &amp; Benefits'!$A:$I,5,)</f>
        <v>67585</v>
      </c>
      <c r="Q306" s="25">
        <f>VLOOKUP(A306,'2021-22 Salary &amp; Benefits'!$A:$I,6,FALSE)</f>
        <v>68937</v>
      </c>
      <c r="R306" s="26">
        <f t="shared" si="62"/>
        <v>758080.41307349864</v>
      </c>
      <c r="S306" s="26">
        <f t="shared" si="63"/>
        <v>15164.973270331742</v>
      </c>
      <c r="T306" s="26">
        <f>'2021-22 Salary &amp; Benefits'!G$6</f>
        <v>11848.32</v>
      </c>
      <c r="U306" s="28">
        <f>'2021-22 Salary &amp; Benefits'!H$6</f>
        <v>0.2271</v>
      </c>
      <c r="V306" s="28">
        <f>'2021-22 Salary &amp; Benefits'!I$6</f>
        <v>0.22070000000000001</v>
      </c>
      <c r="W306" s="26">
        <f t="shared" si="64"/>
        <v>308405.97739964793</v>
      </c>
      <c r="X306" s="26">
        <f t="shared" si="68"/>
        <v>12887.423105730504</v>
      </c>
      <c r="Y306" s="26">
        <f t="shared" si="65"/>
        <v>2844.2542794347223</v>
      </c>
      <c r="Z306" s="26">
        <f t="shared" si="66"/>
        <v>15731.677385165227</v>
      </c>
      <c r="AA306" s="26">
        <f t="shared" si="67"/>
        <v>1097383.0411286433</v>
      </c>
    </row>
    <row r="307" spans="1:27">
      <c r="A307" s="165" t="s">
        <v>2577</v>
      </c>
      <c r="B307" s="3" t="s">
        <v>2256</v>
      </c>
      <c r="C307" s="104">
        <f>IF(A307=Summary!$B$9,Summary!$F$9,0)</f>
        <v>0</v>
      </c>
      <c r="D307" s="174">
        <f>VLOOKUP(A307,AAFTE!$A:$AA,3,0)</f>
        <v>5124.6099999999997</v>
      </c>
      <c r="E307" s="24">
        <f>VLOOKUP($A307,'2021-22 Salary &amp; Benefits'!$A:$I,3,)</f>
        <v>1.04</v>
      </c>
      <c r="F307" s="24">
        <f>VLOOKUP($A307,'2021-22 Salary &amp; Benefits'!$A:$I,4,)</f>
        <v>1.04</v>
      </c>
      <c r="G307" s="39">
        <f>VLOOKUP(A307,'CEDARS District FRPL'!$A:$C,3,)</f>
        <v>0.45879999999999999</v>
      </c>
      <c r="H307" s="30">
        <f t="shared" si="57"/>
        <v>5124.6099999999997</v>
      </c>
      <c r="I307" s="45">
        <f t="shared" si="58"/>
        <v>2351.1710679999997</v>
      </c>
      <c r="J307" s="29">
        <v>15</v>
      </c>
      <c r="K307" s="31">
        <f t="shared" si="59"/>
        <v>156.74473786666664</v>
      </c>
      <c r="L307" s="29">
        <v>2.3975</v>
      </c>
      <c r="M307" s="29">
        <v>36</v>
      </c>
      <c r="N307" s="32">
        <f t="shared" si="60"/>
        <v>13528.638325271999</v>
      </c>
      <c r="O307" s="44">
        <f t="shared" si="61"/>
        <v>15.031820361413333</v>
      </c>
      <c r="P307" s="25">
        <f>VLOOKUP(A307,'2021-22 Salary &amp; Benefits'!$A:$I,5,)</f>
        <v>67585</v>
      </c>
      <c r="Q307" s="25">
        <f>VLOOKUP(A307,'2021-22 Salary &amp; Benefits'!$A:$I,6,FALSE)</f>
        <v>68937</v>
      </c>
      <c r="R307" s="26">
        <f t="shared" si="62"/>
        <v>1056562.6022911649</v>
      </c>
      <c r="S307" s="26">
        <f t="shared" si="63"/>
        <v>21135.941973776091</v>
      </c>
      <c r="T307" s="26">
        <f>'2021-22 Salary &amp; Benefits'!G$6</f>
        <v>11848.32</v>
      </c>
      <c r="U307" s="28">
        <f>'2021-22 Salary &amp; Benefits'!H$6</f>
        <v>0.2271</v>
      </c>
      <c r="V307" s="28">
        <f>'2021-22 Salary &amp; Benefits'!I$6</f>
        <v>0.22070000000000001</v>
      </c>
      <c r="W307" s="26">
        <f t="shared" si="64"/>
        <v>422711.8871984767</v>
      </c>
      <c r="X307" s="26">
        <f t="shared" si="68"/>
        <v>17961.642404415685</v>
      </c>
      <c r="Y307" s="26">
        <f t="shared" si="65"/>
        <v>3964.1344786545419</v>
      </c>
      <c r="Z307" s="26">
        <f t="shared" si="66"/>
        <v>21925.776883070226</v>
      </c>
      <c r="AA307" s="26">
        <f t="shared" si="67"/>
        <v>1522336.2083464877</v>
      </c>
    </row>
    <row r="308" spans="1:27">
      <c r="A308" s="165" t="s">
        <v>3199</v>
      </c>
      <c r="B308" s="3" t="s">
        <v>3200</v>
      </c>
      <c r="C308" s="104">
        <f>IF(A308=Summary!$B$9,Summary!$F$9,0)</f>
        <v>0</v>
      </c>
      <c r="D308" s="174">
        <f>VLOOKUP(A308,AAFTE!$A:$AA,3,0)</f>
        <v>0</v>
      </c>
      <c r="E308" s="24">
        <f>VLOOKUP($A308,'2021-22 Salary &amp; Benefits'!$A:$I,3,)</f>
        <v>1.1000000000000001</v>
      </c>
      <c r="F308" s="24">
        <f>VLOOKUP($A308,'2021-22 Salary &amp; Benefits'!$A:$I,4,)</f>
        <v>1.1000000000000001</v>
      </c>
      <c r="G308" s="39">
        <f>VLOOKUP(A308,'CEDARS District FRPL'!$A:$C,3,)</f>
        <v>0.38069999999999998</v>
      </c>
      <c r="H308" s="30">
        <f t="shared" si="57"/>
        <v>0</v>
      </c>
      <c r="I308" s="45">
        <f t="shared" si="58"/>
        <v>0</v>
      </c>
      <c r="J308" s="29">
        <v>15</v>
      </c>
      <c r="K308" s="31">
        <f t="shared" si="59"/>
        <v>0</v>
      </c>
      <c r="L308" s="29">
        <v>2.3975</v>
      </c>
      <c r="M308" s="29">
        <v>36</v>
      </c>
      <c r="N308" s="32">
        <f t="shared" si="60"/>
        <v>0</v>
      </c>
      <c r="O308" s="44">
        <f t="shared" si="61"/>
        <v>0</v>
      </c>
      <c r="P308" s="25">
        <f>VLOOKUP(A308,'2021-22 Salary &amp; Benefits'!$A:$I,5,)</f>
        <v>67585</v>
      </c>
      <c r="Q308" s="25">
        <f>VLOOKUP(A308,'2021-22 Salary &amp; Benefits'!$A:$I,6,FALSE)</f>
        <v>68937</v>
      </c>
      <c r="R308" s="26">
        <f t="shared" si="62"/>
        <v>0</v>
      </c>
      <c r="S308" s="26">
        <f t="shared" si="63"/>
        <v>0</v>
      </c>
      <c r="T308" s="26">
        <f>'2021-22 Salary &amp; Benefits'!G$6</f>
        <v>11848.32</v>
      </c>
      <c r="U308" s="28">
        <f>'2021-22 Salary &amp; Benefits'!H$6</f>
        <v>0.2271</v>
      </c>
      <c r="V308" s="28">
        <f>'2021-22 Salary &amp; Benefits'!I$6</f>
        <v>0.22070000000000001</v>
      </c>
      <c r="W308" s="26">
        <f t="shared" si="64"/>
        <v>0</v>
      </c>
      <c r="X308" s="26">
        <f t="shared" si="68"/>
        <v>0</v>
      </c>
      <c r="Y308" s="26">
        <f t="shared" si="65"/>
        <v>0</v>
      </c>
      <c r="Z308" s="26">
        <f t="shared" si="66"/>
        <v>0</v>
      </c>
      <c r="AA308" s="26">
        <f t="shared" si="67"/>
        <v>0</v>
      </c>
    </row>
    <row r="309" spans="1:27">
      <c r="A309" s="165" t="s">
        <v>2415</v>
      </c>
      <c r="B309" s="3" t="s">
        <v>1175</v>
      </c>
      <c r="C309" s="104">
        <f>IF(A309=Summary!$B$9,Summary!$F$9,0)</f>
        <v>0</v>
      </c>
      <c r="D309" s="174">
        <f>VLOOKUP(A309,AAFTE!$A:$AA,3,0)</f>
        <v>337.47</v>
      </c>
      <c r="E309" s="24">
        <f>VLOOKUP($A309,'2021-22 Salary &amp; Benefits'!$A:$I,3,)</f>
        <v>1</v>
      </c>
      <c r="F309" s="24">
        <f>VLOOKUP($A309,'2021-22 Salary &amp; Benefits'!$A:$I,4,)</f>
        <v>1</v>
      </c>
      <c r="G309" s="39">
        <f>VLOOKUP(A309,'CEDARS District FRPL'!$A:$C,3,)</f>
        <v>0.72160000000000002</v>
      </c>
      <c r="H309" s="30">
        <f t="shared" si="57"/>
        <v>337.47</v>
      </c>
      <c r="I309" s="45">
        <f t="shared" si="58"/>
        <v>243.51835200000002</v>
      </c>
      <c r="J309" s="29">
        <v>15</v>
      </c>
      <c r="K309" s="31">
        <f t="shared" si="59"/>
        <v>16.2345568</v>
      </c>
      <c r="L309" s="29">
        <v>2.3975</v>
      </c>
      <c r="M309" s="29">
        <v>36</v>
      </c>
      <c r="N309" s="32">
        <f t="shared" si="60"/>
        <v>1401.2045974080002</v>
      </c>
      <c r="O309" s="44">
        <f t="shared" si="61"/>
        <v>1.5568939971200002</v>
      </c>
      <c r="P309" s="25">
        <f>VLOOKUP(A309,'2021-22 Salary &amp; Benefits'!$A:$I,5,)</f>
        <v>67585</v>
      </c>
      <c r="Q309" s="25">
        <f>VLOOKUP(A309,'2021-22 Salary &amp; Benefits'!$A:$I,6,FALSE)</f>
        <v>68937</v>
      </c>
      <c r="R309" s="26">
        <f t="shared" si="62"/>
        <v>105222.68079535522</v>
      </c>
      <c r="S309" s="26">
        <f t="shared" si="63"/>
        <v>2104.9206841062405</v>
      </c>
      <c r="T309" s="26">
        <f>'2021-22 Salary &amp; Benefits'!G$6</f>
        <v>11848.32</v>
      </c>
      <c r="U309" s="28">
        <f>'2021-22 Salary &amp; Benefits'!H$6</f>
        <v>0.2271</v>
      </c>
      <c r="V309" s="28">
        <f>'2021-22 Salary &amp; Benefits'!I$6</f>
        <v>0.22070000000000001</v>
      </c>
      <c r="W309" s="26">
        <f t="shared" si="64"/>
        <v>42807.20508756426</v>
      </c>
      <c r="X309" s="26">
        <f t="shared" si="68"/>
        <v>1788.7933579910243</v>
      </c>
      <c r="Y309" s="26">
        <f t="shared" si="65"/>
        <v>394.78669410861909</v>
      </c>
      <c r="Z309" s="26">
        <f t="shared" si="66"/>
        <v>2183.5800520996436</v>
      </c>
      <c r="AA309" s="26">
        <f t="shared" si="67"/>
        <v>152318.38661912538</v>
      </c>
    </row>
    <row r="310" spans="1:27">
      <c r="A310" s="165" t="s">
        <v>2462</v>
      </c>
      <c r="B310" s="3" t="s">
        <v>1515</v>
      </c>
      <c r="C310" s="104">
        <f>IF(A310=Summary!$B$9,Summary!$F$9,0)</f>
        <v>0</v>
      </c>
      <c r="D310" s="174">
        <f>VLOOKUP(A310,AAFTE!$A:$AA,3,0)</f>
        <v>3908.78</v>
      </c>
      <c r="E310" s="24">
        <f>VLOOKUP($A310,'2021-22 Salary &amp; Benefits'!$A:$I,3,)</f>
        <v>1.06</v>
      </c>
      <c r="F310" s="24">
        <f>VLOOKUP($A310,'2021-22 Salary &amp; Benefits'!$A:$I,4,)</f>
        <v>1.06</v>
      </c>
      <c r="G310" s="39">
        <f>VLOOKUP(A310,'CEDARS District FRPL'!$A:$C,3,)</f>
        <v>0.2681</v>
      </c>
      <c r="H310" s="30">
        <f t="shared" si="57"/>
        <v>3908.78</v>
      </c>
      <c r="I310" s="45">
        <f t="shared" si="58"/>
        <v>1047.9439180000002</v>
      </c>
      <c r="J310" s="29">
        <v>15</v>
      </c>
      <c r="K310" s="31">
        <f t="shared" si="59"/>
        <v>69.862927866666681</v>
      </c>
      <c r="L310" s="29">
        <v>2.3975</v>
      </c>
      <c r="M310" s="29">
        <v>36</v>
      </c>
      <c r="N310" s="32">
        <f t="shared" si="60"/>
        <v>6029.8693041720007</v>
      </c>
      <c r="O310" s="44">
        <f t="shared" si="61"/>
        <v>6.6998547824133343</v>
      </c>
      <c r="P310" s="25">
        <f>VLOOKUP(A310,'2021-22 Salary &amp; Benefits'!$A:$I,5,)</f>
        <v>67585</v>
      </c>
      <c r="Q310" s="25">
        <f>VLOOKUP(A310,'2021-22 Salary &amp; Benefits'!$A:$I,6,FALSE)</f>
        <v>68937</v>
      </c>
      <c r="R310" s="26">
        <f t="shared" si="62"/>
        <v>479978.26659756957</v>
      </c>
      <c r="S310" s="26">
        <f t="shared" si="63"/>
        <v>9601.6958857721183</v>
      </c>
      <c r="T310" s="26">
        <f>'2021-22 Salary &amp; Benefits'!G$6</f>
        <v>11848.32</v>
      </c>
      <c r="U310" s="28">
        <f>'2021-22 Salary &amp; Benefits'!H$6</f>
        <v>0.2271</v>
      </c>
      <c r="V310" s="28">
        <f>'2021-22 Salary &amp; Benefits'!I$6</f>
        <v>0.22070000000000001</v>
      </c>
      <c r="W310" s="26">
        <f t="shared" si="64"/>
        <v>190504.18204186152</v>
      </c>
      <c r="X310" s="26">
        <f t="shared" si="68"/>
        <v>8159.6660413890277</v>
      </c>
      <c r="Y310" s="26">
        <f t="shared" si="65"/>
        <v>1800.8382953345586</v>
      </c>
      <c r="Z310" s="26">
        <f t="shared" si="66"/>
        <v>9960.5043367235867</v>
      </c>
      <c r="AA310" s="26">
        <f t="shared" si="67"/>
        <v>690044.64886192675</v>
      </c>
    </row>
    <row r="311" spans="1:27">
      <c r="A311" s="166" t="s">
        <v>2402</v>
      </c>
      <c r="B311" s="3" t="s">
        <v>1128</v>
      </c>
      <c r="C311" s="104">
        <f>IF(A311=Summary!$B$9,Summary!$F$9,0)</f>
        <v>0</v>
      </c>
      <c r="D311" s="174">
        <f>VLOOKUP(A311,AAFTE!$A:$AA,3,0)</f>
        <v>1125.5999999999999</v>
      </c>
      <c r="E311" s="24">
        <f>VLOOKUP($A311,'2021-22 Salary &amp; Benefits'!$A:$I,3,)</f>
        <v>1</v>
      </c>
      <c r="F311" s="24">
        <f>VLOOKUP($A311,'2021-22 Salary &amp; Benefits'!$A:$I,4,)</f>
        <v>1</v>
      </c>
      <c r="G311" s="39">
        <f>VLOOKUP(A311,'CEDARS District FRPL'!$A:$C,3,)</f>
        <v>0.41360000000000002</v>
      </c>
      <c r="H311" s="30">
        <f t="shared" si="57"/>
        <v>1125.5999999999999</v>
      </c>
      <c r="I311" s="45">
        <f t="shared" si="58"/>
        <v>465.54816</v>
      </c>
      <c r="J311" s="29">
        <v>15</v>
      </c>
      <c r="K311" s="31">
        <f t="shared" si="59"/>
        <v>31.036543999999999</v>
      </c>
      <c r="L311" s="29">
        <v>2.3975</v>
      </c>
      <c r="M311" s="29">
        <v>36</v>
      </c>
      <c r="N311" s="32">
        <f t="shared" si="60"/>
        <v>2678.7641126399999</v>
      </c>
      <c r="O311" s="44">
        <f t="shared" si="61"/>
        <v>2.9764045695999997</v>
      </c>
      <c r="P311" s="25">
        <f>VLOOKUP(A311,'2021-22 Salary &amp; Benefits'!$A:$I,5,)</f>
        <v>67585</v>
      </c>
      <c r="Q311" s="25">
        <f>VLOOKUP(A311,'2021-22 Salary &amp; Benefits'!$A:$I,6,FALSE)</f>
        <v>68937</v>
      </c>
      <c r="R311" s="26">
        <f t="shared" si="62"/>
        <v>201160.30283641597</v>
      </c>
      <c r="S311" s="26">
        <f t="shared" si="63"/>
        <v>4024.0989780992095</v>
      </c>
      <c r="T311" s="26">
        <f>'2021-22 Salary &amp; Benefits'!G$6</f>
        <v>11848.32</v>
      </c>
      <c r="U311" s="28">
        <f>'2021-22 Salary &amp; Benefits'!H$6</f>
        <v>0.2271</v>
      </c>
      <c r="V311" s="28">
        <f>'2021-22 Salary &amp; Benefits'!I$6</f>
        <v>0.22070000000000001</v>
      </c>
      <c r="W311" s="26">
        <f t="shared" si="64"/>
        <v>81837.017208699632</v>
      </c>
      <c r="X311" s="26">
        <f t="shared" si="68"/>
        <v>3419.7400302419201</v>
      </c>
      <c r="Y311" s="26">
        <f t="shared" si="65"/>
        <v>754.73662467439181</v>
      </c>
      <c r="Z311" s="26">
        <f t="shared" si="66"/>
        <v>4174.4766549163123</v>
      </c>
      <c r="AA311" s="26">
        <f t="shared" si="67"/>
        <v>291195.89567813114</v>
      </c>
    </row>
    <row r="312" spans="1:27">
      <c r="A312" s="165" t="s">
        <v>3196</v>
      </c>
      <c r="B312" s="3" t="s">
        <v>3308</v>
      </c>
      <c r="C312" s="104">
        <f>IF(A312=Summary!$B$9,Summary!$F$9,0)</f>
        <v>0</v>
      </c>
      <c r="D312" s="174">
        <f>VLOOKUP(A312,AAFTE!$A:$AA,3,0)</f>
        <v>0</v>
      </c>
      <c r="E312" s="24">
        <f>VLOOKUP($A312,'2021-22 Salary &amp; Benefits'!$A:$I,3,)</f>
        <v>1.18</v>
      </c>
      <c r="F312" s="24">
        <f>VLOOKUP($A312,'2021-22 Salary &amp; Benefits'!$A:$I,4,)</f>
        <v>1.18</v>
      </c>
      <c r="G312" s="39">
        <f>VLOOKUP(A312,'CEDARS District FRPL'!$A:$C,3,)</f>
        <v>0.70820000000000005</v>
      </c>
      <c r="H312" s="30">
        <f t="shared" si="57"/>
        <v>0</v>
      </c>
      <c r="I312" s="45">
        <f t="shared" si="58"/>
        <v>0</v>
      </c>
      <c r="J312" s="29">
        <v>15</v>
      </c>
      <c r="K312" s="31">
        <f t="shared" si="59"/>
        <v>0</v>
      </c>
      <c r="L312" s="29">
        <v>2.3975</v>
      </c>
      <c r="M312" s="29">
        <v>36</v>
      </c>
      <c r="N312" s="32">
        <f t="shared" si="60"/>
        <v>0</v>
      </c>
      <c r="O312" s="44">
        <f t="shared" si="61"/>
        <v>0</v>
      </c>
      <c r="P312" s="25">
        <f>VLOOKUP(A312,'2021-22 Salary &amp; Benefits'!$A:$I,5,)</f>
        <v>67585</v>
      </c>
      <c r="Q312" s="25">
        <f>VLOOKUP(A312,'2021-22 Salary &amp; Benefits'!$A:$I,6,FALSE)</f>
        <v>68937</v>
      </c>
      <c r="R312" s="26">
        <f t="shared" si="62"/>
        <v>0</v>
      </c>
      <c r="S312" s="26">
        <f t="shared" si="63"/>
        <v>0</v>
      </c>
      <c r="T312" s="26">
        <f>'2021-22 Salary &amp; Benefits'!G$6</f>
        <v>11848.32</v>
      </c>
      <c r="U312" s="28">
        <f>'2021-22 Salary &amp; Benefits'!H$6</f>
        <v>0.2271</v>
      </c>
      <c r="V312" s="28">
        <f>'2021-22 Salary &amp; Benefits'!I$6</f>
        <v>0.22070000000000001</v>
      </c>
      <c r="W312" s="26">
        <f t="shared" si="64"/>
        <v>0</v>
      </c>
      <c r="X312" s="26">
        <f t="shared" si="68"/>
        <v>0</v>
      </c>
      <c r="Y312" s="26">
        <f t="shared" si="65"/>
        <v>0</v>
      </c>
      <c r="Z312" s="26">
        <f t="shared" si="66"/>
        <v>0</v>
      </c>
      <c r="AA312" s="26">
        <f t="shared" si="67"/>
        <v>0</v>
      </c>
    </row>
    <row r="313" spans="1:27">
      <c r="A313" s="165" t="s">
        <v>2422</v>
      </c>
      <c r="B313" s="3" t="s">
        <v>1200</v>
      </c>
      <c r="C313" s="104">
        <f>IF(A313=Summary!$B$9,Summary!$F$9,0)</f>
        <v>0</v>
      </c>
      <c r="D313" s="174">
        <f>VLOOKUP(A313,AAFTE!$A:$AA,3,0)</f>
        <v>219.88</v>
      </c>
      <c r="E313" s="24">
        <f>VLOOKUP($A313,'2021-22 Salary &amp; Benefits'!$A:$I,3,)</f>
        <v>1</v>
      </c>
      <c r="F313" s="24">
        <f>VLOOKUP($A313,'2021-22 Salary &amp; Benefits'!$A:$I,4,)</f>
        <v>1</v>
      </c>
      <c r="G313" s="39">
        <f>VLOOKUP(A313,'CEDARS District FRPL'!$A:$C,3,)</f>
        <v>0.44750000000000001</v>
      </c>
      <c r="H313" s="30">
        <f t="shared" si="57"/>
        <v>219.88</v>
      </c>
      <c r="I313" s="45">
        <f t="shared" si="58"/>
        <v>98.396299999999997</v>
      </c>
      <c r="J313" s="29">
        <v>15</v>
      </c>
      <c r="K313" s="31">
        <f t="shared" si="59"/>
        <v>6.5597533333333331</v>
      </c>
      <c r="L313" s="29">
        <v>2.3975</v>
      </c>
      <c r="M313" s="29">
        <v>36</v>
      </c>
      <c r="N313" s="32">
        <f t="shared" si="60"/>
        <v>566.17231019999997</v>
      </c>
      <c r="O313" s="44">
        <f t="shared" si="61"/>
        <v>0.62908034466666662</v>
      </c>
      <c r="P313" s="25">
        <f>VLOOKUP(A313,'2021-22 Salary &amp; Benefits'!$A:$I,5,)</f>
        <v>67585</v>
      </c>
      <c r="Q313" s="25">
        <f>VLOOKUP(A313,'2021-22 Salary &amp; Benefits'!$A:$I,6,FALSE)</f>
        <v>68937</v>
      </c>
      <c r="R313" s="26">
        <f t="shared" si="62"/>
        <v>42516.395094296662</v>
      </c>
      <c r="S313" s="26">
        <f t="shared" si="63"/>
        <v>850.51662598933763</v>
      </c>
      <c r="T313" s="26">
        <f>'2021-22 Salary &amp; Benefits'!G$6</f>
        <v>11848.32</v>
      </c>
      <c r="U313" s="28">
        <f>'2021-22 Salary &amp; Benefits'!H$6</f>
        <v>0.2271</v>
      </c>
      <c r="V313" s="28">
        <f>'2021-22 Salary &amp; Benefits'!I$6</f>
        <v>0.22070000000000001</v>
      </c>
      <c r="W313" s="26">
        <f t="shared" si="64"/>
        <v>17296.727574591579</v>
      </c>
      <c r="X313" s="26">
        <f t="shared" si="68"/>
        <v>722.78186200476671</v>
      </c>
      <c r="Y313" s="26">
        <f t="shared" si="65"/>
        <v>159.51795694445201</v>
      </c>
      <c r="Z313" s="26">
        <f t="shared" si="66"/>
        <v>882.29981894921866</v>
      </c>
      <c r="AA313" s="26">
        <f t="shared" si="67"/>
        <v>61545.939113826804</v>
      </c>
    </row>
    <row r="314" spans="1:27">
      <c r="A314" s="165" t="s">
        <v>2444</v>
      </c>
      <c r="B314" s="3" t="s">
        <v>1281</v>
      </c>
      <c r="C314" s="104">
        <f>IF(A314=Summary!$B$9,Summary!$F$9,0)</f>
        <v>0</v>
      </c>
      <c r="D314" s="174">
        <f>VLOOKUP(A314,AAFTE!$A:$AA,3,0)</f>
        <v>345.42</v>
      </c>
      <c r="E314" s="24">
        <f>VLOOKUP($A314,'2021-22 Salary &amp; Benefits'!$A:$I,3,)</f>
        <v>1</v>
      </c>
      <c r="F314" s="24">
        <f>VLOOKUP($A314,'2021-22 Salary &amp; Benefits'!$A:$I,4,)</f>
        <v>1</v>
      </c>
      <c r="G314" s="39">
        <f>VLOOKUP(A314,'CEDARS District FRPL'!$A:$C,3,)</f>
        <v>0.41349999999999998</v>
      </c>
      <c r="H314" s="30">
        <f t="shared" si="57"/>
        <v>345.42</v>
      </c>
      <c r="I314" s="45">
        <f t="shared" si="58"/>
        <v>142.83116999999999</v>
      </c>
      <c r="J314" s="29">
        <v>15</v>
      </c>
      <c r="K314" s="31">
        <f t="shared" si="59"/>
        <v>9.5220779999999987</v>
      </c>
      <c r="L314" s="29">
        <v>2.3975</v>
      </c>
      <c r="M314" s="29">
        <v>36</v>
      </c>
      <c r="N314" s="32">
        <f t="shared" si="60"/>
        <v>821.85055217999991</v>
      </c>
      <c r="O314" s="44">
        <f t="shared" si="61"/>
        <v>0.91316728019999993</v>
      </c>
      <c r="P314" s="25">
        <f>VLOOKUP(A314,'2021-22 Salary &amp; Benefits'!$A:$I,5,)</f>
        <v>67585</v>
      </c>
      <c r="Q314" s="25">
        <f>VLOOKUP(A314,'2021-22 Salary &amp; Benefits'!$A:$I,6,FALSE)</f>
        <v>68937</v>
      </c>
      <c r="R314" s="26">
        <f t="shared" si="62"/>
        <v>61716.410632316998</v>
      </c>
      <c r="S314" s="26">
        <f t="shared" si="63"/>
        <v>1234.6021628304006</v>
      </c>
      <c r="T314" s="26">
        <f>'2021-22 Salary &amp; Benefits'!G$6</f>
        <v>11848.32</v>
      </c>
      <c r="U314" s="28">
        <f>'2021-22 Salary &amp; Benefits'!H$6</f>
        <v>0.2271</v>
      </c>
      <c r="V314" s="28">
        <f>'2021-22 Salary &amp; Benefits'!I$6</f>
        <v>0.22070000000000001</v>
      </c>
      <c r="W314" s="26">
        <f t="shared" si="64"/>
        <v>25107.771701275124</v>
      </c>
      <c r="X314" s="26">
        <f t="shared" si="68"/>
        <v>1049.1835465857901</v>
      </c>
      <c r="Y314" s="26">
        <f t="shared" si="65"/>
        <v>231.55480873148386</v>
      </c>
      <c r="Z314" s="26">
        <f t="shared" si="66"/>
        <v>1280.738355317274</v>
      </c>
      <c r="AA314" s="26">
        <f t="shared" si="67"/>
        <v>89339.522851739792</v>
      </c>
    </row>
    <row r="315" spans="1:27">
      <c r="A315" s="165" t="s">
        <v>2336</v>
      </c>
      <c r="B315" s="3" t="s">
        <v>462</v>
      </c>
      <c r="C315" s="104">
        <f>IF(A315=Summary!$B$9,Summary!$F$9,0)</f>
        <v>0</v>
      </c>
      <c r="D315" s="174">
        <f>VLOOKUP(A315,AAFTE!$A:$AA,3,0)</f>
        <v>132.61000000000001</v>
      </c>
      <c r="E315" s="24">
        <f>VLOOKUP($A315,'2021-22 Salary &amp; Benefits'!$A:$I,3,)</f>
        <v>1</v>
      </c>
      <c r="F315" s="24">
        <f>VLOOKUP($A315,'2021-22 Salary &amp; Benefits'!$A:$I,4,)</f>
        <v>1.04</v>
      </c>
      <c r="G315" s="39">
        <f>VLOOKUP(A315,'CEDARS District FRPL'!$A:$C,3,)</f>
        <v>0.5766</v>
      </c>
      <c r="H315" s="30">
        <f t="shared" si="57"/>
        <v>132.61000000000001</v>
      </c>
      <c r="I315" s="45">
        <f t="shared" si="58"/>
        <v>76.46292600000001</v>
      </c>
      <c r="J315" s="29">
        <v>15</v>
      </c>
      <c r="K315" s="31">
        <f t="shared" si="59"/>
        <v>5.0975284000000007</v>
      </c>
      <c r="L315" s="29">
        <v>2.3975</v>
      </c>
      <c r="M315" s="29">
        <v>36</v>
      </c>
      <c r="N315" s="32">
        <f t="shared" si="60"/>
        <v>439.9676762040001</v>
      </c>
      <c r="O315" s="44">
        <f t="shared" si="61"/>
        <v>0.48885297356000013</v>
      </c>
      <c r="P315" s="25">
        <f>VLOOKUP(A315,'2021-22 Salary &amp; Benefits'!$A:$I,5,)</f>
        <v>67585</v>
      </c>
      <c r="Q315" s="25">
        <f>VLOOKUP(A315,'2021-22 Salary &amp; Benefits'!$A:$I,6,FALSE)</f>
        <v>68937</v>
      </c>
      <c r="R315" s="26">
        <f t="shared" si="62"/>
        <v>33039.12821805261</v>
      </c>
      <c r="S315" s="26">
        <f t="shared" si="63"/>
        <v>2008.9315177853423</v>
      </c>
      <c r="T315" s="26">
        <f>'2021-22 Salary &amp; Benefits'!G$6</f>
        <v>11848.32</v>
      </c>
      <c r="U315" s="28">
        <f>'2021-22 Salary &amp; Benefits'!H$6</f>
        <v>0.2271</v>
      </c>
      <c r="V315" s="28">
        <f>'2021-22 Salary &amp; Benefits'!I$6</f>
        <v>0.22070000000000001</v>
      </c>
      <c r="W315" s="26">
        <f t="shared" si="64"/>
        <v>13738.643667985394</v>
      </c>
      <c r="X315" s="26">
        <f t="shared" si="68"/>
        <v>584.13432893063259</v>
      </c>
      <c r="Y315" s="26">
        <f t="shared" si="65"/>
        <v>128.91844639499061</v>
      </c>
      <c r="Z315" s="26">
        <f t="shared" si="66"/>
        <v>713.0527753256232</v>
      </c>
      <c r="AA315" s="26">
        <f t="shared" si="67"/>
        <v>49499.756179148972</v>
      </c>
    </row>
    <row r="316" spans="1:27">
      <c r="A316" s="165" t="s">
        <v>2409</v>
      </c>
      <c r="B316" s="3" t="s">
        <v>1153</v>
      </c>
      <c r="C316" s="104">
        <f>IF(A316=Summary!$B$9,Summary!$F$9,0)</f>
        <v>0</v>
      </c>
      <c r="D316" s="174">
        <f>VLOOKUP(A316,AAFTE!$A:$AA,3,0)</f>
        <v>692.3</v>
      </c>
      <c r="E316" s="24">
        <f>VLOOKUP($A316,'2021-22 Salary &amp; Benefits'!$A:$I,3,)</f>
        <v>1</v>
      </c>
      <c r="F316" s="24">
        <f>VLOOKUP($A316,'2021-22 Salary &amp; Benefits'!$A:$I,4,)</f>
        <v>1.04</v>
      </c>
      <c r="G316" s="39">
        <f>VLOOKUP(A316,'CEDARS District FRPL'!$A:$C,3,)</f>
        <v>0.78010000000000002</v>
      </c>
      <c r="H316" s="30">
        <f t="shared" si="57"/>
        <v>692.3</v>
      </c>
      <c r="I316" s="45">
        <f t="shared" si="58"/>
        <v>540.06322999999998</v>
      </c>
      <c r="J316" s="29">
        <v>15</v>
      </c>
      <c r="K316" s="31">
        <f t="shared" si="59"/>
        <v>36.004215333333335</v>
      </c>
      <c r="L316" s="29">
        <v>2.3975</v>
      </c>
      <c r="M316" s="29">
        <v>36</v>
      </c>
      <c r="N316" s="32">
        <f t="shared" si="60"/>
        <v>3107.5238254199999</v>
      </c>
      <c r="O316" s="44">
        <f t="shared" si="61"/>
        <v>3.4528042504666665</v>
      </c>
      <c r="P316" s="25">
        <f>VLOOKUP(A316,'2021-22 Salary &amp; Benefits'!$A:$I,5,)</f>
        <v>67585</v>
      </c>
      <c r="Q316" s="25">
        <f>VLOOKUP(A316,'2021-22 Salary &amp; Benefits'!$A:$I,6,FALSE)</f>
        <v>68937</v>
      </c>
      <c r="R316" s="26">
        <f t="shared" si="62"/>
        <v>233357.77526778966</v>
      </c>
      <c r="S316" s="26">
        <f t="shared" si="63"/>
        <v>14189.230011207721</v>
      </c>
      <c r="T316" s="26">
        <f>'2021-22 Salary &amp; Benefits'!G$6</f>
        <v>11848.32</v>
      </c>
      <c r="U316" s="28">
        <f>'2021-22 Salary &amp; Benefits'!H$6</f>
        <v>0.2271</v>
      </c>
      <c r="V316" s="28">
        <f>'2021-22 Salary &amp; Benefits'!I$6</f>
        <v>0.22070000000000001</v>
      </c>
      <c r="W316" s="26">
        <f t="shared" si="64"/>
        <v>97037.043483677786</v>
      </c>
      <c r="X316" s="26">
        <f t="shared" si="68"/>
        <v>4125.7834213166234</v>
      </c>
      <c r="Y316" s="26">
        <f t="shared" si="65"/>
        <v>910.56040108457876</v>
      </c>
      <c r="Z316" s="26">
        <f t="shared" si="66"/>
        <v>5036.3438224012025</v>
      </c>
      <c r="AA316" s="26">
        <f t="shared" si="67"/>
        <v>349620.39258507633</v>
      </c>
    </row>
    <row r="317" spans="1:27" s="63" customFormat="1">
      <c r="A317" s="165" t="s">
        <v>2348</v>
      </c>
      <c r="B317" s="3" t="s">
        <v>508</v>
      </c>
      <c r="C317" s="104">
        <f>IF(A317=Summary!$B$9,Summary!$F$9,0)</f>
        <v>0</v>
      </c>
      <c r="D317" s="174">
        <f>VLOOKUP(A317,AAFTE!$A:$AA,3,0)</f>
        <v>147.6</v>
      </c>
      <c r="E317" s="24">
        <f>VLOOKUP($A317,'2021-22 Salary &amp; Benefits'!$A:$I,3,)</f>
        <v>1</v>
      </c>
      <c r="F317" s="24">
        <f>VLOOKUP($A317,'2021-22 Salary &amp; Benefits'!$A:$I,4,)</f>
        <v>1</v>
      </c>
      <c r="G317" s="39">
        <f>VLOOKUP(A317,'CEDARS District FRPL'!$A:$C,3,)</f>
        <v>0.61639999999999995</v>
      </c>
      <c r="H317" s="30">
        <f t="shared" si="57"/>
        <v>147.6</v>
      </c>
      <c r="I317" s="45">
        <f t="shared" ref="I317" si="78">H317*G317</f>
        <v>90.980639999999994</v>
      </c>
      <c r="J317" s="29">
        <v>15</v>
      </c>
      <c r="K317" s="31">
        <f t="shared" ref="K317" si="79">I317/J317</f>
        <v>6.0653759999999997</v>
      </c>
      <c r="L317" s="29">
        <v>2.3975</v>
      </c>
      <c r="M317" s="29">
        <v>36</v>
      </c>
      <c r="N317" s="32">
        <f t="shared" ref="N317" si="80">K317*L317*M317</f>
        <v>523.5026025599999</v>
      </c>
      <c r="O317" s="44">
        <f t="shared" ref="O317" si="81">N317/900</f>
        <v>0.5816695583999999</v>
      </c>
      <c r="P317" s="25">
        <f>VLOOKUP(A317,'2021-22 Salary &amp; Benefits'!$A:$I,5,)</f>
        <v>67585</v>
      </c>
      <c r="Q317" s="25">
        <f>VLOOKUP(A317,'2021-22 Salary &amp; Benefits'!$A:$I,6,FALSE)</f>
        <v>68937</v>
      </c>
      <c r="R317" s="26">
        <f t="shared" si="62"/>
        <v>39312.137104463996</v>
      </c>
      <c r="S317" s="26">
        <f t="shared" si="63"/>
        <v>786.41724295679887</v>
      </c>
      <c r="T317" s="26">
        <f>'2021-22 Salary &amp; Benefits'!G$6</f>
        <v>11848.32</v>
      </c>
      <c r="U317" s="28">
        <f>'2021-22 Salary &amp; Benefits'!H$6</f>
        <v>0.2271</v>
      </c>
      <c r="V317" s="28">
        <f>'2021-22 Salary &amp; Benefits'!I$6</f>
        <v>0.22070000000000001</v>
      </c>
      <c r="W317" s="26">
        <f t="shared" ref="W317" si="82">R317*U317+S317*V317+O317*T317</f>
        <v>15993.155684126225</v>
      </c>
      <c r="X317" s="26">
        <f t="shared" si="68"/>
        <v>668.30923912367996</v>
      </c>
      <c r="Y317" s="26">
        <f t="shared" ref="Y317" si="83">X317*V317</f>
        <v>147.49584907459618</v>
      </c>
      <c r="Z317" s="26">
        <f t="shared" ref="Z317" si="84">SUM(X317:Y317)</f>
        <v>815.80508819827617</v>
      </c>
      <c r="AA317" s="26">
        <f t="shared" ref="AA317" si="85">SUM(W317,R317:S317,Z317)</f>
        <v>56907.515119745294</v>
      </c>
    </row>
    <row r="318" spans="1:27">
      <c r="A318" s="165" t="s">
        <v>2394</v>
      </c>
      <c r="B318" s="3" t="s">
        <v>1109</v>
      </c>
      <c r="C318" s="104">
        <f>IF(A318=Summary!$B$9,Summary!$F$9,0)</f>
        <v>0</v>
      </c>
      <c r="D318" s="174">
        <f>VLOOKUP(A318,AAFTE!$A:$AA,3,0)</f>
        <v>66.87</v>
      </c>
      <c r="E318" s="24">
        <f>VLOOKUP($A318,'2021-22 Salary &amp; Benefits'!$A:$I,3,)</f>
        <v>1</v>
      </c>
      <c r="F318" s="24">
        <f>VLOOKUP($A318,'2021-22 Salary &amp; Benefits'!$A:$I,4,)</f>
        <v>1</v>
      </c>
      <c r="G318" s="39">
        <f>VLOOKUP(A318,'CEDARS District FRPL'!$A:$C,3,)</f>
        <v>0.84130000000000005</v>
      </c>
      <c r="H318" s="30">
        <f t="shared" si="57"/>
        <v>66.87</v>
      </c>
      <c r="I318" s="45">
        <f t="shared" si="58"/>
        <v>56.257731000000007</v>
      </c>
      <c r="J318" s="29">
        <v>15</v>
      </c>
      <c r="K318" s="31">
        <f t="shared" si="59"/>
        <v>3.7505154000000003</v>
      </c>
      <c r="L318" s="29">
        <v>2.3975</v>
      </c>
      <c r="M318" s="29">
        <v>36</v>
      </c>
      <c r="N318" s="32">
        <f t="shared" si="60"/>
        <v>323.70698417400007</v>
      </c>
      <c r="O318" s="44">
        <f t="shared" si="61"/>
        <v>0.35967442686000006</v>
      </c>
      <c r="P318" s="25">
        <f>VLOOKUP(A318,'2021-22 Salary &amp; Benefits'!$A:$I,5,)</f>
        <v>67585</v>
      </c>
      <c r="Q318" s="25">
        <f>VLOOKUP(A318,'2021-22 Salary &amp; Benefits'!$A:$I,6,FALSE)</f>
        <v>68937</v>
      </c>
      <c r="R318" s="26">
        <f t="shared" si="62"/>
        <v>24308.596139333105</v>
      </c>
      <c r="S318" s="26">
        <f t="shared" si="63"/>
        <v>486.27982511471782</v>
      </c>
      <c r="T318" s="26">
        <f>'2021-22 Salary &amp; Benefits'!G$6</f>
        <v>11848.32</v>
      </c>
      <c r="U318" s="28">
        <f>'2021-22 Salary &amp; Benefits'!H$6</f>
        <v>0.2271</v>
      </c>
      <c r="V318" s="28">
        <f>'2021-22 Salary &amp; Benefits'!I$6</f>
        <v>0.22070000000000001</v>
      </c>
      <c r="W318" s="26">
        <f t="shared" si="64"/>
        <v>9889.3418458992419</v>
      </c>
      <c r="X318" s="26">
        <f t="shared" si="68"/>
        <v>413.24793274079701</v>
      </c>
      <c r="Y318" s="26">
        <f t="shared" si="65"/>
        <v>91.203818755893906</v>
      </c>
      <c r="Z318" s="26">
        <f t="shared" si="66"/>
        <v>504.45175149669092</v>
      </c>
      <c r="AA318" s="26">
        <f t="shared" si="67"/>
        <v>35188.669561843759</v>
      </c>
    </row>
    <row r="319" spans="1:27">
      <c r="A319" s="165" t="s">
        <v>2310</v>
      </c>
      <c r="B319" s="3" t="s">
        <v>320</v>
      </c>
      <c r="C319" s="104">
        <f>IF(A319=Summary!$B$9,Summary!$F$9,0)</f>
        <v>0</v>
      </c>
      <c r="D319" s="174">
        <f>VLOOKUP(A319,AAFTE!$A:$AA,3,0)</f>
        <v>2355.73</v>
      </c>
      <c r="E319" s="24">
        <f>VLOOKUP($A319,'2021-22 Salary &amp; Benefits'!$A:$I,3,)</f>
        <v>1</v>
      </c>
      <c r="F319" s="24">
        <f>VLOOKUP($A319,'2021-22 Salary &amp; Benefits'!$A:$I,4,)</f>
        <v>1</v>
      </c>
      <c r="G319" s="39">
        <f>VLOOKUP(A319,'CEDARS District FRPL'!$A:$C,3,)</f>
        <v>0.42080000000000001</v>
      </c>
      <c r="H319" s="30">
        <f t="shared" si="57"/>
        <v>2355.73</v>
      </c>
      <c r="I319" s="45">
        <f t="shared" si="58"/>
        <v>991.29118400000004</v>
      </c>
      <c r="J319" s="29">
        <v>15</v>
      </c>
      <c r="K319" s="31">
        <f t="shared" si="59"/>
        <v>66.08607893333334</v>
      </c>
      <c r="L319" s="29">
        <v>2.3975</v>
      </c>
      <c r="M319" s="29">
        <v>36</v>
      </c>
      <c r="N319" s="32">
        <f t="shared" si="60"/>
        <v>5703.8894727360002</v>
      </c>
      <c r="O319" s="44">
        <f t="shared" si="61"/>
        <v>6.3376549697066666</v>
      </c>
      <c r="P319" s="25">
        <f>VLOOKUP(A319,'2021-22 Salary &amp; Benefits'!$A:$I,5,)</f>
        <v>67585</v>
      </c>
      <c r="Q319" s="25">
        <f>VLOOKUP(A319,'2021-22 Salary &amp; Benefits'!$A:$I,6,FALSE)</f>
        <v>68937</v>
      </c>
      <c r="R319" s="26">
        <f t="shared" si="62"/>
        <v>428330.41112762509</v>
      </c>
      <c r="S319" s="26">
        <f t="shared" si="63"/>
        <v>8568.5095190433785</v>
      </c>
      <c r="T319" s="26">
        <f>'2021-22 Salary &amp; Benefits'!G$6</f>
        <v>11848.32</v>
      </c>
      <c r="U319" s="28">
        <f>'2021-22 Salary &amp; Benefits'!H$6</f>
        <v>0.2271</v>
      </c>
      <c r="V319" s="28">
        <f>'2021-22 Salary &amp; Benefits'!I$6</f>
        <v>0.22070000000000001</v>
      </c>
      <c r="W319" s="26">
        <f t="shared" si="64"/>
        <v>174255.47054861143</v>
      </c>
      <c r="X319" s="26">
        <f t="shared" si="68"/>
        <v>7281.6486774444738</v>
      </c>
      <c r="Y319" s="26">
        <f t="shared" si="65"/>
        <v>1607.0598631119954</v>
      </c>
      <c r="Z319" s="26">
        <f t="shared" si="66"/>
        <v>8888.7085405564685</v>
      </c>
      <c r="AA319" s="26">
        <f t="shared" si="67"/>
        <v>620043.09973583638</v>
      </c>
    </row>
    <row r="320" spans="1:27">
      <c r="A320" s="165" t="s">
        <v>2792</v>
      </c>
      <c r="B320" s="3" t="s">
        <v>2796</v>
      </c>
      <c r="C320" s="104">
        <f>IF(A320=Summary!$B$9,Summary!$F$9,0)</f>
        <v>0</v>
      </c>
      <c r="D320" s="174">
        <f>VLOOKUP(A320,AAFTE!$A:$AA,3,0)</f>
        <v>125.72</v>
      </c>
      <c r="E320" s="24">
        <f>VLOOKUP($A320,'2021-22 Salary &amp; Benefits'!$A:$I,3,)</f>
        <v>1</v>
      </c>
      <c r="F320" s="24">
        <f>VLOOKUP($A320,'2021-22 Salary &amp; Benefits'!$A:$I,4,)</f>
        <v>1</v>
      </c>
      <c r="G320" s="39">
        <f>VLOOKUP(A320,'CEDARS District FRPL'!$A:$C,3,)</f>
        <v>0.93710000000000004</v>
      </c>
      <c r="H320" s="30">
        <f t="shared" si="57"/>
        <v>125.72</v>
      </c>
      <c r="I320" s="45">
        <f t="shared" si="58"/>
        <v>117.812212</v>
      </c>
      <c r="J320" s="29">
        <v>15</v>
      </c>
      <c r="K320" s="31">
        <f t="shared" si="59"/>
        <v>7.8541474666666664</v>
      </c>
      <c r="L320" s="29">
        <v>2.3975</v>
      </c>
      <c r="M320" s="29">
        <v>36</v>
      </c>
      <c r="N320" s="32">
        <f t="shared" si="60"/>
        <v>677.89146784799993</v>
      </c>
      <c r="O320" s="44">
        <f t="shared" si="61"/>
        <v>0.75321274205333322</v>
      </c>
      <c r="P320" s="25">
        <f>VLOOKUP(A320,'2021-22 Salary &amp; Benefits'!$A:$I,5,)</f>
        <v>67585</v>
      </c>
      <c r="Q320" s="25">
        <f>VLOOKUP(A320,'2021-22 Salary &amp; Benefits'!$A:$I,6,FALSE)</f>
        <v>68937</v>
      </c>
      <c r="R320" s="26">
        <f t="shared" si="62"/>
        <v>50905.883171674526</v>
      </c>
      <c r="S320" s="26">
        <f t="shared" si="63"/>
        <v>1018.3436272561084</v>
      </c>
      <c r="T320" s="26">
        <f>'2021-22 Salary &amp; Benefits'!G$6</f>
        <v>11848.32</v>
      </c>
      <c r="U320" s="28">
        <f>'2021-22 Salary &amp; Benefits'!H$6</f>
        <v>0.2271</v>
      </c>
      <c r="V320" s="28">
        <f>'2021-22 Salary &amp; Benefits'!I$6</f>
        <v>0.22070000000000001</v>
      </c>
      <c r="W320" s="26">
        <f t="shared" si="64"/>
        <v>20709.780102748056</v>
      </c>
      <c r="X320" s="26">
        <f t="shared" si="68"/>
        <v>865.4037799821773</v>
      </c>
      <c r="Y320" s="26">
        <f t="shared" si="65"/>
        <v>190.99461424206655</v>
      </c>
      <c r="Z320" s="26">
        <f t="shared" si="66"/>
        <v>1056.3983942242439</v>
      </c>
      <c r="AA320" s="26">
        <f t="shared" si="67"/>
        <v>73690.405295902936</v>
      </c>
    </row>
    <row r="321" spans="1:27">
      <c r="A321" s="34" t="s">
        <v>2566</v>
      </c>
      <c r="B321" s="34" t="s">
        <v>2180</v>
      </c>
      <c r="C321" s="104">
        <f>IF(A321=Summary!$B$9,Summary!$F$9,0)</f>
        <v>0</v>
      </c>
      <c r="D321" s="174">
        <f>VLOOKUP(A321,AAFTE!$A:$AA,3,0)</f>
        <v>15689.73</v>
      </c>
      <c r="E321" s="24">
        <f>VLOOKUP($A321,'2021-22 Salary &amp; Benefits'!$A:$I,3,)</f>
        <v>1</v>
      </c>
      <c r="F321" s="24">
        <f>VLOOKUP($A321,'2021-22 Salary &amp; Benefits'!$A:$I,4,)</f>
        <v>1</v>
      </c>
      <c r="G321" s="39">
        <f>VLOOKUP(A321,'CEDARS District FRPL'!$A:$C,3,)</f>
        <v>0.8538</v>
      </c>
      <c r="H321" s="30">
        <f t="shared" ref="H321:H323" si="86">IF(C321&gt;0,C321,D321)</f>
        <v>15689.73</v>
      </c>
      <c r="I321" s="45">
        <f t="shared" ref="I321:I323" si="87">H321*G321</f>
        <v>13395.891474</v>
      </c>
      <c r="J321" s="29">
        <v>15</v>
      </c>
      <c r="K321" s="31">
        <f t="shared" ref="K321:K323" si="88">I321/J321</f>
        <v>893.05943160000004</v>
      </c>
      <c r="L321" s="29">
        <v>2.3975</v>
      </c>
      <c r="M321" s="29">
        <v>36</v>
      </c>
      <c r="N321" s="32">
        <f t="shared" ref="N321:N323" si="89">K321*L321*M321</f>
        <v>77079.959541396005</v>
      </c>
      <c r="O321" s="44">
        <f t="shared" ref="O321:O323" si="90">N321/900</f>
        <v>85.644399490440009</v>
      </c>
      <c r="P321" s="25">
        <f>VLOOKUP(A321,'2021-22 Salary &amp; Benefits'!$A:$I,5,)</f>
        <v>67585</v>
      </c>
      <c r="Q321" s="25">
        <f>VLOOKUP(A321,'2021-22 Salary &amp; Benefits'!$A:$I,6,FALSE)</f>
        <v>68937</v>
      </c>
      <c r="R321" s="26">
        <f t="shared" si="62"/>
        <v>5788276.7395613883</v>
      </c>
      <c r="S321" s="26">
        <f t="shared" si="63"/>
        <v>115791.22811107431</v>
      </c>
      <c r="T321" s="26">
        <f>'2021-22 Salary &amp; Benefits'!G$6</f>
        <v>11848.32</v>
      </c>
      <c r="U321" s="28">
        <f>'2021-22 Salary &amp; Benefits'!H$6</f>
        <v>0.2271</v>
      </c>
      <c r="V321" s="28">
        <f>'2021-22 Salary &amp; Benefits'!I$6</f>
        <v>0.22070000000000001</v>
      </c>
      <c r="W321" s="26">
        <f t="shared" ref="W321:W323" si="91">R321*U321+S321*V321+O321*T321</f>
        <v>2354815.0229690755</v>
      </c>
      <c r="X321" s="26">
        <f t="shared" si="68"/>
        <v>98401.132794541045</v>
      </c>
      <c r="Y321" s="26">
        <f t="shared" ref="Y321:Y323" si="92">X321*V321</f>
        <v>21717.130007755208</v>
      </c>
      <c r="Z321" s="26">
        <f t="shared" ref="Z321:Z323" si="93">SUM(X321:Y321)</f>
        <v>120118.26280229626</v>
      </c>
      <c r="AA321" s="26">
        <f t="shared" ref="AA321:AA323" si="94">SUM(W321,R321:S321,Z321)</f>
        <v>8379001.2534438344</v>
      </c>
    </row>
    <row r="322" spans="1:27">
      <c r="A322" s="34" t="s">
        <v>2526</v>
      </c>
      <c r="B322" s="34" t="s">
        <v>1972</v>
      </c>
      <c r="C322" s="104">
        <f>IF(A322=Summary!$B$9,Summary!$F$9,0)</f>
        <v>0</v>
      </c>
      <c r="D322" s="174">
        <f>VLOOKUP(A322,AAFTE!$A:$AA,3,0)</f>
        <v>5358.31</v>
      </c>
      <c r="E322" s="24">
        <f>VLOOKUP($A322,'2021-22 Salary &amp; Benefits'!$A:$I,3,)</f>
        <v>1</v>
      </c>
      <c r="F322" s="24">
        <f>VLOOKUP($A322,'2021-22 Salary &amp; Benefits'!$A:$I,4,)</f>
        <v>1</v>
      </c>
      <c r="G322" s="39">
        <f>VLOOKUP(A322,'CEDARS District FRPL'!$A:$C,3,)</f>
        <v>0.45440000000000003</v>
      </c>
      <c r="H322" s="30">
        <f t="shared" si="86"/>
        <v>5358.31</v>
      </c>
      <c r="I322" s="45">
        <f t="shared" si="87"/>
        <v>2434.8160640000001</v>
      </c>
      <c r="J322" s="29">
        <v>15</v>
      </c>
      <c r="K322" s="31">
        <f t="shared" si="88"/>
        <v>162.32107093333335</v>
      </c>
      <c r="L322" s="29">
        <v>2.3975</v>
      </c>
      <c r="M322" s="29">
        <v>36</v>
      </c>
      <c r="N322" s="32">
        <f t="shared" si="89"/>
        <v>14009.931632256001</v>
      </c>
      <c r="O322" s="44">
        <f t="shared" si="90"/>
        <v>15.566590702506668</v>
      </c>
      <c r="P322" s="25">
        <f>VLOOKUP(A322,'2021-22 Salary &amp; Benefits'!$A:$I,5,)</f>
        <v>67585</v>
      </c>
      <c r="Q322" s="25">
        <f>VLOOKUP(A322,'2021-22 Salary &amp; Benefits'!$A:$I,6,FALSE)</f>
        <v>68937</v>
      </c>
      <c r="R322" s="26">
        <f t="shared" si="62"/>
        <v>1052068.0326289132</v>
      </c>
      <c r="S322" s="26">
        <f t="shared" si="63"/>
        <v>21046.030629788991</v>
      </c>
      <c r="T322" s="26">
        <f>'2021-22 Salary &amp; Benefits'!G$6</f>
        <v>11848.32</v>
      </c>
      <c r="U322" s="28">
        <f>'2021-22 Salary &amp; Benefits'!H$6</f>
        <v>0.2271</v>
      </c>
      <c r="V322" s="28">
        <f>'2021-22 Salary &amp; Benefits'!I$6</f>
        <v>0.22070000000000001</v>
      </c>
      <c r="W322" s="26">
        <f t="shared" si="91"/>
        <v>428007.45712234441</v>
      </c>
      <c r="X322" s="26">
        <f t="shared" si="68"/>
        <v>17885.234387645036</v>
      </c>
      <c r="Y322" s="26">
        <f t="shared" si="92"/>
        <v>3947.2712293532595</v>
      </c>
      <c r="Z322" s="26">
        <f t="shared" si="93"/>
        <v>21832.505616998296</v>
      </c>
      <c r="AA322" s="26">
        <f t="shared" si="94"/>
        <v>1522954.0259980448</v>
      </c>
    </row>
    <row r="323" spans="1:27">
      <c r="A323" s="34" t="s">
        <v>2575</v>
      </c>
      <c r="B323" s="34" t="s">
        <v>2245</v>
      </c>
      <c r="C323" s="104">
        <f>IF(A323=Summary!$B$9,Summary!$F$9,0)</f>
        <v>0</v>
      </c>
      <c r="D323" s="174">
        <f>VLOOKUP(A323,AAFTE!$A:$AA,3,0)</f>
        <v>1224.0899999999999</v>
      </c>
      <c r="E323" s="24">
        <f>VLOOKUP($A323,'2021-22 Salary &amp; Benefits'!$A:$I,3,)</f>
        <v>1</v>
      </c>
      <c r="F323" s="24">
        <f>VLOOKUP($A323,'2021-22 Salary &amp; Benefits'!$A:$I,4,)</f>
        <v>1</v>
      </c>
      <c r="G323" s="39">
        <f>VLOOKUP(A323,'CEDARS District FRPL'!$A:$C,3,)</f>
        <v>0.56810000000000005</v>
      </c>
      <c r="H323" s="30">
        <f t="shared" si="86"/>
        <v>1224.0899999999999</v>
      </c>
      <c r="I323" s="45">
        <f t="shared" si="87"/>
        <v>695.405529</v>
      </c>
      <c r="J323" s="29">
        <v>15</v>
      </c>
      <c r="K323" s="31">
        <f t="shared" si="88"/>
        <v>46.360368600000001</v>
      </c>
      <c r="L323" s="29">
        <v>2.3975</v>
      </c>
      <c r="M323" s="29">
        <v>36</v>
      </c>
      <c r="N323" s="32">
        <f t="shared" si="89"/>
        <v>4001.363413866</v>
      </c>
      <c r="O323" s="44">
        <f t="shared" si="90"/>
        <v>4.4459593487399998</v>
      </c>
      <c r="P323" s="25">
        <f>VLOOKUP(A323,'2021-22 Salary &amp; Benefits'!$A:$I,5,)</f>
        <v>67585</v>
      </c>
      <c r="Q323" s="25">
        <f>VLOOKUP(A323,'2021-22 Salary &amp; Benefits'!$A:$I,6,FALSE)</f>
        <v>68937</v>
      </c>
      <c r="R323" s="26">
        <f t="shared" si="62"/>
        <v>300480.16258459288</v>
      </c>
      <c r="S323" s="26">
        <f t="shared" si="63"/>
        <v>6010.9370394964935</v>
      </c>
      <c r="T323" s="26">
        <f>'2021-22 Salary &amp; Benefits'!G$6</f>
        <v>11848.32</v>
      </c>
      <c r="U323" s="28">
        <f>'2021-22 Salary &amp; Benefits'!H$6</f>
        <v>0.2271</v>
      </c>
      <c r="V323" s="28">
        <f>'2021-22 Salary &amp; Benefits'!I$6</f>
        <v>0.22070000000000001</v>
      </c>
      <c r="W323" s="26">
        <f t="shared" si="91"/>
        <v>122242.80779844103</v>
      </c>
      <c r="X323" s="26">
        <f t="shared" si="68"/>
        <v>5108.1849937348234</v>
      </c>
      <c r="Y323" s="26">
        <f t="shared" si="92"/>
        <v>1127.3764281172755</v>
      </c>
      <c r="Z323" s="26">
        <f t="shared" si="93"/>
        <v>6235.5614218520986</v>
      </c>
      <c r="AA323" s="26">
        <f t="shared" si="94"/>
        <v>434969.4688443825</v>
      </c>
    </row>
  </sheetData>
  <autoFilter ref="A4:AA323" xr:uid="{00000000-0009-0000-0000-000004000000}"/>
  <sortState xmlns:xlrd2="http://schemas.microsoft.com/office/spreadsheetml/2017/richdata2" ref="A4:X314">
    <sortCondition ref="B4:B314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249977111117893"/>
  </sheetPr>
  <dimension ref="A1:I2368"/>
  <sheetViews>
    <sheetView workbookViewId="0">
      <pane ySplit="3" topLeftCell="A4" activePane="bottomLeft" state="frozen"/>
      <selection pane="bottomLeft" activeCell="B4" sqref="B4"/>
    </sheetView>
  </sheetViews>
  <sheetFormatPr defaultRowHeight="14.4"/>
  <cols>
    <col min="2" max="2" width="24.109375" bestFit="1" customWidth="1"/>
    <col min="4" max="4" width="45.109375" customWidth="1"/>
    <col min="5" max="5" width="10.6640625" customWidth="1"/>
    <col min="6" max="6" width="14.109375" customWidth="1"/>
  </cols>
  <sheetData>
    <row r="1" spans="1:9" s="63" customFormat="1">
      <c r="A1" s="154"/>
    </row>
    <row r="2" spans="1:9" ht="15" thickBot="1"/>
    <row r="3" spans="1:9" ht="58.2" thickBot="1">
      <c r="A3" s="118" t="s">
        <v>2732</v>
      </c>
      <c r="B3" s="119" t="s">
        <v>2610</v>
      </c>
      <c r="C3" s="120" t="s">
        <v>2797</v>
      </c>
      <c r="D3" s="119" t="s">
        <v>2611</v>
      </c>
      <c r="E3" s="182" t="s">
        <v>3304</v>
      </c>
      <c r="F3" s="183" t="s">
        <v>3305</v>
      </c>
      <c r="G3" s="8" t="s">
        <v>3346</v>
      </c>
    </row>
    <row r="4" spans="1:9">
      <c r="A4" s="112" t="s">
        <v>2338</v>
      </c>
      <c r="B4" s="112" t="s">
        <v>2805</v>
      </c>
      <c r="C4" s="106">
        <v>2834</v>
      </c>
      <c r="D4" s="106" t="s">
        <v>471</v>
      </c>
      <c r="E4" s="184">
        <v>0.78200000000000003</v>
      </c>
      <c r="F4" s="4" t="str">
        <f t="shared" ref="F4:F67" si="0">IF(E4&gt;=0.5,"Yes","No")</f>
        <v>Yes</v>
      </c>
      <c r="H4" s="63"/>
    </row>
    <row r="5" spans="1:9">
      <c r="A5" s="112" t="s">
        <v>2338</v>
      </c>
      <c r="B5" s="112" t="s">
        <v>2805</v>
      </c>
      <c r="C5" s="106">
        <v>3216</v>
      </c>
      <c r="D5" s="106" t="s">
        <v>473</v>
      </c>
      <c r="E5" s="184">
        <v>0.56140000000000001</v>
      </c>
      <c r="F5" s="4" t="str">
        <f t="shared" si="0"/>
        <v>Yes</v>
      </c>
      <c r="G5" s="63"/>
      <c r="H5" s="63"/>
      <c r="I5" s="63"/>
    </row>
    <row r="6" spans="1:9">
      <c r="A6" s="112" t="s">
        <v>2338</v>
      </c>
      <c r="B6" s="112" t="s">
        <v>2805</v>
      </c>
      <c r="C6" s="106">
        <v>5514</v>
      </c>
      <c r="D6" s="106" t="s">
        <v>3131</v>
      </c>
      <c r="E6" s="184">
        <v>0.72850000000000004</v>
      </c>
      <c r="F6" s="4" t="str">
        <f t="shared" si="0"/>
        <v>Yes</v>
      </c>
      <c r="G6" s="63"/>
      <c r="H6" s="63"/>
      <c r="I6" s="63"/>
    </row>
    <row r="7" spans="1:9">
      <c r="A7" s="112" t="s">
        <v>2338</v>
      </c>
      <c r="B7" s="112" t="s">
        <v>2805</v>
      </c>
      <c r="C7" s="106">
        <v>3857</v>
      </c>
      <c r="D7" s="106" t="s">
        <v>475</v>
      </c>
      <c r="E7" s="184">
        <v>0.74050000000000005</v>
      </c>
      <c r="F7" s="4" t="str">
        <f t="shared" si="0"/>
        <v>Yes</v>
      </c>
      <c r="G7" s="63"/>
      <c r="H7" s="63"/>
      <c r="I7" s="63"/>
    </row>
    <row r="8" spans="1:9">
      <c r="A8" s="112" t="s">
        <v>2338</v>
      </c>
      <c r="B8" s="112" t="s">
        <v>2805</v>
      </c>
      <c r="C8" s="106">
        <v>3476</v>
      </c>
      <c r="D8" s="106" t="s">
        <v>474</v>
      </c>
      <c r="E8" s="184">
        <v>0.58709999999999996</v>
      </c>
      <c r="F8" s="4" t="str">
        <f t="shared" si="0"/>
        <v>Yes</v>
      </c>
      <c r="G8" s="63"/>
      <c r="H8" s="63"/>
      <c r="I8" s="63"/>
    </row>
    <row r="9" spans="1:9">
      <c r="A9" s="112" t="s">
        <v>2338</v>
      </c>
      <c r="B9" s="112" t="s">
        <v>2805</v>
      </c>
      <c r="C9" s="106">
        <v>2449</v>
      </c>
      <c r="D9" s="106" t="s">
        <v>470</v>
      </c>
      <c r="E9" s="184">
        <v>0.69569999999999999</v>
      </c>
      <c r="F9" s="4" t="str">
        <f t="shared" si="0"/>
        <v>Yes</v>
      </c>
      <c r="G9" s="63"/>
      <c r="H9" s="63"/>
      <c r="I9" s="63"/>
    </row>
    <row r="10" spans="1:9">
      <c r="A10" s="112" t="s">
        <v>2338</v>
      </c>
      <c r="B10" s="112" t="s">
        <v>2805</v>
      </c>
      <c r="C10" s="106">
        <v>2305</v>
      </c>
      <c r="D10" s="106" t="s">
        <v>469</v>
      </c>
      <c r="E10" s="184">
        <v>0.74770000000000003</v>
      </c>
      <c r="F10" s="4" t="str">
        <f t="shared" si="0"/>
        <v>Yes</v>
      </c>
      <c r="G10" s="63"/>
      <c r="H10" s="63"/>
      <c r="I10" s="63"/>
    </row>
    <row r="11" spans="1:9">
      <c r="A11" s="112" t="s">
        <v>2338</v>
      </c>
      <c r="B11" s="112" t="s">
        <v>2805</v>
      </c>
      <c r="C11" s="106">
        <v>2763</v>
      </c>
      <c r="D11" s="106" t="s">
        <v>304</v>
      </c>
      <c r="E11" s="184">
        <v>0.81859999999999999</v>
      </c>
      <c r="F11" s="4" t="str">
        <f t="shared" si="0"/>
        <v>Yes</v>
      </c>
      <c r="G11" s="63"/>
      <c r="H11" s="63"/>
      <c r="I11" s="63"/>
    </row>
    <row r="12" spans="1:9">
      <c r="A12" s="112" t="s">
        <v>2338</v>
      </c>
      <c r="B12" s="112" t="s">
        <v>2805</v>
      </c>
      <c r="C12" s="106">
        <v>2971</v>
      </c>
      <c r="D12" s="106" t="s">
        <v>472</v>
      </c>
      <c r="E12" s="184">
        <v>0.84009999999999996</v>
      </c>
      <c r="F12" s="4" t="str">
        <f t="shared" si="0"/>
        <v>Yes</v>
      </c>
      <c r="G12" s="63"/>
      <c r="H12" s="63"/>
      <c r="I12" s="63"/>
    </row>
    <row r="13" spans="1:9">
      <c r="A13" s="112" t="s">
        <v>2338</v>
      </c>
      <c r="B13" s="112" t="s">
        <v>2805</v>
      </c>
      <c r="C13" s="106">
        <v>5208</v>
      </c>
      <c r="D13" s="106" t="s">
        <v>476</v>
      </c>
      <c r="E13" s="184">
        <v>9.5200000000000007E-2</v>
      </c>
      <c r="F13" s="4" t="str">
        <f t="shared" si="0"/>
        <v>No</v>
      </c>
      <c r="G13" s="63"/>
      <c r="H13" s="63"/>
      <c r="I13" s="63"/>
    </row>
    <row r="14" spans="1:9">
      <c r="A14" s="112" t="s">
        <v>2408</v>
      </c>
      <c r="B14" s="112" t="s">
        <v>2806</v>
      </c>
      <c r="C14" s="106">
        <v>2227</v>
      </c>
      <c r="D14" s="106" t="s">
        <v>1151</v>
      </c>
      <c r="E14" s="184">
        <v>0.24759999999999999</v>
      </c>
      <c r="F14" s="4" t="str">
        <f t="shared" si="0"/>
        <v>No</v>
      </c>
      <c r="G14" s="63"/>
      <c r="H14" s="63"/>
      <c r="I14" s="63"/>
    </row>
    <row r="15" spans="1:9">
      <c r="A15" s="112" t="s">
        <v>2408</v>
      </c>
      <c r="B15" s="112" t="s">
        <v>2806</v>
      </c>
      <c r="C15" s="106">
        <v>2441</v>
      </c>
      <c r="D15" s="106" t="s">
        <v>1152</v>
      </c>
      <c r="E15" s="184">
        <v>0.29449999999999998</v>
      </c>
      <c r="F15" s="4" t="str">
        <f t="shared" si="0"/>
        <v>No</v>
      </c>
      <c r="G15" s="63"/>
      <c r="H15" s="63"/>
      <c r="I15" s="63"/>
    </row>
    <row r="16" spans="1:9">
      <c r="A16" s="112" t="s">
        <v>2419</v>
      </c>
      <c r="B16" s="112" t="s">
        <v>2807</v>
      </c>
      <c r="C16" s="106">
        <v>2860</v>
      </c>
      <c r="D16" s="106" t="s">
        <v>1193</v>
      </c>
      <c r="E16" s="184">
        <v>0.35720000000000002</v>
      </c>
      <c r="F16" s="4" t="str">
        <f t="shared" si="0"/>
        <v>No</v>
      </c>
      <c r="G16" s="63"/>
      <c r="H16" s="63"/>
      <c r="I16" s="63"/>
    </row>
    <row r="17" spans="1:9">
      <c r="A17" s="112" t="s">
        <v>2474</v>
      </c>
      <c r="B17" s="112" t="s">
        <v>2808</v>
      </c>
      <c r="C17" s="106">
        <v>2467</v>
      </c>
      <c r="D17" s="106" t="s">
        <v>1571</v>
      </c>
      <c r="E17" s="184">
        <v>0.2069</v>
      </c>
      <c r="F17" s="4" t="str">
        <f t="shared" si="0"/>
        <v>No</v>
      </c>
      <c r="G17" s="63"/>
      <c r="H17" s="63"/>
      <c r="I17" s="63"/>
    </row>
    <row r="18" spans="1:9">
      <c r="A18" s="112" t="s">
        <v>2474</v>
      </c>
      <c r="B18" s="112" t="s">
        <v>2808</v>
      </c>
      <c r="C18" s="106">
        <v>2707</v>
      </c>
      <c r="D18" s="106" t="s">
        <v>1572</v>
      </c>
      <c r="E18" s="184">
        <v>0.26629999999999998</v>
      </c>
      <c r="F18" s="4" t="str">
        <f t="shared" si="0"/>
        <v>No</v>
      </c>
      <c r="G18" s="63"/>
      <c r="H18" s="63"/>
      <c r="I18" s="63"/>
    </row>
    <row r="19" spans="1:9">
      <c r="A19" s="112" t="s">
        <v>2474</v>
      </c>
      <c r="B19" s="112" t="s">
        <v>2808</v>
      </c>
      <c r="C19" s="106">
        <v>5176</v>
      </c>
      <c r="D19" s="106" t="s">
        <v>1576</v>
      </c>
      <c r="E19" s="184">
        <v>0.5202</v>
      </c>
      <c r="F19" s="4" t="str">
        <f t="shared" si="0"/>
        <v>Yes</v>
      </c>
      <c r="G19" s="63"/>
      <c r="H19" s="63"/>
      <c r="I19" s="63"/>
    </row>
    <row r="20" spans="1:9">
      <c r="A20" s="112" t="s">
        <v>2474</v>
      </c>
      <c r="B20" s="112" t="s">
        <v>2808</v>
      </c>
      <c r="C20" s="106">
        <v>3182</v>
      </c>
      <c r="D20" s="106" t="s">
        <v>1574</v>
      </c>
      <c r="E20" s="184">
        <v>0.31159999999999999</v>
      </c>
      <c r="F20" s="4" t="str">
        <f t="shared" si="0"/>
        <v>No</v>
      </c>
      <c r="G20" s="63"/>
      <c r="H20" s="63"/>
      <c r="I20" s="63"/>
    </row>
    <row r="21" spans="1:9">
      <c r="A21" s="112" t="s">
        <v>2474</v>
      </c>
      <c r="B21" s="112" t="s">
        <v>2808</v>
      </c>
      <c r="C21" s="106">
        <v>3252</v>
      </c>
      <c r="D21" s="106" t="s">
        <v>1575</v>
      </c>
      <c r="E21" s="184">
        <v>0.25679999999999997</v>
      </c>
      <c r="F21" s="4" t="str">
        <f t="shared" si="0"/>
        <v>No</v>
      </c>
      <c r="G21" s="63"/>
      <c r="H21" s="63"/>
      <c r="I21" s="63"/>
    </row>
    <row r="22" spans="1:9">
      <c r="A22" s="112" t="s">
        <v>2474</v>
      </c>
      <c r="B22" s="112" t="s">
        <v>2808</v>
      </c>
      <c r="C22" s="106">
        <v>3057</v>
      </c>
      <c r="D22" s="106" t="s">
        <v>1573</v>
      </c>
      <c r="E22" s="184">
        <v>0.28239999999999998</v>
      </c>
      <c r="F22" s="4" t="str">
        <f t="shared" si="0"/>
        <v>No</v>
      </c>
      <c r="G22" s="63"/>
      <c r="H22" s="63"/>
      <c r="I22" s="63"/>
    </row>
    <row r="23" spans="1:9">
      <c r="A23" s="112" t="s">
        <v>2474</v>
      </c>
      <c r="B23" s="112" t="s">
        <v>2808</v>
      </c>
      <c r="C23" s="106">
        <v>5588</v>
      </c>
      <c r="D23" s="106" t="s">
        <v>3155</v>
      </c>
      <c r="E23" s="114">
        <v>0.25</v>
      </c>
      <c r="F23" s="4" t="str">
        <f t="shared" si="0"/>
        <v>No</v>
      </c>
      <c r="G23" s="63"/>
      <c r="H23" s="63"/>
      <c r="I23" s="63"/>
    </row>
    <row r="24" spans="1:9">
      <c r="A24" s="112" t="s">
        <v>2474</v>
      </c>
      <c r="B24" s="112" t="s">
        <v>2808</v>
      </c>
      <c r="C24" s="106">
        <v>3404</v>
      </c>
      <c r="D24" s="106" t="s">
        <v>3201</v>
      </c>
      <c r="E24" s="184">
        <v>0.17469999999999999</v>
      </c>
      <c r="F24" s="4" t="str">
        <f t="shared" si="0"/>
        <v>No</v>
      </c>
      <c r="G24" s="63"/>
      <c r="H24" s="63"/>
      <c r="I24" s="63"/>
    </row>
    <row r="25" spans="1:9">
      <c r="A25" s="112" t="s">
        <v>2487</v>
      </c>
      <c r="B25" s="112" t="s">
        <v>1368</v>
      </c>
      <c r="C25" s="106">
        <v>2523</v>
      </c>
      <c r="D25" s="106" t="s">
        <v>1690</v>
      </c>
      <c r="E25" s="184">
        <v>0.28849999999999998</v>
      </c>
      <c r="F25" s="4" t="str">
        <f t="shared" si="0"/>
        <v>No</v>
      </c>
      <c r="G25" s="63"/>
      <c r="H25" s="63"/>
      <c r="I25" s="63"/>
    </row>
    <row r="26" spans="1:9">
      <c r="A26" s="112" t="s">
        <v>2487</v>
      </c>
      <c r="B26" s="112" t="s">
        <v>1368</v>
      </c>
      <c r="C26" s="106">
        <v>5495</v>
      </c>
      <c r="D26" s="106" t="s">
        <v>2737</v>
      </c>
      <c r="E26" s="184">
        <v>0.4728</v>
      </c>
      <c r="F26" s="4" t="str">
        <f t="shared" si="0"/>
        <v>No</v>
      </c>
      <c r="G26" s="63"/>
      <c r="H26" s="63"/>
      <c r="I26" s="63"/>
    </row>
    <row r="27" spans="1:9">
      <c r="A27" s="112" t="s">
        <v>2487</v>
      </c>
      <c r="B27" s="112" t="s">
        <v>1368</v>
      </c>
      <c r="C27" s="106">
        <v>4327</v>
      </c>
      <c r="D27" s="106" t="s">
        <v>1694</v>
      </c>
      <c r="E27" s="184">
        <v>0.41039999999999999</v>
      </c>
      <c r="F27" s="4" t="str">
        <f t="shared" si="0"/>
        <v>No</v>
      </c>
      <c r="G27" s="63"/>
      <c r="H27" s="63"/>
      <c r="I27" s="63"/>
    </row>
    <row r="28" spans="1:9">
      <c r="A28" s="112" t="s">
        <v>2487</v>
      </c>
      <c r="B28" s="112" t="s">
        <v>1368</v>
      </c>
      <c r="C28" s="106">
        <v>5010</v>
      </c>
      <c r="D28" s="106" t="s">
        <v>1696</v>
      </c>
      <c r="E28" s="184">
        <v>0.32029999999999997</v>
      </c>
      <c r="F28" s="4" t="str">
        <f t="shared" si="0"/>
        <v>No</v>
      </c>
      <c r="G28" s="63"/>
      <c r="H28" s="63"/>
      <c r="I28" s="63"/>
    </row>
    <row r="29" spans="1:9">
      <c r="A29" s="112" t="s">
        <v>2487</v>
      </c>
      <c r="B29" s="112" t="s">
        <v>1368</v>
      </c>
      <c r="C29" s="106">
        <v>4436</v>
      </c>
      <c r="D29" s="106" t="s">
        <v>1695</v>
      </c>
      <c r="E29" s="184">
        <v>0.38319999999999999</v>
      </c>
      <c r="F29" s="4" t="str">
        <f t="shared" si="0"/>
        <v>No</v>
      </c>
      <c r="G29" s="63"/>
      <c r="H29" s="63"/>
      <c r="I29" s="63"/>
    </row>
    <row r="30" spans="1:9">
      <c r="A30" s="112" t="s">
        <v>2487</v>
      </c>
      <c r="B30" s="112" t="s">
        <v>1368</v>
      </c>
      <c r="C30" s="106">
        <v>4573</v>
      </c>
      <c r="D30" s="106" t="s">
        <v>419</v>
      </c>
      <c r="E30" s="184">
        <v>0.29699999999999999</v>
      </c>
      <c r="F30" s="4" t="str">
        <f t="shared" si="0"/>
        <v>No</v>
      </c>
      <c r="G30" s="63"/>
      <c r="H30" s="63"/>
      <c r="I30" s="63"/>
    </row>
    <row r="31" spans="1:9">
      <c r="A31" s="112" t="s">
        <v>2487</v>
      </c>
      <c r="B31" s="112" t="s">
        <v>1368</v>
      </c>
      <c r="C31" s="106">
        <v>3124</v>
      </c>
      <c r="D31" s="106" t="s">
        <v>1691</v>
      </c>
      <c r="E31" s="184">
        <v>0.37759999999999999</v>
      </c>
      <c r="F31" s="4" t="str">
        <f t="shared" si="0"/>
        <v>No</v>
      </c>
      <c r="G31" s="63"/>
      <c r="H31" s="63"/>
      <c r="I31" s="63"/>
    </row>
    <row r="32" spans="1:9">
      <c r="A32" s="112" t="s">
        <v>2487</v>
      </c>
      <c r="B32" s="112" t="s">
        <v>1368</v>
      </c>
      <c r="C32" s="106">
        <v>4154</v>
      </c>
      <c r="D32" s="106" t="s">
        <v>1692</v>
      </c>
      <c r="E32" s="184">
        <v>0.35560000000000003</v>
      </c>
      <c r="F32" s="4" t="str">
        <f t="shared" si="0"/>
        <v>No</v>
      </c>
      <c r="G32" s="63"/>
      <c r="H32" s="63"/>
      <c r="I32" s="63"/>
    </row>
    <row r="33" spans="1:9">
      <c r="A33" s="112" t="s">
        <v>2487</v>
      </c>
      <c r="B33" s="112" t="s">
        <v>1368</v>
      </c>
      <c r="C33" s="106">
        <v>1714</v>
      </c>
      <c r="D33" s="106" t="s">
        <v>3202</v>
      </c>
      <c r="E33" s="184">
        <v>0.2404</v>
      </c>
      <c r="F33" s="4" t="str">
        <f t="shared" si="0"/>
        <v>No</v>
      </c>
      <c r="G33" s="63"/>
      <c r="H33" s="63"/>
      <c r="I33" s="63"/>
    </row>
    <row r="34" spans="1:9">
      <c r="A34" s="112" t="s">
        <v>2487</v>
      </c>
      <c r="B34" s="112" t="s">
        <v>1368</v>
      </c>
      <c r="C34" s="106">
        <v>4287</v>
      </c>
      <c r="D34" s="106" t="s">
        <v>1693</v>
      </c>
      <c r="E34" s="184">
        <v>0.4526</v>
      </c>
      <c r="F34" s="4" t="str">
        <f t="shared" si="0"/>
        <v>No</v>
      </c>
      <c r="G34" s="63"/>
      <c r="H34" s="63"/>
      <c r="I34" s="63"/>
    </row>
    <row r="35" spans="1:9">
      <c r="A35" s="112" t="s">
        <v>2274</v>
      </c>
      <c r="B35" s="112" t="s">
        <v>2809</v>
      </c>
      <c r="C35" s="106">
        <v>2507</v>
      </c>
      <c r="D35" s="106" t="s">
        <v>32</v>
      </c>
      <c r="E35" s="184">
        <v>0.38900000000000001</v>
      </c>
      <c r="F35" s="4" t="str">
        <f t="shared" si="0"/>
        <v>No</v>
      </c>
      <c r="G35" s="63"/>
      <c r="H35" s="63"/>
      <c r="I35" s="63"/>
    </row>
    <row r="36" spans="1:9">
      <c r="A36" s="112" t="s">
        <v>2274</v>
      </c>
      <c r="B36" s="112" t="s">
        <v>2809</v>
      </c>
      <c r="C36" s="106">
        <v>2434</v>
      </c>
      <c r="D36" s="106" t="s">
        <v>31</v>
      </c>
      <c r="E36" s="184">
        <v>0.28849999999999998</v>
      </c>
      <c r="F36" s="4" t="str">
        <f t="shared" si="0"/>
        <v>No</v>
      </c>
      <c r="G36" s="63"/>
      <c r="H36" s="63"/>
      <c r="I36" s="63"/>
    </row>
    <row r="37" spans="1:9">
      <c r="A37" s="112" t="s">
        <v>2370</v>
      </c>
      <c r="B37" s="112" t="s">
        <v>2810</v>
      </c>
      <c r="C37" s="106">
        <v>3825</v>
      </c>
      <c r="D37" s="106" t="s">
        <v>820</v>
      </c>
      <c r="E37" s="184">
        <v>0.57820000000000005</v>
      </c>
      <c r="F37" s="4" t="str">
        <f t="shared" si="0"/>
        <v>Yes</v>
      </c>
      <c r="G37" s="63"/>
      <c r="H37" s="63"/>
      <c r="I37" s="63"/>
    </row>
    <row r="38" spans="1:9">
      <c r="A38" s="112" t="s">
        <v>2370</v>
      </c>
      <c r="B38" s="112" t="s">
        <v>2810</v>
      </c>
      <c r="C38" s="106">
        <v>5082</v>
      </c>
      <c r="D38" s="106" t="s">
        <v>828</v>
      </c>
      <c r="E38" s="184">
        <v>0.51390000000000002</v>
      </c>
      <c r="F38" s="4" t="str">
        <f t="shared" si="0"/>
        <v>Yes</v>
      </c>
      <c r="G38" s="63"/>
      <c r="H38" s="63"/>
      <c r="I38" s="63"/>
    </row>
    <row r="39" spans="1:9">
      <c r="A39" s="112" t="s">
        <v>2370</v>
      </c>
      <c r="B39" s="112" t="s">
        <v>2810</v>
      </c>
      <c r="C39" s="106">
        <v>5037</v>
      </c>
      <c r="D39" s="106" t="s">
        <v>826</v>
      </c>
      <c r="E39" s="184">
        <v>0.47189999999999999</v>
      </c>
      <c r="F39" s="4" t="str">
        <f t="shared" si="0"/>
        <v>No</v>
      </c>
      <c r="G39" s="63"/>
      <c r="H39" s="63"/>
      <c r="I39" s="63"/>
    </row>
    <row r="40" spans="1:9">
      <c r="A40" s="112" t="s">
        <v>2370</v>
      </c>
      <c r="B40" s="112" t="s">
        <v>2810</v>
      </c>
      <c r="C40" s="106">
        <v>5522</v>
      </c>
      <c r="D40" s="106" t="s">
        <v>3188</v>
      </c>
      <c r="E40" s="114">
        <v>0.39800000000000002</v>
      </c>
      <c r="F40" s="4" t="str">
        <f t="shared" si="0"/>
        <v>No</v>
      </c>
      <c r="G40" s="63"/>
      <c r="H40" s="63"/>
      <c r="I40" s="63"/>
    </row>
    <row r="41" spans="1:9">
      <c r="A41" s="112" t="s">
        <v>2370</v>
      </c>
      <c r="B41" s="112" t="s">
        <v>2810</v>
      </c>
      <c r="C41" s="106">
        <v>4474</v>
      </c>
      <c r="D41" s="106" t="s">
        <v>825</v>
      </c>
      <c r="E41" s="184">
        <v>0.38290000000000002</v>
      </c>
      <c r="F41" s="4" t="str">
        <f t="shared" si="0"/>
        <v>No</v>
      </c>
      <c r="G41" s="63"/>
      <c r="H41" s="63"/>
      <c r="I41" s="63"/>
    </row>
    <row r="42" spans="1:9">
      <c r="A42" s="112" t="s">
        <v>2370</v>
      </c>
      <c r="B42" s="112" t="s">
        <v>2810</v>
      </c>
      <c r="C42" s="106">
        <v>2795</v>
      </c>
      <c r="D42" s="106" t="s">
        <v>814</v>
      </c>
      <c r="E42" s="184">
        <v>0.6018</v>
      </c>
      <c r="F42" s="4" t="str">
        <f t="shared" si="0"/>
        <v>Yes</v>
      </c>
      <c r="G42" s="63"/>
      <c r="H42" s="63"/>
      <c r="I42" s="63"/>
    </row>
    <row r="43" spans="1:9">
      <c r="A43" s="112" t="s">
        <v>2370</v>
      </c>
      <c r="B43" s="112" t="s">
        <v>2810</v>
      </c>
      <c r="C43" s="106">
        <v>5610</v>
      </c>
      <c r="D43" s="106" t="s">
        <v>3203</v>
      </c>
      <c r="E43" s="114">
        <v>0.34300000000000003</v>
      </c>
      <c r="F43" s="4" t="str">
        <f t="shared" si="0"/>
        <v>No</v>
      </c>
      <c r="G43" s="63"/>
      <c r="H43" s="63"/>
      <c r="I43" s="63"/>
    </row>
    <row r="44" spans="1:9">
      <c r="A44" s="112" t="s">
        <v>2370</v>
      </c>
      <c r="B44" s="112" t="s">
        <v>2810</v>
      </c>
      <c r="C44" s="106">
        <v>2394</v>
      </c>
      <c r="D44" s="106" t="s">
        <v>231</v>
      </c>
      <c r="E44" s="184">
        <v>0.62050000000000005</v>
      </c>
      <c r="F44" s="4" t="str">
        <f t="shared" si="0"/>
        <v>Yes</v>
      </c>
      <c r="G44" s="63"/>
      <c r="H44" s="63"/>
      <c r="I44" s="63"/>
    </row>
    <row r="45" spans="1:9">
      <c r="A45" s="112" t="s">
        <v>2370</v>
      </c>
      <c r="B45" s="112" t="s">
        <v>2810</v>
      </c>
      <c r="C45" s="106">
        <v>3439</v>
      </c>
      <c r="D45" s="106" t="s">
        <v>194</v>
      </c>
      <c r="E45" s="184">
        <v>0.70320000000000005</v>
      </c>
      <c r="F45" s="4" t="str">
        <f t="shared" si="0"/>
        <v>Yes</v>
      </c>
      <c r="G45" s="63"/>
      <c r="H45" s="63"/>
      <c r="I45" s="63"/>
    </row>
    <row r="46" spans="1:9">
      <c r="A46" s="112" t="s">
        <v>2370</v>
      </c>
      <c r="B46" s="112" t="s">
        <v>2810</v>
      </c>
      <c r="C46" s="106">
        <v>2932</v>
      </c>
      <c r="D46" s="106" t="s">
        <v>815</v>
      </c>
      <c r="E46" s="184">
        <v>0.76990000000000003</v>
      </c>
      <c r="F46" s="4" t="str">
        <f t="shared" si="0"/>
        <v>Yes</v>
      </c>
      <c r="G46" s="63"/>
      <c r="H46" s="63"/>
      <c r="I46" s="63"/>
    </row>
    <row r="47" spans="1:9">
      <c r="A47" s="112" t="s">
        <v>2370</v>
      </c>
      <c r="B47" s="112" t="s">
        <v>2810</v>
      </c>
      <c r="C47" s="106">
        <v>3745</v>
      </c>
      <c r="D47" s="106" t="s">
        <v>819</v>
      </c>
      <c r="E47" s="184">
        <v>0.43719999999999998</v>
      </c>
      <c r="F47" s="4" t="str">
        <f t="shared" si="0"/>
        <v>No</v>
      </c>
      <c r="G47" s="63"/>
      <c r="H47" s="63"/>
      <c r="I47" s="63"/>
    </row>
    <row r="48" spans="1:9">
      <c r="A48" s="112" t="s">
        <v>2370</v>
      </c>
      <c r="B48" s="112" t="s">
        <v>2810</v>
      </c>
      <c r="C48" s="106">
        <v>3669</v>
      </c>
      <c r="D48" s="106" t="s">
        <v>818</v>
      </c>
      <c r="E48" s="184">
        <v>0.73499999999999999</v>
      </c>
      <c r="F48" s="4" t="str">
        <f t="shared" si="0"/>
        <v>Yes</v>
      </c>
      <c r="G48" s="63"/>
      <c r="H48" s="63"/>
      <c r="I48" s="63"/>
    </row>
    <row r="49" spans="1:9">
      <c r="A49" s="112" t="s">
        <v>2370</v>
      </c>
      <c r="B49" s="112" t="s">
        <v>2810</v>
      </c>
      <c r="C49" s="106">
        <v>4347</v>
      </c>
      <c r="D49" s="106" t="s">
        <v>750</v>
      </c>
      <c r="E49" s="184">
        <v>0.42509999999999998</v>
      </c>
      <c r="F49" s="4" t="str">
        <f t="shared" si="0"/>
        <v>No</v>
      </c>
      <c r="G49" s="63"/>
      <c r="H49" s="63"/>
      <c r="I49" s="63"/>
    </row>
    <row r="50" spans="1:9">
      <c r="A50" s="112" t="s">
        <v>2370</v>
      </c>
      <c r="B50" s="112" t="s">
        <v>2810</v>
      </c>
      <c r="C50" s="106">
        <v>4417</v>
      </c>
      <c r="D50" s="106" t="s">
        <v>823</v>
      </c>
      <c r="E50" s="184">
        <v>0.5232</v>
      </c>
      <c r="F50" s="4" t="str">
        <f t="shared" si="0"/>
        <v>Yes</v>
      </c>
      <c r="G50" s="63"/>
      <c r="H50" s="63"/>
      <c r="I50" s="63"/>
    </row>
    <row r="51" spans="1:9">
      <c r="A51" s="112" t="s">
        <v>2370</v>
      </c>
      <c r="B51" s="112" t="s">
        <v>2810</v>
      </c>
      <c r="C51" s="106">
        <v>4120</v>
      </c>
      <c r="D51" s="106" t="s">
        <v>821</v>
      </c>
      <c r="E51" s="184">
        <v>0.38790000000000002</v>
      </c>
      <c r="F51" s="4" t="str">
        <f t="shared" si="0"/>
        <v>No</v>
      </c>
      <c r="G51" s="63"/>
      <c r="H51" s="63"/>
      <c r="I51" s="63"/>
    </row>
    <row r="52" spans="1:9">
      <c r="A52" s="112" t="s">
        <v>2370</v>
      </c>
      <c r="B52" s="112" t="s">
        <v>2810</v>
      </c>
      <c r="C52" s="106">
        <v>5051</v>
      </c>
      <c r="D52" s="106" t="s">
        <v>827</v>
      </c>
      <c r="E52" s="184">
        <v>0.2505</v>
      </c>
      <c r="F52" s="4" t="str">
        <f t="shared" si="0"/>
        <v>No</v>
      </c>
      <c r="G52" s="63"/>
      <c r="H52" s="63"/>
      <c r="I52" s="63"/>
    </row>
    <row r="53" spans="1:9">
      <c r="A53" s="112" t="s">
        <v>2370</v>
      </c>
      <c r="B53" s="112" t="s">
        <v>2810</v>
      </c>
      <c r="C53" s="106">
        <v>3525</v>
      </c>
      <c r="D53" s="106" t="s">
        <v>817</v>
      </c>
      <c r="E53" s="184">
        <v>0.73450000000000004</v>
      </c>
      <c r="F53" s="4" t="str">
        <f t="shared" si="0"/>
        <v>Yes</v>
      </c>
      <c r="G53" s="63"/>
      <c r="H53" s="63"/>
      <c r="I53" s="63"/>
    </row>
    <row r="54" spans="1:9">
      <c r="A54" s="112" t="s">
        <v>2370</v>
      </c>
      <c r="B54" s="112" t="s">
        <v>2810</v>
      </c>
      <c r="C54" s="106">
        <v>4462</v>
      </c>
      <c r="D54" s="106" t="s">
        <v>824</v>
      </c>
      <c r="E54" s="184">
        <v>0.50239999999999996</v>
      </c>
      <c r="F54" s="4" t="str">
        <f t="shared" si="0"/>
        <v>Yes</v>
      </c>
      <c r="G54" s="63"/>
      <c r="H54" s="63"/>
      <c r="I54" s="63"/>
    </row>
    <row r="55" spans="1:9">
      <c r="A55" s="112" t="s">
        <v>2370</v>
      </c>
      <c r="B55" s="112" t="s">
        <v>2810</v>
      </c>
      <c r="C55" s="106">
        <v>3169</v>
      </c>
      <c r="D55" s="106" t="s">
        <v>816</v>
      </c>
      <c r="E55" s="184">
        <v>0.72440000000000004</v>
      </c>
      <c r="F55" s="4" t="str">
        <f t="shared" si="0"/>
        <v>Yes</v>
      </c>
      <c r="G55" s="63"/>
      <c r="H55" s="63"/>
      <c r="I55" s="63"/>
    </row>
    <row r="56" spans="1:9">
      <c r="A56" s="112" t="s">
        <v>2370</v>
      </c>
      <c r="B56" s="112" t="s">
        <v>2810</v>
      </c>
      <c r="C56" s="106">
        <v>3227</v>
      </c>
      <c r="D56" s="106" t="s">
        <v>244</v>
      </c>
      <c r="E56" s="184">
        <v>0.80330000000000001</v>
      </c>
      <c r="F56" s="4" t="str">
        <f t="shared" si="0"/>
        <v>Yes</v>
      </c>
      <c r="G56" s="63"/>
      <c r="H56" s="63"/>
      <c r="I56" s="63"/>
    </row>
    <row r="57" spans="1:9">
      <c r="A57" s="112" t="s">
        <v>2370</v>
      </c>
      <c r="B57" s="112" t="s">
        <v>2810</v>
      </c>
      <c r="C57" s="106">
        <v>4385</v>
      </c>
      <c r="D57" s="106" t="s">
        <v>822</v>
      </c>
      <c r="E57" s="184">
        <v>0.54300000000000004</v>
      </c>
      <c r="F57" s="4" t="str">
        <f t="shared" si="0"/>
        <v>Yes</v>
      </c>
      <c r="G57" s="63"/>
      <c r="H57" s="63"/>
      <c r="I57" s="63"/>
    </row>
    <row r="58" spans="1:9">
      <c r="A58" s="112" t="s">
        <v>2370</v>
      </c>
      <c r="B58" s="112" t="s">
        <v>2810</v>
      </c>
      <c r="C58" s="106">
        <v>1915</v>
      </c>
      <c r="D58" s="106" t="s">
        <v>689</v>
      </c>
      <c r="E58" s="184">
        <v>0.38190000000000002</v>
      </c>
      <c r="F58" s="4" t="str">
        <f t="shared" si="0"/>
        <v>No</v>
      </c>
      <c r="G58" s="63"/>
      <c r="H58" s="63"/>
      <c r="I58" s="63"/>
    </row>
    <row r="59" spans="1:9">
      <c r="A59" s="112" t="s">
        <v>2370</v>
      </c>
      <c r="B59" s="112" t="s">
        <v>2810</v>
      </c>
      <c r="C59" s="106">
        <v>2659</v>
      </c>
      <c r="D59" s="106" t="s">
        <v>812</v>
      </c>
      <c r="E59" s="184">
        <v>0.64870000000000005</v>
      </c>
      <c r="F59" s="4" t="str">
        <f t="shared" si="0"/>
        <v>Yes</v>
      </c>
      <c r="G59" s="63"/>
      <c r="H59" s="63"/>
      <c r="I59" s="63"/>
    </row>
    <row r="60" spans="1:9">
      <c r="A60" s="112" t="s">
        <v>2370</v>
      </c>
      <c r="B60" s="112" t="s">
        <v>2810</v>
      </c>
      <c r="C60" s="106">
        <v>2326</v>
      </c>
      <c r="D60" s="106" t="s">
        <v>40</v>
      </c>
      <c r="E60" s="184">
        <v>0.73509999999999998</v>
      </c>
      <c r="F60" s="4" t="str">
        <f t="shared" si="0"/>
        <v>Yes</v>
      </c>
      <c r="G60" s="63"/>
      <c r="H60" s="63"/>
      <c r="I60" s="63"/>
    </row>
    <row r="61" spans="1:9">
      <c r="A61" s="112" t="s">
        <v>2370</v>
      </c>
      <c r="B61" s="112" t="s">
        <v>2810</v>
      </c>
      <c r="C61" s="106">
        <v>2702</v>
      </c>
      <c r="D61" s="106" t="s">
        <v>813</v>
      </c>
      <c r="E61" s="184">
        <v>0.66359999999999997</v>
      </c>
      <c r="F61" s="4" t="str">
        <f t="shared" si="0"/>
        <v>Yes</v>
      </c>
      <c r="G61" s="63"/>
      <c r="H61" s="63"/>
      <c r="I61" s="63"/>
    </row>
    <row r="62" spans="1:9">
      <c r="A62" s="112" t="s">
        <v>2383</v>
      </c>
      <c r="B62" s="112" t="s">
        <v>2811</v>
      </c>
      <c r="C62" s="106">
        <v>2395</v>
      </c>
      <c r="D62" s="106" t="s">
        <v>1038</v>
      </c>
      <c r="E62" s="184">
        <v>7.6499999999999999E-2</v>
      </c>
      <c r="F62" s="4" t="str">
        <f t="shared" si="0"/>
        <v>No</v>
      </c>
      <c r="G62" s="63"/>
      <c r="H62" s="63"/>
      <c r="I62" s="63"/>
    </row>
    <row r="63" spans="1:9">
      <c r="A63" s="112" t="s">
        <v>2383</v>
      </c>
      <c r="B63" s="112" t="s">
        <v>2811</v>
      </c>
      <c r="C63" s="106">
        <v>1939</v>
      </c>
      <c r="D63" s="106" t="s">
        <v>1037</v>
      </c>
      <c r="E63" s="184">
        <v>1.9599999999999999E-2</v>
      </c>
      <c r="F63" s="4" t="str">
        <f t="shared" si="0"/>
        <v>No</v>
      </c>
      <c r="G63" s="63"/>
      <c r="H63" s="63"/>
      <c r="I63" s="63"/>
    </row>
    <row r="64" spans="1:9">
      <c r="A64" s="112" t="s">
        <v>2383</v>
      </c>
      <c r="B64" s="112" t="s">
        <v>2811</v>
      </c>
      <c r="C64" s="106">
        <v>3552</v>
      </c>
      <c r="D64" s="106" t="s">
        <v>1040</v>
      </c>
      <c r="E64" s="184">
        <v>4.5600000000000002E-2</v>
      </c>
      <c r="F64" s="4" t="str">
        <f t="shared" si="0"/>
        <v>No</v>
      </c>
      <c r="G64" s="63"/>
      <c r="H64" s="63"/>
      <c r="I64" s="63"/>
    </row>
    <row r="65" spans="1:9">
      <c r="A65" s="112" t="s">
        <v>2383</v>
      </c>
      <c r="B65" s="112" t="s">
        <v>2811</v>
      </c>
      <c r="C65" s="106">
        <v>3043</v>
      </c>
      <c r="D65" s="106" t="s">
        <v>1039</v>
      </c>
      <c r="E65" s="184">
        <v>2.75E-2</v>
      </c>
      <c r="F65" s="4" t="str">
        <f t="shared" si="0"/>
        <v>No</v>
      </c>
      <c r="G65" s="63"/>
      <c r="H65" s="63"/>
      <c r="I65" s="63"/>
    </row>
    <row r="66" spans="1:9">
      <c r="A66" s="112" t="s">
        <v>2383</v>
      </c>
      <c r="B66" s="112" t="s">
        <v>2811</v>
      </c>
      <c r="C66" s="106">
        <v>1935</v>
      </c>
      <c r="D66" s="106" t="s">
        <v>1036</v>
      </c>
      <c r="E66" s="184">
        <v>0.1283</v>
      </c>
      <c r="F66" s="4" t="str">
        <f t="shared" si="0"/>
        <v>No</v>
      </c>
      <c r="G66" s="63"/>
      <c r="H66" s="63"/>
      <c r="I66" s="63"/>
    </row>
    <row r="67" spans="1:9">
      <c r="A67" s="112" t="s">
        <v>2383</v>
      </c>
      <c r="B67" s="112" t="s">
        <v>2811</v>
      </c>
      <c r="C67" s="106">
        <v>1841</v>
      </c>
      <c r="D67" s="106" t="s">
        <v>1035</v>
      </c>
      <c r="E67" s="184">
        <v>0.12859999999999999</v>
      </c>
      <c r="F67" s="4" t="str">
        <f t="shared" si="0"/>
        <v>No</v>
      </c>
      <c r="G67" s="63"/>
      <c r="H67" s="63"/>
      <c r="I67" s="63"/>
    </row>
    <row r="68" spans="1:9">
      <c r="A68" s="112" t="s">
        <v>2383</v>
      </c>
      <c r="B68" s="112" t="s">
        <v>2811</v>
      </c>
      <c r="C68" s="106">
        <v>1699</v>
      </c>
      <c r="D68" s="106" t="s">
        <v>1034</v>
      </c>
      <c r="E68" s="184">
        <v>5.4199999999999998E-2</v>
      </c>
      <c r="F68" s="4" t="str">
        <f t="shared" ref="F68:F131" si="1">IF(E68&gt;=0.5,"Yes","No")</f>
        <v>No</v>
      </c>
      <c r="G68" s="63"/>
      <c r="H68" s="63"/>
      <c r="I68" s="63"/>
    </row>
    <row r="69" spans="1:9">
      <c r="A69" s="112" t="s">
        <v>2383</v>
      </c>
      <c r="B69" s="112" t="s">
        <v>2811</v>
      </c>
      <c r="C69" s="106">
        <v>4062</v>
      </c>
      <c r="D69" s="106" t="s">
        <v>1041</v>
      </c>
      <c r="E69" s="184">
        <v>8.3400000000000002E-2</v>
      </c>
      <c r="F69" s="4" t="str">
        <f t="shared" si="1"/>
        <v>No</v>
      </c>
      <c r="G69" s="63"/>
      <c r="H69" s="63"/>
      <c r="I69" s="63"/>
    </row>
    <row r="70" spans="1:9">
      <c r="A70" s="112" t="s">
        <v>2383</v>
      </c>
      <c r="B70" s="112" t="s">
        <v>2811</v>
      </c>
      <c r="C70" s="106">
        <v>4542</v>
      </c>
      <c r="D70" s="106" t="s">
        <v>1043</v>
      </c>
      <c r="E70" s="184">
        <v>6.1100000000000002E-2</v>
      </c>
      <c r="F70" s="4" t="str">
        <f t="shared" si="1"/>
        <v>No</v>
      </c>
      <c r="G70" s="63"/>
      <c r="H70" s="63"/>
      <c r="I70" s="63"/>
    </row>
    <row r="71" spans="1:9">
      <c r="A71" s="112" t="s">
        <v>2383</v>
      </c>
      <c r="B71" s="112" t="s">
        <v>2811</v>
      </c>
      <c r="C71" s="106">
        <v>4505</v>
      </c>
      <c r="D71" s="106" t="s">
        <v>1042</v>
      </c>
      <c r="E71" s="184">
        <v>7.8899999999999998E-2</v>
      </c>
      <c r="F71" s="4" t="str">
        <f t="shared" si="1"/>
        <v>No</v>
      </c>
      <c r="G71" s="63"/>
      <c r="H71" s="63"/>
      <c r="I71" s="63"/>
    </row>
    <row r="72" spans="1:9">
      <c r="A72" s="112" t="s">
        <v>2301</v>
      </c>
      <c r="B72" s="112" t="s">
        <v>2812</v>
      </c>
      <c r="C72" s="106">
        <v>2671</v>
      </c>
      <c r="D72" s="106" t="s">
        <v>269</v>
      </c>
      <c r="E72" s="184">
        <v>0.3261</v>
      </c>
      <c r="F72" s="4" t="str">
        <f t="shared" si="1"/>
        <v>No</v>
      </c>
      <c r="G72" s="63"/>
      <c r="H72" s="63"/>
      <c r="I72" s="63"/>
    </row>
    <row r="73" spans="1:9">
      <c r="A73" s="112" t="s">
        <v>2301</v>
      </c>
      <c r="B73" s="112" t="s">
        <v>2812</v>
      </c>
      <c r="C73" s="106">
        <v>2415</v>
      </c>
      <c r="D73" s="106" t="s">
        <v>268</v>
      </c>
      <c r="E73" s="184">
        <v>0.27550000000000002</v>
      </c>
      <c r="F73" s="4" t="str">
        <f t="shared" si="1"/>
        <v>No</v>
      </c>
      <c r="G73" s="63"/>
      <c r="H73" s="63"/>
      <c r="I73" s="63"/>
    </row>
    <row r="74" spans="1:9">
      <c r="A74" s="112" t="s">
        <v>2301</v>
      </c>
      <c r="B74" s="112" t="s">
        <v>2812</v>
      </c>
      <c r="C74" s="106">
        <v>1836</v>
      </c>
      <c r="D74" s="106" t="s">
        <v>266</v>
      </c>
      <c r="E74" s="184">
        <v>0.1925</v>
      </c>
      <c r="F74" s="4" t="str">
        <f t="shared" si="1"/>
        <v>No</v>
      </c>
      <c r="G74" s="63"/>
      <c r="H74" s="63"/>
      <c r="I74" s="63"/>
    </row>
    <row r="75" spans="1:9">
      <c r="A75" s="112" t="s">
        <v>2301</v>
      </c>
      <c r="B75" s="112" t="s">
        <v>2812</v>
      </c>
      <c r="C75" s="106">
        <v>4352</v>
      </c>
      <c r="D75" s="106" t="s">
        <v>276</v>
      </c>
      <c r="E75" s="184">
        <v>0.33689999999999998</v>
      </c>
      <c r="F75" s="4" t="str">
        <f t="shared" si="1"/>
        <v>No</v>
      </c>
      <c r="G75" s="63"/>
      <c r="H75" s="63"/>
      <c r="I75" s="63"/>
    </row>
    <row r="76" spans="1:9">
      <c r="A76" s="112" t="s">
        <v>2301</v>
      </c>
      <c r="B76" s="112" t="s">
        <v>2812</v>
      </c>
      <c r="C76" s="106">
        <v>5133</v>
      </c>
      <c r="D76" s="106" t="s">
        <v>282</v>
      </c>
      <c r="E76" s="184">
        <v>0.3362</v>
      </c>
      <c r="F76" s="4" t="str">
        <f t="shared" si="1"/>
        <v>No</v>
      </c>
      <c r="G76" s="63"/>
      <c r="H76" s="63"/>
      <c r="I76" s="63"/>
    </row>
    <row r="77" spans="1:9">
      <c r="A77" s="112" t="s">
        <v>2301</v>
      </c>
      <c r="B77" s="112" t="s">
        <v>2812</v>
      </c>
      <c r="C77" s="106">
        <v>5089</v>
      </c>
      <c r="D77" s="106" t="s">
        <v>278</v>
      </c>
      <c r="E77" s="184">
        <v>0.41420000000000001</v>
      </c>
      <c r="F77" s="4" t="str">
        <f t="shared" si="1"/>
        <v>No</v>
      </c>
      <c r="G77" s="63"/>
      <c r="H77" s="63"/>
      <c r="I77" s="63"/>
    </row>
    <row r="78" spans="1:9">
      <c r="A78" s="112" t="s">
        <v>2301</v>
      </c>
      <c r="B78" s="112" t="s">
        <v>2812</v>
      </c>
      <c r="C78" s="106">
        <v>5090</v>
      </c>
      <c r="D78" s="106" t="s">
        <v>279</v>
      </c>
      <c r="E78" s="184">
        <v>0.39500000000000002</v>
      </c>
      <c r="F78" s="4" t="str">
        <f t="shared" si="1"/>
        <v>No</v>
      </c>
      <c r="G78" s="63"/>
      <c r="H78" s="63"/>
      <c r="I78" s="63"/>
    </row>
    <row r="79" spans="1:9">
      <c r="A79" s="112" t="s">
        <v>2301</v>
      </c>
      <c r="B79" s="112" t="s">
        <v>2812</v>
      </c>
      <c r="C79" s="106">
        <v>5502</v>
      </c>
      <c r="D79" s="106" t="s">
        <v>3204</v>
      </c>
      <c r="E79" s="184">
        <v>0.45240000000000002</v>
      </c>
      <c r="F79" s="4" t="str">
        <f t="shared" si="1"/>
        <v>No</v>
      </c>
      <c r="G79" s="63"/>
      <c r="H79" s="63"/>
      <c r="I79" s="63"/>
    </row>
    <row r="80" spans="1:9">
      <c r="A80" s="112" t="s">
        <v>2301</v>
      </c>
      <c r="B80" s="112" t="s">
        <v>2812</v>
      </c>
      <c r="C80" s="106">
        <v>3018</v>
      </c>
      <c r="D80" s="106" t="s">
        <v>271</v>
      </c>
      <c r="E80" s="184">
        <v>0.38650000000000001</v>
      </c>
      <c r="F80" s="4" t="str">
        <f t="shared" si="1"/>
        <v>No</v>
      </c>
      <c r="G80" s="63"/>
      <c r="H80" s="63"/>
      <c r="I80" s="63"/>
    </row>
    <row r="81" spans="1:9">
      <c r="A81" s="112" t="s">
        <v>2301</v>
      </c>
      <c r="B81" s="112" t="s">
        <v>2812</v>
      </c>
      <c r="C81" s="106">
        <v>1875</v>
      </c>
      <c r="D81" s="106" t="s">
        <v>267</v>
      </c>
      <c r="E81" s="184">
        <v>0.2676</v>
      </c>
      <c r="F81" s="4" t="str">
        <f t="shared" si="1"/>
        <v>No</v>
      </c>
      <c r="G81" s="63"/>
      <c r="H81" s="63"/>
      <c r="I81" s="63"/>
    </row>
    <row r="82" spans="1:9">
      <c r="A82" s="112" t="s">
        <v>2301</v>
      </c>
      <c r="B82" s="112" t="s">
        <v>2812</v>
      </c>
      <c r="C82" s="106">
        <v>3545</v>
      </c>
      <c r="D82" s="106" t="s">
        <v>272</v>
      </c>
      <c r="E82" s="184">
        <v>0.3584</v>
      </c>
      <c r="F82" s="4" t="str">
        <f t="shared" si="1"/>
        <v>No</v>
      </c>
      <c r="G82" s="63"/>
      <c r="H82" s="63"/>
      <c r="I82" s="63"/>
    </row>
    <row r="83" spans="1:9">
      <c r="A83" s="112" t="s">
        <v>2301</v>
      </c>
      <c r="B83" s="112" t="s">
        <v>2812</v>
      </c>
      <c r="C83" s="106">
        <v>4144</v>
      </c>
      <c r="D83" s="106" t="s">
        <v>3160</v>
      </c>
      <c r="E83" s="114">
        <v>0.38429999999999997</v>
      </c>
      <c r="F83" s="4" t="str">
        <f t="shared" si="1"/>
        <v>No</v>
      </c>
      <c r="G83" s="63"/>
      <c r="H83" s="63"/>
      <c r="I83" s="63"/>
    </row>
    <row r="84" spans="1:9">
      <c r="A84" s="112" t="s">
        <v>2301</v>
      </c>
      <c r="B84" s="112" t="s">
        <v>2812</v>
      </c>
      <c r="C84" s="106">
        <v>5360</v>
      </c>
      <c r="D84" s="106" t="s">
        <v>283</v>
      </c>
      <c r="E84" s="184">
        <v>0.3856</v>
      </c>
      <c r="F84" s="4" t="str">
        <f t="shared" si="1"/>
        <v>No</v>
      </c>
      <c r="G84" s="63"/>
      <c r="H84" s="63"/>
      <c r="I84" s="63"/>
    </row>
    <row r="85" spans="1:9">
      <c r="A85" s="112" t="s">
        <v>2301</v>
      </c>
      <c r="B85" s="112" t="s">
        <v>2812</v>
      </c>
      <c r="C85" s="106">
        <v>3997</v>
      </c>
      <c r="D85" s="106" t="s">
        <v>274</v>
      </c>
      <c r="E85" s="184">
        <v>0.37890000000000001</v>
      </c>
      <c r="F85" s="4" t="str">
        <f t="shared" si="1"/>
        <v>No</v>
      </c>
      <c r="G85" s="63"/>
      <c r="H85" s="63"/>
      <c r="I85" s="63"/>
    </row>
    <row r="86" spans="1:9">
      <c r="A86" s="112" t="s">
        <v>2301</v>
      </c>
      <c r="B86" s="112" t="s">
        <v>2812</v>
      </c>
      <c r="C86" s="106">
        <v>3996</v>
      </c>
      <c r="D86" s="106" t="s">
        <v>273</v>
      </c>
      <c r="E86" s="184">
        <v>0.33539999999999998</v>
      </c>
      <c r="F86" s="4" t="str">
        <f t="shared" si="1"/>
        <v>No</v>
      </c>
      <c r="G86" s="63"/>
      <c r="H86" s="63"/>
      <c r="I86" s="63"/>
    </row>
    <row r="87" spans="1:9">
      <c r="A87" s="112" t="s">
        <v>2301</v>
      </c>
      <c r="B87" s="112" t="s">
        <v>2812</v>
      </c>
      <c r="C87" s="106">
        <v>4104</v>
      </c>
      <c r="D87" s="106" t="s">
        <v>275</v>
      </c>
      <c r="E87" s="184">
        <v>0.30149999999999999</v>
      </c>
      <c r="F87" s="4" t="str">
        <f t="shared" si="1"/>
        <v>No</v>
      </c>
      <c r="G87" s="63"/>
      <c r="H87" s="63"/>
      <c r="I87" s="63"/>
    </row>
    <row r="88" spans="1:9">
      <c r="A88" s="112" t="s">
        <v>2301</v>
      </c>
      <c r="B88" s="112" t="s">
        <v>2812</v>
      </c>
      <c r="C88" s="106">
        <v>4450</v>
      </c>
      <c r="D88" s="106" t="s">
        <v>277</v>
      </c>
      <c r="E88" s="184">
        <v>0.40010000000000001</v>
      </c>
      <c r="F88" s="4" t="str">
        <f t="shared" si="1"/>
        <v>No</v>
      </c>
      <c r="G88" s="63"/>
      <c r="H88" s="63"/>
      <c r="I88" s="63"/>
    </row>
    <row r="89" spans="1:9">
      <c r="A89" s="112" t="s">
        <v>2301</v>
      </c>
      <c r="B89" s="112" t="s">
        <v>2812</v>
      </c>
      <c r="C89" s="106">
        <v>5131</v>
      </c>
      <c r="D89" s="106" t="s">
        <v>280</v>
      </c>
      <c r="E89" s="184">
        <v>0.3014</v>
      </c>
      <c r="F89" s="4" t="str">
        <f t="shared" si="1"/>
        <v>No</v>
      </c>
      <c r="G89" s="63"/>
      <c r="H89" s="63"/>
      <c r="I89" s="63"/>
    </row>
    <row r="90" spans="1:9">
      <c r="A90" s="112" t="s">
        <v>2301</v>
      </c>
      <c r="B90" s="112" t="s">
        <v>2812</v>
      </c>
      <c r="C90" s="106">
        <v>5132</v>
      </c>
      <c r="D90" s="106" t="s">
        <v>281</v>
      </c>
      <c r="E90" s="184">
        <v>0.28079999999999999</v>
      </c>
      <c r="F90" s="4" t="str">
        <f t="shared" si="1"/>
        <v>No</v>
      </c>
      <c r="G90" s="63"/>
      <c r="H90" s="63"/>
      <c r="I90" s="63"/>
    </row>
    <row r="91" spans="1:9">
      <c r="A91" s="112" t="s">
        <v>2301</v>
      </c>
      <c r="B91" s="112" t="s">
        <v>2812</v>
      </c>
      <c r="C91" s="106">
        <v>2910</v>
      </c>
      <c r="D91" s="106" t="s">
        <v>270</v>
      </c>
      <c r="E91" s="184">
        <v>0.29809999999999998</v>
      </c>
      <c r="F91" s="4" t="str">
        <f t="shared" si="1"/>
        <v>No</v>
      </c>
      <c r="G91" s="63"/>
      <c r="H91" s="63"/>
      <c r="I91" s="63"/>
    </row>
    <row r="92" spans="1:9">
      <c r="A92" s="112" t="s">
        <v>2367</v>
      </c>
      <c r="B92" s="112" t="s">
        <v>2813</v>
      </c>
      <c r="C92" s="106">
        <v>3633</v>
      </c>
      <c r="D92" s="106" t="s">
        <v>786</v>
      </c>
      <c r="E92" s="184">
        <v>0.36499999999999999</v>
      </c>
      <c r="F92" s="4" t="str">
        <f t="shared" si="1"/>
        <v>No</v>
      </c>
      <c r="G92" s="63"/>
      <c r="H92" s="63"/>
      <c r="I92" s="63"/>
    </row>
    <row r="93" spans="1:9">
      <c r="A93" s="112" t="s">
        <v>2367</v>
      </c>
      <c r="B93" s="112" t="s">
        <v>2813</v>
      </c>
      <c r="C93" s="106">
        <v>5240</v>
      </c>
      <c r="D93" s="106" t="s">
        <v>791</v>
      </c>
      <c r="E93" s="184">
        <v>0.14419999999999999</v>
      </c>
      <c r="F93" s="4" t="str">
        <f t="shared" si="1"/>
        <v>No</v>
      </c>
      <c r="G93" s="63"/>
      <c r="H93" s="63"/>
      <c r="I93" s="63"/>
    </row>
    <row r="94" spans="1:9">
      <c r="A94" s="112" t="s">
        <v>2367</v>
      </c>
      <c r="B94" s="112" t="s">
        <v>2813</v>
      </c>
      <c r="C94" s="106">
        <v>2701</v>
      </c>
      <c r="D94" s="106" t="s">
        <v>767</v>
      </c>
      <c r="E94" s="184">
        <v>9.3200000000000005E-2</v>
      </c>
      <c r="F94" s="4" t="str">
        <f t="shared" si="1"/>
        <v>No</v>
      </c>
      <c r="G94" s="63"/>
      <c r="H94" s="63"/>
      <c r="I94" s="63"/>
    </row>
    <row r="95" spans="1:9">
      <c r="A95" s="112" t="s">
        <v>2367</v>
      </c>
      <c r="B95" s="112" t="s">
        <v>2813</v>
      </c>
      <c r="C95" s="106">
        <v>3705</v>
      </c>
      <c r="D95" s="106" t="s">
        <v>788</v>
      </c>
      <c r="E95" s="184">
        <v>7.9299999999999995E-2</v>
      </c>
      <c r="F95" s="4" t="str">
        <f t="shared" si="1"/>
        <v>No</v>
      </c>
      <c r="G95" s="63"/>
      <c r="H95" s="63"/>
      <c r="I95" s="63"/>
    </row>
    <row r="96" spans="1:9">
      <c r="A96" s="112" t="s">
        <v>2367</v>
      </c>
      <c r="B96" s="112" t="s">
        <v>2813</v>
      </c>
      <c r="C96" s="106">
        <v>5281</v>
      </c>
      <c r="D96" s="106" t="s">
        <v>792</v>
      </c>
      <c r="E96" s="184">
        <v>0.25459999999999999</v>
      </c>
      <c r="F96" s="4" t="str">
        <f t="shared" si="1"/>
        <v>No</v>
      </c>
      <c r="G96" s="63"/>
      <c r="H96" s="63"/>
      <c r="I96" s="63"/>
    </row>
    <row r="97" spans="1:9">
      <c r="A97" s="112" t="s">
        <v>2367</v>
      </c>
      <c r="B97" s="112" t="s">
        <v>2813</v>
      </c>
      <c r="C97" s="106">
        <v>3742</v>
      </c>
      <c r="D97" s="106" t="s">
        <v>789</v>
      </c>
      <c r="E97" s="184">
        <v>2.41E-2</v>
      </c>
      <c r="F97" s="4" t="str">
        <f t="shared" si="1"/>
        <v>No</v>
      </c>
      <c r="G97" s="63"/>
      <c r="H97" s="63"/>
      <c r="I97" s="63"/>
    </row>
    <row r="98" spans="1:9">
      <c r="A98" s="112" t="s">
        <v>2367</v>
      </c>
      <c r="B98" s="112" t="s">
        <v>2813</v>
      </c>
      <c r="C98" s="106">
        <v>3338</v>
      </c>
      <c r="D98" s="106" t="s">
        <v>59</v>
      </c>
      <c r="E98" s="184">
        <v>0.12139999999999999</v>
      </c>
      <c r="F98" s="4" t="str">
        <f t="shared" si="1"/>
        <v>No</v>
      </c>
      <c r="G98" s="63"/>
      <c r="H98" s="63"/>
      <c r="I98" s="63"/>
    </row>
    <row r="99" spans="1:9">
      <c r="A99" s="112" t="s">
        <v>2367</v>
      </c>
      <c r="B99" s="112" t="s">
        <v>2813</v>
      </c>
      <c r="C99" s="106">
        <v>2847</v>
      </c>
      <c r="D99" s="106" t="s">
        <v>769</v>
      </c>
      <c r="E99" s="184">
        <v>7.9399999999999998E-2</v>
      </c>
      <c r="F99" s="4" t="str">
        <f t="shared" si="1"/>
        <v>No</v>
      </c>
      <c r="G99" s="63"/>
      <c r="H99" s="63"/>
      <c r="I99" s="63"/>
    </row>
    <row r="100" spans="1:9">
      <c r="A100" s="112" t="s">
        <v>2367</v>
      </c>
      <c r="B100" s="112" t="s">
        <v>2813</v>
      </c>
      <c r="C100" s="106">
        <v>3036</v>
      </c>
      <c r="D100" s="106" t="s">
        <v>36</v>
      </c>
      <c r="E100" s="184">
        <v>0.1507</v>
      </c>
      <c r="F100" s="4" t="str">
        <f t="shared" si="1"/>
        <v>No</v>
      </c>
      <c r="G100" s="63"/>
      <c r="H100" s="63"/>
      <c r="I100" s="63"/>
    </row>
    <row r="101" spans="1:9">
      <c r="A101" s="112" t="s">
        <v>2367</v>
      </c>
      <c r="B101" s="112" t="s">
        <v>2813</v>
      </c>
      <c r="C101" s="106">
        <v>2846</v>
      </c>
      <c r="D101" s="106" t="s">
        <v>768</v>
      </c>
      <c r="E101" s="184">
        <v>0.15260000000000001</v>
      </c>
      <c r="F101" s="4" t="str">
        <f t="shared" si="1"/>
        <v>No</v>
      </c>
      <c r="G101" s="63"/>
      <c r="H101" s="63"/>
      <c r="I101" s="63"/>
    </row>
    <row r="102" spans="1:9">
      <c r="A102" s="112" t="s">
        <v>2367</v>
      </c>
      <c r="B102" s="112" t="s">
        <v>2813</v>
      </c>
      <c r="C102" s="106">
        <v>5325</v>
      </c>
      <c r="D102" s="106" t="s">
        <v>794</v>
      </c>
      <c r="E102" s="184">
        <v>3.1399999999999997E-2</v>
      </c>
      <c r="F102" s="4" t="str">
        <f t="shared" si="1"/>
        <v>No</v>
      </c>
      <c r="G102" s="63"/>
      <c r="H102" s="63"/>
      <c r="I102" s="63"/>
    </row>
    <row r="103" spans="1:9">
      <c r="A103" s="112" t="s">
        <v>2367</v>
      </c>
      <c r="B103" s="112" t="s">
        <v>2813</v>
      </c>
      <c r="C103" s="106">
        <v>3166</v>
      </c>
      <c r="D103" s="106" t="s">
        <v>771</v>
      </c>
      <c r="E103" s="184">
        <v>0.49580000000000002</v>
      </c>
      <c r="F103" s="4" t="str">
        <f t="shared" si="1"/>
        <v>No</v>
      </c>
      <c r="G103" s="63"/>
      <c r="H103" s="63"/>
      <c r="I103" s="63"/>
    </row>
    <row r="104" spans="1:9">
      <c r="A104" s="112" t="s">
        <v>2367</v>
      </c>
      <c r="B104" s="112" t="s">
        <v>2813</v>
      </c>
      <c r="C104" s="106">
        <v>3588</v>
      </c>
      <c r="D104" s="106" t="s">
        <v>784</v>
      </c>
      <c r="E104" s="184">
        <v>0.20119999999999999</v>
      </c>
      <c r="F104" s="4" t="str">
        <f t="shared" si="1"/>
        <v>No</v>
      </c>
      <c r="G104" s="63"/>
      <c r="H104" s="63"/>
      <c r="I104" s="63"/>
    </row>
    <row r="105" spans="1:9">
      <c r="A105" s="112" t="s">
        <v>2367</v>
      </c>
      <c r="B105" s="112" t="s">
        <v>2813</v>
      </c>
      <c r="C105" s="106">
        <v>3522</v>
      </c>
      <c r="D105" s="106" t="s">
        <v>783</v>
      </c>
      <c r="E105" s="184">
        <v>7.5499999999999998E-2</v>
      </c>
      <c r="F105" s="4" t="str">
        <f t="shared" si="1"/>
        <v>No</v>
      </c>
      <c r="G105" s="63"/>
      <c r="H105" s="63"/>
      <c r="I105" s="63"/>
    </row>
    <row r="106" spans="1:9">
      <c r="A106" s="112" t="s">
        <v>2367</v>
      </c>
      <c r="B106" s="112" t="s">
        <v>2813</v>
      </c>
      <c r="C106" s="106">
        <v>5308</v>
      </c>
      <c r="D106" s="106" t="s">
        <v>793</v>
      </c>
      <c r="E106" s="184">
        <v>4.0899999999999999E-2</v>
      </c>
      <c r="F106" s="4" t="str">
        <f t="shared" si="1"/>
        <v>No</v>
      </c>
      <c r="G106" s="63"/>
      <c r="H106" s="63"/>
      <c r="I106" s="63"/>
    </row>
    <row r="107" spans="1:9">
      <c r="A107" s="112" t="s">
        <v>2367</v>
      </c>
      <c r="B107" s="112" t="s">
        <v>2813</v>
      </c>
      <c r="C107" s="106">
        <v>3225</v>
      </c>
      <c r="D107" s="106" t="s">
        <v>775</v>
      </c>
      <c r="E107" s="184">
        <v>0.53769999999999996</v>
      </c>
      <c r="F107" s="4" t="str">
        <f t="shared" si="1"/>
        <v>Yes</v>
      </c>
      <c r="G107" s="63"/>
      <c r="H107" s="63"/>
      <c r="I107" s="63"/>
    </row>
    <row r="108" spans="1:9">
      <c r="A108" s="112" t="s">
        <v>2367</v>
      </c>
      <c r="B108" s="112" t="s">
        <v>2813</v>
      </c>
      <c r="C108" s="106">
        <v>3436</v>
      </c>
      <c r="D108" s="106" t="s">
        <v>780</v>
      </c>
      <c r="E108" s="184">
        <v>8.8999999999999999E-3</v>
      </c>
      <c r="F108" s="4" t="str">
        <f t="shared" si="1"/>
        <v>No</v>
      </c>
      <c r="G108" s="63"/>
      <c r="H108" s="63"/>
      <c r="I108" s="63"/>
    </row>
    <row r="109" spans="1:9">
      <c r="A109" s="112" t="s">
        <v>2367</v>
      </c>
      <c r="B109" s="112" t="s">
        <v>2813</v>
      </c>
      <c r="C109" s="106">
        <v>3437</v>
      </c>
      <c r="D109" s="106" t="s">
        <v>781</v>
      </c>
      <c r="E109" s="184">
        <v>0.19070000000000001</v>
      </c>
      <c r="F109" s="4" t="str">
        <f t="shared" si="1"/>
        <v>No</v>
      </c>
      <c r="G109" s="63"/>
      <c r="H109" s="63"/>
      <c r="I109" s="63"/>
    </row>
    <row r="110" spans="1:9">
      <c r="A110" s="112" t="s">
        <v>2367</v>
      </c>
      <c r="B110" s="112" t="s">
        <v>2813</v>
      </c>
      <c r="C110" s="106">
        <v>3486</v>
      </c>
      <c r="D110" s="106" t="s">
        <v>782</v>
      </c>
      <c r="E110" s="184">
        <v>9.7000000000000003E-2</v>
      </c>
      <c r="F110" s="4" t="str">
        <f t="shared" si="1"/>
        <v>No</v>
      </c>
      <c r="G110" s="63"/>
      <c r="H110" s="63"/>
      <c r="I110" s="63"/>
    </row>
    <row r="111" spans="1:9">
      <c r="A111" s="112" t="s">
        <v>2367</v>
      </c>
      <c r="B111" s="112" t="s">
        <v>2813</v>
      </c>
      <c r="C111" s="106">
        <v>3631</v>
      </c>
      <c r="D111" s="106" t="s">
        <v>785</v>
      </c>
      <c r="E111" s="184">
        <v>0.1804</v>
      </c>
      <c r="F111" s="4" t="str">
        <f t="shared" si="1"/>
        <v>No</v>
      </c>
      <c r="G111" s="63"/>
      <c r="H111" s="63"/>
      <c r="I111" s="63"/>
    </row>
    <row r="112" spans="1:9">
      <c r="A112" s="112" t="s">
        <v>2367</v>
      </c>
      <c r="B112" s="112" t="s">
        <v>2813</v>
      </c>
      <c r="C112" s="106">
        <v>3168</v>
      </c>
      <c r="D112" s="106" t="s">
        <v>773</v>
      </c>
      <c r="E112" s="184">
        <v>0.21959999999999999</v>
      </c>
      <c r="F112" s="4" t="str">
        <f t="shared" si="1"/>
        <v>No</v>
      </c>
      <c r="G112" s="63"/>
      <c r="H112" s="63"/>
      <c r="I112" s="63"/>
    </row>
    <row r="113" spans="1:9">
      <c r="A113" s="112" t="s">
        <v>2367</v>
      </c>
      <c r="B113" s="112" t="s">
        <v>2813</v>
      </c>
      <c r="C113" s="106">
        <v>3224</v>
      </c>
      <c r="D113" s="106" t="s">
        <v>774</v>
      </c>
      <c r="E113" s="184">
        <v>6.7699999999999996E-2</v>
      </c>
      <c r="F113" s="4" t="str">
        <f t="shared" si="1"/>
        <v>No</v>
      </c>
      <c r="G113" s="63"/>
      <c r="H113" s="63"/>
      <c r="I113" s="63"/>
    </row>
    <row r="114" spans="1:9">
      <c r="A114" s="112" t="s">
        <v>2367</v>
      </c>
      <c r="B114" s="112" t="s">
        <v>2813</v>
      </c>
      <c r="C114" s="106">
        <v>3282</v>
      </c>
      <c r="D114" s="106" t="s">
        <v>776</v>
      </c>
      <c r="E114" s="184">
        <v>0.31209999999999999</v>
      </c>
      <c r="F114" s="4" t="str">
        <f t="shared" si="1"/>
        <v>No</v>
      </c>
      <c r="G114" s="63"/>
      <c r="H114" s="63"/>
      <c r="I114" s="63"/>
    </row>
    <row r="115" spans="1:9">
      <c r="A115" s="112" t="s">
        <v>2367</v>
      </c>
      <c r="B115" s="112" t="s">
        <v>2813</v>
      </c>
      <c r="C115" s="106">
        <v>3339</v>
      </c>
      <c r="D115" s="106" t="s">
        <v>778</v>
      </c>
      <c r="E115" s="184">
        <v>0.43330000000000002</v>
      </c>
      <c r="F115" s="4" t="str">
        <f t="shared" si="1"/>
        <v>No</v>
      </c>
      <c r="G115" s="63"/>
      <c r="H115" s="63"/>
      <c r="I115" s="63"/>
    </row>
    <row r="116" spans="1:9">
      <c r="A116" s="112" t="s">
        <v>2367</v>
      </c>
      <c r="B116" s="112" t="s">
        <v>2813</v>
      </c>
      <c r="C116" s="106">
        <v>3789</v>
      </c>
      <c r="D116" s="106" t="s">
        <v>790</v>
      </c>
      <c r="E116" s="184">
        <v>4.6300000000000001E-2</v>
      </c>
      <c r="F116" s="4" t="str">
        <f t="shared" si="1"/>
        <v>No</v>
      </c>
      <c r="G116" s="63"/>
      <c r="H116" s="63"/>
      <c r="I116" s="63"/>
    </row>
    <row r="117" spans="1:9">
      <c r="A117" s="112" t="s">
        <v>2367</v>
      </c>
      <c r="B117" s="112" t="s">
        <v>2813</v>
      </c>
      <c r="C117" s="106">
        <v>3634</v>
      </c>
      <c r="D117" s="106" t="s">
        <v>787</v>
      </c>
      <c r="E117" s="184">
        <v>8.3400000000000002E-2</v>
      </c>
      <c r="F117" s="4" t="str">
        <f t="shared" si="1"/>
        <v>No</v>
      </c>
      <c r="G117" s="63"/>
      <c r="H117" s="63"/>
      <c r="I117" s="63"/>
    </row>
    <row r="118" spans="1:9">
      <c r="A118" s="112" t="s">
        <v>2367</v>
      </c>
      <c r="B118" s="112" t="s">
        <v>2813</v>
      </c>
      <c r="C118" s="106">
        <v>3100</v>
      </c>
      <c r="D118" s="106" t="s">
        <v>770</v>
      </c>
      <c r="E118" s="184">
        <v>0.41820000000000002</v>
      </c>
      <c r="F118" s="4" t="str">
        <f t="shared" si="1"/>
        <v>No</v>
      </c>
      <c r="G118" s="63"/>
      <c r="H118" s="63"/>
      <c r="I118" s="63"/>
    </row>
    <row r="119" spans="1:9">
      <c r="A119" s="112" t="s">
        <v>2367</v>
      </c>
      <c r="B119" s="112" t="s">
        <v>2813</v>
      </c>
      <c r="C119" s="106">
        <v>3435</v>
      </c>
      <c r="D119" s="106" t="s">
        <v>779</v>
      </c>
      <c r="E119" s="184">
        <v>0.1288</v>
      </c>
      <c r="F119" s="4" t="str">
        <f t="shared" si="1"/>
        <v>No</v>
      </c>
      <c r="G119" s="63"/>
      <c r="H119" s="63"/>
      <c r="I119" s="63"/>
    </row>
    <row r="120" spans="1:9">
      <c r="A120" s="112" t="s">
        <v>2367</v>
      </c>
      <c r="B120" s="112" t="s">
        <v>2813</v>
      </c>
      <c r="C120" s="106">
        <v>3283</v>
      </c>
      <c r="D120" s="106" t="s">
        <v>777</v>
      </c>
      <c r="E120" s="184">
        <v>9.8500000000000004E-2</v>
      </c>
      <c r="F120" s="4" t="str">
        <f t="shared" si="1"/>
        <v>No</v>
      </c>
      <c r="G120" s="63"/>
      <c r="H120" s="63"/>
      <c r="I120" s="63"/>
    </row>
    <row r="121" spans="1:9">
      <c r="A121" s="112" t="s">
        <v>2367</v>
      </c>
      <c r="B121" s="112" t="s">
        <v>2813</v>
      </c>
      <c r="C121" s="106">
        <v>5508</v>
      </c>
      <c r="D121" s="106" t="s">
        <v>3205</v>
      </c>
      <c r="E121" s="184">
        <v>0.1087</v>
      </c>
      <c r="F121" s="4" t="str">
        <f t="shared" si="1"/>
        <v>No</v>
      </c>
      <c r="G121" s="63"/>
      <c r="H121" s="63"/>
      <c r="I121" s="63"/>
    </row>
    <row r="122" spans="1:9">
      <c r="A122" s="112" t="s">
        <v>2367</v>
      </c>
      <c r="B122" s="112" t="s">
        <v>2813</v>
      </c>
      <c r="C122" s="106">
        <v>3167</v>
      </c>
      <c r="D122" s="106" t="s">
        <v>772</v>
      </c>
      <c r="E122" s="184">
        <v>0.1729</v>
      </c>
      <c r="F122" s="4" t="str">
        <f t="shared" si="1"/>
        <v>No</v>
      </c>
      <c r="G122" s="63"/>
      <c r="H122" s="63"/>
      <c r="I122" s="63"/>
    </row>
    <row r="123" spans="1:9">
      <c r="A123" s="112" t="s">
        <v>2543</v>
      </c>
      <c r="B123" s="112" t="s">
        <v>2814</v>
      </c>
      <c r="C123" s="106">
        <v>3200</v>
      </c>
      <c r="D123" s="106" t="s">
        <v>2086</v>
      </c>
      <c r="E123" s="184">
        <v>0.62839999999999996</v>
      </c>
      <c r="F123" s="4" t="str">
        <f t="shared" si="1"/>
        <v>Yes</v>
      </c>
      <c r="G123" s="63"/>
      <c r="H123" s="63"/>
      <c r="I123" s="63"/>
    </row>
    <row r="124" spans="1:9">
      <c r="A124" s="112" t="s">
        <v>2543</v>
      </c>
      <c r="B124" s="112" t="s">
        <v>2814</v>
      </c>
      <c r="C124" s="106">
        <v>5366</v>
      </c>
      <c r="D124" s="106" t="s">
        <v>2096</v>
      </c>
      <c r="E124" s="184">
        <v>9.1499999999999998E-2</v>
      </c>
      <c r="F124" s="4" t="str">
        <f t="shared" si="1"/>
        <v>No</v>
      </c>
      <c r="G124" s="63"/>
      <c r="H124" s="63"/>
      <c r="I124" s="63"/>
    </row>
    <row r="125" spans="1:9">
      <c r="A125" s="112" t="s">
        <v>2543</v>
      </c>
      <c r="B125" s="112" t="s">
        <v>2814</v>
      </c>
      <c r="C125" s="106">
        <v>2553</v>
      </c>
      <c r="D125" s="106" t="s">
        <v>2083</v>
      </c>
      <c r="E125" s="184">
        <v>0.30959999999999999</v>
      </c>
      <c r="F125" s="4" t="str">
        <f t="shared" si="1"/>
        <v>No</v>
      </c>
      <c r="G125" s="63"/>
      <c r="H125" s="63"/>
      <c r="I125" s="63"/>
    </row>
    <row r="126" spans="1:9">
      <c r="A126" s="112" t="s">
        <v>2543</v>
      </c>
      <c r="B126" s="112" t="s">
        <v>2814</v>
      </c>
      <c r="C126" s="106">
        <v>5340</v>
      </c>
      <c r="D126" s="106" t="s">
        <v>2095</v>
      </c>
      <c r="E126" s="184">
        <v>0.29799999999999999</v>
      </c>
      <c r="F126" s="4" t="str">
        <f t="shared" si="1"/>
        <v>No</v>
      </c>
      <c r="G126" s="63"/>
      <c r="H126" s="63"/>
      <c r="I126" s="63"/>
    </row>
    <row r="127" spans="1:9">
      <c r="A127" s="112" t="s">
        <v>2543</v>
      </c>
      <c r="B127" s="112" t="s">
        <v>2814</v>
      </c>
      <c r="C127" s="106">
        <v>2431</v>
      </c>
      <c r="D127" s="106" t="s">
        <v>2082</v>
      </c>
      <c r="E127" s="184">
        <v>0.57540000000000002</v>
      </c>
      <c r="F127" s="4" t="str">
        <f t="shared" si="1"/>
        <v>Yes</v>
      </c>
      <c r="G127" s="63"/>
      <c r="H127" s="63"/>
      <c r="I127" s="63"/>
    </row>
    <row r="128" spans="1:9">
      <c r="A128" s="112" t="s">
        <v>2543</v>
      </c>
      <c r="B128" s="112" t="s">
        <v>2814</v>
      </c>
      <c r="C128" s="106">
        <v>2817</v>
      </c>
      <c r="D128" s="106" t="s">
        <v>2084</v>
      </c>
      <c r="E128" s="184">
        <v>0.49719999999999998</v>
      </c>
      <c r="F128" s="4" t="str">
        <f t="shared" si="1"/>
        <v>No</v>
      </c>
      <c r="G128" s="63"/>
      <c r="H128" s="63"/>
      <c r="I128" s="63"/>
    </row>
    <row r="129" spans="1:9">
      <c r="A129" s="112" t="s">
        <v>2543</v>
      </c>
      <c r="B129" s="112" t="s">
        <v>2814</v>
      </c>
      <c r="C129" s="106">
        <v>2365</v>
      </c>
      <c r="D129" s="106" t="s">
        <v>126</v>
      </c>
      <c r="E129" s="184">
        <v>0.21079999999999999</v>
      </c>
      <c r="F129" s="4" t="str">
        <f t="shared" si="1"/>
        <v>No</v>
      </c>
      <c r="G129" s="63"/>
      <c r="H129" s="63"/>
      <c r="I129" s="63"/>
    </row>
    <row r="130" spans="1:9">
      <c r="A130" s="112" t="s">
        <v>2543</v>
      </c>
      <c r="B130" s="112" t="s">
        <v>2814</v>
      </c>
      <c r="C130" s="106">
        <v>5239</v>
      </c>
      <c r="D130" s="106" t="s">
        <v>2094</v>
      </c>
      <c r="E130" s="184">
        <v>0.62709999999999999</v>
      </c>
      <c r="F130" s="4" t="str">
        <f t="shared" si="1"/>
        <v>Yes</v>
      </c>
      <c r="G130" s="63"/>
      <c r="H130" s="63"/>
      <c r="I130" s="63"/>
    </row>
    <row r="131" spans="1:9">
      <c r="A131" s="112" t="s">
        <v>2543</v>
      </c>
      <c r="B131" s="112" t="s">
        <v>2814</v>
      </c>
      <c r="C131" s="106">
        <v>2066</v>
      </c>
      <c r="D131" s="106" t="s">
        <v>2076</v>
      </c>
      <c r="E131" s="184">
        <v>0.20549999999999999</v>
      </c>
      <c r="F131" s="4" t="str">
        <f t="shared" si="1"/>
        <v>No</v>
      </c>
      <c r="G131" s="63"/>
      <c r="H131" s="63"/>
      <c r="I131" s="63"/>
    </row>
    <row r="132" spans="1:9">
      <c r="A132" s="112" t="s">
        <v>2543</v>
      </c>
      <c r="B132" s="112" t="s">
        <v>2814</v>
      </c>
      <c r="C132" s="106">
        <v>2262</v>
      </c>
      <c r="D132" s="106" t="s">
        <v>2080</v>
      </c>
      <c r="E132" s="184">
        <v>0.2495</v>
      </c>
      <c r="F132" s="4" t="str">
        <f t="shared" ref="F132:F195" si="2">IF(E132&gt;=0.5,"Yes","No")</f>
        <v>No</v>
      </c>
      <c r="G132" s="63"/>
      <c r="H132" s="63"/>
      <c r="I132" s="63"/>
    </row>
    <row r="133" spans="1:9">
      <c r="A133" s="112" t="s">
        <v>2543</v>
      </c>
      <c r="B133" s="112" t="s">
        <v>2814</v>
      </c>
      <c r="C133" s="106">
        <v>3134</v>
      </c>
      <c r="D133" s="106" t="s">
        <v>2085</v>
      </c>
      <c r="E133" s="184">
        <v>0.2712</v>
      </c>
      <c r="F133" s="4" t="str">
        <f t="shared" si="2"/>
        <v>No</v>
      </c>
      <c r="G133" s="63"/>
      <c r="H133" s="63"/>
      <c r="I133" s="63"/>
    </row>
    <row r="134" spans="1:9">
      <c r="A134" s="112" t="s">
        <v>2543</v>
      </c>
      <c r="B134" s="112" t="s">
        <v>2814</v>
      </c>
      <c r="C134" s="106">
        <v>4442</v>
      </c>
      <c r="D134" s="106" t="s">
        <v>2090</v>
      </c>
      <c r="E134" s="184">
        <v>0.40479999999999999</v>
      </c>
      <c r="F134" s="4" t="str">
        <f t="shared" si="2"/>
        <v>No</v>
      </c>
      <c r="G134" s="63"/>
      <c r="H134" s="63"/>
      <c r="I134" s="63"/>
    </row>
    <row r="135" spans="1:9">
      <c r="A135" s="112" t="s">
        <v>2543</v>
      </c>
      <c r="B135" s="112" t="s">
        <v>2814</v>
      </c>
      <c r="C135" s="106">
        <v>2225</v>
      </c>
      <c r="D135" s="106" t="s">
        <v>2079</v>
      </c>
      <c r="E135" s="184">
        <v>0.25530000000000003</v>
      </c>
      <c r="F135" s="4" t="str">
        <f t="shared" si="2"/>
        <v>No</v>
      </c>
      <c r="G135" s="63"/>
      <c r="H135" s="63"/>
      <c r="I135" s="63"/>
    </row>
    <row r="136" spans="1:9">
      <c r="A136" s="112" t="s">
        <v>2543</v>
      </c>
      <c r="B136" s="112" t="s">
        <v>2814</v>
      </c>
      <c r="C136" s="106">
        <v>4571</v>
      </c>
      <c r="D136" s="106" t="s">
        <v>2092</v>
      </c>
      <c r="E136" s="184">
        <v>0.31490000000000001</v>
      </c>
      <c r="F136" s="4" t="str">
        <f t="shared" si="2"/>
        <v>No</v>
      </c>
      <c r="G136" s="63"/>
      <c r="H136" s="63"/>
      <c r="I136" s="63"/>
    </row>
    <row r="137" spans="1:9">
      <c r="A137" s="112" t="s">
        <v>2543</v>
      </c>
      <c r="B137" s="112" t="s">
        <v>2814</v>
      </c>
      <c r="C137" s="106">
        <v>1647</v>
      </c>
      <c r="D137" s="106" t="s">
        <v>2074</v>
      </c>
      <c r="E137" s="184">
        <v>0.59470000000000001</v>
      </c>
      <c r="F137" s="4" t="str">
        <f t="shared" si="2"/>
        <v>Yes</v>
      </c>
      <c r="G137" s="63"/>
      <c r="H137" s="63"/>
      <c r="I137" s="63"/>
    </row>
    <row r="138" spans="1:9">
      <c r="A138" s="112" t="s">
        <v>2543</v>
      </c>
      <c r="B138" s="112" t="s">
        <v>2814</v>
      </c>
      <c r="C138" s="106">
        <v>3202</v>
      </c>
      <c r="D138" s="106" t="s">
        <v>2088</v>
      </c>
      <c r="E138" s="184">
        <v>0.31069999999999998</v>
      </c>
      <c r="F138" s="4" t="str">
        <f t="shared" si="2"/>
        <v>No</v>
      </c>
      <c r="G138" s="63"/>
      <c r="H138" s="63"/>
      <c r="I138" s="63"/>
    </row>
    <row r="139" spans="1:9">
      <c r="A139" s="112" t="s">
        <v>2543</v>
      </c>
      <c r="B139" s="112" t="s">
        <v>2814</v>
      </c>
      <c r="C139" s="106">
        <v>2067</v>
      </c>
      <c r="D139" s="106" t="s">
        <v>144</v>
      </c>
      <c r="E139" s="184">
        <v>0.44769999999999999</v>
      </c>
      <c r="F139" s="4" t="str">
        <f t="shared" si="2"/>
        <v>No</v>
      </c>
      <c r="G139" s="63"/>
      <c r="H139" s="63"/>
      <c r="I139" s="63"/>
    </row>
    <row r="140" spans="1:9">
      <c r="A140" s="112" t="s">
        <v>2543</v>
      </c>
      <c r="B140" s="112" t="s">
        <v>2814</v>
      </c>
      <c r="C140" s="106">
        <v>3576</v>
      </c>
      <c r="D140" s="106" t="s">
        <v>2089</v>
      </c>
      <c r="E140" s="184">
        <v>0.21260000000000001</v>
      </c>
      <c r="F140" s="4" t="str">
        <f t="shared" si="2"/>
        <v>No</v>
      </c>
      <c r="G140" s="63"/>
      <c r="H140" s="63"/>
      <c r="I140" s="63"/>
    </row>
    <row r="141" spans="1:9">
      <c r="A141" s="112" t="s">
        <v>2543</v>
      </c>
      <c r="B141" s="112" t="s">
        <v>2814</v>
      </c>
      <c r="C141" s="106">
        <v>3201</v>
      </c>
      <c r="D141" s="106" t="s">
        <v>2087</v>
      </c>
      <c r="E141" s="184">
        <v>0.5786</v>
      </c>
      <c r="F141" s="4" t="str">
        <f t="shared" si="2"/>
        <v>Yes</v>
      </c>
      <c r="G141" s="63"/>
      <c r="H141" s="63"/>
      <c r="I141" s="63"/>
    </row>
    <row r="142" spans="1:9">
      <c r="A142" s="112" t="s">
        <v>2543</v>
      </c>
      <c r="B142" s="112" t="s">
        <v>2814</v>
      </c>
      <c r="C142" s="106">
        <v>2175</v>
      </c>
      <c r="D142" s="106" t="s">
        <v>2078</v>
      </c>
      <c r="E142" s="184">
        <v>0.17269999999999999</v>
      </c>
      <c r="F142" s="4" t="str">
        <f t="shared" si="2"/>
        <v>No</v>
      </c>
      <c r="G142" s="63"/>
      <c r="H142" s="63"/>
      <c r="I142" s="63"/>
    </row>
    <row r="143" spans="1:9">
      <c r="A143" s="112" t="s">
        <v>2543</v>
      </c>
      <c r="B143" s="112" t="s">
        <v>2814</v>
      </c>
      <c r="C143" s="106">
        <v>4515</v>
      </c>
      <c r="D143" s="106" t="s">
        <v>2091</v>
      </c>
      <c r="E143" s="184">
        <v>0.35349999999999998</v>
      </c>
      <c r="F143" s="4" t="str">
        <f t="shared" si="2"/>
        <v>No</v>
      </c>
      <c r="G143" s="63"/>
      <c r="H143" s="63"/>
      <c r="I143" s="63"/>
    </row>
    <row r="144" spans="1:9">
      <c r="A144" s="112" t="s">
        <v>2543</v>
      </c>
      <c r="B144" s="112" t="s">
        <v>2814</v>
      </c>
      <c r="C144" s="106">
        <v>2387</v>
      </c>
      <c r="D144" s="106" t="s">
        <v>2081</v>
      </c>
      <c r="E144" s="184">
        <v>0.36770000000000003</v>
      </c>
      <c r="F144" s="4" t="str">
        <f t="shared" si="2"/>
        <v>No</v>
      </c>
      <c r="G144" s="63"/>
      <c r="H144" s="63"/>
      <c r="I144" s="63"/>
    </row>
    <row r="145" spans="1:9">
      <c r="A145" s="112" t="s">
        <v>2543</v>
      </c>
      <c r="B145" s="112" t="s">
        <v>2814</v>
      </c>
      <c r="C145" s="106">
        <v>1799</v>
      </c>
      <c r="D145" s="106" t="s">
        <v>2075</v>
      </c>
      <c r="E145" s="184">
        <v>0</v>
      </c>
      <c r="F145" s="4" t="str">
        <f t="shared" si="2"/>
        <v>No</v>
      </c>
      <c r="G145" s="63"/>
      <c r="H145" s="63"/>
      <c r="I145" s="63"/>
    </row>
    <row r="146" spans="1:9">
      <c r="A146" s="112" t="s">
        <v>2543</v>
      </c>
      <c r="B146" s="112" t="s">
        <v>2814</v>
      </c>
      <c r="C146" s="106">
        <v>5125</v>
      </c>
      <c r="D146" s="106" t="s">
        <v>2093</v>
      </c>
      <c r="E146" s="184">
        <v>0.18840000000000001</v>
      </c>
      <c r="F146" s="4" t="str">
        <f t="shared" si="2"/>
        <v>No</v>
      </c>
      <c r="G146" s="63"/>
      <c r="H146" s="63"/>
      <c r="I146" s="63"/>
    </row>
    <row r="147" spans="1:9">
      <c r="A147" s="112" t="s">
        <v>2543</v>
      </c>
      <c r="B147" s="112" t="s">
        <v>2814</v>
      </c>
      <c r="C147" s="106">
        <v>2075</v>
      </c>
      <c r="D147" s="106" t="s">
        <v>2077</v>
      </c>
      <c r="E147" s="184">
        <v>0.22170000000000001</v>
      </c>
      <c r="F147" s="4" t="str">
        <f t="shared" si="2"/>
        <v>No</v>
      </c>
      <c r="G147" s="63"/>
      <c r="H147" s="63"/>
      <c r="I147" s="63"/>
    </row>
    <row r="148" spans="1:9">
      <c r="A148" s="112" t="s">
        <v>2269</v>
      </c>
      <c r="B148" s="112" t="s">
        <v>2815</v>
      </c>
      <c r="C148" s="106">
        <v>3142</v>
      </c>
      <c r="D148" s="106" t="s">
        <v>3</v>
      </c>
      <c r="E148" s="184">
        <v>0.12509999999999999</v>
      </c>
      <c r="F148" s="4" t="str">
        <f t="shared" si="2"/>
        <v>No</v>
      </c>
      <c r="G148" s="63"/>
      <c r="H148" s="63"/>
      <c r="I148" s="63"/>
    </row>
    <row r="149" spans="1:9">
      <c r="A149" s="112" t="s">
        <v>2460</v>
      </c>
      <c r="B149" s="112" t="s">
        <v>2816</v>
      </c>
      <c r="C149" s="106">
        <v>5372</v>
      </c>
      <c r="D149" s="106" t="s">
        <v>1505</v>
      </c>
      <c r="E149" s="184">
        <v>0.4178</v>
      </c>
      <c r="F149" s="4" t="str">
        <f t="shared" si="2"/>
        <v>No</v>
      </c>
      <c r="G149" s="63"/>
      <c r="H149" s="63"/>
      <c r="I149" s="63"/>
    </row>
    <row r="150" spans="1:9">
      <c r="A150" s="112" t="s">
        <v>2460</v>
      </c>
      <c r="B150" s="112" t="s">
        <v>2816</v>
      </c>
      <c r="C150" s="106">
        <v>5471</v>
      </c>
      <c r="D150" s="106" t="s">
        <v>2738</v>
      </c>
      <c r="E150" s="184">
        <v>0.25490000000000002</v>
      </c>
      <c r="F150" s="4" t="str">
        <f t="shared" si="2"/>
        <v>No</v>
      </c>
      <c r="G150" s="63"/>
      <c r="H150" s="63"/>
      <c r="I150" s="63"/>
    </row>
    <row r="151" spans="1:9">
      <c r="A151" s="112" t="s">
        <v>2460</v>
      </c>
      <c r="B151" s="112" t="s">
        <v>2816</v>
      </c>
      <c r="C151" s="106">
        <v>2807</v>
      </c>
      <c r="D151" s="106" t="s">
        <v>1486</v>
      </c>
      <c r="E151" s="184">
        <v>0.45390000000000003</v>
      </c>
      <c r="F151" s="4" t="str">
        <f t="shared" si="2"/>
        <v>No</v>
      </c>
      <c r="G151" s="63"/>
      <c r="H151" s="63"/>
      <c r="I151" s="63"/>
    </row>
    <row r="152" spans="1:9">
      <c r="A152" s="112" t="s">
        <v>2460</v>
      </c>
      <c r="B152" s="112" t="s">
        <v>2816</v>
      </c>
      <c r="C152" s="106">
        <v>3250</v>
      </c>
      <c r="D152" s="106" t="s">
        <v>1488</v>
      </c>
      <c r="E152" s="184">
        <v>0.60840000000000005</v>
      </c>
      <c r="F152" s="4" t="str">
        <f t="shared" si="2"/>
        <v>Yes</v>
      </c>
      <c r="G152" s="63"/>
      <c r="H152" s="63"/>
      <c r="I152" s="63"/>
    </row>
    <row r="153" spans="1:9">
      <c r="A153" s="112" t="s">
        <v>2460</v>
      </c>
      <c r="B153" s="112" t="s">
        <v>2816</v>
      </c>
      <c r="C153" s="106">
        <v>5633</v>
      </c>
      <c r="D153" s="106" t="s">
        <v>3206</v>
      </c>
      <c r="E153" s="114">
        <v>0.505</v>
      </c>
      <c r="F153" s="4" t="str">
        <f t="shared" si="2"/>
        <v>Yes</v>
      </c>
      <c r="G153" s="63"/>
      <c r="H153" s="63"/>
      <c r="I153" s="63"/>
    </row>
    <row r="154" spans="1:9">
      <c r="A154" s="112" t="s">
        <v>2460</v>
      </c>
      <c r="B154" s="112" t="s">
        <v>2816</v>
      </c>
      <c r="C154" s="106">
        <v>4296</v>
      </c>
      <c r="D154" s="106" t="s">
        <v>1496</v>
      </c>
      <c r="E154" s="184">
        <v>0.57879999999999998</v>
      </c>
      <c r="F154" s="4" t="str">
        <f t="shared" si="2"/>
        <v>Yes</v>
      </c>
      <c r="G154" s="63"/>
      <c r="H154" s="63"/>
      <c r="I154" s="63"/>
    </row>
    <row r="155" spans="1:9">
      <c r="A155" s="112" t="s">
        <v>2460</v>
      </c>
      <c r="B155" s="112" t="s">
        <v>2816</v>
      </c>
      <c r="C155" s="106">
        <v>4186</v>
      </c>
      <c r="D155" s="106" t="s">
        <v>1494</v>
      </c>
      <c r="E155" s="184">
        <v>0.59930000000000005</v>
      </c>
      <c r="F155" s="4" t="str">
        <f t="shared" si="2"/>
        <v>Yes</v>
      </c>
      <c r="G155" s="63"/>
      <c r="H155" s="63"/>
      <c r="I155" s="63"/>
    </row>
    <row r="156" spans="1:9">
      <c r="A156" s="112" t="s">
        <v>2460</v>
      </c>
      <c r="B156" s="112" t="s">
        <v>2816</v>
      </c>
      <c r="C156" s="106">
        <v>4331</v>
      </c>
      <c r="D156" s="106" t="s">
        <v>1498</v>
      </c>
      <c r="E156" s="184">
        <v>0.55130000000000001</v>
      </c>
      <c r="F156" s="4" t="str">
        <f t="shared" si="2"/>
        <v>Yes</v>
      </c>
      <c r="G156" s="63"/>
      <c r="H156" s="63"/>
      <c r="I156" s="63"/>
    </row>
    <row r="157" spans="1:9">
      <c r="A157" s="112" t="s">
        <v>2460</v>
      </c>
      <c r="B157" s="112" t="s">
        <v>2816</v>
      </c>
      <c r="C157" s="106">
        <v>1510</v>
      </c>
      <c r="D157" s="106" t="s">
        <v>1481</v>
      </c>
      <c r="E157" s="184">
        <v>0.64180000000000004</v>
      </c>
      <c r="F157" s="4" t="str">
        <f t="shared" si="2"/>
        <v>Yes</v>
      </c>
      <c r="G157" s="63"/>
      <c r="H157" s="63"/>
      <c r="I157" s="63"/>
    </row>
    <row r="158" spans="1:9">
      <c r="A158" s="112" t="s">
        <v>2460</v>
      </c>
      <c r="B158" s="112" t="s">
        <v>2816</v>
      </c>
      <c r="C158" s="106">
        <v>3649</v>
      </c>
      <c r="D158" s="106" t="s">
        <v>1489</v>
      </c>
      <c r="E158" s="184">
        <v>0.67579999999999996</v>
      </c>
      <c r="F158" s="4" t="str">
        <f t="shared" si="2"/>
        <v>Yes</v>
      </c>
      <c r="G158" s="63"/>
      <c r="H158" s="63"/>
      <c r="I158" s="63"/>
    </row>
    <row r="159" spans="1:9">
      <c r="A159" s="112" t="s">
        <v>2460</v>
      </c>
      <c r="B159" s="112" t="s">
        <v>2816</v>
      </c>
      <c r="C159" s="106">
        <v>2576</v>
      </c>
      <c r="D159" s="106" t="s">
        <v>1484</v>
      </c>
      <c r="E159" s="184">
        <v>0.47599999999999998</v>
      </c>
      <c r="F159" s="4" t="str">
        <f t="shared" si="2"/>
        <v>No</v>
      </c>
      <c r="G159" s="63"/>
      <c r="H159" s="63"/>
      <c r="I159" s="63"/>
    </row>
    <row r="160" spans="1:9">
      <c r="A160" s="112" t="s">
        <v>2460</v>
      </c>
      <c r="B160" s="112" t="s">
        <v>2816</v>
      </c>
      <c r="C160" s="106">
        <v>4578</v>
      </c>
      <c r="D160" s="106" t="s">
        <v>1501</v>
      </c>
      <c r="E160" s="184">
        <v>0.47670000000000001</v>
      </c>
      <c r="F160" s="4" t="str">
        <f t="shared" si="2"/>
        <v>No</v>
      </c>
      <c r="G160" s="63"/>
      <c r="H160" s="63"/>
      <c r="I160" s="63"/>
    </row>
    <row r="161" spans="1:9">
      <c r="A161" s="112" t="s">
        <v>2460</v>
      </c>
      <c r="B161" s="112" t="s">
        <v>2816</v>
      </c>
      <c r="C161" s="106">
        <v>2877</v>
      </c>
      <c r="D161" s="106" t="s">
        <v>1487</v>
      </c>
      <c r="E161" s="184">
        <v>0.30680000000000002</v>
      </c>
      <c r="F161" s="4" t="str">
        <f t="shared" si="2"/>
        <v>No</v>
      </c>
      <c r="G161" s="63"/>
      <c r="H161" s="63"/>
      <c r="I161" s="63"/>
    </row>
    <row r="162" spans="1:9">
      <c r="A162" s="112" t="s">
        <v>2460</v>
      </c>
      <c r="B162" s="112" t="s">
        <v>2816</v>
      </c>
      <c r="C162" s="106">
        <v>4099</v>
      </c>
      <c r="D162" s="106" t="s">
        <v>1455</v>
      </c>
      <c r="E162" s="184">
        <v>0.59709999999999996</v>
      </c>
      <c r="F162" s="4" t="str">
        <f t="shared" si="2"/>
        <v>Yes</v>
      </c>
      <c r="G162" s="63"/>
      <c r="H162" s="63"/>
      <c r="I162" s="63"/>
    </row>
    <row r="163" spans="1:9">
      <c r="A163" s="112" t="s">
        <v>2460</v>
      </c>
      <c r="B163" s="112" t="s">
        <v>2816</v>
      </c>
      <c r="C163" s="106">
        <v>5159</v>
      </c>
      <c r="D163" s="106" t="s">
        <v>1503</v>
      </c>
      <c r="E163" s="184">
        <v>0.47639999999999999</v>
      </c>
      <c r="F163" s="4" t="str">
        <f t="shared" si="2"/>
        <v>No</v>
      </c>
      <c r="G163" s="63"/>
      <c r="H163" s="63"/>
      <c r="I163" s="63"/>
    </row>
    <row r="164" spans="1:9">
      <c r="A164" s="112" t="s">
        <v>2460</v>
      </c>
      <c r="B164" s="112" t="s">
        <v>2816</v>
      </c>
      <c r="C164" s="106">
        <v>4407</v>
      </c>
      <c r="D164" s="106" t="s">
        <v>245</v>
      </c>
      <c r="E164" s="184">
        <v>0.41749999999999998</v>
      </c>
      <c r="F164" s="4" t="str">
        <f t="shared" si="2"/>
        <v>No</v>
      </c>
      <c r="G164" s="63"/>
      <c r="H164" s="63"/>
      <c r="I164" s="63"/>
    </row>
    <row r="165" spans="1:9">
      <c r="A165" s="112" t="s">
        <v>2460</v>
      </c>
      <c r="B165" s="112" t="s">
        <v>2816</v>
      </c>
      <c r="C165" s="106">
        <v>4297</v>
      </c>
      <c r="D165" s="106" t="s">
        <v>1497</v>
      </c>
      <c r="E165" s="184">
        <v>0.34429999999999999</v>
      </c>
      <c r="F165" s="4" t="str">
        <f t="shared" si="2"/>
        <v>No</v>
      </c>
      <c r="G165" s="63"/>
      <c r="H165" s="63"/>
      <c r="I165" s="63"/>
    </row>
    <row r="166" spans="1:9">
      <c r="A166" s="112" t="s">
        <v>2460</v>
      </c>
      <c r="B166" s="112" t="s">
        <v>2816</v>
      </c>
      <c r="C166" s="106">
        <v>5033</v>
      </c>
      <c r="D166" s="106" t="s">
        <v>1502</v>
      </c>
      <c r="E166" s="184">
        <v>0.37790000000000001</v>
      </c>
      <c r="F166" s="4" t="str">
        <f t="shared" si="2"/>
        <v>No</v>
      </c>
      <c r="G166" s="63"/>
      <c r="H166" s="63"/>
      <c r="I166" s="63"/>
    </row>
    <row r="167" spans="1:9">
      <c r="A167" s="112" t="s">
        <v>2460</v>
      </c>
      <c r="B167" s="112" t="s">
        <v>2816</v>
      </c>
      <c r="C167" s="106">
        <v>2748</v>
      </c>
      <c r="D167" s="106" t="s">
        <v>1485</v>
      </c>
      <c r="E167" s="184">
        <v>0.37690000000000001</v>
      </c>
      <c r="F167" s="4" t="str">
        <f t="shared" si="2"/>
        <v>No</v>
      </c>
      <c r="G167" s="63"/>
      <c r="H167" s="63"/>
      <c r="I167" s="63"/>
    </row>
    <row r="168" spans="1:9">
      <c r="A168" s="112" t="s">
        <v>2460</v>
      </c>
      <c r="B168" s="112" t="s">
        <v>2816</v>
      </c>
      <c r="C168" s="106">
        <v>5206</v>
      </c>
      <c r="D168" s="106" t="s">
        <v>261</v>
      </c>
      <c r="E168" s="184">
        <v>0.50170000000000003</v>
      </c>
      <c r="F168" s="4" t="str">
        <f t="shared" si="2"/>
        <v>Yes</v>
      </c>
      <c r="G168" s="63"/>
      <c r="H168" s="63"/>
      <c r="I168" s="63"/>
    </row>
    <row r="169" spans="1:9">
      <c r="A169" s="112" t="s">
        <v>2460</v>
      </c>
      <c r="B169" s="112" t="s">
        <v>2816</v>
      </c>
      <c r="C169" s="106">
        <v>4102</v>
      </c>
      <c r="D169" s="106" t="s">
        <v>1491</v>
      </c>
      <c r="E169" s="184">
        <v>0.50270000000000004</v>
      </c>
      <c r="F169" s="4" t="str">
        <f t="shared" si="2"/>
        <v>Yes</v>
      </c>
      <c r="G169" s="63"/>
      <c r="H169" s="63"/>
      <c r="I169" s="63"/>
    </row>
    <row r="170" spans="1:9">
      <c r="A170" s="112" t="s">
        <v>2460</v>
      </c>
      <c r="B170" s="112" t="s">
        <v>2816</v>
      </c>
      <c r="C170" s="106">
        <v>5160</v>
      </c>
      <c r="D170" s="106" t="s">
        <v>1504</v>
      </c>
      <c r="E170" s="184">
        <v>0.33710000000000001</v>
      </c>
      <c r="F170" s="4" t="str">
        <f t="shared" si="2"/>
        <v>No</v>
      </c>
      <c r="G170" s="63"/>
      <c r="H170" s="63"/>
      <c r="I170" s="63"/>
    </row>
    <row r="171" spans="1:9">
      <c r="A171" s="112" t="s">
        <v>2460</v>
      </c>
      <c r="B171" s="112" t="s">
        <v>2816</v>
      </c>
      <c r="C171" s="106">
        <v>4538</v>
      </c>
      <c r="D171" s="106" t="s">
        <v>1500</v>
      </c>
      <c r="E171" s="184">
        <v>0.48070000000000002</v>
      </c>
      <c r="F171" s="4" t="str">
        <f t="shared" si="2"/>
        <v>No</v>
      </c>
      <c r="G171" s="63"/>
      <c r="H171" s="63"/>
      <c r="I171" s="63"/>
    </row>
    <row r="172" spans="1:9">
      <c r="A172" s="112" t="s">
        <v>2460</v>
      </c>
      <c r="B172" s="112" t="s">
        <v>2816</v>
      </c>
      <c r="C172" s="106">
        <v>5961</v>
      </c>
      <c r="D172" s="106" t="s">
        <v>1506</v>
      </c>
      <c r="E172" s="184">
        <v>3.3099999999999997E-2</v>
      </c>
      <c r="F172" s="4" t="str">
        <f t="shared" si="2"/>
        <v>No</v>
      </c>
      <c r="G172" s="63"/>
      <c r="H172" s="63"/>
      <c r="I172" s="63"/>
    </row>
    <row r="173" spans="1:9">
      <c r="A173" s="112" t="s">
        <v>2460</v>
      </c>
      <c r="B173" s="112" t="s">
        <v>2816</v>
      </c>
      <c r="C173" s="106">
        <v>4381</v>
      </c>
      <c r="D173" s="106" t="s">
        <v>1499</v>
      </c>
      <c r="E173" s="184">
        <v>0.43590000000000001</v>
      </c>
      <c r="F173" s="4" t="str">
        <f t="shared" si="2"/>
        <v>No</v>
      </c>
      <c r="G173" s="63"/>
      <c r="H173" s="63"/>
      <c r="I173" s="63"/>
    </row>
    <row r="174" spans="1:9">
      <c r="A174" s="112" t="s">
        <v>2460</v>
      </c>
      <c r="B174" s="112" t="s">
        <v>2816</v>
      </c>
      <c r="C174" s="106">
        <v>4227</v>
      </c>
      <c r="D174" s="106" t="s">
        <v>1495</v>
      </c>
      <c r="E174" s="184">
        <v>0.54269999999999996</v>
      </c>
      <c r="F174" s="4" t="str">
        <f t="shared" si="2"/>
        <v>Yes</v>
      </c>
      <c r="G174" s="63"/>
      <c r="H174" s="63"/>
      <c r="I174" s="63"/>
    </row>
    <row r="175" spans="1:9">
      <c r="A175" s="112" t="s">
        <v>2460</v>
      </c>
      <c r="B175" s="112" t="s">
        <v>2816</v>
      </c>
      <c r="C175" s="106">
        <v>2543</v>
      </c>
      <c r="D175" s="106" t="s">
        <v>1483</v>
      </c>
      <c r="E175" s="184">
        <v>0.56930000000000003</v>
      </c>
      <c r="F175" s="4" t="str">
        <f t="shared" si="2"/>
        <v>Yes</v>
      </c>
      <c r="G175" s="63"/>
      <c r="H175" s="63"/>
      <c r="I175" s="63"/>
    </row>
    <row r="176" spans="1:9">
      <c r="A176" s="112" t="s">
        <v>2460</v>
      </c>
      <c r="B176" s="112" t="s">
        <v>2816</v>
      </c>
      <c r="C176" s="106">
        <v>4103</v>
      </c>
      <c r="D176" s="106" t="s">
        <v>1492</v>
      </c>
      <c r="E176" s="184">
        <v>0.59930000000000005</v>
      </c>
      <c r="F176" s="4" t="str">
        <f t="shared" si="2"/>
        <v>Yes</v>
      </c>
      <c r="G176" s="63"/>
      <c r="H176" s="63"/>
      <c r="I176" s="63"/>
    </row>
    <row r="177" spans="1:9">
      <c r="A177" s="112" t="s">
        <v>2460</v>
      </c>
      <c r="B177" s="112" t="s">
        <v>2816</v>
      </c>
      <c r="C177" s="106">
        <v>2399</v>
      </c>
      <c r="D177" s="106" t="s">
        <v>1482</v>
      </c>
      <c r="E177" s="184">
        <v>0.64190000000000003</v>
      </c>
      <c r="F177" s="4" t="str">
        <f t="shared" si="2"/>
        <v>Yes</v>
      </c>
      <c r="G177" s="63"/>
      <c r="H177" s="63"/>
      <c r="I177" s="63"/>
    </row>
    <row r="178" spans="1:9">
      <c r="A178" s="112" t="s">
        <v>2460</v>
      </c>
      <c r="B178" s="112" t="s">
        <v>2816</v>
      </c>
      <c r="C178" s="106">
        <v>4158</v>
      </c>
      <c r="D178" s="106" t="s">
        <v>1493</v>
      </c>
      <c r="E178" s="184">
        <v>0.57050000000000001</v>
      </c>
      <c r="F178" s="4" t="str">
        <f t="shared" si="2"/>
        <v>Yes</v>
      </c>
      <c r="G178" s="63"/>
      <c r="H178" s="63"/>
      <c r="I178" s="63"/>
    </row>
    <row r="179" spans="1:9">
      <c r="A179" s="112" t="s">
        <v>2460</v>
      </c>
      <c r="B179" s="112" t="s">
        <v>2816</v>
      </c>
      <c r="C179" s="106">
        <v>3751</v>
      </c>
      <c r="D179" s="106" t="s">
        <v>1490</v>
      </c>
      <c r="E179" s="184">
        <v>0.65329999999999999</v>
      </c>
      <c r="F179" s="4" t="str">
        <f t="shared" si="2"/>
        <v>Yes</v>
      </c>
      <c r="G179" s="63"/>
      <c r="H179" s="63"/>
      <c r="I179" s="63"/>
    </row>
    <row r="180" spans="1:9">
      <c r="A180" s="112" t="s">
        <v>2395</v>
      </c>
      <c r="B180" s="112" t="s">
        <v>2817</v>
      </c>
      <c r="C180" s="106">
        <v>3392</v>
      </c>
      <c r="D180" s="106" t="s">
        <v>1112</v>
      </c>
      <c r="E180" s="184">
        <v>0.33910000000000001</v>
      </c>
      <c r="F180" s="4" t="str">
        <f t="shared" si="2"/>
        <v>No</v>
      </c>
      <c r="G180" s="63"/>
      <c r="H180" s="63"/>
      <c r="I180" s="63"/>
    </row>
    <row r="181" spans="1:9">
      <c r="A181" s="112" t="s">
        <v>2545</v>
      </c>
      <c r="B181" s="112" t="s">
        <v>2818</v>
      </c>
      <c r="C181" s="106">
        <v>2713</v>
      </c>
      <c r="D181" s="106" t="s">
        <v>2107</v>
      </c>
      <c r="E181" s="184">
        <v>0.501</v>
      </c>
      <c r="F181" s="4" t="str">
        <f t="shared" si="2"/>
        <v>Yes</v>
      </c>
      <c r="G181" s="63"/>
      <c r="H181" s="63"/>
      <c r="I181" s="63"/>
    </row>
    <row r="182" spans="1:9">
      <c r="A182" s="112" t="s">
        <v>2545</v>
      </c>
      <c r="B182" s="112" t="s">
        <v>2818</v>
      </c>
      <c r="C182" s="106">
        <v>3136</v>
      </c>
      <c r="D182" s="106" t="s">
        <v>2108</v>
      </c>
      <c r="E182" s="184">
        <v>0.44030000000000002</v>
      </c>
      <c r="F182" s="4" t="str">
        <f t="shared" si="2"/>
        <v>No</v>
      </c>
      <c r="G182" s="63"/>
      <c r="H182" s="63"/>
      <c r="I182" s="63"/>
    </row>
    <row r="183" spans="1:9">
      <c r="A183" s="112" t="s">
        <v>2545</v>
      </c>
      <c r="B183" s="112" t="s">
        <v>2818</v>
      </c>
      <c r="C183" s="106">
        <v>5021</v>
      </c>
      <c r="D183" s="106" t="s">
        <v>2112</v>
      </c>
      <c r="E183" s="184">
        <v>0.13850000000000001</v>
      </c>
      <c r="F183" s="4" t="str">
        <f t="shared" si="2"/>
        <v>No</v>
      </c>
      <c r="G183" s="63"/>
      <c r="H183" s="63"/>
      <c r="I183" s="63"/>
    </row>
    <row r="184" spans="1:9">
      <c r="A184" s="112" t="s">
        <v>2545</v>
      </c>
      <c r="B184" s="112" t="s">
        <v>2818</v>
      </c>
      <c r="C184" s="106">
        <v>3796</v>
      </c>
      <c r="D184" s="106" t="s">
        <v>2109</v>
      </c>
      <c r="E184" s="184">
        <v>0.4788</v>
      </c>
      <c r="F184" s="4" t="str">
        <f t="shared" si="2"/>
        <v>No</v>
      </c>
      <c r="G184" s="63"/>
      <c r="H184" s="63"/>
      <c r="I184" s="63"/>
    </row>
    <row r="185" spans="1:9">
      <c r="A185" s="112" t="s">
        <v>2545</v>
      </c>
      <c r="B185" s="112" t="s">
        <v>2818</v>
      </c>
      <c r="C185" s="106">
        <v>4476</v>
      </c>
      <c r="D185" s="106" t="s">
        <v>2111</v>
      </c>
      <c r="E185" s="184">
        <v>0.48430000000000001</v>
      </c>
      <c r="F185" s="4" t="str">
        <f t="shared" si="2"/>
        <v>No</v>
      </c>
      <c r="G185" s="63"/>
      <c r="H185" s="63"/>
      <c r="I185" s="63"/>
    </row>
    <row r="186" spans="1:9">
      <c r="A186" s="112" t="s">
        <v>2545</v>
      </c>
      <c r="B186" s="112" t="s">
        <v>2818</v>
      </c>
      <c r="C186" s="106">
        <v>5465</v>
      </c>
      <c r="D186" s="106" t="s">
        <v>2739</v>
      </c>
      <c r="E186" s="184">
        <v>0.4632</v>
      </c>
      <c r="F186" s="4" t="str">
        <f t="shared" si="2"/>
        <v>No</v>
      </c>
      <c r="G186" s="63"/>
      <c r="H186" s="63"/>
      <c r="I186" s="63"/>
    </row>
    <row r="187" spans="1:9">
      <c r="A187" s="112" t="s">
        <v>2545</v>
      </c>
      <c r="B187" s="112" t="s">
        <v>2818</v>
      </c>
      <c r="C187" s="106">
        <v>4459</v>
      </c>
      <c r="D187" s="106" t="s">
        <v>2110</v>
      </c>
      <c r="E187" s="184">
        <v>0.15529999999999999</v>
      </c>
      <c r="F187" s="4" t="str">
        <f t="shared" si="2"/>
        <v>No</v>
      </c>
      <c r="G187" s="63"/>
      <c r="H187" s="63"/>
      <c r="I187" s="63"/>
    </row>
    <row r="188" spans="1:9">
      <c r="A188" s="112" t="s">
        <v>2410</v>
      </c>
      <c r="B188" s="112" t="s">
        <v>2819</v>
      </c>
      <c r="C188" s="106">
        <v>2516</v>
      </c>
      <c r="D188" s="106" t="s">
        <v>1159</v>
      </c>
      <c r="E188" s="184">
        <v>0.51549999999999996</v>
      </c>
      <c r="F188" s="4" t="str">
        <f t="shared" si="2"/>
        <v>Yes</v>
      </c>
      <c r="G188" s="63"/>
      <c r="H188" s="63"/>
      <c r="I188" s="63"/>
    </row>
    <row r="189" spans="1:9">
      <c r="A189" s="112" t="s">
        <v>2382</v>
      </c>
      <c r="B189" s="112" t="s">
        <v>2820</v>
      </c>
      <c r="C189" s="106">
        <v>3641</v>
      </c>
      <c r="D189" s="106" t="s">
        <v>1029</v>
      </c>
      <c r="E189" s="184">
        <v>0.74439999999999995</v>
      </c>
      <c r="F189" s="4" t="str">
        <f t="shared" si="2"/>
        <v>Yes</v>
      </c>
      <c r="G189" s="63"/>
      <c r="H189" s="63"/>
      <c r="I189" s="63"/>
    </row>
    <row r="190" spans="1:9">
      <c r="A190" s="112" t="s">
        <v>2382</v>
      </c>
      <c r="B190" s="112" t="s">
        <v>2820</v>
      </c>
      <c r="C190" s="106">
        <v>3109</v>
      </c>
      <c r="D190" s="106" t="s">
        <v>1027</v>
      </c>
      <c r="E190" s="184">
        <v>0.59909999999999997</v>
      </c>
      <c r="F190" s="4" t="str">
        <f t="shared" si="2"/>
        <v>Yes</v>
      </c>
      <c r="G190" s="63"/>
      <c r="H190" s="63"/>
      <c r="I190" s="63"/>
    </row>
    <row r="191" spans="1:9">
      <c r="A191" s="112" t="s">
        <v>2382</v>
      </c>
      <c r="B191" s="112" t="s">
        <v>2820</v>
      </c>
      <c r="C191" s="106">
        <v>1749</v>
      </c>
      <c r="D191" s="106" t="s">
        <v>1024</v>
      </c>
      <c r="E191" s="184">
        <v>0.43</v>
      </c>
      <c r="F191" s="4" t="str">
        <f t="shared" si="2"/>
        <v>No</v>
      </c>
      <c r="G191" s="63"/>
      <c r="H191" s="63"/>
      <c r="I191" s="63"/>
    </row>
    <row r="192" spans="1:9">
      <c r="A192" s="112" t="s">
        <v>2382</v>
      </c>
      <c r="B192" s="112" t="s">
        <v>2820</v>
      </c>
      <c r="C192" s="106">
        <v>5395</v>
      </c>
      <c r="D192" s="106" t="s">
        <v>1032</v>
      </c>
      <c r="E192" s="184">
        <v>0.59850000000000003</v>
      </c>
      <c r="F192" s="4" t="str">
        <f t="shared" si="2"/>
        <v>Yes</v>
      </c>
      <c r="G192" s="63"/>
      <c r="H192" s="63"/>
      <c r="I192" s="63"/>
    </row>
    <row r="193" spans="1:9">
      <c r="A193" s="112" t="s">
        <v>2382</v>
      </c>
      <c r="B193" s="112" t="s">
        <v>2820</v>
      </c>
      <c r="C193" s="106">
        <v>3108</v>
      </c>
      <c r="D193" s="106" t="s">
        <v>1026</v>
      </c>
      <c r="E193" s="184">
        <v>0.59650000000000003</v>
      </c>
      <c r="F193" s="4" t="str">
        <f t="shared" si="2"/>
        <v>Yes</v>
      </c>
      <c r="G193" s="63"/>
      <c r="H193" s="63"/>
      <c r="I193" s="63"/>
    </row>
    <row r="194" spans="1:9">
      <c r="A194" s="112" t="s">
        <v>2382</v>
      </c>
      <c r="B194" s="112" t="s">
        <v>2820</v>
      </c>
      <c r="C194" s="106">
        <v>4421</v>
      </c>
      <c r="D194" s="106" t="s">
        <v>1030</v>
      </c>
      <c r="E194" s="184">
        <v>0.41510000000000002</v>
      </c>
      <c r="F194" s="4" t="str">
        <f t="shared" si="2"/>
        <v>No</v>
      </c>
      <c r="G194" s="63"/>
      <c r="H194" s="63"/>
      <c r="I194" s="63"/>
    </row>
    <row r="195" spans="1:9">
      <c r="A195" s="112" t="s">
        <v>2382</v>
      </c>
      <c r="B195" s="112" t="s">
        <v>2820</v>
      </c>
      <c r="C195" s="106">
        <v>4441</v>
      </c>
      <c r="D195" s="106" t="s">
        <v>1031</v>
      </c>
      <c r="E195" s="184">
        <v>0.65610000000000002</v>
      </c>
      <c r="F195" s="4" t="str">
        <f t="shared" si="2"/>
        <v>Yes</v>
      </c>
      <c r="G195" s="63"/>
      <c r="H195" s="63"/>
      <c r="I195" s="63"/>
    </row>
    <row r="196" spans="1:9">
      <c r="A196" s="112" t="s">
        <v>2382</v>
      </c>
      <c r="B196" s="112" t="s">
        <v>2820</v>
      </c>
      <c r="C196" s="106">
        <v>3171</v>
      </c>
      <c r="D196" s="106" t="s">
        <v>1028</v>
      </c>
      <c r="E196" s="184">
        <v>0.59209999999999996</v>
      </c>
      <c r="F196" s="4" t="str">
        <f t="shared" ref="F196:F259" si="3">IF(E196&gt;=0.5,"Yes","No")</f>
        <v>Yes</v>
      </c>
      <c r="G196" s="63"/>
      <c r="H196" s="63"/>
      <c r="I196" s="63"/>
    </row>
    <row r="197" spans="1:9">
      <c r="A197" s="112" t="s">
        <v>2382</v>
      </c>
      <c r="B197" s="112" t="s">
        <v>2820</v>
      </c>
      <c r="C197" s="106">
        <v>1737</v>
      </c>
      <c r="D197" s="106" t="s">
        <v>1023</v>
      </c>
      <c r="E197" s="184">
        <v>0.74980000000000002</v>
      </c>
      <c r="F197" s="4" t="str">
        <f t="shared" si="3"/>
        <v>Yes</v>
      </c>
      <c r="G197" s="63"/>
      <c r="H197" s="63"/>
      <c r="I197" s="63"/>
    </row>
    <row r="198" spans="1:9">
      <c r="A198" s="112" t="s">
        <v>2382</v>
      </c>
      <c r="B198" s="112" t="s">
        <v>2820</v>
      </c>
      <c r="C198" s="106">
        <v>5161</v>
      </c>
      <c r="D198" s="106" t="s">
        <v>27</v>
      </c>
      <c r="E198" s="114">
        <v>0</v>
      </c>
      <c r="F198" s="4" t="str">
        <f t="shared" si="3"/>
        <v>No</v>
      </c>
      <c r="G198" s="63"/>
      <c r="H198" s="63"/>
      <c r="I198" s="63"/>
    </row>
    <row r="199" spans="1:9">
      <c r="A199" s="112" t="s">
        <v>2382</v>
      </c>
      <c r="B199" s="112" t="s">
        <v>2820</v>
      </c>
      <c r="C199" s="106">
        <v>2853</v>
      </c>
      <c r="D199" s="106" t="s">
        <v>3207</v>
      </c>
      <c r="E199" s="184">
        <v>0.60429999999999995</v>
      </c>
      <c r="F199" s="4" t="str">
        <f t="shared" si="3"/>
        <v>Yes</v>
      </c>
      <c r="G199" s="63"/>
      <c r="H199" s="63"/>
      <c r="I199" s="63"/>
    </row>
    <row r="200" spans="1:9">
      <c r="A200" s="112" t="s">
        <v>2382</v>
      </c>
      <c r="B200" s="112" t="s">
        <v>2820</v>
      </c>
      <c r="C200" s="106">
        <v>2613</v>
      </c>
      <c r="D200" s="106" t="s">
        <v>1025</v>
      </c>
      <c r="E200" s="184">
        <v>0.73899999999999999</v>
      </c>
      <c r="F200" s="4" t="str">
        <f t="shared" si="3"/>
        <v>Yes</v>
      </c>
      <c r="G200" s="63"/>
      <c r="H200" s="63"/>
      <c r="I200" s="63"/>
    </row>
    <row r="201" spans="1:9">
      <c r="A201" s="112" t="s">
        <v>2382</v>
      </c>
      <c r="B201" s="112" t="s">
        <v>2820</v>
      </c>
      <c r="C201" s="106">
        <v>4038</v>
      </c>
      <c r="D201" s="106" t="s">
        <v>2740</v>
      </c>
      <c r="E201" s="184">
        <v>0.16189999999999999</v>
      </c>
      <c r="F201" s="4" t="str">
        <f t="shared" si="3"/>
        <v>No</v>
      </c>
      <c r="G201" s="63"/>
      <c r="H201" s="63"/>
      <c r="I201" s="63"/>
    </row>
    <row r="202" spans="1:9">
      <c r="A202" s="112" t="s">
        <v>2435</v>
      </c>
      <c r="B202" s="112" t="s">
        <v>2821</v>
      </c>
      <c r="C202" s="106">
        <v>5272</v>
      </c>
      <c r="D202" s="106" t="s">
        <v>1252</v>
      </c>
      <c r="E202" s="184">
        <v>0.82189999999999996</v>
      </c>
      <c r="F202" s="4" t="str">
        <f t="shared" si="3"/>
        <v>Yes</v>
      </c>
      <c r="G202" s="63"/>
      <c r="H202" s="63"/>
      <c r="I202" s="63"/>
    </row>
    <row r="203" spans="1:9">
      <c r="A203" s="112" t="s">
        <v>2435</v>
      </c>
      <c r="B203" s="112" t="s">
        <v>2821</v>
      </c>
      <c r="C203" s="106">
        <v>3293</v>
      </c>
      <c r="D203" s="106" t="s">
        <v>1250</v>
      </c>
      <c r="E203" s="184">
        <v>0.94850000000000001</v>
      </c>
      <c r="F203" s="4" t="str">
        <f t="shared" si="3"/>
        <v>Yes</v>
      </c>
      <c r="G203" s="63"/>
      <c r="H203" s="63"/>
      <c r="I203" s="63"/>
    </row>
    <row r="204" spans="1:9">
      <c r="A204" s="112" t="s">
        <v>2435</v>
      </c>
      <c r="B204" s="112" t="s">
        <v>2821</v>
      </c>
      <c r="C204" s="106">
        <v>2800</v>
      </c>
      <c r="D204" s="106" t="s">
        <v>1249</v>
      </c>
      <c r="E204" s="184">
        <v>0.83989999999999998</v>
      </c>
      <c r="F204" s="4" t="str">
        <f t="shared" si="3"/>
        <v>Yes</v>
      </c>
      <c r="G204" s="63"/>
      <c r="H204" s="63"/>
      <c r="I204" s="63"/>
    </row>
    <row r="205" spans="1:9">
      <c r="A205" s="112" t="s">
        <v>2435</v>
      </c>
      <c r="B205" s="112" t="s">
        <v>2821</v>
      </c>
      <c r="C205" s="106">
        <v>4223</v>
      </c>
      <c r="D205" s="106" t="s">
        <v>1251</v>
      </c>
      <c r="E205" s="184">
        <v>0.90139999999999998</v>
      </c>
      <c r="F205" s="4" t="str">
        <f t="shared" si="3"/>
        <v>Yes</v>
      </c>
      <c r="G205" s="63"/>
      <c r="H205" s="63"/>
      <c r="I205" s="63"/>
    </row>
    <row r="206" spans="1:9">
      <c r="A206" s="112" t="s">
        <v>2313</v>
      </c>
      <c r="B206" s="112" t="s">
        <v>2822</v>
      </c>
      <c r="C206" s="106">
        <v>1900</v>
      </c>
      <c r="D206" s="106" t="s">
        <v>342</v>
      </c>
      <c r="E206" s="184">
        <v>0.97219999999999995</v>
      </c>
      <c r="F206" s="4" t="str">
        <f t="shared" si="3"/>
        <v>Yes</v>
      </c>
      <c r="G206" s="63"/>
      <c r="H206" s="63"/>
      <c r="I206" s="63"/>
    </row>
    <row r="207" spans="1:9">
      <c r="A207" s="112" t="s">
        <v>2313</v>
      </c>
      <c r="B207" s="112" t="s">
        <v>2822</v>
      </c>
      <c r="C207" s="106">
        <v>2562</v>
      </c>
      <c r="D207" s="106" t="s">
        <v>343</v>
      </c>
      <c r="E207" s="184">
        <v>0.95120000000000005</v>
      </c>
      <c r="F207" s="4" t="str">
        <f t="shared" si="3"/>
        <v>Yes</v>
      </c>
      <c r="G207" s="63"/>
      <c r="H207" s="63"/>
      <c r="I207" s="63"/>
    </row>
    <row r="208" spans="1:9">
      <c r="A208" s="112" t="s">
        <v>2313</v>
      </c>
      <c r="B208" s="112" t="s">
        <v>2822</v>
      </c>
      <c r="C208" s="106">
        <v>2788</v>
      </c>
      <c r="D208" s="106" t="s">
        <v>344</v>
      </c>
      <c r="E208" s="184">
        <v>0.94789999999999996</v>
      </c>
      <c r="F208" s="4" t="str">
        <f t="shared" si="3"/>
        <v>Yes</v>
      </c>
      <c r="G208" s="63"/>
      <c r="H208" s="63"/>
      <c r="I208" s="63"/>
    </row>
    <row r="209" spans="1:9">
      <c r="A209" s="112" t="s">
        <v>2313</v>
      </c>
      <c r="B209" s="112" t="s">
        <v>2822</v>
      </c>
      <c r="C209" s="106">
        <v>4213</v>
      </c>
      <c r="D209" s="106" t="s">
        <v>345</v>
      </c>
      <c r="E209" s="184">
        <v>0.94879999999999998</v>
      </c>
      <c r="F209" s="4" t="str">
        <f t="shared" si="3"/>
        <v>Yes</v>
      </c>
      <c r="G209" s="63"/>
      <c r="H209" s="63"/>
      <c r="I209" s="63"/>
    </row>
    <row r="210" spans="1:9">
      <c r="A210" s="112" t="s">
        <v>2355</v>
      </c>
      <c r="B210" s="112" t="s">
        <v>2823</v>
      </c>
      <c r="C210" s="106">
        <v>2836</v>
      </c>
      <c r="D210" s="106" t="s">
        <v>538</v>
      </c>
      <c r="E210" s="184">
        <v>0.7712</v>
      </c>
      <c r="F210" s="4" t="str">
        <f t="shared" si="3"/>
        <v>Yes</v>
      </c>
      <c r="G210" s="63"/>
      <c r="H210" s="63"/>
      <c r="I210" s="63"/>
    </row>
    <row r="211" spans="1:9">
      <c r="A211" s="112" t="s">
        <v>2472</v>
      </c>
      <c r="B211" s="112" t="s">
        <v>2824</v>
      </c>
      <c r="C211" s="106">
        <v>3603</v>
      </c>
      <c r="D211" s="106" t="s">
        <v>1560</v>
      </c>
      <c r="E211" s="184">
        <v>0.77</v>
      </c>
      <c r="F211" s="4" t="str">
        <f t="shared" si="3"/>
        <v>Yes</v>
      </c>
      <c r="G211" s="63"/>
      <c r="H211" s="63"/>
      <c r="I211" s="63"/>
    </row>
    <row r="212" spans="1:9">
      <c r="A212" s="112" t="s">
        <v>2472</v>
      </c>
      <c r="B212" s="112" t="s">
        <v>2824</v>
      </c>
      <c r="C212" s="106">
        <v>4412</v>
      </c>
      <c r="D212" s="106" t="s">
        <v>1561</v>
      </c>
      <c r="E212" s="184">
        <v>0.33789999999999998</v>
      </c>
      <c r="F212" s="4" t="str">
        <f t="shared" si="3"/>
        <v>No</v>
      </c>
      <c r="G212" s="63"/>
      <c r="H212" s="63"/>
      <c r="I212" s="63"/>
    </row>
    <row r="213" spans="1:9">
      <c r="A213" s="112" t="s">
        <v>2472</v>
      </c>
      <c r="B213" s="112" t="s">
        <v>2824</v>
      </c>
      <c r="C213" s="106">
        <v>2362</v>
      </c>
      <c r="D213" s="106" t="s">
        <v>1556</v>
      </c>
      <c r="E213" s="184">
        <v>0.45469999999999999</v>
      </c>
      <c r="F213" s="4" t="str">
        <f t="shared" si="3"/>
        <v>No</v>
      </c>
      <c r="G213" s="63"/>
      <c r="H213" s="63"/>
      <c r="I213" s="63"/>
    </row>
    <row r="214" spans="1:9">
      <c r="A214" s="112" t="s">
        <v>2472</v>
      </c>
      <c r="B214" s="112" t="s">
        <v>2824</v>
      </c>
      <c r="C214" s="106">
        <v>1928</v>
      </c>
      <c r="D214" s="106" t="s">
        <v>1555</v>
      </c>
      <c r="E214" s="184">
        <v>0.68889999999999996</v>
      </c>
      <c r="F214" s="4" t="str">
        <f t="shared" si="3"/>
        <v>Yes</v>
      </c>
      <c r="G214" s="63"/>
      <c r="H214" s="63"/>
      <c r="I214" s="63"/>
    </row>
    <row r="215" spans="1:9">
      <c r="A215" s="112" t="s">
        <v>2472</v>
      </c>
      <c r="B215" s="112" t="s">
        <v>2824</v>
      </c>
      <c r="C215" s="106">
        <v>2379</v>
      </c>
      <c r="D215" s="106" t="s">
        <v>1557</v>
      </c>
      <c r="E215" s="184">
        <v>0.25359999999999999</v>
      </c>
      <c r="F215" s="4" t="str">
        <f t="shared" si="3"/>
        <v>No</v>
      </c>
      <c r="G215" s="63"/>
      <c r="H215" s="63"/>
      <c r="I215" s="63"/>
    </row>
    <row r="216" spans="1:9">
      <c r="A216" s="112" t="s">
        <v>2472</v>
      </c>
      <c r="B216" s="112" t="s">
        <v>2824</v>
      </c>
      <c r="C216" s="106">
        <v>3251</v>
      </c>
      <c r="D216" s="106" t="s">
        <v>1559</v>
      </c>
      <c r="E216" s="184">
        <v>0.67230000000000001</v>
      </c>
      <c r="F216" s="4" t="str">
        <f t="shared" si="3"/>
        <v>Yes</v>
      </c>
      <c r="G216" s="63"/>
      <c r="H216" s="63"/>
      <c r="I216" s="63"/>
    </row>
    <row r="217" spans="1:9">
      <c r="A217" s="112" t="s">
        <v>2472</v>
      </c>
      <c r="B217" s="112" t="s">
        <v>2824</v>
      </c>
      <c r="C217" s="106">
        <v>5525</v>
      </c>
      <c r="D217" s="106" t="s">
        <v>3155</v>
      </c>
      <c r="E217" s="114">
        <v>0.42499999999999999</v>
      </c>
      <c r="F217" s="4" t="str">
        <f t="shared" si="3"/>
        <v>No</v>
      </c>
      <c r="G217" s="63"/>
      <c r="H217" s="63"/>
      <c r="I217" s="63"/>
    </row>
    <row r="218" spans="1:9">
      <c r="A218" s="112" t="s">
        <v>2472</v>
      </c>
      <c r="B218" s="112" t="s">
        <v>2824</v>
      </c>
      <c r="C218" s="106">
        <v>2946</v>
      </c>
      <c r="D218" s="106" t="s">
        <v>1558</v>
      </c>
      <c r="E218" s="184">
        <v>0.60260000000000002</v>
      </c>
      <c r="F218" s="4" t="str">
        <f t="shared" si="3"/>
        <v>Yes</v>
      </c>
      <c r="G218" s="63"/>
      <c r="H218" s="63"/>
      <c r="I218" s="63"/>
    </row>
    <row r="219" spans="1:9">
      <c r="A219" s="112" t="s">
        <v>2300</v>
      </c>
      <c r="B219" s="112" t="s">
        <v>2825</v>
      </c>
      <c r="C219" s="106">
        <v>4567</v>
      </c>
      <c r="D219" s="106" t="s">
        <v>260</v>
      </c>
      <c r="E219" s="184">
        <v>0.11899999999999999</v>
      </c>
      <c r="F219" s="4" t="str">
        <f t="shared" si="3"/>
        <v>No</v>
      </c>
      <c r="G219" s="63"/>
      <c r="H219" s="63"/>
      <c r="I219" s="63"/>
    </row>
    <row r="220" spans="1:9">
      <c r="A220" s="177" t="s">
        <v>2300</v>
      </c>
      <c r="B220" s="178" t="s">
        <v>2825</v>
      </c>
      <c r="C220" s="178">
        <v>5532</v>
      </c>
      <c r="D220" s="63" t="s">
        <v>3153</v>
      </c>
      <c r="E220" s="114">
        <v>0.4</v>
      </c>
      <c r="F220" s="4" t="str">
        <f t="shared" si="3"/>
        <v>No</v>
      </c>
      <c r="G220" s="63"/>
      <c r="H220" s="63"/>
      <c r="I220" s="63"/>
    </row>
    <row r="221" spans="1:9">
      <c r="A221" s="112" t="s">
        <v>2300</v>
      </c>
      <c r="B221" s="112" t="s">
        <v>2825</v>
      </c>
      <c r="C221" s="106">
        <v>5533</v>
      </c>
      <c r="D221" s="106" t="s">
        <v>309</v>
      </c>
      <c r="E221" s="184">
        <v>0.17169999999999999</v>
      </c>
      <c r="F221" s="4" t="str">
        <f t="shared" si="3"/>
        <v>No</v>
      </c>
      <c r="G221" s="63"/>
      <c r="H221" s="63"/>
      <c r="I221" s="63"/>
    </row>
    <row r="222" spans="1:9">
      <c r="A222" s="112" t="s">
        <v>2300</v>
      </c>
      <c r="B222" s="112" t="s">
        <v>2825</v>
      </c>
      <c r="C222" s="106">
        <v>4182</v>
      </c>
      <c r="D222" s="106" t="s">
        <v>257</v>
      </c>
      <c r="E222" s="184">
        <v>0.1095</v>
      </c>
      <c r="F222" s="4" t="str">
        <f t="shared" si="3"/>
        <v>No</v>
      </c>
      <c r="G222" s="63"/>
      <c r="H222" s="63"/>
      <c r="I222" s="63"/>
    </row>
    <row r="223" spans="1:9">
      <c r="A223" s="112" t="s">
        <v>2300</v>
      </c>
      <c r="B223" s="112" t="s">
        <v>2825</v>
      </c>
      <c r="C223" s="106">
        <v>5158</v>
      </c>
      <c r="D223" s="106" t="s">
        <v>263</v>
      </c>
      <c r="E223" s="184">
        <v>9.6799999999999997E-2</v>
      </c>
      <c r="F223" s="4" t="str">
        <f t="shared" si="3"/>
        <v>No</v>
      </c>
      <c r="G223" s="63"/>
      <c r="H223" s="63"/>
      <c r="I223" s="63"/>
    </row>
    <row r="224" spans="1:9">
      <c r="A224" s="112" t="s">
        <v>2300</v>
      </c>
      <c r="B224" s="112" t="s">
        <v>2825</v>
      </c>
      <c r="C224" s="106">
        <v>5104</v>
      </c>
      <c r="D224" s="106" t="s">
        <v>262</v>
      </c>
      <c r="E224" s="184">
        <v>0.30549999999999999</v>
      </c>
      <c r="F224" s="4" t="str">
        <f t="shared" si="3"/>
        <v>No</v>
      </c>
      <c r="G224" s="63"/>
      <c r="H224" s="63"/>
      <c r="I224" s="63"/>
    </row>
    <row r="225" spans="1:9">
      <c r="A225" s="112" t="s">
        <v>2300</v>
      </c>
      <c r="B225" s="112" t="s">
        <v>2825</v>
      </c>
      <c r="C225" s="106">
        <v>2725</v>
      </c>
      <c r="D225" s="106" t="s">
        <v>256</v>
      </c>
      <c r="E225" s="184">
        <v>0.13819999999999999</v>
      </c>
      <c r="F225" s="4" t="str">
        <f t="shared" si="3"/>
        <v>No</v>
      </c>
      <c r="G225" s="63"/>
      <c r="H225" s="63"/>
      <c r="I225" s="63"/>
    </row>
    <row r="226" spans="1:9">
      <c r="A226" s="112" t="s">
        <v>2300</v>
      </c>
      <c r="B226" s="112" t="s">
        <v>2825</v>
      </c>
      <c r="C226" s="106">
        <v>3474</v>
      </c>
      <c r="D226" s="106" t="s">
        <v>2826</v>
      </c>
      <c r="E226" s="184">
        <v>0.1666</v>
      </c>
      <c r="F226" s="4" t="str">
        <f t="shared" si="3"/>
        <v>No</v>
      </c>
      <c r="G226" s="63"/>
      <c r="H226" s="63"/>
      <c r="I226" s="63"/>
    </row>
    <row r="227" spans="1:9">
      <c r="A227" s="112" t="s">
        <v>2300</v>
      </c>
      <c r="B227" s="112" t="s">
        <v>2825</v>
      </c>
      <c r="C227" s="106">
        <v>5054</v>
      </c>
      <c r="D227" s="106" t="s">
        <v>261</v>
      </c>
      <c r="E227" s="184">
        <v>0.18229999999999999</v>
      </c>
      <c r="F227" s="4" t="str">
        <f t="shared" si="3"/>
        <v>No</v>
      </c>
      <c r="G227" s="63"/>
      <c r="H227" s="63"/>
      <c r="I227" s="63"/>
    </row>
    <row r="228" spans="1:9">
      <c r="A228" s="112" t="s">
        <v>2300</v>
      </c>
      <c r="B228" s="112" t="s">
        <v>2825</v>
      </c>
      <c r="C228" s="106">
        <v>5534</v>
      </c>
      <c r="D228" s="106" t="s">
        <v>3208</v>
      </c>
      <c r="E228" s="184">
        <v>0.10539999999999999</v>
      </c>
      <c r="F228" s="4" t="str">
        <f t="shared" si="3"/>
        <v>No</v>
      </c>
      <c r="G228" s="63"/>
      <c r="H228" s="63"/>
      <c r="I228" s="63"/>
    </row>
    <row r="229" spans="1:9">
      <c r="A229" s="112" t="s">
        <v>2300</v>
      </c>
      <c r="B229" s="112" t="s">
        <v>2825</v>
      </c>
      <c r="C229" s="106">
        <v>4563</v>
      </c>
      <c r="D229" s="106" t="s">
        <v>259</v>
      </c>
      <c r="E229" s="184">
        <v>0.1087</v>
      </c>
      <c r="F229" s="4" t="str">
        <f t="shared" si="3"/>
        <v>No</v>
      </c>
      <c r="G229" s="63"/>
      <c r="H229" s="63"/>
      <c r="I229" s="63"/>
    </row>
    <row r="230" spans="1:9">
      <c r="A230" s="112" t="s">
        <v>2300</v>
      </c>
      <c r="B230" s="112" t="s">
        <v>2825</v>
      </c>
      <c r="C230" s="106">
        <v>4508</v>
      </c>
      <c r="D230" s="106" t="s">
        <v>258</v>
      </c>
      <c r="E230" s="184">
        <v>0.107</v>
      </c>
      <c r="F230" s="4" t="str">
        <f t="shared" si="3"/>
        <v>No</v>
      </c>
      <c r="G230" s="63"/>
      <c r="H230" s="63"/>
      <c r="I230" s="63"/>
    </row>
    <row r="231" spans="1:9">
      <c r="A231" s="112" t="s">
        <v>2300</v>
      </c>
      <c r="B231" s="112" t="s">
        <v>2825</v>
      </c>
      <c r="C231" s="106">
        <v>5309</v>
      </c>
      <c r="D231" s="106" t="s">
        <v>264</v>
      </c>
      <c r="E231" s="184">
        <v>0.22689999999999999</v>
      </c>
      <c r="F231" s="4" t="str">
        <f t="shared" si="3"/>
        <v>No</v>
      </c>
      <c r="G231" s="63"/>
      <c r="H231" s="63"/>
      <c r="I231" s="63"/>
    </row>
    <row r="232" spans="1:9">
      <c r="A232" s="112" t="s">
        <v>2291</v>
      </c>
      <c r="B232" s="112" t="s">
        <v>2827</v>
      </c>
      <c r="C232" s="106">
        <v>3422</v>
      </c>
      <c r="D232" s="106" t="s">
        <v>156</v>
      </c>
      <c r="E232" s="184">
        <v>0.65159999999999996</v>
      </c>
      <c r="F232" s="4" t="str">
        <f t="shared" si="3"/>
        <v>Yes</v>
      </c>
      <c r="G232" s="63"/>
      <c r="H232" s="63"/>
      <c r="I232" s="63"/>
    </row>
    <row r="233" spans="1:9">
      <c r="A233" s="112" t="s">
        <v>2291</v>
      </c>
      <c r="B233" s="112" t="s">
        <v>2827</v>
      </c>
      <c r="C233" s="106">
        <v>2594</v>
      </c>
      <c r="D233" s="106" t="s">
        <v>154</v>
      </c>
      <c r="E233" s="184">
        <v>0.72699999999999998</v>
      </c>
      <c r="F233" s="4" t="str">
        <f t="shared" si="3"/>
        <v>Yes</v>
      </c>
      <c r="G233" s="63"/>
      <c r="H233" s="63"/>
      <c r="I233" s="63"/>
    </row>
    <row r="234" spans="1:9">
      <c r="A234" s="112" t="s">
        <v>2291</v>
      </c>
      <c r="B234" s="112" t="s">
        <v>2827</v>
      </c>
      <c r="C234" s="106">
        <v>3145</v>
      </c>
      <c r="D234" s="106" t="s">
        <v>155</v>
      </c>
      <c r="E234" s="184">
        <v>0.73919999999999997</v>
      </c>
      <c r="F234" s="4" t="str">
        <f t="shared" si="3"/>
        <v>Yes</v>
      </c>
      <c r="G234" s="63"/>
      <c r="H234" s="63"/>
      <c r="I234" s="63"/>
    </row>
    <row r="235" spans="1:9">
      <c r="A235" s="112" t="s">
        <v>2452</v>
      </c>
      <c r="B235" s="112" t="s">
        <v>2828</v>
      </c>
      <c r="C235" s="106">
        <v>2466</v>
      </c>
      <c r="D235" s="106" t="s">
        <v>1393</v>
      </c>
      <c r="E235" s="184">
        <v>0.25609999999999999</v>
      </c>
      <c r="F235" s="4" t="str">
        <f t="shared" si="3"/>
        <v>No</v>
      </c>
      <c r="G235" s="63"/>
      <c r="H235" s="63"/>
      <c r="I235" s="63"/>
    </row>
    <row r="236" spans="1:9">
      <c r="A236" s="112" t="s">
        <v>2286</v>
      </c>
      <c r="B236" s="112" t="s">
        <v>2829</v>
      </c>
      <c r="C236" s="106">
        <v>2827</v>
      </c>
      <c r="D236" s="106" t="s">
        <v>2830</v>
      </c>
      <c r="E236" s="184">
        <v>0.47270000000000001</v>
      </c>
      <c r="F236" s="4" t="str">
        <f t="shared" si="3"/>
        <v>No</v>
      </c>
      <c r="G236" s="63"/>
      <c r="H236" s="63"/>
      <c r="I236" s="63"/>
    </row>
    <row r="237" spans="1:9">
      <c r="A237" s="112" t="s">
        <v>2286</v>
      </c>
      <c r="B237" s="112" t="s">
        <v>2829</v>
      </c>
      <c r="C237" s="106">
        <v>4566</v>
      </c>
      <c r="D237" s="106" t="s">
        <v>119</v>
      </c>
      <c r="E237" s="184">
        <v>0.24879999999999999</v>
      </c>
      <c r="F237" s="4" t="str">
        <f t="shared" si="3"/>
        <v>No</v>
      </c>
      <c r="G237" s="63"/>
      <c r="H237" s="63"/>
      <c r="I237" s="63"/>
    </row>
    <row r="238" spans="1:9">
      <c r="A238" s="112" t="s">
        <v>2286</v>
      </c>
      <c r="B238" s="112" t="s">
        <v>2829</v>
      </c>
      <c r="C238" s="106">
        <v>3564</v>
      </c>
      <c r="D238" s="106" t="s">
        <v>117</v>
      </c>
      <c r="E238" s="184">
        <v>0.38850000000000001</v>
      </c>
      <c r="F238" s="4" t="str">
        <f t="shared" si="3"/>
        <v>No</v>
      </c>
      <c r="G238" s="63"/>
      <c r="H238" s="63"/>
      <c r="I238" s="63"/>
    </row>
    <row r="239" spans="1:9">
      <c r="A239" s="112" t="s">
        <v>2286</v>
      </c>
      <c r="B239" s="112" t="s">
        <v>2829</v>
      </c>
      <c r="C239" s="106">
        <v>5418</v>
      </c>
      <c r="D239" s="106" t="s">
        <v>120</v>
      </c>
      <c r="E239" s="184">
        <v>0.1883</v>
      </c>
      <c r="F239" s="4" t="str">
        <f t="shared" si="3"/>
        <v>No</v>
      </c>
      <c r="G239" s="63"/>
      <c r="H239" s="63"/>
      <c r="I239" s="63"/>
    </row>
    <row r="240" spans="1:9">
      <c r="A240" s="112" t="s">
        <v>2286</v>
      </c>
      <c r="B240" s="112" t="s">
        <v>2829</v>
      </c>
      <c r="C240" s="106">
        <v>4403</v>
      </c>
      <c r="D240" s="106" t="s">
        <v>118</v>
      </c>
      <c r="E240" s="184">
        <v>0.45939999999999998</v>
      </c>
      <c r="F240" s="4" t="str">
        <f t="shared" si="3"/>
        <v>No</v>
      </c>
      <c r="G240" s="63"/>
      <c r="H240" s="63"/>
      <c r="I240" s="63"/>
    </row>
    <row r="241" spans="1:9">
      <c r="A241" s="112" t="s">
        <v>2286</v>
      </c>
      <c r="B241" s="112" t="s">
        <v>2829</v>
      </c>
      <c r="C241" s="106">
        <v>5640</v>
      </c>
      <c r="D241" s="106" t="s">
        <v>3209</v>
      </c>
      <c r="E241" s="114">
        <v>0.5</v>
      </c>
      <c r="F241" s="4" t="str">
        <f t="shared" si="3"/>
        <v>Yes</v>
      </c>
      <c r="G241" s="63"/>
      <c r="H241" s="63"/>
      <c r="I241" s="63"/>
    </row>
    <row r="242" spans="1:9">
      <c r="A242" s="112" t="s">
        <v>2286</v>
      </c>
      <c r="B242" s="112" t="s">
        <v>2829</v>
      </c>
      <c r="C242" s="106">
        <v>2760</v>
      </c>
      <c r="D242" s="106" t="s">
        <v>116</v>
      </c>
      <c r="E242" s="184">
        <v>0.47849999999999998</v>
      </c>
      <c r="F242" s="4" t="str">
        <f t="shared" si="3"/>
        <v>No</v>
      </c>
      <c r="G242" s="63"/>
      <c r="H242" s="63"/>
      <c r="I242" s="63"/>
    </row>
    <row r="243" spans="1:9">
      <c r="A243" s="112" t="s">
        <v>2285</v>
      </c>
      <c r="B243" s="112" t="s">
        <v>2831</v>
      </c>
      <c r="C243" s="106">
        <v>3268</v>
      </c>
      <c r="D243" s="106" t="s">
        <v>114</v>
      </c>
      <c r="E243" s="184">
        <v>0.39710000000000001</v>
      </c>
      <c r="F243" s="4" t="str">
        <f t="shared" si="3"/>
        <v>No</v>
      </c>
      <c r="G243" s="63"/>
      <c r="H243" s="63"/>
      <c r="I243" s="63"/>
    </row>
    <row r="244" spans="1:9">
      <c r="A244" s="112" t="s">
        <v>2285</v>
      </c>
      <c r="B244" s="112" t="s">
        <v>2831</v>
      </c>
      <c r="C244" s="106">
        <v>2315</v>
      </c>
      <c r="D244" s="106" t="s">
        <v>112</v>
      </c>
      <c r="E244" s="184">
        <v>0.43</v>
      </c>
      <c r="F244" s="4" t="str">
        <f t="shared" si="3"/>
        <v>No</v>
      </c>
      <c r="G244" s="63"/>
      <c r="H244" s="63"/>
      <c r="I244" s="63"/>
    </row>
    <row r="245" spans="1:9">
      <c r="A245" s="112" t="s">
        <v>2285</v>
      </c>
      <c r="B245" s="112" t="s">
        <v>2831</v>
      </c>
      <c r="C245" s="106">
        <v>2787</v>
      </c>
      <c r="D245" s="106" t="s">
        <v>113</v>
      </c>
      <c r="E245" s="184">
        <v>0.44290000000000002</v>
      </c>
      <c r="F245" s="4" t="str">
        <f t="shared" si="3"/>
        <v>No</v>
      </c>
      <c r="G245" s="63"/>
      <c r="H245" s="63"/>
      <c r="I245" s="63"/>
    </row>
    <row r="246" spans="1:9">
      <c r="A246" s="112" t="s">
        <v>2308</v>
      </c>
      <c r="B246" s="112" t="s">
        <v>2832</v>
      </c>
      <c r="C246" s="106">
        <v>2762</v>
      </c>
      <c r="D246" s="106" t="s">
        <v>316</v>
      </c>
      <c r="E246" s="184">
        <v>0.5252</v>
      </c>
      <c r="F246" s="4" t="str">
        <f t="shared" si="3"/>
        <v>Yes</v>
      </c>
      <c r="G246" s="63"/>
      <c r="H246" s="63"/>
      <c r="I246" s="63"/>
    </row>
    <row r="247" spans="1:9">
      <c r="A247" s="112" t="s">
        <v>2308</v>
      </c>
      <c r="B247" s="112" t="s">
        <v>2832</v>
      </c>
      <c r="C247" s="106">
        <v>2281</v>
      </c>
      <c r="D247" s="106" t="s">
        <v>315</v>
      </c>
      <c r="E247" s="184">
        <v>0.49380000000000002</v>
      </c>
      <c r="F247" s="4" t="str">
        <f t="shared" si="3"/>
        <v>No</v>
      </c>
      <c r="G247" s="63"/>
      <c r="H247" s="63"/>
      <c r="I247" s="63"/>
    </row>
    <row r="248" spans="1:9">
      <c r="A248" s="112" t="s">
        <v>2308</v>
      </c>
      <c r="B248" s="112" t="s">
        <v>2832</v>
      </c>
      <c r="C248" s="106">
        <v>3969</v>
      </c>
      <c r="D248" s="106" t="s">
        <v>317</v>
      </c>
      <c r="E248" s="184">
        <v>0.49340000000000001</v>
      </c>
      <c r="F248" s="4" t="str">
        <f t="shared" si="3"/>
        <v>No</v>
      </c>
      <c r="G248" s="63"/>
      <c r="H248" s="63"/>
      <c r="I248" s="63"/>
    </row>
    <row r="249" spans="1:9">
      <c r="A249" s="112" t="s">
        <v>3197</v>
      </c>
      <c r="B249" s="112" t="s">
        <v>3210</v>
      </c>
      <c r="C249" s="106">
        <v>5607</v>
      </c>
      <c r="D249" s="106" t="s">
        <v>3211</v>
      </c>
      <c r="E249" s="114">
        <v>0.35709999999999997</v>
      </c>
      <c r="F249" s="4" t="str">
        <f t="shared" si="3"/>
        <v>No</v>
      </c>
      <c r="G249" s="63"/>
      <c r="H249" s="63"/>
      <c r="I249" s="63"/>
    </row>
    <row r="250" spans="1:9">
      <c r="A250" s="112" t="s">
        <v>2396</v>
      </c>
      <c r="B250" s="112" t="s">
        <v>2833</v>
      </c>
      <c r="C250" s="106">
        <v>2251</v>
      </c>
      <c r="D250" s="106" t="s">
        <v>1114</v>
      </c>
      <c r="E250" s="184">
        <v>0.28549999999999998</v>
      </c>
      <c r="F250" s="4" t="str">
        <f t="shared" si="3"/>
        <v>No</v>
      </c>
      <c r="G250" s="63"/>
      <c r="H250" s="63"/>
      <c r="I250" s="63"/>
    </row>
    <row r="251" spans="1:9">
      <c r="A251" s="112" t="s">
        <v>2385</v>
      </c>
      <c r="B251" s="112" t="s">
        <v>2834</v>
      </c>
      <c r="C251" s="106">
        <v>5472</v>
      </c>
      <c r="D251" s="106" t="s">
        <v>2741</v>
      </c>
      <c r="E251" s="184">
        <v>0.42820000000000003</v>
      </c>
      <c r="F251" s="4" t="str">
        <f t="shared" si="3"/>
        <v>No</v>
      </c>
      <c r="G251" s="63"/>
      <c r="H251" s="63"/>
      <c r="I251" s="63"/>
    </row>
    <row r="252" spans="1:9">
      <c r="A252" s="112" t="s">
        <v>2385</v>
      </c>
      <c r="B252" s="112" t="s">
        <v>2834</v>
      </c>
      <c r="C252" s="106">
        <v>2994</v>
      </c>
      <c r="D252" s="106" t="s">
        <v>1057</v>
      </c>
      <c r="E252" s="184">
        <v>0.21909999999999999</v>
      </c>
      <c r="F252" s="4" t="str">
        <f t="shared" si="3"/>
        <v>No</v>
      </c>
      <c r="G252" s="63"/>
      <c r="H252" s="63"/>
      <c r="I252" s="63"/>
    </row>
    <row r="253" spans="1:9">
      <c r="A253" s="112" t="s">
        <v>2385</v>
      </c>
      <c r="B253" s="112" t="s">
        <v>2834</v>
      </c>
      <c r="C253" s="106">
        <v>2615</v>
      </c>
      <c r="D253" s="106" t="s">
        <v>1056</v>
      </c>
      <c r="E253" s="184">
        <v>0.2581</v>
      </c>
      <c r="F253" s="4" t="str">
        <f t="shared" si="3"/>
        <v>No</v>
      </c>
      <c r="G253" s="63"/>
      <c r="H253" s="63"/>
      <c r="I253" s="63"/>
    </row>
    <row r="254" spans="1:9">
      <c r="A254" s="112" t="s">
        <v>2385</v>
      </c>
      <c r="B254" s="112" t="s">
        <v>2834</v>
      </c>
      <c r="C254" s="106">
        <v>3237</v>
      </c>
      <c r="D254" s="106" t="s">
        <v>1058</v>
      </c>
      <c r="E254" s="184">
        <v>0.30930000000000002</v>
      </c>
      <c r="F254" s="4" t="str">
        <f t="shared" si="3"/>
        <v>No</v>
      </c>
      <c r="G254" s="63"/>
      <c r="H254" s="63"/>
      <c r="I254" s="63"/>
    </row>
    <row r="255" spans="1:9">
      <c r="A255" s="112" t="s">
        <v>2385</v>
      </c>
      <c r="B255" s="112" t="s">
        <v>2834</v>
      </c>
      <c r="C255" s="106">
        <v>4016</v>
      </c>
      <c r="D255" s="106" t="s">
        <v>1062</v>
      </c>
      <c r="E255" s="184">
        <v>0.4965</v>
      </c>
      <c r="F255" s="4" t="str">
        <f t="shared" si="3"/>
        <v>No</v>
      </c>
      <c r="G255" s="63"/>
      <c r="H255" s="63"/>
      <c r="I255" s="63"/>
    </row>
    <row r="256" spans="1:9">
      <c r="A256" s="112" t="s">
        <v>2385</v>
      </c>
      <c r="B256" s="112" t="s">
        <v>2834</v>
      </c>
      <c r="C256" s="106">
        <v>4014</v>
      </c>
      <c r="D256" s="106" t="s">
        <v>1060</v>
      </c>
      <c r="E256" s="184">
        <v>0.35189999999999999</v>
      </c>
      <c r="F256" s="4" t="str">
        <f t="shared" si="3"/>
        <v>No</v>
      </c>
      <c r="G256" s="63"/>
      <c r="H256" s="63"/>
      <c r="I256" s="63"/>
    </row>
    <row r="257" spans="1:9">
      <c r="A257" s="112" t="s">
        <v>2385</v>
      </c>
      <c r="B257" s="112" t="s">
        <v>2834</v>
      </c>
      <c r="C257" s="106">
        <v>4341</v>
      </c>
      <c r="D257" s="106" t="s">
        <v>1067</v>
      </c>
      <c r="E257" s="184">
        <v>0.28420000000000001</v>
      </c>
      <c r="F257" s="4" t="str">
        <f t="shared" si="3"/>
        <v>No</v>
      </c>
      <c r="G257" s="63"/>
      <c r="H257" s="63"/>
      <c r="I257" s="63"/>
    </row>
    <row r="258" spans="1:9">
      <c r="A258" s="112" t="s">
        <v>2385</v>
      </c>
      <c r="B258" s="112" t="s">
        <v>2834</v>
      </c>
      <c r="C258" s="106">
        <v>4444</v>
      </c>
      <c r="D258" s="106" t="s">
        <v>1070</v>
      </c>
      <c r="E258" s="184">
        <v>0.22339999999999999</v>
      </c>
      <c r="F258" s="4" t="str">
        <f t="shared" si="3"/>
        <v>No</v>
      </c>
      <c r="G258" s="63"/>
      <c r="H258" s="63"/>
      <c r="I258" s="63"/>
    </row>
    <row r="259" spans="1:9">
      <c r="A259" s="112" t="s">
        <v>2385</v>
      </c>
      <c r="B259" s="112" t="s">
        <v>2834</v>
      </c>
      <c r="C259" s="106">
        <v>4015</v>
      </c>
      <c r="D259" s="106" t="s">
        <v>1061</v>
      </c>
      <c r="E259" s="184">
        <v>0.48980000000000001</v>
      </c>
      <c r="F259" s="4" t="str">
        <f t="shared" si="3"/>
        <v>No</v>
      </c>
      <c r="G259" s="63"/>
      <c r="H259" s="63"/>
      <c r="I259" s="63"/>
    </row>
    <row r="260" spans="1:9">
      <c r="A260" s="112" t="s">
        <v>2385</v>
      </c>
      <c r="B260" s="112" t="s">
        <v>2834</v>
      </c>
      <c r="C260" s="106">
        <v>3791</v>
      </c>
      <c r="D260" s="106" t="s">
        <v>1059</v>
      </c>
      <c r="E260" s="184">
        <v>0.50719999999999998</v>
      </c>
      <c r="F260" s="4" t="str">
        <f t="shared" ref="F260:F323" si="4">IF(E260&gt;=0.5,"Yes","No")</f>
        <v>Yes</v>
      </c>
      <c r="G260" s="63"/>
      <c r="H260" s="63"/>
      <c r="I260" s="63"/>
    </row>
    <row r="261" spans="1:9">
      <c r="A261" s="112" t="s">
        <v>2385</v>
      </c>
      <c r="B261" s="112" t="s">
        <v>2834</v>
      </c>
      <c r="C261" s="106">
        <v>4393</v>
      </c>
      <c r="D261" s="106" t="s">
        <v>1069</v>
      </c>
      <c r="E261" s="184">
        <v>0.37540000000000001</v>
      </c>
      <c r="F261" s="4" t="str">
        <f t="shared" si="4"/>
        <v>No</v>
      </c>
      <c r="G261" s="63"/>
      <c r="H261" s="63"/>
      <c r="I261" s="63"/>
    </row>
    <row r="262" spans="1:9">
      <c r="A262" s="112" t="s">
        <v>2385</v>
      </c>
      <c r="B262" s="112" t="s">
        <v>2834</v>
      </c>
      <c r="C262" s="106">
        <v>3594</v>
      </c>
      <c r="D262" s="106" t="s">
        <v>3212</v>
      </c>
      <c r="E262" s="184">
        <v>0.3805</v>
      </c>
      <c r="F262" s="4" t="str">
        <f t="shared" si="4"/>
        <v>No</v>
      </c>
      <c r="G262" s="63"/>
      <c r="H262" s="63"/>
      <c r="I262" s="63"/>
    </row>
    <row r="263" spans="1:9">
      <c r="A263" s="112" t="s">
        <v>2385</v>
      </c>
      <c r="B263" s="112" t="s">
        <v>2834</v>
      </c>
      <c r="C263" s="106">
        <v>4509</v>
      </c>
      <c r="D263" s="106" t="s">
        <v>1071</v>
      </c>
      <c r="E263" s="184">
        <v>0.28489999999999999</v>
      </c>
      <c r="F263" s="4" t="str">
        <f t="shared" si="4"/>
        <v>No</v>
      </c>
      <c r="G263" s="63"/>
      <c r="H263" s="63"/>
      <c r="I263" s="63"/>
    </row>
    <row r="264" spans="1:9">
      <c r="A264" s="112" t="s">
        <v>2385</v>
      </c>
      <c r="B264" s="112" t="s">
        <v>2834</v>
      </c>
      <c r="C264" s="106">
        <v>4100</v>
      </c>
      <c r="D264" s="106" t="s">
        <v>1063</v>
      </c>
      <c r="E264" s="184">
        <v>0.40860000000000002</v>
      </c>
      <c r="F264" s="4" t="str">
        <f t="shared" si="4"/>
        <v>No</v>
      </c>
      <c r="G264" s="63"/>
      <c r="H264" s="63"/>
      <c r="I264" s="63"/>
    </row>
    <row r="265" spans="1:9">
      <c r="A265" s="112" t="s">
        <v>2385</v>
      </c>
      <c r="B265" s="112" t="s">
        <v>2834</v>
      </c>
      <c r="C265" s="106">
        <v>4527</v>
      </c>
      <c r="D265" s="106" t="s">
        <v>1072</v>
      </c>
      <c r="E265" s="184">
        <v>0.47049999999999997</v>
      </c>
      <c r="F265" s="4" t="str">
        <f t="shared" si="4"/>
        <v>No</v>
      </c>
      <c r="G265" s="63"/>
      <c r="H265" s="63"/>
      <c r="I265" s="63"/>
    </row>
    <row r="266" spans="1:9">
      <c r="A266" s="112" t="s">
        <v>2385</v>
      </c>
      <c r="B266" s="112" t="s">
        <v>2834</v>
      </c>
      <c r="C266" s="106">
        <v>4249</v>
      </c>
      <c r="D266" s="106" t="s">
        <v>1066</v>
      </c>
      <c r="E266" s="184">
        <v>0.36309999999999998</v>
      </c>
      <c r="F266" s="4" t="str">
        <f t="shared" si="4"/>
        <v>No</v>
      </c>
      <c r="G266" s="63"/>
      <c r="H266" s="63"/>
      <c r="I266" s="63"/>
    </row>
    <row r="267" spans="1:9">
      <c r="A267" s="112" t="s">
        <v>2385</v>
      </c>
      <c r="B267" s="112" t="s">
        <v>2834</v>
      </c>
      <c r="C267" s="106">
        <v>4372</v>
      </c>
      <c r="D267" s="106" t="s">
        <v>1068</v>
      </c>
      <c r="E267" s="184">
        <v>0.3271</v>
      </c>
      <c r="F267" s="4" t="str">
        <f t="shared" si="4"/>
        <v>No</v>
      </c>
      <c r="G267" s="63"/>
      <c r="H267" s="63"/>
      <c r="I267" s="63"/>
    </row>
    <row r="268" spans="1:9">
      <c r="A268" s="112" t="s">
        <v>2385</v>
      </c>
      <c r="B268" s="112" t="s">
        <v>2834</v>
      </c>
      <c r="C268" s="106">
        <v>4101</v>
      </c>
      <c r="D268" s="106" t="s">
        <v>1064</v>
      </c>
      <c r="E268" s="184">
        <v>0.32500000000000001</v>
      </c>
      <c r="F268" s="4" t="str">
        <f t="shared" si="4"/>
        <v>No</v>
      </c>
      <c r="G268" s="63"/>
      <c r="H268" s="63"/>
      <c r="I268" s="63"/>
    </row>
    <row r="269" spans="1:9">
      <c r="A269" s="112" t="s">
        <v>2385</v>
      </c>
      <c r="B269" s="112" t="s">
        <v>2834</v>
      </c>
      <c r="C269" s="106">
        <v>4135</v>
      </c>
      <c r="D269" s="106" t="s">
        <v>1065</v>
      </c>
      <c r="E269" s="184">
        <v>0.51149999999999995</v>
      </c>
      <c r="F269" s="4" t="str">
        <f t="shared" si="4"/>
        <v>Yes</v>
      </c>
      <c r="G269" s="63"/>
      <c r="H269" s="63"/>
      <c r="I269" s="63"/>
    </row>
    <row r="270" spans="1:9">
      <c r="A270" s="112" t="s">
        <v>2503</v>
      </c>
      <c r="B270" s="112" t="s">
        <v>2835</v>
      </c>
      <c r="C270" s="106">
        <v>3259</v>
      </c>
      <c r="D270" s="106" t="s">
        <v>1796</v>
      </c>
      <c r="E270" s="184">
        <v>0.49419999999999997</v>
      </c>
      <c r="F270" s="4" t="str">
        <f t="shared" si="4"/>
        <v>No</v>
      </c>
      <c r="G270" s="63"/>
      <c r="H270" s="63"/>
      <c r="I270" s="63"/>
    </row>
    <row r="271" spans="1:9">
      <c r="A271" s="112" t="s">
        <v>2503</v>
      </c>
      <c r="B271" s="112" t="s">
        <v>2835</v>
      </c>
      <c r="C271" s="106">
        <v>3260</v>
      </c>
      <c r="D271" s="106" t="s">
        <v>1867</v>
      </c>
      <c r="E271" s="184">
        <v>0.52080000000000004</v>
      </c>
      <c r="F271" s="4" t="str">
        <f t="shared" si="4"/>
        <v>Yes</v>
      </c>
      <c r="G271" s="63"/>
      <c r="H271" s="63"/>
      <c r="I271" s="63"/>
    </row>
    <row r="272" spans="1:9">
      <c r="A272" s="112" t="s">
        <v>2503</v>
      </c>
      <c r="B272" s="112" t="s">
        <v>2835</v>
      </c>
      <c r="C272" s="106">
        <v>2892</v>
      </c>
      <c r="D272" s="106" t="s">
        <v>1862</v>
      </c>
      <c r="E272" s="184">
        <v>0.67449999999999999</v>
      </c>
      <c r="F272" s="4" t="str">
        <f t="shared" si="4"/>
        <v>Yes</v>
      </c>
      <c r="G272" s="63"/>
      <c r="H272" s="63"/>
      <c r="I272" s="63"/>
    </row>
    <row r="273" spans="1:9">
      <c r="A273" s="112" t="s">
        <v>2503</v>
      </c>
      <c r="B273" s="112" t="s">
        <v>2835</v>
      </c>
      <c r="C273" s="106">
        <v>3065</v>
      </c>
      <c r="D273" s="106" t="s">
        <v>1865</v>
      </c>
      <c r="E273" s="184">
        <v>0.25530000000000003</v>
      </c>
      <c r="F273" s="4" t="str">
        <f t="shared" si="4"/>
        <v>No</v>
      </c>
      <c r="G273" s="63"/>
      <c r="H273" s="63"/>
      <c r="I273" s="63"/>
    </row>
    <row r="274" spans="1:9">
      <c r="A274" s="112" t="s">
        <v>2503</v>
      </c>
      <c r="B274" s="112" t="s">
        <v>2835</v>
      </c>
      <c r="C274" s="106">
        <v>3929</v>
      </c>
      <c r="D274" s="106" t="s">
        <v>1873</v>
      </c>
      <c r="E274" s="184">
        <v>0.2334</v>
      </c>
      <c r="F274" s="4" t="str">
        <f t="shared" si="4"/>
        <v>No</v>
      </c>
      <c r="G274" s="63"/>
      <c r="H274" s="63"/>
      <c r="I274" s="63"/>
    </row>
    <row r="275" spans="1:9">
      <c r="A275" s="112" t="s">
        <v>2503</v>
      </c>
      <c r="B275" s="112" t="s">
        <v>2835</v>
      </c>
      <c r="C275" s="106">
        <v>5328</v>
      </c>
      <c r="D275" s="106" t="s">
        <v>1878</v>
      </c>
      <c r="E275" s="184">
        <v>0.3624</v>
      </c>
      <c r="F275" s="4" t="str">
        <f t="shared" si="4"/>
        <v>No</v>
      </c>
      <c r="G275" s="63"/>
      <c r="H275" s="63"/>
      <c r="I275" s="63"/>
    </row>
    <row r="276" spans="1:9">
      <c r="A276" s="112" t="s">
        <v>2503</v>
      </c>
      <c r="B276" s="112" t="s">
        <v>2835</v>
      </c>
      <c r="C276" s="106">
        <v>3890</v>
      </c>
      <c r="D276" s="106" t="s">
        <v>928</v>
      </c>
      <c r="E276" s="184">
        <v>0.31519999999999998</v>
      </c>
      <c r="F276" s="4" t="str">
        <f t="shared" si="4"/>
        <v>No</v>
      </c>
      <c r="G276" s="63"/>
      <c r="H276" s="63"/>
      <c r="I276" s="63"/>
    </row>
    <row r="277" spans="1:9">
      <c r="A277" s="112" t="s">
        <v>2503</v>
      </c>
      <c r="B277" s="112" t="s">
        <v>2835</v>
      </c>
      <c r="C277" s="106">
        <v>2157</v>
      </c>
      <c r="D277" s="106" t="s">
        <v>1860</v>
      </c>
      <c r="E277" s="184">
        <v>0.45190000000000002</v>
      </c>
      <c r="F277" s="4" t="str">
        <f t="shared" si="4"/>
        <v>No</v>
      </c>
      <c r="G277" s="63"/>
      <c r="H277" s="63"/>
      <c r="I277" s="63"/>
    </row>
    <row r="278" spans="1:9">
      <c r="A278" s="112" t="s">
        <v>2503</v>
      </c>
      <c r="B278" s="112" t="s">
        <v>2835</v>
      </c>
      <c r="C278" s="106">
        <v>3573</v>
      </c>
      <c r="D278" s="106" t="s">
        <v>1871</v>
      </c>
      <c r="E278" s="184">
        <v>0.2742</v>
      </c>
      <c r="F278" s="4" t="str">
        <f t="shared" si="4"/>
        <v>No</v>
      </c>
      <c r="G278" s="63"/>
      <c r="H278" s="63"/>
      <c r="I278" s="63"/>
    </row>
    <row r="279" spans="1:9">
      <c r="A279" s="112" t="s">
        <v>2503</v>
      </c>
      <c r="B279" s="112" t="s">
        <v>2835</v>
      </c>
      <c r="C279" s="106">
        <v>4185</v>
      </c>
      <c r="D279" s="106" t="s">
        <v>1875</v>
      </c>
      <c r="E279" s="184">
        <v>0.2177</v>
      </c>
      <c r="F279" s="4" t="str">
        <f t="shared" si="4"/>
        <v>No</v>
      </c>
      <c r="G279" s="63"/>
      <c r="H279" s="63"/>
      <c r="I279" s="63"/>
    </row>
    <row r="280" spans="1:9">
      <c r="A280" s="112" t="s">
        <v>2503</v>
      </c>
      <c r="B280" s="112" t="s">
        <v>2835</v>
      </c>
      <c r="C280" s="106">
        <v>5507</v>
      </c>
      <c r="D280" s="106" t="s">
        <v>2742</v>
      </c>
      <c r="E280" s="184">
        <v>0.17760000000000001</v>
      </c>
      <c r="F280" s="4" t="str">
        <f t="shared" si="4"/>
        <v>No</v>
      </c>
      <c r="G280" s="63"/>
      <c r="H280" s="63"/>
      <c r="I280" s="63"/>
    </row>
    <row r="281" spans="1:9">
      <c r="A281" s="112" t="s">
        <v>2503</v>
      </c>
      <c r="B281" s="112" t="s">
        <v>2835</v>
      </c>
      <c r="C281" s="106">
        <v>4529</v>
      </c>
      <c r="D281" s="106" t="s">
        <v>1876</v>
      </c>
      <c r="E281" s="184">
        <v>0.216</v>
      </c>
      <c r="F281" s="4" t="str">
        <f t="shared" si="4"/>
        <v>No</v>
      </c>
      <c r="G281" s="63"/>
      <c r="H281" s="63"/>
      <c r="I281" s="63"/>
    </row>
    <row r="282" spans="1:9">
      <c r="A282" s="112" t="s">
        <v>2503</v>
      </c>
      <c r="B282" s="112" t="s">
        <v>2835</v>
      </c>
      <c r="C282" s="106">
        <v>3127</v>
      </c>
      <c r="D282" s="106" t="s">
        <v>1866</v>
      </c>
      <c r="E282" s="184">
        <v>0.54269999999999996</v>
      </c>
      <c r="F282" s="4" t="str">
        <f t="shared" si="4"/>
        <v>Yes</v>
      </c>
      <c r="G282" s="63"/>
      <c r="H282" s="63"/>
      <c r="I282" s="63"/>
    </row>
    <row r="283" spans="1:9">
      <c r="A283" s="112" t="s">
        <v>2503</v>
      </c>
      <c r="B283" s="112" t="s">
        <v>2835</v>
      </c>
      <c r="C283" s="106">
        <v>3918</v>
      </c>
      <c r="D283" s="106" t="s">
        <v>1872</v>
      </c>
      <c r="E283" s="184">
        <v>0.50319999999999998</v>
      </c>
      <c r="F283" s="4" t="str">
        <f t="shared" si="4"/>
        <v>Yes</v>
      </c>
      <c r="G283" s="63"/>
      <c r="H283" s="63"/>
      <c r="I283" s="63"/>
    </row>
    <row r="284" spans="1:9">
      <c r="A284" s="112" t="s">
        <v>2503</v>
      </c>
      <c r="B284" s="112" t="s">
        <v>2835</v>
      </c>
      <c r="C284" s="106">
        <v>2776</v>
      </c>
      <c r="D284" s="106" t="s">
        <v>1861</v>
      </c>
      <c r="E284" s="184">
        <v>0.65949999999999998</v>
      </c>
      <c r="F284" s="4" t="str">
        <f t="shared" si="4"/>
        <v>Yes</v>
      </c>
      <c r="G284" s="63"/>
      <c r="H284" s="63"/>
      <c r="I284" s="63"/>
    </row>
    <row r="285" spans="1:9">
      <c r="A285" s="112" t="s">
        <v>2503</v>
      </c>
      <c r="B285" s="112" t="s">
        <v>2835</v>
      </c>
      <c r="C285" s="106">
        <v>2113</v>
      </c>
      <c r="D285" s="106" t="s">
        <v>1859</v>
      </c>
      <c r="E285" s="184">
        <v>0.64439999999999997</v>
      </c>
      <c r="F285" s="4" t="str">
        <f t="shared" si="4"/>
        <v>Yes</v>
      </c>
      <c r="G285" s="63"/>
      <c r="H285" s="63"/>
      <c r="I285" s="63"/>
    </row>
    <row r="286" spans="1:9">
      <c r="A286" s="112" t="s">
        <v>2503</v>
      </c>
      <c r="B286" s="112" t="s">
        <v>2835</v>
      </c>
      <c r="C286" s="106">
        <v>4098</v>
      </c>
      <c r="D286" s="106" t="s">
        <v>1874</v>
      </c>
      <c r="E286" s="184">
        <v>0.2903</v>
      </c>
      <c r="F286" s="4" t="str">
        <f t="shared" si="4"/>
        <v>No</v>
      </c>
      <c r="G286" s="63"/>
      <c r="H286" s="63"/>
      <c r="I286" s="63"/>
    </row>
    <row r="287" spans="1:9">
      <c r="A287" s="112" t="s">
        <v>2503</v>
      </c>
      <c r="B287" s="112" t="s">
        <v>2835</v>
      </c>
      <c r="C287" s="106">
        <v>2953</v>
      </c>
      <c r="D287" s="106" t="s">
        <v>1863</v>
      </c>
      <c r="E287" s="184">
        <v>0.57689999999999997</v>
      </c>
      <c r="F287" s="4" t="str">
        <f t="shared" si="4"/>
        <v>Yes</v>
      </c>
      <c r="G287" s="63"/>
      <c r="H287" s="63"/>
      <c r="I287" s="63"/>
    </row>
    <row r="288" spans="1:9">
      <c r="A288" s="112" t="s">
        <v>2503</v>
      </c>
      <c r="B288" s="112" t="s">
        <v>2835</v>
      </c>
      <c r="C288" s="106">
        <v>5541</v>
      </c>
      <c r="D288" s="106" t="s">
        <v>3213</v>
      </c>
      <c r="E288" s="184">
        <v>0.29530000000000001</v>
      </c>
      <c r="F288" s="4" t="str">
        <f t="shared" si="4"/>
        <v>No</v>
      </c>
      <c r="G288" s="63"/>
      <c r="H288" s="63"/>
      <c r="I288" s="63"/>
    </row>
    <row r="289" spans="1:9">
      <c r="A289" s="112" t="s">
        <v>2503</v>
      </c>
      <c r="B289" s="112" t="s">
        <v>2835</v>
      </c>
      <c r="C289" s="106">
        <v>5003</v>
      </c>
      <c r="D289" s="106" t="s">
        <v>1877</v>
      </c>
      <c r="E289" s="184">
        <v>0.51039999999999996</v>
      </c>
      <c r="F289" s="4" t="str">
        <f t="shared" si="4"/>
        <v>Yes</v>
      </c>
      <c r="G289" s="63"/>
      <c r="H289" s="63"/>
      <c r="I289" s="63"/>
    </row>
    <row r="290" spans="1:9">
      <c r="A290" s="112" t="s">
        <v>2503</v>
      </c>
      <c r="B290" s="112" t="s">
        <v>2835</v>
      </c>
      <c r="C290" s="106">
        <v>5552</v>
      </c>
      <c r="D290" s="106" t="s">
        <v>1296</v>
      </c>
      <c r="E290" s="114">
        <v>0.22170000000000001</v>
      </c>
      <c r="F290" s="4" t="str">
        <f t="shared" si="4"/>
        <v>No</v>
      </c>
      <c r="G290" s="63"/>
      <c r="H290" s="63"/>
      <c r="I290" s="63"/>
    </row>
    <row r="291" spans="1:9">
      <c r="A291" s="112" t="s">
        <v>2503</v>
      </c>
      <c r="B291" s="112" t="s">
        <v>2835</v>
      </c>
      <c r="C291" s="106">
        <v>3307</v>
      </c>
      <c r="D291" s="106" t="s">
        <v>1868</v>
      </c>
      <c r="E291" s="184">
        <v>0.50180000000000002</v>
      </c>
      <c r="F291" s="4" t="str">
        <f t="shared" si="4"/>
        <v>Yes</v>
      </c>
      <c r="G291" s="63"/>
      <c r="H291" s="63"/>
      <c r="I291" s="63"/>
    </row>
    <row r="292" spans="1:9">
      <c r="A292" s="112" t="s">
        <v>2503</v>
      </c>
      <c r="B292" s="112" t="s">
        <v>2835</v>
      </c>
      <c r="C292" s="106">
        <v>1964</v>
      </c>
      <c r="D292" s="106" t="s">
        <v>1858</v>
      </c>
      <c r="E292" s="184">
        <v>0.2467</v>
      </c>
      <c r="F292" s="4" t="str">
        <f t="shared" si="4"/>
        <v>No</v>
      </c>
      <c r="G292" s="63"/>
      <c r="H292" s="63"/>
      <c r="I292" s="63"/>
    </row>
    <row r="293" spans="1:9">
      <c r="A293" s="112" t="s">
        <v>2503</v>
      </c>
      <c r="B293" s="112" t="s">
        <v>2835</v>
      </c>
      <c r="C293" s="106">
        <v>5278</v>
      </c>
      <c r="D293" s="106" t="s">
        <v>2743</v>
      </c>
      <c r="E293" s="184">
        <v>5.4100000000000002E-2</v>
      </c>
      <c r="F293" s="4" t="str">
        <f t="shared" si="4"/>
        <v>No</v>
      </c>
      <c r="G293" s="63"/>
      <c r="H293" s="63"/>
      <c r="I293" s="63"/>
    </row>
    <row r="294" spans="1:9">
      <c r="A294" s="112" t="s">
        <v>2503</v>
      </c>
      <c r="B294" s="112" t="s">
        <v>2835</v>
      </c>
      <c r="C294" s="106">
        <v>5542</v>
      </c>
      <c r="D294" s="106" t="s">
        <v>3156</v>
      </c>
      <c r="E294" s="184">
        <v>0.17710000000000001</v>
      </c>
      <c r="F294" s="4" t="str">
        <f t="shared" si="4"/>
        <v>No</v>
      </c>
      <c r="G294" s="63"/>
      <c r="H294" s="63"/>
      <c r="I294" s="63"/>
    </row>
    <row r="295" spans="1:9">
      <c r="A295" s="112" t="s">
        <v>2503</v>
      </c>
      <c r="B295" s="112" t="s">
        <v>2835</v>
      </c>
      <c r="C295" s="106">
        <v>3465</v>
      </c>
      <c r="D295" s="106" t="s">
        <v>1870</v>
      </c>
      <c r="E295" s="184">
        <v>0.24410000000000001</v>
      </c>
      <c r="F295" s="4" t="str">
        <f t="shared" si="4"/>
        <v>No</v>
      </c>
      <c r="G295" s="63"/>
      <c r="H295" s="63"/>
      <c r="I295" s="63"/>
    </row>
    <row r="296" spans="1:9">
      <c r="A296" s="112" t="s">
        <v>2503</v>
      </c>
      <c r="B296" s="112" t="s">
        <v>2835</v>
      </c>
      <c r="C296" s="106">
        <v>4160</v>
      </c>
      <c r="D296" s="106" t="s">
        <v>696</v>
      </c>
      <c r="E296" s="184">
        <v>0.1459</v>
      </c>
      <c r="F296" s="4" t="str">
        <f t="shared" si="4"/>
        <v>No</v>
      </c>
      <c r="G296" s="63"/>
      <c r="H296" s="63"/>
      <c r="I296" s="63"/>
    </row>
    <row r="297" spans="1:9">
      <c r="A297" s="112" t="s">
        <v>2503</v>
      </c>
      <c r="B297" s="112" t="s">
        <v>2835</v>
      </c>
      <c r="C297" s="106">
        <v>3064</v>
      </c>
      <c r="D297" s="106" t="s">
        <v>1864</v>
      </c>
      <c r="E297" s="184">
        <v>0.49249999999999999</v>
      </c>
      <c r="F297" s="4" t="str">
        <f t="shared" si="4"/>
        <v>No</v>
      </c>
      <c r="G297" s="63"/>
      <c r="H297" s="63"/>
      <c r="I297" s="63"/>
    </row>
    <row r="298" spans="1:9">
      <c r="A298" s="112" t="s">
        <v>2503</v>
      </c>
      <c r="B298" s="112" t="s">
        <v>2835</v>
      </c>
      <c r="C298" s="106">
        <v>3415</v>
      </c>
      <c r="D298" s="106" t="s">
        <v>1869</v>
      </c>
      <c r="E298" s="184">
        <v>0.35770000000000002</v>
      </c>
      <c r="F298" s="4" t="str">
        <f t="shared" si="4"/>
        <v>No</v>
      </c>
      <c r="G298" s="63"/>
      <c r="H298" s="63"/>
      <c r="I298" s="63"/>
    </row>
    <row r="299" spans="1:9">
      <c r="A299" s="112" t="s">
        <v>2416</v>
      </c>
      <c r="B299" s="112" t="s">
        <v>2836</v>
      </c>
      <c r="C299" s="106">
        <v>2166</v>
      </c>
      <c r="D299" s="106" t="s">
        <v>1179</v>
      </c>
      <c r="E299" s="184">
        <v>0.67769999999999997</v>
      </c>
      <c r="F299" s="4" t="str">
        <f t="shared" si="4"/>
        <v>Yes</v>
      </c>
      <c r="G299" s="63"/>
      <c r="H299" s="63"/>
      <c r="I299" s="63"/>
    </row>
    <row r="300" spans="1:9">
      <c r="A300" s="112" t="s">
        <v>2416</v>
      </c>
      <c r="B300" s="112" t="s">
        <v>2836</v>
      </c>
      <c r="C300" s="106">
        <v>3240</v>
      </c>
      <c r="D300" s="106" t="s">
        <v>1184</v>
      </c>
      <c r="E300" s="184">
        <v>0.76919999999999999</v>
      </c>
      <c r="F300" s="4" t="str">
        <f t="shared" si="4"/>
        <v>Yes</v>
      </c>
      <c r="G300" s="63"/>
      <c r="H300" s="63"/>
      <c r="I300" s="63"/>
    </row>
    <row r="301" spans="1:9">
      <c r="A301" s="112" t="s">
        <v>2416</v>
      </c>
      <c r="B301" s="112" t="s">
        <v>2836</v>
      </c>
      <c r="C301" s="106">
        <v>2244</v>
      </c>
      <c r="D301" s="106" t="s">
        <v>1180</v>
      </c>
      <c r="E301" s="184">
        <v>0.69799999999999995</v>
      </c>
      <c r="F301" s="4" t="str">
        <f t="shared" si="4"/>
        <v>Yes</v>
      </c>
      <c r="G301" s="63"/>
      <c r="H301" s="63"/>
      <c r="I301" s="63"/>
    </row>
    <row r="302" spans="1:9">
      <c r="A302" s="112" t="s">
        <v>2416</v>
      </c>
      <c r="B302" s="112" t="s">
        <v>2836</v>
      </c>
      <c r="C302" s="106">
        <v>2704</v>
      </c>
      <c r="D302" s="106" t="s">
        <v>1182</v>
      </c>
      <c r="E302" s="184">
        <v>0.6855</v>
      </c>
      <c r="F302" s="4" t="str">
        <f t="shared" si="4"/>
        <v>Yes</v>
      </c>
      <c r="G302" s="63"/>
      <c r="H302" s="63"/>
      <c r="I302" s="63"/>
    </row>
    <row r="303" spans="1:9">
      <c r="A303" s="112" t="s">
        <v>2416</v>
      </c>
      <c r="B303" s="112" t="s">
        <v>2836</v>
      </c>
      <c r="C303" s="106">
        <v>5359</v>
      </c>
      <c r="D303" s="106" t="s">
        <v>1185</v>
      </c>
      <c r="E303" s="184">
        <v>0.72340000000000004</v>
      </c>
      <c r="F303" s="4" t="str">
        <f t="shared" si="4"/>
        <v>Yes</v>
      </c>
      <c r="G303" s="63"/>
      <c r="H303" s="63"/>
      <c r="I303" s="63"/>
    </row>
    <row r="304" spans="1:9">
      <c r="A304" s="112" t="s">
        <v>2416</v>
      </c>
      <c r="B304" s="112" t="s">
        <v>2836</v>
      </c>
      <c r="C304" s="106">
        <v>3172</v>
      </c>
      <c r="D304" s="106" t="s">
        <v>1183</v>
      </c>
      <c r="E304" s="184">
        <v>0.83909999999999996</v>
      </c>
      <c r="F304" s="4" t="str">
        <f t="shared" si="4"/>
        <v>Yes</v>
      </c>
      <c r="G304" s="63"/>
      <c r="H304" s="63"/>
      <c r="I304" s="63"/>
    </row>
    <row r="305" spans="1:9">
      <c r="A305" s="112" t="s">
        <v>2416</v>
      </c>
      <c r="B305" s="112" t="s">
        <v>2836</v>
      </c>
      <c r="C305" s="106">
        <v>2291</v>
      </c>
      <c r="D305" s="106" t="s">
        <v>1181</v>
      </c>
      <c r="E305" s="184">
        <v>0.81540000000000001</v>
      </c>
      <c r="F305" s="4" t="str">
        <f t="shared" si="4"/>
        <v>Yes</v>
      </c>
      <c r="G305" s="63"/>
      <c r="H305" s="63"/>
      <c r="I305" s="63"/>
    </row>
    <row r="306" spans="1:9">
      <c r="A306" s="112" t="s">
        <v>2416</v>
      </c>
      <c r="B306" s="112" t="s">
        <v>2836</v>
      </c>
      <c r="C306" s="106">
        <v>2768</v>
      </c>
      <c r="D306" s="106" t="s">
        <v>40</v>
      </c>
      <c r="E306" s="184">
        <v>0.8397</v>
      </c>
      <c r="F306" s="4" t="str">
        <f t="shared" si="4"/>
        <v>Yes</v>
      </c>
      <c r="G306" s="63"/>
      <c r="H306" s="63"/>
      <c r="I306" s="63"/>
    </row>
    <row r="307" spans="1:9">
      <c r="A307" s="112" t="s">
        <v>2414</v>
      </c>
      <c r="B307" s="112" t="s">
        <v>2837</v>
      </c>
      <c r="C307" s="106">
        <v>4311</v>
      </c>
      <c r="D307" s="106" t="s">
        <v>1173</v>
      </c>
      <c r="E307" s="184">
        <v>0.47699999999999998</v>
      </c>
      <c r="F307" s="4" t="str">
        <f t="shared" si="4"/>
        <v>No</v>
      </c>
      <c r="G307" s="63"/>
      <c r="H307" s="63"/>
      <c r="I307" s="63"/>
    </row>
    <row r="308" spans="1:9">
      <c r="A308" s="112" t="s">
        <v>2414</v>
      </c>
      <c r="B308" s="112" t="s">
        <v>2837</v>
      </c>
      <c r="C308" s="106">
        <v>5509</v>
      </c>
      <c r="D308" s="106" t="s">
        <v>3132</v>
      </c>
      <c r="E308" s="184">
        <v>0.50419999999999998</v>
      </c>
      <c r="F308" s="4" t="str">
        <f t="shared" si="4"/>
        <v>Yes</v>
      </c>
      <c r="G308" s="63"/>
      <c r="H308" s="63"/>
      <c r="I308" s="63"/>
    </row>
    <row r="309" spans="1:9">
      <c r="A309" s="112" t="s">
        <v>2414</v>
      </c>
      <c r="B309" s="112" t="s">
        <v>2837</v>
      </c>
      <c r="C309" s="106">
        <v>5369</v>
      </c>
      <c r="D309" s="106" t="s">
        <v>1174</v>
      </c>
      <c r="E309" s="184">
        <v>0.70489999999999997</v>
      </c>
      <c r="F309" s="4" t="str">
        <f t="shared" si="4"/>
        <v>Yes</v>
      </c>
      <c r="G309" s="63"/>
      <c r="H309" s="63"/>
      <c r="I309" s="63"/>
    </row>
    <row r="310" spans="1:9">
      <c r="A310" s="112" t="s">
        <v>2414</v>
      </c>
      <c r="B310" s="112" t="s">
        <v>2837</v>
      </c>
      <c r="C310" s="106">
        <v>5510</v>
      </c>
      <c r="D310" s="106" t="s">
        <v>3133</v>
      </c>
      <c r="E310" s="184">
        <v>0.52010000000000001</v>
      </c>
      <c r="F310" s="4" t="str">
        <f t="shared" si="4"/>
        <v>Yes</v>
      </c>
      <c r="G310" s="63"/>
      <c r="H310" s="63"/>
      <c r="I310" s="63"/>
    </row>
    <row r="311" spans="1:9">
      <c r="A311" s="112" t="s">
        <v>2414</v>
      </c>
      <c r="B311" s="112" t="s">
        <v>2837</v>
      </c>
      <c r="C311" s="106">
        <v>2799</v>
      </c>
      <c r="D311" s="106" t="s">
        <v>1172</v>
      </c>
      <c r="E311" s="184">
        <v>0.36780000000000002</v>
      </c>
      <c r="F311" s="4" t="str">
        <f t="shared" si="4"/>
        <v>No</v>
      </c>
      <c r="G311" s="63"/>
      <c r="H311" s="63"/>
      <c r="I311" s="63"/>
    </row>
    <row r="312" spans="1:9">
      <c r="A312" s="112" t="s">
        <v>2505</v>
      </c>
      <c r="B312" s="112" t="s">
        <v>2838</v>
      </c>
      <c r="C312" s="106">
        <v>2954</v>
      </c>
      <c r="D312" s="106" t="s">
        <v>1886</v>
      </c>
      <c r="E312" s="184">
        <v>0.4763</v>
      </c>
      <c r="F312" s="4" t="str">
        <f t="shared" si="4"/>
        <v>No</v>
      </c>
      <c r="G312" s="63"/>
      <c r="H312" s="63"/>
      <c r="I312" s="63"/>
    </row>
    <row r="313" spans="1:9">
      <c r="A313" s="177" t="s">
        <v>2505</v>
      </c>
      <c r="B313" s="178" t="s">
        <v>2838</v>
      </c>
      <c r="C313" s="178">
        <v>5126</v>
      </c>
      <c r="D313" s="63" t="s">
        <v>3214</v>
      </c>
      <c r="E313" s="114">
        <v>0</v>
      </c>
      <c r="F313" s="4" t="str">
        <f t="shared" si="4"/>
        <v>No</v>
      </c>
      <c r="G313" s="63"/>
      <c r="H313" s="63"/>
      <c r="I313" s="63"/>
    </row>
    <row r="314" spans="1:9">
      <c r="A314" s="112" t="s">
        <v>2505</v>
      </c>
      <c r="B314" s="112" t="s">
        <v>2838</v>
      </c>
      <c r="C314" s="106">
        <v>3610</v>
      </c>
      <c r="D314" s="106" t="s">
        <v>1888</v>
      </c>
      <c r="E314" s="184">
        <v>0.4249</v>
      </c>
      <c r="F314" s="4" t="str">
        <f t="shared" si="4"/>
        <v>No</v>
      </c>
      <c r="G314" s="63"/>
      <c r="H314" s="63"/>
      <c r="I314" s="63"/>
    </row>
    <row r="315" spans="1:9">
      <c r="A315" s="112" t="s">
        <v>2505</v>
      </c>
      <c r="B315" s="112" t="s">
        <v>2838</v>
      </c>
      <c r="C315" s="106">
        <v>2447</v>
      </c>
      <c r="D315" s="106" t="s">
        <v>1885</v>
      </c>
      <c r="E315" s="184">
        <v>0.4582</v>
      </c>
      <c r="F315" s="4" t="str">
        <f t="shared" si="4"/>
        <v>No</v>
      </c>
      <c r="G315" s="63"/>
      <c r="H315" s="63"/>
      <c r="I315" s="63"/>
    </row>
    <row r="316" spans="1:9">
      <c r="A316" s="112" t="s">
        <v>2505</v>
      </c>
      <c r="B316" s="112" t="s">
        <v>2838</v>
      </c>
      <c r="C316" s="106">
        <v>5396</v>
      </c>
      <c r="D316" s="106" t="s">
        <v>1893</v>
      </c>
      <c r="E316" s="184">
        <v>0.53739999999999999</v>
      </c>
      <c r="F316" s="4" t="str">
        <f t="shared" si="4"/>
        <v>Yes</v>
      </c>
      <c r="G316" s="63"/>
      <c r="H316" s="63"/>
      <c r="I316" s="63"/>
    </row>
    <row r="317" spans="1:9">
      <c r="A317" s="112" t="s">
        <v>2505</v>
      </c>
      <c r="B317" s="112" t="s">
        <v>2838</v>
      </c>
      <c r="C317" s="106">
        <v>5035</v>
      </c>
      <c r="D317" s="106" t="s">
        <v>1890</v>
      </c>
      <c r="E317" s="184">
        <v>0.35920000000000002</v>
      </c>
      <c r="F317" s="4" t="str">
        <f t="shared" si="4"/>
        <v>No</v>
      </c>
      <c r="G317" s="63"/>
      <c r="H317" s="63"/>
      <c r="I317" s="63"/>
    </row>
    <row r="318" spans="1:9">
      <c r="A318" s="112" t="s">
        <v>2505</v>
      </c>
      <c r="B318" s="112" t="s">
        <v>2838</v>
      </c>
      <c r="C318" s="106">
        <v>5294</v>
      </c>
      <c r="D318" s="106" t="s">
        <v>1892</v>
      </c>
      <c r="E318" s="184">
        <v>0.4592</v>
      </c>
      <c r="F318" s="4" t="str">
        <f t="shared" si="4"/>
        <v>No</v>
      </c>
      <c r="G318" s="63"/>
      <c r="H318" s="63"/>
      <c r="I318" s="63"/>
    </row>
    <row r="319" spans="1:9">
      <c r="A319" s="112" t="s">
        <v>2505</v>
      </c>
      <c r="B319" s="112" t="s">
        <v>2838</v>
      </c>
      <c r="C319" s="106">
        <v>3761</v>
      </c>
      <c r="D319" s="106" t="s">
        <v>1889</v>
      </c>
      <c r="E319" s="184">
        <v>0.57989999999999997</v>
      </c>
      <c r="F319" s="4" t="str">
        <f t="shared" si="4"/>
        <v>Yes</v>
      </c>
      <c r="G319" s="63"/>
      <c r="H319" s="63"/>
      <c r="I319" s="63"/>
    </row>
    <row r="320" spans="1:9">
      <c r="A320" s="112" t="s">
        <v>2505</v>
      </c>
      <c r="B320" s="112" t="s">
        <v>2838</v>
      </c>
      <c r="C320" s="106">
        <v>2814</v>
      </c>
      <c r="D320" s="106" t="s">
        <v>853</v>
      </c>
      <c r="E320" s="184">
        <v>0.70750000000000002</v>
      </c>
      <c r="F320" s="4" t="str">
        <f t="shared" si="4"/>
        <v>Yes</v>
      </c>
      <c r="G320" s="63"/>
      <c r="H320" s="63"/>
      <c r="I320" s="63"/>
    </row>
    <row r="321" spans="1:9">
      <c r="A321" s="112" t="s">
        <v>2505</v>
      </c>
      <c r="B321" s="112" t="s">
        <v>2838</v>
      </c>
      <c r="C321" s="106">
        <v>1769</v>
      </c>
      <c r="D321" s="106" t="s">
        <v>1884</v>
      </c>
      <c r="E321" s="184">
        <v>0.72160000000000002</v>
      </c>
      <c r="F321" s="4" t="str">
        <f t="shared" si="4"/>
        <v>Yes</v>
      </c>
      <c r="G321" s="63"/>
      <c r="H321" s="63"/>
      <c r="I321" s="63"/>
    </row>
    <row r="322" spans="1:9">
      <c r="A322" s="112" t="s">
        <v>2505</v>
      </c>
      <c r="B322" s="112" t="s">
        <v>2838</v>
      </c>
      <c r="C322" s="106">
        <v>5269</v>
      </c>
      <c r="D322" s="106" t="s">
        <v>1891</v>
      </c>
      <c r="E322" s="184">
        <v>0.52559999999999996</v>
      </c>
      <c r="F322" s="4" t="str">
        <f t="shared" si="4"/>
        <v>Yes</v>
      </c>
      <c r="G322" s="63"/>
      <c r="H322" s="63"/>
      <c r="I322" s="63"/>
    </row>
    <row r="323" spans="1:9">
      <c r="A323" s="112" t="s">
        <v>2505</v>
      </c>
      <c r="B323" s="112" t="s">
        <v>2838</v>
      </c>
      <c r="C323" s="106">
        <v>3309</v>
      </c>
      <c r="D323" s="106" t="s">
        <v>1887</v>
      </c>
      <c r="E323" s="184">
        <v>0.38240000000000002</v>
      </c>
      <c r="F323" s="4" t="str">
        <f t="shared" si="4"/>
        <v>No</v>
      </c>
      <c r="G323" s="63"/>
      <c r="H323" s="63"/>
      <c r="I323" s="63"/>
    </row>
    <row r="324" spans="1:9">
      <c r="A324" s="112" t="s">
        <v>2515</v>
      </c>
      <c r="B324" s="112" t="s">
        <v>2839</v>
      </c>
      <c r="C324" s="106">
        <v>5523</v>
      </c>
      <c r="D324" s="106" t="s">
        <v>3134</v>
      </c>
      <c r="E324" s="184">
        <v>0.8387</v>
      </c>
      <c r="F324" s="4" t="str">
        <f t="shared" ref="F324:F387" si="5">IF(E324&gt;=0.5,"Yes","No")</f>
        <v>Yes</v>
      </c>
      <c r="G324" s="63"/>
      <c r="H324" s="63"/>
      <c r="I324" s="63"/>
    </row>
    <row r="325" spans="1:9">
      <c r="A325" s="112" t="s">
        <v>2515</v>
      </c>
      <c r="B325" s="112" t="s">
        <v>2839</v>
      </c>
      <c r="C325" s="106">
        <v>2664</v>
      </c>
      <c r="D325" s="106" t="s">
        <v>1935</v>
      </c>
      <c r="E325" s="184">
        <v>0.61019999999999996</v>
      </c>
      <c r="F325" s="4" t="str">
        <f t="shared" si="5"/>
        <v>Yes</v>
      </c>
      <c r="G325" s="63"/>
      <c r="H325" s="63"/>
      <c r="I325" s="63"/>
    </row>
    <row r="326" spans="1:9">
      <c r="A326" s="112" t="s">
        <v>2515</v>
      </c>
      <c r="B326" s="112" t="s">
        <v>2839</v>
      </c>
      <c r="C326" s="106">
        <v>2404</v>
      </c>
      <c r="D326" s="106" t="s">
        <v>1934</v>
      </c>
      <c r="E326" s="184">
        <v>0.4995</v>
      </c>
      <c r="F326" s="4" t="str">
        <f t="shared" si="5"/>
        <v>No</v>
      </c>
      <c r="G326" s="63"/>
      <c r="H326" s="63"/>
      <c r="I326" s="63"/>
    </row>
    <row r="327" spans="1:9">
      <c r="A327" s="112" t="s">
        <v>2515</v>
      </c>
      <c r="B327" s="112" t="s">
        <v>2839</v>
      </c>
      <c r="C327" s="106">
        <v>1763</v>
      </c>
      <c r="D327" s="106" t="s">
        <v>3215</v>
      </c>
      <c r="E327" s="184">
        <v>0.49299999999999999</v>
      </c>
      <c r="F327" s="4" t="str">
        <f t="shared" si="5"/>
        <v>No</v>
      </c>
      <c r="G327" s="63"/>
      <c r="H327" s="63"/>
      <c r="I327" s="63"/>
    </row>
    <row r="328" spans="1:9">
      <c r="A328" s="112" t="s">
        <v>2790</v>
      </c>
      <c r="B328" s="112" t="s">
        <v>2791</v>
      </c>
      <c r="C328" s="106">
        <v>5549</v>
      </c>
      <c r="D328" s="106" t="s">
        <v>1326</v>
      </c>
      <c r="E328" s="184">
        <v>0.36599999999999999</v>
      </c>
      <c r="F328" s="4" t="str">
        <f t="shared" si="5"/>
        <v>No</v>
      </c>
      <c r="G328" s="63"/>
      <c r="H328" s="63"/>
      <c r="I328" s="63"/>
    </row>
    <row r="329" spans="1:9">
      <c r="A329" s="112" t="s">
        <v>2357</v>
      </c>
      <c r="B329" s="112" t="s">
        <v>2840</v>
      </c>
      <c r="C329" s="106">
        <v>4552</v>
      </c>
      <c r="D329" s="106" t="s">
        <v>545</v>
      </c>
      <c r="E329" s="184">
        <v>0.51439999999999997</v>
      </c>
      <c r="F329" s="4" t="str">
        <f t="shared" si="5"/>
        <v>Yes</v>
      </c>
      <c r="G329" s="63"/>
      <c r="H329" s="63"/>
      <c r="I329" s="63"/>
    </row>
    <row r="330" spans="1:9">
      <c r="A330" s="112" t="s">
        <v>2357</v>
      </c>
      <c r="B330" s="112" t="s">
        <v>2840</v>
      </c>
      <c r="C330" s="106">
        <v>2697</v>
      </c>
      <c r="D330" s="106" t="s">
        <v>544</v>
      </c>
      <c r="E330" s="184">
        <v>0.55069999999999997</v>
      </c>
      <c r="F330" s="4" t="str">
        <f t="shared" si="5"/>
        <v>Yes</v>
      </c>
      <c r="G330" s="63"/>
      <c r="H330" s="63"/>
      <c r="I330" s="63"/>
    </row>
    <row r="331" spans="1:9">
      <c r="A331" s="112" t="s">
        <v>2357</v>
      </c>
      <c r="B331" s="112" t="s">
        <v>2840</v>
      </c>
      <c r="C331" s="106">
        <v>3275</v>
      </c>
      <c r="D331" s="106" t="s">
        <v>3216</v>
      </c>
      <c r="E331" s="184">
        <v>0.44259999999999999</v>
      </c>
      <c r="F331" s="4" t="str">
        <f t="shared" si="5"/>
        <v>No</v>
      </c>
      <c r="G331" s="63"/>
      <c r="H331" s="63"/>
      <c r="I331" s="63"/>
    </row>
    <row r="332" spans="1:9">
      <c r="A332" s="112" t="s">
        <v>2357</v>
      </c>
      <c r="B332" s="112" t="s">
        <v>2840</v>
      </c>
      <c r="C332" s="106">
        <v>1724</v>
      </c>
      <c r="D332" s="106" t="s">
        <v>543</v>
      </c>
      <c r="E332" s="184">
        <v>0.4446</v>
      </c>
      <c r="F332" s="4" t="str">
        <f t="shared" si="5"/>
        <v>No</v>
      </c>
      <c r="G332" s="63"/>
      <c r="H332" s="63"/>
      <c r="I332" s="63"/>
    </row>
    <row r="333" spans="1:9">
      <c r="A333" s="112" t="s">
        <v>2273</v>
      </c>
      <c r="B333" s="112" t="s">
        <v>2841</v>
      </c>
      <c r="C333" s="106">
        <v>2299</v>
      </c>
      <c r="D333" s="106" t="s">
        <v>22</v>
      </c>
      <c r="E333" s="184">
        <v>0.4909</v>
      </c>
      <c r="F333" s="4" t="str">
        <f t="shared" si="5"/>
        <v>No</v>
      </c>
      <c r="G333" s="63"/>
      <c r="H333" s="63"/>
      <c r="I333" s="63"/>
    </row>
    <row r="334" spans="1:9">
      <c r="A334" s="112" t="s">
        <v>2273</v>
      </c>
      <c r="B334" s="112" t="s">
        <v>2841</v>
      </c>
      <c r="C334" s="106">
        <v>5644</v>
      </c>
      <c r="D334" s="106" t="s">
        <v>3217</v>
      </c>
      <c r="E334" s="114">
        <v>0.4</v>
      </c>
      <c r="F334" s="4" t="str">
        <f t="shared" si="5"/>
        <v>No</v>
      </c>
      <c r="G334" s="63"/>
      <c r="H334" s="63"/>
      <c r="I334" s="63"/>
    </row>
    <row r="335" spans="1:9">
      <c r="A335" s="112" t="s">
        <v>2273</v>
      </c>
      <c r="B335" s="112" t="s">
        <v>2841</v>
      </c>
      <c r="C335" s="106">
        <v>1617</v>
      </c>
      <c r="D335" s="106" t="s">
        <v>21</v>
      </c>
      <c r="E335" s="184">
        <v>0.70369999999999999</v>
      </c>
      <c r="F335" s="4" t="str">
        <f t="shared" si="5"/>
        <v>Yes</v>
      </c>
      <c r="G335" s="63"/>
      <c r="H335" s="63"/>
      <c r="I335" s="63"/>
    </row>
    <row r="336" spans="1:9">
      <c r="A336" s="112" t="s">
        <v>2273</v>
      </c>
      <c r="B336" s="112" t="s">
        <v>2841</v>
      </c>
      <c r="C336" s="106">
        <v>5413</v>
      </c>
      <c r="D336" s="106" t="s">
        <v>29</v>
      </c>
      <c r="E336" s="184">
        <v>0.66490000000000005</v>
      </c>
      <c r="F336" s="4" t="str">
        <f t="shared" si="5"/>
        <v>Yes</v>
      </c>
      <c r="G336" s="63"/>
      <c r="H336" s="63"/>
      <c r="I336" s="63"/>
    </row>
    <row r="337" spans="1:9">
      <c r="A337" s="112" t="s">
        <v>2273</v>
      </c>
      <c r="B337" s="112" t="s">
        <v>2841</v>
      </c>
      <c r="C337" s="106">
        <v>2962</v>
      </c>
      <c r="D337" s="106" t="s">
        <v>25</v>
      </c>
      <c r="E337" s="184">
        <v>0.83779999999999999</v>
      </c>
      <c r="F337" s="4" t="str">
        <f t="shared" si="5"/>
        <v>Yes</v>
      </c>
      <c r="G337" s="63"/>
      <c r="H337" s="63"/>
      <c r="I337" s="63"/>
    </row>
    <row r="338" spans="1:9">
      <c r="A338" s="112" t="s">
        <v>2273</v>
      </c>
      <c r="B338" s="112" t="s">
        <v>2841</v>
      </c>
      <c r="C338" s="106">
        <v>4384</v>
      </c>
      <c r="D338" s="106" t="s">
        <v>28</v>
      </c>
      <c r="E338" s="184">
        <v>0.32129999999999997</v>
      </c>
      <c r="F338" s="4" t="str">
        <f t="shared" si="5"/>
        <v>No</v>
      </c>
      <c r="G338" s="63"/>
      <c r="H338" s="63"/>
      <c r="I338" s="63"/>
    </row>
    <row r="339" spans="1:9">
      <c r="A339" s="112" t="s">
        <v>2273</v>
      </c>
      <c r="B339" s="112" t="s">
        <v>2841</v>
      </c>
      <c r="C339" s="106">
        <v>3266</v>
      </c>
      <c r="D339" s="106" t="s">
        <v>26</v>
      </c>
      <c r="E339" s="184">
        <v>0.74429999999999996</v>
      </c>
      <c r="F339" s="4" t="str">
        <f t="shared" si="5"/>
        <v>Yes</v>
      </c>
      <c r="G339" s="63"/>
      <c r="H339" s="63"/>
      <c r="I339" s="63"/>
    </row>
    <row r="340" spans="1:9">
      <c r="A340" s="112" t="s">
        <v>2273</v>
      </c>
      <c r="B340" s="112" t="s">
        <v>2841</v>
      </c>
      <c r="C340" s="106">
        <v>2501</v>
      </c>
      <c r="D340" s="106" t="s">
        <v>23</v>
      </c>
      <c r="E340" s="184">
        <v>0.58819999999999995</v>
      </c>
      <c r="F340" s="4" t="str">
        <f t="shared" si="5"/>
        <v>Yes</v>
      </c>
      <c r="G340" s="63"/>
      <c r="H340" s="63"/>
      <c r="I340" s="63"/>
    </row>
    <row r="341" spans="1:9">
      <c r="A341" s="112" t="s">
        <v>2273</v>
      </c>
      <c r="B341" s="112" t="s">
        <v>2841</v>
      </c>
      <c r="C341" s="106">
        <v>2823</v>
      </c>
      <c r="D341" s="106" t="s">
        <v>24</v>
      </c>
      <c r="E341" s="184">
        <v>0.64170000000000005</v>
      </c>
      <c r="F341" s="4" t="str">
        <f t="shared" si="5"/>
        <v>Yes</v>
      </c>
      <c r="G341" s="63"/>
      <c r="H341" s="63"/>
      <c r="I341" s="63"/>
    </row>
    <row r="342" spans="1:9">
      <c r="A342" s="112" t="s">
        <v>2273</v>
      </c>
      <c r="B342" s="112" t="s">
        <v>2841</v>
      </c>
      <c r="C342" s="106">
        <v>3616</v>
      </c>
      <c r="D342" s="106" t="s">
        <v>27</v>
      </c>
      <c r="E342" s="184">
        <v>0.36459999999999998</v>
      </c>
      <c r="F342" s="4" t="str">
        <f t="shared" si="5"/>
        <v>No</v>
      </c>
      <c r="G342" s="63"/>
      <c r="H342" s="63"/>
      <c r="I342" s="63"/>
    </row>
    <row r="343" spans="1:9">
      <c r="A343" s="112" t="s">
        <v>2393</v>
      </c>
      <c r="B343" s="112" t="s">
        <v>2842</v>
      </c>
      <c r="C343" s="106">
        <v>2328</v>
      </c>
      <c r="D343" s="106" t="s">
        <v>1106</v>
      </c>
      <c r="E343" s="184">
        <v>0.42030000000000001</v>
      </c>
      <c r="F343" s="4" t="str">
        <f t="shared" si="5"/>
        <v>No</v>
      </c>
      <c r="G343" s="63"/>
      <c r="H343" s="63"/>
      <c r="I343" s="63"/>
    </row>
    <row r="344" spans="1:9">
      <c r="A344" s="112" t="s">
        <v>2393</v>
      </c>
      <c r="B344" s="112" t="s">
        <v>2842</v>
      </c>
      <c r="C344" s="106">
        <v>2329</v>
      </c>
      <c r="D344" s="106" t="s">
        <v>1107</v>
      </c>
      <c r="E344" s="184">
        <v>0.33300000000000002</v>
      </c>
      <c r="F344" s="4" t="str">
        <f t="shared" si="5"/>
        <v>No</v>
      </c>
      <c r="G344" s="63"/>
      <c r="H344" s="63"/>
      <c r="I344" s="63"/>
    </row>
    <row r="345" spans="1:9">
      <c r="A345" s="112" t="s">
        <v>2393</v>
      </c>
      <c r="B345" s="112" t="s">
        <v>2842</v>
      </c>
      <c r="C345" s="106">
        <v>1987</v>
      </c>
      <c r="D345" s="106" t="s">
        <v>1105</v>
      </c>
      <c r="E345" s="184">
        <v>0.60170000000000001</v>
      </c>
      <c r="F345" s="4" t="str">
        <f t="shared" si="5"/>
        <v>Yes</v>
      </c>
      <c r="G345" s="63"/>
      <c r="H345" s="63"/>
      <c r="I345" s="63"/>
    </row>
    <row r="346" spans="1:9">
      <c r="A346" s="112" t="s">
        <v>2393</v>
      </c>
      <c r="B346" s="112" t="s">
        <v>2842</v>
      </c>
      <c r="C346" s="106">
        <v>2570</v>
      </c>
      <c r="D346" s="106" t="s">
        <v>1108</v>
      </c>
      <c r="E346" s="184">
        <v>0.4249</v>
      </c>
      <c r="F346" s="4" t="str">
        <f t="shared" si="5"/>
        <v>No</v>
      </c>
      <c r="G346" s="63"/>
      <c r="H346" s="63"/>
      <c r="I346" s="63"/>
    </row>
    <row r="347" spans="1:9">
      <c r="A347" s="112" t="s">
        <v>2457</v>
      </c>
      <c r="B347" s="112" t="s">
        <v>2843</v>
      </c>
      <c r="C347" s="106">
        <v>1825</v>
      </c>
      <c r="D347" s="106" t="s">
        <v>1426</v>
      </c>
      <c r="E347" s="184">
        <v>0.69789999999999996</v>
      </c>
      <c r="F347" s="4" t="str">
        <f t="shared" si="5"/>
        <v>Yes</v>
      </c>
      <c r="G347" s="63"/>
      <c r="H347" s="63"/>
      <c r="I347" s="63"/>
    </row>
    <row r="348" spans="1:9">
      <c r="A348" s="112" t="s">
        <v>2457</v>
      </c>
      <c r="B348" s="112" t="s">
        <v>2843</v>
      </c>
      <c r="C348" s="106">
        <v>3454</v>
      </c>
      <c r="D348" s="106" t="s">
        <v>1438</v>
      </c>
      <c r="E348" s="184">
        <v>0.37430000000000002</v>
      </c>
      <c r="F348" s="4" t="str">
        <f t="shared" si="5"/>
        <v>No</v>
      </c>
      <c r="G348" s="63"/>
      <c r="H348" s="63"/>
      <c r="I348" s="63"/>
    </row>
    <row r="349" spans="1:9">
      <c r="A349" s="112" t="s">
        <v>2457</v>
      </c>
      <c r="B349" s="112" t="s">
        <v>2843</v>
      </c>
      <c r="C349" s="106">
        <v>3457</v>
      </c>
      <c r="D349" s="106" t="s">
        <v>1441</v>
      </c>
      <c r="E349" s="184">
        <v>0.41620000000000001</v>
      </c>
      <c r="F349" s="4" t="str">
        <f t="shared" si="5"/>
        <v>No</v>
      </c>
      <c r="G349" s="63"/>
      <c r="H349" s="63"/>
      <c r="I349" s="63"/>
    </row>
    <row r="350" spans="1:9">
      <c r="A350" s="112" t="s">
        <v>2457</v>
      </c>
      <c r="B350" s="112" t="s">
        <v>2843</v>
      </c>
      <c r="C350" s="106">
        <v>2425</v>
      </c>
      <c r="D350" s="106" t="s">
        <v>1429</v>
      </c>
      <c r="E350" s="184">
        <v>0.77100000000000002</v>
      </c>
      <c r="F350" s="4" t="str">
        <f t="shared" si="5"/>
        <v>Yes</v>
      </c>
      <c r="G350" s="63"/>
      <c r="H350" s="63"/>
      <c r="I350" s="63"/>
    </row>
    <row r="351" spans="1:9">
      <c r="A351" s="112" t="s">
        <v>2457</v>
      </c>
      <c r="B351" s="112" t="s">
        <v>2843</v>
      </c>
      <c r="C351" s="106">
        <v>5411</v>
      </c>
      <c r="D351" s="106" t="s">
        <v>1449</v>
      </c>
      <c r="E351" s="184">
        <v>0.70579999999999998</v>
      </c>
      <c r="F351" s="4" t="str">
        <f t="shared" si="5"/>
        <v>Yes</v>
      </c>
      <c r="G351" s="63"/>
      <c r="H351" s="63"/>
      <c r="I351" s="63"/>
    </row>
    <row r="352" spans="1:9">
      <c r="A352" s="112" t="s">
        <v>2457</v>
      </c>
      <c r="B352" s="112" t="s">
        <v>2843</v>
      </c>
      <c r="C352" s="106">
        <v>2943</v>
      </c>
      <c r="D352" s="106" t="s">
        <v>1432</v>
      </c>
      <c r="E352" s="184">
        <v>0.70650000000000002</v>
      </c>
      <c r="F352" s="4" t="str">
        <f t="shared" si="5"/>
        <v>Yes</v>
      </c>
      <c r="G352" s="63"/>
      <c r="H352" s="63"/>
      <c r="I352" s="63"/>
    </row>
    <row r="353" spans="1:9">
      <c r="A353" s="112" t="s">
        <v>2457</v>
      </c>
      <c r="B353" s="112" t="s">
        <v>2843</v>
      </c>
      <c r="C353" s="106">
        <v>3455</v>
      </c>
      <c r="D353" s="106" t="s">
        <v>1439</v>
      </c>
      <c r="E353" s="184">
        <v>0.71109999999999995</v>
      </c>
      <c r="F353" s="4" t="str">
        <f t="shared" si="5"/>
        <v>Yes</v>
      </c>
      <c r="G353" s="63"/>
      <c r="H353" s="63"/>
      <c r="I353" s="63"/>
    </row>
    <row r="354" spans="1:9">
      <c r="A354" s="112" t="s">
        <v>2457</v>
      </c>
      <c r="B354" s="112" t="s">
        <v>2843</v>
      </c>
      <c r="C354" s="106">
        <v>4396</v>
      </c>
      <c r="D354" s="106" t="s">
        <v>1214</v>
      </c>
      <c r="E354" s="184">
        <v>0.58740000000000003</v>
      </c>
      <c r="F354" s="4" t="str">
        <f t="shared" si="5"/>
        <v>Yes</v>
      </c>
      <c r="G354" s="63"/>
      <c r="H354" s="63"/>
      <c r="I354" s="63"/>
    </row>
    <row r="355" spans="1:9">
      <c r="A355" s="112" t="s">
        <v>2457</v>
      </c>
      <c r="B355" s="112" t="s">
        <v>2843</v>
      </c>
      <c r="C355" s="106">
        <v>5387</v>
      </c>
      <c r="D355" s="106" t="s">
        <v>1448</v>
      </c>
      <c r="E355" s="184">
        <v>0.84670000000000001</v>
      </c>
      <c r="F355" s="4" t="str">
        <f t="shared" si="5"/>
        <v>Yes</v>
      </c>
      <c r="G355" s="63"/>
      <c r="H355" s="63"/>
      <c r="I355" s="63"/>
    </row>
    <row r="356" spans="1:9">
      <c r="A356" s="112" t="s">
        <v>2457</v>
      </c>
      <c r="B356" s="112" t="s">
        <v>2843</v>
      </c>
      <c r="C356" s="106">
        <v>5027</v>
      </c>
      <c r="D356" s="106" t="s">
        <v>1444</v>
      </c>
      <c r="E356" s="184">
        <v>0.60250000000000004</v>
      </c>
      <c r="F356" s="4" t="str">
        <f t="shared" si="5"/>
        <v>Yes</v>
      </c>
      <c r="G356" s="63"/>
      <c r="H356" s="63"/>
      <c r="I356" s="63"/>
    </row>
    <row r="357" spans="1:9">
      <c r="A357" s="112" t="s">
        <v>2457</v>
      </c>
      <c r="B357" s="112" t="s">
        <v>2843</v>
      </c>
      <c r="C357" s="106">
        <v>3298</v>
      </c>
      <c r="D357" s="106" t="s">
        <v>1436</v>
      </c>
      <c r="E357" s="184">
        <v>0.67910000000000004</v>
      </c>
      <c r="F357" s="4" t="str">
        <f t="shared" si="5"/>
        <v>Yes</v>
      </c>
      <c r="G357" s="63"/>
      <c r="H357" s="63"/>
      <c r="I357" s="63"/>
    </row>
    <row r="358" spans="1:9">
      <c r="A358" s="112" t="s">
        <v>2457</v>
      </c>
      <c r="B358" s="112" t="s">
        <v>2843</v>
      </c>
      <c r="C358" s="106">
        <v>3248</v>
      </c>
      <c r="D358" s="106" t="s">
        <v>1434</v>
      </c>
      <c r="E358" s="184">
        <v>0.69710000000000005</v>
      </c>
      <c r="F358" s="4" t="str">
        <f t="shared" si="5"/>
        <v>Yes</v>
      </c>
      <c r="G358" s="63"/>
      <c r="H358" s="63"/>
      <c r="I358" s="63"/>
    </row>
    <row r="359" spans="1:9">
      <c r="A359" s="112" t="s">
        <v>2457</v>
      </c>
      <c r="B359" s="112" t="s">
        <v>2843</v>
      </c>
      <c r="C359" s="106">
        <v>3117</v>
      </c>
      <c r="D359" s="106" t="s">
        <v>1433</v>
      </c>
      <c r="E359" s="184">
        <v>0.35970000000000002</v>
      </c>
      <c r="F359" s="4" t="str">
        <f t="shared" si="5"/>
        <v>No</v>
      </c>
      <c r="G359" s="63"/>
      <c r="H359" s="63"/>
      <c r="I359" s="63"/>
    </row>
    <row r="360" spans="1:9">
      <c r="A360" s="112" t="s">
        <v>2457</v>
      </c>
      <c r="B360" s="112" t="s">
        <v>2843</v>
      </c>
      <c r="C360" s="106">
        <v>3351</v>
      </c>
      <c r="D360" s="106" t="s">
        <v>1437</v>
      </c>
      <c r="E360" s="184">
        <v>0.69879999999999998</v>
      </c>
      <c r="F360" s="4" t="str">
        <f t="shared" si="5"/>
        <v>Yes</v>
      </c>
      <c r="G360" s="63"/>
      <c r="H360" s="63"/>
      <c r="I360" s="63"/>
    </row>
    <row r="361" spans="1:9">
      <c r="A361" s="112" t="s">
        <v>2457</v>
      </c>
      <c r="B361" s="112" t="s">
        <v>2843</v>
      </c>
      <c r="C361" s="106">
        <v>3456</v>
      </c>
      <c r="D361" s="106" t="s">
        <v>1440</v>
      </c>
      <c r="E361" s="184">
        <v>0.46479999999999999</v>
      </c>
      <c r="F361" s="4" t="str">
        <f t="shared" si="5"/>
        <v>No</v>
      </c>
      <c r="G361" s="63"/>
      <c r="H361" s="63"/>
      <c r="I361" s="63"/>
    </row>
    <row r="362" spans="1:9">
      <c r="A362" s="112" t="s">
        <v>2457</v>
      </c>
      <c r="B362" s="112" t="s">
        <v>2843</v>
      </c>
      <c r="C362" s="106">
        <v>2652</v>
      </c>
      <c r="D362" s="106" t="s">
        <v>1431</v>
      </c>
      <c r="E362" s="184">
        <v>0.8206</v>
      </c>
      <c r="F362" s="4" t="str">
        <f t="shared" si="5"/>
        <v>Yes</v>
      </c>
      <c r="G362" s="63"/>
      <c r="H362" s="63"/>
      <c r="I362" s="63"/>
    </row>
    <row r="363" spans="1:9">
      <c r="A363" s="112" t="s">
        <v>2457</v>
      </c>
      <c r="B363" s="112" t="s">
        <v>2843</v>
      </c>
      <c r="C363" s="106">
        <v>3602</v>
      </c>
      <c r="D363" s="106" t="s">
        <v>1442</v>
      </c>
      <c r="E363" s="184">
        <v>0.85980000000000001</v>
      </c>
      <c r="F363" s="4" t="str">
        <f t="shared" si="5"/>
        <v>Yes</v>
      </c>
      <c r="G363" s="63"/>
      <c r="H363" s="63"/>
      <c r="I363" s="63"/>
    </row>
    <row r="364" spans="1:9">
      <c r="A364" s="112" t="s">
        <v>2457</v>
      </c>
      <c r="B364" s="112" t="s">
        <v>2843</v>
      </c>
      <c r="C364" s="106">
        <v>5364</v>
      </c>
      <c r="D364" s="106" t="s">
        <v>1446</v>
      </c>
      <c r="E364" s="184">
        <v>0.32990000000000003</v>
      </c>
      <c r="F364" s="4" t="str">
        <f t="shared" si="5"/>
        <v>No</v>
      </c>
      <c r="G364" s="63"/>
      <c r="H364" s="63"/>
      <c r="I364" s="63"/>
    </row>
    <row r="365" spans="1:9">
      <c r="A365" s="112" t="s">
        <v>2457</v>
      </c>
      <c r="B365" s="112" t="s">
        <v>2843</v>
      </c>
      <c r="C365" s="106">
        <v>3763</v>
      </c>
      <c r="D365" s="106" t="s">
        <v>1443</v>
      </c>
      <c r="E365" s="184">
        <v>0.50380000000000003</v>
      </c>
      <c r="F365" s="4" t="str">
        <f t="shared" si="5"/>
        <v>Yes</v>
      </c>
      <c r="G365" s="63"/>
      <c r="H365" s="63"/>
      <c r="I365" s="63"/>
    </row>
    <row r="366" spans="1:9">
      <c r="A366" s="112" t="s">
        <v>2457</v>
      </c>
      <c r="B366" s="112" t="s">
        <v>2843</v>
      </c>
      <c r="C366" s="106">
        <v>2189</v>
      </c>
      <c r="D366" s="106" t="s">
        <v>1428</v>
      </c>
      <c r="E366" s="184">
        <v>0.8216</v>
      </c>
      <c r="F366" s="4" t="str">
        <f t="shared" si="5"/>
        <v>Yes</v>
      </c>
      <c r="G366" s="63"/>
      <c r="H366" s="63"/>
      <c r="I366" s="63"/>
    </row>
    <row r="367" spans="1:9">
      <c r="A367" s="112" t="s">
        <v>2457</v>
      </c>
      <c r="B367" s="112" t="s">
        <v>2843</v>
      </c>
      <c r="C367" s="106">
        <v>5365</v>
      </c>
      <c r="D367" s="106" t="s">
        <v>1447</v>
      </c>
      <c r="E367" s="184">
        <v>0.5181</v>
      </c>
      <c r="F367" s="4" t="str">
        <f t="shared" si="5"/>
        <v>Yes</v>
      </c>
      <c r="G367" s="63"/>
      <c r="H367" s="63"/>
      <c r="I367" s="63"/>
    </row>
    <row r="368" spans="1:9">
      <c r="A368" s="112" t="s">
        <v>2457</v>
      </c>
      <c r="B368" s="112" t="s">
        <v>2843</v>
      </c>
      <c r="C368" s="106">
        <v>1880</v>
      </c>
      <c r="D368" s="106" t="s">
        <v>2844</v>
      </c>
      <c r="E368" s="184">
        <v>0.66669999999999996</v>
      </c>
      <c r="F368" s="4" t="str">
        <f t="shared" si="5"/>
        <v>Yes</v>
      </c>
      <c r="G368" s="63"/>
      <c r="H368" s="63"/>
      <c r="I368" s="63"/>
    </row>
    <row r="369" spans="1:9">
      <c r="A369" s="112" t="s">
        <v>2457</v>
      </c>
      <c r="B369" s="112" t="s">
        <v>2843</v>
      </c>
      <c r="C369" s="106">
        <v>1882</v>
      </c>
      <c r="D369" s="106" t="s">
        <v>1427</v>
      </c>
      <c r="E369" s="184">
        <v>0.59050000000000002</v>
      </c>
      <c r="F369" s="4" t="str">
        <f t="shared" si="5"/>
        <v>Yes</v>
      </c>
      <c r="G369" s="63"/>
      <c r="H369" s="63"/>
      <c r="I369" s="63"/>
    </row>
    <row r="370" spans="1:9">
      <c r="A370" s="112" t="s">
        <v>2457</v>
      </c>
      <c r="B370" s="112" t="s">
        <v>2843</v>
      </c>
      <c r="C370" s="106">
        <v>3500</v>
      </c>
      <c r="D370" s="106" t="s">
        <v>3218</v>
      </c>
      <c r="E370" s="184">
        <v>0.67879999999999996</v>
      </c>
      <c r="F370" s="4" t="str">
        <f t="shared" si="5"/>
        <v>Yes</v>
      </c>
      <c r="G370" s="63"/>
      <c r="H370" s="63"/>
      <c r="I370" s="63"/>
    </row>
    <row r="371" spans="1:9">
      <c r="A371" s="112" t="s">
        <v>2457</v>
      </c>
      <c r="B371" s="112" t="s">
        <v>2843</v>
      </c>
      <c r="C371" s="106">
        <v>2651</v>
      </c>
      <c r="D371" s="106" t="s">
        <v>1430</v>
      </c>
      <c r="E371" s="184">
        <v>0.8921</v>
      </c>
      <c r="F371" s="4" t="str">
        <f t="shared" si="5"/>
        <v>Yes</v>
      </c>
      <c r="G371" s="63"/>
      <c r="H371" s="63"/>
      <c r="I371" s="63"/>
    </row>
    <row r="372" spans="1:9">
      <c r="A372" s="112" t="s">
        <v>2457</v>
      </c>
      <c r="B372" s="112" t="s">
        <v>2843</v>
      </c>
      <c r="C372" s="106">
        <v>5297</v>
      </c>
      <c r="D372" s="106" t="s">
        <v>1445</v>
      </c>
      <c r="E372" s="184">
        <v>0.54590000000000005</v>
      </c>
      <c r="F372" s="4" t="str">
        <f t="shared" si="5"/>
        <v>Yes</v>
      </c>
      <c r="G372" s="63"/>
      <c r="H372" s="63"/>
      <c r="I372" s="63"/>
    </row>
    <row r="373" spans="1:9">
      <c r="A373" s="112" t="s">
        <v>2457</v>
      </c>
      <c r="B373" s="112" t="s">
        <v>2843</v>
      </c>
      <c r="C373" s="106">
        <v>3249</v>
      </c>
      <c r="D373" s="106" t="s">
        <v>1435</v>
      </c>
      <c r="E373" s="184">
        <v>0.80459999999999998</v>
      </c>
      <c r="F373" s="4" t="str">
        <f t="shared" si="5"/>
        <v>Yes</v>
      </c>
      <c r="G373" s="63"/>
      <c r="H373" s="63"/>
      <c r="I373" s="63"/>
    </row>
    <row r="374" spans="1:9">
      <c r="A374" s="63" t="s">
        <v>2457</v>
      </c>
      <c r="B374" s="63" t="s">
        <v>2843</v>
      </c>
      <c r="C374" s="106">
        <v>1881</v>
      </c>
      <c r="D374" s="63" t="s">
        <v>3374</v>
      </c>
      <c r="E374" s="114">
        <v>0</v>
      </c>
      <c r="F374" s="4" t="str">
        <f t="shared" si="5"/>
        <v>No</v>
      </c>
      <c r="G374" s="141" t="s">
        <v>3345</v>
      </c>
      <c r="H374" s="63"/>
      <c r="I374" s="63"/>
    </row>
    <row r="375" spans="1:9">
      <c r="A375" s="112" t="s">
        <v>2555</v>
      </c>
      <c r="B375" s="112" t="s">
        <v>2845</v>
      </c>
      <c r="C375" s="106">
        <v>3366</v>
      </c>
      <c r="D375" s="106" t="s">
        <v>2152</v>
      </c>
      <c r="E375" s="184">
        <v>0.2908</v>
      </c>
      <c r="F375" s="4" t="str">
        <f t="shared" si="5"/>
        <v>No</v>
      </c>
      <c r="G375" s="63"/>
      <c r="H375" s="63"/>
      <c r="I375" s="63"/>
    </row>
    <row r="376" spans="1:9">
      <c r="A376" s="112" t="s">
        <v>2555</v>
      </c>
      <c r="B376" s="112" t="s">
        <v>2845</v>
      </c>
      <c r="C376" s="106">
        <v>2894</v>
      </c>
      <c r="D376" s="106" t="s">
        <v>2151</v>
      </c>
      <c r="E376" s="184">
        <v>0.30099999999999999</v>
      </c>
      <c r="F376" s="4" t="str">
        <f t="shared" si="5"/>
        <v>No</v>
      </c>
      <c r="G376" s="63"/>
      <c r="H376" s="63"/>
      <c r="I376" s="63"/>
    </row>
    <row r="377" spans="1:9">
      <c r="A377" s="112" t="s">
        <v>2538</v>
      </c>
      <c r="B377" s="112" t="s">
        <v>2846</v>
      </c>
      <c r="C377" s="106">
        <v>5362</v>
      </c>
      <c r="D377" s="106" t="s">
        <v>2061</v>
      </c>
      <c r="E377" s="184">
        <v>0.50190000000000001</v>
      </c>
      <c r="F377" s="4" t="str">
        <f t="shared" si="5"/>
        <v>Yes</v>
      </c>
      <c r="G377" s="63"/>
      <c r="H377" s="63"/>
      <c r="I377" s="63"/>
    </row>
    <row r="378" spans="1:9">
      <c r="A378" s="112" t="s">
        <v>2538</v>
      </c>
      <c r="B378" s="112" t="s">
        <v>2846</v>
      </c>
      <c r="C378" s="106">
        <v>5575</v>
      </c>
      <c r="D378" s="106" t="s">
        <v>3183</v>
      </c>
      <c r="E378" s="114">
        <v>0.2185</v>
      </c>
      <c r="F378" s="4" t="str">
        <f t="shared" si="5"/>
        <v>No</v>
      </c>
      <c r="G378" s="63"/>
      <c r="H378" s="63"/>
      <c r="I378" s="63"/>
    </row>
    <row r="379" spans="1:9">
      <c r="A379" s="112" t="s">
        <v>2538</v>
      </c>
      <c r="B379" s="112" t="s">
        <v>2846</v>
      </c>
      <c r="C379" s="106">
        <v>2114</v>
      </c>
      <c r="D379" s="106" t="s">
        <v>2059</v>
      </c>
      <c r="E379" s="184">
        <v>0.55449999999999999</v>
      </c>
      <c r="F379" s="4" t="str">
        <f t="shared" si="5"/>
        <v>Yes</v>
      </c>
      <c r="G379" s="63"/>
      <c r="H379" s="63"/>
      <c r="I379" s="63"/>
    </row>
    <row r="380" spans="1:9">
      <c r="A380" s="112" t="s">
        <v>2538</v>
      </c>
      <c r="B380" s="112" t="s">
        <v>2846</v>
      </c>
      <c r="C380" s="106">
        <v>3541</v>
      </c>
      <c r="D380" s="106" t="s">
        <v>2060</v>
      </c>
      <c r="E380" s="184">
        <v>0.59289999999999998</v>
      </c>
      <c r="F380" s="4" t="str">
        <f t="shared" si="5"/>
        <v>Yes</v>
      </c>
      <c r="G380" s="63"/>
      <c r="H380" s="63"/>
      <c r="I380" s="63"/>
    </row>
    <row r="381" spans="1:9">
      <c r="A381" s="112" t="s">
        <v>2559</v>
      </c>
      <c r="B381" s="112" t="s">
        <v>2847</v>
      </c>
      <c r="C381" s="106">
        <v>2588</v>
      </c>
      <c r="D381" s="106" t="s">
        <v>2163</v>
      </c>
      <c r="E381" s="184">
        <v>0.28220000000000001</v>
      </c>
      <c r="F381" s="4" t="str">
        <f t="shared" si="5"/>
        <v>No</v>
      </c>
      <c r="G381" s="63"/>
      <c r="H381" s="63"/>
      <c r="I381" s="63"/>
    </row>
    <row r="382" spans="1:9">
      <c r="A382" s="112" t="s">
        <v>2522</v>
      </c>
      <c r="B382" s="112" t="s">
        <v>2848</v>
      </c>
      <c r="C382" s="106">
        <v>3508</v>
      </c>
      <c r="D382" s="106" t="s">
        <v>1958</v>
      </c>
      <c r="E382" s="184">
        <v>0.745</v>
      </c>
      <c r="F382" s="4" t="str">
        <f t="shared" si="5"/>
        <v>Yes</v>
      </c>
      <c r="G382" s="63"/>
      <c r="H382" s="63"/>
      <c r="I382" s="63"/>
    </row>
    <row r="383" spans="1:9">
      <c r="A383" s="112" t="s">
        <v>2540</v>
      </c>
      <c r="B383" s="112" t="s">
        <v>2849</v>
      </c>
      <c r="C383" s="106">
        <v>3613</v>
      </c>
      <c r="D383" s="106" t="s">
        <v>1645</v>
      </c>
      <c r="E383" s="184">
        <v>0.55740000000000001</v>
      </c>
      <c r="F383" s="4" t="str">
        <f t="shared" si="5"/>
        <v>Yes</v>
      </c>
      <c r="G383" s="63"/>
      <c r="H383" s="63"/>
      <c r="I383" s="63"/>
    </row>
    <row r="384" spans="1:9">
      <c r="A384" s="112" t="s">
        <v>2540</v>
      </c>
      <c r="B384" s="112" t="s">
        <v>2849</v>
      </c>
      <c r="C384" s="106">
        <v>4049</v>
      </c>
      <c r="D384" s="106" t="s">
        <v>1129</v>
      </c>
      <c r="E384" s="184">
        <v>0.5081</v>
      </c>
      <c r="F384" s="4" t="str">
        <f t="shared" si="5"/>
        <v>Yes</v>
      </c>
      <c r="G384" s="63"/>
      <c r="H384" s="63"/>
      <c r="I384" s="63"/>
    </row>
    <row r="385" spans="1:9">
      <c r="A385" s="112" t="s">
        <v>2540</v>
      </c>
      <c r="B385" s="112" t="s">
        <v>2849</v>
      </c>
      <c r="C385" s="106">
        <v>3012</v>
      </c>
      <c r="D385" s="106" t="s">
        <v>2065</v>
      </c>
      <c r="E385" s="184">
        <v>0.57269999999999999</v>
      </c>
      <c r="F385" s="4" t="str">
        <f t="shared" si="5"/>
        <v>Yes</v>
      </c>
      <c r="G385" s="63"/>
      <c r="H385" s="63"/>
      <c r="I385" s="63"/>
    </row>
    <row r="386" spans="1:9">
      <c r="A386" s="112" t="s">
        <v>2518</v>
      </c>
      <c r="B386" s="112" t="s">
        <v>2850</v>
      </c>
      <c r="C386" s="106">
        <v>3831</v>
      </c>
      <c r="D386" s="106" t="s">
        <v>1948</v>
      </c>
      <c r="E386" s="184">
        <v>0.51629999999999998</v>
      </c>
      <c r="F386" s="4" t="str">
        <f t="shared" si="5"/>
        <v>Yes</v>
      </c>
      <c r="G386" s="63"/>
      <c r="H386" s="63"/>
      <c r="I386" s="63"/>
    </row>
    <row r="387" spans="1:9">
      <c r="A387" s="112" t="s">
        <v>2518</v>
      </c>
      <c r="B387" s="112" t="s">
        <v>2850</v>
      </c>
      <c r="C387" s="106">
        <v>3310</v>
      </c>
      <c r="D387" s="106" t="s">
        <v>1947</v>
      </c>
      <c r="E387" s="184">
        <v>0.43459999999999999</v>
      </c>
      <c r="F387" s="4" t="str">
        <f t="shared" si="5"/>
        <v>No</v>
      </c>
      <c r="G387" s="63"/>
      <c r="H387" s="63"/>
      <c r="I387" s="63"/>
    </row>
    <row r="388" spans="1:9">
      <c r="A388" s="112" t="s">
        <v>2518</v>
      </c>
      <c r="B388" s="112" t="s">
        <v>2850</v>
      </c>
      <c r="C388" s="106">
        <v>4180</v>
      </c>
      <c r="D388" s="106" t="s">
        <v>1949</v>
      </c>
      <c r="E388" s="184">
        <v>0.55269999999999997</v>
      </c>
      <c r="F388" s="4" t="str">
        <f t="shared" ref="F388:F451" si="6">IF(E388&gt;=0.5,"Yes","No")</f>
        <v>Yes</v>
      </c>
      <c r="G388" s="63"/>
      <c r="H388" s="63"/>
      <c r="I388" s="63"/>
    </row>
    <row r="389" spans="1:9">
      <c r="A389" s="112" t="s">
        <v>2518</v>
      </c>
      <c r="B389" s="112" t="s">
        <v>2850</v>
      </c>
      <c r="C389" s="106">
        <v>2957</v>
      </c>
      <c r="D389" s="106" t="s">
        <v>1946</v>
      </c>
      <c r="E389" s="184">
        <v>0.52400000000000002</v>
      </c>
      <c r="F389" s="4" t="str">
        <f t="shared" si="6"/>
        <v>Yes</v>
      </c>
      <c r="G389" s="63"/>
      <c r="H389" s="63"/>
      <c r="I389" s="63"/>
    </row>
    <row r="390" spans="1:9">
      <c r="A390" s="112" t="s">
        <v>2518</v>
      </c>
      <c r="B390" s="112" t="s">
        <v>2850</v>
      </c>
      <c r="C390" s="106">
        <v>1594</v>
      </c>
      <c r="D390" s="106" t="s">
        <v>1945</v>
      </c>
      <c r="E390" s="184">
        <v>0.50080000000000002</v>
      </c>
      <c r="F390" s="4" t="str">
        <f t="shared" si="6"/>
        <v>Yes</v>
      </c>
      <c r="G390" s="63"/>
      <c r="H390" s="63"/>
      <c r="I390" s="63"/>
    </row>
    <row r="391" spans="1:9">
      <c r="A391" s="63" t="s">
        <v>2518</v>
      </c>
      <c r="B391" s="63" t="s">
        <v>2850</v>
      </c>
      <c r="C391" s="106">
        <v>5604</v>
      </c>
      <c r="D391" s="63" t="s">
        <v>3376</v>
      </c>
      <c r="E391" s="114">
        <v>0</v>
      </c>
      <c r="F391" s="4" t="str">
        <f t="shared" si="6"/>
        <v>No</v>
      </c>
      <c r="G391" s="141" t="s">
        <v>3345</v>
      </c>
      <c r="H391" s="63"/>
      <c r="I391" s="63"/>
    </row>
    <row r="392" spans="1:9">
      <c r="A392" s="112" t="s">
        <v>2471</v>
      </c>
      <c r="B392" s="112" t="s">
        <v>2851</v>
      </c>
      <c r="C392" s="106">
        <v>2577</v>
      </c>
      <c r="D392" s="106" t="s">
        <v>1552</v>
      </c>
      <c r="E392" s="184">
        <v>0.73419999999999996</v>
      </c>
      <c r="F392" s="4" t="str">
        <f t="shared" si="6"/>
        <v>Yes</v>
      </c>
      <c r="G392" s="63"/>
      <c r="H392" s="63"/>
      <c r="I392" s="63"/>
    </row>
    <row r="393" spans="1:9">
      <c r="A393" s="112" t="s">
        <v>2471</v>
      </c>
      <c r="B393" s="112" t="s">
        <v>2851</v>
      </c>
      <c r="C393" s="106">
        <v>2810</v>
      </c>
      <c r="D393" s="106" t="s">
        <v>1553</v>
      </c>
      <c r="E393" s="184">
        <v>0.72740000000000005</v>
      </c>
      <c r="F393" s="4" t="str">
        <f t="shared" si="6"/>
        <v>Yes</v>
      </c>
      <c r="G393" s="63"/>
      <c r="H393" s="63"/>
      <c r="I393" s="63"/>
    </row>
    <row r="394" spans="1:9">
      <c r="A394" s="112" t="s">
        <v>2471</v>
      </c>
      <c r="B394" s="112" t="s">
        <v>2851</v>
      </c>
      <c r="C394" s="106">
        <v>1605</v>
      </c>
      <c r="D394" s="106" t="s">
        <v>1551</v>
      </c>
      <c r="E394" s="184">
        <v>0.71850000000000003</v>
      </c>
      <c r="F394" s="4" t="str">
        <f t="shared" si="6"/>
        <v>Yes</v>
      </c>
      <c r="G394" s="63"/>
      <c r="H394" s="63"/>
      <c r="I394" s="63"/>
    </row>
    <row r="395" spans="1:9">
      <c r="A395" s="112" t="s">
        <v>2476</v>
      </c>
      <c r="B395" s="112" t="s">
        <v>2852</v>
      </c>
      <c r="C395" s="106">
        <v>2578</v>
      </c>
      <c r="D395" s="106" t="s">
        <v>1582</v>
      </c>
      <c r="E395" s="184">
        <v>0.1777</v>
      </c>
      <c r="F395" s="4" t="str">
        <f t="shared" si="6"/>
        <v>No</v>
      </c>
      <c r="G395" s="63"/>
      <c r="H395" s="63"/>
      <c r="I395" s="63"/>
    </row>
    <row r="396" spans="1:9">
      <c r="A396" s="112" t="s">
        <v>2346</v>
      </c>
      <c r="B396" s="112" t="s">
        <v>2853</v>
      </c>
      <c r="C396" s="106">
        <v>3326</v>
      </c>
      <c r="D396" s="106" t="s">
        <v>505</v>
      </c>
      <c r="E396" s="184">
        <v>0.45140000000000002</v>
      </c>
      <c r="F396" s="4" t="str">
        <f t="shared" si="6"/>
        <v>No</v>
      </c>
      <c r="G396" s="63"/>
      <c r="H396" s="63"/>
      <c r="I396" s="63"/>
    </row>
    <row r="397" spans="1:9">
      <c r="A397" s="112" t="s">
        <v>2331</v>
      </c>
      <c r="B397" s="112" t="s">
        <v>2854</v>
      </c>
      <c r="C397" s="106">
        <v>2968</v>
      </c>
      <c r="D397" s="106" t="s">
        <v>430</v>
      </c>
      <c r="E397" s="184">
        <v>0.4027</v>
      </c>
      <c r="F397" s="4" t="str">
        <f t="shared" si="6"/>
        <v>No</v>
      </c>
      <c r="G397" s="63"/>
      <c r="H397" s="63"/>
      <c r="I397" s="63"/>
    </row>
    <row r="398" spans="1:9">
      <c r="A398" s="112" t="s">
        <v>2331</v>
      </c>
      <c r="B398" s="112" t="s">
        <v>2854</v>
      </c>
      <c r="C398" s="106">
        <v>2693</v>
      </c>
      <c r="D398" s="106" t="s">
        <v>429</v>
      </c>
      <c r="E398" s="184">
        <v>0.45050000000000001</v>
      </c>
      <c r="F398" s="4" t="str">
        <f t="shared" si="6"/>
        <v>No</v>
      </c>
      <c r="G398" s="63"/>
      <c r="H398" s="63"/>
      <c r="I398" s="63"/>
    </row>
    <row r="399" spans="1:9">
      <c r="A399" s="112" t="s">
        <v>2352</v>
      </c>
      <c r="B399" s="112" t="s">
        <v>2855</v>
      </c>
      <c r="C399" s="106">
        <v>3664</v>
      </c>
      <c r="D399" s="106" t="s">
        <v>527</v>
      </c>
      <c r="E399" s="184">
        <v>0.34799999999999998</v>
      </c>
      <c r="F399" s="4" t="str">
        <f t="shared" si="6"/>
        <v>No</v>
      </c>
      <c r="G399" s="63"/>
      <c r="H399" s="63"/>
      <c r="I399" s="63"/>
    </row>
    <row r="400" spans="1:9">
      <c r="A400" s="112" t="s">
        <v>2352</v>
      </c>
      <c r="B400" s="112" t="s">
        <v>2855</v>
      </c>
      <c r="C400" s="106">
        <v>2625</v>
      </c>
      <c r="D400" s="106" t="s">
        <v>526</v>
      </c>
      <c r="E400" s="184">
        <v>0.2828</v>
      </c>
      <c r="F400" s="4" t="str">
        <f t="shared" si="6"/>
        <v>No</v>
      </c>
      <c r="G400" s="63"/>
      <c r="H400" s="63"/>
      <c r="I400" s="63"/>
    </row>
    <row r="401" spans="1:9">
      <c r="A401" s="112" t="s">
        <v>2352</v>
      </c>
      <c r="B401" s="112" t="s">
        <v>2855</v>
      </c>
      <c r="C401" s="106">
        <v>4004</v>
      </c>
      <c r="D401" s="106" t="s">
        <v>528</v>
      </c>
      <c r="E401" s="184">
        <v>0.32179999999999997</v>
      </c>
      <c r="F401" s="4" t="str">
        <f t="shared" si="6"/>
        <v>No</v>
      </c>
      <c r="G401" s="63"/>
      <c r="H401" s="63"/>
      <c r="I401" s="63"/>
    </row>
    <row r="402" spans="1:9">
      <c r="A402" s="112" t="s">
        <v>2352</v>
      </c>
      <c r="B402" s="112" t="s">
        <v>2855</v>
      </c>
      <c r="C402" s="106">
        <v>5412</v>
      </c>
      <c r="D402" s="106" t="s">
        <v>529</v>
      </c>
      <c r="E402" s="184">
        <v>0.51700000000000002</v>
      </c>
      <c r="F402" s="4" t="str">
        <f t="shared" si="6"/>
        <v>Yes</v>
      </c>
      <c r="G402" s="63"/>
      <c r="H402" s="63"/>
      <c r="I402" s="63"/>
    </row>
    <row r="403" spans="1:9">
      <c r="A403" s="112" t="s">
        <v>2289</v>
      </c>
      <c r="B403" s="112" t="s">
        <v>2856</v>
      </c>
      <c r="C403" s="106">
        <v>3473</v>
      </c>
      <c r="D403" s="106" t="s">
        <v>146</v>
      </c>
      <c r="E403" s="184">
        <v>0.52929999999999999</v>
      </c>
      <c r="F403" s="4" t="str">
        <f t="shared" si="6"/>
        <v>Yes</v>
      </c>
      <c r="G403" s="63"/>
      <c r="H403" s="63"/>
      <c r="I403" s="63"/>
    </row>
    <row r="404" spans="1:9">
      <c r="A404" s="112" t="s">
        <v>2289</v>
      </c>
      <c r="B404" s="112" t="s">
        <v>2856</v>
      </c>
      <c r="C404" s="106">
        <v>5030</v>
      </c>
      <c r="D404" s="106" t="s">
        <v>147</v>
      </c>
      <c r="E404" s="184">
        <v>0.41959999999999997</v>
      </c>
      <c r="F404" s="4" t="str">
        <f t="shared" si="6"/>
        <v>No</v>
      </c>
      <c r="G404" s="63"/>
      <c r="H404" s="63"/>
      <c r="I404" s="63"/>
    </row>
    <row r="405" spans="1:9">
      <c r="A405" s="112" t="s">
        <v>2420</v>
      </c>
      <c r="B405" s="112" t="s">
        <v>2857</v>
      </c>
      <c r="C405" s="106">
        <v>2862</v>
      </c>
      <c r="D405" s="106" t="s">
        <v>1195</v>
      </c>
      <c r="E405" s="184">
        <v>0.44409999999999999</v>
      </c>
      <c r="F405" s="4" t="str">
        <f t="shared" si="6"/>
        <v>No</v>
      </c>
      <c r="G405" s="63"/>
      <c r="H405" s="63"/>
      <c r="I405" s="63"/>
    </row>
    <row r="406" spans="1:9">
      <c r="A406" s="112" t="s">
        <v>2420</v>
      </c>
      <c r="B406" s="112" t="s">
        <v>2857</v>
      </c>
      <c r="C406" s="106">
        <v>2863</v>
      </c>
      <c r="D406" s="106" t="s">
        <v>1196</v>
      </c>
      <c r="E406" s="184">
        <v>0.26879999999999998</v>
      </c>
      <c r="F406" s="4" t="str">
        <f t="shared" si="6"/>
        <v>No</v>
      </c>
      <c r="G406" s="63"/>
      <c r="H406" s="63"/>
      <c r="I406" s="63"/>
    </row>
    <row r="407" spans="1:9">
      <c r="A407" s="112" t="s">
        <v>2319</v>
      </c>
      <c r="B407" s="112" t="s">
        <v>2858</v>
      </c>
      <c r="C407" s="106">
        <v>2006</v>
      </c>
      <c r="D407" s="106" t="s">
        <v>364</v>
      </c>
      <c r="E407" s="184">
        <v>0.64290000000000003</v>
      </c>
      <c r="F407" s="4" t="str">
        <f t="shared" si="6"/>
        <v>Yes</v>
      </c>
      <c r="G407" s="63"/>
      <c r="H407" s="63"/>
      <c r="I407" s="63"/>
    </row>
    <row r="408" spans="1:9">
      <c r="A408" s="63" t="s">
        <v>2319</v>
      </c>
      <c r="B408" s="63" t="s">
        <v>2858</v>
      </c>
      <c r="C408" s="106">
        <v>5530</v>
      </c>
      <c r="D408" s="63" t="s">
        <v>2859</v>
      </c>
      <c r="E408" s="114">
        <v>0</v>
      </c>
      <c r="F408" s="4" t="str">
        <f t="shared" si="6"/>
        <v>No</v>
      </c>
      <c r="G408" s="141" t="s">
        <v>3345</v>
      </c>
      <c r="H408" s="63"/>
      <c r="I408" s="63"/>
    </row>
    <row r="409" spans="1:9">
      <c r="A409" s="112" t="s">
        <v>2447</v>
      </c>
      <c r="B409" s="112" t="s">
        <v>2860</v>
      </c>
      <c r="C409" s="106">
        <v>2770</v>
      </c>
      <c r="D409" s="106" t="s">
        <v>1293</v>
      </c>
      <c r="E409" s="184">
        <v>0.64329999999999998</v>
      </c>
      <c r="F409" s="4" t="str">
        <f t="shared" si="6"/>
        <v>Yes</v>
      </c>
      <c r="G409" s="63"/>
      <c r="H409" s="63"/>
      <c r="I409" s="63"/>
    </row>
    <row r="410" spans="1:9">
      <c r="A410" s="112" t="s">
        <v>2447</v>
      </c>
      <c r="B410" s="112" t="s">
        <v>2860</v>
      </c>
      <c r="C410" s="106">
        <v>2423</v>
      </c>
      <c r="D410" s="106" t="s">
        <v>1292</v>
      </c>
      <c r="E410" s="184">
        <v>0.67679999999999996</v>
      </c>
      <c r="F410" s="4" t="str">
        <f t="shared" si="6"/>
        <v>Yes</v>
      </c>
      <c r="G410" s="63"/>
      <c r="H410" s="63"/>
      <c r="I410" s="63"/>
    </row>
    <row r="411" spans="1:9">
      <c r="A411" s="112" t="s">
        <v>2447</v>
      </c>
      <c r="B411" s="112" t="s">
        <v>2860</v>
      </c>
      <c r="C411" s="106">
        <v>5538</v>
      </c>
      <c r="D411" s="106" t="s">
        <v>3135</v>
      </c>
      <c r="E411" s="184">
        <v>0.39729999999999999</v>
      </c>
      <c r="F411" s="4" t="str">
        <f t="shared" si="6"/>
        <v>No</v>
      </c>
      <c r="G411" s="63"/>
      <c r="H411" s="63"/>
      <c r="I411" s="63"/>
    </row>
    <row r="412" spans="1:9">
      <c r="A412" s="63" t="s">
        <v>2447</v>
      </c>
      <c r="B412" s="63" t="s">
        <v>2860</v>
      </c>
      <c r="C412" s="106">
        <v>5539</v>
      </c>
      <c r="D412" s="63" t="s">
        <v>3154</v>
      </c>
      <c r="E412" s="114">
        <v>0</v>
      </c>
      <c r="F412" s="4" t="str">
        <f t="shared" si="6"/>
        <v>No</v>
      </c>
      <c r="G412" s="141" t="s">
        <v>3345</v>
      </c>
      <c r="H412" s="63"/>
      <c r="I412" s="63"/>
    </row>
    <row r="413" spans="1:9">
      <c r="A413" s="112" t="s">
        <v>2388</v>
      </c>
      <c r="B413" s="112" t="s">
        <v>2861</v>
      </c>
      <c r="C413" s="106">
        <v>2077</v>
      </c>
      <c r="D413" s="106" t="s">
        <v>1089</v>
      </c>
      <c r="E413" s="184">
        <v>0</v>
      </c>
      <c r="F413" s="4" t="str">
        <f t="shared" si="6"/>
        <v>No</v>
      </c>
      <c r="G413" s="63"/>
      <c r="H413" s="63"/>
      <c r="I413" s="63"/>
    </row>
    <row r="414" spans="1:9">
      <c r="A414" s="112" t="s">
        <v>2494</v>
      </c>
      <c r="B414" s="112" t="s">
        <v>2862</v>
      </c>
      <c r="C414" s="106">
        <v>3609</v>
      </c>
      <c r="D414" s="106" t="s">
        <v>1761</v>
      </c>
      <c r="E414" s="184">
        <v>0.53459999999999996</v>
      </c>
      <c r="F414" s="4" t="str">
        <f t="shared" si="6"/>
        <v>Yes</v>
      </c>
      <c r="G414" s="63"/>
      <c r="H414" s="63"/>
      <c r="I414" s="63"/>
    </row>
    <row r="415" spans="1:9">
      <c r="A415" s="112" t="s">
        <v>2494</v>
      </c>
      <c r="B415" s="112" t="s">
        <v>2862</v>
      </c>
      <c r="C415" s="106">
        <v>3188</v>
      </c>
      <c r="D415" s="106" t="s">
        <v>3219</v>
      </c>
      <c r="E415" s="184">
        <v>0.4078</v>
      </c>
      <c r="F415" s="4" t="str">
        <f t="shared" si="6"/>
        <v>No</v>
      </c>
      <c r="G415" s="63"/>
      <c r="H415" s="63"/>
      <c r="I415" s="63"/>
    </row>
    <row r="416" spans="1:9">
      <c r="A416" s="112" t="s">
        <v>2424</v>
      </c>
      <c r="B416" s="112" t="s">
        <v>2863</v>
      </c>
      <c r="C416" s="106">
        <v>2668</v>
      </c>
      <c r="D416" s="106" t="s">
        <v>1207</v>
      </c>
      <c r="E416" s="184">
        <v>0.50960000000000005</v>
      </c>
      <c r="F416" s="4" t="str">
        <f t="shared" si="6"/>
        <v>Yes</v>
      </c>
      <c r="G416" s="63"/>
      <c r="H416" s="63"/>
      <c r="I416" s="63"/>
    </row>
    <row r="417" spans="1:9">
      <c r="A417" s="112" t="s">
        <v>2424</v>
      </c>
      <c r="B417" s="112" t="s">
        <v>2863</v>
      </c>
      <c r="C417" s="106">
        <v>3173</v>
      </c>
      <c r="D417" s="106" t="s">
        <v>1208</v>
      </c>
      <c r="E417" s="184">
        <v>0.46689999999999998</v>
      </c>
      <c r="F417" s="4" t="str">
        <f t="shared" si="6"/>
        <v>No</v>
      </c>
      <c r="G417" s="63"/>
      <c r="H417" s="63"/>
      <c r="I417" s="63"/>
    </row>
    <row r="418" spans="1:9">
      <c r="A418" s="63" t="s">
        <v>2424</v>
      </c>
      <c r="B418" s="63" t="s">
        <v>2863</v>
      </c>
      <c r="C418" s="106">
        <v>5603</v>
      </c>
      <c r="D418" s="63" t="s">
        <v>3373</v>
      </c>
      <c r="E418" s="114">
        <v>0</v>
      </c>
      <c r="F418" s="4" t="str">
        <f t="shared" si="6"/>
        <v>No</v>
      </c>
      <c r="G418" s="141" t="s">
        <v>3345</v>
      </c>
      <c r="H418" s="63"/>
      <c r="I418" s="63"/>
    </row>
    <row r="419" spans="1:9">
      <c r="A419" s="112" t="s">
        <v>2304</v>
      </c>
      <c r="B419" s="112" t="s">
        <v>2864</v>
      </c>
      <c r="C419" s="106">
        <v>2830</v>
      </c>
      <c r="D419" s="106" t="s">
        <v>292</v>
      </c>
      <c r="E419" s="184">
        <v>0.52710000000000001</v>
      </c>
      <c r="F419" s="4" t="str">
        <f t="shared" si="6"/>
        <v>Yes</v>
      </c>
      <c r="G419" s="63"/>
      <c r="H419" s="63"/>
      <c r="I419" s="63"/>
    </row>
    <row r="420" spans="1:9">
      <c r="A420" s="112" t="s">
        <v>2304</v>
      </c>
      <c r="B420" s="112" t="s">
        <v>2864</v>
      </c>
      <c r="C420" s="106">
        <v>2302</v>
      </c>
      <c r="D420" s="106" t="s">
        <v>291</v>
      </c>
      <c r="E420" s="184">
        <v>0.53359999999999996</v>
      </c>
      <c r="F420" s="4" t="str">
        <f t="shared" si="6"/>
        <v>Yes</v>
      </c>
      <c r="G420" s="63"/>
      <c r="H420" s="63"/>
      <c r="I420" s="63"/>
    </row>
    <row r="421" spans="1:9">
      <c r="A421" s="112" t="s">
        <v>2304</v>
      </c>
      <c r="B421" s="112" t="s">
        <v>2864</v>
      </c>
      <c r="C421" s="106">
        <v>4011</v>
      </c>
      <c r="D421" s="106" t="s">
        <v>293</v>
      </c>
      <c r="E421" s="184">
        <v>0.51429999999999998</v>
      </c>
      <c r="F421" s="4" t="str">
        <f t="shared" si="6"/>
        <v>Yes</v>
      </c>
      <c r="G421" s="63"/>
      <c r="H421" s="63"/>
      <c r="I421" s="63"/>
    </row>
    <row r="422" spans="1:9">
      <c r="A422" s="112" t="s">
        <v>2304</v>
      </c>
      <c r="B422" s="112" t="s">
        <v>2864</v>
      </c>
      <c r="C422" s="106">
        <v>5617</v>
      </c>
      <c r="D422" s="106" t="s">
        <v>3220</v>
      </c>
      <c r="E422" s="114">
        <v>0.4</v>
      </c>
      <c r="F422" s="4" t="str">
        <f t="shared" si="6"/>
        <v>No</v>
      </c>
      <c r="G422" s="63"/>
      <c r="H422" s="63"/>
      <c r="I422" s="63"/>
    </row>
    <row r="423" spans="1:9">
      <c r="A423" s="112" t="s">
        <v>2509</v>
      </c>
      <c r="B423" s="112" t="s">
        <v>2865</v>
      </c>
      <c r="C423" s="106">
        <v>2173</v>
      </c>
      <c r="D423" s="106" t="s">
        <v>1918</v>
      </c>
      <c r="E423" s="184">
        <v>0.52939999999999998</v>
      </c>
      <c r="F423" s="4" t="str">
        <f t="shared" si="6"/>
        <v>Yes</v>
      </c>
      <c r="G423" s="63"/>
      <c r="H423" s="63"/>
      <c r="I423" s="63"/>
    </row>
    <row r="424" spans="1:9">
      <c r="A424" s="112" t="s">
        <v>2509</v>
      </c>
      <c r="B424" s="112" t="s">
        <v>2865</v>
      </c>
      <c r="C424" s="106">
        <v>2430</v>
      </c>
      <c r="D424" s="106" t="s">
        <v>1919</v>
      </c>
      <c r="E424" s="184">
        <v>0.54090000000000005</v>
      </c>
      <c r="F424" s="4" t="str">
        <f t="shared" si="6"/>
        <v>Yes</v>
      </c>
      <c r="G424" s="63"/>
      <c r="H424" s="63"/>
      <c r="I424" s="63"/>
    </row>
    <row r="425" spans="1:9">
      <c r="A425" s="112" t="s">
        <v>2509</v>
      </c>
      <c r="B425" s="112" t="s">
        <v>2865</v>
      </c>
      <c r="C425" s="106">
        <v>4123</v>
      </c>
      <c r="D425" s="106" t="s">
        <v>1921</v>
      </c>
      <c r="E425" s="184">
        <v>0.48330000000000001</v>
      </c>
      <c r="F425" s="4" t="str">
        <f t="shared" si="6"/>
        <v>No</v>
      </c>
      <c r="G425" s="63"/>
      <c r="H425" s="63"/>
      <c r="I425" s="63"/>
    </row>
    <row r="426" spans="1:9">
      <c r="A426" s="112" t="s">
        <v>2509</v>
      </c>
      <c r="B426" s="112" t="s">
        <v>2865</v>
      </c>
      <c r="C426" s="106">
        <v>1852</v>
      </c>
      <c r="D426" s="106" t="s">
        <v>1917</v>
      </c>
      <c r="E426" s="184">
        <v>0.26590000000000003</v>
      </c>
      <c r="F426" s="4" t="str">
        <f t="shared" si="6"/>
        <v>No</v>
      </c>
      <c r="G426" s="63"/>
      <c r="H426" s="63"/>
      <c r="I426" s="63"/>
    </row>
    <row r="427" spans="1:9">
      <c r="A427" s="112" t="s">
        <v>2509</v>
      </c>
      <c r="B427" s="112" t="s">
        <v>2865</v>
      </c>
      <c r="C427" s="106">
        <v>3261</v>
      </c>
      <c r="D427" s="106" t="s">
        <v>1920</v>
      </c>
      <c r="E427" s="184">
        <v>0.52790000000000004</v>
      </c>
      <c r="F427" s="4" t="str">
        <f t="shared" si="6"/>
        <v>Yes</v>
      </c>
      <c r="G427" s="63"/>
      <c r="H427" s="63"/>
      <c r="I427" s="63"/>
    </row>
    <row r="428" spans="1:9">
      <c r="A428" s="112" t="s">
        <v>2455</v>
      </c>
      <c r="B428" s="112" t="s">
        <v>2866</v>
      </c>
      <c r="C428" s="106">
        <v>4548</v>
      </c>
      <c r="D428" s="106" t="s">
        <v>1419</v>
      </c>
      <c r="E428" s="184">
        <v>0.13850000000000001</v>
      </c>
      <c r="F428" s="4" t="str">
        <f t="shared" si="6"/>
        <v>No</v>
      </c>
      <c r="G428" s="63"/>
      <c r="H428" s="63"/>
      <c r="I428" s="63"/>
    </row>
    <row r="429" spans="1:9">
      <c r="A429" s="112" t="s">
        <v>2455</v>
      </c>
      <c r="B429" s="112" t="s">
        <v>2866</v>
      </c>
      <c r="C429" s="106">
        <v>3683</v>
      </c>
      <c r="D429" s="106" t="s">
        <v>1417</v>
      </c>
      <c r="E429" s="184">
        <v>0.15090000000000001</v>
      </c>
      <c r="F429" s="4" t="str">
        <f t="shared" si="6"/>
        <v>No</v>
      </c>
      <c r="G429" s="63"/>
      <c r="H429" s="63"/>
      <c r="I429" s="63"/>
    </row>
    <row r="430" spans="1:9">
      <c r="A430" s="112" t="s">
        <v>2455</v>
      </c>
      <c r="B430" s="112" t="s">
        <v>2866</v>
      </c>
      <c r="C430" s="106">
        <v>4416</v>
      </c>
      <c r="D430" s="106" t="s">
        <v>1418</v>
      </c>
      <c r="E430" s="184">
        <v>0.13589999999999999</v>
      </c>
      <c r="F430" s="4" t="str">
        <f t="shared" si="6"/>
        <v>No</v>
      </c>
      <c r="G430" s="63"/>
      <c r="H430" s="63"/>
      <c r="I430" s="63"/>
    </row>
    <row r="431" spans="1:9">
      <c r="A431" s="112" t="s">
        <v>2536</v>
      </c>
      <c r="B431" s="112" t="s">
        <v>2867</v>
      </c>
      <c r="C431" s="106">
        <v>2278</v>
      </c>
      <c r="D431" s="106" t="s">
        <v>2049</v>
      </c>
      <c r="E431" s="184">
        <v>1</v>
      </c>
      <c r="F431" s="4" t="str">
        <f t="shared" si="6"/>
        <v>Yes</v>
      </c>
      <c r="G431" s="63"/>
      <c r="H431" s="63"/>
      <c r="I431" s="63"/>
    </row>
    <row r="432" spans="1:9">
      <c r="A432" s="112" t="s">
        <v>2506</v>
      </c>
      <c r="B432" s="112" t="s">
        <v>2868</v>
      </c>
      <c r="C432" s="106">
        <v>1712</v>
      </c>
      <c r="D432" s="106" t="s">
        <v>1895</v>
      </c>
      <c r="E432" s="184">
        <v>0.2732</v>
      </c>
      <c r="F432" s="4" t="str">
        <f t="shared" si="6"/>
        <v>No</v>
      </c>
      <c r="G432" s="63"/>
      <c r="H432" s="63"/>
      <c r="I432" s="63"/>
    </row>
    <row r="433" spans="1:9">
      <c r="A433" s="112" t="s">
        <v>2506</v>
      </c>
      <c r="B433" s="112" t="s">
        <v>2868</v>
      </c>
      <c r="C433" s="106">
        <v>4097</v>
      </c>
      <c r="D433" s="106" t="s">
        <v>3221</v>
      </c>
      <c r="E433" s="184">
        <v>0.54110000000000003</v>
      </c>
      <c r="F433" s="4" t="str">
        <f t="shared" si="6"/>
        <v>Yes</v>
      </c>
      <c r="G433" s="63"/>
      <c r="H433" s="63"/>
      <c r="I433" s="63"/>
    </row>
    <row r="434" spans="1:9">
      <c r="A434" s="112" t="s">
        <v>2506</v>
      </c>
      <c r="B434" s="112" t="s">
        <v>2868</v>
      </c>
      <c r="C434" s="106">
        <v>3360</v>
      </c>
      <c r="D434" s="106" t="s">
        <v>1899</v>
      </c>
      <c r="E434" s="184">
        <v>0.47470000000000001</v>
      </c>
      <c r="F434" s="4" t="str">
        <f t="shared" si="6"/>
        <v>No</v>
      </c>
      <c r="G434" s="63"/>
      <c r="H434" s="63"/>
      <c r="I434" s="63"/>
    </row>
    <row r="435" spans="1:9">
      <c r="A435" s="112" t="s">
        <v>2506</v>
      </c>
      <c r="B435" s="112" t="s">
        <v>2868</v>
      </c>
      <c r="C435" s="106">
        <v>5346</v>
      </c>
      <c r="D435" s="106" t="s">
        <v>1900</v>
      </c>
      <c r="E435" s="184">
        <v>0.61</v>
      </c>
      <c r="F435" s="4" t="str">
        <f t="shared" si="6"/>
        <v>Yes</v>
      </c>
      <c r="G435" s="63"/>
      <c r="H435" s="63"/>
      <c r="I435" s="63"/>
    </row>
    <row r="436" spans="1:9">
      <c r="A436" s="112" t="s">
        <v>2506</v>
      </c>
      <c r="B436" s="112" t="s">
        <v>2868</v>
      </c>
      <c r="C436" s="106">
        <v>5432</v>
      </c>
      <c r="D436" s="106" t="s">
        <v>1901</v>
      </c>
      <c r="E436" s="184">
        <v>0.41449999999999998</v>
      </c>
      <c r="F436" s="4" t="str">
        <f t="shared" si="6"/>
        <v>No</v>
      </c>
      <c r="G436" s="63"/>
      <c r="H436" s="63"/>
      <c r="I436" s="63"/>
    </row>
    <row r="437" spans="1:9">
      <c r="A437" s="112" t="s">
        <v>2506</v>
      </c>
      <c r="B437" s="112" t="s">
        <v>2868</v>
      </c>
      <c r="C437" s="106">
        <v>5433</v>
      </c>
      <c r="D437" s="106" t="s">
        <v>1902</v>
      </c>
      <c r="E437" s="184">
        <v>0.39389999999999997</v>
      </c>
      <c r="F437" s="4" t="str">
        <f t="shared" si="6"/>
        <v>No</v>
      </c>
      <c r="G437" s="63"/>
      <c r="H437" s="63"/>
      <c r="I437" s="63"/>
    </row>
    <row r="438" spans="1:9">
      <c r="A438" s="112" t="s">
        <v>2506</v>
      </c>
      <c r="B438" s="112" t="s">
        <v>2868</v>
      </c>
      <c r="C438" s="106">
        <v>2955</v>
      </c>
      <c r="D438" s="106" t="s">
        <v>1897</v>
      </c>
      <c r="E438" s="184">
        <v>0.62939999999999996</v>
      </c>
      <c r="F438" s="4" t="str">
        <f t="shared" si="6"/>
        <v>Yes</v>
      </c>
      <c r="G438" s="63"/>
      <c r="H438" s="63"/>
      <c r="I438" s="63"/>
    </row>
    <row r="439" spans="1:9">
      <c r="A439" s="112" t="s">
        <v>2506</v>
      </c>
      <c r="B439" s="112" t="s">
        <v>2868</v>
      </c>
      <c r="C439" s="106">
        <v>2653</v>
      </c>
      <c r="D439" s="106" t="s">
        <v>1896</v>
      </c>
      <c r="E439" s="184">
        <v>0.84489999999999998</v>
      </c>
      <c r="F439" s="4" t="str">
        <f t="shared" si="6"/>
        <v>Yes</v>
      </c>
      <c r="G439" s="63"/>
      <c r="H439" s="63"/>
      <c r="I439" s="63"/>
    </row>
    <row r="440" spans="1:9">
      <c r="A440" s="112" t="s">
        <v>2506</v>
      </c>
      <c r="B440" s="112" t="s">
        <v>2868</v>
      </c>
      <c r="C440" s="106">
        <v>3128</v>
      </c>
      <c r="D440" s="106" t="s">
        <v>1898</v>
      </c>
      <c r="E440" s="184">
        <v>0.62050000000000005</v>
      </c>
      <c r="F440" s="4" t="str">
        <f t="shared" si="6"/>
        <v>Yes</v>
      </c>
      <c r="G440" s="63"/>
      <c r="H440" s="63"/>
      <c r="I440" s="63"/>
    </row>
    <row r="441" spans="1:9">
      <c r="A441" s="112" t="s">
        <v>2567</v>
      </c>
      <c r="B441" s="112" t="s">
        <v>2869</v>
      </c>
      <c r="C441" s="106">
        <v>4055</v>
      </c>
      <c r="D441" s="106" t="s">
        <v>2203</v>
      </c>
      <c r="E441" s="184">
        <v>0.57979999999999998</v>
      </c>
      <c r="F441" s="4" t="str">
        <f t="shared" si="6"/>
        <v>Yes</v>
      </c>
      <c r="G441" s="63"/>
      <c r="H441" s="63"/>
      <c r="I441" s="63"/>
    </row>
    <row r="442" spans="1:9">
      <c r="A442" s="112" t="s">
        <v>2567</v>
      </c>
      <c r="B442" s="112" t="s">
        <v>2869</v>
      </c>
      <c r="C442" s="106">
        <v>4487</v>
      </c>
      <c r="D442" s="106" t="s">
        <v>2204</v>
      </c>
      <c r="E442" s="184">
        <v>0.59250000000000003</v>
      </c>
      <c r="F442" s="4" t="str">
        <f t="shared" si="6"/>
        <v>Yes</v>
      </c>
      <c r="G442" s="63"/>
      <c r="H442" s="63"/>
      <c r="I442" s="63"/>
    </row>
    <row r="443" spans="1:9">
      <c r="A443" s="112" t="s">
        <v>2567</v>
      </c>
      <c r="B443" s="112" t="s">
        <v>2869</v>
      </c>
      <c r="C443" s="106">
        <v>2344</v>
      </c>
      <c r="D443" s="106" t="s">
        <v>1899</v>
      </c>
      <c r="E443" s="184">
        <v>0.54949999999999999</v>
      </c>
      <c r="F443" s="4" t="str">
        <f t="shared" si="6"/>
        <v>Yes</v>
      </c>
      <c r="G443" s="63"/>
      <c r="H443" s="63"/>
      <c r="I443" s="63"/>
    </row>
    <row r="444" spans="1:9">
      <c r="A444" s="112" t="s">
        <v>2567</v>
      </c>
      <c r="B444" s="112" t="s">
        <v>2869</v>
      </c>
      <c r="C444" s="106">
        <v>2530</v>
      </c>
      <c r="D444" s="106" t="s">
        <v>2201</v>
      </c>
      <c r="E444" s="184">
        <v>0.53029999999999999</v>
      </c>
      <c r="F444" s="4" t="str">
        <f t="shared" si="6"/>
        <v>Yes</v>
      </c>
      <c r="G444" s="63"/>
      <c r="H444" s="63"/>
      <c r="I444" s="63"/>
    </row>
    <row r="445" spans="1:9">
      <c r="A445" s="112" t="s">
        <v>2567</v>
      </c>
      <c r="B445" s="112" t="s">
        <v>2869</v>
      </c>
      <c r="C445" s="106">
        <v>2821</v>
      </c>
      <c r="D445" s="106" t="s">
        <v>2202</v>
      </c>
      <c r="E445" s="184">
        <v>0.59009999999999996</v>
      </c>
      <c r="F445" s="4" t="str">
        <f t="shared" si="6"/>
        <v>Yes</v>
      </c>
      <c r="G445" s="63"/>
      <c r="H445" s="63"/>
      <c r="I445" s="63"/>
    </row>
    <row r="446" spans="1:9">
      <c r="A446" s="112" t="s">
        <v>2315</v>
      </c>
      <c r="B446" s="112" t="s">
        <v>2870</v>
      </c>
      <c r="C446" s="106">
        <v>3659</v>
      </c>
      <c r="D446" s="106" t="s">
        <v>354</v>
      </c>
      <c r="E446" s="184">
        <v>0.39960000000000001</v>
      </c>
      <c r="F446" s="4" t="str">
        <f t="shared" si="6"/>
        <v>No</v>
      </c>
      <c r="G446" s="63"/>
      <c r="H446" s="63"/>
      <c r="I446" s="63"/>
    </row>
    <row r="447" spans="1:9">
      <c r="A447" s="112" t="s">
        <v>2315</v>
      </c>
      <c r="B447" s="112" t="s">
        <v>2870</v>
      </c>
      <c r="C447" s="106">
        <v>4590</v>
      </c>
      <c r="D447" s="106" t="s">
        <v>355</v>
      </c>
      <c r="E447" s="184">
        <v>0.6542</v>
      </c>
      <c r="F447" s="4" t="str">
        <f t="shared" si="6"/>
        <v>Yes</v>
      </c>
      <c r="G447" s="63"/>
      <c r="H447" s="63"/>
      <c r="I447" s="63"/>
    </row>
    <row r="448" spans="1:9">
      <c r="A448" s="112" t="s">
        <v>2315</v>
      </c>
      <c r="B448" s="112" t="s">
        <v>2870</v>
      </c>
      <c r="C448" s="106">
        <v>3372</v>
      </c>
      <c r="D448" s="106" t="s">
        <v>353</v>
      </c>
      <c r="E448" s="184">
        <v>0.58330000000000004</v>
      </c>
      <c r="F448" s="4" t="str">
        <f t="shared" si="6"/>
        <v>Yes</v>
      </c>
      <c r="G448" s="63"/>
      <c r="H448" s="63"/>
      <c r="I448" s="63"/>
    </row>
    <row r="449" spans="1:9">
      <c r="A449" s="177" t="s">
        <v>2315</v>
      </c>
      <c r="B449" s="178" t="s">
        <v>2870</v>
      </c>
      <c r="C449" s="178">
        <v>5130</v>
      </c>
      <c r="D449" s="63" t="s">
        <v>3222</v>
      </c>
      <c r="E449" s="114">
        <v>0</v>
      </c>
      <c r="F449" s="4" t="str">
        <f t="shared" si="6"/>
        <v>No</v>
      </c>
      <c r="G449" s="63"/>
      <c r="H449" s="63"/>
      <c r="I449" s="63"/>
    </row>
    <row r="450" spans="1:9">
      <c r="A450" s="112" t="s">
        <v>2315</v>
      </c>
      <c r="B450" s="112" t="s">
        <v>2870</v>
      </c>
      <c r="C450" s="106">
        <v>2727</v>
      </c>
      <c r="D450" s="106" t="s">
        <v>350</v>
      </c>
      <c r="E450" s="184">
        <v>0.53710000000000002</v>
      </c>
      <c r="F450" s="4" t="str">
        <f t="shared" si="6"/>
        <v>Yes</v>
      </c>
      <c r="G450" s="63"/>
      <c r="H450" s="63"/>
      <c r="I450" s="63"/>
    </row>
    <row r="451" spans="1:9">
      <c r="A451" s="112" t="s">
        <v>2315</v>
      </c>
      <c r="B451" s="112" t="s">
        <v>2870</v>
      </c>
      <c r="C451" s="106">
        <v>2966</v>
      </c>
      <c r="D451" s="106" t="s">
        <v>351</v>
      </c>
      <c r="E451" s="184">
        <v>0.52349999999999997</v>
      </c>
      <c r="F451" s="4" t="str">
        <f t="shared" si="6"/>
        <v>Yes</v>
      </c>
      <c r="G451" s="63"/>
      <c r="H451" s="63"/>
      <c r="I451" s="63"/>
    </row>
    <row r="452" spans="1:9">
      <c r="A452" s="112" t="s">
        <v>2315</v>
      </c>
      <c r="B452" s="112" t="s">
        <v>2870</v>
      </c>
      <c r="C452" s="106">
        <v>3212</v>
      </c>
      <c r="D452" s="106" t="s">
        <v>352</v>
      </c>
      <c r="E452" s="184">
        <v>0.62290000000000001</v>
      </c>
      <c r="F452" s="4" t="str">
        <f t="shared" ref="F452:F516" si="7">IF(E452&gt;=0.5,"Yes","No")</f>
        <v>Yes</v>
      </c>
      <c r="G452" s="63"/>
      <c r="H452" s="63"/>
      <c r="I452" s="63"/>
    </row>
    <row r="453" spans="1:9">
      <c r="A453" s="112" t="s">
        <v>2315</v>
      </c>
      <c r="B453" s="112" t="s">
        <v>2870</v>
      </c>
      <c r="C453" s="106">
        <v>3083</v>
      </c>
      <c r="D453" s="106" t="s">
        <v>3223</v>
      </c>
      <c r="E453" s="184">
        <v>0.72650000000000003</v>
      </c>
      <c r="F453" s="4" t="str">
        <f t="shared" si="7"/>
        <v>Yes</v>
      </c>
      <c r="G453" s="63"/>
      <c r="H453" s="63"/>
      <c r="I453" s="63"/>
    </row>
    <row r="454" spans="1:9">
      <c r="A454" s="112" t="s">
        <v>2315</v>
      </c>
      <c r="B454" s="112" t="s">
        <v>2870</v>
      </c>
      <c r="C454" s="106">
        <v>2563</v>
      </c>
      <c r="D454" s="106" t="s">
        <v>349</v>
      </c>
      <c r="E454" s="184">
        <v>0.76380000000000003</v>
      </c>
      <c r="F454" s="4" t="str">
        <f t="shared" si="7"/>
        <v>Yes</v>
      </c>
      <c r="G454" s="63"/>
      <c r="H454" s="63"/>
      <c r="I454" s="63"/>
    </row>
    <row r="455" spans="1:9">
      <c r="A455" s="112" t="s">
        <v>2315</v>
      </c>
      <c r="B455" s="112" t="s">
        <v>2870</v>
      </c>
      <c r="C455" s="106">
        <v>4095</v>
      </c>
      <c r="D455" s="106" t="s">
        <v>3224</v>
      </c>
      <c r="E455" s="184">
        <v>0.57589999999999997</v>
      </c>
      <c r="F455" s="4" t="str">
        <f t="shared" si="7"/>
        <v>Yes</v>
      </c>
      <c r="G455" s="63"/>
      <c r="H455" s="63"/>
      <c r="I455" s="63"/>
    </row>
    <row r="456" spans="1:9">
      <c r="A456" s="112" t="s">
        <v>2389</v>
      </c>
      <c r="B456" s="112" t="s">
        <v>2871</v>
      </c>
      <c r="C456" s="106">
        <v>3554</v>
      </c>
      <c r="D456" s="106" t="s">
        <v>1091</v>
      </c>
      <c r="E456" s="184">
        <v>0.68600000000000005</v>
      </c>
      <c r="F456" s="4" t="str">
        <f t="shared" si="7"/>
        <v>Yes</v>
      </c>
      <c r="G456" s="63"/>
      <c r="H456" s="63"/>
      <c r="I456" s="63"/>
    </row>
    <row r="457" spans="1:9">
      <c r="A457" s="63" t="s">
        <v>2389</v>
      </c>
      <c r="B457" s="63" t="s">
        <v>2871</v>
      </c>
      <c r="C457" s="106">
        <v>5242</v>
      </c>
      <c r="D457" s="63" t="s">
        <v>3340</v>
      </c>
      <c r="E457" s="114">
        <v>0</v>
      </c>
      <c r="F457" s="4" t="str">
        <f t="shared" si="7"/>
        <v>No</v>
      </c>
      <c r="G457" s="141" t="s">
        <v>3345</v>
      </c>
      <c r="H457" s="63"/>
      <c r="I457" s="63"/>
    </row>
    <row r="458" spans="1:9">
      <c r="A458" s="112" t="s">
        <v>2461</v>
      </c>
      <c r="B458" s="112" t="s">
        <v>2872</v>
      </c>
      <c r="C458" s="106">
        <v>2808</v>
      </c>
      <c r="D458" s="106" t="s">
        <v>1511</v>
      </c>
      <c r="E458" s="184">
        <v>0.55559999999999998</v>
      </c>
      <c r="F458" s="4" t="str">
        <f t="shared" si="7"/>
        <v>Yes</v>
      </c>
      <c r="G458" s="63"/>
      <c r="H458" s="63"/>
      <c r="I458" s="63"/>
    </row>
    <row r="459" spans="1:9">
      <c r="A459" s="112" t="s">
        <v>2461</v>
      </c>
      <c r="B459" s="112" t="s">
        <v>2872</v>
      </c>
      <c r="C459" s="106">
        <v>2205</v>
      </c>
      <c r="D459" s="106" t="s">
        <v>1508</v>
      </c>
      <c r="E459" s="184">
        <v>0.4551</v>
      </c>
      <c r="F459" s="4" t="str">
        <f t="shared" si="7"/>
        <v>No</v>
      </c>
      <c r="G459" s="63"/>
      <c r="H459" s="63"/>
      <c r="I459" s="63"/>
    </row>
    <row r="460" spans="1:9">
      <c r="A460" s="112" t="s">
        <v>2461</v>
      </c>
      <c r="B460" s="112" t="s">
        <v>2872</v>
      </c>
      <c r="C460" s="106">
        <v>2206</v>
      </c>
      <c r="D460" s="106" t="s">
        <v>1509</v>
      </c>
      <c r="E460" s="184">
        <v>0.34899999999999998</v>
      </c>
      <c r="F460" s="4" t="str">
        <f t="shared" si="7"/>
        <v>No</v>
      </c>
      <c r="G460" s="63"/>
      <c r="H460" s="63"/>
      <c r="I460" s="63"/>
    </row>
    <row r="461" spans="1:9">
      <c r="A461" s="112" t="s">
        <v>2461</v>
      </c>
      <c r="B461" s="112" t="s">
        <v>2872</v>
      </c>
      <c r="C461" s="106">
        <v>4230</v>
      </c>
      <c r="D461" s="106" t="s">
        <v>1512</v>
      </c>
      <c r="E461" s="184">
        <v>0.40899999999999997</v>
      </c>
      <c r="F461" s="4" t="str">
        <f t="shared" si="7"/>
        <v>No</v>
      </c>
      <c r="G461" s="63"/>
      <c r="H461" s="63"/>
      <c r="I461" s="63"/>
    </row>
    <row r="462" spans="1:9">
      <c r="A462" s="112" t="s">
        <v>2461</v>
      </c>
      <c r="B462" s="112" t="s">
        <v>2872</v>
      </c>
      <c r="C462" s="106">
        <v>5531</v>
      </c>
      <c r="D462" s="106" t="s">
        <v>3136</v>
      </c>
      <c r="E462" s="184">
        <v>0.50160000000000005</v>
      </c>
      <c r="F462" s="4" t="str">
        <f t="shared" si="7"/>
        <v>Yes</v>
      </c>
      <c r="G462" s="63"/>
      <c r="H462" s="63"/>
      <c r="I462" s="63"/>
    </row>
    <row r="463" spans="1:9">
      <c r="A463" s="112" t="s">
        <v>2461</v>
      </c>
      <c r="B463" s="112" t="s">
        <v>2872</v>
      </c>
      <c r="C463" s="106">
        <v>5300</v>
      </c>
      <c r="D463" s="106" t="s">
        <v>1513</v>
      </c>
      <c r="E463" s="184">
        <v>0.377</v>
      </c>
      <c r="F463" s="4" t="str">
        <f t="shared" si="7"/>
        <v>No</v>
      </c>
      <c r="G463" s="63"/>
      <c r="H463" s="63"/>
      <c r="I463" s="63"/>
    </row>
    <row r="464" spans="1:9">
      <c r="A464" s="112" t="s">
        <v>2461</v>
      </c>
      <c r="B464" s="112" t="s">
        <v>2872</v>
      </c>
      <c r="C464" s="106">
        <v>5332</v>
      </c>
      <c r="D464" s="106" t="s">
        <v>1514</v>
      </c>
      <c r="E464" s="184">
        <v>0.58289999999999997</v>
      </c>
      <c r="F464" s="4" t="str">
        <f t="shared" si="7"/>
        <v>Yes</v>
      </c>
      <c r="G464" s="63"/>
      <c r="H464" s="63"/>
      <c r="I464" s="63"/>
    </row>
    <row r="465" spans="1:9">
      <c r="A465" s="112" t="s">
        <v>2461</v>
      </c>
      <c r="B465" s="112" t="s">
        <v>2872</v>
      </c>
      <c r="C465" s="106">
        <v>2361</v>
      </c>
      <c r="D465" s="106" t="s">
        <v>1510</v>
      </c>
      <c r="E465" s="184">
        <v>0.3795</v>
      </c>
      <c r="F465" s="4" t="str">
        <f t="shared" si="7"/>
        <v>No</v>
      </c>
      <c r="G465" s="63"/>
      <c r="H465" s="63"/>
      <c r="I465" s="63"/>
    </row>
    <row r="466" spans="1:9">
      <c r="A466" s="112" t="s">
        <v>2486</v>
      </c>
      <c r="B466" s="112" t="s">
        <v>2873</v>
      </c>
      <c r="C466" s="106">
        <v>3560</v>
      </c>
      <c r="D466" s="106" t="s">
        <v>1678</v>
      </c>
      <c r="E466" s="184">
        <v>0.46</v>
      </c>
      <c r="F466" s="4" t="str">
        <f t="shared" si="7"/>
        <v>No</v>
      </c>
      <c r="G466" s="63"/>
      <c r="H466" s="63"/>
      <c r="I466" s="63"/>
    </row>
    <row r="467" spans="1:9">
      <c r="A467" s="112" t="s">
        <v>2486</v>
      </c>
      <c r="B467" s="112" t="s">
        <v>2873</v>
      </c>
      <c r="C467" s="106">
        <v>3302</v>
      </c>
      <c r="D467" s="106" t="s">
        <v>1666</v>
      </c>
      <c r="E467" s="184">
        <v>0.3846</v>
      </c>
      <c r="F467" s="4" t="str">
        <f t="shared" si="7"/>
        <v>No</v>
      </c>
      <c r="G467" s="63"/>
      <c r="H467" s="63"/>
      <c r="I467" s="63"/>
    </row>
    <row r="468" spans="1:9">
      <c r="A468" s="112" t="s">
        <v>2486</v>
      </c>
      <c r="B468" s="112" t="s">
        <v>2873</v>
      </c>
      <c r="C468" s="106">
        <v>3536</v>
      </c>
      <c r="D468" s="106" t="s">
        <v>1677</v>
      </c>
      <c r="E468" s="184">
        <v>0.1283</v>
      </c>
      <c r="F468" s="4" t="str">
        <f t="shared" si="7"/>
        <v>No</v>
      </c>
      <c r="G468" s="63"/>
      <c r="H468" s="63"/>
      <c r="I468" s="63"/>
    </row>
    <row r="469" spans="1:9">
      <c r="A469" s="112" t="s">
        <v>2486</v>
      </c>
      <c r="B469" s="112" t="s">
        <v>2873</v>
      </c>
      <c r="C469" s="106">
        <v>3650</v>
      </c>
      <c r="D469" s="106" t="s">
        <v>1683</v>
      </c>
      <c r="E469" s="184">
        <v>0.29730000000000001</v>
      </c>
      <c r="F469" s="4" t="str">
        <f t="shared" si="7"/>
        <v>No</v>
      </c>
      <c r="G469" s="63"/>
      <c r="H469" s="63"/>
      <c r="I469" s="63"/>
    </row>
    <row r="470" spans="1:9">
      <c r="A470" s="112" t="s">
        <v>2486</v>
      </c>
      <c r="B470" s="112" t="s">
        <v>2873</v>
      </c>
      <c r="C470" s="106">
        <v>3409</v>
      </c>
      <c r="D470" s="106" t="s">
        <v>1670</v>
      </c>
      <c r="E470" s="184">
        <v>0.7651</v>
      </c>
      <c r="F470" s="4" t="str">
        <f t="shared" si="7"/>
        <v>Yes</v>
      </c>
      <c r="G470" s="63"/>
      <c r="H470" s="63"/>
      <c r="I470" s="63"/>
    </row>
    <row r="471" spans="1:9">
      <c r="A471" s="112" t="s">
        <v>2486</v>
      </c>
      <c r="B471" s="112" t="s">
        <v>2873</v>
      </c>
      <c r="C471" s="106">
        <v>3304</v>
      </c>
      <c r="D471" s="106" t="s">
        <v>1668</v>
      </c>
      <c r="E471" s="184">
        <v>0.4854</v>
      </c>
      <c r="F471" s="4" t="str">
        <f t="shared" si="7"/>
        <v>No</v>
      </c>
      <c r="G471" s="63"/>
      <c r="H471" s="63"/>
      <c r="I471" s="63"/>
    </row>
    <row r="472" spans="1:9">
      <c r="A472" s="112" t="s">
        <v>2486</v>
      </c>
      <c r="B472" s="112" t="s">
        <v>2873</v>
      </c>
      <c r="C472" s="106">
        <v>1520</v>
      </c>
      <c r="D472" s="106" t="s">
        <v>1655</v>
      </c>
      <c r="E472" s="184">
        <v>0.1008</v>
      </c>
      <c r="F472" s="4" t="str">
        <f t="shared" si="7"/>
        <v>No</v>
      </c>
      <c r="G472" s="63"/>
      <c r="H472" s="63"/>
      <c r="I472" s="63"/>
    </row>
    <row r="473" spans="1:9">
      <c r="A473" s="112" t="s">
        <v>2486</v>
      </c>
      <c r="B473" s="112" t="s">
        <v>2873</v>
      </c>
      <c r="C473" s="106">
        <v>3534</v>
      </c>
      <c r="D473" s="106" t="s">
        <v>1676</v>
      </c>
      <c r="E473" s="184">
        <v>0.5635</v>
      </c>
      <c r="F473" s="4" t="str">
        <f t="shared" si="7"/>
        <v>Yes</v>
      </c>
      <c r="G473" s="63"/>
      <c r="H473" s="63"/>
      <c r="I473" s="63"/>
    </row>
    <row r="474" spans="1:9">
      <c r="A474" s="112" t="s">
        <v>2486</v>
      </c>
      <c r="B474" s="112" t="s">
        <v>2873</v>
      </c>
      <c r="C474" s="106">
        <v>3691</v>
      </c>
      <c r="D474" s="106" t="s">
        <v>1684</v>
      </c>
      <c r="E474" s="184">
        <v>0.67100000000000004</v>
      </c>
      <c r="F474" s="4" t="str">
        <f t="shared" si="7"/>
        <v>Yes</v>
      </c>
      <c r="G474" s="63"/>
      <c r="H474" s="63"/>
      <c r="I474" s="63"/>
    </row>
    <row r="475" spans="1:9">
      <c r="A475" s="112" t="s">
        <v>2486</v>
      </c>
      <c r="B475" s="112" t="s">
        <v>2873</v>
      </c>
      <c r="C475" s="106">
        <v>3754</v>
      </c>
      <c r="D475" s="106" t="s">
        <v>1685</v>
      </c>
      <c r="E475" s="184">
        <v>0.46400000000000002</v>
      </c>
      <c r="F475" s="4" t="str">
        <f t="shared" si="7"/>
        <v>No</v>
      </c>
      <c r="G475" s="63"/>
      <c r="H475" s="63"/>
      <c r="I475" s="63"/>
    </row>
    <row r="476" spans="1:9">
      <c r="A476" s="112" t="s">
        <v>2486</v>
      </c>
      <c r="B476" s="112" t="s">
        <v>2873</v>
      </c>
      <c r="C476" s="106">
        <v>1830</v>
      </c>
      <c r="D476" s="106" t="s">
        <v>1658</v>
      </c>
      <c r="E476" s="184">
        <v>0.25280000000000002</v>
      </c>
      <c r="F476" s="4" t="str">
        <f t="shared" si="7"/>
        <v>No</v>
      </c>
      <c r="G476" s="63"/>
      <c r="H476" s="63"/>
      <c r="I476" s="63"/>
    </row>
    <row r="477" spans="1:9" s="63" customFormat="1">
      <c r="A477" s="112" t="s">
        <v>2486</v>
      </c>
      <c r="B477" s="112" t="s">
        <v>2873</v>
      </c>
      <c r="C477" s="106">
        <v>3185</v>
      </c>
      <c r="D477" s="106" t="s">
        <v>3383</v>
      </c>
      <c r="E477" s="184">
        <v>0</v>
      </c>
      <c r="F477" s="4" t="str">
        <f>IF(E477&gt;=0.5,"Yes","No")</f>
        <v>No</v>
      </c>
    </row>
    <row r="478" spans="1:9">
      <c r="A478" s="112" t="s">
        <v>2486</v>
      </c>
      <c r="B478" s="112" t="s">
        <v>2873</v>
      </c>
      <c r="C478" s="106">
        <v>5358</v>
      </c>
      <c r="D478" s="106" t="s">
        <v>1688</v>
      </c>
      <c r="E478" s="184">
        <v>0.33489999999999998</v>
      </c>
      <c r="F478" s="4" t="str">
        <f t="shared" si="7"/>
        <v>No</v>
      </c>
      <c r="G478" s="63"/>
      <c r="H478" s="63"/>
      <c r="I478" s="63"/>
    </row>
    <row r="479" spans="1:9">
      <c r="A479" s="112" t="s">
        <v>2486</v>
      </c>
      <c r="B479" s="112" t="s">
        <v>2873</v>
      </c>
      <c r="C479" s="106">
        <v>1519</v>
      </c>
      <c r="D479" s="106" t="s">
        <v>1654</v>
      </c>
      <c r="E479" s="184">
        <v>0.43309999999999998</v>
      </c>
      <c r="F479" s="4" t="str">
        <f t="shared" si="7"/>
        <v>No</v>
      </c>
      <c r="G479" s="63"/>
      <c r="H479" s="63"/>
      <c r="I479" s="63"/>
    </row>
    <row r="480" spans="1:9">
      <c r="A480" s="112" t="s">
        <v>2486</v>
      </c>
      <c r="B480" s="112" t="s">
        <v>2873</v>
      </c>
      <c r="C480" s="106">
        <v>3606</v>
      </c>
      <c r="D480" s="106" t="s">
        <v>1680</v>
      </c>
      <c r="E480" s="184">
        <v>0.14580000000000001</v>
      </c>
      <c r="F480" s="4" t="str">
        <f t="shared" si="7"/>
        <v>No</v>
      </c>
      <c r="G480" s="63"/>
      <c r="H480" s="63"/>
      <c r="I480" s="63"/>
    </row>
    <row r="481" spans="1:9">
      <c r="A481" s="112" t="s">
        <v>2486</v>
      </c>
      <c r="B481" s="112" t="s">
        <v>2873</v>
      </c>
      <c r="C481" s="106">
        <v>1966</v>
      </c>
      <c r="D481" s="106" t="s">
        <v>1659</v>
      </c>
      <c r="E481" s="184">
        <v>0.17610000000000001</v>
      </c>
      <c r="F481" s="4" t="str">
        <f t="shared" si="7"/>
        <v>No</v>
      </c>
      <c r="G481" s="63"/>
      <c r="H481" s="63"/>
      <c r="I481" s="63"/>
    </row>
    <row r="482" spans="1:9">
      <c r="A482" s="112" t="s">
        <v>2486</v>
      </c>
      <c r="B482" s="112" t="s">
        <v>2873</v>
      </c>
      <c r="C482" s="106">
        <v>3123</v>
      </c>
      <c r="D482" s="106" t="s">
        <v>1663</v>
      </c>
      <c r="E482" s="184">
        <v>0.29970000000000002</v>
      </c>
      <c r="F482" s="4" t="str">
        <f t="shared" si="7"/>
        <v>No</v>
      </c>
      <c r="G482" s="63"/>
      <c r="H482" s="63"/>
      <c r="I482" s="63"/>
    </row>
    <row r="483" spans="1:9">
      <c r="A483" s="112" t="s">
        <v>2486</v>
      </c>
      <c r="B483" s="112" t="s">
        <v>2873</v>
      </c>
      <c r="C483" s="106">
        <v>3607</v>
      </c>
      <c r="D483" s="106" t="s">
        <v>1681</v>
      </c>
      <c r="E483" s="184">
        <v>0.31569999999999998</v>
      </c>
      <c r="F483" s="4" t="str">
        <f t="shared" si="7"/>
        <v>No</v>
      </c>
      <c r="G483" s="63"/>
      <c r="H483" s="63"/>
      <c r="I483" s="63"/>
    </row>
    <row r="484" spans="1:9">
      <c r="A484" s="112" t="s">
        <v>2486</v>
      </c>
      <c r="B484" s="112" t="s">
        <v>2873</v>
      </c>
      <c r="C484" s="106">
        <v>3689</v>
      </c>
      <c r="D484" s="106" t="s">
        <v>723</v>
      </c>
      <c r="E484" s="184">
        <v>0.1701</v>
      </c>
      <c r="F484" s="4" t="str">
        <f t="shared" si="7"/>
        <v>No</v>
      </c>
      <c r="G484" s="63"/>
      <c r="H484" s="63"/>
      <c r="I484" s="63"/>
    </row>
    <row r="485" spans="1:9">
      <c r="A485" s="112" t="s">
        <v>2486</v>
      </c>
      <c r="B485" s="112" t="s">
        <v>2873</v>
      </c>
      <c r="C485" s="106">
        <v>3122</v>
      </c>
      <c r="D485" s="106" t="s">
        <v>1662</v>
      </c>
      <c r="E485" s="184">
        <v>0.41470000000000001</v>
      </c>
      <c r="F485" s="4" t="str">
        <f t="shared" si="7"/>
        <v>No</v>
      </c>
      <c r="G485" s="63"/>
      <c r="H485" s="63"/>
      <c r="I485" s="63"/>
    </row>
    <row r="486" spans="1:9">
      <c r="A486" s="112" t="s">
        <v>2486</v>
      </c>
      <c r="B486" s="112" t="s">
        <v>2873</v>
      </c>
      <c r="C486" s="106">
        <v>3503</v>
      </c>
      <c r="D486" s="106" t="s">
        <v>1674</v>
      </c>
      <c r="E486" s="184">
        <v>0.39400000000000002</v>
      </c>
      <c r="F486" s="4" t="str">
        <f t="shared" si="7"/>
        <v>No</v>
      </c>
      <c r="G486" s="63"/>
      <c r="H486" s="63"/>
      <c r="I486" s="63"/>
    </row>
    <row r="487" spans="1:9">
      <c r="A487" s="112" t="s">
        <v>2486</v>
      </c>
      <c r="B487" s="112" t="s">
        <v>2873</v>
      </c>
      <c r="C487" s="106">
        <v>3755</v>
      </c>
      <c r="D487" s="106" t="s">
        <v>1686</v>
      </c>
      <c r="E487" s="184">
        <v>0.42830000000000001</v>
      </c>
      <c r="F487" s="4" t="str">
        <f t="shared" si="7"/>
        <v>No</v>
      </c>
      <c r="G487" s="63"/>
      <c r="H487" s="63"/>
      <c r="I487" s="63"/>
    </row>
    <row r="488" spans="1:9">
      <c r="A488" s="112" t="s">
        <v>2486</v>
      </c>
      <c r="B488" s="112" t="s">
        <v>2873</v>
      </c>
      <c r="C488" s="106">
        <v>3463</v>
      </c>
      <c r="D488" s="106" t="s">
        <v>3225</v>
      </c>
      <c r="E488" s="184">
        <v>0.1192</v>
      </c>
      <c r="F488" s="4" t="str">
        <f t="shared" si="7"/>
        <v>No</v>
      </c>
      <c r="G488" s="63"/>
      <c r="H488" s="63"/>
      <c r="I488" s="63"/>
    </row>
    <row r="489" spans="1:9">
      <c r="A489" s="112" t="s">
        <v>2486</v>
      </c>
      <c r="B489" s="112" t="s">
        <v>2873</v>
      </c>
      <c r="C489" s="106">
        <v>1685</v>
      </c>
      <c r="D489" s="106" t="s">
        <v>1657</v>
      </c>
      <c r="E489" s="184">
        <v>0.1094</v>
      </c>
      <c r="F489" s="4" t="str">
        <f t="shared" si="7"/>
        <v>No</v>
      </c>
      <c r="G489" s="63"/>
      <c r="H489" s="63"/>
      <c r="I489" s="63"/>
    </row>
    <row r="490" spans="1:9">
      <c r="A490" s="112" t="s">
        <v>2486</v>
      </c>
      <c r="B490" s="112" t="s">
        <v>2873</v>
      </c>
      <c r="C490" s="106">
        <v>2887</v>
      </c>
      <c r="D490" s="106" t="s">
        <v>1660</v>
      </c>
      <c r="E490" s="184">
        <v>0.45540000000000003</v>
      </c>
      <c r="F490" s="4" t="str">
        <f t="shared" si="7"/>
        <v>No</v>
      </c>
      <c r="G490" s="63"/>
      <c r="H490" s="63"/>
      <c r="I490" s="63"/>
    </row>
    <row r="491" spans="1:9">
      <c r="A491" s="112" t="s">
        <v>2486</v>
      </c>
      <c r="B491" s="112" t="s">
        <v>2873</v>
      </c>
      <c r="C491" s="106">
        <v>3504</v>
      </c>
      <c r="D491" s="106" t="s">
        <v>1675</v>
      </c>
      <c r="E491" s="184">
        <v>0.44190000000000002</v>
      </c>
      <c r="F491" s="4" t="str">
        <f t="shared" si="7"/>
        <v>No</v>
      </c>
      <c r="G491" s="63"/>
      <c r="H491" s="63"/>
      <c r="I491" s="63"/>
    </row>
    <row r="492" spans="1:9">
      <c r="A492" s="112" t="s">
        <v>2486</v>
      </c>
      <c r="B492" s="112" t="s">
        <v>2873</v>
      </c>
      <c r="C492" s="106">
        <v>3464</v>
      </c>
      <c r="D492" s="106" t="s">
        <v>1673</v>
      </c>
      <c r="E492" s="184">
        <v>0.35820000000000002</v>
      </c>
      <c r="F492" s="4" t="str">
        <f t="shared" si="7"/>
        <v>No</v>
      </c>
      <c r="G492" s="63"/>
      <c r="H492" s="63"/>
      <c r="I492" s="63"/>
    </row>
    <row r="493" spans="1:9">
      <c r="A493" s="112" t="s">
        <v>2486</v>
      </c>
      <c r="B493" s="112" t="s">
        <v>2873</v>
      </c>
      <c r="C493" s="106">
        <v>3353</v>
      </c>
      <c r="D493" s="106" t="s">
        <v>1669</v>
      </c>
      <c r="E493" s="184">
        <v>0.42520000000000002</v>
      </c>
      <c r="F493" s="4" t="str">
        <f t="shared" si="7"/>
        <v>No</v>
      </c>
      <c r="G493" s="63"/>
      <c r="H493" s="63"/>
      <c r="I493" s="63"/>
    </row>
    <row r="494" spans="1:9">
      <c r="A494" s="112" t="s">
        <v>2486</v>
      </c>
      <c r="B494" s="112" t="s">
        <v>2873</v>
      </c>
      <c r="C494" s="106">
        <v>3254</v>
      </c>
      <c r="D494" s="106" t="s">
        <v>1665</v>
      </c>
      <c r="E494" s="184">
        <v>0.51200000000000001</v>
      </c>
      <c r="F494" s="4" t="str">
        <f t="shared" si="7"/>
        <v>Yes</v>
      </c>
      <c r="G494" s="63"/>
      <c r="H494" s="63"/>
      <c r="I494" s="63"/>
    </row>
    <row r="495" spans="1:9">
      <c r="A495" s="112" t="s">
        <v>2486</v>
      </c>
      <c r="B495" s="112" t="s">
        <v>2873</v>
      </c>
      <c r="C495" s="106">
        <v>3303</v>
      </c>
      <c r="D495" s="106" t="s">
        <v>1667</v>
      </c>
      <c r="E495" s="184">
        <v>0.28870000000000001</v>
      </c>
      <c r="F495" s="4" t="str">
        <f t="shared" si="7"/>
        <v>No</v>
      </c>
      <c r="G495" s="63"/>
      <c r="H495" s="63"/>
      <c r="I495" s="63"/>
    </row>
    <row r="496" spans="1:9">
      <c r="A496" s="112" t="s">
        <v>2486</v>
      </c>
      <c r="B496" s="112" t="s">
        <v>2873</v>
      </c>
      <c r="C496" s="106">
        <v>3608</v>
      </c>
      <c r="D496" s="106" t="s">
        <v>1682</v>
      </c>
      <c r="E496" s="184">
        <v>0.3775</v>
      </c>
      <c r="F496" s="4" t="str">
        <f t="shared" si="7"/>
        <v>No</v>
      </c>
      <c r="G496" s="63"/>
      <c r="H496" s="63"/>
      <c r="I496" s="63"/>
    </row>
    <row r="497" spans="1:9">
      <c r="A497" s="112" t="s">
        <v>2486</v>
      </c>
      <c r="B497" s="112" t="s">
        <v>2873</v>
      </c>
      <c r="C497" s="106">
        <v>3854</v>
      </c>
      <c r="D497" s="106" t="s">
        <v>1687</v>
      </c>
      <c r="E497" s="184">
        <v>0.55479999999999996</v>
      </c>
      <c r="F497" s="4" t="str">
        <f t="shared" si="7"/>
        <v>Yes</v>
      </c>
      <c r="G497" s="63"/>
      <c r="H497" s="63"/>
      <c r="I497" s="63"/>
    </row>
    <row r="498" spans="1:9">
      <c r="A498" s="112" t="s">
        <v>2486</v>
      </c>
      <c r="B498" s="112" t="s">
        <v>2873</v>
      </c>
      <c r="C498" s="106">
        <v>3461</v>
      </c>
      <c r="D498" s="106" t="s">
        <v>1672</v>
      </c>
      <c r="E498" s="184">
        <v>0.19769999999999999</v>
      </c>
      <c r="F498" s="4" t="str">
        <f t="shared" si="7"/>
        <v>No</v>
      </c>
      <c r="G498" s="63"/>
      <c r="H498" s="63"/>
      <c r="I498" s="63"/>
    </row>
    <row r="499" spans="1:9">
      <c r="A499" s="112" t="s">
        <v>2486</v>
      </c>
      <c r="B499" s="112" t="s">
        <v>2873</v>
      </c>
      <c r="C499" s="106">
        <v>3605</v>
      </c>
      <c r="D499" s="106" t="s">
        <v>1679</v>
      </c>
      <c r="E499" s="184">
        <v>0.21299999999999999</v>
      </c>
      <c r="F499" s="4" t="str">
        <f t="shared" si="7"/>
        <v>No</v>
      </c>
      <c r="G499" s="63"/>
      <c r="H499" s="63"/>
      <c r="I499" s="63"/>
    </row>
    <row r="500" spans="1:9">
      <c r="A500" s="112" t="s">
        <v>2486</v>
      </c>
      <c r="B500" s="112" t="s">
        <v>2873</v>
      </c>
      <c r="C500" s="106">
        <v>3410</v>
      </c>
      <c r="D500" s="106" t="s">
        <v>1671</v>
      </c>
      <c r="E500" s="184">
        <v>0.50919999999999999</v>
      </c>
      <c r="F500" s="4" t="str">
        <f t="shared" si="7"/>
        <v>Yes</v>
      </c>
      <c r="G500" s="63"/>
      <c r="H500" s="63"/>
      <c r="I500" s="63"/>
    </row>
    <row r="501" spans="1:9">
      <c r="A501" s="112" t="s">
        <v>2486</v>
      </c>
      <c r="B501" s="112" t="s">
        <v>2873</v>
      </c>
      <c r="C501" s="106">
        <v>2888</v>
      </c>
      <c r="D501" s="106" t="s">
        <v>1661</v>
      </c>
      <c r="E501" s="184">
        <v>0.30299999999999999</v>
      </c>
      <c r="F501" s="4" t="str">
        <f t="shared" si="7"/>
        <v>No</v>
      </c>
      <c r="G501" s="63"/>
      <c r="H501" s="63"/>
      <c r="I501" s="63"/>
    </row>
    <row r="502" spans="1:9">
      <c r="A502" s="112" t="s">
        <v>2486</v>
      </c>
      <c r="B502" s="112" t="s">
        <v>2873</v>
      </c>
      <c r="C502" s="106">
        <v>1558</v>
      </c>
      <c r="D502" s="106" t="s">
        <v>1656</v>
      </c>
      <c r="E502" s="184">
        <v>3.3300000000000003E-2</v>
      </c>
      <c r="F502" s="4" t="str">
        <f t="shared" si="7"/>
        <v>No</v>
      </c>
      <c r="G502" s="63"/>
      <c r="H502" s="63"/>
      <c r="I502" s="63"/>
    </row>
    <row r="503" spans="1:9">
      <c r="A503" s="112" t="s">
        <v>2486</v>
      </c>
      <c r="B503" s="112" t="s">
        <v>2873</v>
      </c>
      <c r="C503" s="106">
        <v>3186</v>
      </c>
      <c r="D503" s="106" t="s">
        <v>1664</v>
      </c>
      <c r="E503" s="184">
        <v>0.31540000000000001</v>
      </c>
      <c r="F503" s="4" t="str">
        <f t="shared" si="7"/>
        <v>No</v>
      </c>
      <c r="G503" s="63"/>
      <c r="H503" s="63"/>
      <c r="I503" s="63"/>
    </row>
    <row r="504" spans="1:9">
      <c r="A504" s="112" t="s">
        <v>2391</v>
      </c>
      <c r="B504" s="112" t="s">
        <v>2874</v>
      </c>
      <c r="C504" s="106">
        <v>2996</v>
      </c>
      <c r="D504" s="106" t="s">
        <v>1096</v>
      </c>
      <c r="E504" s="184">
        <v>0.35370000000000001</v>
      </c>
      <c r="F504" s="4" t="str">
        <f t="shared" si="7"/>
        <v>No</v>
      </c>
      <c r="G504" s="63"/>
      <c r="H504" s="63"/>
      <c r="I504" s="63"/>
    </row>
    <row r="505" spans="1:9">
      <c r="A505" s="112" t="s">
        <v>2391</v>
      </c>
      <c r="B505" s="112" t="s">
        <v>2874</v>
      </c>
      <c r="C505" s="106">
        <v>5097</v>
      </c>
      <c r="D505" s="106" t="s">
        <v>1099</v>
      </c>
      <c r="E505" s="184">
        <v>0.51270000000000004</v>
      </c>
      <c r="F505" s="4" t="str">
        <f t="shared" si="7"/>
        <v>Yes</v>
      </c>
      <c r="G505" s="63"/>
      <c r="H505" s="63"/>
      <c r="I505" s="63"/>
    </row>
    <row r="506" spans="1:9">
      <c r="A506" s="112" t="s">
        <v>2391</v>
      </c>
      <c r="B506" s="112" t="s">
        <v>2874</v>
      </c>
      <c r="C506" s="106">
        <v>2741</v>
      </c>
      <c r="D506" s="106" t="s">
        <v>480</v>
      </c>
      <c r="E506" s="184">
        <v>0.36470000000000002</v>
      </c>
      <c r="F506" s="4" t="str">
        <f t="shared" si="7"/>
        <v>No</v>
      </c>
      <c r="G506" s="63"/>
      <c r="H506" s="63"/>
      <c r="I506" s="63"/>
    </row>
    <row r="507" spans="1:9">
      <c r="A507" s="112" t="s">
        <v>2391</v>
      </c>
      <c r="B507" s="112" t="s">
        <v>2874</v>
      </c>
      <c r="C507" s="106">
        <v>2453</v>
      </c>
      <c r="D507" s="106" t="s">
        <v>1095</v>
      </c>
      <c r="E507" s="184">
        <v>0.4219</v>
      </c>
      <c r="F507" s="4" t="str">
        <f t="shared" si="7"/>
        <v>No</v>
      </c>
      <c r="G507" s="63"/>
      <c r="H507" s="63"/>
      <c r="I507" s="63"/>
    </row>
    <row r="508" spans="1:9">
      <c r="A508" s="112" t="s">
        <v>2391</v>
      </c>
      <c r="B508" s="112" t="s">
        <v>2874</v>
      </c>
      <c r="C508" s="106">
        <v>3596</v>
      </c>
      <c r="D508" s="106" t="s">
        <v>1097</v>
      </c>
      <c r="E508" s="184">
        <v>0.5887</v>
      </c>
      <c r="F508" s="4" t="str">
        <f t="shared" si="7"/>
        <v>Yes</v>
      </c>
      <c r="G508" s="63"/>
      <c r="H508" s="63"/>
      <c r="I508" s="63"/>
    </row>
    <row r="509" spans="1:9">
      <c r="A509" s="112" t="s">
        <v>2391</v>
      </c>
      <c r="B509" s="112" t="s">
        <v>2874</v>
      </c>
      <c r="C509" s="106">
        <v>4411</v>
      </c>
      <c r="D509" s="106" t="s">
        <v>1098</v>
      </c>
      <c r="E509" s="184">
        <v>0.33910000000000001</v>
      </c>
      <c r="F509" s="4" t="str">
        <f t="shared" si="7"/>
        <v>No</v>
      </c>
      <c r="G509" s="63"/>
      <c r="H509" s="63"/>
      <c r="I509" s="63"/>
    </row>
    <row r="510" spans="1:9">
      <c r="A510" s="112" t="s">
        <v>2343</v>
      </c>
      <c r="B510" s="112" t="s">
        <v>2875</v>
      </c>
      <c r="C510" s="106">
        <v>1629</v>
      </c>
      <c r="D510" s="106" t="s">
        <v>495</v>
      </c>
      <c r="E510" s="184">
        <v>0.72099999999999997</v>
      </c>
      <c r="F510" s="4" t="str">
        <f t="shared" si="7"/>
        <v>Yes</v>
      </c>
      <c r="G510" s="63"/>
      <c r="H510" s="63"/>
      <c r="I510" s="63"/>
    </row>
    <row r="511" spans="1:9">
      <c r="A511" s="112" t="s">
        <v>2343</v>
      </c>
      <c r="B511" s="112" t="s">
        <v>2875</v>
      </c>
      <c r="C511" s="106">
        <v>5416</v>
      </c>
      <c r="D511" s="106" t="s">
        <v>499</v>
      </c>
      <c r="E511" s="184">
        <v>0.77490000000000003</v>
      </c>
      <c r="F511" s="4" t="str">
        <f t="shared" si="7"/>
        <v>Yes</v>
      </c>
      <c r="G511" s="63"/>
      <c r="H511" s="63"/>
      <c r="I511" s="63"/>
    </row>
    <row r="512" spans="1:9">
      <c r="A512" s="112" t="s">
        <v>2343</v>
      </c>
      <c r="B512" s="112" t="s">
        <v>2875</v>
      </c>
      <c r="C512" s="106">
        <v>3217</v>
      </c>
      <c r="D512" s="106" t="s">
        <v>497</v>
      </c>
      <c r="E512" s="184">
        <v>0.71760000000000002</v>
      </c>
      <c r="F512" s="4" t="str">
        <f t="shared" si="7"/>
        <v>Yes</v>
      </c>
      <c r="G512" s="63"/>
      <c r="H512" s="63"/>
      <c r="I512" s="63"/>
    </row>
    <row r="513" spans="1:9">
      <c r="A513" s="112" t="s">
        <v>2343</v>
      </c>
      <c r="B513" s="112" t="s">
        <v>2875</v>
      </c>
      <c r="C513" s="106">
        <v>2137</v>
      </c>
      <c r="D513" s="106" t="s">
        <v>496</v>
      </c>
      <c r="E513" s="184">
        <v>0.7167</v>
      </c>
      <c r="F513" s="4" t="str">
        <f t="shared" si="7"/>
        <v>Yes</v>
      </c>
      <c r="G513" s="63"/>
      <c r="H513" s="63"/>
      <c r="I513" s="63"/>
    </row>
    <row r="514" spans="1:9">
      <c r="A514" s="112" t="s">
        <v>2343</v>
      </c>
      <c r="B514" s="112" t="s">
        <v>2875</v>
      </c>
      <c r="C514" s="106">
        <v>4245</v>
      </c>
      <c r="D514" s="106" t="s">
        <v>498</v>
      </c>
      <c r="E514" s="184">
        <v>0.72719999999999996</v>
      </c>
      <c r="F514" s="4" t="str">
        <f t="shared" si="7"/>
        <v>Yes</v>
      </c>
      <c r="G514" s="63"/>
      <c r="H514" s="63"/>
      <c r="I514" s="63"/>
    </row>
    <row r="515" spans="1:9">
      <c r="A515" s="112" t="s">
        <v>2560</v>
      </c>
      <c r="B515" s="112" t="s">
        <v>2876</v>
      </c>
      <c r="C515" s="106">
        <v>2207</v>
      </c>
      <c r="D515" s="106" t="s">
        <v>2165</v>
      </c>
      <c r="E515" s="184">
        <v>0.5827</v>
      </c>
      <c r="F515" s="4" t="str">
        <f t="shared" si="7"/>
        <v>Yes</v>
      </c>
      <c r="G515" s="63"/>
      <c r="H515" s="63"/>
      <c r="I515" s="63"/>
    </row>
    <row r="516" spans="1:9">
      <c r="A516" s="112" t="s">
        <v>2283</v>
      </c>
      <c r="B516" s="112" t="s">
        <v>2877</v>
      </c>
      <c r="C516" s="106">
        <v>3317</v>
      </c>
      <c r="D516" s="106" t="s">
        <v>104</v>
      </c>
      <c r="E516" s="184">
        <v>0.59009999999999996</v>
      </c>
      <c r="F516" s="4" t="str">
        <f t="shared" si="7"/>
        <v>Yes</v>
      </c>
      <c r="G516" s="63"/>
      <c r="H516" s="63"/>
      <c r="I516" s="63"/>
    </row>
    <row r="517" spans="1:9">
      <c r="A517" s="112" t="s">
        <v>2283</v>
      </c>
      <c r="B517" s="112" t="s">
        <v>2877</v>
      </c>
      <c r="C517" s="106">
        <v>2688</v>
      </c>
      <c r="D517" s="106" t="s">
        <v>103</v>
      </c>
      <c r="E517" s="184">
        <v>0.6431</v>
      </c>
      <c r="F517" s="4" t="str">
        <f t="shared" ref="F517:F580" si="8">IF(E517&gt;=0.5,"Yes","No")</f>
        <v>Yes</v>
      </c>
      <c r="G517" s="63"/>
      <c r="H517" s="63"/>
      <c r="I517" s="63"/>
    </row>
    <row r="518" spans="1:9">
      <c r="A518" s="112" t="s">
        <v>2361</v>
      </c>
      <c r="B518" s="112" t="s">
        <v>2878</v>
      </c>
      <c r="C518" s="106">
        <v>3430</v>
      </c>
      <c r="D518" s="106" t="s">
        <v>692</v>
      </c>
      <c r="E518" s="184">
        <v>0.2616</v>
      </c>
      <c r="F518" s="4" t="str">
        <f t="shared" si="8"/>
        <v>No</v>
      </c>
      <c r="G518" s="63"/>
      <c r="H518" s="63"/>
      <c r="I518" s="63"/>
    </row>
    <row r="519" spans="1:9">
      <c r="A519" s="112" t="s">
        <v>2361</v>
      </c>
      <c r="B519" s="112" t="s">
        <v>2878</v>
      </c>
      <c r="C519" s="106">
        <v>2980</v>
      </c>
      <c r="D519" s="106" t="s">
        <v>690</v>
      </c>
      <c r="E519" s="184">
        <v>0.38990000000000002</v>
      </c>
      <c r="F519" s="4" t="str">
        <f t="shared" si="8"/>
        <v>No</v>
      </c>
      <c r="G519" s="63"/>
      <c r="H519" s="63"/>
      <c r="I519" s="63"/>
    </row>
    <row r="520" spans="1:9">
      <c r="A520" s="112" t="s">
        <v>2361</v>
      </c>
      <c r="B520" s="112" t="s">
        <v>2878</v>
      </c>
      <c r="C520" s="106">
        <v>4210</v>
      </c>
      <c r="D520" s="106" t="s">
        <v>695</v>
      </c>
      <c r="E520" s="184">
        <v>0.34449999999999997</v>
      </c>
      <c r="F520" s="4" t="str">
        <f t="shared" si="8"/>
        <v>No</v>
      </c>
      <c r="G520" s="63"/>
      <c r="H520" s="63"/>
      <c r="I520" s="63"/>
    </row>
    <row r="521" spans="1:9">
      <c r="A521" s="112" t="s">
        <v>2361</v>
      </c>
      <c r="B521" s="112" t="s">
        <v>2878</v>
      </c>
      <c r="C521" s="106">
        <v>3330</v>
      </c>
      <c r="D521" s="106" t="s">
        <v>691</v>
      </c>
      <c r="E521" s="184">
        <v>0.2651</v>
      </c>
      <c r="F521" s="4" t="str">
        <f t="shared" si="8"/>
        <v>No</v>
      </c>
      <c r="G521" s="63"/>
      <c r="H521" s="63"/>
      <c r="I521" s="63"/>
    </row>
    <row r="522" spans="1:9">
      <c r="A522" s="112" t="s">
        <v>2361</v>
      </c>
      <c r="B522" s="112" t="s">
        <v>2878</v>
      </c>
      <c r="C522" s="106">
        <v>3739</v>
      </c>
      <c r="D522" s="106" t="s">
        <v>694</v>
      </c>
      <c r="E522" s="184">
        <v>0.32940000000000003</v>
      </c>
      <c r="F522" s="4" t="str">
        <f t="shared" si="8"/>
        <v>No</v>
      </c>
      <c r="G522" s="63"/>
      <c r="H522" s="63"/>
      <c r="I522" s="63"/>
    </row>
    <row r="523" spans="1:9">
      <c r="A523" s="112" t="s">
        <v>2361</v>
      </c>
      <c r="B523" s="112" t="s">
        <v>2878</v>
      </c>
      <c r="C523" s="106">
        <v>1523</v>
      </c>
      <c r="D523" s="106" t="s">
        <v>689</v>
      </c>
      <c r="E523" s="184">
        <v>0.63690000000000002</v>
      </c>
      <c r="F523" s="4" t="str">
        <f t="shared" si="8"/>
        <v>Yes</v>
      </c>
      <c r="G523" s="63"/>
      <c r="H523" s="63"/>
      <c r="I523" s="63"/>
    </row>
    <row r="524" spans="1:9">
      <c r="A524" s="112" t="s">
        <v>2361</v>
      </c>
      <c r="B524" s="112" t="s">
        <v>2878</v>
      </c>
      <c r="C524" s="106">
        <v>4289</v>
      </c>
      <c r="D524" s="106" t="s">
        <v>696</v>
      </c>
      <c r="E524" s="184">
        <v>0.31640000000000001</v>
      </c>
      <c r="F524" s="4" t="str">
        <f t="shared" si="8"/>
        <v>No</v>
      </c>
      <c r="G524" s="63"/>
      <c r="H524" s="63"/>
      <c r="I524" s="63"/>
    </row>
    <row r="525" spans="1:9">
      <c r="A525" s="112" t="s">
        <v>2361</v>
      </c>
      <c r="B525" s="112" t="s">
        <v>2878</v>
      </c>
      <c r="C525" s="106">
        <v>4550</v>
      </c>
      <c r="D525" s="106" t="s">
        <v>697</v>
      </c>
      <c r="E525" s="184">
        <v>0.24590000000000001</v>
      </c>
      <c r="F525" s="4" t="str">
        <f t="shared" si="8"/>
        <v>No</v>
      </c>
      <c r="G525" s="63"/>
      <c r="H525" s="63"/>
      <c r="I525" s="63"/>
    </row>
    <row r="526" spans="1:9">
      <c r="A526" s="112" t="s">
        <v>2361</v>
      </c>
      <c r="B526" s="112" t="s">
        <v>2878</v>
      </c>
      <c r="C526" s="106">
        <v>3585</v>
      </c>
      <c r="D526" s="106" t="s">
        <v>693</v>
      </c>
      <c r="E526" s="184">
        <v>0.2462</v>
      </c>
      <c r="F526" s="4" t="str">
        <f t="shared" si="8"/>
        <v>No</v>
      </c>
      <c r="G526" s="63"/>
      <c r="H526" s="63"/>
      <c r="I526" s="63"/>
    </row>
    <row r="527" spans="1:9">
      <c r="A527" s="112" t="s">
        <v>2335</v>
      </c>
      <c r="B527" s="112" t="s">
        <v>2879</v>
      </c>
      <c r="C527" s="106">
        <v>4229</v>
      </c>
      <c r="D527" s="106" t="s">
        <v>461</v>
      </c>
      <c r="E527" s="184">
        <v>0.32340000000000002</v>
      </c>
      <c r="F527" s="4" t="str">
        <f t="shared" si="8"/>
        <v>No</v>
      </c>
      <c r="G527" s="63"/>
      <c r="H527" s="63"/>
      <c r="I527" s="63"/>
    </row>
    <row r="528" spans="1:9">
      <c r="A528" s="112" t="s">
        <v>2335</v>
      </c>
      <c r="B528" s="112" t="s">
        <v>2879</v>
      </c>
      <c r="C528" s="106">
        <v>2793</v>
      </c>
      <c r="D528" s="106" t="s">
        <v>457</v>
      </c>
      <c r="E528" s="184">
        <v>0.60109999999999997</v>
      </c>
      <c r="F528" s="4" t="str">
        <f t="shared" si="8"/>
        <v>Yes</v>
      </c>
      <c r="G528" s="63"/>
      <c r="H528" s="63"/>
      <c r="I528" s="63"/>
    </row>
    <row r="529" spans="1:9">
      <c r="A529" s="112" t="s">
        <v>2335</v>
      </c>
      <c r="B529" s="112" t="s">
        <v>2879</v>
      </c>
      <c r="C529" s="106">
        <v>2920</v>
      </c>
      <c r="D529" s="106" t="s">
        <v>458</v>
      </c>
      <c r="E529" s="184">
        <v>0.48199999999999998</v>
      </c>
      <c r="F529" s="4" t="str">
        <f t="shared" si="8"/>
        <v>No</v>
      </c>
      <c r="G529" s="63"/>
      <c r="H529" s="63"/>
      <c r="I529" s="63"/>
    </row>
    <row r="530" spans="1:9">
      <c r="A530" s="112" t="s">
        <v>2335</v>
      </c>
      <c r="B530" s="112" t="s">
        <v>2879</v>
      </c>
      <c r="C530" s="106">
        <v>3373</v>
      </c>
      <c r="D530" s="106" t="s">
        <v>460</v>
      </c>
      <c r="E530" s="184">
        <v>0.55549999999999999</v>
      </c>
      <c r="F530" s="4" t="str">
        <f t="shared" si="8"/>
        <v>Yes</v>
      </c>
      <c r="G530" s="63"/>
      <c r="H530" s="63"/>
      <c r="I530" s="63"/>
    </row>
    <row r="531" spans="1:9">
      <c r="A531" s="112" t="s">
        <v>2335</v>
      </c>
      <c r="B531" s="112" t="s">
        <v>2879</v>
      </c>
      <c r="C531" s="106">
        <v>3092</v>
      </c>
      <c r="D531" s="106" t="s">
        <v>459</v>
      </c>
      <c r="E531" s="184">
        <v>0.5887</v>
      </c>
      <c r="F531" s="4" t="str">
        <f t="shared" si="8"/>
        <v>Yes</v>
      </c>
      <c r="G531" s="63"/>
      <c r="H531" s="63"/>
      <c r="I531" s="63"/>
    </row>
    <row r="532" spans="1:9">
      <c r="A532" s="112" t="s">
        <v>2335</v>
      </c>
      <c r="B532" s="112" t="s">
        <v>2879</v>
      </c>
      <c r="C532" s="106">
        <v>2695</v>
      </c>
      <c r="D532" s="106" t="s">
        <v>456</v>
      </c>
      <c r="E532" s="184">
        <v>0.6069</v>
      </c>
      <c r="F532" s="4" t="str">
        <f t="shared" si="8"/>
        <v>Yes</v>
      </c>
      <c r="G532" s="63"/>
      <c r="H532" s="63"/>
      <c r="I532" s="63"/>
    </row>
    <row r="533" spans="1:9">
      <c r="A533" s="112" t="s">
        <v>2335</v>
      </c>
      <c r="B533" s="112" t="s">
        <v>2879</v>
      </c>
      <c r="C533" s="106">
        <v>5497</v>
      </c>
      <c r="D533" s="106" t="s">
        <v>2880</v>
      </c>
      <c r="E533" s="184">
        <v>0.79810000000000003</v>
      </c>
      <c r="F533" s="4" t="str">
        <f t="shared" si="8"/>
        <v>Yes</v>
      </c>
      <c r="G533" s="63"/>
      <c r="H533" s="63"/>
      <c r="I533" s="63"/>
    </row>
    <row r="534" spans="1:9">
      <c r="A534" s="112" t="s">
        <v>2405</v>
      </c>
      <c r="B534" s="112" t="s">
        <v>2881</v>
      </c>
      <c r="C534" s="106">
        <v>2355</v>
      </c>
      <c r="D534" s="106" t="s">
        <v>1142</v>
      </c>
      <c r="E534" s="184">
        <v>0.64129999999999998</v>
      </c>
      <c r="F534" s="4" t="str">
        <f t="shared" si="8"/>
        <v>Yes</v>
      </c>
      <c r="G534" s="63"/>
      <c r="H534" s="63"/>
      <c r="I534" s="63"/>
    </row>
    <row r="535" spans="1:9">
      <c r="A535" s="112" t="s">
        <v>2483</v>
      </c>
      <c r="B535" s="112" t="s">
        <v>2882</v>
      </c>
      <c r="C535" s="106">
        <v>3407</v>
      </c>
      <c r="D535" s="106" t="s">
        <v>117</v>
      </c>
      <c r="E535" s="184">
        <v>0.49969999999999998</v>
      </c>
      <c r="F535" s="4" t="str">
        <f t="shared" si="8"/>
        <v>No</v>
      </c>
      <c r="G535" s="63"/>
      <c r="H535" s="63"/>
      <c r="I535" s="63"/>
    </row>
    <row r="536" spans="1:9">
      <c r="A536" s="112" t="s">
        <v>2483</v>
      </c>
      <c r="B536" s="112" t="s">
        <v>2882</v>
      </c>
      <c r="C536" s="106">
        <v>4382</v>
      </c>
      <c r="D536" s="106" t="s">
        <v>1620</v>
      </c>
      <c r="E536" s="184">
        <v>0.122</v>
      </c>
      <c r="F536" s="4" t="str">
        <f t="shared" si="8"/>
        <v>No</v>
      </c>
      <c r="G536" s="63"/>
      <c r="H536" s="63"/>
      <c r="I536" s="63"/>
    </row>
    <row r="537" spans="1:9">
      <c r="A537" s="112" t="s">
        <v>2483</v>
      </c>
      <c r="B537" s="112" t="s">
        <v>2882</v>
      </c>
      <c r="C537" s="106">
        <v>3752</v>
      </c>
      <c r="D537" s="106" t="s">
        <v>1614</v>
      </c>
      <c r="E537" s="184">
        <v>0.45140000000000002</v>
      </c>
      <c r="F537" s="4" t="str">
        <f t="shared" si="8"/>
        <v>No</v>
      </c>
      <c r="G537" s="63"/>
      <c r="H537" s="63"/>
      <c r="I537" s="63"/>
    </row>
    <row r="538" spans="1:9">
      <c r="A538" s="112" t="s">
        <v>2483</v>
      </c>
      <c r="B538" s="112" t="s">
        <v>2882</v>
      </c>
      <c r="C538" s="106">
        <v>3184</v>
      </c>
      <c r="D538" s="106" t="s">
        <v>567</v>
      </c>
      <c r="E538" s="184">
        <v>0.6502</v>
      </c>
      <c r="F538" s="4" t="str">
        <f t="shared" si="8"/>
        <v>Yes</v>
      </c>
      <c r="G538" s="63"/>
      <c r="H538" s="63"/>
      <c r="I538" s="63"/>
    </row>
    <row r="539" spans="1:9">
      <c r="A539" s="112" t="s">
        <v>2483</v>
      </c>
      <c r="B539" s="112" t="s">
        <v>2882</v>
      </c>
      <c r="C539" s="106">
        <v>2126</v>
      </c>
      <c r="D539" s="106" t="s">
        <v>1606</v>
      </c>
      <c r="E539" s="184">
        <v>0.51519999999999999</v>
      </c>
      <c r="F539" s="4" t="str">
        <f t="shared" si="8"/>
        <v>Yes</v>
      </c>
      <c r="G539" s="63"/>
      <c r="H539" s="63"/>
      <c r="I539" s="63"/>
    </row>
    <row r="540" spans="1:9">
      <c r="A540" s="112" t="s">
        <v>2483</v>
      </c>
      <c r="B540" s="112" t="s">
        <v>2882</v>
      </c>
      <c r="C540" s="106">
        <v>5330</v>
      </c>
      <c r="D540" s="106" t="s">
        <v>1625</v>
      </c>
      <c r="E540" s="184">
        <v>0.56259999999999999</v>
      </c>
      <c r="F540" s="4" t="str">
        <f t="shared" si="8"/>
        <v>Yes</v>
      </c>
      <c r="G540" s="63"/>
      <c r="H540" s="63"/>
      <c r="I540" s="63"/>
    </row>
    <row r="541" spans="1:9">
      <c r="A541" s="112" t="s">
        <v>2483</v>
      </c>
      <c r="B541" s="112" t="s">
        <v>2882</v>
      </c>
      <c r="C541" s="106">
        <v>3253</v>
      </c>
      <c r="D541" s="106" t="s">
        <v>928</v>
      </c>
      <c r="E541" s="184">
        <v>0.60429999999999995</v>
      </c>
      <c r="F541" s="4" t="str">
        <f t="shared" si="8"/>
        <v>Yes</v>
      </c>
      <c r="G541" s="63"/>
      <c r="H541" s="63"/>
      <c r="I541" s="63"/>
    </row>
    <row r="542" spans="1:9">
      <c r="A542" s="112" t="s">
        <v>2483</v>
      </c>
      <c r="B542" s="112" t="s">
        <v>2882</v>
      </c>
      <c r="C542" s="106">
        <v>5091</v>
      </c>
      <c r="D542" s="106" t="s">
        <v>1624</v>
      </c>
      <c r="E542" s="184">
        <v>0.11550000000000001</v>
      </c>
      <c r="F542" s="4" t="str">
        <f t="shared" si="8"/>
        <v>No</v>
      </c>
      <c r="G542" s="63"/>
      <c r="H542" s="63"/>
      <c r="I542" s="63"/>
    </row>
    <row r="543" spans="1:9">
      <c r="A543" s="112" t="s">
        <v>2483</v>
      </c>
      <c r="B543" s="112" t="s">
        <v>2882</v>
      </c>
      <c r="C543" s="106">
        <v>2065</v>
      </c>
      <c r="D543" s="106" t="s">
        <v>1605</v>
      </c>
      <c r="E543" s="184">
        <v>0.63219999999999998</v>
      </c>
      <c r="F543" s="4" t="str">
        <f t="shared" si="8"/>
        <v>Yes</v>
      </c>
      <c r="G543" s="63"/>
      <c r="H543" s="63"/>
      <c r="I543" s="63"/>
    </row>
    <row r="544" spans="1:9">
      <c r="A544" s="112" t="s">
        <v>2483</v>
      </c>
      <c r="B544" s="112" t="s">
        <v>2882</v>
      </c>
      <c r="C544" s="106">
        <v>4437</v>
      </c>
      <c r="D544" s="106" t="s">
        <v>1621</v>
      </c>
      <c r="E544" s="184">
        <v>0.12959999999999999</v>
      </c>
      <c r="F544" s="4" t="str">
        <f t="shared" si="8"/>
        <v>No</v>
      </c>
      <c r="G544" s="63"/>
      <c r="H544" s="63"/>
      <c r="I544" s="63"/>
    </row>
    <row r="545" spans="1:9">
      <c r="A545" s="112" t="s">
        <v>2483</v>
      </c>
      <c r="B545" s="112" t="s">
        <v>2882</v>
      </c>
      <c r="C545" s="106">
        <v>2883</v>
      </c>
      <c r="D545" s="106" t="s">
        <v>1611</v>
      </c>
      <c r="E545" s="184">
        <v>0.8145</v>
      </c>
      <c r="F545" s="4" t="str">
        <f t="shared" si="8"/>
        <v>Yes</v>
      </c>
      <c r="G545" s="63"/>
      <c r="H545" s="63"/>
      <c r="I545" s="63"/>
    </row>
    <row r="546" spans="1:9">
      <c r="A546" s="112" t="s">
        <v>2483</v>
      </c>
      <c r="B546" s="112" t="s">
        <v>2882</v>
      </c>
      <c r="C546" s="106">
        <v>4334</v>
      </c>
      <c r="D546" s="106" t="s">
        <v>1619</v>
      </c>
      <c r="E546" s="184">
        <v>0.2666</v>
      </c>
      <c r="F546" s="4" t="str">
        <f t="shared" si="8"/>
        <v>No</v>
      </c>
      <c r="G546" s="63"/>
      <c r="H546" s="63"/>
      <c r="I546" s="63"/>
    </row>
    <row r="547" spans="1:9">
      <c r="A547" s="112" t="s">
        <v>2483</v>
      </c>
      <c r="B547" s="112" t="s">
        <v>2882</v>
      </c>
      <c r="C547" s="106">
        <v>4438</v>
      </c>
      <c r="D547" s="106" t="s">
        <v>1622</v>
      </c>
      <c r="E547" s="184">
        <v>0.2026</v>
      </c>
      <c r="F547" s="4" t="str">
        <f t="shared" si="8"/>
        <v>No</v>
      </c>
      <c r="G547" s="63"/>
      <c r="H547" s="63"/>
      <c r="I547" s="63"/>
    </row>
    <row r="548" spans="1:9">
      <c r="A548" s="112" t="s">
        <v>2483</v>
      </c>
      <c r="B548" s="112" t="s">
        <v>2882</v>
      </c>
      <c r="C548" s="106">
        <v>2751</v>
      </c>
      <c r="D548" s="106" t="s">
        <v>1609</v>
      </c>
      <c r="E548" s="184">
        <v>0.60729999999999995</v>
      </c>
      <c r="F548" s="4" t="str">
        <f t="shared" si="8"/>
        <v>Yes</v>
      </c>
      <c r="G548" s="63"/>
      <c r="H548" s="63"/>
      <c r="I548" s="63"/>
    </row>
    <row r="549" spans="1:9">
      <c r="A549" s="112" t="s">
        <v>2483</v>
      </c>
      <c r="B549" s="112" t="s">
        <v>2882</v>
      </c>
      <c r="C549" s="106">
        <v>3533</v>
      </c>
      <c r="D549" s="106" t="s">
        <v>79</v>
      </c>
      <c r="E549" s="184">
        <v>0.3518</v>
      </c>
      <c r="F549" s="4" t="str">
        <f t="shared" si="8"/>
        <v>No</v>
      </c>
      <c r="G549" s="63"/>
      <c r="H549" s="63"/>
      <c r="I549" s="63"/>
    </row>
    <row r="550" spans="1:9">
      <c r="A550" s="112" t="s">
        <v>2483</v>
      </c>
      <c r="B550" s="112" t="s">
        <v>2882</v>
      </c>
      <c r="C550" s="106">
        <v>2811</v>
      </c>
      <c r="D550" s="106" t="s">
        <v>1610</v>
      </c>
      <c r="E550" s="184">
        <v>0.60960000000000003</v>
      </c>
      <c r="F550" s="4" t="str">
        <f t="shared" si="8"/>
        <v>Yes</v>
      </c>
      <c r="G550" s="63"/>
      <c r="H550" s="63"/>
      <c r="I550" s="63"/>
    </row>
    <row r="551" spans="1:9">
      <c r="A551" s="112" t="s">
        <v>2483</v>
      </c>
      <c r="B551" s="112" t="s">
        <v>2882</v>
      </c>
      <c r="C551" s="106">
        <v>2669</v>
      </c>
      <c r="D551" s="106" t="s">
        <v>1585</v>
      </c>
      <c r="E551" s="184">
        <v>0.67830000000000001</v>
      </c>
      <c r="F551" s="4" t="str">
        <f t="shared" si="8"/>
        <v>Yes</v>
      </c>
      <c r="G551" s="63"/>
      <c r="H551" s="63"/>
      <c r="I551" s="63"/>
    </row>
    <row r="552" spans="1:9">
      <c r="A552" s="112" t="s">
        <v>2483</v>
      </c>
      <c r="B552" s="112" t="s">
        <v>2882</v>
      </c>
      <c r="C552" s="106">
        <v>4316</v>
      </c>
      <c r="D552" s="106" t="s">
        <v>1618</v>
      </c>
      <c r="E552" s="184">
        <v>0.18210000000000001</v>
      </c>
      <c r="F552" s="4" t="str">
        <f t="shared" si="8"/>
        <v>No</v>
      </c>
      <c r="G552" s="63"/>
      <c r="H552" s="63"/>
      <c r="I552" s="63"/>
    </row>
    <row r="553" spans="1:9">
      <c r="A553" s="112" t="s">
        <v>2483</v>
      </c>
      <c r="B553" s="112" t="s">
        <v>2882</v>
      </c>
      <c r="C553" s="106">
        <v>3686</v>
      </c>
      <c r="D553" s="106" t="s">
        <v>1613</v>
      </c>
      <c r="E553" s="184">
        <v>0.4254</v>
      </c>
      <c r="F553" s="4" t="str">
        <f t="shared" si="8"/>
        <v>No</v>
      </c>
      <c r="G553" s="63"/>
      <c r="H553" s="63"/>
      <c r="I553" s="63"/>
    </row>
    <row r="554" spans="1:9">
      <c r="A554" s="112" t="s">
        <v>2483</v>
      </c>
      <c r="B554" s="112" t="s">
        <v>2882</v>
      </c>
      <c r="C554" s="106">
        <v>2364</v>
      </c>
      <c r="D554" s="106" t="s">
        <v>1607</v>
      </c>
      <c r="E554" s="184">
        <v>0.62970000000000004</v>
      </c>
      <c r="F554" s="4" t="str">
        <f t="shared" si="8"/>
        <v>Yes</v>
      </c>
      <c r="G554" s="63"/>
      <c r="H554" s="63"/>
      <c r="I554" s="63"/>
    </row>
    <row r="555" spans="1:9">
      <c r="A555" s="112" t="s">
        <v>2483</v>
      </c>
      <c r="B555" s="112" t="s">
        <v>2882</v>
      </c>
      <c r="C555" s="106">
        <v>1663</v>
      </c>
      <c r="D555" s="106" t="s">
        <v>1603</v>
      </c>
      <c r="E555" s="184">
        <v>0.27779999999999999</v>
      </c>
      <c r="F555" s="4" t="str">
        <f t="shared" si="8"/>
        <v>No</v>
      </c>
      <c r="G555" s="63"/>
      <c r="H555" s="63"/>
      <c r="I555" s="63"/>
    </row>
    <row r="556" spans="1:9">
      <c r="A556" s="112" t="s">
        <v>2483</v>
      </c>
      <c r="B556" s="112" t="s">
        <v>2882</v>
      </c>
      <c r="C556" s="106">
        <v>4530</v>
      </c>
      <c r="D556" s="106" t="s">
        <v>1623</v>
      </c>
      <c r="E556" s="184">
        <v>0.2296</v>
      </c>
      <c r="F556" s="4" t="str">
        <f t="shared" si="8"/>
        <v>No</v>
      </c>
      <c r="G556" s="63"/>
      <c r="H556" s="63"/>
      <c r="I556" s="63"/>
    </row>
    <row r="557" spans="1:9">
      <c r="A557" s="112" t="s">
        <v>2483</v>
      </c>
      <c r="B557" s="112" t="s">
        <v>2882</v>
      </c>
      <c r="C557" s="106">
        <v>1907</v>
      </c>
      <c r="D557" s="106" t="s">
        <v>1604</v>
      </c>
      <c r="E557" s="184">
        <v>0.1731</v>
      </c>
      <c r="F557" s="4" t="str">
        <f t="shared" si="8"/>
        <v>No</v>
      </c>
      <c r="G557" s="63"/>
      <c r="H557" s="63"/>
      <c r="I557" s="63"/>
    </row>
    <row r="558" spans="1:9">
      <c r="A558" s="112" t="s">
        <v>2483</v>
      </c>
      <c r="B558" s="112" t="s">
        <v>2882</v>
      </c>
      <c r="C558" s="106">
        <v>4137</v>
      </c>
      <c r="D558" s="106" t="s">
        <v>1616</v>
      </c>
      <c r="E558" s="184">
        <v>0.61570000000000003</v>
      </c>
      <c r="F558" s="4" t="str">
        <f t="shared" si="8"/>
        <v>Yes</v>
      </c>
      <c r="G558" s="63"/>
      <c r="H558" s="63"/>
      <c r="I558" s="63"/>
    </row>
    <row r="559" spans="1:9">
      <c r="A559" s="112" t="s">
        <v>2483</v>
      </c>
      <c r="B559" s="112" t="s">
        <v>2882</v>
      </c>
      <c r="C559" s="106">
        <v>4298</v>
      </c>
      <c r="D559" s="106" t="s">
        <v>1617</v>
      </c>
      <c r="E559" s="184">
        <v>0.15579999999999999</v>
      </c>
      <c r="F559" s="4" t="str">
        <f t="shared" si="8"/>
        <v>No</v>
      </c>
      <c r="G559" s="63"/>
      <c r="H559" s="63"/>
      <c r="I559" s="63"/>
    </row>
    <row r="560" spans="1:9">
      <c r="A560" s="112" t="s">
        <v>2483</v>
      </c>
      <c r="B560" s="112" t="s">
        <v>2882</v>
      </c>
      <c r="C560" s="106">
        <v>2545</v>
      </c>
      <c r="D560" s="106" t="s">
        <v>1608</v>
      </c>
      <c r="E560" s="184">
        <v>0.48520000000000002</v>
      </c>
      <c r="F560" s="4" t="str">
        <f t="shared" si="8"/>
        <v>No</v>
      </c>
      <c r="G560" s="63"/>
      <c r="H560" s="63"/>
      <c r="I560" s="63"/>
    </row>
    <row r="561" spans="1:9">
      <c r="A561" s="112" t="s">
        <v>2483</v>
      </c>
      <c r="B561" s="112" t="s">
        <v>2882</v>
      </c>
      <c r="C561" s="106">
        <v>3903</v>
      </c>
      <c r="D561" s="106" t="s">
        <v>27</v>
      </c>
      <c r="E561" s="184">
        <v>0.37030000000000002</v>
      </c>
      <c r="F561" s="4" t="str">
        <f t="shared" si="8"/>
        <v>No</v>
      </c>
      <c r="G561" s="63"/>
      <c r="H561" s="63"/>
      <c r="I561" s="63"/>
    </row>
    <row r="562" spans="1:9">
      <c r="A562" s="112" t="s">
        <v>2483</v>
      </c>
      <c r="B562" s="112" t="s">
        <v>2882</v>
      </c>
      <c r="C562" s="106">
        <v>5570</v>
      </c>
      <c r="D562" s="106" t="s">
        <v>3176</v>
      </c>
      <c r="E562" s="114">
        <v>6.2100000000000002E-2</v>
      </c>
      <c r="F562" s="4" t="str">
        <f t="shared" si="8"/>
        <v>No</v>
      </c>
      <c r="G562" s="63"/>
      <c r="H562" s="63"/>
      <c r="I562" s="63"/>
    </row>
    <row r="563" spans="1:9">
      <c r="A563" s="112" t="s">
        <v>2483</v>
      </c>
      <c r="B563" s="112" t="s">
        <v>2882</v>
      </c>
      <c r="C563" s="106">
        <v>3002</v>
      </c>
      <c r="D563" s="106" t="s">
        <v>1612</v>
      </c>
      <c r="E563" s="184">
        <v>0.39250000000000002</v>
      </c>
      <c r="F563" s="4" t="str">
        <f t="shared" si="8"/>
        <v>No</v>
      </c>
      <c r="G563" s="63"/>
      <c r="H563" s="63"/>
      <c r="I563" s="63"/>
    </row>
    <row r="564" spans="1:9">
      <c r="A564" s="112" t="s">
        <v>2483</v>
      </c>
      <c r="B564" s="112" t="s">
        <v>2882</v>
      </c>
      <c r="C564" s="106">
        <v>2752</v>
      </c>
      <c r="D564" s="106" t="s">
        <v>385</v>
      </c>
      <c r="E564" s="184">
        <v>0.34639999999999999</v>
      </c>
      <c r="F564" s="4" t="str">
        <f t="shared" si="8"/>
        <v>No</v>
      </c>
      <c r="G564" s="63"/>
      <c r="H564" s="63"/>
      <c r="I564" s="63"/>
    </row>
    <row r="565" spans="1:9">
      <c r="A565" s="112" t="s">
        <v>2483</v>
      </c>
      <c r="B565" s="112" t="s">
        <v>2882</v>
      </c>
      <c r="C565" s="106">
        <v>4125</v>
      </c>
      <c r="D565" s="106" t="s">
        <v>1615</v>
      </c>
      <c r="E565" s="184">
        <v>0.34139999999999998</v>
      </c>
      <c r="F565" s="4" t="str">
        <f t="shared" si="8"/>
        <v>No</v>
      </c>
      <c r="G565" s="63"/>
      <c r="H565" s="63"/>
      <c r="I565" s="63"/>
    </row>
    <row r="566" spans="1:9">
      <c r="A566" s="112" t="s">
        <v>2299</v>
      </c>
      <c r="B566" s="112" t="s">
        <v>2883</v>
      </c>
      <c r="C566" s="106">
        <v>1646</v>
      </c>
      <c r="D566" s="106" t="s">
        <v>221</v>
      </c>
      <c r="E566" s="184">
        <v>0.67459999999999998</v>
      </c>
      <c r="F566" s="4" t="str">
        <f t="shared" si="8"/>
        <v>Yes</v>
      </c>
      <c r="G566" s="63"/>
      <c r="H566" s="63"/>
      <c r="I566" s="63"/>
    </row>
    <row r="567" spans="1:9">
      <c r="A567" s="112" t="s">
        <v>2299</v>
      </c>
      <c r="B567" s="112" t="s">
        <v>2883</v>
      </c>
      <c r="C567" s="106">
        <v>4299</v>
      </c>
      <c r="D567" s="106" t="s">
        <v>242</v>
      </c>
      <c r="E567" s="184">
        <v>0.49990000000000001</v>
      </c>
      <c r="F567" s="4" t="str">
        <f t="shared" si="8"/>
        <v>No</v>
      </c>
      <c r="G567" s="63"/>
      <c r="H567" s="63"/>
      <c r="I567" s="63"/>
    </row>
    <row r="568" spans="1:9">
      <c r="A568" s="112" t="s">
        <v>2299</v>
      </c>
      <c r="B568" s="112" t="s">
        <v>2883</v>
      </c>
      <c r="C568" s="106">
        <v>3736</v>
      </c>
      <c r="D568" s="106" t="s">
        <v>230</v>
      </c>
      <c r="E568" s="184">
        <v>0.64459999999999995</v>
      </c>
      <c r="F568" s="4" t="str">
        <f t="shared" si="8"/>
        <v>Yes</v>
      </c>
      <c r="G568" s="63"/>
      <c r="H568" s="63"/>
      <c r="I568" s="63"/>
    </row>
    <row r="569" spans="1:9">
      <c r="A569" s="112" t="s">
        <v>2299</v>
      </c>
      <c r="B569" s="112" t="s">
        <v>2883</v>
      </c>
      <c r="C569" s="106">
        <v>3785</v>
      </c>
      <c r="D569" s="106" t="s">
        <v>231</v>
      </c>
      <c r="E569" s="184">
        <v>0.61850000000000005</v>
      </c>
      <c r="F569" s="4" t="str">
        <f t="shared" si="8"/>
        <v>Yes</v>
      </c>
      <c r="G569" s="63"/>
      <c r="H569" s="63"/>
      <c r="I569" s="63"/>
    </row>
    <row r="570" spans="1:9">
      <c r="A570" s="177" t="s">
        <v>2299</v>
      </c>
      <c r="B570" s="178" t="s">
        <v>2883</v>
      </c>
      <c r="C570" s="178">
        <v>4203</v>
      </c>
      <c r="D570" s="63" t="s">
        <v>2884</v>
      </c>
      <c r="E570" s="114">
        <v>0.57140000000000002</v>
      </c>
      <c r="F570" s="4" t="str">
        <f t="shared" si="8"/>
        <v>Yes</v>
      </c>
      <c r="G570" s="63"/>
      <c r="H570" s="63"/>
      <c r="I570" s="63"/>
    </row>
    <row r="571" spans="1:9">
      <c r="A571" s="112" t="s">
        <v>2299</v>
      </c>
      <c r="B571" s="112" t="s">
        <v>2883</v>
      </c>
      <c r="C571" s="106">
        <v>4587</v>
      </c>
      <c r="D571" s="106" t="s">
        <v>251</v>
      </c>
      <c r="E571" s="184">
        <v>0.42080000000000001</v>
      </c>
      <c r="F571" s="4" t="str">
        <f t="shared" si="8"/>
        <v>No</v>
      </c>
      <c r="G571" s="63"/>
      <c r="H571" s="63"/>
      <c r="I571" s="63"/>
    </row>
    <row r="572" spans="1:9">
      <c r="A572" s="112" t="s">
        <v>2299</v>
      </c>
      <c r="B572" s="112" t="s">
        <v>2883</v>
      </c>
      <c r="C572" s="106">
        <v>3320</v>
      </c>
      <c r="D572" s="106" t="s">
        <v>228</v>
      </c>
      <c r="E572" s="184">
        <v>0.66769999999999996</v>
      </c>
      <c r="F572" s="4" t="str">
        <f t="shared" si="8"/>
        <v>Yes</v>
      </c>
      <c r="G572" s="63"/>
      <c r="H572" s="63"/>
      <c r="I572" s="63"/>
    </row>
    <row r="573" spans="1:9">
      <c r="A573" s="112" t="s">
        <v>2299</v>
      </c>
      <c r="B573" s="112" t="s">
        <v>2883</v>
      </c>
      <c r="C573" s="106">
        <v>3822</v>
      </c>
      <c r="D573" s="106" t="s">
        <v>232</v>
      </c>
      <c r="E573" s="184">
        <v>0.67800000000000005</v>
      </c>
      <c r="F573" s="4" t="str">
        <f t="shared" si="8"/>
        <v>Yes</v>
      </c>
      <c r="G573" s="63"/>
      <c r="H573" s="63"/>
      <c r="I573" s="63"/>
    </row>
    <row r="574" spans="1:9">
      <c r="A574" s="112" t="s">
        <v>2299</v>
      </c>
      <c r="B574" s="112" t="s">
        <v>2883</v>
      </c>
      <c r="C574" s="106">
        <v>3148</v>
      </c>
      <c r="D574" s="106" t="s">
        <v>226</v>
      </c>
      <c r="E574" s="184">
        <v>0.59379999999999999</v>
      </c>
      <c r="F574" s="4" t="str">
        <f t="shared" si="8"/>
        <v>Yes</v>
      </c>
      <c r="G574" s="63"/>
      <c r="H574" s="63"/>
      <c r="I574" s="63"/>
    </row>
    <row r="575" spans="1:9">
      <c r="A575" s="112" t="s">
        <v>2299</v>
      </c>
      <c r="B575" s="112" t="s">
        <v>2883</v>
      </c>
      <c r="C575" s="106">
        <v>5612</v>
      </c>
      <c r="D575" s="106" t="s">
        <v>3226</v>
      </c>
      <c r="E575" s="114">
        <v>0.37880000000000003</v>
      </c>
      <c r="F575" s="4" t="str">
        <f t="shared" si="8"/>
        <v>No</v>
      </c>
      <c r="G575" s="63"/>
      <c r="H575" s="63"/>
      <c r="I575" s="63"/>
    </row>
    <row r="576" spans="1:9">
      <c r="A576" s="112" t="s">
        <v>2299</v>
      </c>
      <c r="B576" s="112" t="s">
        <v>2883</v>
      </c>
      <c r="C576" s="106">
        <v>5136</v>
      </c>
      <c r="D576" s="106" t="s">
        <v>253</v>
      </c>
      <c r="E576" s="184">
        <v>0.60170000000000001</v>
      </c>
      <c r="F576" s="4" t="str">
        <f t="shared" si="8"/>
        <v>Yes</v>
      </c>
      <c r="G576" s="63"/>
      <c r="H576" s="63"/>
      <c r="I576" s="63"/>
    </row>
    <row r="577" spans="1:9">
      <c r="A577" s="112" t="s">
        <v>2299</v>
      </c>
      <c r="B577" s="112" t="s">
        <v>2883</v>
      </c>
      <c r="C577" s="106">
        <v>2724</v>
      </c>
      <c r="D577" s="106" t="s">
        <v>223</v>
      </c>
      <c r="E577" s="184">
        <v>0.56369999999999998</v>
      </c>
      <c r="F577" s="4" t="str">
        <f t="shared" si="8"/>
        <v>Yes</v>
      </c>
      <c r="G577" s="63"/>
      <c r="H577" s="63"/>
      <c r="I577" s="63"/>
    </row>
    <row r="578" spans="1:9">
      <c r="A578" s="112" t="s">
        <v>2299</v>
      </c>
      <c r="B578" s="112" t="s">
        <v>2883</v>
      </c>
      <c r="C578" s="106">
        <v>3971</v>
      </c>
      <c r="D578" s="106" t="s">
        <v>235</v>
      </c>
      <c r="E578" s="184">
        <v>0.61299999999999999</v>
      </c>
      <c r="F578" s="4" t="str">
        <f t="shared" si="8"/>
        <v>Yes</v>
      </c>
      <c r="G578" s="63"/>
      <c r="H578" s="63"/>
      <c r="I578" s="63"/>
    </row>
    <row r="579" spans="1:9">
      <c r="A579" s="112" t="s">
        <v>2299</v>
      </c>
      <c r="B579" s="112" t="s">
        <v>2883</v>
      </c>
      <c r="C579" s="106">
        <v>4499</v>
      </c>
      <c r="D579" s="106" t="s">
        <v>246</v>
      </c>
      <c r="E579" s="184">
        <v>0.1787</v>
      </c>
      <c r="F579" s="4" t="str">
        <f t="shared" si="8"/>
        <v>No</v>
      </c>
      <c r="G579" s="63"/>
      <c r="H579" s="63"/>
      <c r="I579" s="63"/>
    </row>
    <row r="580" spans="1:9">
      <c r="A580" s="112" t="s">
        <v>2299</v>
      </c>
      <c r="B580" s="112" t="s">
        <v>2883</v>
      </c>
      <c r="C580" s="106">
        <v>4498</v>
      </c>
      <c r="D580" s="106" t="s">
        <v>245</v>
      </c>
      <c r="E580" s="184">
        <v>0.48280000000000001</v>
      </c>
      <c r="F580" s="4" t="str">
        <f t="shared" si="8"/>
        <v>No</v>
      </c>
      <c r="G580" s="63"/>
      <c r="H580" s="63"/>
      <c r="I580" s="63"/>
    </row>
    <row r="581" spans="1:9">
      <c r="A581" s="112" t="s">
        <v>2299</v>
      </c>
      <c r="B581" s="112" t="s">
        <v>2883</v>
      </c>
      <c r="C581" s="106">
        <v>4380</v>
      </c>
      <c r="D581" s="106" t="s">
        <v>243</v>
      </c>
      <c r="E581" s="184">
        <v>0.33339999999999997</v>
      </c>
      <c r="F581" s="4" t="str">
        <f t="shared" ref="F581:F644" si="9">IF(E581&gt;=0.5,"Yes","No")</f>
        <v>No</v>
      </c>
      <c r="G581" s="63"/>
      <c r="H581" s="63"/>
      <c r="I581" s="63"/>
    </row>
    <row r="582" spans="1:9">
      <c r="A582" s="112" t="s">
        <v>2299</v>
      </c>
      <c r="B582" s="112" t="s">
        <v>2883</v>
      </c>
      <c r="C582" s="106">
        <v>4163</v>
      </c>
      <c r="D582" s="106" t="s">
        <v>240</v>
      </c>
      <c r="E582" s="184">
        <v>0.60360000000000003</v>
      </c>
      <c r="F582" s="4" t="str">
        <f t="shared" si="9"/>
        <v>Yes</v>
      </c>
      <c r="G582" s="63"/>
      <c r="H582" s="63"/>
      <c r="I582" s="63"/>
    </row>
    <row r="583" spans="1:9">
      <c r="A583" s="112" t="s">
        <v>2299</v>
      </c>
      <c r="B583" s="112" t="s">
        <v>2883</v>
      </c>
      <c r="C583" s="106">
        <v>5310</v>
      </c>
      <c r="D583" s="106" t="s">
        <v>3227</v>
      </c>
      <c r="E583" s="184">
        <v>0.43530000000000002</v>
      </c>
      <c r="F583" s="4" t="str">
        <f t="shared" si="9"/>
        <v>No</v>
      </c>
      <c r="G583" s="63"/>
      <c r="H583" s="63"/>
      <c r="I583" s="63"/>
    </row>
    <row r="584" spans="1:9">
      <c r="A584" s="112" t="s">
        <v>2299</v>
      </c>
      <c r="B584" s="112" t="s">
        <v>2883</v>
      </c>
      <c r="C584" s="106">
        <v>4523</v>
      </c>
      <c r="D584" s="106" t="s">
        <v>247</v>
      </c>
      <c r="E584" s="184">
        <v>0.56489999999999996</v>
      </c>
      <c r="F584" s="4" t="str">
        <f t="shared" si="9"/>
        <v>Yes</v>
      </c>
      <c r="G584" s="63"/>
      <c r="H584" s="63"/>
      <c r="I584" s="63"/>
    </row>
    <row r="585" spans="1:9">
      <c r="A585" s="112" t="s">
        <v>2299</v>
      </c>
      <c r="B585" s="112" t="s">
        <v>2883</v>
      </c>
      <c r="C585" s="106">
        <v>1926</v>
      </c>
      <c r="D585" s="106" t="s">
        <v>222</v>
      </c>
      <c r="E585" s="184">
        <v>0.36699999999999999</v>
      </c>
      <c r="F585" s="4" t="str">
        <f t="shared" si="9"/>
        <v>No</v>
      </c>
      <c r="G585" s="63"/>
      <c r="H585" s="63"/>
      <c r="I585" s="63"/>
    </row>
    <row r="586" spans="1:9">
      <c r="A586" s="112" t="s">
        <v>2299</v>
      </c>
      <c r="B586" s="112" t="s">
        <v>2883</v>
      </c>
      <c r="C586" s="106">
        <v>4560</v>
      </c>
      <c r="D586" s="106" t="s">
        <v>248</v>
      </c>
      <c r="E586" s="184">
        <v>0.2601</v>
      </c>
      <c r="F586" s="4" t="str">
        <f t="shared" si="9"/>
        <v>No</v>
      </c>
      <c r="G586" s="63"/>
      <c r="H586" s="63"/>
      <c r="I586" s="63"/>
    </row>
    <row r="587" spans="1:9">
      <c r="A587" s="112" t="s">
        <v>2299</v>
      </c>
      <c r="B587" s="112" t="s">
        <v>2883</v>
      </c>
      <c r="C587" s="106">
        <v>3994</v>
      </c>
      <c r="D587" s="106" t="s">
        <v>236</v>
      </c>
      <c r="E587" s="184">
        <v>0.56789999999999996</v>
      </c>
      <c r="F587" s="4" t="str">
        <f t="shared" si="9"/>
        <v>Yes</v>
      </c>
      <c r="G587" s="63"/>
      <c r="H587" s="63"/>
      <c r="I587" s="63"/>
    </row>
    <row r="588" spans="1:9">
      <c r="A588" s="112" t="s">
        <v>2299</v>
      </c>
      <c r="B588" s="112" t="s">
        <v>2883</v>
      </c>
      <c r="C588" s="106">
        <v>4042</v>
      </c>
      <c r="D588" s="106" t="s">
        <v>34</v>
      </c>
      <c r="E588" s="184">
        <v>0.57310000000000005</v>
      </c>
      <c r="F588" s="4" t="str">
        <f t="shared" si="9"/>
        <v>Yes</v>
      </c>
      <c r="G588" s="63"/>
      <c r="H588" s="63"/>
      <c r="I588" s="63"/>
    </row>
    <row r="589" spans="1:9">
      <c r="A589" s="112" t="s">
        <v>2299</v>
      </c>
      <c r="B589" s="112" t="s">
        <v>2883</v>
      </c>
      <c r="C589" s="106">
        <v>3618</v>
      </c>
      <c r="D589" s="106" t="s">
        <v>229</v>
      </c>
      <c r="E589" s="184">
        <v>0.68920000000000003</v>
      </c>
      <c r="F589" s="4" t="str">
        <f t="shared" si="9"/>
        <v>Yes</v>
      </c>
      <c r="G589" s="63"/>
      <c r="H589" s="63"/>
      <c r="I589" s="63"/>
    </row>
    <row r="590" spans="1:9">
      <c r="A590" s="112" t="s">
        <v>2299</v>
      </c>
      <c r="B590" s="112" t="s">
        <v>2883</v>
      </c>
      <c r="C590" s="106">
        <v>2829</v>
      </c>
      <c r="D590" s="106" t="s">
        <v>224</v>
      </c>
      <c r="E590" s="184">
        <v>0.60540000000000005</v>
      </c>
      <c r="F590" s="4" t="str">
        <f t="shared" si="9"/>
        <v>Yes</v>
      </c>
      <c r="G590" s="63"/>
      <c r="H590" s="63"/>
      <c r="I590" s="63"/>
    </row>
    <row r="591" spans="1:9">
      <c r="A591" s="112" t="s">
        <v>2299</v>
      </c>
      <c r="B591" s="112" t="s">
        <v>2883</v>
      </c>
      <c r="C591" s="106">
        <v>4162</v>
      </c>
      <c r="D591" s="106" t="s">
        <v>239</v>
      </c>
      <c r="E591" s="184">
        <v>0.43059999999999998</v>
      </c>
      <c r="F591" s="4" t="str">
        <f t="shared" si="9"/>
        <v>No</v>
      </c>
      <c r="G591" s="63"/>
      <c r="H591" s="63"/>
      <c r="I591" s="63"/>
    </row>
    <row r="592" spans="1:9">
      <c r="A592" s="112" t="s">
        <v>2299</v>
      </c>
      <c r="B592" s="112" t="s">
        <v>2883</v>
      </c>
      <c r="C592" s="106">
        <v>5435</v>
      </c>
      <c r="D592" s="106" t="s">
        <v>254</v>
      </c>
      <c r="E592" s="184">
        <v>0.53100000000000003</v>
      </c>
      <c r="F592" s="4" t="str">
        <f t="shared" si="9"/>
        <v>Yes</v>
      </c>
      <c r="G592" s="63"/>
      <c r="H592" s="63"/>
      <c r="I592" s="63"/>
    </row>
    <row r="593" spans="1:9">
      <c r="A593" s="112" t="s">
        <v>2299</v>
      </c>
      <c r="B593" s="112" t="s">
        <v>2883</v>
      </c>
      <c r="C593" s="106">
        <v>2912</v>
      </c>
      <c r="D593" s="106" t="s">
        <v>225</v>
      </c>
      <c r="E593" s="184">
        <v>0.7087</v>
      </c>
      <c r="F593" s="4" t="str">
        <f t="shared" si="9"/>
        <v>Yes</v>
      </c>
      <c r="G593" s="63"/>
      <c r="H593" s="63"/>
      <c r="I593" s="63"/>
    </row>
    <row r="594" spans="1:9">
      <c r="A594" s="112" t="s">
        <v>2299</v>
      </c>
      <c r="B594" s="112" t="s">
        <v>2883</v>
      </c>
      <c r="C594" s="106">
        <v>4209</v>
      </c>
      <c r="D594" s="106" t="s">
        <v>241</v>
      </c>
      <c r="E594" s="184">
        <v>0.39560000000000001</v>
      </c>
      <c r="F594" s="4" t="str">
        <f t="shared" si="9"/>
        <v>No</v>
      </c>
      <c r="G594" s="63"/>
      <c r="H594" s="63"/>
      <c r="I594" s="63"/>
    </row>
    <row r="595" spans="1:9">
      <c r="A595" s="112" t="s">
        <v>2299</v>
      </c>
      <c r="B595" s="112" t="s">
        <v>2883</v>
      </c>
      <c r="C595" s="106">
        <v>4445</v>
      </c>
      <c r="D595" s="106" t="s">
        <v>244</v>
      </c>
      <c r="E595" s="184">
        <v>0.51619999999999999</v>
      </c>
      <c r="F595" s="4" t="str">
        <f t="shared" si="9"/>
        <v>Yes</v>
      </c>
      <c r="G595" s="63"/>
      <c r="H595" s="63"/>
      <c r="I595" s="63"/>
    </row>
    <row r="596" spans="1:9">
      <c r="A596" s="112" t="s">
        <v>2299</v>
      </c>
      <c r="B596" s="112" t="s">
        <v>2883</v>
      </c>
      <c r="C596" s="106">
        <v>3995</v>
      </c>
      <c r="D596" s="106" t="s">
        <v>237</v>
      </c>
      <c r="E596" s="184">
        <v>0.45400000000000001</v>
      </c>
      <c r="F596" s="4" t="str">
        <f t="shared" si="9"/>
        <v>No</v>
      </c>
      <c r="G596" s="63"/>
      <c r="H596" s="63"/>
      <c r="I596" s="63"/>
    </row>
    <row r="597" spans="1:9">
      <c r="A597" s="112" t="s">
        <v>2299</v>
      </c>
      <c r="B597" s="112" t="s">
        <v>2883</v>
      </c>
      <c r="C597" s="106">
        <v>4561</v>
      </c>
      <c r="D597" s="106" t="s">
        <v>249</v>
      </c>
      <c r="E597" s="184">
        <v>0.32519999999999999</v>
      </c>
      <c r="F597" s="4" t="str">
        <f t="shared" si="9"/>
        <v>No</v>
      </c>
      <c r="G597" s="63"/>
      <c r="H597" s="63"/>
      <c r="I597" s="63"/>
    </row>
    <row r="598" spans="1:9">
      <c r="A598" s="112" t="s">
        <v>2299</v>
      </c>
      <c r="B598" s="112" t="s">
        <v>2883</v>
      </c>
      <c r="C598" s="106">
        <v>3149</v>
      </c>
      <c r="D598" s="106" t="s">
        <v>227</v>
      </c>
      <c r="E598" s="184">
        <v>0.59540000000000004</v>
      </c>
      <c r="F598" s="4" t="str">
        <f t="shared" si="9"/>
        <v>Yes</v>
      </c>
      <c r="G598" s="63"/>
      <c r="H598" s="63"/>
      <c r="I598" s="63"/>
    </row>
    <row r="599" spans="1:9">
      <c r="A599" s="112" t="s">
        <v>2299</v>
      </c>
      <c r="B599" s="112" t="s">
        <v>2883</v>
      </c>
      <c r="C599" s="106">
        <v>3823</v>
      </c>
      <c r="D599" s="106" t="s">
        <v>233</v>
      </c>
      <c r="E599" s="184">
        <v>0.57730000000000004</v>
      </c>
      <c r="F599" s="4" t="str">
        <f t="shared" si="9"/>
        <v>Yes</v>
      </c>
      <c r="G599" s="63"/>
      <c r="H599" s="63"/>
      <c r="I599" s="63"/>
    </row>
    <row r="600" spans="1:9">
      <c r="A600" s="112" t="s">
        <v>2299</v>
      </c>
      <c r="B600" s="112" t="s">
        <v>2883</v>
      </c>
      <c r="C600" s="106">
        <v>3970</v>
      </c>
      <c r="D600" s="106" t="s">
        <v>234</v>
      </c>
      <c r="E600" s="184">
        <v>0.55830000000000002</v>
      </c>
      <c r="F600" s="4" t="str">
        <f t="shared" si="9"/>
        <v>Yes</v>
      </c>
      <c r="G600" s="63"/>
      <c r="H600" s="63"/>
      <c r="I600" s="63"/>
    </row>
    <row r="601" spans="1:9">
      <c r="A601" s="112" t="s">
        <v>2299</v>
      </c>
      <c r="B601" s="112" t="s">
        <v>2883</v>
      </c>
      <c r="C601" s="106">
        <v>5111</v>
      </c>
      <c r="D601" s="106" t="s">
        <v>252</v>
      </c>
      <c r="E601" s="184">
        <v>0.28389999999999999</v>
      </c>
      <c r="F601" s="4" t="str">
        <f t="shared" si="9"/>
        <v>No</v>
      </c>
      <c r="G601" s="63"/>
      <c r="H601" s="63"/>
      <c r="I601" s="63"/>
    </row>
    <row r="602" spans="1:9">
      <c r="A602" s="112" t="s">
        <v>2299</v>
      </c>
      <c r="B602" s="112" t="s">
        <v>2883</v>
      </c>
      <c r="C602" s="106">
        <v>4051</v>
      </c>
      <c r="D602" s="106" t="s">
        <v>238</v>
      </c>
      <c r="E602" s="184">
        <v>0.60599999999999998</v>
      </c>
      <c r="F602" s="4" t="str">
        <f t="shared" si="9"/>
        <v>Yes</v>
      </c>
      <c r="G602" s="63"/>
      <c r="H602" s="63"/>
      <c r="I602" s="63"/>
    </row>
    <row r="603" spans="1:9">
      <c r="A603" s="112" t="s">
        <v>2299</v>
      </c>
      <c r="B603" s="112" t="s">
        <v>2883</v>
      </c>
      <c r="C603" s="106">
        <v>4579</v>
      </c>
      <c r="D603" s="106" t="s">
        <v>250</v>
      </c>
      <c r="E603" s="184">
        <v>0.42370000000000002</v>
      </c>
      <c r="F603" s="4" t="str">
        <f t="shared" si="9"/>
        <v>No</v>
      </c>
      <c r="G603" s="63"/>
      <c r="H603" s="63"/>
      <c r="I603" s="63"/>
    </row>
    <row r="604" spans="1:9">
      <c r="A604" s="112" t="s">
        <v>2521</v>
      </c>
      <c r="B604" s="112" t="s">
        <v>2885</v>
      </c>
      <c r="C604" s="106">
        <v>3197</v>
      </c>
      <c r="D604" s="106" t="s">
        <v>1956</v>
      </c>
      <c r="E604" s="184">
        <v>0.75429999999999997</v>
      </c>
      <c r="F604" s="4" t="str">
        <f t="shared" si="9"/>
        <v>Yes</v>
      </c>
      <c r="G604" s="63"/>
      <c r="H604" s="63"/>
      <c r="I604" s="63"/>
    </row>
    <row r="605" spans="1:9">
      <c r="A605" s="112" t="s">
        <v>2360</v>
      </c>
      <c r="B605" s="112" t="s">
        <v>2886</v>
      </c>
      <c r="C605" s="106">
        <v>3519</v>
      </c>
      <c r="D605" s="106" t="s">
        <v>661</v>
      </c>
      <c r="E605" s="184">
        <v>0.65629999999999999</v>
      </c>
      <c r="F605" s="4" t="str">
        <f t="shared" si="9"/>
        <v>Yes</v>
      </c>
      <c r="G605" s="63"/>
      <c r="H605" s="63"/>
      <c r="I605" s="63"/>
    </row>
    <row r="606" spans="1:9">
      <c r="A606" s="112" t="s">
        <v>2360</v>
      </c>
      <c r="B606" s="112" t="s">
        <v>2886</v>
      </c>
      <c r="C606" s="106">
        <v>3700</v>
      </c>
      <c r="D606" s="106" t="s">
        <v>672</v>
      </c>
      <c r="E606" s="184">
        <v>0.59189999999999998</v>
      </c>
      <c r="F606" s="4" t="str">
        <f t="shared" si="9"/>
        <v>Yes</v>
      </c>
      <c r="G606" s="63"/>
      <c r="H606" s="63"/>
      <c r="I606" s="63"/>
    </row>
    <row r="607" spans="1:9">
      <c r="A607" s="112" t="s">
        <v>2360</v>
      </c>
      <c r="B607" s="112" t="s">
        <v>2886</v>
      </c>
      <c r="C607" s="106">
        <v>3547</v>
      </c>
      <c r="D607" s="106" t="s">
        <v>662</v>
      </c>
      <c r="E607" s="184">
        <v>0.5353</v>
      </c>
      <c r="F607" s="4" t="str">
        <f t="shared" si="9"/>
        <v>Yes</v>
      </c>
      <c r="G607" s="63"/>
      <c r="H607" s="63"/>
      <c r="I607" s="63"/>
    </row>
    <row r="608" spans="1:9">
      <c r="A608" s="112" t="s">
        <v>2360</v>
      </c>
      <c r="B608" s="112" t="s">
        <v>2886</v>
      </c>
      <c r="C608" s="106">
        <v>5163</v>
      </c>
      <c r="D608" s="106" t="s">
        <v>685</v>
      </c>
      <c r="E608" s="184">
        <v>0.74760000000000004</v>
      </c>
      <c r="F608" s="4" t="str">
        <f t="shared" si="9"/>
        <v>Yes</v>
      </c>
      <c r="G608" s="63"/>
      <c r="H608" s="63"/>
      <c r="I608" s="63"/>
    </row>
    <row r="609" spans="1:9">
      <c r="A609" s="112" t="s">
        <v>2360</v>
      </c>
      <c r="B609" s="112" t="s">
        <v>2886</v>
      </c>
      <c r="C609" s="106">
        <v>3766</v>
      </c>
      <c r="D609" s="106" t="s">
        <v>675</v>
      </c>
      <c r="E609" s="184">
        <v>0.51290000000000002</v>
      </c>
      <c r="F609" s="4" t="str">
        <f t="shared" si="9"/>
        <v>Yes</v>
      </c>
      <c r="G609" s="63"/>
      <c r="H609" s="63"/>
      <c r="I609" s="63"/>
    </row>
    <row r="610" spans="1:9">
      <c r="A610" s="112" t="s">
        <v>2360</v>
      </c>
      <c r="B610" s="112" t="s">
        <v>2886</v>
      </c>
      <c r="C610" s="106">
        <v>1950</v>
      </c>
      <c r="D610" s="106" t="s">
        <v>651</v>
      </c>
      <c r="E610" s="184">
        <v>0.67569999999999997</v>
      </c>
      <c r="F610" s="4" t="str">
        <f t="shared" si="9"/>
        <v>Yes</v>
      </c>
      <c r="G610" s="63"/>
      <c r="H610" s="63"/>
      <c r="I610" s="63"/>
    </row>
    <row r="611" spans="1:9">
      <c r="A611" s="112" t="s">
        <v>2360</v>
      </c>
      <c r="B611" s="112" t="s">
        <v>2886</v>
      </c>
      <c r="C611" s="106">
        <v>4470</v>
      </c>
      <c r="D611" s="106" t="s">
        <v>680</v>
      </c>
      <c r="E611" s="184">
        <v>0.55589999999999995</v>
      </c>
      <c r="F611" s="4" t="str">
        <f t="shared" si="9"/>
        <v>Yes</v>
      </c>
      <c r="G611" s="63"/>
      <c r="H611" s="63"/>
      <c r="I611" s="63"/>
    </row>
    <row r="612" spans="1:9">
      <c r="A612" s="112" t="s">
        <v>2360</v>
      </c>
      <c r="B612" s="112" t="s">
        <v>2886</v>
      </c>
      <c r="C612" s="106">
        <v>2417</v>
      </c>
      <c r="D612" s="106" t="s">
        <v>653</v>
      </c>
      <c r="E612" s="184">
        <v>0.63929999999999998</v>
      </c>
      <c r="F612" s="4" t="str">
        <f t="shared" si="9"/>
        <v>Yes</v>
      </c>
      <c r="G612" s="63"/>
      <c r="H612" s="63"/>
      <c r="I612" s="63"/>
    </row>
    <row r="613" spans="1:9">
      <c r="A613" s="112" t="s">
        <v>2360</v>
      </c>
      <c r="B613" s="112" t="s">
        <v>2886</v>
      </c>
      <c r="C613" s="106">
        <v>1789</v>
      </c>
      <c r="D613" s="106" t="s">
        <v>650</v>
      </c>
      <c r="E613" s="184">
        <v>0.36559999999999998</v>
      </c>
      <c r="F613" s="4" t="str">
        <f t="shared" si="9"/>
        <v>No</v>
      </c>
      <c r="G613" s="63"/>
      <c r="H613" s="63"/>
      <c r="I613" s="63"/>
    </row>
    <row r="614" spans="1:9">
      <c r="A614" s="112" t="s">
        <v>2360</v>
      </c>
      <c r="B614" s="112" t="s">
        <v>2886</v>
      </c>
      <c r="C614" s="106">
        <v>5107</v>
      </c>
      <c r="D614" s="106" t="s">
        <v>684</v>
      </c>
      <c r="E614" s="114">
        <v>0</v>
      </c>
      <c r="F614" s="4" t="str">
        <f t="shared" si="9"/>
        <v>No</v>
      </c>
      <c r="G614" s="63"/>
      <c r="H614" s="63"/>
      <c r="I614" s="63"/>
    </row>
    <row r="615" spans="1:9">
      <c r="A615" s="112" t="s">
        <v>2360</v>
      </c>
      <c r="B615" s="112" t="s">
        <v>2886</v>
      </c>
      <c r="C615" s="106">
        <v>4426</v>
      </c>
      <c r="D615" s="106" t="s">
        <v>679</v>
      </c>
      <c r="E615" s="184">
        <v>0.43609999999999999</v>
      </c>
      <c r="F615" s="4" t="str">
        <f t="shared" si="9"/>
        <v>No</v>
      </c>
      <c r="G615" s="63"/>
      <c r="H615" s="63"/>
      <c r="I615" s="63"/>
    </row>
    <row r="616" spans="1:9">
      <c r="A616" s="112" t="s">
        <v>2360</v>
      </c>
      <c r="B616" s="112" t="s">
        <v>2886</v>
      </c>
      <c r="C616" s="106">
        <v>3898</v>
      </c>
      <c r="D616" s="106" t="s">
        <v>676</v>
      </c>
      <c r="E616" s="184">
        <v>0.62849999999999995</v>
      </c>
      <c r="F616" s="4" t="str">
        <f t="shared" si="9"/>
        <v>Yes</v>
      </c>
      <c r="G616" s="63"/>
      <c r="H616" s="63"/>
      <c r="I616" s="63"/>
    </row>
    <row r="617" spans="1:9">
      <c r="A617" s="112" t="s">
        <v>2360</v>
      </c>
      <c r="B617" s="112" t="s">
        <v>2886</v>
      </c>
      <c r="C617" s="106">
        <v>1759</v>
      </c>
      <c r="D617" s="106" t="s">
        <v>649</v>
      </c>
      <c r="E617" s="184">
        <v>0.27879999999999999</v>
      </c>
      <c r="F617" s="4" t="str">
        <f t="shared" si="9"/>
        <v>No</v>
      </c>
      <c r="G617" s="63"/>
      <c r="H617" s="63"/>
      <c r="I617" s="63"/>
    </row>
    <row r="618" spans="1:9">
      <c r="A618" s="112" t="s">
        <v>2360</v>
      </c>
      <c r="B618" s="112" t="s">
        <v>2886</v>
      </c>
      <c r="C618" s="106">
        <v>3701</v>
      </c>
      <c r="D618" s="106" t="s">
        <v>673</v>
      </c>
      <c r="E618" s="184">
        <v>0.63959999999999995</v>
      </c>
      <c r="F618" s="4" t="str">
        <f t="shared" si="9"/>
        <v>Yes</v>
      </c>
      <c r="G618" s="63"/>
      <c r="H618" s="63"/>
      <c r="I618" s="63"/>
    </row>
    <row r="619" spans="1:9">
      <c r="A619" s="112" t="s">
        <v>2360</v>
      </c>
      <c r="B619" s="112" t="s">
        <v>2886</v>
      </c>
      <c r="C619" s="106">
        <v>3738</v>
      </c>
      <c r="D619" s="106" t="s">
        <v>674</v>
      </c>
      <c r="E619" s="184">
        <v>0.70630000000000004</v>
      </c>
      <c r="F619" s="4" t="str">
        <f t="shared" si="9"/>
        <v>Yes</v>
      </c>
      <c r="G619" s="63"/>
      <c r="H619" s="63"/>
      <c r="I619" s="63"/>
    </row>
    <row r="620" spans="1:9">
      <c r="A620" s="112" t="s">
        <v>2360</v>
      </c>
      <c r="B620" s="112" t="s">
        <v>2886</v>
      </c>
      <c r="C620" s="106">
        <v>3568</v>
      </c>
      <c r="D620" s="106" t="s">
        <v>664</v>
      </c>
      <c r="E620" s="184">
        <v>0.75090000000000001</v>
      </c>
      <c r="F620" s="4" t="str">
        <f t="shared" si="9"/>
        <v>Yes</v>
      </c>
      <c r="G620" s="63"/>
      <c r="H620" s="63"/>
      <c r="I620" s="63"/>
    </row>
    <row r="621" spans="1:9">
      <c r="A621" s="112" t="s">
        <v>2360</v>
      </c>
      <c r="B621" s="112" t="s">
        <v>2886</v>
      </c>
      <c r="C621" s="106">
        <v>2841</v>
      </c>
      <c r="D621" s="106" t="s">
        <v>654</v>
      </c>
      <c r="E621" s="184">
        <v>0.52129999999999999</v>
      </c>
      <c r="F621" s="4" t="str">
        <f t="shared" si="9"/>
        <v>Yes</v>
      </c>
      <c r="G621" s="63"/>
      <c r="H621" s="63"/>
      <c r="I621" s="63"/>
    </row>
    <row r="622" spans="1:9">
      <c r="A622" s="112" t="s">
        <v>2360</v>
      </c>
      <c r="B622" s="112" t="s">
        <v>2886</v>
      </c>
      <c r="C622" s="106">
        <v>3381</v>
      </c>
      <c r="D622" s="106" t="s">
        <v>659</v>
      </c>
      <c r="E622" s="184">
        <v>0.59599999999999997</v>
      </c>
      <c r="F622" s="4" t="str">
        <f t="shared" si="9"/>
        <v>Yes</v>
      </c>
      <c r="G622" s="63"/>
      <c r="H622" s="63"/>
      <c r="I622" s="63"/>
    </row>
    <row r="623" spans="1:9">
      <c r="A623" s="112" t="s">
        <v>2360</v>
      </c>
      <c r="B623" s="112" t="s">
        <v>2886</v>
      </c>
      <c r="C623" s="106">
        <v>3627</v>
      </c>
      <c r="D623" s="106" t="s">
        <v>670</v>
      </c>
      <c r="E623" s="184">
        <v>0.92700000000000005</v>
      </c>
      <c r="F623" s="4" t="str">
        <f t="shared" si="9"/>
        <v>Yes</v>
      </c>
      <c r="G623" s="63"/>
      <c r="H623" s="63"/>
      <c r="I623" s="63"/>
    </row>
    <row r="624" spans="1:9">
      <c r="A624" s="112" t="s">
        <v>2360</v>
      </c>
      <c r="B624" s="112" t="s">
        <v>2886</v>
      </c>
      <c r="C624" s="106">
        <v>4480</v>
      </c>
      <c r="D624" s="106" t="s">
        <v>681</v>
      </c>
      <c r="E624" s="184">
        <v>0.45900000000000002</v>
      </c>
      <c r="F624" s="4" t="str">
        <f t="shared" si="9"/>
        <v>No</v>
      </c>
      <c r="G624" s="63"/>
      <c r="H624" s="63"/>
      <c r="I624" s="63"/>
    </row>
    <row r="625" spans="1:9">
      <c r="A625" s="112" t="s">
        <v>2360</v>
      </c>
      <c r="B625" s="112" t="s">
        <v>2886</v>
      </c>
      <c r="C625" s="106">
        <v>3159</v>
      </c>
      <c r="D625" s="106" t="s">
        <v>655</v>
      </c>
      <c r="E625" s="184">
        <v>0.87709999999999999</v>
      </c>
      <c r="F625" s="4" t="str">
        <f t="shared" si="9"/>
        <v>Yes</v>
      </c>
      <c r="G625" s="63"/>
      <c r="H625" s="63"/>
      <c r="I625" s="63"/>
    </row>
    <row r="626" spans="1:9">
      <c r="A626" s="112" t="s">
        <v>2360</v>
      </c>
      <c r="B626" s="112" t="s">
        <v>2886</v>
      </c>
      <c r="C626" s="106">
        <v>3625</v>
      </c>
      <c r="D626" s="106" t="s">
        <v>668</v>
      </c>
      <c r="E626" s="184">
        <v>0.57499999999999996</v>
      </c>
      <c r="F626" s="4" t="str">
        <f t="shared" si="9"/>
        <v>Yes</v>
      </c>
      <c r="G626" s="63"/>
      <c r="H626" s="63"/>
      <c r="I626" s="63"/>
    </row>
    <row r="627" spans="1:9">
      <c r="A627" s="112" t="s">
        <v>2360</v>
      </c>
      <c r="B627" s="112" t="s">
        <v>2886</v>
      </c>
      <c r="C627" s="106">
        <v>3432</v>
      </c>
      <c r="D627" s="106" t="s">
        <v>583</v>
      </c>
      <c r="E627" s="184">
        <v>0.82050000000000001</v>
      </c>
      <c r="F627" s="4" t="str">
        <f t="shared" si="9"/>
        <v>Yes</v>
      </c>
      <c r="G627" s="63"/>
      <c r="H627" s="63"/>
      <c r="I627" s="63"/>
    </row>
    <row r="628" spans="1:9">
      <c r="A628" s="112" t="s">
        <v>2360</v>
      </c>
      <c r="B628" s="112" t="s">
        <v>2886</v>
      </c>
      <c r="C628" s="106">
        <v>5348</v>
      </c>
      <c r="D628" s="106" t="s">
        <v>687</v>
      </c>
      <c r="E628" s="184">
        <v>0.61370000000000002</v>
      </c>
      <c r="F628" s="4" t="str">
        <f t="shared" si="9"/>
        <v>Yes</v>
      </c>
      <c r="G628" s="63"/>
      <c r="H628" s="63"/>
      <c r="I628" s="63"/>
    </row>
    <row r="629" spans="1:9">
      <c r="A629" s="112" t="s">
        <v>2360</v>
      </c>
      <c r="B629" s="112" t="s">
        <v>2886</v>
      </c>
      <c r="C629" s="106">
        <v>3329</v>
      </c>
      <c r="D629" s="106" t="s">
        <v>658</v>
      </c>
      <c r="E629" s="184">
        <v>0.76129999999999998</v>
      </c>
      <c r="F629" s="4" t="str">
        <f t="shared" si="9"/>
        <v>Yes</v>
      </c>
      <c r="G629" s="63"/>
      <c r="H629" s="63"/>
      <c r="I629" s="63"/>
    </row>
    <row r="630" spans="1:9">
      <c r="A630" s="112" t="s">
        <v>2360</v>
      </c>
      <c r="B630" s="112" t="s">
        <v>2886</v>
      </c>
      <c r="C630" s="106">
        <v>4422</v>
      </c>
      <c r="D630" s="106" t="s">
        <v>618</v>
      </c>
      <c r="E630" s="184">
        <v>0.69779999999999998</v>
      </c>
      <c r="F630" s="4" t="str">
        <f t="shared" si="9"/>
        <v>Yes</v>
      </c>
      <c r="G630" s="63"/>
      <c r="H630" s="63"/>
      <c r="I630" s="63"/>
    </row>
    <row r="631" spans="1:9">
      <c r="A631" s="112" t="s">
        <v>2360</v>
      </c>
      <c r="B631" s="112" t="s">
        <v>2886</v>
      </c>
      <c r="C631" s="106">
        <v>3626</v>
      </c>
      <c r="D631" s="106" t="s">
        <v>669</v>
      </c>
      <c r="E631" s="184">
        <v>0.72889999999999999</v>
      </c>
      <c r="F631" s="4" t="str">
        <f t="shared" si="9"/>
        <v>Yes</v>
      </c>
      <c r="G631" s="63"/>
      <c r="H631" s="63"/>
      <c r="I631" s="63"/>
    </row>
    <row r="632" spans="1:9">
      <c r="A632" s="112" t="s">
        <v>2360</v>
      </c>
      <c r="B632" s="112" t="s">
        <v>2886</v>
      </c>
      <c r="C632" s="106">
        <v>5029</v>
      </c>
      <c r="D632" s="106" t="s">
        <v>683</v>
      </c>
      <c r="E632" s="184">
        <v>0.71760000000000002</v>
      </c>
      <c r="F632" s="4" t="str">
        <f t="shared" si="9"/>
        <v>Yes</v>
      </c>
      <c r="G632" s="63"/>
      <c r="H632" s="63"/>
      <c r="I632" s="63"/>
    </row>
    <row r="633" spans="1:9">
      <c r="A633" s="112" t="s">
        <v>2360</v>
      </c>
      <c r="B633" s="112" t="s">
        <v>2886</v>
      </c>
      <c r="C633" s="106">
        <v>4374</v>
      </c>
      <c r="D633" s="106" t="s">
        <v>678</v>
      </c>
      <c r="E633" s="184">
        <v>0.49659999999999999</v>
      </c>
      <c r="F633" s="4" t="str">
        <f t="shared" si="9"/>
        <v>No</v>
      </c>
      <c r="G633" s="63"/>
      <c r="H633" s="63"/>
      <c r="I633" s="63"/>
    </row>
    <row r="634" spans="1:9">
      <c r="A634" s="112" t="s">
        <v>2360</v>
      </c>
      <c r="B634" s="112" t="s">
        <v>2886</v>
      </c>
      <c r="C634" s="106">
        <v>4343</v>
      </c>
      <c r="D634" s="106" t="s">
        <v>677</v>
      </c>
      <c r="E634" s="184">
        <v>0.72550000000000003</v>
      </c>
      <c r="F634" s="4" t="str">
        <f t="shared" si="9"/>
        <v>Yes</v>
      </c>
      <c r="G634" s="63"/>
      <c r="H634" s="63"/>
      <c r="I634" s="63"/>
    </row>
    <row r="635" spans="1:9">
      <c r="A635" s="112" t="s">
        <v>2360</v>
      </c>
      <c r="B635" s="112" t="s">
        <v>2886</v>
      </c>
      <c r="C635" s="106">
        <v>3160</v>
      </c>
      <c r="D635" s="106" t="s">
        <v>656</v>
      </c>
      <c r="E635" s="184">
        <v>0.6321</v>
      </c>
      <c r="F635" s="4" t="str">
        <f t="shared" si="9"/>
        <v>Yes</v>
      </c>
      <c r="G635" s="63"/>
      <c r="H635" s="63"/>
      <c r="I635" s="63"/>
    </row>
    <row r="636" spans="1:9">
      <c r="A636" s="112" t="s">
        <v>2360</v>
      </c>
      <c r="B636" s="112" t="s">
        <v>2886</v>
      </c>
      <c r="C636" s="106">
        <v>3567</v>
      </c>
      <c r="D636" s="106" t="s">
        <v>663</v>
      </c>
      <c r="E636" s="184">
        <v>0.86040000000000005</v>
      </c>
      <c r="F636" s="4" t="str">
        <f t="shared" si="9"/>
        <v>Yes</v>
      </c>
      <c r="G636" s="63"/>
      <c r="H636" s="63"/>
      <c r="I636" s="63"/>
    </row>
    <row r="637" spans="1:9">
      <c r="A637" s="112" t="s">
        <v>2360</v>
      </c>
      <c r="B637" s="112" t="s">
        <v>2886</v>
      </c>
      <c r="C637" s="106">
        <v>1951</v>
      </c>
      <c r="D637" s="106" t="s">
        <v>652</v>
      </c>
      <c r="E637" s="184">
        <v>0.36020000000000002</v>
      </c>
      <c r="F637" s="4" t="str">
        <f t="shared" si="9"/>
        <v>No</v>
      </c>
      <c r="G637" s="63"/>
      <c r="H637" s="63"/>
      <c r="I637" s="63"/>
    </row>
    <row r="638" spans="1:9">
      <c r="A638" s="112" t="s">
        <v>2360</v>
      </c>
      <c r="B638" s="112" t="s">
        <v>2886</v>
      </c>
      <c r="C638" s="106">
        <v>5473</v>
      </c>
      <c r="D638" s="106" t="s">
        <v>2744</v>
      </c>
      <c r="E638" s="184">
        <v>0.63549999999999995</v>
      </c>
      <c r="F638" s="4" t="str">
        <f t="shared" si="9"/>
        <v>Yes</v>
      </c>
      <c r="G638" s="63"/>
      <c r="H638" s="63"/>
      <c r="I638" s="63"/>
    </row>
    <row r="639" spans="1:9">
      <c r="A639" s="112" t="s">
        <v>2360</v>
      </c>
      <c r="B639" s="112" t="s">
        <v>2886</v>
      </c>
      <c r="C639" s="106">
        <v>3584</v>
      </c>
      <c r="D639" s="106" t="s">
        <v>667</v>
      </c>
      <c r="E639" s="184">
        <v>0.56230000000000002</v>
      </c>
      <c r="F639" s="4" t="str">
        <f t="shared" si="9"/>
        <v>Yes</v>
      </c>
      <c r="G639" s="63"/>
      <c r="H639" s="63"/>
      <c r="I639" s="63"/>
    </row>
    <row r="640" spans="1:9">
      <c r="A640" s="112" t="s">
        <v>2360</v>
      </c>
      <c r="B640" s="112" t="s">
        <v>2886</v>
      </c>
      <c r="C640" s="106">
        <v>4570</v>
      </c>
      <c r="D640" s="106" t="s">
        <v>682</v>
      </c>
      <c r="E640" s="184">
        <v>0.57240000000000002</v>
      </c>
      <c r="F640" s="4" t="str">
        <f t="shared" si="9"/>
        <v>Yes</v>
      </c>
      <c r="G640" s="63"/>
      <c r="H640" s="63"/>
      <c r="I640" s="63"/>
    </row>
    <row r="641" spans="1:9">
      <c r="A641" s="112" t="s">
        <v>2360</v>
      </c>
      <c r="B641" s="112" t="s">
        <v>2886</v>
      </c>
      <c r="C641" s="106">
        <v>3431</v>
      </c>
      <c r="D641" s="106" t="s">
        <v>660</v>
      </c>
      <c r="E641" s="184">
        <v>0.75249999999999995</v>
      </c>
      <c r="F641" s="4" t="str">
        <f t="shared" si="9"/>
        <v>Yes</v>
      </c>
      <c r="G641" s="63"/>
      <c r="H641" s="63"/>
      <c r="I641" s="63"/>
    </row>
    <row r="642" spans="1:9">
      <c r="A642" s="112" t="s">
        <v>2360</v>
      </c>
      <c r="B642" s="112" t="s">
        <v>2886</v>
      </c>
      <c r="C642" s="106">
        <v>3628</v>
      </c>
      <c r="D642" s="106" t="s">
        <v>671</v>
      </c>
      <c r="E642" s="184">
        <v>0.5958</v>
      </c>
      <c r="F642" s="4" t="str">
        <f t="shared" si="9"/>
        <v>Yes</v>
      </c>
      <c r="G642" s="63"/>
      <c r="H642" s="63"/>
      <c r="I642" s="63"/>
    </row>
    <row r="643" spans="1:9">
      <c r="A643" s="112" t="s">
        <v>2360</v>
      </c>
      <c r="B643" s="112" t="s">
        <v>2886</v>
      </c>
      <c r="C643" s="106">
        <v>3582</v>
      </c>
      <c r="D643" s="106" t="s">
        <v>665</v>
      </c>
      <c r="E643" s="184">
        <v>0.73780000000000001</v>
      </c>
      <c r="F643" s="4" t="str">
        <f t="shared" si="9"/>
        <v>Yes</v>
      </c>
      <c r="G643" s="63"/>
      <c r="H643" s="63"/>
      <c r="I643" s="63"/>
    </row>
    <row r="644" spans="1:9">
      <c r="A644" s="112" t="s">
        <v>2360</v>
      </c>
      <c r="B644" s="112" t="s">
        <v>2886</v>
      </c>
      <c r="C644" s="106">
        <v>3583</v>
      </c>
      <c r="D644" s="106" t="s">
        <v>666</v>
      </c>
      <c r="E644" s="184">
        <v>0.78410000000000002</v>
      </c>
      <c r="F644" s="4" t="str">
        <f t="shared" si="9"/>
        <v>Yes</v>
      </c>
      <c r="G644" s="63"/>
      <c r="H644" s="63"/>
      <c r="I644" s="63"/>
    </row>
    <row r="645" spans="1:9">
      <c r="A645" s="112" t="s">
        <v>2360</v>
      </c>
      <c r="B645" s="112" t="s">
        <v>2886</v>
      </c>
      <c r="C645" s="106">
        <v>3328</v>
      </c>
      <c r="D645" s="106" t="s">
        <v>657</v>
      </c>
      <c r="E645" s="184">
        <v>0.5716</v>
      </c>
      <c r="F645" s="4" t="str">
        <f t="shared" ref="F645:F708" si="10">IF(E645&gt;=0.5,"Yes","No")</f>
        <v>Yes</v>
      </c>
      <c r="G645" s="63"/>
      <c r="H645" s="63"/>
      <c r="I645" s="63"/>
    </row>
    <row r="646" spans="1:9">
      <c r="A646" s="63" t="s">
        <v>2360</v>
      </c>
      <c r="B646" s="63" t="s">
        <v>2886</v>
      </c>
      <c r="C646" s="106">
        <v>5255</v>
      </c>
      <c r="D646" s="63" t="s">
        <v>686</v>
      </c>
      <c r="E646" s="114">
        <v>0</v>
      </c>
      <c r="F646" s="4" t="str">
        <f t="shared" si="10"/>
        <v>No</v>
      </c>
      <c r="G646" s="141" t="s">
        <v>3345</v>
      </c>
      <c r="H646" s="63"/>
      <c r="I646" s="63"/>
    </row>
    <row r="647" spans="1:9">
      <c r="A647" s="112" t="s">
        <v>2544</v>
      </c>
      <c r="B647" s="112" t="s">
        <v>2887</v>
      </c>
      <c r="C647" s="106">
        <v>2263</v>
      </c>
      <c r="D647" s="106" t="s">
        <v>2098</v>
      </c>
      <c r="E647" s="184">
        <v>0.33189999999999997</v>
      </c>
      <c r="F647" s="4" t="str">
        <f t="shared" si="10"/>
        <v>No</v>
      </c>
      <c r="G647" s="63"/>
      <c r="H647" s="63"/>
      <c r="I647" s="63"/>
    </row>
    <row r="648" spans="1:9">
      <c r="A648" s="112" t="s">
        <v>2544</v>
      </c>
      <c r="B648" s="112" t="s">
        <v>2887</v>
      </c>
      <c r="C648" s="106">
        <v>5207</v>
      </c>
      <c r="D648" s="106" t="s">
        <v>644</v>
      </c>
      <c r="E648" s="184">
        <v>0.4884</v>
      </c>
      <c r="F648" s="4" t="str">
        <f t="shared" si="10"/>
        <v>No</v>
      </c>
      <c r="G648" s="63"/>
      <c r="H648" s="63"/>
      <c r="I648" s="63"/>
    </row>
    <row r="649" spans="1:9">
      <c r="A649" s="112" t="s">
        <v>2544</v>
      </c>
      <c r="B649" s="112" t="s">
        <v>2887</v>
      </c>
      <c r="C649" s="106">
        <v>2458</v>
      </c>
      <c r="D649" s="106" t="s">
        <v>1736</v>
      </c>
      <c r="E649" s="184">
        <v>0.50480000000000003</v>
      </c>
      <c r="F649" s="4" t="str">
        <f t="shared" si="10"/>
        <v>Yes</v>
      </c>
      <c r="G649" s="63"/>
      <c r="H649" s="63"/>
      <c r="I649" s="63"/>
    </row>
    <row r="650" spans="1:9">
      <c r="A650" s="112" t="s">
        <v>2544</v>
      </c>
      <c r="B650" s="112" t="s">
        <v>2887</v>
      </c>
      <c r="C650" s="106">
        <v>2607</v>
      </c>
      <c r="D650" s="106" t="s">
        <v>2100</v>
      </c>
      <c r="E650" s="184">
        <v>0.4632</v>
      </c>
      <c r="F650" s="4" t="str">
        <f t="shared" si="10"/>
        <v>No</v>
      </c>
      <c r="G650" s="63"/>
      <c r="H650" s="63"/>
      <c r="I650" s="63"/>
    </row>
    <row r="651" spans="1:9">
      <c r="A651" s="112" t="s">
        <v>2544</v>
      </c>
      <c r="B651" s="112" t="s">
        <v>2887</v>
      </c>
      <c r="C651" s="106">
        <v>4482</v>
      </c>
      <c r="D651" s="106" t="s">
        <v>2103</v>
      </c>
      <c r="E651" s="184">
        <v>0.56689999999999996</v>
      </c>
      <c r="F651" s="4" t="str">
        <f t="shared" si="10"/>
        <v>Yes</v>
      </c>
      <c r="G651" s="63"/>
      <c r="H651" s="63"/>
      <c r="I651" s="63"/>
    </row>
    <row r="652" spans="1:9">
      <c r="A652" s="112" t="s">
        <v>2544</v>
      </c>
      <c r="B652" s="112" t="s">
        <v>2887</v>
      </c>
      <c r="C652" s="106">
        <v>2488</v>
      </c>
      <c r="D652" s="106" t="s">
        <v>2099</v>
      </c>
      <c r="E652" s="184">
        <v>0.41320000000000001</v>
      </c>
      <c r="F652" s="4" t="str">
        <f t="shared" si="10"/>
        <v>No</v>
      </c>
      <c r="G652" s="63"/>
      <c r="H652" s="63"/>
      <c r="I652" s="63"/>
    </row>
    <row r="653" spans="1:9">
      <c r="A653" s="112" t="s">
        <v>2544</v>
      </c>
      <c r="B653" s="112" t="s">
        <v>2887</v>
      </c>
      <c r="C653" s="106">
        <v>5464</v>
      </c>
      <c r="D653" s="106" t="s">
        <v>2105</v>
      </c>
      <c r="E653" s="184">
        <v>0.35820000000000002</v>
      </c>
      <c r="F653" s="4" t="str">
        <f t="shared" si="10"/>
        <v>No</v>
      </c>
      <c r="G653" s="63"/>
      <c r="H653" s="63"/>
      <c r="I653" s="63"/>
    </row>
    <row r="654" spans="1:9">
      <c r="A654" s="112" t="s">
        <v>2544</v>
      </c>
      <c r="B654" s="112" t="s">
        <v>2887</v>
      </c>
      <c r="C654" s="106">
        <v>5579</v>
      </c>
      <c r="D654" s="106" t="s">
        <v>3178</v>
      </c>
      <c r="E654" s="114">
        <v>0.7</v>
      </c>
      <c r="F654" s="4" t="str">
        <f t="shared" si="10"/>
        <v>Yes</v>
      </c>
      <c r="G654" s="63"/>
      <c r="H654" s="63"/>
      <c r="I654" s="63"/>
    </row>
    <row r="655" spans="1:9">
      <c r="A655" s="112" t="s">
        <v>2544</v>
      </c>
      <c r="B655" s="112" t="s">
        <v>2887</v>
      </c>
      <c r="C655" s="106">
        <v>4554</v>
      </c>
      <c r="D655" s="106" t="s">
        <v>1875</v>
      </c>
      <c r="E655" s="184">
        <v>0.51119999999999999</v>
      </c>
      <c r="F655" s="4" t="str">
        <f t="shared" si="10"/>
        <v>Yes</v>
      </c>
      <c r="G655" s="63"/>
      <c r="H655" s="63"/>
      <c r="I655" s="63"/>
    </row>
    <row r="656" spans="1:9">
      <c r="A656" s="112" t="s">
        <v>2544</v>
      </c>
      <c r="B656" s="112" t="s">
        <v>2887</v>
      </c>
      <c r="C656" s="106">
        <v>4130</v>
      </c>
      <c r="D656" s="106" t="s">
        <v>2102</v>
      </c>
      <c r="E656" s="184">
        <v>0.45610000000000001</v>
      </c>
      <c r="F656" s="4" t="str">
        <f t="shared" si="10"/>
        <v>No</v>
      </c>
      <c r="G656" s="63"/>
      <c r="H656" s="63"/>
      <c r="I656" s="63"/>
    </row>
    <row r="657" spans="1:9">
      <c r="A657" s="112" t="s">
        <v>2544</v>
      </c>
      <c r="B657" s="112" t="s">
        <v>2887</v>
      </c>
      <c r="C657" s="106">
        <v>3762</v>
      </c>
      <c r="D657" s="106" t="s">
        <v>2101</v>
      </c>
      <c r="E657" s="184">
        <v>0.46920000000000001</v>
      </c>
      <c r="F657" s="4" t="str">
        <f t="shared" si="10"/>
        <v>No</v>
      </c>
      <c r="G657" s="63"/>
      <c r="H657" s="63"/>
      <c r="I657" s="63"/>
    </row>
    <row r="658" spans="1:9">
      <c r="A658" s="112" t="s">
        <v>2544</v>
      </c>
      <c r="B658" s="112" t="s">
        <v>2887</v>
      </c>
      <c r="C658" s="106">
        <v>5245</v>
      </c>
      <c r="D658" s="106" t="s">
        <v>2104</v>
      </c>
      <c r="E658" s="184">
        <v>0.51629999999999998</v>
      </c>
      <c r="F658" s="4" t="str">
        <f t="shared" si="10"/>
        <v>Yes</v>
      </c>
      <c r="G658" s="63"/>
      <c r="H658" s="63"/>
      <c r="I658" s="63"/>
    </row>
    <row r="659" spans="1:9">
      <c r="A659" s="63" t="s">
        <v>2544</v>
      </c>
      <c r="B659" s="63" t="s">
        <v>2887</v>
      </c>
      <c r="C659" s="106">
        <v>5655</v>
      </c>
      <c r="D659" s="63" t="s">
        <v>3341</v>
      </c>
      <c r="E659" s="114">
        <v>0</v>
      </c>
      <c r="F659" s="4" t="str">
        <f t="shared" si="10"/>
        <v>No</v>
      </c>
      <c r="G659" s="141" t="s">
        <v>3345</v>
      </c>
      <c r="H659" s="63"/>
      <c r="I659" s="63"/>
    </row>
    <row r="660" spans="1:9">
      <c r="A660" s="112" t="s">
        <v>2463</v>
      </c>
      <c r="B660" s="112" t="s">
        <v>2888</v>
      </c>
      <c r="C660" s="106">
        <v>4582</v>
      </c>
      <c r="D660" s="106" t="s">
        <v>1529</v>
      </c>
      <c r="E660" s="184">
        <v>0.44819999999999999</v>
      </c>
      <c r="F660" s="4" t="str">
        <f t="shared" si="10"/>
        <v>No</v>
      </c>
      <c r="G660" s="63"/>
      <c r="H660" s="63"/>
      <c r="I660" s="63"/>
    </row>
    <row r="661" spans="1:9">
      <c r="A661" s="112" t="s">
        <v>2463</v>
      </c>
      <c r="B661" s="112" t="s">
        <v>2888</v>
      </c>
      <c r="C661" s="106">
        <v>2878</v>
      </c>
      <c r="D661" s="106" t="s">
        <v>1526</v>
      </c>
      <c r="E661" s="184">
        <v>0.41830000000000001</v>
      </c>
      <c r="F661" s="4" t="str">
        <f t="shared" si="10"/>
        <v>No</v>
      </c>
      <c r="G661" s="63"/>
      <c r="H661" s="63"/>
      <c r="I661" s="63"/>
    </row>
    <row r="662" spans="1:9">
      <c r="A662" s="112" t="s">
        <v>2463</v>
      </c>
      <c r="B662" s="112" t="s">
        <v>2888</v>
      </c>
      <c r="C662" s="106">
        <v>2809</v>
      </c>
      <c r="D662" s="106" t="s">
        <v>1525</v>
      </c>
      <c r="E662" s="184">
        <v>0.52639999999999998</v>
      </c>
      <c r="F662" s="4" t="str">
        <f t="shared" si="10"/>
        <v>Yes</v>
      </c>
      <c r="G662" s="63"/>
      <c r="H662" s="63"/>
      <c r="I662" s="63"/>
    </row>
    <row r="663" spans="1:9">
      <c r="A663" s="112" t="s">
        <v>2463</v>
      </c>
      <c r="B663" s="112" t="s">
        <v>2888</v>
      </c>
      <c r="C663" s="106">
        <v>2773</v>
      </c>
      <c r="D663" s="106" t="s">
        <v>1524</v>
      </c>
      <c r="E663" s="184">
        <v>0.42449999999999999</v>
      </c>
      <c r="F663" s="4" t="str">
        <f t="shared" si="10"/>
        <v>No</v>
      </c>
      <c r="G663" s="63"/>
      <c r="H663" s="63"/>
      <c r="I663" s="63"/>
    </row>
    <row r="664" spans="1:9">
      <c r="A664" s="112" t="s">
        <v>2463</v>
      </c>
      <c r="B664" s="112" t="s">
        <v>2888</v>
      </c>
      <c r="C664" s="106">
        <v>5582</v>
      </c>
      <c r="D664" s="106" t="s">
        <v>3173</v>
      </c>
      <c r="E664" s="114">
        <v>0.53439999999999999</v>
      </c>
      <c r="F664" s="4" t="str">
        <f t="shared" si="10"/>
        <v>Yes</v>
      </c>
      <c r="G664" s="63"/>
      <c r="H664" s="63"/>
      <c r="I664" s="63"/>
    </row>
    <row r="665" spans="1:9">
      <c r="A665" s="112" t="s">
        <v>2463</v>
      </c>
      <c r="B665" s="112" t="s">
        <v>2888</v>
      </c>
      <c r="C665" s="106">
        <v>4557</v>
      </c>
      <c r="D665" s="106" t="s">
        <v>1528</v>
      </c>
      <c r="E665" s="184">
        <v>0.41899999999999998</v>
      </c>
      <c r="F665" s="4" t="str">
        <f t="shared" si="10"/>
        <v>No</v>
      </c>
      <c r="G665" s="63"/>
      <c r="H665" s="63"/>
      <c r="I665" s="63"/>
    </row>
    <row r="666" spans="1:9">
      <c r="A666" s="112" t="s">
        <v>2463</v>
      </c>
      <c r="B666" s="112" t="s">
        <v>2888</v>
      </c>
      <c r="C666" s="106">
        <v>3798</v>
      </c>
      <c r="D666" s="106" t="s">
        <v>1527</v>
      </c>
      <c r="E666" s="184">
        <v>0.47470000000000001</v>
      </c>
      <c r="F666" s="4" t="str">
        <f t="shared" si="10"/>
        <v>No</v>
      </c>
      <c r="G666" s="63"/>
      <c r="H666" s="63"/>
      <c r="I666" s="63"/>
    </row>
    <row r="667" spans="1:9">
      <c r="A667" s="112" t="s">
        <v>2278</v>
      </c>
      <c r="B667" s="112" t="s">
        <v>2889</v>
      </c>
      <c r="C667" s="106">
        <v>3078</v>
      </c>
      <c r="D667" s="106" t="s">
        <v>69</v>
      </c>
      <c r="E667" s="184">
        <v>0.73370000000000002</v>
      </c>
      <c r="F667" s="4" t="str">
        <f t="shared" si="10"/>
        <v>Yes</v>
      </c>
      <c r="G667" s="63"/>
      <c r="H667" s="63"/>
      <c r="I667" s="63"/>
    </row>
    <row r="668" spans="1:9">
      <c r="A668" s="112" t="s">
        <v>2278</v>
      </c>
      <c r="B668" s="112" t="s">
        <v>2889</v>
      </c>
      <c r="C668" s="106">
        <v>4031</v>
      </c>
      <c r="D668" s="106" t="s">
        <v>70</v>
      </c>
      <c r="E668" s="184">
        <v>0.77400000000000002</v>
      </c>
      <c r="F668" s="4" t="str">
        <f t="shared" si="10"/>
        <v>Yes</v>
      </c>
      <c r="G668" s="63"/>
      <c r="H668" s="63"/>
      <c r="I668" s="63"/>
    </row>
    <row r="669" spans="1:9">
      <c r="A669" s="112" t="s">
        <v>2278</v>
      </c>
      <c r="B669" s="112" t="s">
        <v>2889</v>
      </c>
      <c r="C669" s="106">
        <v>2367</v>
      </c>
      <c r="D669" s="106" t="s">
        <v>68</v>
      </c>
      <c r="E669" s="184">
        <v>0.69989999999999997</v>
      </c>
      <c r="F669" s="4" t="str">
        <f t="shared" si="10"/>
        <v>Yes</v>
      </c>
      <c r="G669" s="63"/>
      <c r="H669" s="63"/>
      <c r="I669" s="63"/>
    </row>
    <row r="670" spans="1:9">
      <c r="A670" s="112" t="s">
        <v>2459</v>
      </c>
      <c r="B670" s="112" t="s">
        <v>2890</v>
      </c>
      <c r="C670" s="106">
        <v>3180</v>
      </c>
      <c r="D670" s="106" t="s">
        <v>1473</v>
      </c>
      <c r="E670" s="184">
        <v>0.72460000000000002</v>
      </c>
      <c r="F670" s="4" t="str">
        <f t="shared" si="10"/>
        <v>Yes</v>
      </c>
      <c r="G670" s="63"/>
      <c r="H670" s="63"/>
      <c r="I670" s="63"/>
    </row>
    <row r="671" spans="1:9">
      <c r="A671" s="112" t="s">
        <v>2459</v>
      </c>
      <c r="B671" s="112" t="s">
        <v>2890</v>
      </c>
      <c r="C671" s="106">
        <v>2398</v>
      </c>
      <c r="D671" s="106" t="s">
        <v>1469</v>
      </c>
      <c r="E671" s="184">
        <v>0.64639999999999997</v>
      </c>
      <c r="F671" s="4" t="str">
        <f t="shared" si="10"/>
        <v>Yes</v>
      </c>
      <c r="G671" s="63"/>
      <c r="H671" s="63"/>
      <c r="I671" s="63"/>
    </row>
    <row r="672" spans="1:9">
      <c r="A672" s="112" t="s">
        <v>2459</v>
      </c>
      <c r="B672" s="112" t="s">
        <v>2890</v>
      </c>
      <c r="C672" s="106">
        <v>3301</v>
      </c>
      <c r="D672" s="106" t="s">
        <v>1475</v>
      </c>
      <c r="E672" s="184">
        <v>0.80840000000000001</v>
      </c>
      <c r="F672" s="4" t="str">
        <f t="shared" si="10"/>
        <v>Yes</v>
      </c>
      <c r="G672" s="63"/>
      <c r="H672" s="63"/>
      <c r="I672" s="63"/>
    </row>
    <row r="673" spans="1:9">
      <c r="A673" s="112" t="s">
        <v>2459</v>
      </c>
      <c r="B673" s="112" t="s">
        <v>2890</v>
      </c>
      <c r="C673" s="106">
        <v>2257</v>
      </c>
      <c r="D673" s="106" t="s">
        <v>1467</v>
      </c>
      <c r="E673" s="184">
        <v>0.59740000000000004</v>
      </c>
      <c r="F673" s="4" t="str">
        <f t="shared" si="10"/>
        <v>Yes</v>
      </c>
      <c r="G673" s="63"/>
      <c r="H673" s="63"/>
      <c r="I673" s="63"/>
    </row>
    <row r="674" spans="1:9">
      <c r="A674" s="112" t="s">
        <v>2459</v>
      </c>
      <c r="B674" s="112" t="s">
        <v>2890</v>
      </c>
      <c r="C674" s="106">
        <v>3532</v>
      </c>
      <c r="D674" s="106" t="s">
        <v>1477</v>
      </c>
      <c r="E674" s="184">
        <v>0.74739999999999995</v>
      </c>
      <c r="F674" s="4" t="str">
        <f t="shared" si="10"/>
        <v>Yes</v>
      </c>
      <c r="G674" s="63"/>
      <c r="H674" s="63"/>
      <c r="I674" s="63"/>
    </row>
    <row r="675" spans="1:9">
      <c r="A675" s="112" t="s">
        <v>2459</v>
      </c>
      <c r="B675" s="112" t="s">
        <v>2890</v>
      </c>
      <c r="C675" s="106">
        <v>2876</v>
      </c>
      <c r="D675" s="106" t="s">
        <v>1470</v>
      </c>
      <c r="E675" s="184">
        <v>0.66549999999999998</v>
      </c>
      <c r="F675" s="4" t="str">
        <f t="shared" si="10"/>
        <v>Yes</v>
      </c>
      <c r="G675" s="63"/>
      <c r="H675" s="63"/>
      <c r="I675" s="63"/>
    </row>
    <row r="676" spans="1:9">
      <c r="A676" s="112" t="s">
        <v>2459</v>
      </c>
      <c r="B676" s="112" t="s">
        <v>2890</v>
      </c>
      <c r="C676" s="106">
        <v>4063</v>
      </c>
      <c r="D676" s="106" t="s">
        <v>1479</v>
      </c>
      <c r="E676" s="184">
        <v>0.77239999999999998</v>
      </c>
      <c r="F676" s="4" t="str">
        <f t="shared" si="10"/>
        <v>Yes</v>
      </c>
      <c r="G676" s="63"/>
      <c r="H676" s="63"/>
      <c r="I676" s="63"/>
    </row>
    <row r="677" spans="1:9">
      <c r="A677" s="112" t="s">
        <v>2459</v>
      </c>
      <c r="B677" s="112" t="s">
        <v>2890</v>
      </c>
      <c r="C677" s="106">
        <v>3000</v>
      </c>
      <c r="D677" s="106" t="s">
        <v>1472</v>
      </c>
      <c r="E677" s="184">
        <v>0.82230000000000003</v>
      </c>
      <c r="F677" s="4" t="str">
        <f t="shared" si="10"/>
        <v>Yes</v>
      </c>
      <c r="G677" s="63"/>
      <c r="H677" s="63"/>
      <c r="I677" s="63"/>
    </row>
    <row r="678" spans="1:9">
      <c r="A678" s="112" t="s">
        <v>2459</v>
      </c>
      <c r="B678" s="112" t="s">
        <v>2890</v>
      </c>
      <c r="C678" s="106">
        <v>2945</v>
      </c>
      <c r="D678" s="106" t="s">
        <v>1471</v>
      </c>
      <c r="E678" s="184">
        <v>0.83930000000000005</v>
      </c>
      <c r="F678" s="4" t="str">
        <f t="shared" si="10"/>
        <v>Yes</v>
      </c>
      <c r="G678" s="63"/>
      <c r="H678" s="63"/>
      <c r="I678" s="63"/>
    </row>
    <row r="679" spans="1:9">
      <c r="A679" s="112" t="s">
        <v>2459</v>
      </c>
      <c r="B679" s="112" t="s">
        <v>2890</v>
      </c>
      <c r="C679" s="106">
        <v>2340</v>
      </c>
      <c r="D679" s="106" t="s">
        <v>1468</v>
      </c>
      <c r="E679" s="184">
        <v>0.80259999999999998</v>
      </c>
      <c r="F679" s="4" t="str">
        <f t="shared" si="10"/>
        <v>Yes</v>
      </c>
      <c r="G679" s="63"/>
      <c r="H679" s="63"/>
      <c r="I679" s="63"/>
    </row>
    <row r="680" spans="1:9">
      <c r="A680" s="112" t="s">
        <v>2459</v>
      </c>
      <c r="B680" s="112" t="s">
        <v>2890</v>
      </c>
      <c r="C680" s="106">
        <v>3300</v>
      </c>
      <c r="D680" s="106" t="s">
        <v>1474</v>
      </c>
      <c r="E680" s="184">
        <v>0.72489999999999999</v>
      </c>
      <c r="F680" s="4" t="str">
        <f t="shared" si="10"/>
        <v>Yes</v>
      </c>
      <c r="G680" s="63"/>
      <c r="H680" s="63"/>
      <c r="I680" s="63"/>
    </row>
    <row r="681" spans="1:9">
      <c r="A681" s="112" t="s">
        <v>2459</v>
      </c>
      <c r="B681" s="112" t="s">
        <v>2890</v>
      </c>
      <c r="C681" s="106">
        <v>3401</v>
      </c>
      <c r="D681" s="106" t="s">
        <v>1476</v>
      </c>
      <c r="E681" s="184">
        <v>0.79239999999999999</v>
      </c>
      <c r="F681" s="4" t="str">
        <f t="shared" si="10"/>
        <v>Yes</v>
      </c>
      <c r="G681" s="63"/>
      <c r="H681" s="63"/>
      <c r="I681" s="63"/>
    </row>
    <row r="682" spans="1:9">
      <c r="A682" s="112" t="s">
        <v>2459</v>
      </c>
      <c r="B682" s="112" t="s">
        <v>2890</v>
      </c>
      <c r="C682" s="106">
        <v>3648</v>
      </c>
      <c r="D682" s="106" t="s">
        <v>1478</v>
      </c>
      <c r="E682" s="184">
        <v>0.74280000000000002</v>
      </c>
      <c r="F682" s="4" t="str">
        <f t="shared" si="10"/>
        <v>Yes</v>
      </c>
      <c r="G682" s="63"/>
      <c r="H682" s="63"/>
      <c r="I682" s="63"/>
    </row>
    <row r="683" spans="1:9">
      <c r="A683" s="112" t="s">
        <v>2504</v>
      </c>
      <c r="B683" s="112" t="s">
        <v>2891</v>
      </c>
      <c r="C683" s="106">
        <v>3794</v>
      </c>
      <c r="D683" s="106" t="s">
        <v>1881</v>
      </c>
      <c r="E683" s="184">
        <v>0.2346</v>
      </c>
      <c r="F683" s="4" t="str">
        <f t="shared" si="10"/>
        <v>No</v>
      </c>
      <c r="G683" s="63"/>
      <c r="H683" s="63"/>
      <c r="I683" s="63"/>
    </row>
    <row r="684" spans="1:9">
      <c r="A684" s="112" t="s">
        <v>2504</v>
      </c>
      <c r="B684" s="112" t="s">
        <v>2891</v>
      </c>
      <c r="C684" s="106">
        <v>3192</v>
      </c>
      <c r="D684" s="106" t="s">
        <v>1880</v>
      </c>
      <c r="E684" s="184">
        <v>0.19220000000000001</v>
      </c>
      <c r="F684" s="4" t="str">
        <f t="shared" si="10"/>
        <v>No</v>
      </c>
      <c r="G684" s="63"/>
      <c r="H684" s="63"/>
      <c r="I684" s="63"/>
    </row>
    <row r="685" spans="1:9">
      <c r="A685" s="112" t="s">
        <v>2504</v>
      </c>
      <c r="B685" s="112" t="s">
        <v>2891</v>
      </c>
      <c r="C685" s="106">
        <v>4593</v>
      </c>
      <c r="D685" s="106" t="s">
        <v>1882</v>
      </c>
      <c r="E685" s="184">
        <v>0.2392</v>
      </c>
      <c r="F685" s="4" t="str">
        <f t="shared" si="10"/>
        <v>No</v>
      </c>
      <c r="G685" s="63"/>
      <c r="H685" s="63"/>
      <c r="I685" s="63"/>
    </row>
    <row r="686" spans="1:9">
      <c r="A686" s="112" t="s">
        <v>2557</v>
      </c>
      <c r="B686" s="112" t="s">
        <v>2892</v>
      </c>
      <c r="C686" s="106">
        <v>1962</v>
      </c>
      <c r="D686" s="106" t="s">
        <v>2158</v>
      </c>
      <c r="E686" s="184">
        <v>0.3952</v>
      </c>
      <c r="F686" s="4" t="str">
        <f t="shared" si="10"/>
        <v>No</v>
      </c>
      <c r="G686" s="63"/>
      <c r="H686" s="63"/>
      <c r="I686" s="63"/>
    </row>
    <row r="687" spans="1:9">
      <c r="A687" s="112" t="s">
        <v>2557</v>
      </c>
      <c r="B687" s="112" t="s">
        <v>2892</v>
      </c>
      <c r="C687" s="106">
        <v>2895</v>
      </c>
      <c r="D687" s="106" t="s">
        <v>1820</v>
      </c>
      <c r="E687" s="184">
        <v>0.4597</v>
      </c>
      <c r="F687" s="4" t="str">
        <f t="shared" si="10"/>
        <v>No</v>
      </c>
      <c r="G687" s="63"/>
      <c r="H687" s="63"/>
      <c r="I687" s="63"/>
    </row>
    <row r="688" spans="1:9">
      <c r="A688" s="112" t="s">
        <v>2557</v>
      </c>
      <c r="B688" s="112" t="s">
        <v>2892</v>
      </c>
      <c r="C688" s="106">
        <v>2896</v>
      </c>
      <c r="D688" s="106" t="s">
        <v>2159</v>
      </c>
      <c r="E688" s="184">
        <v>0.55120000000000002</v>
      </c>
      <c r="F688" s="4" t="str">
        <f t="shared" si="10"/>
        <v>Yes</v>
      </c>
      <c r="G688" s="63"/>
      <c r="H688" s="63"/>
      <c r="I688" s="63"/>
    </row>
    <row r="689" spans="1:9">
      <c r="A689" s="112" t="s">
        <v>2398</v>
      </c>
      <c r="B689" s="112" t="s">
        <v>2893</v>
      </c>
      <c r="C689" s="106">
        <v>3047</v>
      </c>
      <c r="D689" s="106" t="s">
        <v>1119</v>
      </c>
      <c r="E689" s="184">
        <v>0.71360000000000001</v>
      </c>
      <c r="F689" s="4" t="str">
        <f t="shared" si="10"/>
        <v>Yes</v>
      </c>
      <c r="G689" s="63"/>
      <c r="H689" s="63"/>
      <c r="I689" s="63"/>
    </row>
    <row r="690" spans="1:9">
      <c r="A690" s="112" t="s">
        <v>2398</v>
      </c>
      <c r="B690" s="112" t="s">
        <v>2893</v>
      </c>
      <c r="C690" s="106">
        <v>3048</v>
      </c>
      <c r="D690" s="106" t="s">
        <v>1120</v>
      </c>
      <c r="E690" s="184">
        <v>0.4511</v>
      </c>
      <c r="F690" s="4" t="str">
        <f t="shared" si="10"/>
        <v>No</v>
      </c>
      <c r="G690" s="63"/>
      <c r="H690" s="63"/>
      <c r="I690" s="63"/>
    </row>
    <row r="691" spans="1:9">
      <c r="A691" s="112" t="s">
        <v>2401</v>
      </c>
      <c r="B691" s="112" t="s">
        <v>2894</v>
      </c>
      <c r="C691" s="106">
        <v>2856</v>
      </c>
      <c r="D691" s="106" t="s">
        <v>1126</v>
      </c>
      <c r="E691" s="184">
        <v>0.47839999999999999</v>
      </c>
      <c r="F691" s="4" t="str">
        <f t="shared" si="10"/>
        <v>No</v>
      </c>
      <c r="G691" s="63"/>
      <c r="H691" s="63"/>
      <c r="I691" s="63"/>
    </row>
    <row r="692" spans="1:9">
      <c r="A692" s="112" t="s">
        <v>2401</v>
      </c>
      <c r="B692" s="112" t="s">
        <v>2894</v>
      </c>
      <c r="C692" s="106">
        <v>3393</v>
      </c>
      <c r="D692" s="106" t="s">
        <v>1127</v>
      </c>
      <c r="E692" s="184">
        <v>0.68799999999999994</v>
      </c>
      <c r="F692" s="4" t="str">
        <f t="shared" si="10"/>
        <v>Yes</v>
      </c>
      <c r="G692" s="63"/>
      <c r="H692" s="63"/>
      <c r="I692" s="63"/>
    </row>
    <row r="693" spans="1:9">
      <c r="A693" s="112" t="s">
        <v>2401</v>
      </c>
      <c r="B693" s="112" t="s">
        <v>2894</v>
      </c>
      <c r="C693" s="106">
        <v>2677</v>
      </c>
      <c r="D693" s="106" t="s">
        <v>1125</v>
      </c>
      <c r="E693" s="184">
        <v>0.64159999999999995</v>
      </c>
      <c r="F693" s="4" t="str">
        <f t="shared" si="10"/>
        <v>Yes</v>
      </c>
      <c r="G693" s="63"/>
      <c r="H693" s="63"/>
      <c r="I693" s="63"/>
    </row>
    <row r="694" spans="1:9">
      <c r="A694" s="112" t="s">
        <v>2401</v>
      </c>
      <c r="B694" s="112" t="s">
        <v>2894</v>
      </c>
      <c r="C694" s="106">
        <v>5618</v>
      </c>
      <c r="D694" s="106" t="s">
        <v>3228</v>
      </c>
      <c r="E694" s="114">
        <v>0.30559999999999998</v>
      </c>
      <c r="F694" s="4" t="str">
        <f t="shared" si="10"/>
        <v>No</v>
      </c>
      <c r="G694" s="63"/>
      <c r="H694" s="63"/>
      <c r="I694" s="63"/>
    </row>
    <row r="695" spans="1:9">
      <c r="A695" s="112" t="s">
        <v>2337</v>
      </c>
      <c r="B695" s="112" t="s">
        <v>2895</v>
      </c>
      <c r="C695" s="106">
        <v>5336</v>
      </c>
      <c r="D695" s="106" t="s">
        <v>3137</v>
      </c>
      <c r="E695" s="184">
        <v>0.77900000000000003</v>
      </c>
      <c r="F695" s="4" t="str">
        <f t="shared" si="10"/>
        <v>Yes</v>
      </c>
      <c r="G695" s="63"/>
      <c r="H695" s="63"/>
      <c r="I695" s="63"/>
    </row>
    <row r="696" spans="1:9">
      <c r="A696" s="112" t="s">
        <v>2337</v>
      </c>
      <c r="B696" s="112" t="s">
        <v>2895</v>
      </c>
      <c r="C696" s="106">
        <v>2802</v>
      </c>
      <c r="D696" s="106" t="s">
        <v>467</v>
      </c>
      <c r="E696" s="184">
        <v>0.73009999999999997</v>
      </c>
      <c r="F696" s="4" t="str">
        <f t="shared" si="10"/>
        <v>Yes</v>
      </c>
      <c r="G696" s="63"/>
      <c r="H696" s="63"/>
      <c r="I696" s="63"/>
    </row>
    <row r="697" spans="1:9">
      <c r="A697" s="112" t="s">
        <v>2337</v>
      </c>
      <c r="B697" s="112" t="s">
        <v>2895</v>
      </c>
      <c r="C697" s="106">
        <v>2801</v>
      </c>
      <c r="D697" s="106" t="s">
        <v>466</v>
      </c>
      <c r="E697" s="184">
        <v>0.70689999999999997</v>
      </c>
      <c r="F697" s="4" t="str">
        <f t="shared" si="10"/>
        <v>Yes</v>
      </c>
      <c r="G697" s="63"/>
      <c r="H697" s="63"/>
      <c r="I697" s="63"/>
    </row>
    <row r="698" spans="1:9">
      <c r="A698" s="112" t="s">
        <v>2570</v>
      </c>
      <c r="B698" s="112" t="s">
        <v>2896</v>
      </c>
      <c r="C698" s="106">
        <v>1776</v>
      </c>
      <c r="D698" s="106" t="s">
        <v>2215</v>
      </c>
      <c r="E698" s="184">
        <v>0.84450000000000003</v>
      </c>
      <c r="F698" s="4" t="str">
        <f t="shared" si="10"/>
        <v>Yes</v>
      </c>
      <c r="G698" s="63"/>
      <c r="H698" s="63"/>
      <c r="I698" s="63"/>
    </row>
    <row r="699" spans="1:9">
      <c r="A699" s="112" t="s">
        <v>2570</v>
      </c>
      <c r="B699" s="112" t="s">
        <v>2896</v>
      </c>
      <c r="C699" s="106">
        <v>2555</v>
      </c>
      <c r="D699" s="106" t="s">
        <v>2217</v>
      </c>
      <c r="E699" s="184">
        <v>0.82040000000000002</v>
      </c>
      <c r="F699" s="4" t="str">
        <f t="shared" si="10"/>
        <v>Yes</v>
      </c>
      <c r="G699" s="63"/>
      <c r="H699" s="63"/>
      <c r="I699" s="63"/>
    </row>
    <row r="700" spans="1:9">
      <c r="A700" s="112" t="s">
        <v>2570</v>
      </c>
      <c r="B700" s="112" t="s">
        <v>2896</v>
      </c>
      <c r="C700" s="106">
        <v>3071</v>
      </c>
      <c r="D700" s="106" t="s">
        <v>2220</v>
      </c>
      <c r="E700" s="184">
        <v>0.85670000000000002</v>
      </c>
      <c r="F700" s="4" t="str">
        <f t="shared" si="10"/>
        <v>Yes</v>
      </c>
      <c r="G700" s="63"/>
      <c r="H700" s="63"/>
      <c r="I700" s="63"/>
    </row>
    <row r="701" spans="1:9">
      <c r="A701" s="112" t="s">
        <v>2570</v>
      </c>
      <c r="B701" s="112" t="s">
        <v>2896</v>
      </c>
      <c r="C701" s="106">
        <v>2345</v>
      </c>
      <c r="D701" s="106" t="s">
        <v>2216</v>
      </c>
      <c r="E701" s="184">
        <v>0.90059999999999996</v>
      </c>
      <c r="F701" s="4" t="str">
        <f t="shared" si="10"/>
        <v>Yes</v>
      </c>
      <c r="G701" s="63"/>
      <c r="H701" s="63"/>
      <c r="I701" s="63"/>
    </row>
    <row r="702" spans="1:9">
      <c r="A702" s="112" t="s">
        <v>2570</v>
      </c>
      <c r="B702" s="112" t="s">
        <v>2896</v>
      </c>
      <c r="C702" s="106">
        <v>3013</v>
      </c>
      <c r="D702" s="106" t="s">
        <v>2219</v>
      </c>
      <c r="E702" s="184">
        <v>0.81830000000000003</v>
      </c>
      <c r="F702" s="4" t="str">
        <f t="shared" si="10"/>
        <v>Yes</v>
      </c>
      <c r="G702" s="63"/>
      <c r="H702" s="63"/>
      <c r="I702" s="63"/>
    </row>
    <row r="703" spans="1:9">
      <c r="A703" s="112" t="s">
        <v>2570</v>
      </c>
      <c r="B703" s="112" t="s">
        <v>2896</v>
      </c>
      <c r="C703" s="106">
        <v>5399</v>
      </c>
      <c r="D703" s="106" t="s">
        <v>2221</v>
      </c>
      <c r="E703" s="184">
        <v>0.75980000000000003</v>
      </c>
      <c r="F703" s="4" t="str">
        <f t="shared" si="10"/>
        <v>Yes</v>
      </c>
      <c r="G703" s="63"/>
      <c r="H703" s="63"/>
      <c r="I703" s="63"/>
    </row>
    <row r="704" spans="1:9">
      <c r="A704" s="112" t="s">
        <v>2570</v>
      </c>
      <c r="B704" s="112" t="s">
        <v>2896</v>
      </c>
      <c r="C704" s="106">
        <v>2756</v>
      </c>
      <c r="D704" s="106" t="s">
        <v>2218</v>
      </c>
      <c r="E704" s="184">
        <v>0.8276</v>
      </c>
      <c r="F704" s="4" t="str">
        <f t="shared" si="10"/>
        <v>Yes</v>
      </c>
      <c r="G704" s="63"/>
      <c r="H704" s="63"/>
      <c r="I704" s="63"/>
    </row>
    <row r="705" spans="1:9">
      <c r="A705" s="112" t="s">
        <v>2574</v>
      </c>
      <c r="B705" s="112" t="s">
        <v>2897</v>
      </c>
      <c r="C705" s="106">
        <v>3314</v>
      </c>
      <c r="D705" s="106" t="s">
        <v>2244</v>
      </c>
      <c r="E705" s="184">
        <v>0.85470000000000002</v>
      </c>
      <c r="F705" s="4" t="str">
        <f t="shared" si="10"/>
        <v>Yes</v>
      </c>
      <c r="G705" s="63"/>
      <c r="H705" s="63"/>
      <c r="I705" s="63"/>
    </row>
    <row r="706" spans="1:9">
      <c r="A706" s="112" t="s">
        <v>2574</v>
      </c>
      <c r="B706" s="112" t="s">
        <v>2897</v>
      </c>
      <c r="C706" s="106">
        <v>2531</v>
      </c>
      <c r="D706" s="106" t="s">
        <v>2243</v>
      </c>
      <c r="E706" s="184">
        <v>0.91520000000000001</v>
      </c>
      <c r="F706" s="4" t="str">
        <f t="shared" si="10"/>
        <v>Yes</v>
      </c>
      <c r="G706" s="63"/>
      <c r="H706" s="63"/>
      <c r="I706" s="63"/>
    </row>
    <row r="707" spans="1:9">
      <c r="A707" s="112" t="s">
        <v>2574</v>
      </c>
      <c r="B707" s="112" t="s">
        <v>2897</v>
      </c>
      <c r="C707" s="106">
        <v>4535</v>
      </c>
      <c r="D707" s="106" t="s">
        <v>1788</v>
      </c>
      <c r="E707" s="184">
        <v>0.90210000000000001</v>
      </c>
      <c r="F707" s="4" t="str">
        <f t="shared" si="10"/>
        <v>Yes</v>
      </c>
      <c r="G707" s="63"/>
      <c r="H707" s="63"/>
      <c r="I707" s="63"/>
    </row>
    <row r="708" spans="1:9">
      <c r="A708" s="112" t="s">
        <v>2495</v>
      </c>
      <c r="B708" s="112" t="s">
        <v>2898</v>
      </c>
      <c r="C708" s="106">
        <v>5171</v>
      </c>
      <c r="D708" s="106" t="s">
        <v>1767</v>
      </c>
      <c r="E708" s="184">
        <v>0.62050000000000005</v>
      </c>
      <c r="F708" s="4" t="str">
        <f t="shared" si="10"/>
        <v>Yes</v>
      </c>
      <c r="G708" s="63"/>
      <c r="H708" s="63"/>
      <c r="I708" s="63"/>
    </row>
    <row r="709" spans="1:9">
      <c r="A709" s="112" t="s">
        <v>2495</v>
      </c>
      <c r="B709" s="112" t="s">
        <v>2898</v>
      </c>
      <c r="C709" s="106">
        <v>2580</v>
      </c>
      <c r="D709" s="106" t="s">
        <v>1763</v>
      </c>
      <c r="E709" s="184">
        <v>0.35099999999999998</v>
      </c>
      <c r="F709" s="4" t="str">
        <f t="shared" ref="F709:F772" si="11">IF(E709&gt;=0.5,"Yes","No")</f>
        <v>No</v>
      </c>
      <c r="G709" s="63"/>
      <c r="H709" s="63"/>
      <c r="I709" s="63"/>
    </row>
    <row r="710" spans="1:9">
      <c r="A710" s="112" t="s">
        <v>2495</v>
      </c>
      <c r="B710" s="112" t="s">
        <v>2898</v>
      </c>
      <c r="C710" s="106">
        <v>4113</v>
      </c>
      <c r="D710" s="106" t="s">
        <v>1764</v>
      </c>
      <c r="E710" s="184">
        <v>0.43840000000000001</v>
      </c>
      <c r="F710" s="4" t="str">
        <f t="shared" si="11"/>
        <v>No</v>
      </c>
      <c r="G710" s="63"/>
      <c r="H710" s="63"/>
      <c r="I710" s="63"/>
    </row>
    <row r="711" spans="1:9">
      <c r="A711" s="112" t="s">
        <v>2495</v>
      </c>
      <c r="B711" s="112" t="s">
        <v>2898</v>
      </c>
      <c r="C711" s="106">
        <v>5349</v>
      </c>
      <c r="D711" s="106" t="s">
        <v>1768</v>
      </c>
      <c r="E711" s="184">
        <v>0.67859999999999998</v>
      </c>
      <c r="F711" s="4" t="str">
        <f t="shared" si="11"/>
        <v>Yes</v>
      </c>
      <c r="G711" s="63"/>
      <c r="H711" s="63"/>
      <c r="I711" s="63"/>
    </row>
    <row r="712" spans="1:9">
      <c r="A712" s="112" t="s">
        <v>2495</v>
      </c>
      <c r="B712" s="112" t="s">
        <v>2898</v>
      </c>
      <c r="C712" s="106">
        <v>4479</v>
      </c>
      <c r="D712" s="106" t="s">
        <v>1766</v>
      </c>
      <c r="E712" s="184">
        <v>0.43519999999999998</v>
      </c>
      <c r="F712" s="4" t="str">
        <f t="shared" si="11"/>
        <v>No</v>
      </c>
      <c r="G712" s="63"/>
      <c r="H712" s="63"/>
      <c r="I712" s="63"/>
    </row>
    <row r="713" spans="1:9">
      <c r="A713" s="112" t="s">
        <v>2495</v>
      </c>
      <c r="B713" s="112" t="s">
        <v>2898</v>
      </c>
      <c r="C713" s="106">
        <v>4330</v>
      </c>
      <c r="D713" s="106" t="s">
        <v>1765</v>
      </c>
      <c r="E713" s="184">
        <v>0.4133</v>
      </c>
      <c r="F713" s="4" t="str">
        <f t="shared" si="11"/>
        <v>No</v>
      </c>
      <c r="G713" s="63"/>
      <c r="H713" s="63"/>
      <c r="I713" s="63"/>
    </row>
    <row r="714" spans="1:9">
      <c r="A714" s="112" t="s">
        <v>2426</v>
      </c>
      <c r="B714" s="112" t="s">
        <v>2899</v>
      </c>
      <c r="C714" s="106">
        <v>2145</v>
      </c>
      <c r="D714" s="106" t="s">
        <v>1212</v>
      </c>
      <c r="E714" s="184">
        <v>0.43440000000000001</v>
      </c>
      <c r="F714" s="4" t="str">
        <f t="shared" si="11"/>
        <v>No</v>
      </c>
      <c r="G714" s="63"/>
      <c r="H714" s="63"/>
      <c r="I714" s="63"/>
    </row>
    <row r="715" spans="1:9">
      <c r="A715" s="112" t="s">
        <v>2499</v>
      </c>
      <c r="B715" s="112" t="s">
        <v>2900</v>
      </c>
      <c r="C715" s="106">
        <v>2097</v>
      </c>
      <c r="D715" s="106" t="s">
        <v>1833</v>
      </c>
      <c r="E715" s="184">
        <v>0.17580000000000001</v>
      </c>
      <c r="F715" s="4" t="str">
        <f t="shared" si="11"/>
        <v>No</v>
      </c>
      <c r="G715" s="63"/>
      <c r="H715" s="63"/>
      <c r="I715" s="63"/>
    </row>
    <row r="716" spans="1:9">
      <c r="A716" s="112" t="s">
        <v>2297</v>
      </c>
      <c r="B716" s="112" t="s">
        <v>2901</v>
      </c>
      <c r="C716" s="106">
        <v>2484</v>
      </c>
      <c r="D716" s="106" t="s">
        <v>212</v>
      </c>
      <c r="E716" s="184">
        <v>0.44869999999999999</v>
      </c>
      <c r="F716" s="4" t="str">
        <f t="shared" si="11"/>
        <v>No</v>
      </c>
      <c r="G716" s="63"/>
      <c r="H716" s="63"/>
      <c r="I716" s="63"/>
    </row>
    <row r="717" spans="1:9">
      <c r="A717" s="112" t="s">
        <v>2531</v>
      </c>
      <c r="B717" s="112" t="s">
        <v>2902</v>
      </c>
      <c r="C717" s="106">
        <v>2406</v>
      </c>
      <c r="D717" s="106" t="s">
        <v>2033</v>
      </c>
      <c r="E717" s="184">
        <v>0.16839999999999999</v>
      </c>
      <c r="F717" s="4" t="str">
        <f t="shared" si="11"/>
        <v>No</v>
      </c>
      <c r="G717" s="63"/>
      <c r="H717" s="63"/>
      <c r="I717" s="63"/>
    </row>
    <row r="718" spans="1:9">
      <c r="A718" s="112" t="s">
        <v>2423</v>
      </c>
      <c r="B718" s="112" t="s">
        <v>2903</v>
      </c>
      <c r="C718" s="106">
        <v>2743</v>
      </c>
      <c r="D718" s="106" t="s">
        <v>1204</v>
      </c>
      <c r="E718" s="186">
        <v>0.5091</v>
      </c>
      <c r="F718" s="4" t="str">
        <f t="shared" si="11"/>
        <v>Yes</v>
      </c>
      <c r="G718" s="189" t="s">
        <v>3378</v>
      </c>
      <c r="H718" s="63"/>
      <c r="I718" s="63"/>
    </row>
    <row r="719" spans="1:9">
      <c r="A719" s="112" t="s">
        <v>2423</v>
      </c>
      <c r="B719" s="112" t="s">
        <v>2903</v>
      </c>
      <c r="C719" s="106">
        <v>3113</v>
      </c>
      <c r="D719" s="106" t="s">
        <v>1205</v>
      </c>
      <c r="E719" s="186">
        <v>0.5333</v>
      </c>
      <c r="F719" s="4" t="str">
        <f t="shared" si="11"/>
        <v>Yes</v>
      </c>
      <c r="G719" s="189" t="s">
        <v>3378</v>
      </c>
      <c r="H719" s="63"/>
      <c r="I719" s="63"/>
    </row>
    <row r="720" spans="1:9">
      <c r="A720" s="112" t="s">
        <v>2573</v>
      </c>
      <c r="B720" s="112" t="s">
        <v>2904</v>
      </c>
      <c r="C720" s="106">
        <v>4559</v>
      </c>
      <c r="D720" s="106" t="s">
        <v>2241</v>
      </c>
      <c r="E720" s="184">
        <v>0.80420000000000003</v>
      </c>
      <c r="F720" s="4" t="str">
        <f t="shared" si="11"/>
        <v>Yes</v>
      </c>
      <c r="G720" s="63"/>
      <c r="H720" s="63"/>
      <c r="I720" s="63"/>
    </row>
    <row r="721" spans="1:9">
      <c r="A721" s="112" t="s">
        <v>2573</v>
      </c>
      <c r="B721" s="112" t="s">
        <v>2904</v>
      </c>
      <c r="C721" s="106">
        <v>2718</v>
      </c>
      <c r="D721" s="106" t="s">
        <v>2238</v>
      </c>
      <c r="E721" s="184">
        <v>0.82099999999999995</v>
      </c>
      <c r="F721" s="4" t="str">
        <f t="shared" si="11"/>
        <v>Yes</v>
      </c>
      <c r="G721" s="63"/>
      <c r="H721" s="63"/>
      <c r="I721" s="63"/>
    </row>
    <row r="722" spans="1:9">
      <c r="A722" s="112" t="s">
        <v>2573</v>
      </c>
      <c r="B722" s="112" t="s">
        <v>2904</v>
      </c>
      <c r="C722" s="106">
        <v>3072</v>
      </c>
      <c r="D722" s="106" t="s">
        <v>2239</v>
      </c>
      <c r="E722" s="184">
        <v>0.7833</v>
      </c>
      <c r="F722" s="4" t="str">
        <f t="shared" si="11"/>
        <v>Yes</v>
      </c>
      <c r="G722" s="63"/>
      <c r="H722" s="63"/>
      <c r="I722" s="63"/>
    </row>
    <row r="723" spans="1:9">
      <c r="A723" s="112" t="s">
        <v>2573</v>
      </c>
      <c r="B723" s="112" t="s">
        <v>2904</v>
      </c>
      <c r="C723" s="106">
        <v>3073</v>
      </c>
      <c r="D723" s="106" t="s">
        <v>2240</v>
      </c>
      <c r="E723" s="184">
        <v>0.86170000000000002</v>
      </c>
      <c r="F723" s="4" t="str">
        <f t="shared" si="11"/>
        <v>Yes</v>
      </c>
      <c r="G723" s="63"/>
      <c r="H723" s="63"/>
      <c r="I723" s="63"/>
    </row>
    <row r="724" spans="1:9">
      <c r="A724" s="112" t="s">
        <v>2363</v>
      </c>
      <c r="B724" s="112" t="s">
        <v>2905</v>
      </c>
      <c r="C724" s="106">
        <v>2765</v>
      </c>
      <c r="D724" s="106" t="s">
        <v>714</v>
      </c>
      <c r="E724" s="184">
        <v>0.75519999999999998</v>
      </c>
      <c r="F724" s="4" t="str">
        <f t="shared" si="11"/>
        <v>Yes</v>
      </c>
      <c r="G724" s="63"/>
      <c r="H724" s="63"/>
      <c r="I724" s="63"/>
    </row>
    <row r="725" spans="1:9">
      <c r="A725" s="112" t="s">
        <v>2363</v>
      </c>
      <c r="B725" s="112" t="s">
        <v>2905</v>
      </c>
      <c r="C725" s="106">
        <v>5028</v>
      </c>
      <c r="D725" s="106" t="s">
        <v>729</v>
      </c>
      <c r="E725" s="184">
        <v>0.53469999999999995</v>
      </c>
      <c r="F725" s="4" t="str">
        <f t="shared" si="11"/>
        <v>Yes</v>
      </c>
      <c r="G725" s="63"/>
      <c r="H725" s="63"/>
      <c r="I725" s="63"/>
    </row>
    <row r="726" spans="1:9">
      <c r="A726" s="112" t="s">
        <v>2363</v>
      </c>
      <c r="B726" s="112" t="s">
        <v>2905</v>
      </c>
      <c r="C726" s="106">
        <v>2982</v>
      </c>
      <c r="D726" s="106" t="s">
        <v>719</v>
      </c>
      <c r="E726" s="184">
        <v>0.78390000000000004</v>
      </c>
      <c r="F726" s="4" t="str">
        <f t="shared" si="11"/>
        <v>Yes</v>
      </c>
      <c r="G726" s="63"/>
      <c r="H726" s="63"/>
      <c r="I726" s="63"/>
    </row>
    <row r="727" spans="1:9">
      <c r="A727" s="112" t="s">
        <v>2363</v>
      </c>
      <c r="B727" s="112" t="s">
        <v>2905</v>
      </c>
      <c r="C727" s="106">
        <v>3163</v>
      </c>
      <c r="D727" s="106" t="s">
        <v>231</v>
      </c>
      <c r="E727" s="184">
        <v>0.82820000000000005</v>
      </c>
      <c r="F727" s="4" t="str">
        <f t="shared" si="11"/>
        <v>Yes</v>
      </c>
      <c r="G727" s="63"/>
      <c r="H727" s="63"/>
      <c r="I727" s="63"/>
    </row>
    <row r="728" spans="1:9">
      <c r="A728" s="112" t="s">
        <v>2363</v>
      </c>
      <c r="B728" s="112" t="s">
        <v>2905</v>
      </c>
      <c r="C728" s="106">
        <v>2926</v>
      </c>
      <c r="D728" s="106" t="s">
        <v>717</v>
      </c>
      <c r="E728" s="184">
        <v>0.7712</v>
      </c>
      <c r="F728" s="4" t="str">
        <f t="shared" si="11"/>
        <v>Yes</v>
      </c>
      <c r="G728" s="63"/>
      <c r="H728" s="63"/>
      <c r="I728" s="63"/>
    </row>
    <row r="729" spans="1:9">
      <c r="A729" s="112" t="s">
        <v>2363</v>
      </c>
      <c r="B729" s="112" t="s">
        <v>2905</v>
      </c>
      <c r="C729" s="106">
        <v>3098</v>
      </c>
      <c r="D729" s="106" t="s">
        <v>59</v>
      </c>
      <c r="E729" s="184">
        <v>0.79659999999999997</v>
      </c>
      <c r="F729" s="4" t="str">
        <f t="shared" si="11"/>
        <v>Yes</v>
      </c>
      <c r="G729" s="63"/>
      <c r="H729" s="63"/>
      <c r="I729" s="63"/>
    </row>
    <row r="730" spans="1:9">
      <c r="A730" s="112" t="s">
        <v>2363</v>
      </c>
      <c r="B730" s="112" t="s">
        <v>2905</v>
      </c>
      <c r="C730" s="106">
        <v>1539</v>
      </c>
      <c r="D730" s="106" t="s">
        <v>706</v>
      </c>
      <c r="E730" s="184">
        <v>0.4098</v>
      </c>
      <c r="F730" s="4" t="str">
        <f t="shared" si="11"/>
        <v>No</v>
      </c>
      <c r="G730" s="63"/>
      <c r="H730" s="63"/>
      <c r="I730" s="63"/>
    </row>
    <row r="731" spans="1:9">
      <c r="A731" s="112" t="s">
        <v>2363</v>
      </c>
      <c r="B731" s="112" t="s">
        <v>2905</v>
      </c>
      <c r="C731" s="106">
        <v>2418</v>
      </c>
      <c r="D731" s="106" t="s">
        <v>710</v>
      </c>
      <c r="E731" s="184">
        <v>0.56040000000000001</v>
      </c>
      <c r="F731" s="4" t="str">
        <f t="shared" si="11"/>
        <v>Yes</v>
      </c>
      <c r="G731" s="63"/>
      <c r="H731" s="63"/>
      <c r="I731" s="63"/>
    </row>
    <row r="732" spans="1:9">
      <c r="A732" s="112" t="s">
        <v>2363</v>
      </c>
      <c r="B732" s="112" t="s">
        <v>2905</v>
      </c>
      <c r="C732" s="106">
        <v>3099</v>
      </c>
      <c r="D732" s="106" t="s">
        <v>223</v>
      </c>
      <c r="E732" s="184">
        <v>0.77449999999999997</v>
      </c>
      <c r="F732" s="4" t="str">
        <f t="shared" si="11"/>
        <v>Yes</v>
      </c>
      <c r="G732" s="63"/>
      <c r="H732" s="63"/>
      <c r="I732" s="63"/>
    </row>
    <row r="733" spans="1:9">
      <c r="A733" s="112" t="s">
        <v>2363</v>
      </c>
      <c r="B733" s="112" t="s">
        <v>2905</v>
      </c>
      <c r="C733" s="106">
        <v>5551</v>
      </c>
      <c r="D733" s="106" t="s">
        <v>1517</v>
      </c>
      <c r="E733" s="114">
        <v>0.82709999999999995</v>
      </c>
      <c r="F733" s="4" t="str">
        <f t="shared" si="11"/>
        <v>Yes</v>
      </c>
      <c r="G733" s="63"/>
      <c r="H733" s="63"/>
      <c r="I733" s="63"/>
    </row>
    <row r="734" spans="1:9">
      <c r="A734" s="112" t="s">
        <v>2363</v>
      </c>
      <c r="B734" s="112" t="s">
        <v>2905</v>
      </c>
      <c r="C734" s="106">
        <v>2844</v>
      </c>
      <c r="D734" s="106" t="s">
        <v>716</v>
      </c>
      <c r="E734" s="184">
        <v>0.5131</v>
      </c>
      <c r="F734" s="4" t="str">
        <f t="shared" si="11"/>
        <v>Yes</v>
      </c>
      <c r="G734" s="63"/>
      <c r="H734" s="63"/>
      <c r="I734" s="63"/>
    </row>
    <row r="735" spans="1:9">
      <c r="A735" s="112" t="s">
        <v>2363</v>
      </c>
      <c r="B735" s="112" t="s">
        <v>2905</v>
      </c>
      <c r="C735" s="106">
        <v>2699</v>
      </c>
      <c r="D735" s="106" t="s">
        <v>712</v>
      </c>
      <c r="E735" s="184">
        <v>0.74450000000000005</v>
      </c>
      <c r="F735" s="4" t="str">
        <f t="shared" si="11"/>
        <v>Yes</v>
      </c>
      <c r="G735" s="63"/>
      <c r="H735" s="63"/>
      <c r="I735" s="63"/>
    </row>
    <row r="736" spans="1:9">
      <c r="A736" s="112" t="s">
        <v>2363</v>
      </c>
      <c r="B736" s="112" t="s">
        <v>2905</v>
      </c>
      <c r="C736" s="106">
        <v>2325</v>
      </c>
      <c r="D736" s="106" t="s">
        <v>709</v>
      </c>
      <c r="E736" s="184">
        <v>0.69440000000000002</v>
      </c>
      <c r="F736" s="4" t="str">
        <f t="shared" si="11"/>
        <v>Yes</v>
      </c>
      <c r="G736" s="63"/>
      <c r="H736" s="63"/>
      <c r="I736" s="63"/>
    </row>
    <row r="737" spans="1:9">
      <c r="A737" s="112" t="s">
        <v>2363</v>
      </c>
      <c r="B737" s="112" t="s">
        <v>2905</v>
      </c>
      <c r="C737" s="106">
        <v>5371</v>
      </c>
      <c r="D737" s="106" t="s">
        <v>732</v>
      </c>
      <c r="E737" s="184">
        <v>0.1143</v>
      </c>
      <c r="F737" s="4" t="str">
        <f t="shared" si="11"/>
        <v>No</v>
      </c>
      <c r="G737" s="63"/>
      <c r="H737" s="63"/>
      <c r="I737" s="63"/>
    </row>
    <row r="738" spans="1:9">
      <c r="A738" s="112" t="s">
        <v>2363</v>
      </c>
      <c r="B738" s="112" t="s">
        <v>2905</v>
      </c>
      <c r="C738" s="106">
        <v>5370</v>
      </c>
      <c r="D738" s="106" t="s">
        <v>731</v>
      </c>
      <c r="E738" s="184">
        <v>0.36</v>
      </c>
      <c r="F738" s="4" t="str">
        <f t="shared" si="11"/>
        <v>No</v>
      </c>
      <c r="G738" s="63"/>
      <c r="H738" s="63"/>
      <c r="I738" s="63"/>
    </row>
    <row r="739" spans="1:9">
      <c r="A739" s="112" t="s">
        <v>2363</v>
      </c>
      <c r="B739" s="112" t="s">
        <v>2905</v>
      </c>
      <c r="C739" s="106">
        <v>3165</v>
      </c>
      <c r="D739" s="106" t="s">
        <v>723</v>
      </c>
      <c r="E739" s="184">
        <v>0.78769999999999996</v>
      </c>
      <c r="F739" s="4" t="str">
        <f t="shared" si="11"/>
        <v>Yes</v>
      </c>
      <c r="G739" s="63"/>
      <c r="H739" s="63"/>
      <c r="I739" s="63"/>
    </row>
    <row r="740" spans="1:9">
      <c r="A740" s="112" t="s">
        <v>2363</v>
      </c>
      <c r="B740" s="112" t="s">
        <v>2905</v>
      </c>
      <c r="C740" s="106">
        <v>3278</v>
      </c>
      <c r="D740" s="106" t="s">
        <v>724</v>
      </c>
      <c r="E740" s="184">
        <v>0.82699999999999996</v>
      </c>
      <c r="F740" s="4" t="str">
        <f t="shared" si="11"/>
        <v>Yes</v>
      </c>
      <c r="G740" s="63"/>
      <c r="H740" s="63"/>
      <c r="I740" s="63"/>
    </row>
    <row r="741" spans="1:9">
      <c r="A741" s="112" t="s">
        <v>2363</v>
      </c>
      <c r="B741" s="112" t="s">
        <v>2905</v>
      </c>
      <c r="C741" s="106">
        <v>3097</v>
      </c>
      <c r="D741" s="106" t="s">
        <v>722</v>
      </c>
      <c r="E741" s="184">
        <v>0.35780000000000001</v>
      </c>
      <c r="F741" s="4" t="str">
        <f t="shared" si="11"/>
        <v>No</v>
      </c>
      <c r="G741" s="63"/>
      <c r="H741" s="63"/>
      <c r="I741" s="63"/>
    </row>
    <row r="742" spans="1:9">
      <c r="A742" s="112" t="s">
        <v>2363</v>
      </c>
      <c r="B742" s="112" t="s">
        <v>2905</v>
      </c>
      <c r="C742" s="106">
        <v>2734</v>
      </c>
      <c r="D742" s="106" t="s">
        <v>713</v>
      </c>
      <c r="E742" s="184">
        <v>0.79430000000000001</v>
      </c>
      <c r="F742" s="4" t="str">
        <f t="shared" si="11"/>
        <v>Yes</v>
      </c>
      <c r="G742" s="63"/>
      <c r="H742" s="63"/>
      <c r="I742" s="63"/>
    </row>
    <row r="743" spans="1:9">
      <c r="A743" s="112" t="s">
        <v>2363</v>
      </c>
      <c r="B743" s="112" t="s">
        <v>2905</v>
      </c>
      <c r="C743" s="106">
        <v>2984</v>
      </c>
      <c r="D743" s="106" t="s">
        <v>443</v>
      </c>
      <c r="E743" s="184">
        <v>0.78039999999999998</v>
      </c>
      <c r="F743" s="4" t="str">
        <f t="shared" si="11"/>
        <v>Yes</v>
      </c>
      <c r="G743" s="63"/>
      <c r="H743" s="63"/>
      <c r="I743" s="63"/>
    </row>
    <row r="744" spans="1:9">
      <c r="A744" s="112" t="s">
        <v>2363</v>
      </c>
      <c r="B744" s="112" t="s">
        <v>2905</v>
      </c>
      <c r="C744" s="106">
        <v>3279</v>
      </c>
      <c r="D744" s="106" t="s">
        <v>725</v>
      </c>
      <c r="E744" s="184">
        <v>0.55710000000000004</v>
      </c>
      <c r="F744" s="4" t="str">
        <f t="shared" si="11"/>
        <v>Yes</v>
      </c>
      <c r="G744" s="63"/>
      <c r="H744" s="63"/>
      <c r="I744" s="63"/>
    </row>
    <row r="745" spans="1:9">
      <c r="A745" s="112" t="s">
        <v>2363</v>
      </c>
      <c r="B745" s="112" t="s">
        <v>2905</v>
      </c>
      <c r="C745" s="106">
        <v>2144</v>
      </c>
      <c r="D745" s="106" t="s">
        <v>708</v>
      </c>
      <c r="E745" s="184">
        <v>0.73719999999999997</v>
      </c>
      <c r="F745" s="4" t="str">
        <f t="shared" si="11"/>
        <v>Yes</v>
      </c>
      <c r="G745" s="63"/>
      <c r="H745" s="63"/>
      <c r="I745" s="63"/>
    </row>
    <row r="746" spans="1:9">
      <c r="A746" s="112" t="s">
        <v>2363</v>
      </c>
      <c r="B746" s="112" t="s">
        <v>2905</v>
      </c>
      <c r="C746" s="106">
        <v>1972</v>
      </c>
      <c r="D746" s="106" t="s">
        <v>707</v>
      </c>
      <c r="E746" s="184">
        <v>0.77769999999999995</v>
      </c>
      <c r="F746" s="4" t="str">
        <f t="shared" si="11"/>
        <v>Yes</v>
      </c>
      <c r="G746" s="63"/>
      <c r="H746" s="63"/>
      <c r="I746" s="63"/>
    </row>
    <row r="747" spans="1:9">
      <c r="A747" s="112" t="s">
        <v>2363</v>
      </c>
      <c r="B747" s="112" t="s">
        <v>2905</v>
      </c>
      <c r="C747" s="106">
        <v>2983</v>
      </c>
      <c r="D747" s="106" t="s">
        <v>720</v>
      </c>
      <c r="E747" s="184">
        <v>0.3962</v>
      </c>
      <c r="F747" s="4" t="str">
        <f t="shared" si="11"/>
        <v>No</v>
      </c>
      <c r="G747" s="63"/>
      <c r="H747" s="63"/>
      <c r="I747" s="63"/>
    </row>
    <row r="748" spans="1:9">
      <c r="A748" s="112" t="s">
        <v>2363</v>
      </c>
      <c r="B748" s="112" t="s">
        <v>2905</v>
      </c>
      <c r="C748" s="106">
        <v>3333</v>
      </c>
      <c r="D748" s="106" t="s">
        <v>241</v>
      </c>
      <c r="E748" s="184">
        <v>0.71020000000000005</v>
      </c>
      <c r="F748" s="4" t="str">
        <f t="shared" si="11"/>
        <v>Yes</v>
      </c>
      <c r="G748" s="63"/>
      <c r="H748" s="63"/>
      <c r="I748" s="63"/>
    </row>
    <row r="749" spans="1:9">
      <c r="A749" s="112" t="s">
        <v>2363</v>
      </c>
      <c r="B749" s="112" t="s">
        <v>2905</v>
      </c>
      <c r="C749" s="106">
        <v>3335</v>
      </c>
      <c r="D749" s="106" t="s">
        <v>726</v>
      </c>
      <c r="E749" s="184">
        <v>0.70920000000000005</v>
      </c>
      <c r="F749" s="4" t="str">
        <f t="shared" si="11"/>
        <v>Yes</v>
      </c>
      <c r="G749" s="63"/>
      <c r="H749" s="63"/>
      <c r="I749" s="63"/>
    </row>
    <row r="750" spans="1:9">
      <c r="A750" s="112" t="s">
        <v>2363</v>
      </c>
      <c r="B750" s="112" t="s">
        <v>2905</v>
      </c>
      <c r="C750" s="106">
        <v>5172</v>
      </c>
      <c r="D750" s="106" t="s">
        <v>730</v>
      </c>
      <c r="E750" s="184">
        <v>0.71489999999999998</v>
      </c>
      <c r="F750" s="4" t="str">
        <f t="shared" si="11"/>
        <v>Yes</v>
      </c>
      <c r="G750" s="63"/>
      <c r="H750" s="63"/>
      <c r="I750" s="63"/>
    </row>
    <row r="751" spans="1:9">
      <c r="A751" s="112" t="s">
        <v>2363</v>
      </c>
      <c r="B751" s="112" t="s">
        <v>2905</v>
      </c>
      <c r="C751" s="106">
        <v>2270</v>
      </c>
      <c r="D751" s="106" t="s">
        <v>2906</v>
      </c>
      <c r="E751" s="114">
        <v>0.19209999999999999</v>
      </c>
      <c r="F751" s="4" t="str">
        <f t="shared" si="11"/>
        <v>No</v>
      </c>
      <c r="G751" s="63"/>
      <c r="H751" s="63"/>
      <c r="I751" s="63"/>
    </row>
    <row r="752" spans="1:9">
      <c r="A752" s="112" t="s">
        <v>2363</v>
      </c>
      <c r="B752" s="112" t="s">
        <v>2905</v>
      </c>
      <c r="C752" s="106">
        <v>3553</v>
      </c>
      <c r="D752" s="106" t="s">
        <v>728</v>
      </c>
      <c r="E752" s="184">
        <v>0.25940000000000002</v>
      </c>
      <c r="F752" s="4" t="str">
        <f t="shared" si="11"/>
        <v>No</v>
      </c>
      <c r="G752" s="63"/>
      <c r="H752" s="63"/>
      <c r="I752" s="63"/>
    </row>
    <row r="753" spans="1:9">
      <c r="A753" s="112" t="s">
        <v>2363</v>
      </c>
      <c r="B753" s="112" t="s">
        <v>2905</v>
      </c>
      <c r="C753" s="106">
        <v>3382</v>
      </c>
      <c r="D753" s="106" t="s">
        <v>727</v>
      </c>
      <c r="E753" s="184">
        <v>0.7319</v>
      </c>
      <c r="F753" s="4" t="str">
        <f t="shared" si="11"/>
        <v>Yes</v>
      </c>
      <c r="G753" s="63"/>
      <c r="H753" s="63"/>
      <c r="I753" s="63"/>
    </row>
    <row r="754" spans="1:9">
      <c r="A754" s="112" t="s">
        <v>2363</v>
      </c>
      <c r="B754" s="112" t="s">
        <v>2905</v>
      </c>
      <c r="C754" s="106">
        <v>2842</v>
      </c>
      <c r="D754" s="106" t="s">
        <v>715</v>
      </c>
      <c r="E754" s="184">
        <v>0.55810000000000004</v>
      </c>
      <c r="F754" s="4" t="str">
        <f t="shared" si="11"/>
        <v>Yes</v>
      </c>
      <c r="G754" s="63"/>
      <c r="H754" s="63"/>
      <c r="I754" s="63"/>
    </row>
    <row r="755" spans="1:9">
      <c r="A755" s="112" t="s">
        <v>2363</v>
      </c>
      <c r="B755" s="112" t="s">
        <v>2905</v>
      </c>
      <c r="C755" s="106">
        <v>3032</v>
      </c>
      <c r="D755" s="106" t="s">
        <v>721</v>
      </c>
      <c r="E755" s="184">
        <v>0.74890000000000001</v>
      </c>
      <c r="F755" s="4" t="str">
        <f t="shared" si="11"/>
        <v>Yes</v>
      </c>
      <c r="G755" s="63"/>
      <c r="H755" s="63"/>
      <c r="I755" s="63"/>
    </row>
    <row r="756" spans="1:9">
      <c r="A756" s="112" t="s">
        <v>2363</v>
      </c>
      <c r="B756" s="112" t="s">
        <v>2905</v>
      </c>
      <c r="C756" s="106">
        <v>2927</v>
      </c>
      <c r="D756" s="106" t="s">
        <v>718</v>
      </c>
      <c r="E756" s="184">
        <v>0.55720000000000003</v>
      </c>
      <c r="F756" s="4" t="str">
        <f t="shared" si="11"/>
        <v>Yes</v>
      </c>
      <c r="G756" s="63"/>
      <c r="H756" s="63"/>
      <c r="I756" s="63"/>
    </row>
    <row r="757" spans="1:9">
      <c r="A757" s="112" t="s">
        <v>2363</v>
      </c>
      <c r="B757" s="112" t="s">
        <v>2905</v>
      </c>
      <c r="C757" s="106">
        <v>3483</v>
      </c>
      <c r="D757" s="106" t="s">
        <v>2746</v>
      </c>
      <c r="E757" s="184">
        <v>0.82079999999999997</v>
      </c>
      <c r="F757" s="4" t="str">
        <f t="shared" si="11"/>
        <v>Yes</v>
      </c>
      <c r="G757" s="63"/>
      <c r="H757" s="63"/>
      <c r="I757" s="63"/>
    </row>
    <row r="758" spans="1:9">
      <c r="A758" s="112" t="s">
        <v>2363</v>
      </c>
      <c r="B758" s="112" t="s">
        <v>2905</v>
      </c>
      <c r="C758" s="106">
        <v>2639</v>
      </c>
      <c r="D758" s="106" t="s">
        <v>711</v>
      </c>
      <c r="E758" s="184">
        <v>0.74160000000000004</v>
      </c>
      <c r="F758" s="4" t="str">
        <f t="shared" si="11"/>
        <v>Yes</v>
      </c>
      <c r="G758" s="63"/>
      <c r="H758" s="63"/>
      <c r="I758" s="63"/>
    </row>
    <row r="759" spans="1:9">
      <c r="A759" s="63" t="s">
        <v>2363</v>
      </c>
      <c r="B759" s="63" t="s">
        <v>2905</v>
      </c>
      <c r="C759" s="106">
        <v>1973</v>
      </c>
      <c r="D759" s="63" t="s">
        <v>2907</v>
      </c>
      <c r="E759" s="114">
        <v>0</v>
      </c>
      <c r="F759" s="4" t="str">
        <f t="shared" si="11"/>
        <v>No</v>
      </c>
      <c r="G759" s="141" t="s">
        <v>3345</v>
      </c>
      <c r="H759" s="63"/>
      <c r="I759" s="63"/>
    </row>
    <row r="760" spans="1:9">
      <c r="A760" s="112" t="s">
        <v>2295</v>
      </c>
      <c r="B760" s="112" t="s">
        <v>2908</v>
      </c>
      <c r="C760" s="106">
        <v>5311</v>
      </c>
      <c r="D760" s="106" t="s">
        <v>205</v>
      </c>
      <c r="E760" s="184">
        <v>0.20860000000000001</v>
      </c>
      <c r="F760" s="4" t="str">
        <f t="shared" si="11"/>
        <v>No</v>
      </c>
      <c r="G760" s="63"/>
      <c r="H760" s="63"/>
      <c r="I760" s="63"/>
    </row>
    <row r="761" spans="1:9">
      <c r="A761" s="112" t="s">
        <v>2295</v>
      </c>
      <c r="B761" s="112" t="s">
        <v>2908</v>
      </c>
      <c r="C761" s="106">
        <v>4568</v>
      </c>
      <c r="D761" s="106" t="s">
        <v>204</v>
      </c>
      <c r="E761" s="184">
        <v>0.15540000000000001</v>
      </c>
      <c r="F761" s="4" t="str">
        <f t="shared" si="11"/>
        <v>No</v>
      </c>
      <c r="G761" s="63"/>
      <c r="H761" s="63"/>
      <c r="I761" s="63"/>
    </row>
    <row r="762" spans="1:9">
      <c r="A762" s="112" t="s">
        <v>2295</v>
      </c>
      <c r="B762" s="112" t="s">
        <v>2908</v>
      </c>
      <c r="C762" s="106">
        <v>3319</v>
      </c>
      <c r="D762" s="106" t="s">
        <v>203</v>
      </c>
      <c r="E762" s="184">
        <v>0.19020000000000001</v>
      </c>
      <c r="F762" s="4" t="str">
        <f t="shared" si="11"/>
        <v>No</v>
      </c>
      <c r="G762" s="63"/>
      <c r="H762" s="63"/>
      <c r="I762" s="63"/>
    </row>
    <row r="763" spans="1:9">
      <c r="A763" s="112" t="s">
        <v>2431</v>
      </c>
      <c r="B763" s="112" t="s">
        <v>2909</v>
      </c>
      <c r="C763" s="106">
        <v>2310</v>
      </c>
      <c r="D763" s="106" t="s">
        <v>2910</v>
      </c>
      <c r="E763" s="184">
        <v>0.74729999999999996</v>
      </c>
      <c r="F763" s="4" t="str">
        <f t="shared" si="11"/>
        <v>Yes</v>
      </c>
      <c r="G763" s="63"/>
      <c r="H763" s="63"/>
      <c r="I763" s="63"/>
    </row>
    <row r="764" spans="1:9">
      <c r="A764" s="112" t="s">
        <v>2339</v>
      </c>
      <c r="B764" s="112" t="s">
        <v>2911</v>
      </c>
      <c r="C764" s="106">
        <v>2972</v>
      </c>
      <c r="D764" s="106" t="s">
        <v>479</v>
      </c>
      <c r="E764" s="184">
        <v>0.7107</v>
      </c>
      <c r="F764" s="4" t="str">
        <f t="shared" si="11"/>
        <v>Yes</v>
      </c>
      <c r="G764" s="63"/>
      <c r="H764" s="63"/>
      <c r="I764" s="63"/>
    </row>
    <row r="765" spans="1:9">
      <c r="A765" s="112" t="s">
        <v>2339</v>
      </c>
      <c r="B765" s="112" t="s">
        <v>2911</v>
      </c>
      <c r="C765" s="106">
        <v>2268</v>
      </c>
      <c r="D765" s="106" t="s">
        <v>378</v>
      </c>
      <c r="E765" s="184">
        <v>0.6996</v>
      </c>
      <c r="F765" s="4" t="str">
        <f t="shared" si="11"/>
        <v>Yes</v>
      </c>
      <c r="G765" s="63"/>
      <c r="H765" s="63"/>
      <c r="I765" s="63"/>
    </row>
    <row r="766" spans="1:9">
      <c r="A766" s="112" t="s">
        <v>2339</v>
      </c>
      <c r="B766" s="112" t="s">
        <v>2911</v>
      </c>
      <c r="C766" s="106">
        <v>3622</v>
      </c>
      <c r="D766" s="106" t="s">
        <v>481</v>
      </c>
      <c r="E766" s="184">
        <v>0.66839999999999999</v>
      </c>
      <c r="F766" s="4" t="str">
        <f t="shared" si="11"/>
        <v>Yes</v>
      </c>
      <c r="G766" s="63"/>
      <c r="H766" s="63"/>
      <c r="I766" s="63"/>
    </row>
    <row r="767" spans="1:9">
      <c r="A767" s="112" t="s">
        <v>2339</v>
      </c>
      <c r="B767" s="112" t="s">
        <v>2911</v>
      </c>
      <c r="C767" s="106">
        <v>5191</v>
      </c>
      <c r="D767" s="106" t="s">
        <v>482</v>
      </c>
      <c r="E767" s="184">
        <v>0.66300000000000003</v>
      </c>
      <c r="F767" s="4" t="str">
        <f t="shared" si="11"/>
        <v>Yes</v>
      </c>
      <c r="G767" s="63"/>
      <c r="H767" s="63"/>
      <c r="I767" s="63"/>
    </row>
    <row r="768" spans="1:9">
      <c r="A768" s="112" t="s">
        <v>2339</v>
      </c>
      <c r="B768" s="112" t="s">
        <v>2911</v>
      </c>
      <c r="C768" s="106">
        <v>2391</v>
      </c>
      <c r="D768" s="106" t="s">
        <v>478</v>
      </c>
      <c r="E768" s="184">
        <v>0.66559999999999997</v>
      </c>
      <c r="F768" s="4" t="str">
        <f t="shared" si="11"/>
        <v>Yes</v>
      </c>
      <c r="G768" s="63"/>
      <c r="H768" s="63"/>
      <c r="I768" s="63"/>
    </row>
    <row r="769" spans="1:9">
      <c r="A769" s="112" t="s">
        <v>2339</v>
      </c>
      <c r="B769" s="112" t="s">
        <v>2911</v>
      </c>
      <c r="C769" s="106">
        <v>3621</v>
      </c>
      <c r="D769" s="106" t="s">
        <v>480</v>
      </c>
      <c r="E769" s="184">
        <v>0.72550000000000003</v>
      </c>
      <c r="F769" s="4" t="str">
        <f t="shared" si="11"/>
        <v>Yes</v>
      </c>
      <c r="G769" s="63"/>
      <c r="H769" s="63"/>
      <c r="I769" s="63"/>
    </row>
    <row r="770" spans="1:9">
      <c r="A770" s="112" t="s">
        <v>2733</v>
      </c>
      <c r="B770" s="112" t="s">
        <v>3229</v>
      </c>
      <c r="C770" s="106">
        <v>5517</v>
      </c>
      <c r="D770" s="106" t="s">
        <v>3230</v>
      </c>
      <c r="E770" s="184">
        <v>0.64270000000000005</v>
      </c>
      <c r="F770" s="4" t="str">
        <f t="shared" si="11"/>
        <v>Yes</v>
      </c>
      <c r="G770" s="63"/>
      <c r="H770" s="63"/>
      <c r="I770" s="63"/>
    </row>
    <row r="771" spans="1:9">
      <c r="A771" s="112" t="s">
        <v>3194</v>
      </c>
      <c r="B771" s="112" t="s">
        <v>3231</v>
      </c>
      <c r="C771" s="106">
        <v>5608</v>
      </c>
      <c r="D771" s="106" t="s">
        <v>3232</v>
      </c>
      <c r="E771" s="114">
        <v>0.40629999999999999</v>
      </c>
      <c r="F771" s="4" t="str">
        <f t="shared" si="11"/>
        <v>No</v>
      </c>
      <c r="G771" s="63"/>
      <c r="H771" s="63"/>
      <c r="I771" s="63"/>
    </row>
    <row r="772" spans="1:9">
      <c r="A772" s="112" t="s">
        <v>2321</v>
      </c>
      <c r="B772" s="112" t="s">
        <v>2912</v>
      </c>
      <c r="C772" s="106">
        <v>4215</v>
      </c>
      <c r="D772" s="106" t="s">
        <v>369</v>
      </c>
      <c r="E772" s="184">
        <v>0.71489999999999998</v>
      </c>
      <c r="F772" s="4" t="str">
        <f t="shared" si="11"/>
        <v>Yes</v>
      </c>
      <c r="G772" s="63"/>
      <c r="H772" s="63"/>
      <c r="I772" s="63"/>
    </row>
    <row r="773" spans="1:9">
      <c r="A773" s="112" t="s">
        <v>2321</v>
      </c>
      <c r="B773" s="112" t="s">
        <v>2912</v>
      </c>
      <c r="C773" s="106">
        <v>2603</v>
      </c>
      <c r="D773" s="106" t="s">
        <v>367</v>
      </c>
      <c r="E773" s="184">
        <v>0.64839999999999998</v>
      </c>
      <c r="F773" s="4" t="str">
        <f t="shared" ref="F773:F801" si="12">IF(E773&gt;=0.5,"Yes","No")</f>
        <v>Yes</v>
      </c>
      <c r="G773" s="63"/>
      <c r="H773" s="63"/>
      <c r="I773" s="63"/>
    </row>
    <row r="774" spans="1:9">
      <c r="A774" s="112" t="s">
        <v>2321</v>
      </c>
      <c r="B774" s="112" t="s">
        <v>2912</v>
      </c>
      <c r="C774" s="106">
        <v>4214</v>
      </c>
      <c r="D774" s="106" t="s">
        <v>368</v>
      </c>
      <c r="E774" s="184">
        <v>0.78080000000000005</v>
      </c>
      <c r="F774" s="4" t="str">
        <f t="shared" si="12"/>
        <v>Yes</v>
      </c>
      <c r="G774" s="63"/>
      <c r="H774" s="63"/>
      <c r="I774" s="63"/>
    </row>
    <row r="775" spans="1:9">
      <c r="A775" s="112" t="s">
        <v>2489</v>
      </c>
      <c r="B775" s="112" t="s">
        <v>2913</v>
      </c>
      <c r="C775" s="106">
        <v>2948</v>
      </c>
      <c r="D775" s="106" t="s">
        <v>1717</v>
      </c>
      <c r="E775" s="184">
        <v>0.39250000000000002</v>
      </c>
      <c r="F775" s="4" t="str">
        <f t="shared" si="12"/>
        <v>No</v>
      </c>
      <c r="G775" s="63"/>
      <c r="H775" s="63"/>
      <c r="I775" s="63"/>
    </row>
    <row r="776" spans="1:9">
      <c r="A776" s="112" t="s">
        <v>2605</v>
      </c>
      <c r="B776" s="112" t="s">
        <v>3233</v>
      </c>
      <c r="C776" s="106">
        <v>5470</v>
      </c>
      <c r="D776" s="106" t="s">
        <v>3234</v>
      </c>
      <c r="E776" s="184">
        <v>0.46189999999999998</v>
      </c>
      <c r="F776" s="4" t="str">
        <f t="shared" si="12"/>
        <v>No</v>
      </c>
      <c r="G776" s="63"/>
      <c r="H776" s="63"/>
      <c r="I776" s="63"/>
    </row>
    <row r="777" spans="1:9">
      <c r="A777" s="112" t="s">
        <v>2373</v>
      </c>
      <c r="B777" s="112" t="s">
        <v>2914</v>
      </c>
      <c r="C777" s="106">
        <v>3746</v>
      </c>
      <c r="D777" s="106" t="s">
        <v>860</v>
      </c>
      <c r="E777" s="184">
        <v>0.1386</v>
      </c>
      <c r="F777" s="4" t="str">
        <f t="shared" si="12"/>
        <v>No</v>
      </c>
      <c r="G777" s="63"/>
      <c r="H777" s="63"/>
      <c r="I777" s="63"/>
    </row>
    <row r="778" spans="1:9">
      <c r="A778" s="112" t="s">
        <v>2373</v>
      </c>
      <c r="B778" s="112" t="s">
        <v>2914</v>
      </c>
      <c r="C778" s="106">
        <v>4460</v>
      </c>
      <c r="D778" s="106" t="s">
        <v>866</v>
      </c>
      <c r="E778" s="184">
        <v>5.4600000000000003E-2</v>
      </c>
      <c r="F778" s="4" t="str">
        <f t="shared" si="12"/>
        <v>No</v>
      </c>
      <c r="G778" s="63"/>
      <c r="H778" s="63"/>
      <c r="I778" s="63"/>
    </row>
    <row r="779" spans="1:9">
      <c r="A779" s="112" t="s">
        <v>2373</v>
      </c>
      <c r="B779" s="112" t="s">
        <v>2914</v>
      </c>
      <c r="C779" s="106">
        <v>3440</v>
      </c>
      <c r="D779" s="106" t="s">
        <v>856</v>
      </c>
      <c r="E779" s="184">
        <v>0.1113</v>
      </c>
      <c r="F779" s="4" t="str">
        <f t="shared" si="12"/>
        <v>No</v>
      </c>
      <c r="G779" s="63"/>
      <c r="H779" s="63"/>
      <c r="I779" s="63"/>
    </row>
    <row r="780" spans="1:9">
      <c r="A780" s="112" t="s">
        <v>2373</v>
      </c>
      <c r="B780" s="112" t="s">
        <v>2914</v>
      </c>
      <c r="C780" s="106">
        <v>4565</v>
      </c>
      <c r="D780" s="106" t="s">
        <v>868</v>
      </c>
      <c r="E780" s="184">
        <v>8.3000000000000001E-3</v>
      </c>
      <c r="F780" s="4" t="str">
        <f t="shared" si="12"/>
        <v>No</v>
      </c>
      <c r="G780" s="63"/>
      <c r="H780" s="63"/>
      <c r="I780" s="63"/>
    </row>
    <row r="781" spans="1:9">
      <c r="A781" s="112" t="s">
        <v>2373</v>
      </c>
      <c r="B781" s="112" t="s">
        <v>2914</v>
      </c>
      <c r="C781" s="106">
        <v>4300</v>
      </c>
      <c r="D781" s="106" t="s">
        <v>863</v>
      </c>
      <c r="E781" s="184">
        <v>7.46E-2</v>
      </c>
      <c r="F781" s="4" t="str">
        <f t="shared" si="12"/>
        <v>No</v>
      </c>
      <c r="G781" s="63"/>
      <c r="H781" s="63"/>
      <c r="I781" s="63"/>
    </row>
    <row r="782" spans="1:9">
      <c r="A782" s="112" t="s">
        <v>2373</v>
      </c>
      <c r="B782" s="112" t="s">
        <v>2914</v>
      </c>
      <c r="C782" s="106">
        <v>2738</v>
      </c>
      <c r="D782" s="106" t="s">
        <v>851</v>
      </c>
      <c r="E782" s="184">
        <v>0.2011</v>
      </c>
      <c r="F782" s="4" t="str">
        <f t="shared" si="12"/>
        <v>No</v>
      </c>
      <c r="G782" s="63"/>
      <c r="H782" s="63"/>
      <c r="I782" s="63"/>
    </row>
    <row r="783" spans="1:9">
      <c r="A783" s="112" t="s">
        <v>2373</v>
      </c>
      <c r="B783" s="112" t="s">
        <v>2914</v>
      </c>
      <c r="C783" s="106">
        <v>4375</v>
      </c>
      <c r="D783" s="106" t="s">
        <v>864</v>
      </c>
      <c r="E783" s="184">
        <v>2.8400000000000002E-2</v>
      </c>
      <c r="F783" s="4" t="str">
        <f t="shared" si="12"/>
        <v>No</v>
      </c>
      <c r="G783" s="63"/>
      <c r="H783" s="63"/>
      <c r="I783" s="63"/>
    </row>
    <row r="784" spans="1:9">
      <c r="A784" s="112" t="s">
        <v>2373</v>
      </c>
      <c r="B784" s="112" t="s">
        <v>2914</v>
      </c>
      <c r="C784" s="106">
        <v>5201</v>
      </c>
      <c r="D784" s="106" t="s">
        <v>872</v>
      </c>
      <c r="E784" s="184">
        <v>1.3599999999999999E-2</v>
      </c>
      <c r="F784" s="4" t="str">
        <f t="shared" si="12"/>
        <v>No</v>
      </c>
      <c r="G784" s="63"/>
      <c r="H784" s="63"/>
      <c r="I784" s="63"/>
    </row>
    <row r="785" spans="1:9">
      <c r="A785" s="112" t="s">
        <v>2373</v>
      </c>
      <c r="B785" s="112" t="s">
        <v>2914</v>
      </c>
      <c r="C785" s="106">
        <v>4376</v>
      </c>
      <c r="D785" s="106" t="s">
        <v>865</v>
      </c>
      <c r="E785" s="184">
        <v>1.7600000000000001E-2</v>
      </c>
      <c r="F785" s="4" t="str">
        <f t="shared" si="12"/>
        <v>No</v>
      </c>
      <c r="G785" s="63"/>
      <c r="H785" s="63"/>
      <c r="I785" s="63"/>
    </row>
    <row r="786" spans="1:9">
      <c r="A786" s="112" t="s">
        <v>2373</v>
      </c>
      <c r="B786" s="112" t="s">
        <v>2914</v>
      </c>
      <c r="C786" s="106">
        <v>4493</v>
      </c>
      <c r="D786" s="106" t="s">
        <v>253</v>
      </c>
      <c r="E786" s="184">
        <v>5.8900000000000001E-2</v>
      </c>
      <c r="F786" s="4" t="str">
        <f t="shared" si="12"/>
        <v>No</v>
      </c>
      <c r="G786" s="63"/>
      <c r="H786" s="63"/>
      <c r="I786" s="63"/>
    </row>
    <row r="787" spans="1:9">
      <c r="A787" s="112" t="s">
        <v>2373</v>
      </c>
      <c r="B787" s="112" t="s">
        <v>2914</v>
      </c>
      <c r="C787" s="106">
        <v>5437</v>
      </c>
      <c r="D787" s="106" t="s">
        <v>873</v>
      </c>
      <c r="E787" s="184">
        <v>7.2599999999999998E-2</v>
      </c>
      <c r="F787" s="4" t="str">
        <f t="shared" si="12"/>
        <v>No</v>
      </c>
      <c r="G787" s="63"/>
      <c r="H787" s="63"/>
      <c r="I787" s="63"/>
    </row>
    <row r="788" spans="1:9">
      <c r="A788" s="112" t="s">
        <v>2373</v>
      </c>
      <c r="B788" s="112" t="s">
        <v>2914</v>
      </c>
      <c r="C788" s="106">
        <v>5056</v>
      </c>
      <c r="D788" s="106" t="s">
        <v>870</v>
      </c>
      <c r="E788" s="184">
        <v>5.6800000000000003E-2</v>
      </c>
      <c r="F788" s="4" t="str">
        <f t="shared" si="12"/>
        <v>No</v>
      </c>
      <c r="G788" s="63"/>
      <c r="H788" s="63"/>
      <c r="I788" s="63"/>
    </row>
    <row r="789" spans="1:9">
      <c r="A789" s="112" t="s">
        <v>2373</v>
      </c>
      <c r="B789" s="112" t="s">
        <v>2914</v>
      </c>
      <c r="C789" s="106">
        <v>3385</v>
      </c>
      <c r="D789" s="106" t="s">
        <v>854</v>
      </c>
      <c r="E789" s="184">
        <v>8.5099999999999995E-2</v>
      </c>
      <c r="F789" s="4" t="str">
        <f t="shared" si="12"/>
        <v>No</v>
      </c>
      <c r="G789" s="63"/>
      <c r="H789" s="63"/>
      <c r="I789" s="63"/>
    </row>
    <row r="790" spans="1:9">
      <c r="A790" s="112" t="s">
        <v>2373</v>
      </c>
      <c r="B790" s="112" t="s">
        <v>2914</v>
      </c>
      <c r="C790" s="106">
        <v>3038</v>
      </c>
      <c r="D790" s="106" t="s">
        <v>852</v>
      </c>
      <c r="E790" s="184">
        <v>0.1472</v>
      </c>
      <c r="F790" s="4" t="str">
        <f t="shared" si="12"/>
        <v>No</v>
      </c>
      <c r="G790" s="63"/>
      <c r="H790" s="63"/>
      <c r="I790" s="63"/>
    </row>
    <row r="791" spans="1:9">
      <c r="A791" s="112" t="s">
        <v>2373</v>
      </c>
      <c r="B791" s="112" t="s">
        <v>2914</v>
      </c>
      <c r="C791" s="106">
        <v>1624</v>
      </c>
      <c r="D791" s="106" t="s">
        <v>850</v>
      </c>
      <c r="E791" s="184">
        <v>0.2828</v>
      </c>
      <c r="F791" s="4" t="str">
        <f t="shared" si="12"/>
        <v>No</v>
      </c>
      <c r="G791" s="63"/>
      <c r="H791" s="63"/>
      <c r="I791" s="63"/>
    </row>
    <row r="792" spans="1:9">
      <c r="A792" s="112" t="s">
        <v>2373</v>
      </c>
      <c r="B792" s="112" t="s">
        <v>2914</v>
      </c>
      <c r="C792" s="106">
        <v>3673</v>
      </c>
      <c r="D792" s="106" t="s">
        <v>859</v>
      </c>
      <c r="E792" s="184">
        <v>0.21299999999999999</v>
      </c>
      <c r="F792" s="4" t="str">
        <f t="shared" si="12"/>
        <v>No</v>
      </c>
      <c r="G792" s="63"/>
      <c r="H792" s="63"/>
      <c r="I792" s="63"/>
    </row>
    <row r="793" spans="1:9">
      <c r="A793" s="112" t="s">
        <v>2373</v>
      </c>
      <c r="B793" s="112" t="s">
        <v>2914</v>
      </c>
      <c r="C793" s="106">
        <v>3962</v>
      </c>
      <c r="D793" s="106" t="s">
        <v>862</v>
      </c>
      <c r="E793" s="184">
        <v>0.1137</v>
      </c>
      <c r="F793" s="4" t="str">
        <f t="shared" si="12"/>
        <v>No</v>
      </c>
      <c r="G793" s="63"/>
      <c r="H793" s="63"/>
      <c r="I793" s="63"/>
    </row>
    <row r="794" spans="1:9">
      <c r="A794" s="112" t="s">
        <v>2373</v>
      </c>
      <c r="B794" s="112" t="s">
        <v>2914</v>
      </c>
      <c r="C794" s="106">
        <v>3637</v>
      </c>
      <c r="D794" s="106" t="s">
        <v>858</v>
      </c>
      <c r="E794" s="184">
        <v>0.10440000000000001</v>
      </c>
      <c r="F794" s="4" t="str">
        <f t="shared" si="12"/>
        <v>No</v>
      </c>
      <c r="G794" s="63"/>
      <c r="H794" s="63"/>
      <c r="I794" s="63"/>
    </row>
    <row r="795" spans="1:9">
      <c r="A795" s="112" t="s">
        <v>2373</v>
      </c>
      <c r="B795" s="112" t="s">
        <v>2914</v>
      </c>
      <c r="C795" s="106">
        <v>3636</v>
      </c>
      <c r="D795" s="106" t="s">
        <v>857</v>
      </c>
      <c r="E795" s="184">
        <v>0.1162</v>
      </c>
      <c r="F795" s="4" t="str">
        <f t="shared" si="12"/>
        <v>No</v>
      </c>
      <c r="G795" s="63"/>
      <c r="H795" s="63"/>
      <c r="I795" s="63"/>
    </row>
    <row r="796" spans="1:9">
      <c r="A796" s="112" t="s">
        <v>2373</v>
      </c>
      <c r="B796" s="112" t="s">
        <v>2914</v>
      </c>
      <c r="C796" s="106">
        <v>4592</v>
      </c>
      <c r="D796" s="106" t="s">
        <v>869</v>
      </c>
      <c r="E796" s="184">
        <v>7.5300000000000006E-2</v>
      </c>
      <c r="F796" s="4" t="str">
        <f t="shared" si="12"/>
        <v>No</v>
      </c>
      <c r="G796" s="63"/>
      <c r="H796" s="63"/>
      <c r="I796" s="63"/>
    </row>
    <row r="797" spans="1:9">
      <c r="A797" s="112" t="s">
        <v>2373</v>
      </c>
      <c r="B797" s="112" t="s">
        <v>2914</v>
      </c>
      <c r="C797" s="106">
        <v>5200</v>
      </c>
      <c r="D797" s="106" t="s">
        <v>871</v>
      </c>
      <c r="E797" s="184">
        <v>5.8700000000000002E-2</v>
      </c>
      <c r="F797" s="4" t="str">
        <f t="shared" si="12"/>
        <v>No</v>
      </c>
      <c r="G797" s="63"/>
      <c r="H797" s="63"/>
      <c r="I797" s="63"/>
    </row>
    <row r="798" spans="1:9">
      <c r="A798" s="112" t="s">
        <v>2373</v>
      </c>
      <c r="B798" s="112" t="s">
        <v>2914</v>
      </c>
      <c r="C798" s="106">
        <v>3879</v>
      </c>
      <c r="D798" s="106" t="s">
        <v>861</v>
      </c>
      <c r="E798" s="184">
        <v>3.5299999999999998E-2</v>
      </c>
      <c r="F798" s="4" t="str">
        <f t="shared" si="12"/>
        <v>No</v>
      </c>
      <c r="G798" s="63"/>
      <c r="H798" s="63"/>
      <c r="I798" s="63"/>
    </row>
    <row r="799" spans="1:9">
      <c r="A799" s="112" t="s">
        <v>2373</v>
      </c>
      <c r="B799" s="112" t="s">
        <v>2914</v>
      </c>
      <c r="C799" s="106">
        <v>4495</v>
      </c>
      <c r="D799" s="106" t="s">
        <v>867</v>
      </c>
      <c r="E799" s="184">
        <v>3.9100000000000003E-2</v>
      </c>
      <c r="F799" s="4" t="str">
        <f t="shared" si="12"/>
        <v>No</v>
      </c>
      <c r="G799" s="63"/>
      <c r="H799" s="63"/>
      <c r="I799" s="63"/>
    </row>
    <row r="800" spans="1:9">
      <c r="A800" s="112" t="s">
        <v>2373</v>
      </c>
      <c r="B800" s="112" t="s">
        <v>2914</v>
      </c>
      <c r="C800" s="106">
        <v>3386</v>
      </c>
      <c r="D800" s="106" t="s">
        <v>855</v>
      </c>
      <c r="E800" s="184">
        <v>4.8899999999999999E-2</v>
      </c>
      <c r="F800" s="4" t="str">
        <f t="shared" si="12"/>
        <v>No</v>
      </c>
      <c r="G800" s="63"/>
      <c r="H800" s="63"/>
      <c r="I800" s="63"/>
    </row>
    <row r="801" spans="1:9">
      <c r="A801" s="112" t="s">
        <v>2373</v>
      </c>
      <c r="B801" s="112" t="s">
        <v>2914</v>
      </c>
      <c r="C801" s="106">
        <v>3228</v>
      </c>
      <c r="D801" s="106" t="s">
        <v>853</v>
      </c>
      <c r="E801" s="184">
        <v>8.6199999999999999E-2</v>
      </c>
      <c r="F801" s="4" t="str">
        <f t="shared" si="12"/>
        <v>No</v>
      </c>
      <c r="G801" s="63"/>
      <c r="H801" s="63"/>
      <c r="I801" s="63"/>
    </row>
    <row r="802" spans="1:9">
      <c r="A802" s="112" t="s">
        <v>2326</v>
      </c>
      <c r="B802" s="112" t="s">
        <v>2915</v>
      </c>
      <c r="C802" s="106">
        <v>3214</v>
      </c>
      <c r="D802" s="106" t="s">
        <v>407</v>
      </c>
      <c r="E802" s="187">
        <v>0.47870000000000001</v>
      </c>
      <c r="F802" s="4" t="s">
        <v>2777</v>
      </c>
      <c r="G802" s="189" t="s">
        <v>3379</v>
      </c>
      <c r="H802" s="63"/>
      <c r="I802" s="63"/>
    </row>
    <row r="803" spans="1:9">
      <c r="A803" s="112" t="s">
        <v>2309</v>
      </c>
      <c r="B803" s="112" t="s">
        <v>2916</v>
      </c>
      <c r="C803" s="106">
        <v>2915</v>
      </c>
      <c r="D803" s="106" t="s">
        <v>319</v>
      </c>
      <c r="E803" s="184">
        <v>0.33379999999999999</v>
      </c>
      <c r="F803" s="4" t="str">
        <f t="shared" ref="F803:F866" si="13">IF(E803&gt;=0.5,"Yes","No")</f>
        <v>No</v>
      </c>
      <c r="G803" s="63"/>
      <c r="H803" s="63"/>
      <c r="I803" s="63"/>
    </row>
    <row r="804" spans="1:9">
      <c r="A804" s="112" t="s">
        <v>2309</v>
      </c>
      <c r="B804" s="112" t="s">
        <v>2916</v>
      </c>
      <c r="C804" s="106">
        <v>5545</v>
      </c>
      <c r="D804" s="106" t="s">
        <v>3138</v>
      </c>
      <c r="E804" s="184">
        <v>0.29730000000000001</v>
      </c>
      <c r="F804" s="4" t="str">
        <f t="shared" si="13"/>
        <v>No</v>
      </c>
      <c r="G804" s="63"/>
      <c r="H804" s="63"/>
      <c r="I804" s="63"/>
    </row>
    <row r="805" spans="1:9">
      <c r="A805" s="112" t="s">
        <v>2309</v>
      </c>
      <c r="B805" s="112" t="s">
        <v>2916</v>
      </c>
      <c r="C805" s="106">
        <v>2561</v>
      </c>
      <c r="D805" s="106" t="s">
        <v>2917</v>
      </c>
      <c r="E805" s="184">
        <v>0.3266</v>
      </c>
      <c r="F805" s="4" t="str">
        <f t="shared" si="13"/>
        <v>No</v>
      </c>
      <c r="G805" s="63"/>
      <c r="H805" s="63"/>
      <c r="I805" s="63"/>
    </row>
    <row r="806" spans="1:9">
      <c r="A806" s="112" t="s">
        <v>2318</v>
      </c>
      <c r="B806" s="112" t="s">
        <v>2918</v>
      </c>
      <c r="C806" s="106">
        <v>2602</v>
      </c>
      <c r="D806" s="106" t="s">
        <v>362</v>
      </c>
      <c r="E806" s="184">
        <v>0.68410000000000004</v>
      </c>
      <c r="F806" s="4" t="str">
        <f t="shared" si="13"/>
        <v>Yes</v>
      </c>
      <c r="G806" s="63"/>
      <c r="H806" s="63"/>
      <c r="I806" s="63"/>
    </row>
    <row r="807" spans="1:9">
      <c r="A807" s="112" t="s">
        <v>2311</v>
      </c>
      <c r="B807" s="112" t="s">
        <v>2919</v>
      </c>
      <c r="C807" s="106">
        <v>3323</v>
      </c>
      <c r="D807" s="106" t="s">
        <v>336</v>
      </c>
      <c r="E807" s="184">
        <v>0.8135</v>
      </c>
      <c r="F807" s="4" t="str">
        <f t="shared" si="13"/>
        <v>Yes</v>
      </c>
      <c r="G807" s="63"/>
      <c r="H807" s="63"/>
      <c r="I807" s="63"/>
    </row>
    <row r="808" spans="1:9">
      <c r="A808" s="112" t="s">
        <v>2311</v>
      </c>
      <c r="B808" s="112" t="s">
        <v>2919</v>
      </c>
      <c r="C808" s="106">
        <v>3578</v>
      </c>
      <c r="D808" s="106" t="s">
        <v>337</v>
      </c>
      <c r="E808" s="184">
        <v>0.55779999999999996</v>
      </c>
      <c r="F808" s="4" t="str">
        <f t="shared" si="13"/>
        <v>Yes</v>
      </c>
      <c r="G808" s="63"/>
      <c r="H808" s="63"/>
      <c r="I808" s="63"/>
    </row>
    <row r="809" spans="1:9">
      <c r="A809" s="112" t="s">
        <v>2311</v>
      </c>
      <c r="B809" s="112" t="s">
        <v>2919</v>
      </c>
      <c r="C809" s="106">
        <v>3082</v>
      </c>
      <c r="D809" s="106" t="s">
        <v>334</v>
      </c>
      <c r="E809" s="184">
        <v>0.52349999999999997</v>
      </c>
      <c r="F809" s="4" t="str">
        <f t="shared" si="13"/>
        <v>Yes</v>
      </c>
      <c r="G809" s="63"/>
      <c r="H809" s="63"/>
      <c r="I809" s="63"/>
    </row>
    <row r="810" spans="1:9">
      <c r="A810" s="112" t="s">
        <v>2311</v>
      </c>
      <c r="B810" s="112" t="s">
        <v>2919</v>
      </c>
      <c r="C810" s="106">
        <v>2913</v>
      </c>
      <c r="D810" s="106" t="s">
        <v>332</v>
      </c>
      <c r="E810" s="184">
        <v>0.38030000000000003</v>
      </c>
      <c r="F810" s="4" t="str">
        <f t="shared" si="13"/>
        <v>No</v>
      </c>
      <c r="G810" s="63"/>
      <c r="H810" s="63"/>
      <c r="I810" s="63"/>
    </row>
    <row r="811" spans="1:9">
      <c r="A811" s="112" t="s">
        <v>2311</v>
      </c>
      <c r="B811" s="112" t="s">
        <v>2919</v>
      </c>
      <c r="C811" s="106">
        <v>2691</v>
      </c>
      <c r="D811" s="106" t="s">
        <v>331</v>
      </c>
      <c r="E811" s="184">
        <v>0.74429999999999996</v>
      </c>
      <c r="F811" s="4" t="str">
        <f t="shared" si="13"/>
        <v>Yes</v>
      </c>
      <c r="G811" s="63"/>
      <c r="H811" s="63"/>
      <c r="I811" s="63"/>
    </row>
    <row r="812" spans="1:9">
      <c r="A812" s="112" t="s">
        <v>2311</v>
      </c>
      <c r="B812" s="112" t="s">
        <v>2919</v>
      </c>
      <c r="C812" s="106">
        <v>3322</v>
      </c>
      <c r="D812" s="106" t="s">
        <v>335</v>
      </c>
      <c r="E812" s="184">
        <v>0.59499999999999997</v>
      </c>
      <c r="F812" s="4" t="str">
        <f t="shared" si="13"/>
        <v>Yes</v>
      </c>
      <c r="G812" s="63"/>
      <c r="H812" s="63"/>
      <c r="I812" s="63"/>
    </row>
    <row r="813" spans="1:9">
      <c r="A813" s="112" t="s">
        <v>2311</v>
      </c>
      <c r="B813" s="112" t="s">
        <v>2919</v>
      </c>
      <c r="C813" s="106">
        <v>2916</v>
      </c>
      <c r="D813" s="106" t="s">
        <v>333</v>
      </c>
      <c r="E813" s="184">
        <v>0.64729999999999999</v>
      </c>
      <c r="F813" s="4" t="str">
        <f t="shared" si="13"/>
        <v>Yes</v>
      </c>
      <c r="G813" s="63"/>
      <c r="H813" s="63"/>
      <c r="I813" s="63"/>
    </row>
    <row r="814" spans="1:9">
      <c r="A814" s="112" t="s">
        <v>2311</v>
      </c>
      <c r="B814" s="112" t="s">
        <v>2919</v>
      </c>
      <c r="C814" s="106">
        <v>5547</v>
      </c>
      <c r="D814" s="106" t="s">
        <v>3139</v>
      </c>
      <c r="E814" s="184">
        <v>0.745</v>
      </c>
      <c r="F814" s="4" t="str">
        <f t="shared" si="13"/>
        <v>Yes</v>
      </c>
      <c r="G814" s="63"/>
      <c r="H814" s="63"/>
      <c r="I814" s="63"/>
    </row>
    <row r="815" spans="1:9">
      <c r="A815" s="112" t="s">
        <v>2311</v>
      </c>
      <c r="B815" s="112" t="s">
        <v>2919</v>
      </c>
      <c r="C815" s="106">
        <v>2266</v>
      </c>
      <c r="D815" s="106" t="s">
        <v>328</v>
      </c>
      <c r="E815" s="184">
        <v>0.52600000000000002</v>
      </c>
      <c r="F815" s="4" t="str">
        <f t="shared" si="13"/>
        <v>Yes</v>
      </c>
      <c r="G815" s="63"/>
      <c r="H815" s="63"/>
      <c r="I815" s="63"/>
    </row>
    <row r="816" spans="1:9">
      <c r="A816" s="112" t="s">
        <v>2311</v>
      </c>
      <c r="B816" s="112" t="s">
        <v>2919</v>
      </c>
      <c r="C816" s="106">
        <v>5194</v>
      </c>
      <c r="D816" s="106" t="s">
        <v>338</v>
      </c>
      <c r="E816" s="184">
        <v>0.54849999999999999</v>
      </c>
      <c r="F816" s="4" t="str">
        <f t="shared" si="13"/>
        <v>Yes</v>
      </c>
      <c r="G816" s="63"/>
      <c r="H816" s="63"/>
      <c r="I816" s="63"/>
    </row>
    <row r="817" spans="1:9">
      <c r="A817" s="112" t="s">
        <v>2311</v>
      </c>
      <c r="B817" s="112" t="s">
        <v>2919</v>
      </c>
      <c r="C817" s="106">
        <v>1934</v>
      </c>
      <c r="D817" s="106" t="s">
        <v>327</v>
      </c>
      <c r="E817" s="184">
        <v>0.69369999999999998</v>
      </c>
      <c r="F817" s="4" t="str">
        <f t="shared" si="13"/>
        <v>Yes</v>
      </c>
      <c r="G817" s="63"/>
      <c r="H817" s="63"/>
      <c r="I817" s="63"/>
    </row>
    <row r="818" spans="1:9">
      <c r="A818" s="112" t="s">
        <v>2311</v>
      </c>
      <c r="B818" s="112" t="s">
        <v>2919</v>
      </c>
      <c r="C818" s="106">
        <v>2596</v>
      </c>
      <c r="D818" s="106" t="s">
        <v>329</v>
      </c>
      <c r="E818" s="184">
        <v>0.29830000000000001</v>
      </c>
      <c r="F818" s="4" t="str">
        <f t="shared" si="13"/>
        <v>No</v>
      </c>
      <c r="G818" s="63"/>
      <c r="H818" s="63"/>
      <c r="I818" s="63"/>
    </row>
    <row r="819" spans="1:9">
      <c r="A819" s="112" t="s">
        <v>2311</v>
      </c>
      <c r="B819" s="112" t="s">
        <v>2919</v>
      </c>
      <c r="C819" s="106">
        <v>2624</v>
      </c>
      <c r="D819" s="106" t="s">
        <v>330</v>
      </c>
      <c r="E819" s="184">
        <v>0.82310000000000005</v>
      </c>
      <c r="F819" s="4" t="str">
        <f t="shared" si="13"/>
        <v>Yes</v>
      </c>
      <c r="G819" s="63"/>
      <c r="H819" s="63"/>
      <c r="I819" s="63"/>
    </row>
    <row r="820" spans="1:9">
      <c r="A820" s="112" t="s">
        <v>2275</v>
      </c>
      <c r="B820" s="112" t="s">
        <v>2920</v>
      </c>
      <c r="C820" s="106">
        <v>4418</v>
      </c>
      <c r="D820" s="106" t="s">
        <v>52</v>
      </c>
      <c r="E820" s="184">
        <v>0.9073</v>
      </c>
      <c r="F820" s="4" t="str">
        <f t="shared" si="13"/>
        <v>Yes</v>
      </c>
      <c r="G820" s="63"/>
      <c r="H820" s="63"/>
      <c r="I820" s="63"/>
    </row>
    <row r="821" spans="1:9">
      <c r="A821" s="112" t="s">
        <v>2275</v>
      </c>
      <c r="B821" s="112" t="s">
        <v>2920</v>
      </c>
      <c r="C821" s="106">
        <v>5520</v>
      </c>
      <c r="D821" s="106" t="s">
        <v>3129</v>
      </c>
      <c r="E821" s="184">
        <v>0.23139999999999999</v>
      </c>
      <c r="F821" s="4" t="str">
        <f t="shared" si="13"/>
        <v>No</v>
      </c>
      <c r="G821" s="63"/>
      <c r="H821" s="63"/>
      <c r="I821" s="63"/>
    </row>
    <row r="822" spans="1:9">
      <c r="A822" s="112" t="s">
        <v>2275</v>
      </c>
      <c r="B822" s="112" t="s">
        <v>2920</v>
      </c>
      <c r="C822" s="106">
        <v>4072</v>
      </c>
      <c r="D822" s="106" t="s">
        <v>47</v>
      </c>
      <c r="E822" s="184">
        <v>0.67069999999999996</v>
      </c>
      <c r="F822" s="4" t="str">
        <f t="shared" si="13"/>
        <v>Yes</v>
      </c>
      <c r="G822" s="63"/>
      <c r="H822" s="63"/>
      <c r="I822" s="63"/>
    </row>
    <row r="823" spans="1:9">
      <c r="A823" s="112" t="s">
        <v>2275</v>
      </c>
      <c r="B823" s="112" t="s">
        <v>2920</v>
      </c>
      <c r="C823" s="106">
        <v>4202</v>
      </c>
      <c r="D823" s="106" t="s">
        <v>51</v>
      </c>
      <c r="E823" s="184">
        <v>0.51900000000000002</v>
      </c>
      <c r="F823" s="4" t="str">
        <f t="shared" si="13"/>
        <v>Yes</v>
      </c>
      <c r="G823" s="63"/>
      <c r="H823" s="63"/>
      <c r="I823" s="63"/>
    </row>
    <row r="824" spans="1:9">
      <c r="A824" s="112" t="s">
        <v>2275</v>
      </c>
      <c r="B824" s="112" t="s">
        <v>2920</v>
      </c>
      <c r="C824" s="106">
        <v>5439</v>
      </c>
      <c r="D824" s="106" t="s">
        <v>59</v>
      </c>
      <c r="E824" s="184">
        <v>0.50570000000000004</v>
      </c>
      <c r="F824" s="4" t="str">
        <f t="shared" si="13"/>
        <v>Yes</v>
      </c>
      <c r="G824" s="63"/>
      <c r="H824" s="63"/>
      <c r="I824" s="63"/>
    </row>
    <row r="825" spans="1:9">
      <c r="A825" s="112" t="s">
        <v>2275</v>
      </c>
      <c r="B825" s="112" t="s">
        <v>2920</v>
      </c>
      <c r="C825" s="106">
        <v>5220</v>
      </c>
      <c r="D825" s="106" t="s">
        <v>57</v>
      </c>
      <c r="E825" s="184">
        <v>0.1608</v>
      </c>
      <c r="F825" s="4" t="str">
        <f t="shared" si="13"/>
        <v>No</v>
      </c>
      <c r="G825" s="63"/>
      <c r="H825" s="63"/>
      <c r="I825" s="63"/>
    </row>
    <row r="826" spans="1:9">
      <c r="A826" s="112" t="s">
        <v>2275</v>
      </c>
      <c r="B826" s="112" t="s">
        <v>2920</v>
      </c>
      <c r="C826" s="106">
        <v>4028</v>
      </c>
      <c r="D826" s="106" t="s">
        <v>46</v>
      </c>
      <c r="E826" s="184">
        <v>0.25690000000000002</v>
      </c>
      <c r="F826" s="4" t="str">
        <f t="shared" si="13"/>
        <v>No</v>
      </c>
      <c r="G826" s="63"/>
      <c r="H826" s="63"/>
      <c r="I826" s="63"/>
    </row>
    <row r="827" spans="1:9">
      <c r="A827" s="112" t="s">
        <v>2275</v>
      </c>
      <c r="B827" s="112" t="s">
        <v>2920</v>
      </c>
      <c r="C827" s="106">
        <v>2824</v>
      </c>
      <c r="D827" s="106" t="s">
        <v>36</v>
      </c>
      <c r="E827" s="184">
        <v>0.86799999999999999</v>
      </c>
      <c r="F827" s="4" t="str">
        <f t="shared" si="13"/>
        <v>Yes</v>
      </c>
      <c r="G827" s="63"/>
      <c r="H827" s="63"/>
      <c r="I827" s="63"/>
    </row>
    <row r="828" spans="1:9">
      <c r="A828" s="112" t="s">
        <v>2275</v>
      </c>
      <c r="B828" s="112" t="s">
        <v>2920</v>
      </c>
      <c r="C828" s="106">
        <v>3315</v>
      </c>
      <c r="D828" s="106" t="s">
        <v>42</v>
      </c>
      <c r="E828" s="184">
        <v>0.7974</v>
      </c>
      <c r="F828" s="4" t="str">
        <f t="shared" si="13"/>
        <v>Yes</v>
      </c>
      <c r="G828" s="63"/>
      <c r="H828" s="63"/>
      <c r="I828" s="63"/>
    </row>
    <row r="829" spans="1:9">
      <c r="A829" s="112" t="s">
        <v>2275</v>
      </c>
      <c r="B829" s="112" t="s">
        <v>2920</v>
      </c>
      <c r="C829" s="106">
        <v>5521</v>
      </c>
      <c r="D829" s="106" t="s">
        <v>3130</v>
      </c>
      <c r="E829" s="184">
        <v>0.65739999999999998</v>
      </c>
      <c r="F829" s="4" t="str">
        <f t="shared" si="13"/>
        <v>Yes</v>
      </c>
      <c r="G829" s="63"/>
      <c r="H829" s="63"/>
      <c r="I829" s="63"/>
    </row>
    <row r="830" spans="1:9">
      <c r="A830" s="112" t="s">
        <v>2275</v>
      </c>
      <c r="B830" s="112" t="s">
        <v>2920</v>
      </c>
      <c r="C830" s="106">
        <v>3077</v>
      </c>
      <c r="D830" s="106" t="s">
        <v>39</v>
      </c>
      <c r="E830" s="184">
        <v>0.77559999999999996</v>
      </c>
      <c r="F830" s="4" t="str">
        <f t="shared" si="13"/>
        <v>Yes</v>
      </c>
      <c r="G830" s="63"/>
      <c r="H830" s="63"/>
      <c r="I830" s="63"/>
    </row>
    <row r="831" spans="1:9">
      <c r="A831" s="112" t="s">
        <v>2275</v>
      </c>
      <c r="B831" s="112" t="s">
        <v>2920</v>
      </c>
      <c r="C831" s="106">
        <v>3267</v>
      </c>
      <c r="D831" s="106" t="s">
        <v>41</v>
      </c>
      <c r="E831" s="184">
        <v>0.80710000000000004</v>
      </c>
      <c r="F831" s="4" t="str">
        <f t="shared" si="13"/>
        <v>Yes</v>
      </c>
      <c r="G831" s="63"/>
      <c r="H831" s="63"/>
      <c r="I831" s="63"/>
    </row>
    <row r="832" spans="1:9">
      <c r="A832" s="112" t="s">
        <v>2275</v>
      </c>
      <c r="B832" s="112" t="s">
        <v>2920</v>
      </c>
      <c r="C832" s="106">
        <v>4429</v>
      </c>
      <c r="D832" s="106" t="s">
        <v>53</v>
      </c>
      <c r="E832" s="184">
        <v>0.56379999999999997</v>
      </c>
      <c r="F832" s="4" t="str">
        <f t="shared" si="13"/>
        <v>Yes</v>
      </c>
      <c r="G832" s="63"/>
      <c r="H832" s="63"/>
      <c r="I832" s="63"/>
    </row>
    <row r="833" spans="1:9">
      <c r="A833" s="112" t="s">
        <v>2275</v>
      </c>
      <c r="B833" s="112" t="s">
        <v>2920</v>
      </c>
      <c r="C833" s="106">
        <v>3731</v>
      </c>
      <c r="D833" s="106" t="s">
        <v>45</v>
      </c>
      <c r="E833" s="184">
        <v>0.39939999999999998</v>
      </c>
      <c r="F833" s="4" t="str">
        <f t="shared" si="13"/>
        <v>No</v>
      </c>
      <c r="G833" s="63"/>
      <c r="H833" s="63"/>
      <c r="I833" s="63"/>
    </row>
    <row r="834" spans="1:9">
      <c r="A834" s="177" t="s">
        <v>2275</v>
      </c>
      <c r="B834" s="178" t="s">
        <v>2920</v>
      </c>
      <c r="C834" s="178">
        <v>2000</v>
      </c>
      <c r="D834" s="63" t="s">
        <v>3235</v>
      </c>
      <c r="E834" s="114">
        <v>0</v>
      </c>
      <c r="F834" s="4" t="str">
        <f t="shared" si="13"/>
        <v>No</v>
      </c>
      <c r="G834" s="63"/>
      <c r="H834" s="63"/>
      <c r="I834" s="63"/>
    </row>
    <row r="835" spans="1:9">
      <c r="A835" s="112" t="s">
        <v>2275</v>
      </c>
      <c r="B835" s="112" t="s">
        <v>2920</v>
      </c>
      <c r="C835" s="106">
        <v>2826</v>
      </c>
      <c r="D835" s="106" t="s">
        <v>38</v>
      </c>
      <c r="E835" s="184">
        <v>0.6915</v>
      </c>
      <c r="F835" s="4" t="str">
        <f t="shared" si="13"/>
        <v>Yes</v>
      </c>
      <c r="G835" s="63"/>
      <c r="H835" s="63"/>
      <c r="I835" s="63"/>
    </row>
    <row r="836" spans="1:9">
      <c r="A836" s="112" t="s">
        <v>2275</v>
      </c>
      <c r="B836" s="112" t="s">
        <v>2920</v>
      </c>
      <c r="C836" s="106">
        <v>1884</v>
      </c>
      <c r="D836" s="106" t="s">
        <v>34</v>
      </c>
      <c r="E836" s="184">
        <v>0.68210000000000004</v>
      </c>
      <c r="F836" s="4" t="str">
        <f t="shared" si="13"/>
        <v>Yes</v>
      </c>
      <c r="G836" s="63"/>
      <c r="H836" s="63"/>
      <c r="I836" s="63"/>
    </row>
    <row r="837" spans="1:9">
      <c r="A837" s="112" t="s">
        <v>2275</v>
      </c>
      <c r="B837" s="112" t="s">
        <v>2920</v>
      </c>
      <c r="C837" s="106">
        <v>4181</v>
      </c>
      <c r="D837" s="106" t="s">
        <v>50</v>
      </c>
      <c r="E837" s="184">
        <v>0.5948</v>
      </c>
      <c r="F837" s="4" t="str">
        <f t="shared" si="13"/>
        <v>Yes</v>
      </c>
      <c r="G837" s="63"/>
      <c r="H837" s="63"/>
      <c r="I837" s="63"/>
    </row>
    <row r="838" spans="1:9">
      <c r="A838" s="112" t="s">
        <v>2275</v>
      </c>
      <c r="B838" s="112" t="s">
        <v>2920</v>
      </c>
      <c r="C838" s="106">
        <v>1941</v>
      </c>
      <c r="D838" s="106" t="s">
        <v>35</v>
      </c>
      <c r="E838" s="184">
        <v>0.23680000000000001</v>
      </c>
      <c r="F838" s="4" t="str">
        <f t="shared" si="13"/>
        <v>No</v>
      </c>
      <c r="G838" s="63"/>
      <c r="H838" s="63"/>
      <c r="I838" s="63"/>
    </row>
    <row r="839" spans="1:9">
      <c r="A839" s="112" t="s">
        <v>2275</v>
      </c>
      <c r="B839" s="112" t="s">
        <v>2920</v>
      </c>
      <c r="C839" s="106">
        <v>3472</v>
      </c>
      <c r="D839" s="106" t="s">
        <v>44</v>
      </c>
      <c r="E839" s="184">
        <v>0.89810000000000001</v>
      </c>
      <c r="F839" s="4" t="str">
        <f t="shared" si="13"/>
        <v>Yes</v>
      </c>
      <c r="G839" s="63"/>
      <c r="H839" s="63"/>
      <c r="I839" s="63"/>
    </row>
    <row r="840" spans="1:9">
      <c r="A840" s="112" t="s">
        <v>2275</v>
      </c>
      <c r="B840" s="112" t="s">
        <v>2920</v>
      </c>
      <c r="C840" s="106">
        <v>5106</v>
      </c>
      <c r="D840" s="106" t="s">
        <v>56</v>
      </c>
      <c r="E840" s="184">
        <v>0.72199999999999998</v>
      </c>
      <c r="F840" s="4" t="str">
        <f t="shared" si="13"/>
        <v>Yes</v>
      </c>
      <c r="G840" s="63"/>
      <c r="H840" s="63"/>
      <c r="I840" s="63"/>
    </row>
    <row r="841" spans="1:9">
      <c r="A841" s="112" t="s">
        <v>2275</v>
      </c>
      <c r="B841" s="112" t="s">
        <v>2920</v>
      </c>
      <c r="C841" s="106">
        <v>4446</v>
      </c>
      <c r="D841" s="106" t="s">
        <v>54</v>
      </c>
      <c r="E841" s="184">
        <v>0.31319999999999998</v>
      </c>
      <c r="F841" s="4" t="str">
        <f t="shared" si="13"/>
        <v>No</v>
      </c>
      <c r="G841" s="63"/>
      <c r="H841" s="63"/>
      <c r="I841" s="63"/>
    </row>
    <row r="842" spans="1:9">
      <c r="A842" s="112" t="s">
        <v>2275</v>
      </c>
      <c r="B842" s="112" t="s">
        <v>2920</v>
      </c>
      <c r="C842" s="106">
        <v>5438</v>
      </c>
      <c r="D842" s="106" t="s">
        <v>58</v>
      </c>
      <c r="E842" s="184">
        <v>0.36749999999999999</v>
      </c>
      <c r="F842" s="4" t="str">
        <f t="shared" si="13"/>
        <v>No</v>
      </c>
      <c r="G842" s="63"/>
      <c r="H842" s="63"/>
      <c r="I842" s="63"/>
    </row>
    <row r="843" spans="1:9">
      <c r="A843" s="112" t="s">
        <v>2275</v>
      </c>
      <c r="B843" s="112" t="s">
        <v>2920</v>
      </c>
      <c r="C843" s="106">
        <v>4073</v>
      </c>
      <c r="D843" s="106" t="s">
        <v>48</v>
      </c>
      <c r="E843" s="184">
        <v>0.61219999999999997</v>
      </c>
      <c r="F843" s="4" t="str">
        <f t="shared" si="13"/>
        <v>Yes</v>
      </c>
      <c r="G843" s="63"/>
      <c r="H843" s="63"/>
      <c r="I843" s="63"/>
    </row>
    <row r="844" spans="1:9">
      <c r="A844" s="112" t="s">
        <v>2275</v>
      </c>
      <c r="B844" s="112" t="s">
        <v>2920</v>
      </c>
      <c r="C844" s="106">
        <v>4484</v>
      </c>
      <c r="D844" s="106" t="s">
        <v>55</v>
      </c>
      <c r="E844" s="184">
        <v>0.51849999999999996</v>
      </c>
      <c r="F844" s="4" t="str">
        <f t="shared" si="13"/>
        <v>Yes</v>
      </c>
      <c r="G844" s="63"/>
      <c r="H844" s="63"/>
      <c r="I844" s="63"/>
    </row>
    <row r="845" spans="1:9">
      <c r="A845" s="112" t="s">
        <v>2275</v>
      </c>
      <c r="B845" s="112" t="s">
        <v>2920</v>
      </c>
      <c r="C845" s="106">
        <v>4136</v>
      </c>
      <c r="D845" s="106" t="s">
        <v>49</v>
      </c>
      <c r="E845" s="184">
        <v>0.50419999999999998</v>
      </c>
      <c r="F845" s="4" t="str">
        <f t="shared" si="13"/>
        <v>Yes</v>
      </c>
      <c r="G845" s="63"/>
      <c r="H845" s="63"/>
      <c r="I845" s="63"/>
    </row>
    <row r="846" spans="1:9">
      <c r="A846" s="112" t="s">
        <v>2275</v>
      </c>
      <c r="B846" s="112" t="s">
        <v>2920</v>
      </c>
      <c r="C846" s="106">
        <v>4118</v>
      </c>
      <c r="D846" s="106" t="s">
        <v>2921</v>
      </c>
      <c r="E846" s="114">
        <v>0.16220000000000001</v>
      </c>
      <c r="F846" s="4" t="str">
        <f t="shared" si="13"/>
        <v>No</v>
      </c>
      <c r="G846" s="63"/>
      <c r="H846" s="63"/>
      <c r="I846" s="63"/>
    </row>
    <row r="847" spans="1:9">
      <c r="A847" s="112" t="s">
        <v>2275</v>
      </c>
      <c r="B847" s="112" t="s">
        <v>2920</v>
      </c>
      <c r="C847" s="106">
        <v>3369</v>
      </c>
      <c r="D847" s="106" t="s">
        <v>43</v>
      </c>
      <c r="E847" s="184">
        <v>0.68969999999999998</v>
      </c>
      <c r="F847" s="4" t="str">
        <f t="shared" si="13"/>
        <v>Yes</v>
      </c>
      <c r="G847" s="63"/>
      <c r="H847" s="63"/>
      <c r="I847" s="63"/>
    </row>
    <row r="848" spans="1:9">
      <c r="A848" s="112" t="s">
        <v>2275</v>
      </c>
      <c r="B848" s="112" t="s">
        <v>2920</v>
      </c>
      <c r="C848" s="106">
        <v>3144</v>
      </c>
      <c r="D848" s="106" t="s">
        <v>40</v>
      </c>
      <c r="E848" s="184">
        <v>0.75700000000000001</v>
      </c>
      <c r="F848" s="4" t="str">
        <f t="shared" si="13"/>
        <v>Yes</v>
      </c>
      <c r="G848" s="63"/>
      <c r="H848" s="63"/>
      <c r="I848" s="63"/>
    </row>
    <row r="849" spans="1:9">
      <c r="A849" s="112" t="s">
        <v>2275</v>
      </c>
      <c r="B849" s="112" t="s">
        <v>2920</v>
      </c>
      <c r="C849" s="106">
        <v>2825</v>
      </c>
      <c r="D849" s="106" t="s">
        <v>37</v>
      </c>
      <c r="E849" s="184">
        <v>0.85199999999999998</v>
      </c>
      <c r="F849" s="4" t="str">
        <f t="shared" si="13"/>
        <v>Yes</v>
      </c>
      <c r="G849" s="63"/>
      <c r="H849" s="63"/>
      <c r="I849" s="63"/>
    </row>
    <row r="850" spans="1:9">
      <c r="A850" s="112" t="s">
        <v>2376</v>
      </c>
      <c r="B850" s="112" t="s">
        <v>2922</v>
      </c>
      <c r="C850" s="106">
        <v>4353</v>
      </c>
      <c r="D850" s="106" t="s">
        <v>967</v>
      </c>
      <c r="E850" s="184">
        <v>0.23619999999999999</v>
      </c>
      <c r="F850" s="4" t="str">
        <f t="shared" si="13"/>
        <v>No</v>
      </c>
      <c r="G850" s="63"/>
      <c r="H850" s="63"/>
      <c r="I850" s="63"/>
    </row>
    <row r="851" spans="1:9">
      <c r="A851" s="112" t="s">
        <v>2376</v>
      </c>
      <c r="B851" s="112" t="s">
        <v>2922</v>
      </c>
      <c r="C851" s="106">
        <v>4440</v>
      </c>
      <c r="D851" s="106" t="s">
        <v>971</v>
      </c>
      <c r="E851" s="184">
        <v>0.47839999999999999</v>
      </c>
      <c r="F851" s="4" t="str">
        <f t="shared" si="13"/>
        <v>No</v>
      </c>
      <c r="G851" s="63"/>
      <c r="H851" s="63"/>
      <c r="I851" s="63"/>
    </row>
    <row r="852" spans="1:9">
      <c r="A852" s="112" t="s">
        <v>2376</v>
      </c>
      <c r="B852" s="112" t="s">
        <v>2922</v>
      </c>
      <c r="C852" s="106">
        <v>3676</v>
      </c>
      <c r="D852" s="106" t="s">
        <v>954</v>
      </c>
      <c r="E852" s="184">
        <v>0.49580000000000002</v>
      </c>
      <c r="F852" s="4" t="str">
        <f t="shared" si="13"/>
        <v>No</v>
      </c>
      <c r="G852" s="63"/>
      <c r="H852" s="63"/>
      <c r="I852" s="63"/>
    </row>
    <row r="853" spans="1:9">
      <c r="A853" s="112" t="s">
        <v>2376</v>
      </c>
      <c r="B853" s="112" t="s">
        <v>2922</v>
      </c>
      <c r="C853" s="106">
        <v>3388</v>
      </c>
      <c r="D853" s="106" t="s">
        <v>948</v>
      </c>
      <c r="E853" s="184">
        <v>0.49340000000000001</v>
      </c>
      <c r="F853" s="4" t="str">
        <f t="shared" si="13"/>
        <v>No</v>
      </c>
      <c r="G853" s="63"/>
      <c r="H853" s="63"/>
      <c r="I853" s="63"/>
    </row>
    <row r="854" spans="1:9">
      <c r="A854" s="112" t="s">
        <v>2376</v>
      </c>
      <c r="B854" s="112" t="s">
        <v>2922</v>
      </c>
      <c r="C854" s="106">
        <v>4126</v>
      </c>
      <c r="D854" s="106" t="s">
        <v>960</v>
      </c>
      <c r="E854" s="184">
        <v>0.31019999999999998</v>
      </c>
      <c r="F854" s="4" t="str">
        <f t="shared" si="13"/>
        <v>No</v>
      </c>
      <c r="G854" s="63"/>
      <c r="H854" s="63"/>
      <c r="I854" s="63"/>
    </row>
    <row r="855" spans="1:9">
      <c r="A855" s="112" t="s">
        <v>2376</v>
      </c>
      <c r="B855" s="112" t="s">
        <v>2922</v>
      </c>
      <c r="C855" s="106">
        <v>2851</v>
      </c>
      <c r="D855" s="106" t="s">
        <v>945</v>
      </c>
      <c r="E855" s="184">
        <v>0.73089999999999999</v>
      </c>
      <c r="F855" s="4" t="str">
        <f t="shared" si="13"/>
        <v>Yes</v>
      </c>
      <c r="G855" s="63"/>
      <c r="H855" s="63"/>
      <c r="I855" s="63"/>
    </row>
    <row r="856" spans="1:9">
      <c r="A856" s="112" t="s">
        <v>2376</v>
      </c>
      <c r="B856" s="112" t="s">
        <v>2922</v>
      </c>
      <c r="C856" s="106">
        <v>4545</v>
      </c>
      <c r="D856" s="106" t="s">
        <v>978</v>
      </c>
      <c r="E856" s="184">
        <v>0.48480000000000001</v>
      </c>
      <c r="F856" s="4" t="str">
        <f t="shared" si="13"/>
        <v>No</v>
      </c>
      <c r="G856" s="63"/>
      <c r="H856" s="63"/>
      <c r="I856" s="63"/>
    </row>
    <row r="857" spans="1:9">
      <c r="A857" s="112" t="s">
        <v>2376</v>
      </c>
      <c r="B857" s="112" t="s">
        <v>2922</v>
      </c>
      <c r="C857" s="106">
        <v>3678</v>
      </c>
      <c r="D857" s="106" t="s">
        <v>956</v>
      </c>
      <c r="E857" s="184">
        <v>0.31390000000000001</v>
      </c>
      <c r="F857" s="4" t="str">
        <f t="shared" si="13"/>
        <v>No</v>
      </c>
      <c r="G857" s="63"/>
      <c r="H857" s="63"/>
      <c r="I857" s="63"/>
    </row>
    <row r="858" spans="1:9">
      <c r="A858" s="112" t="s">
        <v>2376</v>
      </c>
      <c r="B858" s="112" t="s">
        <v>2922</v>
      </c>
      <c r="C858" s="106">
        <v>4413</v>
      </c>
      <c r="D858" s="106" t="s">
        <v>969</v>
      </c>
      <c r="E858" s="184">
        <v>0.76900000000000002</v>
      </c>
      <c r="F858" s="4" t="str">
        <f t="shared" si="13"/>
        <v>Yes</v>
      </c>
      <c r="G858" s="63"/>
      <c r="H858" s="63"/>
      <c r="I858" s="63"/>
    </row>
    <row r="859" spans="1:9">
      <c r="A859" s="112" t="s">
        <v>2376</v>
      </c>
      <c r="B859" s="112" t="s">
        <v>2922</v>
      </c>
      <c r="C859" s="106">
        <v>4489</v>
      </c>
      <c r="D859" s="106" t="s">
        <v>975</v>
      </c>
      <c r="E859" s="184">
        <v>0.4894</v>
      </c>
      <c r="F859" s="4" t="str">
        <f t="shared" si="13"/>
        <v>No</v>
      </c>
      <c r="G859" s="63"/>
      <c r="H859" s="63"/>
      <c r="I859" s="63"/>
    </row>
    <row r="860" spans="1:9">
      <c r="A860" s="112" t="s">
        <v>2376</v>
      </c>
      <c r="B860" s="112" t="s">
        <v>2922</v>
      </c>
      <c r="C860" s="106">
        <v>3708</v>
      </c>
      <c r="D860" s="106" t="s">
        <v>958</v>
      </c>
      <c r="E860" s="184">
        <v>0.2366</v>
      </c>
      <c r="F860" s="4" t="str">
        <f t="shared" si="13"/>
        <v>No</v>
      </c>
      <c r="G860" s="63"/>
      <c r="H860" s="63"/>
      <c r="I860" s="63"/>
    </row>
    <row r="861" spans="1:9">
      <c r="A861" s="112" t="s">
        <v>2376</v>
      </c>
      <c r="B861" s="112" t="s">
        <v>2922</v>
      </c>
      <c r="C861" s="106">
        <v>4345</v>
      </c>
      <c r="D861" s="106" t="s">
        <v>966</v>
      </c>
      <c r="E861" s="184">
        <v>0.50590000000000002</v>
      </c>
      <c r="F861" s="4" t="str">
        <f t="shared" si="13"/>
        <v>Yes</v>
      </c>
      <c r="G861" s="63"/>
      <c r="H861" s="63"/>
      <c r="I861" s="63"/>
    </row>
    <row r="862" spans="1:9">
      <c r="A862" s="112" t="s">
        <v>2376</v>
      </c>
      <c r="B862" s="112" t="s">
        <v>2922</v>
      </c>
      <c r="C862" s="106">
        <v>5275</v>
      </c>
      <c r="D862" s="106" t="s">
        <v>982</v>
      </c>
      <c r="E862" s="184">
        <v>0.52710000000000001</v>
      </c>
      <c r="F862" s="4" t="str">
        <f t="shared" si="13"/>
        <v>Yes</v>
      </c>
      <c r="G862" s="63"/>
      <c r="H862" s="63"/>
      <c r="I862" s="63"/>
    </row>
    <row r="863" spans="1:9">
      <c r="A863" s="112" t="s">
        <v>2376</v>
      </c>
      <c r="B863" s="112" t="s">
        <v>2922</v>
      </c>
      <c r="C863" s="106">
        <v>4301</v>
      </c>
      <c r="D863" s="106" t="s">
        <v>965</v>
      </c>
      <c r="E863" s="184">
        <v>0.3987</v>
      </c>
      <c r="F863" s="4" t="str">
        <f t="shared" si="13"/>
        <v>No</v>
      </c>
      <c r="G863" s="63"/>
      <c r="H863" s="63"/>
      <c r="I863" s="63"/>
    </row>
    <row r="864" spans="1:9">
      <c r="A864" s="112" t="s">
        <v>2376</v>
      </c>
      <c r="B864" s="112" t="s">
        <v>2922</v>
      </c>
      <c r="C864" s="106">
        <v>4520</v>
      </c>
      <c r="D864" s="106" t="s">
        <v>977</v>
      </c>
      <c r="E864" s="184">
        <v>0.72819999999999996</v>
      </c>
      <c r="F864" s="4" t="str">
        <f t="shared" si="13"/>
        <v>Yes</v>
      </c>
      <c r="G864" s="63"/>
      <c r="H864" s="63"/>
      <c r="I864" s="63"/>
    </row>
    <row r="865" spans="1:9">
      <c r="A865" s="112" t="s">
        <v>2376</v>
      </c>
      <c r="B865" s="112" t="s">
        <v>2922</v>
      </c>
      <c r="C865" s="106">
        <v>3014</v>
      </c>
      <c r="D865" s="106" t="s">
        <v>946</v>
      </c>
      <c r="E865" s="184">
        <v>0.28220000000000001</v>
      </c>
      <c r="F865" s="4" t="str">
        <f t="shared" si="13"/>
        <v>No</v>
      </c>
      <c r="G865" s="63"/>
      <c r="H865" s="63"/>
      <c r="I865" s="63"/>
    </row>
    <row r="866" spans="1:9">
      <c r="A866" s="112" t="s">
        <v>2376</v>
      </c>
      <c r="B866" s="112" t="s">
        <v>2922</v>
      </c>
      <c r="C866" s="106">
        <v>5098</v>
      </c>
      <c r="D866" s="106" t="s">
        <v>981</v>
      </c>
      <c r="E866" s="184">
        <v>0.51910000000000001</v>
      </c>
      <c r="F866" s="4" t="str">
        <f t="shared" si="13"/>
        <v>Yes</v>
      </c>
      <c r="G866" s="63"/>
      <c r="H866" s="63"/>
      <c r="I866" s="63"/>
    </row>
    <row r="867" spans="1:9">
      <c r="A867" s="112" t="s">
        <v>2376</v>
      </c>
      <c r="B867" s="112" t="s">
        <v>2922</v>
      </c>
      <c r="C867" s="106">
        <v>4492</v>
      </c>
      <c r="D867" s="106" t="s">
        <v>976</v>
      </c>
      <c r="E867" s="184">
        <v>0.4093</v>
      </c>
      <c r="F867" s="4" t="str">
        <f t="shared" ref="F867:F930" si="14">IF(E867&gt;=0.5,"Yes","No")</f>
        <v>No</v>
      </c>
      <c r="G867" s="63"/>
      <c r="H867" s="63"/>
      <c r="I867" s="63"/>
    </row>
    <row r="868" spans="1:9">
      <c r="A868" s="112" t="s">
        <v>2376</v>
      </c>
      <c r="B868" s="112" t="s">
        <v>2922</v>
      </c>
      <c r="C868" s="106">
        <v>2797</v>
      </c>
      <c r="D868" s="106" t="s">
        <v>944</v>
      </c>
      <c r="E868" s="184">
        <v>0.69689999999999996</v>
      </c>
      <c r="F868" s="4" t="str">
        <f t="shared" si="14"/>
        <v>Yes</v>
      </c>
      <c r="G868" s="63"/>
      <c r="H868" s="63"/>
      <c r="I868" s="63"/>
    </row>
    <row r="869" spans="1:9">
      <c r="A869" s="112" t="s">
        <v>2376</v>
      </c>
      <c r="B869" s="112" t="s">
        <v>2922</v>
      </c>
      <c r="C869" s="106">
        <v>3640</v>
      </c>
      <c r="D869" s="106" t="s">
        <v>953</v>
      </c>
      <c r="E869" s="184">
        <v>0.32540000000000002</v>
      </c>
      <c r="F869" s="4" t="str">
        <f t="shared" si="14"/>
        <v>No</v>
      </c>
      <c r="G869" s="63"/>
      <c r="H869" s="63"/>
      <c r="I869" s="63"/>
    </row>
    <row r="870" spans="1:9">
      <c r="A870" s="112" t="s">
        <v>2376</v>
      </c>
      <c r="B870" s="112" t="s">
        <v>2922</v>
      </c>
      <c r="C870" s="106">
        <v>4128</v>
      </c>
      <c r="D870" s="106" t="s">
        <v>962</v>
      </c>
      <c r="E870" s="184">
        <v>0.39439999999999997</v>
      </c>
      <c r="F870" s="4" t="str">
        <f t="shared" si="14"/>
        <v>No</v>
      </c>
      <c r="G870" s="63"/>
      <c r="H870" s="63"/>
      <c r="I870" s="63"/>
    </row>
    <row r="871" spans="1:9">
      <c r="A871" s="112" t="s">
        <v>2376</v>
      </c>
      <c r="B871" s="112" t="s">
        <v>2922</v>
      </c>
      <c r="C871" s="106">
        <v>3550</v>
      </c>
      <c r="D871" s="106" t="s">
        <v>951</v>
      </c>
      <c r="E871" s="184">
        <v>0.28470000000000001</v>
      </c>
      <c r="F871" s="4" t="str">
        <f t="shared" si="14"/>
        <v>No</v>
      </c>
      <c r="G871" s="63"/>
      <c r="H871" s="63"/>
      <c r="I871" s="63"/>
    </row>
    <row r="872" spans="1:9">
      <c r="A872" s="112" t="s">
        <v>2376</v>
      </c>
      <c r="B872" s="112" t="s">
        <v>2922</v>
      </c>
      <c r="C872" s="106">
        <v>4294</v>
      </c>
      <c r="D872" s="106" t="s">
        <v>964</v>
      </c>
      <c r="E872" s="184">
        <v>0.53969999999999996</v>
      </c>
      <c r="F872" s="4" t="str">
        <f t="shared" si="14"/>
        <v>Yes</v>
      </c>
      <c r="G872" s="63"/>
      <c r="H872" s="63"/>
      <c r="I872" s="63"/>
    </row>
    <row r="873" spans="1:9">
      <c r="A873" s="112" t="s">
        <v>2376</v>
      </c>
      <c r="B873" s="112" t="s">
        <v>2922</v>
      </c>
      <c r="C873" s="106">
        <v>4127</v>
      </c>
      <c r="D873" s="106" t="s">
        <v>961</v>
      </c>
      <c r="E873" s="184">
        <v>0.40179999999999999</v>
      </c>
      <c r="F873" s="4" t="str">
        <f t="shared" si="14"/>
        <v>No</v>
      </c>
      <c r="G873" s="63"/>
      <c r="H873" s="63"/>
      <c r="I873" s="63"/>
    </row>
    <row r="874" spans="1:9">
      <c r="A874" s="112" t="s">
        <v>2376</v>
      </c>
      <c r="B874" s="112" t="s">
        <v>2922</v>
      </c>
      <c r="C874" s="106">
        <v>4465</v>
      </c>
      <c r="D874" s="106" t="s">
        <v>972</v>
      </c>
      <c r="E874" s="184">
        <v>0.69079999999999997</v>
      </c>
      <c r="F874" s="4" t="str">
        <f t="shared" si="14"/>
        <v>Yes</v>
      </c>
      <c r="G874" s="63"/>
      <c r="H874" s="63"/>
      <c r="I874" s="63"/>
    </row>
    <row r="875" spans="1:9">
      <c r="A875" s="112" t="s">
        <v>2376</v>
      </c>
      <c r="B875" s="112" t="s">
        <v>2922</v>
      </c>
      <c r="C875" s="106">
        <v>3764</v>
      </c>
      <c r="D875" s="106" t="s">
        <v>959</v>
      </c>
      <c r="E875" s="184">
        <v>0.56320000000000003</v>
      </c>
      <c r="F875" s="4" t="str">
        <f t="shared" si="14"/>
        <v>Yes</v>
      </c>
      <c r="G875" s="63"/>
      <c r="H875" s="63"/>
      <c r="I875" s="63"/>
    </row>
    <row r="876" spans="1:9">
      <c r="A876" s="112" t="s">
        <v>2376</v>
      </c>
      <c r="B876" s="112" t="s">
        <v>2922</v>
      </c>
      <c r="C876" s="106">
        <v>2565</v>
      </c>
      <c r="D876" s="106" t="s">
        <v>943</v>
      </c>
      <c r="E876" s="184">
        <v>0.4496</v>
      </c>
      <c r="F876" s="4" t="str">
        <f t="shared" si="14"/>
        <v>No</v>
      </c>
      <c r="G876" s="63"/>
      <c r="H876" s="63"/>
      <c r="I876" s="63"/>
    </row>
    <row r="877" spans="1:9">
      <c r="A877" s="112" t="s">
        <v>2376</v>
      </c>
      <c r="B877" s="112" t="s">
        <v>2922</v>
      </c>
      <c r="C877" s="106">
        <v>3233</v>
      </c>
      <c r="D877" s="106" t="s">
        <v>947</v>
      </c>
      <c r="E877" s="184">
        <v>0.58560000000000001</v>
      </c>
      <c r="F877" s="4" t="str">
        <f t="shared" si="14"/>
        <v>Yes</v>
      </c>
      <c r="G877" s="63"/>
      <c r="H877" s="63"/>
      <c r="I877" s="63"/>
    </row>
    <row r="878" spans="1:9">
      <c r="A878" s="112" t="s">
        <v>2376</v>
      </c>
      <c r="B878" s="112" t="s">
        <v>2922</v>
      </c>
      <c r="C878" s="106">
        <v>5016</v>
      </c>
      <c r="D878" s="106" t="s">
        <v>980</v>
      </c>
      <c r="E878" s="184">
        <v>0.74070000000000003</v>
      </c>
      <c r="F878" s="4" t="str">
        <f t="shared" si="14"/>
        <v>Yes</v>
      </c>
      <c r="G878" s="63"/>
      <c r="H878" s="63"/>
      <c r="I878" s="63"/>
    </row>
    <row r="879" spans="1:9">
      <c r="A879" s="112" t="s">
        <v>2376</v>
      </c>
      <c r="B879" s="112" t="s">
        <v>2922</v>
      </c>
      <c r="C879" s="106">
        <v>4581</v>
      </c>
      <c r="D879" s="106" t="s">
        <v>979</v>
      </c>
      <c r="E879" s="184">
        <v>0.69850000000000001</v>
      </c>
      <c r="F879" s="4" t="str">
        <f t="shared" si="14"/>
        <v>Yes</v>
      </c>
      <c r="G879" s="63"/>
      <c r="H879" s="63"/>
      <c r="I879" s="63"/>
    </row>
    <row r="880" spans="1:9">
      <c r="A880" s="112" t="s">
        <v>2376</v>
      </c>
      <c r="B880" s="112" t="s">
        <v>2922</v>
      </c>
      <c r="C880" s="106">
        <v>4356</v>
      </c>
      <c r="D880" s="106" t="s">
        <v>968</v>
      </c>
      <c r="E880" s="184">
        <v>0.71130000000000004</v>
      </c>
      <c r="F880" s="4" t="str">
        <f t="shared" si="14"/>
        <v>Yes</v>
      </c>
      <c r="G880" s="63"/>
      <c r="H880" s="63"/>
      <c r="I880" s="63"/>
    </row>
    <row r="881" spans="1:9">
      <c r="A881" s="112" t="s">
        <v>2376</v>
      </c>
      <c r="B881" s="112" t="s">
        <v>2922</v>
      </c>
      <c r="C881" s="106">
        <v>4485</v>
      </c>
      <c r="D881" s="106" t="s">
        <v>974</v>
      </c>
      <c r="E881" s="184">
        <v>0.30220000000000002</v>
      </c>
      <c r="F881" s="4" t="str">
        <f t="shared" si="14"/>
        <v>No</v>
      </c>
      <c r="G881" s="63"/>
      <c r="H881" s="63"/>
      <c r="I881" s="63"/>
    </row>
    <row r="882" spans="1:9">
      <c r="A882" s="112" t="s">
        <v>2376</v>
      </c>
      <c r="B882" s="112" t="s">
        <v>2922</v>
      </c>
      <c r="C882" s="106">
        <v>5178</v>
      </c>
      <c r="D882" s="106" t="s">
        <v>658</v>
      </c>
      <c r="E882" s="184">
        <v>0.68269999999999997</v>
      </c>
      <c r="F882" s="4" t="str">
        <f t="shared" si="14"/>
        <v>Yes</v>
      </c>
      <c r="G882" s="63"/>
      <c r="H882" s="63"/>
      <c r="I882" s="63"/>
    </row>
    <row r="883" spans="1:9">
      <c r="A883" s="112" t="s">
        <v>2376</v>
      </c>
      <c r="B883" s="112" t="s">
        <v>2922</v>
      </c>
      <c r="C883" s="106">
        <v>3491</v>
      </c>
      <c r="D883" s="106" t="s">
        <v>950</v>
      </c>
      <c r="E883" s="184">
        <v>0.6915</v>
      </c>
      <c r="F883" s="4" t="str">
        <f t="shared" si="14"/>
        <v>Yes</v>
      </c>
      <c r="G883" s="63"/>
      <c r="H883" s="63"/>
      <c r="I883" s="63"/>
    </row>
    <row r="884" spans="1:9">
      <c r="A884" s="112" t="s">
        <v>2376</v>
      </c>
      <c r="B884" s="112" t="s">
        <v>2922</v>
      </c>
      <c r="C884" s="106">
        <v>3593</v>
      </c>
      <c r="D884" s="106" t="s">
        <v>952</v>
      </c>
      <c r="E884" s="184">
        <v>0.69410000000000005</v>
      </c>
      <c r="F884" s="4" t="str">
        <f t="shared" si="14"/>
        <v>Yes</v>
      </c>
      <c r="G884" s="63"/>
      <c r="H884" s="63"/>
      <c r="I884" s="63"/>
    </row>
    <row r="885" spans="1:9">
      <c r="A885" s="112" t="s">
        <v>2376</v>
      </c>
      <c r="B885" s="112" t="s">
        <v>2922</v>
      </c>
      <c r="C885" s="106">
        <v>4293</v>
      </c>
      <c r="D885" s="106" t="s">
        <v>963</v>
      </c>
      <c r="E885" s="184">
        <v>0.1537</v>
      </c>
      <c r="F885" s="4" t="str">
        <f t="shared" si="14"/>
        <v>No</v>
      </c>
      <c r="G885" s="63"/>
      <c r="H885" s="63"/>
      <c r="I885" s="63"/>
    </row>
    <row r="886" spans="1:9">
      <c r="A886" s="112" t="s">
        <v>2376</v>
      </c>
      <c r="B886" s="112" t="s">
        <v>2922</v>
      </c>
      <c r="C886" s="106">
        <v>4466</v>
      </c>
      <c r="D886" s="106" t="s">
        <v>973</v>
      </c>
      <c r="E886" s="184">
        <v>0.2079</v>
      </c>
      <c r="F886" s="4" t="str">
        <f t="shared" si="14"/>
        <v>No</v>
      </c>
      <c r="G886" s="63"/>
      <c r="H886" s="63"/>
      <c r="I886" s="63"/>
    </row>
    <row r="887" spans="1:9">
      <c r="A887" s="112" t="s">
        <v>2376</v>
      </c>
      <c r="B887" s="112" t="s">
        <v>2922</v>
      </c>
      <c r="C887" s="106">
        <v>3389</v>
      </c>
      <c r="D887" s="106" t="s">
        <v>949</v>
      </c>
      <c r="E887" s="184">
        <v>0.76880000000000004</v>
      </c>
      <c r="F887" s="4" t="str">
        <f t="shared" si="14"/>
        <v>Yes</v>
      </c>
      <c r="G887" s="63"/>
      <c r="H887" s="63"/>
      <c r="I887" s="63"/>
    </row>
    <row r="888" spans="1:9">
      <c r="A888" s="112" t="s">
        <v>2376</v>
      </c>
      <c r="B888" s="112" t="s">
        <v>2922</v>
      </c>
      <c r="C888" s="106">
        <v>3707</v>
      </c>
      <c r="D888" s="106" t="s">
        <v>957</v>
      </c>
      <c r="E888" s="184">
        <v>0.46179999999999999</v>
      </c>
      <c r="F888" s="4" t="str">
        <f t="shared" si="14"/>
        <v>No</v>
      </c>
      <c r="G888" s="63"/>
      <c r="H888" s="63"/>
      <c r="I888" s="63"/>
    </row>
    <row r="889" spans="1:9">
      <c r="A889" s="112" t="s">
        <v>2376</v>
      </c>
      <c r="B889" s="112" t="s">
        <v>2922</v>
      </c>
      <c r="C889" s="106">
        <v>3677</v>
      </c>
      <c r="D889" s="106" t="s">
        <v>955</v>
      </c>
      <c r="E889" s="184">
        <v>0.70479999999999998</v>
      </c>
      <c r="F889" s="4" t="str">
        <f t="shared" si="14"/>
        <v>Yes</v>
      </c>
      <c r="G889" s="63"/>
      <c r="H889" s="63"/>
      <c r="I889" s="63"/>
    </row>
    <row r="890" spans="1:9">
      <c r="A890" s="112" t="s">
        <v>2376</v>
      </c>
      <c r="B890" s="112" t="s">
        <v>2922</v>
      </c>
      <c r="C890" s="106">
        <v>4420</v>
      </c>
      <c r="D890" s="106" t="s">
        <v>970</v>
      </c>
      <c r="E890" s="184">
        <v>0.34839999999999999</v>
      </c>
      <c r="F890" s="4" t="str">
        <f t="shared" si="14"/>
        <v>No</v>
      </c>
      <c r="G890" s="63"/>
      <c r="H890" s="63"/>
      <c r="I890" s="63"/>
    </row>
    <row r="891" spans="1:9">
      <c r="A891" s="112" t="s">
        <v>2376</v>
      </c>
      <c r="B891" s="112" t="s">
        <v>2922</v>
      </c>
      <c r="C891" s="106">
        <v>5440</v>
      </c>
      <c r="D891" s="106" t="s">
        <v>983</v>
      </c>
      <c r="E891" s="184">
        <v>0.64390000000000003</v>
      </c>
      <c r="F891" s="4" t="str">
        <f t="shared" si="14"/>
        <v>Yes</v>
      </c>
      <c r="G891" s="63"/>
      <c r="H891" s="63"/>
      <c r="I891" s="63"/>
    </row>
    <row r="892" spans="1:9">
      <c r="A892" s="63" t="s">
        <v>2376</v>
      </c>
      <c r="B892" s="63" t="s">
        <v>2922</v>
      </c>
      <c r="C892" s="106">
        <v>1807</v>
      </c>
      <c r="D892" s="63" t="s">
        <v>2923</v>
      </c>
      <c r="E892" s="114">
        <v>0</v>
      </c>
      <c r="F892" s="4" t="str">
        <f t="shared" si="14"/>
        <v>No</v>
      </c>
      <c r="G892" s="141" t="s">
        <v>3345</v>
      </c>
      <c r="H892" s="63"/>
      <c r="I892" s="63"/>
    </row>
    <row r="893" spans="1:9">
      <c r="A893" s="112" t="s">
        <v>2525</v>
      </c>
      <c r="B893" s="112" t="s">
        <v>2924</v>
      </c>
      <c r="C893" s="106">
        <v>5180</v>
      </c>
      <c r="D893" s="106" t="s">
        <v>1971</v>
      </c>
      <c r="E893" s="184">
        <v>0.20380000000000001</v>
      </c>
      <c r="F893" s="4" t="str">
        <f t="shared" si="14"/>
        <v>No</v>
      </c>
      <c r="G893" s="63"/>
      <c r="H893" s="63"/>
      <c r="I893" s="63"/>
    </row>
    <row r="894" spans="1:9">
      <c r="A894" s="112" t="s">
        <v>2525</v>
      </c>
      <c r="B894" s="112" t="s">
        <v>2924</v>
      </c>
      <c r="C894" s="106">
        <v>2385</v>
      </c>
      <c r="D894" s="106" t="s">
        <v>1968</v>
      </c>
      <c r="E894" s="184">
        <v>0.57479999999999998</v>
      </c>
      <c r="F894" s="4" t="str">
        <f t="shared" si="14"/>
        <v>Yes</v>
      </c>
      <c r="G894" s="63"/>
      <c r="H894" s="63"/>
      <c r="I894" s="63"/>
    </row>
    <row r="895" spans="1:9">
      <c r="A895" s="112" t="s">
        <v>2525</v>
      </c>
      <c r="B895" s="112" t="s">
        <v>2924</v>
      </c>
      <c r="C895" s="106">
        <v>4206</v>
      </c>
      <c r="D895" s="106" t="s">
        <v>1970</v>
      </c>
      <c r="E895" s="184">
        <v>0.52929999999999999</v>
      </c>
      <c r="F895" s="4" t="str">
        <f t="shared" si="14"/>
        <v>Yes</v>
      </c>
      <c r="G895" s="63"/>
      <c r="H895" s="63"/>
      <c r="I895" s="63"/>
    </row>
    <row r="896" spans="1:9">
      <c r="A896" s="112" t="s">
        <v>2525</v>
      </c>
      <c r="B896" s="112" t="s">
        <v>2924</v>
      </c>
      <c r="C896" s="106">
        <v>3198</v>
      </c>
      <c r="D896" s="106" t="s">
        <v>1969</v>
      </c>
      <c r="E896" s="184">
        <v>0.59609999999999996</v>
      </c>
      <c r="F896" s="4" t="str">
        <f t="shared" si="14"/>
        <v>Yes</v>
      </c>
      <c r="G896" s="63"/>
      <c r="H896" s="63"/>
      <c r="I896" s="63"/>
    </row>
    <row r="897" spans="1:9">
      <c r="A897" s="112" t="s">
        <v>2277</v>
      </c>
      <c r="B897" s="112" t="s">
        <v>2925</v>
      </c>
      <c r="C897" s="106">
        <v>2904</v>
      </c>
      <c r="D897" s="106" t="s">
        <v>64</v>
      </c>
      <c r="E897" s="184">
        <v>0.64880000000000004</v>
      </c>
      <c r="F897" s="4" t="str">
        <f t="shared" si="14"/>
        <v>Yes</v>
      </c>
      <c r="G897" s="63"/>
      <c r="H897" s="63"/>
      <c r="I897" s="63"/>
    </row>
    <row r="898" spans="1:9">
      <c r="A898" s="112" t="s">
        <v>2277</v>
      </c>
      <c r="B898" s="112" t="s">
        <v>2925</v>
      </c>
      <c r="C898" s="106">
        <v>3961</v>
      </c>
      <c r="D898" s="106" t="s">
        <v>65</v>
      </c>
      <c r="E898" s="184">
        <v>0.74660000000000004</v>
      </c>
      <c r="F898" s="4" t="str">
        <f t="shared" si="14"/>
        <v>Yes</v>
      </c>
      <c r="G898" s="63"/>
      <c r="H898" s="63"/>
      <c r="I898" s="63"/>
    </row>
    <row r="899" spans="1:9">
      <c r="A899" s="112" t="s">
        <v>2277</v>
      </c>
      <c r="B899" s="112" t="s">
        <v>2925</v>
      </c>
      <c r="C899" s="106">
        <v>2759</v>
      </c>
      <c r="D899" s="106" t="s">
        <v>63</v>
      </c>
      <c r="E899" s="184">
        <v>0.67369999999999997</v>
      </c>
      <c r="F899" s="4" t="str">
        <f t="shared" si="14"/>
        <v>Yes</v>
      </c>
      <c r="G899" s="63"/>
      <c r="H899" s="63"/>
      <c r="I899" s="63"/>
    </row>
    <row r="900" spans="1:9">
      <c r="A900" s="112" t="s">
        <v>2277</v>
      </c>
      <c r="B900" s="112" t="s">
        <v>2925</v>
      </c>
      <c r="C900" s="106">
        <v>4217</v>
      </c>
      <c r="D900" s="106" t="s">
        <v>66</v>
      </c>
      <c r="E900" s="184">
        <v>0.76319999999999999</v>
      </c>
      <c r="F900" s="4" t="str">
        <f t="shared" si="14"/>
        <v>Yes</v>
      </c>
      <c r="G900" s="63"/>
      <c r="H900" s="63"/>
      <c r="I900" s="63"/>
    </row>
    <row r="901" spans="1:9">
      <c r="A901" s="112" t="s">
        <v>2392</v>
      </c>
      <c r="B901" s="112" t="s">
        <v>2926</v>
      </c>
      <c r="C901" s="106">
        <v>5086</v>
      </c>
      <c r="D901" s="106" t="s">
        <v>1103</v>
      </c>
      <c r="E901" s="184">
        <v>0</v>
      </c>
      <c r="F901" s="4" t="str">
        <f t="shared" si="14"/>
        <v>No</v>
      </c>
      <c r="G901" s="63"/>
      <c r="H901" s="63"/>
      <c r="I901" s="63"/>
    </row>
    <row r="902" spans="1:9">
      <c r="A902" s="112" t="s">
        <v>2392</v>
      </c>
      <c r="B902" s="112" t="s">
        <v>2926</v>
      </c>
      <c r="C902" s="106">
        <v>2569</v>
      </c>
      <c r="D902" s="106" t="s">
        <v>1101</v>
      </c>
      <c r="E902" s="184">
        <v>0.46910000000000002</v>
      </c>
      <c r="F902" s="4" t="str">
        <f t="shared" si="14"/>
        <v>No</v>
      </c>
      <c r="G902" s="63"/>
      <c r="H902" s="63"/>
      <c r="I902" s="63"/>
    </row>
    <row r="903" spans="1:9">
      <c r="A903" s="112" t="s">
        <v>2392</v>
      </c>
      <c r="B903" s="112" t="s">
        <v>2926</v>
      </c>
      <c r="C903" s="106">
        <v>2766</v>
      </c>
      <c r="D903" s="106" t="s">
        <v>1102</v>
      </c>
      <c r="E903" s="184">
        <v>0.43919999999999998</v>
      </c>
      <c r="F903" s="4" t="str">
        <f t="shared" si="14"/>
        <v>No</v>
      </c>
      <c r="G903" s="63"/>
      <c r="H903" s="63"/>
      <c r="I903" s="63"/>
    </row>
    <row r="904" spans="1:9">
      <c r="A904" s="112" t="s">
        <v>2399</v>
      </c>
      <c r="B904" s="112" t="s">
        <v>2927</v>
      </c>
      <c r="C904" s="106">
        <v>3494</v>
      </c>
      <c r="D904" s="106" t="s">
        <v>1122</v>
      </c>
      <c r="E904" s="184">
        <v>0.53839999999999999</v>
      </c>
      <c r="F904" s="4" t="str">
        <f t="shared" si="14"/>
        <v>Yes</v>
      </c>
      <c r="G904" s="63"/>
      <c r="H904" s="63"/>
      <c r="I904" s="63"/>
    </row>
    <row r="905" spans="1:9">
      <c r="A905" s="112" t="s">
        <v>2475</v>
      </c>
      <c r="B905" s="112" t="s">
        <v>2928</v>
      </c>
      <c r="C905" s="106">
        <v>2522</v>
      </c>
      <c r="D905" s="106" t="s">
        <v>1579</v>
      </c>
      <c r="E905" s="184">
        <v>0.58979999999999999</v>
      </c>
      <c r="F905" s="4" t="str">
        <f t="shared" si="14"/>
        <v>Yes</v>
      </c>
      <c r="G905" s="63"/>
      <c r="H905" s="63"/>
      <c r="I905" s="63"/>
    </row>
    <row r="906" spans="1:9">
      <c r="A906" s="112" t="s">
        <v>2475</v>
      </c>
      <c r="B906" s="112" t="s">
        <v>2928</v>
      </c>
      <c r="C906" s="106">
        <v>2276</v>
      </c>
      <c r="D906" s="106" t="s">
        <v>1578</v>
      </c>
      <c r="E906" s="184">
        <v>0.49159999999999998</v>
      </c>
      <c r="F906" s="4" t="str">
        <f t="shared" si="14"/>
        <v>No</v>
      </c>
      <c r="G906" s="63"/>
      <c r="H906" s="63"/>
      <c r="I906" s="63"/>
    </row>
    <row r="907" spans="1:9">
      <c r="A907" s="112" t="s">
        <v>2475</v>
      </c>
      <c r="B907" s="112" t="s">
        <v>2928</v>
      </c>
      <c r="C907" s="106">
        <v>3900</v>
      </c>
      <c r="D907" s="106" t="s">
        <v>1580</v>
      </c>
      <c r="E907" s="184">
        <v>0.62519999999999998</v>
      </c>
      <c r="F907" s="4" t="str">
        <f t="shared" si="14"/>
        <v>Yes</v>
      </c>
      <c r="G907" s="63"/>
      <c r="H907" s="63"/>
      <c r="I907" s="63"/>
    </row>
    <row r="908" spans="1:9">
      <c r="A908" s="112" t="s">
        <v>2296</v>
      </c>
      <c r="B908" s="112" t="s">
        <v>2929</v>
      </c>
      <c r="C908" s="106">
        <v>2558</v>
      </c>
      <c r="D908" s="106" t="s">
        <v>207</v>
      </c>
      <c r="E908" s="184">
        <v>0.24210000000000001</v>
      </c>
      <c r="F908" s="4" t="str">
        <f t="shared" si="14"/>
        <v>No</v>
      </c>
      <c r="G908" s="63"/>
      <c r="H908" s="63"/>
      <c r="I908" s="63"/>
    </row>
    <row r="909" spans="1:9">
      <c r="A909" s="112" t="s">
        <v>2296</v>
      </c>
      <c r="B909" s="112" t="s">
        <v>2929</v>
      </c>
      <c r="C909" s="106">
        <v>4431</v>
      </c>
      <c r="D909" s="106" t="s">
        <v>209</v>
      </c>
      <c r="E909" s="184">
        <v>0.19339999999999999</v>
      </c>
      <c r="F909" s="4" t="str">
        <f t="shared" si="14"/>
        <v>No</v>
      </c>
      <c r="G909" s="63"/>
      <c r="H909" s="63"/>
      <c r="I909" s="63"/>
    </row>
    <row r="910" spans="1:9">
      <c r="A910" s="112" t="s">
        <v>2296</v>
      </c>
      <c r="B910" s="112" t="s">
        <v>2929</v>
      </c>
      <c r="C910" s="106">
        <v>5326</v>
      </c>
      <c r="D910" s="106" t="s">
        <v>210</v>
      </c>
      <c r="E910" s="184">
        <v>0.1328</v>
      </c>
      <c r="F910" s="4" t="str">
        <f t="shared" si="14"/>
        <v>No</v>
      </c>
      <c r="G910" s="63"/>
      <c r="H910" s="63"/>
      <c r="I910" s="63"/>
    </row>
    <row r="911" spans="1:9">
      <c r="A911" s="112" t="s">
        <v>2296</v>
      </c>
      <c r="B911" s="112" t="s">
        <v>2929</v>
      </c>
      <c r="C911" s="106">
        <v>3371</v>
      </c>
      <c r="D911" s="106" t="s">
        <v>208</v>
      </c>
      <c r="E911" s="184">
        <v>0.23669999999999999</v>
      </c>
      <c r="F911" s="4" t="str">
        <f t="shared" si="14"/>
        <v>No</v>
      </c>
      <c r="G911" s="63"/>
      <c r="H911" s="63"/>
      <c r="I911" s="63"/>
    </row>
    <row r="912" spans="1:9">
      <c r="A912" s="112" t="s">
        <v>2551</v>
      </c>
      <c r="B912" s="112" t="s">
        <v>2930</v>
      </c>
      <c r="C912" s="106">
        <v>2087</v>
      </c>
      <c r="D912" s="106" t="s">
        <v>2141</v>
      </c>
      <c r="E912" s="184">
        <v>0.40439999999999998</v>
      </c>
      <c r="F912" s="4" t="str">
        <f t="shared" si="14"/>
        <v>No</v>
      </c>
      <c r="G912" s="63"/>
      <c r="H912" s="63"/>
      <c r="I912" s="63"/>
    </row>
    <row r="913" spans="1:9">
      <c r="A913" s="112" t="s">
        <v>2551</v>
      </c>
      <c r="B913" s="112" t="s">
        <v>2930</v>
      </c>
      <c r="C913" s="106">
        <v>2088</v>
      </c>
      <c r="D913" s="106" t="s">
        <v>2142</v>
      </c>
      <c r="E913" s="184">
        <v>0.32890000000000003</v>
      </c>
      <c r="F913" s="4" t="str">
        <f t="shared" si="14"/>
        <v>No</v>
      </c>
      <c r="G913" s="63"/>
      <c r="H913" s="63"/>
      <c r="I913" s="63"/>
    </row>
    <row r="914" spans="1:9">
      <c r="A914" s="112" t="s">
        <v>2284</v>
      </c>
      <c r="B914" s="112" t="s">
        <v>2931</v>
      </c>
      <c r="C914" s="106">
        <v>4260</v>
      </c>
      <c r="D914" s="106" t="s">
        <v>110</v>
      </c>
      <c r="E914" s="184">
        <v>0.55079999999999996</v>
      </c>
      <c r="F914" s="4" t="str">
        <f t="shared" si="14"/>
        <v>Yes</v>
      </c>
      <c r="G914" s="63"/>
      <c r="H914" s="63"/>
      <c r="I914" s="63"/>
    </row>
    <row r="915" spans="1:9">
      <c r="A915" s="112" t="s">
        <v>2284</v>
      </c>
      <c r="B915" s="112" t="s">
        <v>2931</v>
      </c>
      <c r="C915" s="106">
        <v>2317</v>
      </c>
      <c r="D915" s="106" t="s">
        <v>107</v>
      </c>
      <c r="E915" s="184">
        <v>0.63029999999999997</v>
      </c>
      <c r="F915" s="4" t="str">
        <f t="shared" si="14"/>
        <v>Yes</v>
      </c>
      <c r="G915" s="63"/>
      <c r="H915" s="63"/>
      <c r="I915" s="63"/>
    </row>
    <row r="916" spans="1:9">
      <c r="A916" s="112" t="s">
        <v>2284</v>
      </c>
      <c r="B916" s="112" t="s">
        <v>2931</v>
      </c>
      <c r="C916" s="106">
        <v>1940</v>
      </c>
      <c r="D916" s="106" t="s">
        <v>106</v>
      </c>
      <c r="E916" s="184">
        <v>0.75990000000000002</v>
      </c>
      <c r="F916" s="4" t="str">
        <f t="shared" si="14"/>
        <v>Yes</v>
      </c>
      <c r="G916" s="63"/>
      <c r="H916" s="63"/>
      <c r="I916" s="63"/>
    </row>
    <row r="917" spans="1:9">
      <c r="A917" s="112" t="s">
        <v>2284</v>
      </c>
      <c r="B917" s="112" t="s">
        <v>2931</v>
      </c>
      <c r="C917" s="106">
        <v>3861</v>
      </c>
      <c r="D917" s="106" t="s">
        <v>109</v>
      </c>
      <c r="E917" s="184">
        <v>0</v>
      </c>
      <c r="F917" s="4" t="str">
        <f t="shared" si="14"/>
        <v>No</v>
      </c>
      <c r="G917" s="63"/>
      <c r="H917" s="63"/>
      <c r="I917" s="63"/>
    </row>
    <row r="918" spans="1:9">
      <c r="A918" s="177" t="s">
        <v>2284</v>
      </c>
      <c r="B918" s="178" t="s">
        <v>2931</v>
      </c>
      <c r="C918" s="178">
        <v>1675</v>
      </c>
      <c r="D918" s="63" t="s">
        <v>3236</v>
      </c>
      <c r="E918" s="114">
        <v>0</v>
      </c>
      <c r="F918" s="4" t="str">
        <f t="shared" si="14"/>
        <v>No</v>
      </c>
      <c r="G918" s="63"/>
      <c r="H918" s="63"/>
      <c r="I918" s="63"/>
    </row>
    <row r="919" spans="1:9">
      <c r="A919" s="112" t="s">
        <v>2284</v>
      </c>
      <c r="B919" s="112" t="s">
        <v>2931</v>
      </c>
      <c r="C919" s="106">
        <v>2689</v>
      </c>
      <c r="D919" s="106" t="s">
        <v>108</v>
      </c>
      <c r="E919" s="184">
        <v>0.64559999999999995</v>
      </c>
      <c r="F919" s="4" t="str">
        <f t="shared" si="14"/>
        <v>Yes</v>
      </c>
      <c r="G919" s="63"/>
      <c r="H919" s="63"/>
      <c r="I919" s="63"/>
    </row>
    <row r="920" spans="1:9">
      <c r="A920" s="112" t="s">
        <v>2484</v>
      </c>
      <c r="B920" s="112" t="s">
        <v>2932</v>
      </c>
      <c r="C920" s="106">
        <v>5099</v>
      </c>
      <c r="D920" s="106" t="s">
        <v>1634</v>
      </c>
      <c r="E920" s="184">
        <v>0.26469999999999999</v>
      </c>
      <c r="F920" s="4" t="str">
        <f t="shared" si="14"/>
        <v>No</v>
      </c>
      <c r="G920" s="63"/>
      <c r="H920" s="63"/>
      <c r="I920" s="63"/>
    </row>
    <row r="921" spans="1:9">
      <c r="A921" s="112" t="s">
        <v>2484</v>
      </c>
      <c r="B921" s="112" t="s">
        <v>2932</v>
      </c>
      <c r="C921" s="106">
        <v>4391</v>
      </c>
      <c r="D921" s="106" t="s">
        <v>1119</v>
      </c>
      <c r="E921" s="184">
        <v>0.1993</v>
      </c>
      <c r="F921" s="4" t="str">
        <f t="shared" si="14"/>
        <v>No</v>
      </c>
      <c r="G921" s="63"/>
      <c r="H921" s="63"/>
      <c r="I921" s="63"/>
    </row>
    <row r="922" spans="1:9">
      <c r="A922" s="112" t="s">
        <v>2484</v>
      </c>
      <c r="B922" s="112" t="s">
        <v>2932</v>
      </c>
      <c r="C922" s="106">
        <v>4534</v>
      </c>
      <c r="D922" s="106" t="s">
        <v>26</v>
      </c>
      <c r="E922" s="184">
        <v>0.21110000000000001</v>
      </c>
      <c r="F922" s="4" t="str">
        <f t="shared" si="14"/>
        <v>No</v>
      </c>
      <c r="G922" s="63"/>
      <c r="H922" s="63"/>
      <c r="I922" s="63"/>
    </row>
    <row r="923" spans="1:9">
      <c r="A923" s="112" t="s">
        <v>2484</v>
      </c>
      <c r="B923" s="112" t="s">
        <v>2932</v>
      </c>
      <c r="C923" s="106">
        <v>2885</v>
      </c>
      <c r="D923" s="106" t="s">
        <v>1630</v>
      </c>
      <c r="E923" s="184">
        <v>0.2266</v>
      </c>
      <c r="F923" s="4" t="str">
        <f t="shared" si="14"/>
        <v>No</v>
      </c>
      <c r="G923" s="63"/>
      <c r="H923" s="63"/>
      <c r="I923" s="63"/>
    </row>
    <row r="924" spans="1:9">
      <c r="A924" s="112" t="s">
        <v>2484</v>
      </c>
      <c r="B924" s="112" t="s">
        <v>2932</v>
      </c>
      <c r="C924" s="106">
        <v>1753</v>
      </c>
      <c r="D924" s="106" t="s">
        <v>1627</v>
      </c>
      <c r="E924" s="184">
        <v>0.1615</v>
      </c>
      <c r="F924" s="4" t="str">
        <f t="shared" si="14"/>
        <v>No</v>
      </c>
      <c r="G924" s="63"/>
      <c r="H924" s="63"/>
      <c r="I924" s="63"/>
    </row>
    <row r="925" spans="1:9">
      <c r="A925" s="112" t="s">
        <v>2484</v>
      </c>
      <c r="B925" s="112" t="s">
        <v>2932</v>
      </c>
      <c r="C925" s="106">
        <v>3408</v>
      </c>
      <c r="D925" s="106" t="s">
        <v>1631</v>
      </c>
      <c r="E925" s="184">
        <v>0.28000000000000003</v>
      </c>
      <c r="F925" s="4" t="str">
        <f t="shared" si="14"/>
        <v>No</v>
      </c>
      <c r="G925" s="63"/>
      <c r="H925" s="63"/>
      <c r="I925" s="63"/>
    </row>
    <row r="926" spans="1:9">
      <c r="A926" s="112" t="s">
        <v>2484</v>
      </c>
      <c r="B926" s="112" t="s">
        <v>2932</v>
      </c>
      <c r="C926" s="106">
        <v>2426</v>
      </c>
      <c r="D926" s="106" t="s">
        <v>1628</v>
      </c>
      <c r="E926" s="184">
        <v>0.22739999999999999</v>
      </c>
      <c r="F926" s="4" t="str">
        <f t="shared" si="14"/>
        <v>No</v>
      </c>
      <c r="G926" s="63"/>
      <c r="H926" s="63"/>
      <c r="I926" s="63"/>
    </row>
    <row r="927" spans="1:9">
      <c r="A927" s="112" t="s">
        <v>2484</v>
      </c>
      <c r="B927" s="112" t="s">
        <v>2932</v>
      </c>
      <c r="C927" s="106">
        <v>2884</v>
      </c>
      <c r="D927" s="106" t="s">
        <v>1629</v>
      </c>
      <c r="E927" s="184">
        <v>0.27760000000000001</v>
      </c>
      <c r="F927" s="4" t="str">
        <f t="shared" si="14"/>
        <v>No</v>
      </c>
      <c r="G927" s="63"/>
      <c r="H927" s="63"/>
      <c r="I927" s="63"/>
    </row>
    <row r="928" spans="1:9">
      <c r="A928" s="112" t="s">
        <v>2484</v>
      </c>
      <c r="B928" s="112" t="s">
        <v>2932</v>
      </c>
      <c r="C928" s="106">
        <v>4139</v>
      </c>
      <c r="D928" s="106" t="s">
        <v>1632</v>
      </c>
      <c r="E928" s="184">
        <v>0.27179999999999999</v>
      </c>
      <c r="F928" s="4" t="str">
        <f t="shared" si="14"/>
        <v>No</v>
      </c>
      <c r="G928" s="63"/>
      <c r="H928" s="63"/>
      <c r="I928" s="63"/>
    </row>
    <row r="929" spans="1:9">
      <c r="A929" s="112" t="s">
        <v>2484</v>
      </c>
      <c r="B929" s="112" t="s">
        <v>2932</v>
      </c>
      <c r="C929" s="106">
        <v>4392</v>
      </c>
      <c r="D929" s="106" t="s">
        <v>1633</v>
      </c>
      <c r="E929" s="184">
        <v>0.27650000000000002</v>
      </c>
      <c r="F929" s="4" t="str">
        <f t="shared" si="14"/>
        <v>No</v>
      </c>
      <c r="G929" s="63"/>
      <c r="H929" s="63"/>
      <c r="I929" s="63"/>
    </row>
    <row r="930" spans="1:9">
      <c r="A930" s="112" t="s">
        <v>2484</v>
      </c>
      <c r="B930" s="112" t="s">
        <v>2932</v>
      </c>
      <c r="C930" s="106">
        <v>5477</v>
      </c>
      <c r="D930" s="106" t="s">
        <v>3140</v>
      </c>
      <c r="E930" s="184">
        <v>0.24859999999999999</v>
      </c>
      <c r="F930" s="4" t="str">
        <f t="shared" si="14"/>
        <v>No</v>
      </c>
      <c r="G930" s="63"/>
      <c r="H930" s="63"/>
      <c r="I930" s="63"/>
    </row>
    <row r="931" spans="1:9">
      <c r="A931" s="112" t="s">
        <v>2484</v>
      </c>
      <c r="B931" s="112" t="s">
        <v>2932</v>
      </c>
      <c r="C931" s="106">
        <v>3753</v>
      </c>
      <c r="D931" s="106" t="s">
        <v>663</v>
      </c>
      <c r="E931" s="184">
        <v>0.21629999999999999</v>
      </c>
      <c r="F931" s="4" t="str">
        <f t="shared" ref="F931:F994" si="15">IF(E931&gt;=0.5,"Yes","No")</f>
        <v>No</v>
      </c>
      <c r="G931" s="63"/>
      <c r="H931" s="63"/>
      <c r="I931" s="63"/>
    </row>
    <row r="932" spans="1:9">
      <c r="A932" s="63" t="s">
        <v>2484</v>
      </c>
      <c r="B932" s="63" t="s">
        <v>2932</v>
      </c>
      <c r="C932" s="106">
        <v>5442</v>
      </c>
      <c r="D932" s="63" t="s">
        <v>2933</v>
      </c>
      <c r="E932" s="114">
        <v>0</v>
      </c>
      <c r="F932" s="4" t="str">
        <f t="shared" si="15"/>
        <v>No</v>
      </c>
      <c r="G932" s="141" t="s">
        <v>3345</v>
      </c>
      <c r="H932" s="63"/>
      <c r="I932" s="63"/>
    </row>
    <row r="933" spans="1:9">
      <c r="A933" s="112" t="s">
        <v>2375</v>
      </c>
      <c r="B933" s="112" t="s">
        <v>2934</v>
      </c>
      <c r="C933" s="106">
        <v>4256</v>
      </c>
      <c r="D933" s="106" t="s">
        <v>930</v>
      </c>
      <c r="E933" s="184">
        <v>3.4099999999999998E-2</v>
      </c>
      <c r="F933" s="4" t="str">
        <f t="shared" si="15"/>
        <v>No</v>
      </c>
      <c r="G933" s="63"/>
      <c r="H933" s="63"/>
      <c r="I933" s="63"/>
    </row>
    <row r="934" spans="1:9">
      <c r="A934" s="112" t="s">
        <v>2375</v>
      </c>
      <c r="B934" s="112" t="s">
        <v>2934</v>
      </c>
      <c r="C934" s="106">
        <v>3548</v>
      </c>
      <c r="D934" s="106" t="s">
        <v>911</v>
      </c>
      <c r="E934" s="184">
        <v>3.2899999999999999E-2</v>
      </c>
      <c r="F934" s="4" t="str">
        <f t="shared" si="15"/>
        <v>No</v>
      </c>
      <c r="G934" s="63"/>
      <c r="H934" s="63"/>
      <c r="I934" s="63"/>
    </row>
    <row r="935" spans="1:9">
      <c r="A935" s="112" t="s">
        <v>2375</v>
      </c>
      <c r="B935" s="112" t="s">
        <v>2934</v>
      </c>
      <c r="C935" s="106">
        <v>3592</v>
      </c>
      <c r="D935" s="106" t="s">
        <v>913</v>
      </c>
      <c r="E935" s="184">
        <v>0.18970000000000001</v>
      </c>
      <c r="F935" s="4" t="str">
        <f t="shared" si="15"/>
        <v>No</v>
      </c>
      <c r="G935" s="63"/>
      <c r="H935" s="63"/>
      <c r="I935" s="63"/>
    </row>
    <row r="936" spans="1:9">
      <c r="A936" s="112" t="s">
        <v>2375</v>
      </c>
      <c r="B936" s="112" t="s">
        <v>2934</v>
      </c>
      <c r="C936" s="106">
        <v>4532</v>
      </c>
      <c r="D936" s="106" t="s">
        <v>937</v>
      </c>
      <c r="E936" s="184">
        <v>1.24E-2</v>
      </c>
      <c r="F936" s="4" t="str">
        <f t="shared" si="15"/>
        <v>No</v>
      </c>
      <c r="G936" s="63"/>
      <c r="H936" s="63"/>
      <c r="I936" s="63"/>
    </row>
    <row r="937" spans="1:9">
      <c r="A937" s="112" t="s">
        <v>2375</v>
      </c>
      <c r="B937" s="112" t="s">
        <v>2934</v>
      </c>
      <c r="C937" s="106">
        <v>5139</v>
      </c>
      <c r="D937" s="106" t="s">
        <v>940</v>
      </c>
      <c r="E937" s="184">
        <v>2.4500000000000001E-2</v>
      </c>
      <c r="F937" s="4" t="str">
        <f t="shared" si="15"/>
        <v>No</v>
      </c>
      <c r="G937" s="63"/>
      <c r="H937" s="63"/>
      <c r="I937" s="63"/>
    </row>
    <row r="938" spans="1:9">
      <c r="A938" s="112" t="s">
        <v>2375</v>
      </c>
      <c r="B938" s="112" t="s">
        <v>2934</v>
      </c>
      <c r="C938" s="106">
        <v>5511</v>
      </c>
      <c r="D938" s="106" t="s">
        <v>3141</v>
      </c>
      <c r="E938" s="184">
        <v>0.1583</v>
      </c>
      <c r="F938" s="4" t="str">
        <f t="shared" si="15"/>
        <v>No</v>
      </c>
      <c r="G938" s="63"/>
      <c r="H938" s="63"/>
      <c r="I938" s="63"/>
    </row>
    <row r="939" spans="1:9">
      <c r="A939" s="112" t="s">
        <v>2375</v>
      </c>
      <c r="B939" s="112" t="s">
        <v>2934</v>
      </c>
      <c r="C939" s="106">
        <v>3856</v>
      </c>
      <c r="D939" s="106" t="s">
        <v>922</v>
      </c>
      <c r="E939" s="184">
        <v>1.9199999999999998E-2</v>
      </c>
      <c r="F939" s="4" t="str">
        <f t="shared" si="15"/>
        <v>No</v>
      </c>
      <c r="G939" s="63"/>
      <c r="H939" s="63"/>
      <c r="I939" s="63"/>
    </row>
    <row r="940" spans="1:9">
      <c r="A940" s="112" t="s">
        <v>2375</v>
      </c>
      <c r="B940" s="112" t="s">
        <v>2934</v>
      </c>
      <c r="C940" s="106">
        <v>1649</v>
      </c>
      <c r="D940" s="106" t="s">
        <v>892</v>
      </c>
      <c r="E940" s="184">
        <v>0.1358</v>
      </c>
      <c r="F940" s="4" t="str">
        <f t="shared" si="15"/>
        <v>No</v>
      </c>
      <c r="G940" s="63"/>
      <c r="H940" s="63"/>
      <c r="I940" s="63"/>
    </row>
    <row r="941" spans="1:9">
      <c r="A941" s="112" t="s">
        <v>2375</v>
      </c>
      <c r="B941" s="112" t="s">
        <v>2934</v>
      </c>
      <c r="C941" s="106">
        <v>4018</v>
      </c>
      <c r="D941" s="106" t="s">
        <v>925</v>
      </c>
      <c r="E941" s="184">
        <v>7.8399999999999997E-2</v>
      </c>
      <c r="F941" s="4" t="str">
        <f t="shared" si="15"/>
        <v>No</v>
      </c>
      <c r="G941" s="63"/>
      <c r="H941" s="63"/>
      <c r="I941" s="63"/>
    </row>
    <row r="942" spans="1:9">
      <c r="A942" s="112" t="s">
        <v>2375</v>
      </c>
      <c r="B942" s="112" t="s">
        <v>2934</v>
      </c>
      <c r="C942" s="106">
        <v>1658</v>
      </c>
      <c r="D942" s="106" t="s">
        <v>893</v>
      </c>
      <c r="E942" s="184">
        <v>3.2599999999999997E-2</v>
      </c>
      <c r="F942" s="4" t="str">
        <f t="shared" si="15"/>
        <v>No</v>
      </c>
      <c r="G942" s="63"/>
      <c r="H942" s="63"/>
      <c r="I942" s="63"/>
    </row>
    <row r="943" spans="1:9">
      <c r="A943" s="112" t="s">
        <v>2375</v>
      </c>
      <c r="B943" s="112" t="s">
        <v>2934</v>
      </c>
      <c r="C943" s="106">
        <v>4439</v>
      </c>
      <c r="D943" s="106" t="s">
        <v>936</v>
      </c>
      <c r="E943" s="184">
        <v>3.4500000000000003E-2</v>
      </c>
      <c r="F943" s="4" t="str">
        <f t="shared" si="15"/>
        <v>No</v>
      </c>
      <c r="G943" s="63"/>
      <c r="H943" s="63"/>
      <c r="I943" s="63"/>
    </row>
    <row r="944" spans="1:9">
      <c r="A944" s="112" t="s">
        <v>2375</v>
      </c>
      <c r="B944" s="112" t="s">
        <v>2934</v>
      </c>
      <c r="C944" s="106">
        <v>4424</v>
      </c>
      <c r="D944" s="106" t="s">
        <v>935</v>
      </c>
      <c r="E944" s="184">
        <v>0.16289999999999999</v>
      </c>
      <c r="F944" s="4" t="str">
        <f t="shared" si="15"/>
        <v>No</v>
      </c>
      <c r="G944" s="63"/>
      <c r="H944" s="63"/>
      <c r="I944" s="63"/>
    </row>
    <row r="945" spans="1:9">
      <c r="A945" s="112" t="s">
        <v>2375</v>
      </c>
      <c r="B945" s="112" t="s">
        <v>2934</v>
      </c>
      <c r="C945" s="106">
        <v>5512</v>
      </c>
      <c r="D945" s="106" t="s">
        <v>3142</v>
      </c>
      <c r="E945" s="184">
        <v>7.2999999999999995E-2</v>
      </c>
      <c r="F945" s="4" t="str">
        <f t="shared" si="15"/>
        <v>No</v>
      </c>
      <c r="G945" s="63"/>
      <c r="H945" s="63"/>
      <c r="I945" s="63"/>
    </row>
    <row r="946" spans="1:9">
      <c r="A946" s="112" t="s">
        <v>2375</v>
      </c>
      <c r="B946" s="112" t="s">
        <v>2934</v>
      </c>
      <c r="C946" s="106">
        <v>3855</v>
      </c>
      <c r="D946" s="106" t="s">
        <v>921</v>
      </c>
      <c r="E946" s="184">
        <v>0.19040000000000001</v>
      </c>
      <c r="F946" s="4" t="str">
        <f t="shared" si="15"/>
        <v>No</v>
      </c>
      <c r="G946" s="63"/>
      <c r="H946" s="63"/>
      <c r="I946" s="63"/>
    </row>
    <row r="947" spans="1:9">
      <c r="A947" s="112" t="s">
        <v>2375</v>
      </c>
      <c r="B947" s="112" t="s">
        <v>2934</v>
      </c>
      <c r="C947" s="106">
        <v>1688</v>
      </c>
      <c r="D947" s="106" t="s">
        <v>895</v>
      </c>
      <c r="E947" s="184">
        <v>5.4100000000000002E-2</v>
      </c>
      <c r="F947" s="4" t="str">
        <f t="shared" si="15"/>
        <v>No</v>
      </c>
      <c r="G947" s="63"/>
      <c r="H947" s="63"/>
      <c r="I947" s="63"/>
    </row>
    <row r="948" spans="1:9">
      <c r="A948" s="112" t="s">
        <v>2375</v>
      </c>
      <c r="B948" s="112" t="s">
        <v>2934</v>
      </c>
      <c r="C948" s="106">
        <v>1800</v>
      </c>
      <c r="D948" s="106" t="s">
        <v>897</v>
      </c>
      <c r="E948" s="184">
        <v>3.8199999999999998E-2</v>
      </c>
      <c r="F948" s="4" t="str">
        <f t="shared" si="15"/>
        <v>No</v>
      </c>
      <c r="G948" s="63"/>
      <c r="H948" s="63"/>
      <c r="I948" s="63"/>
    </row>
    <row r="949" spans="1:9">
      <c r="A949" s="112" t="s">
        <v>2375</v>
      </c>
      <c r="B949" s="112" t="s">
        <v>2934</v>
      </c>
      <c r="C949" s="106">
        <v>4148</v>
      </c>
      <c r="D949" s="106" t="s">
        <v>928</v>
      </c>
      <c r="E949" s="184">
        <v>7.0800000000000002E-2</v>
      </c>
      <c r="F949" s="4" t="str">
        <f t="shared" si="15"/>
        <v>No</v>
      </c>
      <c r="G949" s="63"/>
      <c r="H949" s="63"/>
      <c r="I949" s="63"/>
    </row>
    <row r="950" spans="1:9">
      <c r="A950" s="112" t="s">
        <v>2375</v>
      </c>
      <c r="B950" s="112" t="s">
        <v>2934</v>
      </c>
      <c r="C950" s="106">
        <v>1687</v>
      </c>
      <c r="D950" s="106" t="s">
        <v>894</v>
      </c>
      <c r="E950" s="184">
        <v>1.44E-2</v>
      </c>
      <c r="F950" s="4" t="str">
        <f t="shared" si="15"/>
        <v>No</v>
      </c>
      <c r="G950" s="63"/>
      <c r="H950" s="63"/>
      <c r="I950" s="63"/>
    </row>
    <row r="951" spans="1:9">
      <c r="A951" s="112" t="s">
        <v>2375</v>
      </c>
      <c r="B951" s="112" t="s">
        <v>2934</v>
      </c>
      <c r="C951" s="106">
        <v>3590</v>
      </c>
      <c r="D951" s="106" t="s">
        <v>912</v>
      </c>
      <c r="E951" s="184">
        <v>0.17460000000000001</v>
      </c>
      <c r="F951" s="4" t="str">
        <f t="shared" si="15"/>
        <v>No</v>
      </c>
      <c r="G951" s="63"/>
      <c r="H951" s="63"/>
      <c r="I951" s="63"/>
    </row>
    <row r="952" spans="1:9">
      <c r="A952" s="112" t="s">
        <v>2375</v>
      </c>
      <c r="B952" s="112" t="s">
        <v>2934</v>
      </c>
      <c r="C952" s="106">
        <v>3591</v>
      </c>
      <c r="D952" s="106" t="s">
        <v>139</v>
      </c>
      <c r="E952" s="184">
        <v>5.28E-2</v>
      </c>
      <c r="F952" s="4" t="str">
        <f t="shared" si="15"/>
        <v>No</v>
      </c>
      <c r="G952" s="63"/>
      <c r="H952" s="63"/>
      <c r="I952" s="63"/>
    </row>
    <row r="953" spans="1:9">
      <c r="A953" s="112" t="s">
        <v>2375</v>
      </c>
      <c r="B953" s="112" t="s">
        <v>2934</v>
      </c>
      <c r="C953" s="106">
        <v>3675</v>
      </c>
      <c r="D953" s="106" t="s">
        <v>914</v>
      </c>
      <c r="E953" s="184">
        <v>0.31280000000000002</v>
      </c>
      <c r="F953" s="4" t="str">
        <f t="shared" si="15"/>
        <v>No</v>
      </c>
      <c r="G953" s="63"/>
      <c r="H953" s="63"/>
      <c r="I953" s="63"/>
    </row>
    <row r="954" spans="1:9">
      <c r="A954" s="112" t="s">
        <v>2375</v>
      </c>
      <c r="B954" s="112" t="s">
        <v>2934</v>
      </c>
      <c r="C954" s="106">
        <v>1804</v>
      </c>
      <c r="D954" s="106" t="s">
        <v>898</v>
      </c>
      <c r="E954" s="184">
        <v>0.29480000000000001</v>
      </c>
      <c r="F954" s="4" t="str">
        <f t="shared" si="15"/>
        <v>No</v>
      </c>
      <c r="G954" s="63"/>
      <c r="H954" s="63"/>
      <c r="I954" s="63"/>
    </row>
    <row r="955" spans="1:9">
      <c r="A955" s="112" t="s">
        <v>2375</v>
      </c>
      <c r="B955" s="112" t="s">
        <v>2934</v>
      </c>
      <c r="C955" s="106">
        <v>4386</v>
      </c>
      <c r="D955" s="106" t="s">
        <v>934</v>
      </c>
      <c r="E955" s="184">
        <v>3.2800000000000003E-2</v>
      </c>
      <c r="F955" s="4" t="str">
        <f t="shared" si="15"/>
        <v>No</v>
      </c>
      <c r="G955" s="63"/>
      <c r="H955" s="63"/>
      <c r="I955" s="63"/>
    </row>
    <row r="956" spans="1:9">
      <c r="A956" s="112" t="s">
        <v>2375</v>
      </c>
      <c r="B956" s="112" t="s">
        <v>2934</v>
      </c>
      <c r="C956" s="106">
        <v>1706</v>
      </c>
      <c r="D956" s="106" t="s">
        <v>896</v>
      </c>
      <c r="E956" s="184">
        <v>2.0500000000000001E-2</v>
      </c>
      <c r="F956" s="4" t="str">
        <f t="shared" si="15"/>
        <v>No</v>
      </c>
      <c r="G956" s="63"/>
      <c r="H956" s="63"/>
      <c r="I956" s="63"/>
    </row>
    <row r="957" spans="1:9">
      <c r="A957" s="112" t="s">
        <v>2375</v>
      </c>
      <c r="B957" s="112" t="s">
        <v>2934</v>
      </c>
      <c r="C957" s="106">
        <v>2796</v>
      </c>
      <c r="D957" s="106" t="s">
        <v>903</v>
      </c>
      <c r="E957" s="184">
        <v>0.1976</v>
      </c>
      <c r="F957" s="4" t="str">
        <f t="shared" si="15"/>
        <v>No</v>
      </c>
      <c r="G957" s="63"/>
      <c r="H957" s="63"/>
      <c r="I957" s="63"/>
    </row>
    <row r="958" spans="1:9">
      <c r="A958" s="112" t="s">
        <v>2375</v>
      </c>
      <c r="B958" s="112" t="s">
        <v>2934</v>
      </c>
      <c r="C958" s="106">
        <v>3771</v>
      </c>
      <c r="D958" s="106" t="s">
        <v>920</v>
      </c>
      <c r="E958" s="184">
        <v>0.21079999999999999</v>
      </c>
      <c r="F958" s="4" t="str">
        <f t="shared" si="15"/>
        <v>No</v>
      </c>
      <c r="G958" s="63"/>
      <c r="H958" s="63"/>
      <c r="I958" s="63"/>
    </row>
    <row r="959" spans="1:9">
      <c r="A959" s="112" t="s">
        <v>2375</v>
      </c>
      <c r="B959" s="112" t="s">
        <v>2934</v>
      </c>
      <c r="C959" s="106">
        <v>3922</v>
      </c>
      <c r="D959" s="106" t="s">
        <v>923</v>
      </c>
      <c r="E959" s="184">
        <v>0.29620000000000002</v>
      </c>
      <c r="F959" s="4" t="str">
        <f t="shared" si="15"/>
        <v>No</v>
      </c>
      <c r="G959" s="63"/>
      <c r="H959" s="63"/>
      <c r="I959" s="63"/>
    </row>
    <row r="960" spans="1:9">
      <c r="A960" s="112" t="s">
        <v>2375</v>
      </c>
      <c r="B960" s="112" t="s">
        <v>2934</v>
      </c>
      <c r="C960" s="106">
        <v>3704</v>
      </c>
      <c r="D960" s="106" t="s">
        <v>916</v>
      </c>
      <c r="E960" s="184">
        <v>0.20749999999999999</v>
      </c>
      <c r="F960" s="4" t="str">
        <f t="shared" si="15"/>
        <v>No</v>
      </c>
      <c r="G960" s="63"/>
      <c r="H960" s="63"/>
      <c r="I960" s="63"/>
    </row>
    <row r="961" spans="1:9">
      <c r="A961" s="112" t="s">
        <v>2375</v>
      </c>
      <c r="B961" s="112" t="s">
        <v>2934</v>
      </c>
      <c r="C961" s="106">
        <v>3941</v>
      </c>
      <c r="D961" s="106" t="s">
        <v>924</v>
      </c>
      <c r="E961" s="184">
        <v>4.3499999999999997E-2</v>
      </c>
      <c r="F961" s="4" t="str">
        <f t="shared" si="15"/>
        <v>No</v>
      </c>
      <c r="G961" s="63"/>
      <c r="H961" s="63"/>
      <c r="I961" s="63"/>
    </row>
    <row r="962" spans="1:9">
      <c r="A962" s="112" t="s">
        <v>2375</v>
      </c>
      <c r="B962" s="112" t="s">
        <v>2934</v>
      </c>
      <c r="C962" s="106">
        <v>2308</v>
      </c>
      <c r="D962" s="106" t="s">
        <v>901</v>
      </c>
      <c r="E962" s="184">
        <v>0.1009</v>
      </c>
      <c r="F962" s="4" t="str">
        <f t="shared" si="15"/>
        <v>No</v>
      </c>
      <c r="G962" s="63"/>
      <c r="H962" s="63"/>
      <c r="I962" s="63"/>
    </row>
    <row r="963" spans="1:9">
      <c r="A963" s="112" t="s">
        <v>2375</v>
      </c>
      <c r="B963" s="112" t="s">
        <v>2934</v>
      </c>
      <c r="C963" s="106">
        <v>2739</v>
      </c>
      <c r="D963" s="106" t="s">
        <v>902</v>
      </c>
      <c r="E963" s="184">
        <v>0.1235</v>
      </c>
      <c r="F963" s="4" t="str">
        <f t="shared" si="15"/>
        <v>No</v>
      </c>
      <c r="G963" s="63"/>
      <c r="H963" s="63"/>
      <c r="I963" s="63"/>
    </row>
    <row r="964" spans="1:9">
      <c r="A964" s="112" t="s">
        <v>2375</v>
      </c>
      <c r="B964" s="112" t="s">
        <v>2934</v>
      </c>
      <c r="C964" s="106">
        <v>3041</v>
      </c>
      <c r="D964" s="106" t="s">
        <v>905</v>
      </c>
      <c r="E964" s="184">
        <v>0.1174</v>
      </c>
      <c r="F964" s="4" t="str">
        <f t="shared" si="15"/>
        <v>No</v>
      </c>
      <c r="G964" s="63"/>
      <c r="H964" s="63"/>
      <c r="I964" s="63"/>
    </row>
    <row r="965" spans="1:9">
      <c r="A965" s="112" t="s">
        <v>2375</v>
      </c>
      <c r="B965" s="112" t="s">
        <v>2934</v>
      </c>
      <c r="C965" s="106">
        <v>3529</v>
      </c>
      <c r="D965" s="106" t="s">
        <v>910</v>
      </c>
      <c r="E965" s="184">
        <v>2.86E-2</v>
      </c>
      <c r="F965" s="4" t="str">
        <f t="shared" si="15"/>
        <v>No</v>
      </c>
      <c r="G965" s="63"/>
      <c r="H965" s="63"/>
      <c r="I965" s="63"/>
    </row>
    <row r="966" spans="1:9">
      <c r="A966" s="112" t="s">
        <v>2375</v>
      </c>
      <c r="B966" s="112" t="s">
        <v>2934</v>
      </c>
      <c r="C966" s="106">
        <v>4354</v>
      </c>
      <c r="D966" s="106" t="s">
        <v>933</v>
      </c>
      <c r="E966" s="184">
        <v>1.95E-2</v>
      </c>
      <c r="F966" s="4" t="str">
        <f t="shared" si="15"/>
        <v>No</v>
      </c>
      <c r="G966" s="63"/>
      <c r="H966" s="63"/>
      <c r="I966" s="63"/>
    </row>
    <row r="967" spans="1:9">
      <c r="A967" s="112" t="s">
        <v>2375</v>
      </c>
      <c r="B967" s="112" t="s">
        <v>2934</v>
      </c>
      <c r="C967" s="106">
        <v>4096</v>
      </c>
      <c r="D967" s="106" t="s">
        <v>926</v>
      </c>
      <c r="E967" s="184">
        <v>3.1899999999999998E-2</v>
      </c>
      <c r="F967" s="4" t="str">
        <f t="shared" si="15"/>
        <v>No</v>
      </c>
      <c r="G967" s="63"/>
      <c r="H967" s="63"/>
      <c r="I967" s="63"/>
    </row>
    <row r="968" spans="1:9">
      <c r="A968" s="112" t="s">
        <v>2375</v>
      </c>
      <c r="B968" s="112" t="s">
        <v>2934</v>
      </c>
      <c r="C968" s="106">
        <v>3748</v>
      </c>
      <c r="D968" s="106" t="s">
        <v>919</v>
      </c>
      <c r="E968" s="184">
        <v>0.29949999999999999</v>
      </c>
      <c r="F968" s="4" t="str">
        <f t="shared" si="15"/>
        <v>No</v>
      </c>
      <c r="G968" s="63"/>
      <c r="H968" s="63"/>
      <c r="I968" s="63"/>
    </row>
    <row r="969" spans="1:9">
      <c r="A969" s="112" t="s">
        <v>2375</v>
      </c>
      <c r="B969" s="112" t="s">
        <v>2934</v>
      </c>
      <c r="C969" s="106">
        <v>4167</v>
      </c>
      <c r="D969" s="106" t="s">
        <v>929</v>
      </c>
      <c r="E969" s="184">
        <v>7.4000000000000003E-3</v>
      </c>
      <c r="F969" s="4" t="str">
        <f t="shared" si="15"/>
        <v>No</v>
      </c>
      <c r="G969" s="63"/>
      <c r="H969" s="63"/>
      <c r="I969" s="63"/>
    </row>
    <row r="970" spans="1:9">
      <c r="A970" s="112" t="s">
        <v>2375</v>
      </c>
      <c r="B970" s="112" t="s">
        <v>2934</v>
      </c>
      <c r="C970" s="106">
        <v>2289</v>
      </c>
      <c r="D970" s="106" t="s">
        <v>900</v>
      </c>
      <c r="E970" s="184">
        <v>0.18149999999999999</v>
      </c>
      <c r="F970" s="4" t="str">
        <f t="shared" si="15"/>
        <v>No</v>
      </c>
      <c r="G970" s="63"/>
      <c r="H970" s="63"/>
      <c r="I970" s="63"/>
    </row>
    <row r="971" spans="1:9">
      <c r="A971" s="112" t="s">
        <v>2375</v>
      </c>
      <c r="B971" s="112" t="s">
        <v>2934</v>
      </c>
      <c r="C971" s="106">
        <v>3528</v>
      </c>
      <c r="D971" s="106" t="s">
        <v>909</v>
      </c>
      <c r="E971" s="184">
        <v>0.1205</v>
      </c>
      <c r="F971" s="4" t="str">
        <f t="shared" si="15"/>
        <v>No</v>
      </c>
      <c r="G971" s="63"/>
      <c r="H971" s="63"/>
      <c r="I971" s="63"/>
    </row>
    <row r="972" spans="1:9">
      <c r="A972" s="112" t="s">
        <v>2375</v>
      </c>
      <c r="B972" s="112" t="s">
        <v>2934</v>
      </c>
      <c r="C972" s="106">
        <v>3232</v>
      </c>
      <c r="D972" s="106" t="s">
        <v>906</v>
      </c>
      <c r="E972" s="184">
        <v>0.13159999999999999</v>
      </c>
      <c r="F972" s="4" t="str">
        <f t="shared" si="15"/>
        <v>No</v>
      </c>
      <c r="G972" s="63"/>
      <c r="H972" s="63"/>
      <c r="I972" s="63"/>
    </row>
    <row r="973" spans="1:9">
      <c r="A973" s="112" t="s">
        <v>2375</v>
      </c>
      <c r="B973" s="112" t="s">
        <v>2934</v>
      </c>
      <c r="C973" s="106">
        <v>5057</v>
      </c>
      <c r="D973" s="106" t="s">
        <v>939</v>
      </c>
      <c r="E973" s="184">
        <v>5.1299999999999998E-2</v>
      </c>
      <c r="F973" s="4" t="str">
        <f t="shared" si="15"/>
        <v>No</v>
      </c>
      <c r="G973" s="63"/>
      <c r="H973" s="63"/>
      <c r="I973" s="63"/>
    </row>
    <row r="974" spans="1:9">
      <c r="A974" s="112" t="s">
        <v>2375</v>
      </c>
      <c r="B974" s="112" t="s">
        <v>2934</v>
      </c>
      <c r="C974" s="106">
        <v>4147</v>
      </c>
      <c r="D974" s="106" t="s">
        <v>927</v>
      </c>
      <c r="E974" s="184">
        <v>4.6800000000000001E-2</v>
      </c>
      <c r="F974" s="4" t="str">
        <f t="shared" si="15"/>
        <v>No</v>
      </c>
      <c r="G974" s="63"/>
      <c r="H974" s="63"/>
      <c r="I974" s="63"/>
    </row>
    <row r="975" spans="1:9">
      <c r="A975" s="112" t="s">
        <v>2375</v>
      </c>
      <c r="B975" s="112" t="s">
        <v>2934</v>
      </c>
      <c r="C975" s="106">
        <v>5053</v>
      </c>
      <c r="D975" s="106" t="s">
        <v>938</v>
      </c>
      <c r="E975" s="184">
        <v>1.72E-2</v>
      </c>
      <c r="F975" s="4" t="str">
        <f t="shared" si="15"/>
        <v>No</v>
      </c>
      <c r="G975" s="63"/>
      <c r="H975" s="63"/>
      <c r="I975" s="63"/>
    </row>
    <row r="976" spans="1:9">
      <c r="A976" s="112" t="s">
        <v>2375</v>
      </c>
      <c r="B976" s="112" t="s">
        <v>2934</v>
      </c>
      <c r="C976" s="106">
        <v>2992</v>
      </c>
      <c r="D976" s="106" t="s">
        <v>904</v>
      </c>
      <c r="E976" s="184">
        <v>0.18179999999999999</v>
      </c>
      <c r="F976" s="4" t="str">
        <f t="shared" si="15"/>
        <v>No</v>
      </c>
      <c r="G976" s="63"/>
      <c r="H976" s="63"/>
      <c r="I976" s="63"/>
    </row>
    <row r="977" spans="1:9">
      <c r="A977" s="112" t="s">
        <v>2375</v>
      </c>
      <c r="B977" s="112" t="s">
        <v>2934</v>
      </c>
      <c r="C977" s="106">
        <v>3706</v>
      </c>
      <c r="D977" s="106" t="s">
        <v>917</v>
      </c>
      <c r="E977" s="184">
        <v>0.1434</v>
      </c>
      <c r="F977" s="4" t="str">
        <f t="shared" si="15"/>
        <v>No</v>
      </c>
      <c r="G977" s="63"/>
      <c r="H977" s="63"/>
      <c r="I977" s="63"/>
    </row>
    <row r="978" spans="1:9">
      <c r="A978" s="112" t="s">
        <v>2375</v>
      </c>
      <c r="B978" s="112" t="s">
        <v>2934</v>
      </c>
      <c r="C978" s="106">
        <v>3703</v>
      </c>
      <c r="D978" s="106" t="s">
        <v>915</v>
      </c>
      <c r="E978" s="184">
        <v>4.4699999999999997E-2</v>
      </c>
      <c r="F978" s="4" t="str">
        <f t="shared" si="15"/>
        <v>No</v>
      </c>
      <c r="G978" s="63"/>
      <c r="H978" s="63"/>
      <c r="I978" s="63"/>
    </row>
    <row r="979" spans="1:9">
      <c r="A979" s="112" t="s">
        <v>2375</v>
      </c>
      <c r="B979" s="112" t="s">
        <v>2934</v>
      </c>
      <c r="C979" s="106">
        <v>3747</v>
      </c>
      <c r="D979" s="106" t="s">
        <v>918</v>
      </c>
      <c r="E979" s="184">
        <v>6.1699999999999998E-2</v>
      </c>
      <c r="F979" s="4" t="str">
        <f t="shared" si="15"/>
        <v>No</v>
      </c>
      <c r="G979" s="63"/>
      <c r="H979" s="63"/>
      <c r="I979" s="63"/>
    </row>
    <row r="980" spans="1:9">
      <c r="A980" s="112" t="s">
        <v>2375</v>
      </c>
      <c r="B980" s="112" t="s">
        <v>2934</v>
      </c>
      <c r="C980" s="106">
        <v>4302</v>
      </c>
      <c r="D980" s="106" t="s">
        <v>931</v>
      </c>
      <c r="E980" s="184">
        <v>1.0699999999999999E-2</v>
      </c>
      <c r="F980" s="4" t="str">
        <f t="shared" si="15"/>
        <v>No</v>
      </c>
      <c r="G980" s="63"/>
      <c r="H980" s="63"/>
      <c r="I980" s="63"/>
    </row>
    <row r="981" spans="1:9">
      <c r="A981" s="112" t="s">
        <v>2375</v>
      </c>
      <c r="B981" s="112" t="s">
        <v>2934</v>
      </c>
      <c r="C981" s="106">
        <v>1975</v>
      </c>
      <c r="D981" s="106" t="s">
        <v>899</v>
      </c>
      <c r="E981" s="184">
        <v>3.3500000000000002E-2</v>
      </c>
      <c r="F981" s="4" t="str">
        <f t="shared" si="15"/>
        <v>No</v>
      </c>
      <c r="G981" s="63"/>
      <c r="H981" s="63"/>
      <c r="I981" s="63"/>
    </row>
    <row r="982" spans="1:9">
      <c r="A982" s="112" t="s">
        <v>2375</v>
      </c>
      <c r="B982" s="112" t="s">
        <v>2934</v>
      </c>
      <c r="C982" s="106">
        <v>5265</v>
      </c>
      <c r="D982" s="106" t="s">
        <v>941</v>
      </c>
      <c r="E982" s="184">
        <v>2.1000000000000001E-2</v>
      </c>
      <c r="F982" s="4" t="str">
        <f t="shared" si="15"/>
        <v>No</v>
      </c>
      <c r="G982" s="63"/>
      <c r="H982" s="63"/>
      <c r="I982" s="63"/>
    </row>
    <row r="983" spans="1:9">
      <c r="A983" s="112" t="s">
        <v>2375</v>
      </c>
      <c r="B983" s="112" t="s">
        <v>2934</v>
      </c>
      <c r="C983" s="106">
        <v>3490</v>
      </c>
      <c r="D983" s="106" t="s">
        <v>908</v>
      </c>
      <c r="E983" s="184">
        <v>0.1172</v>
      </c>
      <c r="F983" s="4" t="str">
        <f t="shared" si="15"/>
        <v>No</v>
      </c>
      <c r="G983" s="63"/>
      <c r="H983" s="63"/>
      <c r="I983" s="63"/>
    </row>
    <row r="984" spans="1:9">
      <c r="A984" s="112" t="s">
        <v>2375</v>
      </c>
      <c r="B984" s="112" t="s">
        <v>2934</v>
      </c>
      <c r="C984" s="106">
        <v>5597</v>
      </c>
      <c r="D984" s="106" t="s">
        <v>3166</v>
      </c>
      <c r="E984" s="114">
        <v>7.0099999999999996E-2</v>
      </c>
      <c r="F984" s="4" t="str">
        <f t="shared" si="15"/>
        <v>No</v>
      </c>
      <c r="G984" s="63"/>
      <c r="H984" s="63"/>
      <c r="I984" s="63"/>
    </row>
    <row r="985" spans="1:9">
      <c r="A985" s="112" t="s">
        <v>2375</v>
      </c>
      <c r="B985" s="112" t="s">
        <v>2934</v>
      </c>
      <c r="C985" s="106">
        <v>3441</v>
      </c>
      <c r="D985" s="106" t="s">
        <v>907</v>
      </c>
      <c r="E985" s="184">
        <v>0.13389999999999999</v>
      </c>
      <c r="F985" s="4" t="str">
        <f t="shared" si="15"/>
        <v>No</v>
      </c>
      <c r="G985" s="63"/>
      <c r="H985" s="63"/>
      <c r="I985" s="63"/>
    </row>
    <row r="986" spans="1:9">
      <c r="A986" s="112" t="s">
        <v>2375</v>
      </c>
      <c r="B986" s="112" t="s">
        <v>2934</v>
      </c>
      <c r="C986" s="106">
        <v>5958</v>
      </c>
      <c r="D986" s="106" t="s">
        <v>2747</v>
      </c>
      <c r="E986" s="184">
        <v>2.92E-2</v>
      </c>
      <c r="F986" s="4" t="str">
        <f t="shared" si="15"/>
        <v>No</v>
      </c>
      <c r="G986" s="63"/>
      <c r="H986" s="63"/>
      <c r="I986" s="63"/>
    </row>
    <row r="987" spans="1:9">
      <c r="A987" s="112" t="s">
        <v>2375</v>
      </c>
      <c r="B987" s="112" t="s">
        <v>2934</v>
      </c>
      <c r="C987" s="106">
        <v>4336</v>
      </c>
      <c r="D987" s="106" t="s">
        <v>932</v>
      </c>
      <c r="E987" s="184">
        <v>2.7400000000000001E-2</v>
      </c>
      <c r="F987" s="4" t="str">
        <f t="shared" si="15"/>
        <v>No</v>
      </c>
      <c r="G987" s="63"/>
      <c r="H987" s="63"/>
      <c r="I987" s="63"/>
    </row>
    <row r="988" spans="1:9">
      <c r="A988" s="112" t="s">
        <v>2492</v>
      </c>
      <c r="B988" s="112" t="s">
        <v>2935</v>
      </c>
      <c r="C988" s="106">
        <v>4576</v>
      </c>
      <c r="D988" s="106" t="s">
        <v>1753</v>
      </c>
      <c r="E988" s="184">
        <v>0.36409999999999998</v>
      </c>
      <c r="F988" s="4" t="str">
        <f t="shared" si="15"/>
        <v>No</v>
      </c>
      <c r="G988" s="63"/>
      <c r="H988" s="63"/>
      <c r="I988" s="63"/>
    </row>
    <row r="989" spans="1:9">
      <c r="A989" s="112" t="s">
        <v>2492</v>
      </c>
      <c r="B989" s="112" t="s">
        <v>2935</v>
      </c>
      <c r="C989" s="106">
        <v>4477</v>
      </c>
      <c r="D989" s="106" t="s">
        <v>1752</v>
      </c>
      <c r="E989" s="184">
        <v>0.42320000000000002</v>
      </c>
      <c r="F989" s="4" t="str">
        <f t="shared" si="15"/>
        <v>No</v>
      </c>
      <c r="G989" s="63"/>
      <c r="H989" s="63"/>
      <c r="I989" s="63"/>
    </row>
    <row r="990" spans="1:9">
      <c r="A990" s="112" t="s">
        <v>2492</v>
      </c>
      <c r="B990" s="112" t="s">
        <v>2935</v>
      </c>
      <c r="C990" s="106">
        <v>3255</v>
      </c>
      <c r="D990" s="106" t="s">
        <v>1749</v>
      </c>
      <c r="E990" s="184">
        <v>0.44619999999999999</v>
      </c>
      <c r="F990" s="4" t="str">
        <f t="shared" si="15"/>
        <v>No</v>
      </c>
      <c r="G990" s="63"/>
      <c r="H990" s="63"/>
      <c r="I990" s="63"/>
    </row>
    <row r="991" spans="1:9">
      <c r="A991" s="112" t="s">
        <v>2492</v>
      </c>
      <c r="B991" s="112" t="s">
        <v>2935</v>
      </c>
      <c r="C991" s="106">
        <v>4204</v>
      </c>
      <c r="D991" s="106" t="s">
        <v>1751</v>
      </c>
      <c r="E991" s="184">
        <v>0.31769999999999998</v>
      </c>
      <c r="F991" s="4" t="str">
        <f t="shared" si="15"/>
        <v>No</v>
      </c>
      <c r="G991" s="63"/>
      <c r="H991" s="63"/>
      <c r="I991" s="63"/>
    </row>
    <row r="992" spans="1:9">
      <c r="A992" s="112" t="s">
        <v>2492</v>
      </c>
      <c r="B992" s="112" t="s">
        <v>2935</v>
      </c>
      <c r="C992" s="106">
        <v>3893</v>
      </c>
      <c r="D992" s="106" t="s">
        <v>1750</v>
      </c>
      <c r="E992" s="184">
        <v>0.40060000000000001</v>
      </c>
      <c r="F992" s="4" t="str">
        <f t="shared" si="15"/>
        <v>No</v>
      </c>
      <c r="G992" s="63"/>
      <c r="H992" s="63"/>
      <c r="I992" s="63"/>
    </row>
    <row r="993" spans="1:9">
      <c r="A993" s="112" t="s">
        <v>2552</v>
      </c>
      <c r="B993" s="112" t="s">
        <v>2936</v>
      </c>
      <c r="C993" s="106">
        <v>3137</v>
      </c>
      <c r="D993" s="106" t="s">
        <v>2144</v>
      </c>
      <c r="E993" s="184">
        <v>0.62419999999999998</v>
      </c>
      <c r="F993" s="4" t="str">
        <f t="shared" si="15"/>
        <v>Yes</v>
      </c>
      <c r="G993" s="63"/>
      <c r="H993" s="63"/>
      <c r="I993" s="63"/>
    </row>
    <row r="994" spans="1:9">
      <c r="A994" s="112" t="s">
        <v>2507</v>
      </c>
      <c r="B994" s="112" t="s">
        <v>2937</v>
      </c>
      <c r="C994" s="106">
        <v>3416</v>
      </c>
      <c r="D994" s="106" t="s">
        <v>1904</v>
      </c>
      <c r="E994" s="184">
        <v>0.29139999999999999</v>
      </c>
      <c r="F994" s="4" t="str">
        <f t="shared" si="15"/>
        <v>No</v>
      </c>
      <c r="G994" s="63"/>
      <c r="H994" s="63"/>
      <c r="I994" s="63"/>
    </row>
    <row r="995" spans="1:9">
      <c r="A995" s="112" t="s">
        <v>2507</v>
      </c>
      <c r="B995" s="112" t="s">
        <v>2937</v>
      </c>
      <c r="C995" s="106">
        <v>4226</v>
      </c>
      <c r="D995" s="106" t="s">
        <v>1905</v>
      </c>
      <c r="E995" s="184">
        <v>0.32690000000000002</v>
      </c>
      <c r="F995" s="4" t="str">
        <f t="shared" ref="F995:F1058" si="16">IF(E995&gt;=0.5,"Yes","No")</f>
        <v>No</v>
      </c>
      <c r="G995" s="63"/>
      <c r="H995" s="63"/>
      <c r="I995" s="63"/>
    </row>
    <row r="996" spans="1:9">
      <c r="A996" s="112" t="s">
        <v>2271</v>
      </c>
      <c r="B996" s="112" t="s">
        <v>2938</v>
      </c>
      <c r="C996" s="106">
        <v>3421</v>
      </c>
      <c r="D996" s="106" t="s">
        <v>14</v>
      </c>
      <c r="E996" s="184">
        <v>0.6825</v>
      </c>
      <c r="F996" s="4" t="str">
        <f t="shared" si="16"/>
        <v>Yes</v>
      </c>
      <c r="G996" s="63"/>
      <c r="H996" s="63"/>
      <c r="I996" s="63"/>
    </row>
    <row r="997" spans="1:9">
      <c r="A997" s="112" t="s">
        <v>2271</v>
      </c>
      <c r="B997" s="112" t="s">
        <v>2938</v>
      </c>
      <c r="C997" s="106">
        <v>2903</v>
      </c>
      <c r="D997" s="106" t="s">
        <v>13</v>
      </c>
      <c r="E997" s="184">
        <v>0.7046</v>
      </c>
      <c r="F997" s="4" t="str">
        <f t="shared" si="16"/>
        <v>Yes</v>
      </c>
      <c r="G997" s="63"/>
      <c r="H997" s="63"/>
      <c r="I997" s="63"/>
    </row>
    <row r="998" spans="1:9">
      <c r="A998" s="112" t="s">
        <v>2271</v>
      </c>
      <c r="B998" s="112" t="s">
        <v>2938</v>
      </c>
      <c r="C998" s="106">
        <v>5293</v>
      </c>
      <c r="D998" s="106" t="s">
        <v>15</v>
      </c>
      <c r="E998" s="184">
        <v>0.72209999999999996</v>
      </c>
      <c r="F998" s="4" t="str">
        <f t="shared" si="16"/>
        <v>Yes</v>
      </c>
      <c r="G998" s="63"/>
      <c r="H998" s="63"/>
      <c r="I998" s="63"/>
    </row>
    <row r="999" spans="1:9">
      <c r="A999" s="112" t="s">
        <v>2306</v>
      </c>
      <c r="B999" s="112" t="s">
        <v>2939</v>
      </c>
      <c r="C999" s="106">
        <v>3475</v>
      </c>
      <c r="D999" s="106" t="s">
        <v>231</v>
      </c>
      <c r="E999" s="184">
        <v>0.62350000000000005</v>
      </c>
      <c r="F999" s="4" t="str">
        <f t="shared" si="16"/>
        <v>Yes</v>
      </c>
      <c r="G999" s="63"/>
      <c r="H999" s="63"/>
      <c r="I999" s="63"/>
    </row>
    <row r="1000" spans="1:9">
      <c r="A1000" s="112" t="s">
        <v>2306</v>
      </c>
      <c r="B1000" s="112" t="s">
        <v>2939</v>
      </c>
      <c r="C1000" s="106">
        <v>3211</v>
      </c>
      <c r="D1000" s="106" t="s">
        <v>306</v>
      </c>
      <c r="E1000" s="184">
        <v>0.5071</v>
      </c>
      <c r="F1000" s="4" t="str">
        <f t="shared" si="16"/>
        <v>Yes</v>
      </c>
      <c r="G1000" s="63"/>
      <c r="H1000" s="63"/>
      <c r="I1000" s="63"/>
    </row>
    <row r="1001" spans="1:9">
      <c r="A1001" s="112" t="s">
        <v>2306</v>
      </c>
      <c r="B1001" s="112" t="s">
        <v>2939</v>
      </c>
      <c r="C1001" s="106">
        <v>2369</v>
      </c>
      <c r="D1001" s="106" t="s">
        <v>298</v>
      </c>
      <c r="E1001" s="184">
        <v>0.48959999999999998</v>
      </c>
      <c r="F1001" s="4" t="str">
        <f t="shared" si="16"/>
        <v>No</v>
      </c>
      <c r="G1001" s="63"/>
      <c r="H1001" s="63"/>
      <c r="I1001" s="63"/>
    </row>
    <row r="1002" spans="1:9">
      <c r="A1002" s="112" t="s">
        <v>2306</v>
      </c>
      <c r="B1002" s="112" t="s">
        <v>2939</v>
      </c>
      <c r="C1002" s="106">
        <v>5312</v>
      </c>
      <c r="D1002" s="106" t="s">
        <v>309</v>
      </c>
      <c r="E1002" s="184">
        <v>0.71460000000000001</v>
      </c>
      <c r="F1002" s="4" t="str">
        <f t="shared" si="16"/>
        <v>Yes</v>
      </c>
      <c r="G1002" s="63"/>
      <c r="H1002" s="63"/>
      <c r="I1002" s="63"/>
    </row>
    <row r="1003" spans="1:9">
      <c r="A1003" s="112" t="s">
        <v>2306</v>
      </c>
      <c r="B1003" s="112" t="s">
        <v>2939</v>
      </c>
      <c r="C1003" s="106">
        <v>5400</v>
      </c>
      <c r="D1003" s="106" t="s">
        <v>310</v>
      </c>
      <c r="E1003" s="184">
        <v>0.68469999999999998</v>
      </c>
      <c r="F1003" s="4" t="str">
        <f t="shared" si="16"/>
        <v>Yes</v>
      </c>
      <c r="G1003" s="63"/>
      <c r="H1003" s="63"/>
      <c r="I1003" s="63"/>
    </row>
    <row r="1004" spans="1:9">
      <c r="A1004" s="112" t="s">
        <v>2306</v>
      </c>
      <c r="B1004" s="112" t="s">
        <v>2939</v>
      </c>
      <c r="C1004" s="106">
        <v>2319</v>
      </c>
      <c r="D1004" s="106" t="s">
        <v>297</v>
      </c>
      <c r="E1004" s="184">
        <v>0.78620000000000001</v>
      </c>
      <c r="F1004" s="4" t="str">
        <f t="shared" si="16"/>
        <v>Yes</v>
      </c>
      <c r="G1004" s="63"/>
      <c r="H1004" s="63"/>
      <c r="I1004" s="63"/>
    </row>
    <row r="1005" spans="1:9">
      <c r="A1005" s="112" t="s">
        <v>2306</v>
      </c>
      <c r="B1005" s="112" t="s">
        <v>2939</v>
      </c>
      <c r="C1005" s="106">
        <v>5614</v>
      </c>
      <c r="D1005" s="106" t="s">
        <v>3237</v>
      </c>
      <c r="E1005" s="114">
        <v>0.48480000000000001</v>
      </c>
      <c r="F1005" s="4" t="str">
        <f t="shared" si="16"/>
        <v>No</v>
      </c>
      <c r="G1005" s="63"/>
      <c r="H1005" s="63"/>
      <c r="I1005" s="63"/>
    </row>
    <row r="1006" spans="1:9">
      <c r="A1006" s="112" t="s">
        <v>2306</v>
      </c>
      <c r="B1006" s="112" t="s">
        <v>2939</v>
      </c>
      <c r="C1006" s="106">
        <v>3151</v>
      </c>
      <c r="D1006" s="106" t="s">
        <v>305</v>
      </c>
      <c r="E1006" s="184">
        <v>0.45500000000000002</v>
      </c>
      <c r="F1006" s="4" t="str">
        <f t="shared" si="16"/>
        <v>No</v>
      </c>
      <c r="G1006" s="63"/>
      <c r="H1006" s="63"/>
      <c r="I1006" s="63"/>
    </row>
    <row r="1007" spans="1:9">
      <c r="A1007" s="112" t="s">
        <v>2306</v>
      </c>
      <c r="B1007" s="112" t="s">
        <v>2939</v>
      </c>
      <c r="C1007" s="106">
        <v>3658</v>
      </c>
      <c r="D1007" s="106" t="s">
        <v>307</v>
      </c>
      <c r="E1007" s="184">
        <v>0.70440000000000003</v>
      </c>
      <c r="F1007" s="4" t="str">
        <f t="shared" si="16"/>
        <v>Yes</v>
      </c>
      <c r="G1007" s="63"/>
      <c r="H1007" s="63"/>
      <c r="I1007" s="63"/>
    </row>
    <row r="1008" spans="1:9">
      <c r="A1008" s="112" t="s">
        <v>2306</v>
      </c>
      <c r="B1008" s="112" t="s">
        <v>2939</v>
      </c>
      <c r="C1008" s="106">
        <v>2831</v>
      </c>
      <c r="D1008" s="106" t="s">
        <v>302</v>
      </c>
      <c r="E1008" s="184">
        <v>0.74729999999999996</v>
      </c>
      <c r="F1008" s="4" t="str">
        <f t="shared" si="16"/>
        <v>Yes</v>
      </c>
      <c r="G1008" s="63"/>
      <c r="H1008" s="63"/>
      <c r="I1008" s="63"/>
    </row>
    <row r="1009" spans="1:9">
      <c r="A1009" s="112" t="s">
        <v>2306</v>
      </c>
      <c r="B1009" s="112" t="s">
        <v>2939</v>
      </c>
      <c r="C1009" s="106">
        <v>4574</v>
      </c>
      <c r="D1009" s="106" t="s">
        <v>308</v>
      </c>
      <c r="E1009" s="184">
        <v>0.51119999999999999</v>
      </c>
      <c r="F1009" s="4" t="str">
        <f t="shared" si="16"/>
        <v>Yes</v>
      </c>
      <c r="G1009" s="63"/>
      <c r="H1009" s="63"/>
      <c r="I1009" s="63"/>
    </row>
    <row r="1010" spans="1:9">
      <c r="A1010" s="112" t="s">
        <v>2306</v>
      </c>
      <c r="B1010" s="112" t="s">
        <v>2939</v>
      </c>
      <c r="C1010" s="106">
        <v>2914</v>
      </c>
      <c r="D1010" s="106" t="s">
        <v>303</v>
      </c>
      <c r="E1010" s="184">
        <v>0.753</v>
      </c>
      <c r="F1010" s="4" t="str">
        <f t="shared" si="16"/>
        <v>Yes</v>
      </c>
      <c r="G1010" s="63"/>
      <c r="H1010" s="63"/>
      <c r="I1010" s="63"/>
    </row>
    <row r="1011" spans="1:9">
      <c r="A1011" s="112" t="s">
        <v>2306</v>
      </c>
      <c r="B1011" s="112" t="s">
        <v>2939</v>
      </c>
      <c r="C1011" s="106">
        <v>2726</v>
      </c>
      <c r="D1011" s="106" t="s">
        <v>301</v>
      </c>
      <c r="E1011" s="184">
        <v>0.72799999999999998</v>
      </c>
      <c r="F1011" s="4" t="str">
        <f t="shared" si="16"/>
        <v>Yes</v>
      </c>
      <c r="G1011" s="63"/>
      <c r="H1011" s="63"/>
      <c r="I1011" s="63"/>
    </row>
    <row r="1012" spans="1:9">
      <c r="A1012" s="112" t="s">
        <v>2306</v>
      </c>
      <c r="B1012" s="112" t="s">
        <v>2939</v>
      </c>
      <c r="C1012" s="106">
        <v>2416</v>
      </c>
      <c r="D1012" s="106" t="s">
        <v>300</v>
      </c>
      <c r="E1012" s="184">
        <v>0.63480000000000003</v>
      </c>
      <c r="F1012" s="4" t="str">
        <f t="shared" si="16"/>
        <v>Yes</v>
      </c>
      <c r="G1012" s="63"/>
      <c r="H1012" s="63"/>
      <c r="I1012" s="63"/>
    </row>
    <row r="1013" spans="1:9">
      <c r="A1013" s="112" t="s">
        <v>2306</v>
      </c>
      <c r="B1013" s="112" t="s">
        <v>2939</v>
      </c>
      <c r="C1013" s="106">
        <v>3019</v>
      </c>
      <c r="D1013" s="106" t="s">
        <v>304</v>
      </c>
      <c r="E1013" s="184">
        <v>0.41289999999999999</v>
      </c>
      <c r="F1013" s="4" t="str">
        <f t="shared" si="16"/>
        <v>No</v>
      </c>
      <c r="G1013" s="63"/>
      <c r="H1013" s="63"/>
      <c r="I1013" s="63"/>
    </row>
    <row r="1014" spans="1:9">
      <c r="A1014" s="112" t="s">
        <v>2306</v>
      </c>
      <c r="B1014" s="112" t="s">
        <v>2939</v>
      </c>
      <c r="C1014" s="106">
        <v>2370</v>
      </c>
      <c r="D1014" s="106" t="s">
        <v>299</v>
      </c>
      <c r="E1014" s="184">
        <v>0.8609</v>
      </c>
      <c r="F1014" s="4" t="str">
        <f t="shared" si="16"/>
        <v>Yes</v>
      </c>
      <c r="G1014" s="63"/>
      <c r="H1014" s="63"/>
      <c r="I1014" s="63"/>
    </row>
    <row r="1015" spans="1:9">
      <c r="A1015" s="112" t="s">
        <v>2519</v>
      </c>
      <c r="B1015" s="112" t="s">
        <v>2940</v>
      </c>
      <c r="C1015" s="106">
        <v>2480</v>
      </c>
      <c r="D1015" s="106" t="s">
        <v>1952</v>
      </c>
      <c r="E1015" s="184">
        <v>0.72430000000000005</v>
      </c>
      <c r="F1015" s="4" t="str">
        <f t="shared" si="16"/>
        <v>Yes</v>
      </c>
      <c r="G1015" s="63"/>
      <c r="H1015" s="63"/>
      <c r="I1015" s="63"/>
    </row>
    <row r="1016" spans="1:9">
      <c r="A1016" s="112" t="s">
        <v>2519</v>
      </c>
      <c r="B1016" s="112" t="s">
        <v>2940</v>
      </c>
      <c r="C1016" s="106">
        <v>1922</v>
      </c>
      <c r="D1016" s="106" t="s">
        <v>1951</v>
      </c>
      <c r="E1016" s="184">
        <v>0.26400000000000001</v>
      </c>
      <c r="F1016" s="4" t="str">
        <f t="shared" si="16"/>
        <v>No</v>
      </c>
      <c r="G1016" s="63"/>
      <c r="H1016" s="63"/>
      <c r="I1016" s="63"/>
    </row>
    <row r="1017" spans="1:9">
      <c r="A1017" s="112" t="s">
        <v>2469</v>
      </c>
      <c r="B1017" s="112" t="s">
        <v>2941</v>
      </c>
      <c r="C1017" s="106">
        <v>4178</v>
      </c>
      <c r="D1017" s="106" t="s">
        <v>1544</v>
      </c>
      <c r="E1017" s="184">
        <v>0</v>
      </c>
      <c r="F1017" s="4" t="str">
        <f t="shared" si="16"/>
        <v>No</v>
      </c>
      <c r="G1017" s="63"/>
      <c r="H1017" s="63"/>
      <c r="I1017" s="63"/>
    </row>
    <row r="1018" spans="1:9">
      <c r="A1018" s="112" t="s">
        <v>2469</v>
      </c>
      <c r="B1018" s="112" t="s">
        <v>2941</v>
      </c>
      <c r="C1018" s="106">
        <v>4107</v>
      </c>
      <c r="D1018" s="106" t="s">
        <v>1543</v>
      </c>
      <c r="E1018" s="184">
        <v>0.44109999999999999</v>
      </c>
      <c r="F1018" s="4" t="str">
        <f t="shared" si="16"/>
        <v>No</v>
      </c>
      <c r="G1018" s="63"/>
      <c r="H1018" s="63"/>
      <c r="I1018" s="63"/>
    </row>
    <row r="1019" spans="1:9">
      <c r="A1019" s="112" t="s">
        <v>2469</v>
      </c>
      <c r="B1019" s="112" t="s">
        <v>2941</v>
      </c>
      <c r="C1019" s="106">
        <v>2632</v>
      </c>
      <c r="D1019" s="106" t="s">
        <v>1542</v>
      </c>
      <c r="E1019" s="184">
        <v>0.46710000000000002</v>
      </c>
      <c r="F1019" s="4" t="str">
        <f t="shared" si="16"/>
        <v>No</v>
      </c>
      <c r="G1019" s="63"/>
      <c r="H1019" s="63"/>
      <c r="I1019" s="63"/>
    </row>
    <row r="1020" spans="1:9">
      <c r="A1020" s="112" t="s">
        <v>3198</v>
      </c>
      <c r="B1020" s="112" t="s">
        <v>3238</v>
      </c>
      <c r="C1020" s="106">
        <v>5609</v>
      </c>
      <c r="D1020" s="106" t="s">
        <v>3239</v>
      </c>
      <c r="E1020" s="114">
        <v>0.90629999999999999</v>
      </c>
      <c r="F1020" s="4" t="str">
        <f t="shared" si="16"/>
        <v>Yes</v>
      </c>
      <c r="G1020" s="63"/>
      <c r="H1020" s="63"/>
      <c r="I1020" s="63"/>
    </row>
    <row r="1021" spans="1:9">
      <c r="A1021" s="112" t="s">
        <v>2550</v>
      </c>
      <c r="B1021" s="112" t="s">
        <v>2942</v>
      </c>
      <c r="C1021" s="106">
        <v>5373</v>
      </c>
      <c r="D1021" s="106" t="s">
        <v>2139</v>
      </c>
      <c r="E1021" s="184">
        <v>0.84160000000000001</v>
      </c>
      <c r="F1021" s="4" t="str">
        <f t="shared" si="16"/>
        <v>Yes</v>
      </c>
      <c r="G1021" s="63"/>
      <c r="H1021" s="63"/>
      <c r="I1021" s="63"/>
    </row>
    <row r="1022" spans="1:9">
      <c r="A1022" s="112" t="s">
        <v>2403</v>
      </c>
      <c r="B1022" s="112" t="s">
        <v>2943</v>
      </c>
      <c r="C1022" s="106">
        <v>3049</v>
      </c>
      <c r="D1022" s="106" t="s">
        <v>1135</v>
      </c>
      <c r="E1022" s="184">
        <v>0.63249999999999995</v>
      </c>
      <c r="F1022" s="4" t="str">
        <f t="shared" si="16"/>
        <v>Yes</v>
      </c>
      <c r="G1022" s="63"/>
      <c r="H1022" s="63"/>
      <c r="I1022" s="63"/>
    </row>
    <row r="1023" spans="1:9">
      <c r="A1023" s="112" t="s">
        <v>2403</v>
      </c>
      <c r="B1023" s="112" t="s">
        <v>2943</v>
      </c>
      <c r="C1023" s="106">
        <v>3111</v>
      </c>
      <c r="D1023" s="106" t="s">
        <v>1136</v>
      </c>
      <c r="E1023" s="184">
        <v>0.58199999999999996</v>
      </c>
      <c r="F1023" s="4" t="str">
        <f t="shared" si="16"/>
        <v>Yes</v>
      </c>
      <c r="G1023" s="63"/>
      <c r="H1023" s="63"/>
      <c r="I1023" s="63"/>
    </row>
    <row r="1024" spans="1:9">
      <c r="A1024" s="112" t="s">
        <v>2403</v>
      </c>
      <c r="B1024" s="112" t="s">
        <v>2943</v>
      </c>
      <c r="C1024" s="106">
        <v>3643</v>
      </c>
      <c r="D1024" s="106" t="s">
        <v>1137</v>
      </c>
      <c r="E1024" s="184">
        <v>0.6603</v>
      </c>
      <c r="F1024" s="4" t="str">
        <f t="shared" si="16"/>
        <v>Yes</v>
      </c>
      <c r="G1024" s="63"/>
      <c r="H1024" s="63"/>
      <c r="I1024" s="63"/>
    </row>
    <row r="1025" spans="1:9">
      <c r="A1025" s="112" t="s">
        <v>2546</v>
      </c>
      <c r="B1025" s="112" t="s">
        <v>2944</v>
      </c>
      <c r="C1025" s="106">
        <v>3417</v>
      </c>
      <c r="D1025" s="106" t="s">
        <v>2116</v>
      </c>
      <c r="E1025" s="184">
        <v>0.4224</v>
      </c>
      <c r="F1025" s="4" t="str">
        <f t="shared" si="16"/>
        <v>No</v>
      </c>
      <c r="G1025" s="63"/>
      <c r="H1025" s="63"/>
      <c r="I1025" s="63"/>
    </row>
    <row r="1026" spans="1:9">
      <c r="A1026" s="112" t="s">
        <v>2546</v>
      </c>
      <c r="B1026" s="112" t="s">
        <v>2944</v>
      </c>
      <c r="C1026" s="106">
        <v>4324</v>
      </c>
      <c r="D1026" s="106" t="s">
        <v>2118</v>
      </c>
      <c r="E1026" s="184">
        <v>0.29549999999999998</v>
      </c>
      <c r="F1026" s="4" t="str">
        <f t="shared" si="16"/>
        <v>No</v>
      </c>
      <c r="G1026" s="63"/>
      <c r="H1026" s="63"/>
      <c r="I1026" s="63"/>
    </row>
    <row r="1027" spans="1:9">
      <c r="A1027" s="112" t="s">
        <v>2546</v>
      </c>
      <c r="B1027" s="112" t="s">
        <v>2944</v>
      </c>
      <c r="C1027" s="106">
        <v>1983</v>
      </c>
      <c r="D1027" s="106" t="s">
        <v>2114</v>
      </c>
      <c r="E1027" s="184">
        <v>7.2999999999999995E-2</v>
      </c>
      <c r="F1027" s="4" t="str">
        <f t="shared" si="16"/>
        <v>No</v>
      </c>
      <c r="G1027" s="63"/>
      <c r="H1027" s="63"/>
      <c r="I1027" s="63"/>
    </row>
    <row r="1028" spans="1:9">
      <c r="A1028" s="112" t="s">
        <v>2546</v>
      </c>
      <c r="B1028" s="112" t="s">
        <v>2944</v>
      </c>
      <c r="C1028" s="106">
        <v>4201</v>
      </c>
      <c r="D1028" s="106" t="s">
        <v>2117</v>
      </c>
      <c r="E1028" s="184">
        <v>0.31419999999999998</v>
      </c>
      <c r="F1028" s="4" t="str">
        <f t="shared" si="16"/>
        <v>No</v>
      </c>
      <c r="G1028" s="63"/>
      <c r="H1028" s="63"/>
      <c r="I1028" s="63"/>
    </row>
    <row r="1029" spans="1:9">
      <c r="A1029" s="112" t="s">
        <v>2546</v>
      </c>
      <c r="B1029" s="112" t="s">
        <v>2944</v>
      </c>
      <c r="C1029" s="106">
        <v>2219</v>
      </c>
      <c r="D1029" s="106" t="s">
        <v>2115</v>
      </c>
      <c r="E1029" s="184">
        <v>0.36609999999999998</v>
      </c>
      <c r="F1029" s="4" t="str">
        <f t="shared" si="16"/>
        <v>No</v>
      </c>
      <c r="G1029" s="63"/>
      <c r="H1029" s="63"/>
      <c r="I1029" s="63"/>
    </row>
    <row r="1030" spans="1:9">
      <c r="A1030" s="112" t="s">
        <v>2546</v>
      </c>
      <c r="B1030" s="112" t="s">
        <v>2944</v>
      </c>
      <c r="C1030" s="106">
        <v>4517</v>
      </c>
      <c r="D1030" s="106" t="s">
        <v>2119</v>
      </c>
      <c r="E1030" s="184">
        <v>0.3453</v>
      </c>
      <c r="F1030" s="4" t="str">
        <f t="shared" si="16"/>
        <v>No</v>
      </c>
      <c r="G1030" s="63"/>
      <c r="H1030" s="63"/>
      <c r="I1030" s="63"/>
    </row>
    <row r="1031" spans="1:9">
      <c r="A1031" s="63" t="s">
        <v>2546</v>
      </c>
      <c r="B1031" s="63" t="s">
        <v>2944</v>
      </c>
      <c r="C1031" s="106">
        <v>5466</v>
      </c>
      <c r="D1031" s="63" t="s">
        <v>2945</v>
      </c>
      <c r="E1031" s="114">
        <v>0</v>
      </c>
      <c r="F1031" s="4" t="str">
        <f t="shared" si="16"/>
        <v>No</v>
      </c>
      <c r="G1031" s="141" t="s">
        <v>3345</v>
      </c>
      <c r="H1031" s="63"/>
      <c r="I1031" s="63"/>
    </row>
    <row r="1032" spans="1:9">
      <c r="A1032" s="112" t="s">
        <v>2569</v>
      </c>
      <c r="B1032" s="112" t="s">
        <v>2946</v>
      </c>
      <c r="C1032" s="106">
        <v>3070</v>
      </c>
      <c r="D1032" s="106" t="s">
        <v>2212</v>
      </c>
      <c r="E1032" s="184">
        <v>0.91379999999999995</v>
      </c>
      <c r="F1032" s="4" t="str">
        <f t="shared" si="16"/>
        <v>Yes</v>
      </c>
      <c r="G1032" s="63"/>
      <c r="H1032" s="63"/>
      <c r="I1032" s="63"/>
    </row>
    <row r="1033" spans="1:9">
      <c r="A1033" s="112" t="s">
        <v>2569</v>
      </c>
      <c r="B1033" s="112" t="s">
        <v>2946</v>
      </c>
      <c r="C1033" s="106">
        <v>5289</v>
      </c>
      <c r="D1033" s="106" t="s">
        <v>2213</v>
      </c>
      <c r="E1033" s="184">
        <v>0.91369999999999996</v>
      </c>
      <c r="F1033" s="4" t="str">
        <f t="shared" si="16"/>
        <v>Yes</v>
      </c>
      <c r="G1033" s="63"/>
      <c r="H1033" s="63"/>
      <c r="I1033" s="63"/>
    </row>
    <row r="1034" spans="1:9">
      <c r="A1034" s="63" t="s">
        <v>2569</v>
      </c>
      <c r="B1034" s="63" t="s">
        <v>2946</v>
      </c>
      <c r="C1034" s="106">
        <v>5443</v>
      </c>
      <c r="D1034" s="63" t="s">
        <v>2947</v>
      </c>
      <c r="E1034" s="114">
        <v>0</v>
      </c>
      <c r="F1034" s="4" t="str">
        <f t="shared" si="16"/>
        <v>No</v>
      </c>
      <c r="G1034" s="141" t="s">
        <v>3345</v>
      </c>
      <c r="H1034" s="63"/>
      <c r="I1034" s="63"/>
    </row>
    <row r="1035" spans="1:9">
      <c r="A1035" s="112" t="s">
        <v>2316</v>
      </c>
      <c r="B1035" s="112" t="s">
        <v>2948</v>
      </c>
      <c r="C1035" s="106">
        <v>2233</v>
      </c>
      <c r="D1035" s="106" t="s">
        <v>357</v>
      </c>
      <c r="E1035" s="184">
        <v>0.68479999999999996</v>
      </c>
      <c r="F1035" s="4" t="str">
        <f t="shared" si="16"/>
        <v>Yes</v>
      </c>
      <c r="G1035" s="63"/>
      <c r="H1035" s="63"/>
      <c r="I1035" s="63"/>
    </row>
    <row r="1036" spans="1:9">
      <c r="A1036" s="112" t="s">
        <v>2281</v>
      </c>
      <c r="B1036" s="112" t="s">
        <v>2949</v>
      </c>
      <c r="C1036" s="106">
        <v>2196</v>
      </c>
      <c r="D1036" s="106" t="s">
        <v>97</v>
      </c>
      <c r="E1036" s="184">
        <v>0.71950000000000003</v>
      </c>
      <c r="F1036" s="4" t="str">
        <f t="shared" si="16"/>
        <v>Yes</v>
      </c>
      <c r="G1036" s="63"/>
      <c r="H1036" s="63"/>
      <c r="I1036" s="63"/>
    </row>
    <row r="1037" spans="1:9">
      <c r="A1037" s="112" t="s">
        <v>2281</v>
      </c>
      <c r="B1037" s="112" t="s">
        <v>2949</v>
      </c>
      <c r="C1037" s="106">
        <v>2623</v>
      </c>
      <c r="D1037" s="106" t="s">
        <v>98</v>
      </c>
      <c r="E1037" s="184">
        <v>0.68049999999999999</v>
      </c>
      <c r="F1037" s="4" t="str">
        <f t="shared" si="16"/>
        <v>Yes</v>
      </c>
      <c r="G1037" s="63"/>
      <c r="H1037" s="63"/>
      <c r="I1037" s="63"/>
    </row>
    <row r="1038" spans="1:9">
      <c r="A1038" s="112" t="s">
        <v>2281</v>
      </c>
      <c r="B1038" s="112" t="s">
        <v>2949</v>
      </c>
      <c r="C1038" s="106">
        <v>5286</v>
      </c>
      <c r="D1038" s="106" t="s">
        <v>99</v>
      </c>
      <c r="E1038" s="184">
        <v>0.68320000000000003</v>
      </c>
      <c r="F1038" s="4" t="str">
        <f t="shared" si="16"/>
        <v>Yes</v>
      </c>
      <c r="G1038" s="63"/>
      <c r="H1038" s="63"/>
      <c r="I1038" s="63"/>
    </row>
    <row r="1039" spans="1:9">
      <c r="A1039" s="112" t="s">
        <v>2428</v>
      </c>
      <c r="B1039" s="112" t="s">
        <v>2950</v>
      </c>
      <c r="C1039" s="106">
        <v>5444</v>
      </c>
      <c r="D1039" s="106" t="s">
        <v>1219</v>
      </c>
      <c r="E1039" s="184">
        <v>0.70289999999999997</v>
      </c>
      <c r="F1039" s="4" t="str">
        <f t="shared" si="16"/>
        <v>Yes</v>
      </c>
      <c r="G1039" s="63"/>
      <c r="H1039" s="63"/>
      <c r="I1039" s="63"/>
    </row>
    <row r="1040" spans="1:9">
      <c r="A1040" s="112" t="s">
        <v>2428</v>
      </c>
      <c r="B1040" s="112" t="s">
        <v>2950</v>
      </c>
      <c r="C1040" s="106">
        <v>5445</v>
      </c>
      <c r="D1040" s="106" t="s">
        <v>1220</v>
      </c>
      <c r="E1040" s="184">
        <v>0.15129999999999999</v>
      </c>
      <c r="F1040" s="4" t="str">
        <f t="shared" si="16"/>
        <v>No</v>
      </c>
      <c r="G1040" s="63"/>
      <c r="H1040" s="63"/>
      <c r="I1040" s="63"/>
    </row>
    <row r="1041" spans="1:9">
      <c r="A1041" s="112" t="s">
        <v>2523</v>
      </c>
      <c r="B1041" s="112" t="s">
        <v>2951</v>
      </c>
      <c r="C1041" s="106">
        <v>5446</v>
      </c>
      <c r="D1041" s="106" t="s">
        <v>3240</v>
      </c>
      <c r="E1041" s="184">
        <v>0.6512</v>
      </c>
      <c r="F1041" s="4" t="str">
        <f t="shared" si="16"/>
        <v>Yes</v>
      </c>
      <c r="G1041" s="63"/>
      <c r="H1041" s="63"/>
      <c r="I1041" s="63"/>
    </row>
    <row r="1042" spans="1:9">
      <c r="A1042" s="112" t="s">
        <v>2523</v>
      </c>
      <c r="B1042" s="112" t="s">
        <v>2951</v>
      </c>
      <c r="C1042" s="106">
        <v>3311</v>
      </c>
      <c r="D1042" s="106" t="s">
        <v>1961</v>
      </c>
      <c r="E1042" s="184">
        <v>0.71509999999999996</v>
      </c>
      <c r="F1042" s="4" t="str">
        <f t="shared" si="16"/>
        <v>Yes</v>
      </c>
      <c r="G1042" s="63"/>
      <c r="H1042" s="63"/>
      <c r="I1042" s="63"/>
    </row>
    <row r="1043" spans="1:9">
      <c r="A1043" s="112" t="s">
        <v>2523</v>
      </c>
      <c r="B1043" s="112" t="s">
        <v>2951</v>
      </c>
      <c r="C1043" s="106">
        <v>2297</v>
      </c>
      <c r="D1043" s="106" t="s">
        <v>1960</v>
      </c>
      <c r="E1043" s="184">
        <v>0.78790000000000004</v>
      </c>
      <c r="F1043" s="4" t="str">
        <f t="shared" si="16"/>
        <v>Yes</v>
      </c>
      <c r="G1043" s="63"/>
      <c r="H1043" s="63"/>
      <c r="I1043" s="63"/>
    </row>
    <row r="1044" spans="1:9">
      <c r="A1044" s="112" t="s">
        <v>2523</v>
      </c>
      <c r="B1044" s="112" t="s">
        <v>2951</v>
      </c>
      <c r="C1044" s="106">
        <v>3894</v>
      </c>
      <c r="D1044" s="106" t="s">
        <v>1962</v>
      </c>
      <c r="E1044" s="184">
        <v>0.80479999999999996</v>
      </c>
      <c r="F1044" s="4" t="str">
        <f t="shared" si="16"/>
        <v>Yes</v>
      </c>
      <c r="G1044" s="63"/>
      <c r="H1044" s="63"/>
      <c r="I1044" s="63"/>
    </row>
    <row r="1045" spans="1:9">
      <c r="A1045" s="112" t="s">
        <v>2488</v>
      </c>
      <c r="B1045" s="112" t="s">
        <v>2952</v>
      </c>
      <c r="C1045" s="106">
        <v>1656</v>
      </c>
      <c r="D1045" s="106" t="s">
        <v>1698</v>
      </c>
      <c r="E1045" s="184">
        <v>0.29899999999999999</v>
      </c>
      <c r="F1045" s="4" t="str">
        <f t="shared" si="16"/>
        <v>No</v>
      </c>
      <c r="G1045" s="63"/>
      <c r="H1045" s="63"/>
      <c r="I1045" s="63"/>
    </row>
    <row r="1046" spans="1:9">
      <c r="A1046" s="112" t="s">
        <v>2488</v>
      </c>
      <c r="B1046" s="112" t="s">
        <v>2952</v>
      </c>
      <c r="C1046" s="106">
        <v>4454</v>
      </c>
      <c r="D1046" s="106" t="s">
        <v>1711</v>
      </c>
      <c r="E1046" s="184">
        <v>0.4239</v>
      </c>
      <c r="F1046" s="4" t="str">
        <f t="shared" si="16"/>
        <v>No</v>
      </c>
      <c r="G1046" s="63"/>
      <c r="H1046" s="63"/>
      <c r="I1046" s="63"/>
    </row>
    <row r="1047" spans="1:9">
      <c r="A1047" s="112" t="s">
        <v>2488</v>
      </c>
      <c r="B1047" s="112" t="s">
        <v>2952</v>
      </c>
      <c r="C1047" s="106">
        <v>3059</v>
      </c>
      <c r="D1047" s="106" t="s">
        <v>354</v>
      </c>
      <c r="E1047" s="184">
        <v>0.52969999999999995</v>
      </c>
      <c r="F1047" s="4" t="str">
        <f t="shared" si="16"/>
        <v>Yes</v>
      </c>
      <c r="G1047" s="63"/>
      <c r="H1047" s="63"/>
      <c r="I1047" s="63"/>
    </row>
    <row r="1048" spans="1:9">
      <c r="A1048" s="112" t="s">
        <v>2488</v>
      </c>
      <c r="B1048" s="112" t="s">
        <v>2952</v>
      </c>
      <c r="C1048" s="106">
        <v>4357</v>
      </c>
      <c r="D1048" s="106" t="s">
        <v>1710</v>
      </c>
      <c r="E1048" s="184">
        <v>0.52290000000000003</v>
      </c>
      <c r="F1048" s="4" t="str">
        <f t="shared" si="16"/>
        <v>Yes</v>
      </c>
      <c r="G1048" s="63"/>
      <c r="H1048" s="63"/>
      <c r="I1048" s="63"/>
    </row>
    <row r="1049" spans="1:9">
      <c r="A1049" s="112" t="s">
        <v>2488</v>
      </c>
      <c r="B1049" s="112" t="s">
        <v>2952</v>
      </c>
      <c r="C1049" s="106">
        <v>5123</v>
      </c>
      <c r="D1049" s="106" t="s">
        <v>1712</v>
      </c>
      <c r="E1049" s="184">
        <v>0.41310000000000002</v>
      </c>
      <c r="F1049" s="4" t="str">
        <f t="shared" si="16"/>
        <v>No</v>
      </c>
      <c r="G1049" s="63"/>
      <c r="H1049" s="63"/>
      <c r="I1049" s="63"/>
    </row>
    <row r="1050" spans="1:9">
      <c r="A1050" s="112" t="s">
        <v>2488</v>
      </c>
      <c r="B1050" s="112" t="s">
        <v>2952</v>
      </c>
      <c r="C1050" s="106">
        <v>1657</v>
      </c>
      <c r="D1050" s="106" t="s">
        <v>1699</v>
      </c>
      <c r="E1050" s="184">
        <v>0.70509999999999995</v>
      </c>
      <c r="F1050" s="4" t="str">
        <f t="shared" si="16"/>
        <v>Yes</v>
      </c>
      <c r="G1050" s="63"/>
      <c r="H1050" s="63"/>
      <c r="I1050" s="63"/>
    </row>
    <row r="1051" spans="1:9">
      <c r="A1051" s="112" t="s">
        <v>2488</v>
      </c>
      <c r="B1051" s="112" t="s">
        <v>2952</v>
      </c>
      <c r="C1051" s="106">
        <v>4323</v>
      </c>
      <c r="D1051" s="106" t="s">
        <v>1709</v>
      </c>
      <c r="E1051" s="184">
        <v>0.50370000000000004</v>
      </c>
      <c r="F1051" s="4" t="str">
        <f t="shared" si="16"/>
        <v>Yes</v>
      </c>
      <c r="G1051" s="63"/>
      <c r="H1051" s="63"/>
      <c r="I1051" s="63"/>
    </row>
    <row r="1052" spans="1:9">
      <c r="A1052" s="112" t="s">
        <v>2488</v>
      </c>
      <c r="B1052" s="112" t="s">
        <v>2952</v>
      </c>
      <c r="C1052" s="106">
        <v>1927</v>
      </c>
      <c r="D1052" s="106" t="s">
        <v>34</v>
      </c>
      <c r="E1052" s="184">
        <v>0.52449999999999997</v>
      </c>
      <c r="F1052" s="4" t="str">
        <f t="shared" si="16"/>
        <v>Yes</v>
      </c>
      <c r="G1052" s="63"/>
      <c r="H1052" s="63"/>
      <c r="I1052" s="63"/>
    </row>
    <row r="1053" spans="1:9">
      <c r="A1053" s="112" t="s">
        <v>2488</v>
      </c>
      <c r="B1053" s="112" t="s">
        <v>2952</v>
      </c>
      <c r="C1053" s="106">
        <v>3964</v>
      </c>
      <c r="D1053" s="106" t="s">
        <v>1707</v>
      </c>
      <c r="E1053" s="184">
        <v>0.71560000000000001</v>
      </c>
      <c r="F1053" s="4" t="str">
        <f t="shared" si="16"/>
        <v>Yes</v>
      </c>
      <c r="G1053" s="63"/>
      <c r="H1053" s="63"/>
      <c r="I1053" s="63"/>
    </row>
    <row r="1054" spans="1:9">
      <c r="A1054" s="112" t="s">
        <v>2488</v>
      </c>
      <c r="B1054" s="112" t="s">
        <v>2952</v>
      </c>
      <c r="C1054" s="106">
        <v>4150</v>
      </c>
      <c r="D1054" s="106" t="s">
        <v>1708</v>
      </c>
      <c r="E1054" s="184">
        <v>0.54039999999999999</v>
      </c>
      <c r="F1054" s="4" t="str">
        <f t="shared" si="16"/>
        <v>Yes</v>
      </c>
      <c r="G1054" s="63"/>
      <c r="H1054" s="63"/>
      <c r="I1054" s="63"/>
    </row>
    <row r="1055" spans="1:9">
      <c r="A1055" s="112" t="s">
        <v>2488</v>
      </c>
      <c r="B1055" s="112" t="s">
        <v>2952</v>
      </c>
      <c r="C1055" s="106">
        <v>1862</v>
      </c>
      <c r="D1055" s="106" t="s">
        <v>1701</v>
      </c>
      <c r="E1055" s="184">
        <v>0.19270000000000001</v>
      </c>
      <c r="F1055" s="4" t="str">
        <f t="shared" si="16"/>
        <v>No</v>
      </c>
      <c r="G1055" s="63"/>
      <c r="H1055" s="63"/>
      <c r="I1055" s="63"/>
    </row>
    <row r="1056" spans="1:9">
      <c r="A1056" s="112" t="s">
        <v>2488</v>
      </c>
      <c r="B1056" s="112" t="s">
        <v>2952</v>
      </c>
      <c r="C1056" s="106">
        <v>5478</v>
      </c>
      <c r="D1056" s="106" t="s">
        <v>2748</v>
      </c>
      <c r="E1056" s="184">
        <v>0.37219999999999998</v>
      </c>
      <c r="F1056" s="4" t="str">
        <f t="shared" si="16"/>
        <v>No</v>
      </c>
      <c r="G1056" s="63"/>
      <c r="H1056" s="63"/>
      <c r="I1056" s="63"/>
    </row>
    <row r="1057" spans="1:9">
      <c r="A1057" s="112" t="s">
        <v>2488</v>
      </c>
      <c r="B1057" s="112" t="s">
        <v>2952</v>
      </c>
      <c r="C1057" s="106">
        <v>3355</v>
      </c>
      <c r="D1057" s="106" t="s">
        <v>1704</v>
      </c>
      <c r="E1057" s="184">
        <v>0.54239999999999999</v>
      </c>
      <c r="F1057" s="4" t="str">
        <f t="shared" si="16"/>
        <v>Yes</v>
      </c>
      <c r="G1057" s="63"/>
      <c r="H1057" s="63"/>
      <c r="I1057" s="63"/>
    </row>
    <row r="1058" spans="1:9">
      <c r="A1058" s="112" t="s">
        <v>2488</v>
      </c>
      <c r="B1058" s="112" t="s">
        <v>2952</v>
      </c>
      <c r="C1058" s="106">
        <v>5402</v>
      </c>
      <c r="D1058" s="106" t="s">
        <v>1715</v>
      </c>
      <c r="E1058" s="184">
        <v>0.54890000000000005</v>
      </c>
      <c r="F1058" s="4" t="str">
        <f t="shared" si="16"/>
        <v>Yes</v>
      </c>
      <c r="G1058" s="63"/>
      <c r="H1058" s="63"/>
      <c r="I1058" s="63"/>
    </row>
    <row r="1059" spans="1:9">
      <c r="A1059" s="112" t="s">
        <v>2488</v>
      </c>
      <c r="B1059" s="112" t="s">
        <v>2952</v>
      </c>
      <c r="C1059" s="106">
        <v>5213</v>
      </c>
      <c r="D1059" s="106" t="s">
        <v>1713</v>
      </c>
      <c r="E1059" s="184">
        <v>0.48280000000000001</v>
      </c>
      <c r="F1059" s="4" t="str">
        <f t="shared" ref="F1059:F1122" si="17">IF(E1059&gt;=0.5,"Yes","No")</f>
        <v>No</v>
      </c>
      <c r="G1059" s="63"/>
      <c r="H1059" s="63"/>
      <c r="I1059" s="63"/>
    </row>
    <row r="1060" spans="1:9">
      <c r="A1060" s="112" t="s">
        <v>2488</v>
      </c>
      <c r="B1060" s="112" t="s">
        <v>2952</v>
      </c>
      <c r="C1060" s="106">
        <v>1910</v>
      </c>
      <c r="D1060" s="106" t="s">
        <v>1702</v>
      </c>
      <c r="E1060" s="184">
        <v>0.4572</v>
      </c>
      <c r="F1060" s="4" t="str">
        <f t="shared" si="17"/>
        <v>No</v>
      </c>
      <c r="G1060" s="63"/>
      <c r="H1060" s="63"/>
      <c r="I1060" s="63"/>
    </row>
    <row r="1061" spans="1:9">
      <c r="A1061" s="112" t="s">
        <v>2488</v>
      </c>
      <c r="B1061" s="112" t="s">
        <v>2952</v>
      </c>
      <c r="C1061" s="106">
        <v>3651</v>
      </c>
      <c r="D1061" s="106" t="s">
        <v>1706</v>
      </c>
      <c r="E1061" s="184">
        <v>0.42420000000000002</v>
      </c>
      <c r="F1061" s="4" t="str">
        <f t="shared" si="17"/>
        <v>No</v>
      </c>
      <c r="G1061" s="63"/>
      <c r="H1061" s="63"/>
      <c r="I1061" s="63"/>
    </row>
    <row r="1062" spans="1:9">
      <c r="A1062" s="112" t="s">
        <v>2488</v>
      </c>
      <c r="B1062" s="112" t="s">
        <v>2952</v>
      </c>
      <c r="C1062" s="106">
        <v>5350</v>
      </c>
      <c r="D1062" s="106" t="s">
        <v>1714</v>
      </c>
      <c r="E1062" s="184">
        <v>0.73250000000000004</v>
      </c>
      <c r="F1062" s="4" t="str">
        <f t="shared" si="17"/>
        <v>Yes</v>
      </c>
      <c r="G1062" s="63"/>
      <c r="H1062" s="63"/>
      <c r="I1062" s="63"/>
    </row>
    <row r="1063" spans="1:9">
      <c r="A1063" s="112" t="s">
        <v>2488</v>
      </c>
      <c r="B1063" s="112" t="s">
        <v>2952</v>
      </c>
      <c r="C1063" s="106">
        <v>1744</v>
      </c>
      <c r="D1063" s="106" t="s">
        <v>1700</v>
      </c>
      <c r="E1063" s="184">
        <v>0.4965</v>
      </c>
      <c r="F1063" s="4" t="str">
        <f t="shared" si="17"/>
        <v>No</v>
      </c>
      <c r="G1063" s="63"/>
      <c r="H1063" s="63"/>
      <c r="I1063" s="63"/>
    </row>
    <row r="1064" spans="1:9">
      <c r="A1064" s="112" t="s">
        <v>2488</v>
      </c>
      <c r="B1064" s="112" t="s">
        <v>2952</v>
      </c>
      <c r="C1064" s="106">
        <v>3187</v>
      </c>
      <c r="D1064" s="106" t="s">
        <v>1703</v>
      </c>
      <c r="E1064" s="184">
        <v>0.52239999999999998</v>
      </c>
      <c r="F1064" s="4" t="str">
        <f t="shared" si="17"/>
        <v>Yes</v>
      </c>
      <c r="G1064" s="63"/>
      <c r="H1064" s="63"/>
      <c r="I1064" s="63"/>
    </row>
    <row r="1065" spans="1:9">
      <c r="A1065" s="112" t="s">
        <v>2488</v>
      </c>
      <c r="B1065" s="112" t="s">
        <v>2952</v>
      </c>
      <c r="C1065" s="106">
        <v>3537</v>
      </c>
      <c r="D1065" s="106" t="s">
        <v>1705</v>
      </c>
      <c r="E1065" s="184">
        <v>0.35270000000000001</v>
      </c>
      <c r="F1065" s="4" t="str">
        <f t="shared" si="17"/>
        <v>No</v>
      </c>
      <c r="G1065" s="63"/>
      <c r="H1065" s="63"/>
      <c r="I1065" s="63"/>
    </row>
    <row r="1066" spans="1:9">
      <c r="A1066" s="112" t="s">
        <v>2488</v>
      </c>
      <c r="B1066" s="112" t="s">
        <v>2952</v>
      </c>
      <c r="C1066" s="106">
        <v>2813</v>
      </c>
      <c r="D1066" s="106" t="s">
        <v>660</v>
      </c>
      <c r="E1066" s="184">
        <v>0.58579999999999999</v>
      </c>
      <c r="F1066" s="4" t="str">
        <f t="shared" si="17"/>
        <v>Yes</v>
      </c>
      <c r="G1066" s="63"/>
      <c r="H1066" s="63"/>
      <c r="I1066" s="63"/>
    </row>
    <row r="1067" spans="1:9">
      <c r="A1067" s="112" t="s">
        <v>2341</v>
      </c>
      <c r="B1067" s="112" t="s">
        <v>2953</v>
      </c>
      <c r="C1067" s="106">
        <v>2835</v>
      </c>
      <c r="D1067" s="106" t="s">
        <v>489</v>
      </c>
      <c r="E1067" s="184">
        <v>0.51759999999999995</v>
      </c>
      <c r="F1067" s="4" t="str">
        <f t="shared" si="17"/>
        <v>Yes</v>
      </c>
      <c r="G1067" s="63"/>
      <c r="H1067" s="63"/>
      <c r="I1067" s="63"/>
    </row>
    <row r="1068" spans="1:9">
      <c r="A1068" s="112" t="s">
        <v>2502</v>
      </c>
      <c r="B1068" s="112" t="s">
        <v>2954</v>
      </c>
      <c r="C1068" s="106">
        <v>3693</v>
      </c>
      <c r="D1068" s="106" t="s">
        <v>1850</v>
      </c>
      <c r="E1068" s="184">
        <v>0.312</v>
      </c>
      <c r="F1068" s="4" t="str">
        <f t="shared" si="17"/>
        <v>No</v>
      </c>
      <c r="G1068" s="63"/>
      <c r="H1068" s="63"/>
      <c r="I1068" s="63"/>
    </row>
    <row r="1069" spans="1:9">
      <c r="A1069" s="112" t="s">
        <v>2502</v>
      </c>
      <c r="B1069" s="112" t="s">
        <v>2954</v>
      </c>
      <c r="C1069" s="106">
        <v>3562</v>
      </c>
      <c r="D1069" s="106" t="s">
        <v>1849</v>
      </c>
      <c r="E1069" s="184">
        <v>0.19689999999999999</v>
      </c>
      <c r="F1069" s="4" t="str">
        <f t="shared" si="17"/>
        <v>No</v>
      </c>
      <c r="G1069" s="63"/>
      <c r="H1069" s="63"/>
      <c r="I1069" s="63"/>
    </row>
    <row r="1070" spans="1:9">
      <c r="A1070" s="112" t="s">
        <v>2502</v>
      </c>
      <c r="B1070" s="112" t="s">
        <v>2954</v>
      </c>
      <c r="C1070" s="106">
        <v>5572</v>
      </c>
      <c r="D1070" s="106" t="s">
        <v>3241</v>
      </c>
      <c r="E1070" s="114">
        <v>0.39090000000000003</v>
      </c>
      <c r="F1070" s="4" t="str">
        <f t="shared" si="17"/>
        <v>No</v>
      </c>
      <c r="G1070" s="63"/>
      <c r="H1070" s="63"/>
      <c r="I1070" s="63"/>
    </row>
    <row r="1071" spans="1:9">
      <c r="A1071" s="112" t="s">
        <v>2502</v>
      </c>
      <c r="B1071" s="112" t="s">
        <v>2954</v>
      </c>
      <c r="C1071" s="106">
        <v>3414</v>
      </c>
      <c r="D1071" s="106" t="s">
        <v>1214</v>
      </c>
      <c r="E1071" s="184">
        <v>0.40310000000000001</v>
      </c>
      <c r="F1071" s="4" t="str">
        <f t="shared" si="17"/>
        <v>No</v>
      </c>
      <c r="G1071" s="63"/>
      <c r="H1071" s="63"/>
      <c r="I1071" s="63"/>
    </row>
    <row r="1072" spans="1:9">
      <c r="A1072" s="112" t="s">
        <v>2502</v>
      </c>
      <c r="B1072" s="112" t="s">
        <v>2954</v>
      </c>
      <c r="C1072" s="106">
        <v>3759</v>
      </c>
      <c r="D1072" s="106" t="s">
        <v>1851</v>
      </c>
      <c r="E1072" s="184">
        <v>0.2984</v>
      </c>
      <c r="F1072" s="4" t="str">
        <f t="shared" si="17"/>
        <v>No</v>
      </c>
      <c r="G1072" s="63"/>
      <c r="H1072" s="63"/>
      <c r="I1072" s="63"/>
    </row>
    <row r="1073" spans="1:9">
      <c r="A1073" s="112" t="s">
        <v>2502</v>
      </c>
      <c r="B1073" s="112" t="s">
        <v>2954</v>
      </c>
      <c r="C1073" s="106">
        <v>5571</v>
      </c>
      <c r="D1073" s="106" t="s">
        <v>771</v>
      </c>
      <c r="E1073" s="114">
        <v>0.1852</v>
      </c>
      <c r="F1073" s="4" t="str">
        <f t="shared" si="17"/>
        <v>No</v>
      </c>
      <c r="G1073" s="63"/>
      <c r="H1073" s="63"/>
      <c r="I1073" s="63"/>
    </row>
    <row r="1074" spans="1:9">
      <c r="A1074" s="112" t="s">
        <v>2502</v>
      </c>
      <c r="B1074" s="112" t="s">
        <v>2954</v>
      </c>
      <c r="C1074" s="106">
        <v>1858</v>
      </c>
      <c r="D1074" s="106" t="s">
        <v>1846</v>
      </c>
      <c r="E1074" s="184">
        <v>0.23780000000000001</v>
      </c>
      <c r="F1074" s="4" t="str">
        <f t="shared" si="17"/>
        <v>No</v>
      </c>
      <c r="G1074" s="63"/>
      <c r="H1074" s="63"/>
      <c r="I1074" s="63"/>
    </row>
    <row r="1075" spans="1:9">
      <c r="A1075" s="112" t="s">
        <v>2502</v>
      </c>
      <c r="B1075" s="112" t="s">
        <v>2954</v>
      </c>
      <c r="C1075" s="106">
        <v>5401</v>
      </c>
      <c r="D1075" s="106" t="s">
        <v>1856</v>
      </c>
      <c r="E1075" s="184">
        <v>8.6300000000000002E-2</v>
      </c>
      <c r="F1075" s="4" t="str">
        <f t="shared" si="17"/>
        <v>No</v>
      </c>
      <c r="G1075" s="63"/>
      <c r="H1075" s="63"/>
      <c r="I1075" s="63"/>
    </row>
    <row r="1076" spans="1:9">
      <c r="A1076" s="112" t="s">
        <v>2502</v>
      </c>
      <c r="B1076" s="112" t="s">
        <v>2954</v>
      </c>
      <c r="C1076" s="106">
        <v>2402</v>
      </c>
      <c r="D1076" s="106" t="s">
        <v>1847</v>
      </c>
      <c r="E1076" s="184">
        <v>0.22639999999999999</v>
      </c>
      <c r="F1076" s="4" t="str">
        <f t="shared" si="17"/>
        <v>No</v>
      </c>
      <c r="G1076" s="63"/>
      <c r="H1076" s="63"/>
      <c r="I1076" s="63"/>
    </row>
    <row r="1077" spans="1:9">
      <c r="A1077" s="112" t="s">
        <v>2502</v>
      </c>
      <c r="B1077" s="112" t="s">
        <v>2954</v>
      </c>
      <c r="C1077" s="106">
        <v>4400</v>
      </c>
      <c r="D1077" s="106" t="s">
        <v>1853</v>
      </c>
      <c r="E1077" s="184">
        <v>0.25090000000000001</v>
      </c>
      <c r="F1077" s="4" t="str">
        <f t="shared" si="17"/>
        <v>No</v>
      </c>
      <c r="G1077" s="63"/>
      <c r="H1077" s="63"/>
      <c r="I1077" s="63"/>
    </row>
    <row r="1078" spans="1:9">
      <c r="A1078" s="112" t="s">
        <v>2502</v>
      </c>
      <c r="B1078" s="112" t="s">
        <v>2954</v>
      </c>
      <c r="C1078" s="106">
        <v>4133</v>
      </c>
      <c r="D1078" s="106" t="s">
        <v>443</v>
      </c>
      <c r="E1078" s="184">
        <v>0.15920000000000001</v>
      </c>
      <c r="F1078" s="4" t="str">
        <f t="shared" si="17"/>
        <v>No</v>
      </c>
      <c r="G1078" s="63"/>
      <c r="H1078" s="63"/>
      <c r="I1078" s="63"/>
    </row>
    <row r="1079" spans="1:9">
      <c r="A1079" s="112" t="s">
        <v>2502</v>
      </c>
      <c r="B1079" s="112" t="s">
        <v>2954</v>
      </c>
      <c r="C1079" s="106">
        <v>3191</v>
      </c>
      <c r="D1079" s="106" t="s">
        <v>1848</v>
      </c>
      <c r="E1079" s="184">
        <v>0.31569999999999998</v>
      </c>
      <c r="F1079" s="4" t="str">
        <f t="shared" si="17"/>
        <v>No</v>
      </c>
      <c r="G1079" s="63"/>
      <c r="H1079" s="63"/>
      <c r="I1079" s="63"/>
    </row>
    <row r="1080" spans="1:9">
      <c r="A1080" s="112" t="s">
        <v>2502</v>
      </c>
      <c r="B1080" s="112" t="s">
        <v>2954</v>
      </c>
      <c r="C1080" s="106">
        <v>4491</v>
      </c>
      <c r="D1080" s="106" t="s">
        <v>1854</v>
      </c>
      <c r="E1080" s="184">
        <v>0.25919999999999999</v>
      </c>
      <c r="F1080" s="4" t="str">
        <f t="shared" si="17"/>
        <v>No</v>
      </c>
      <c r="G1080" s="63"/>
      <c r="H1080" s="63"/>
      <c r="I1080" s="63"/>
    </row>
    <row r="1081" spans="1:9">
      <c r="A1081" s="112" t="s">
        <v>2502</v>
      </c>
      <c r="B1081" s="112" t="s">
        <v>2954</v>
      </c>
      <c r="C1081" s="106">
        <v>3851</v>
      </c>
      <c r="D1081" s="106" t="s">
        <v>974</v>
      </c>
      <c r="E1081" s="184">
        <v>0.23860000000000001</v>
      </c>
      <c r="F1081" s="4" t="str">
        <f t="shared" si="17"/>
        <v>No</v>
      </c>
      <c r="G1081" s="63"/>
      <c r="H1081" s="63"/>
      <c r="I1081" s="63"/>
    </row>
    <row r="1082" spans="1:9">
      <c r="A1082" s="112" t="s">
        <v>2502</v>
      </c>
      <c r="B1082" s="112" t="s">
        <v>2954</v>
      </c>
      <c r="C1082" s="106">
        <v>5094</v>
      </c>
      <c r="D1082" s="106" t="s">
        <v>1855</v>
      </c>
      <c r="E1082" s="184">
        <v>0.1186</v>
      </c>
      <c r="F1082" s="4" t="str">
        <f t="shared" si="17"/>
        <v>No</v>
      </c>
      <c r="G1082" s="63"/>
      <c r="H1082" s="63"/>
      <c r="I1082" s="63"/>
    </row>
    <row r="1083" spans="1:9">
      <c r="A1083" s="112" t="s">
        <v>2502</v>
      </c>
      <c r="B1083" s="112" t="s">
        <v>2954</v>
      </c>
      <c r="C1083" s="106">
        <v>4134</v>
      </c>
      <c r="D1083" s="106" t="s">
        <v>1852</v>
      </c>
      <c r="E1083" s="184">
        <v>0.67249999999999999</v>
      </c>
      <c r="F1083" s="4" t="str">
        <f t="shared" si="17"/>
        <v>Yes</v>
      </c>
      <c r="G1083" s="63"/>
      <c r="H1083" s="63"/>
      <c r="I1083" s="63"/>
    </row>
    <row r="1084" spans="1:9">
      <c r="A1084" s="112" t="s">
        <v>2501</v>
      </c>
      <c r="B1084" s="112" t="s">
        <v>2955</v>
      </c>
      <c r="C1084" s="106">
        <v>4483</v>
      </c>
      <c r="D1084" s="106" t="s">
        <v>1843</v>
      </c>
      <c r="E1084" s="184">
        <v>0.46629999999999999</v>
      </c>
      <c r="F1084" s="4" t="str">
        <f t="shared" si="17"/>
        <v>No</v>
      </c>
      <c r="G1084" s="63"/>
      <c r="H1084" s="63"/>
      <c r="I1084" s="63"/>
    </row>
    <row r="1085" spans="1:9">
      <c r="A1085" s="112" t="s">
        <v>2501</v>
      </c>
      <c r="B1085" s="112" t="s">
        <v>2955</v>
      </c>
      <c r="C1085" s="106">
        <v>5042</v>
      </c>
      <c r="D1085" s="106" t="s">
        <v>2956</v>
      </c>
      <c r="E1085" s="184">
        <v>0.52549999999999997</v>
      </c>
      <c r="F1085" s="4" t="str">
        <f t="shared" si="17"/>
        <v>Yes</v>
      </c>
      <c r="G1085" s="63"/>
      <c r="H1085" s="63"/>
      <c r="I1085" s="63"/>
    </row>
    <row r="1086" spans="1:9">
      <c r="A1086" s="112" t="s">
        <v>2501</v>
      </c>
      <c r="B1086" s="112" t="s">
        <v>2955</v>
      </c>
      <c r="C1086" s="106">
        <v>2890</v>
      </c>
      <c r="D1086" s="106" t="s">
        <v>1841</v>
      </c>
      <c r="E1086" s="184">
        <v>0.32879999999999998</v>
      </c>
      <c r="F1086" s="4" t="str">
        <f t="shared" si="17"/>
        <v>No</v>
      </c>
      <c r="G1086" s="63"/>
      <c r="H1086" s="63"/>
      <c r="I1086" s="63"/>
    </row>
    <row r="1087" spans="1:9">
      <c r="A1087" s="112" t="s">
        <v>2501</v>
      </c>
      <c r="B1087" s="112" t="s">
        <v>2955</v>
      </c>
      <c r="C1087" s="106">
        <v>3965</v>
      </c>
      <c r="D1087" s="106" t="s">
        <v>1842</v>
      </c>
      <c r="E1087" s="184">
        <v>0.3896</v>
      </c>
      <c r="F1087" s="4" t="str">
        <f t="shared" si="17"/>
        <v>No</v>
      </c>
      <c r="G1087" s="63"/>
      <c r="H1087" s="63"/>
      <c r="I1087" s="63"/>
    </row>
    <row r="1088" spans="1:9">
      <c r="A1088" s="112" t="s">
        <v>2501</v>
      </c>
      <c r="B1088" s="112" t="s">
        <v>2955</v>
      </c>
      <c r="C1088" s="106">
        <v>4577</v>
      </c>
      <c r="D1088" s="106" t="s">
        <v>1844</v>
      </c>
      <c r="E1088" s="184">
        <v>0.26829999999999998</v>
      </c>
      <c r="F1088" s="4" t="str">
        <f t="shared" si="17"/>
        <v>No</v>
      </c>
      <c r="G1088" s="63"/>
      <c r="H1088" s="63"/>
      <c r="I1088" s="63"/>
    </row>
    <row r="1089" spans="1:9">
      <c r="A1089" s="112" t="s">
        <v>2362</v>
      </c>
      <c r="B1089" s="112" t="s">
        <v>2957</v>
      </c>
      <c r="C1089" s="106">
        <v>3162</v>
      </c>
      <c r="D1089" s="106" t="s">
        <v>701</v>
      </c>
      <c r="E1089" s="184">
        <v>1.29E-2</v>
      </c>
      <c r="F1089" s="4" t="str">
        <f t="shared" si="17"/>
        <v>No</v>
      </c>
      <c r="G1089" s="63"/>
      <c r="H1089" s="63"/>
      <c r="I1089" s="63"/>
    </row>
    <row r="1090" spans="1:9">
      <c r="A1090" s="112" t="s">
        <v>2362</v>
      </c>
      <c r="B1090" s="112" t="s">
        <v>2957</v>
      </c>
      <c r="C1090" s="106">
        <v>3219</v>
      </c>
      <c r="D1090" s="106" t="s">
        <v>702</v>
      </c>
      <c r="E1090" s="184">
        <v>4.3400000000000001E-2</v>
      </c>
      <c r="F1090" s="4" t="str">
        <f t="shared" si="17"/>
        <v>No</v>
      </c>
      <c r="G1090" s="63"/>
      <c r="H1090" s="63"/>
      <c r="I1090" s="63"/>
    </row>
    <row r="1091" spans="1:9">
      <c r="A1091" s="112" t="s">
        <v>2362</v>
      </c>
      <c r="B1091" s="112" t="s">
        <v>2957</v>
      </c>
      <c r="C1091" s="106">
        <v>2981</v>
      </c>
      <c r="D1091" s="106" t="s">
        <v>699</v>
      </c>
      <c r="E1091" s="184">
        <v>8.6999999999999994E-3</v>
      </c>
      <c r="F1091" s="4" t="str">
        <f t="shared" si="17"/>
        <v>No</v>
      </c>
      <c r="G1091" s="63"/>
      <c r="H1091" s="63"/>
      <c r="I1091" s="63"/>
    </row>
    <row r="1092" spans="1:9">
      <c r="A1092" s="112" t="s">
        <v>2362</v>
      </c>
      <c r="B1092" s="112" t="s">
        <v>2957</v>
      </c>
      <c r="C1092" s="106">
        <v>3029</v>
      </c>
      <c r="D1092" s="106" t="s">
        <v>700</v>
      </c>
      <c r="E1092" s="184">
        <v>3.5499999999999997E-2</v>
      </c>
      <c r="F1092" s="4" t="str">
        <f t="shared" si="17"/>
        <v>No</v>
      </c>
      <c r="G1092" s="63"/>
      <c r="H1092" s="63"/>
      <c r="I1092" s="63"/>
    </row>
    <row r="1093" spans="1:9">
      <c r="A1093" s="112" t="s">
        <v>2362</v>
      </c>
      <c r="B1093" s="112" t="s">
        <v>2957</v>
      </c>
      <c r="C1093" s="106">
        <v>5447</v>
      </c>
      <c r="D1093" s="106" t="s">
        <v>704</v>
      </c>
      <c r="E1093" s="184">
        <v>5.7299999999999997E-2</v>
      </c>
      <c r="F1093" s="4" t="str">
        <f t="shared" si="17"/>
        <v>No</v>
      </c>
      <c r="G1093" s="63"/>
      <c r="H1093" s="63"/>
      <c r="I1093" s="63"/>
    </row>
    <row r="1094" spans="1:9">
      <c r="A1094" s="112" t="s">
        <v>2362</v>
      </c>
      <c r="B1094" s="112" t="s">
        <v>2957</v>
      </c>
      <c r="C1094" s="106">
        <v>3433</v>
      </c>
      <c r="D1094" s="106" t="s">
        <v>703</v>
      </c>
      <c r="E1094" s="184">
        <v>2.9600000000000001E-2</v>
      </c>
      <c r="F1094" s="4" t="str">
        <f t="shared" si="17"/>
        <v>No</v>
      </c>
      <c r="G1094" s="63"/>
      <c r="H1094" s="63"/>
      <c r="I1094" s="63"/>
    </row>
    <row r="1095" spans="1:9">
      <c r="A1095" s="112" t="s">
        <v>2547</v>
      </c>
      <c r="B1095" s="112" t="s">
        <v>2958</v>
      </c>
      <c r="C1095" s="106">
        <v>2584</v>
      </c>
      <c r="D1095" s="106" t="s">
        <v>2122</v>
      </c>
      <c r="E1095" s="184">
        <v>0.43030000000000002</v>
      </c>
      <c r="F1095" s="4" t="str">
        <f t="shared" si="17"/>
        <v>No</v>
      </c>
      <c r="G1095" s="63"/>
      <c r="H1095" s="63"/>
      <c r="I1095" s="63"/>
    </row>
    <row r="1096" spans="1:9">
      <c r="A1096" s="112" t="s">
        <v>2547</v>
      </c>
      <c r="B1096" s="112" t="s">
        <v>2958</v>
      </c>
      <c r="C1096" s="106">
        <v>2554</v>
      </c>
      <c r="D1096" s="106" t="s">
        <v>2121</v>
      </c>
      <c r="E1096" s="184">
        <v>0.38219999999999998</v>
      </c>
      <c r="F1096" s="4" t="str">
        <f t="shared" si="17"/>
        <v>No</v>
      </c>
      <c r="G1096" s="63"/>
      <c r="H1096" s="63"/>
      <c r="I1096" s="63"/>
    </row>
    <row r="1097" spans="1:9">
      <c r="A1097" s="112" t="s">
        <v>2547</v>
      </c>
      <c r="B1097" s="112" t="s">
        <v>2958</v>
      </c>
      <c r="C1097" s="106">
        <v>5448</v>
      </c>
      <c r="D1097" s="106" t="s">
        <v>2124</v>
      </c>
      <c r="E1097" s="184">
        <v>0.4577</v>
      </c>
      <c r="F1097" s="4" t="str">
        <f t="shared" si="17"/>
        <v>No</v>
      </c>
      <c r="G1097" s="63"/>
      <c r="H1097" s="63"/>
      <c r="I1097" s="63"/>
    </row>
    <row r="1098" spans="1:9">
      <c r="A1098" s="112" t="s">
        <v>2547</v>
      </c>
      <c r="B1098" s="112" t="s">
        <v>2958</v>
      </c>
      <c r="C1098" s="106">
        <v>3930</v>
      </c>
      <c r="D1098" s="106" t="s">
        <v>947</v>
      </c>
      <c r="E1098" s="184">
        <v>0.40679999999999999</v>
      </c>
      <c r="F1098" s="4" t="str">
        <f t="shared" si="17"/>
        <v>No</v>
      </c>
      <c r="G1098" s="63"/>
      <c r="H1098" s="63"/>
      <c r="I1098" s="63"/>
    </row>
    <row r="1099" spans="1:9">
      <c r="A1099" s="112" t="s">
        <v>2547</v>
      </c>
      <c r="B1099" s="112" t="s">
        <v>2958</v>
      </c>
      <c r="C1099" s="106">
        <v>5047</v>
      </c>
      <c r="D1099" s="106" t="s">
        <v>2123</v>
      </c>
      <c r="E1099" s="184">
        <v>0.1174</v>
      </c>
      <c r="F1099" s="4" t="str">
        <f t="shared" si="17"/>
        <v>No</v>
      </c>
      <c r="G1099" s="63"/>
      <c r="H1099" s="63"/>
      <c r="I1099" s="63"/>
    </row>
    <row r="1100" spans="1:9">
      <c r="A1100" s="112" t="s">
        <v>2437</v>
      </c>
      <c r="B1100" s="112" t="s">
        <v>2959</v>
      </c>
      <c r="C1100" s="106">
        <v>1845</v>
      </c>
      <c r="D1100" s="106" t="s">
        <v>1257</v>
      </c>
      <c r="E1100" s="184">
        <v>0.32500000000000001</v>
      </c>
      <c r="F1100" s="4" t="str">
        <f t="shared" si="17"/>
        <v>No</v>
      </c>
      <c r="G1100" s="63"/>
      <c r="H1100" s="63"/>
      <c r="I1100" s="63"/>
    </row>
    <row r="1101" spans="1:9">
      <c r="A1101" s="112" t="s">
        <v>2437</v>
      </c>
      <c r="B1101" s="112" t="s">
        <v>2959</v>
      </c>
      <c r="C1101" s="106">
        <v>1621</v>
      </c>
      <c r="D1101" s="106" t="s">
        <v>3242</v>
      </c>
      <c r="E1101" s="184">
        <v>0.622</v>
      </c>
      <c r="F1101" s="4" t="str">
        <f t="shared" si="17"/>
        <v>Yes</v>
      </c>
      <c r="G1101" s="63"/>
      <c r="H1101" s="63"/>
      <c r="I1101" s="63"/>
    </row>
    <row r="1102" spans="1:9">
      <c r="A1102" s="112" t="s">
        <v>2437</v>
      </c>
      <c r="B1102" s="112" t="s">
        <v>2959</v>
      </c>
      <c r="C1102" s="106">
        <v>2146</v>
      </c>
      <c r="D1102" s="106" t="s">
        <v>1258</v>
      </c>
      <c r="E1102" s="184">
        <v>0.33989999999999998</v>
      </c>
      <c r="F1102" s="4" t="str">
        <f t="shared" si="17"/>
        <v>No</v>
      </c>
      <c r="G1102" s="63"/>
      <c r="H1102" s="63"/>
      <c r="I1102" s="63"/>
    </row>
    <row r="1103" spans="1:9">
      <c r="A1103" s="112" t="s">
        <v>2437</v>
      </c>
      <c r="B1103" s="112" t="s">
        <v>2959</v>
      </c>
      <c r="C1103" s="106">
        <v>4501</v>
      </c>
      <c r="D1103" s="106" t="s">
        <v>1259</v>
      </c>
      <c r="E1103" s="184">
        <v>0.37380000000000002</v>
      </c>
      <c r="F1103" s="4" t="str">
        <f t="shared" si="17"/>
        <v>No</v>
      </c>
      <c r="G1103" s="63"/>
      <c r="H1103" s="63"/>
      <c r="I1103" s="63"/>
    </row>
    <row r="1104" spans="1:9">
      <c r="A1104" s="112" t="s">
        <v>2481</v>
      </c>
      <c r="B1104" s="112" t="s">
        <v>2960</v>
      </c>
      <c r="C1104" s="106">
        <v>3406</v>
      </c>
      <c r="D1104" s="106" t="s">
        <v>1598</v>
      </c>
      <c r="E1104" s="184">
        <v>0.50529999999999997</v>
      </c>
      <c r="F1104" s="4" t="str">
        <f t="shared" si="17"/>
        <v>Yes</v>
      </c>
      <c r="G1104" s="63"/>
      <c r="H1104" s="63"/>
      <c r="I1104" s="63"/>
    </row>
    <row r="1105" spans="1:9">
      <c r="A1105" s="112" t="s">
        <v>2481</v>
      </c>
      <c r="B1105" s="112" t="s">
        <v>2960</v>
      </c>
      <c r="C1105" s="106">
        <v>5480</v>
      </c>
      <c r="D1105" s="106" t="s">
        <v>2749</v>
      </c>
      <c r="E1105" s="184">
        <v>0.16739999999999999</v>
      </c>
      <c r="F1105" s="4" t="str">
        <f t="shared" si="17"/>
        <v>No</v>
      </c>
      <c r="G1105" s="63"/>
      <c r="H1105" s="63"/>
      <c r="I1105" s="63"/>
    </row>
    <row r="1106" spans="1:9">
      <c r="A1106" s="112" t="s">
        <v>2490</v>
      </c>
      <c r="B1106" s="112" t="s">
        <v>2961</v>
      </c>
      <c r="C1106" s="106">
        <v>4362</v>
      </c>
      <c r="D1106" s="106" t="s">
        <v>1726</v>
      </c>
      <c r="E1106" s="184">
        <v>0.1265</v>
      </c>
      <c r="F1106" s="4" t="str">
        <f t="shared" si="17"/>
        <v>No</v>
      </c>
      <c r="G1106" s="63"/>
      <c r="H1106" s="63"/>
      <c r="I1106" s="63"/>
    </row>
    <row r="1107" spans="1:9">
      <c r="A1107" s="112" t="s">
        <v>2490</v>
      </c>
      <c r="B1107" s="112" t="s">
        <v>2961</v>
      </c>
      <c r="C1107" s="106">
        <v>3060</v>
      </c>
      <c r="D1107" s="106" t="s">
        <v>1724</v>
      </c>
      <c r="E1107" s="184">
        <v>0.65459999999999996</v>
      </c>
      <c r="F1107" s="4" t="str">
        <f t="shared" si="17"/>
        <v>Yes</v>
      </c>
      <c r="G1107" s="63"/>
      <c r="H1107" s="63"/>
      <c r="I1107" s="63"/>
    </row>
    <row r="1108" spans="1:9">
      <c r="A1108" s="112" t="s">
        <v>2490</v>
      </c>
      <c r="B1108" s="112" t="s">
        <v>2961</v>
      </c>
      <c r="C1108" s="106">
        <v>4594</v>
      </c>
      <c r="D1108" s="106" t="s">
        <v>1729</v>
      </c>
      <c r="E1108" s="184">
        <v>0.34420000000000001</v>
      </c>
      <c r="F1108" s="4" t="str">
        <f t="shared" si="17"/>
        <v>No</v>
      </c>
      <c r="G1108" s="63"/>
      <c r="H1108" s="63"/>
      <c r="I1108" s="63"/>
    </row>
    <row r="1109" spans="1:9">
      <c r="A1109" s="112" t="s">
        <v>2490</v>
      </c>
      <c r="B1109" s="112" t="s">
        <v>2961</v>
      </c>
      <c r="C1109" s="106">
        <v>4544</v>
      </c>
      <c r="D1109" s="106" t="s">
        <v>1728</v>
      </c>
      <c r="E1109" s="184">
        <v>0.3155</v>
      </c>
      <c r="F1109" s="4" t="str">
        <f t="shared" si="17"/>
        <v>No</v>
      </c>
      <c r="G1109" s="63"/>
      <c r="H1109" s="63"/>
      <c r="I1109" s="63"/>
    </row>
    <row r="1110" spans="1:9">
      <c r="A1110" s="112" t="s">
        <v>2490</v>
      </c>
      <c r="B1110" s="112" t="s">
        <v>2961</v>
      </c>
      <c r="C1110" s="106">
        <v>1806</v>
      </c>
      <c r="D1110" s="106" t="s">
        <v>1721</v>
      </c>
      <c r="E1110" s="184">
        <v>0.60829999999999995</v>
      </c>
      <c r="F1110" s="4" t="str">
        <f t="shared" si="17"/>
        <v>Yes</v>
      </c>
      <c r="G1110" s="63"/>
      <c r="H1110" s="63"/>
      <c r="I1110" s="63"/>
    </row>
    <row r="1111" spans="1:9">
      <c r="A1111" s="112" t="s">
        <v>2490</v>
      </c>
      <c r="B1111" s="112" t="s">
        <v>2961</v>
      </c>
      <c r="C1111" s="106">
        <v>2546</v>
      </c>
      <c r="D1111" s="106" t="s">
        <v>1723</v>
      </c>
      <c r="E1111" s="184">
        <v>0.21460000000000001</v>
      </c>
      <c r="F1111" s="4" t="str">
        <f t="shared" si="17"/>
        <v>No</v>
      </c>
      <c r="G1111" s="63"/>
      <c r="H1111" s="63"/>
      <c r="I1111" s="63"/>
    </row>
    <row r="1112" spans="1:9">
      <c r="A1112" s="112" t="s">
        <v>2490</v>
      </c>
      <c r="B1112" s="112" t="s">
        <v>2961</v>
      </c>
      <c r="C1112" s="106">
        <v>4528</v>
      </c>
      <c r="D1112" s="106" t="s">
        <v>1727</v>
      </c>
      <c r="E1112" s="184">
        <v>0.29239999999999999</v>
      </c>
      <c r="F1112" s="4" t="str">
        <f t="shared" si="17"/>
        <v>No</v>
      </c>
      <c r="G1112" s="63"/>
      <c r="H1112" s="63"/>
      <c r="I1112" s="63"/>
    </row>
    <row r="1113" spans="1:9">
      <c r="A1113" s="112" t="s">
        <v>2490</v>
      </c>
      <c r="B1113" s="112" t="s">
        <v>2961</v>
      </c>
      <c r="C1113" s="106">
        <v>1570</v>
      </c>
      <c r="D1113" s="106" t="s">
        <v>3189</v>
      </c>
      <c r="E1113" s="114">
        <v>0</v>
      </c>
      <c r="F1113" s="4" t="str">
        <f t="shared" si="17"/>
        <v>No</v>
      </c>
      <c r="G1113" s="63"/>
      <c r="H1113" s="63"/>
      <c r="I1113" s="63"/>
    </row>
    <row r="1114" spans="1:9">
      <c r="A1114" s="112" t="s">
        <v>2490</v>
      </c>
      <c r="B1114" s="112" t="s">
        <v>2961</v>
      </c>
      <c r="C1114" s="106">
        <v>1643</v>
      </c>
      <c r="D1114" s="106" t="s">
        <v>1719</v>
      </c>
      <c r="E1114" s="184">
        <v>0.27989999999999998</v>
      </c>
      <c r="F1114" s="4" t="str">
        <f t="shared" si="17"/>
        <v>No</v>
      </c>
      <c r="G1114" s="63"/>
      <c r="H1114" s="63"/>
      <c r="I1114" s="63"/>
    </row>
    <row r="1115" spans="1:9">
      <c r="A1115" s="112" t="s">
        <v>2490</v>
      </c>
      <c r="B1115" s="112" t="s">
        <v>2961</v>
      </c>
      <c r="C1115" s="106">
        <v>5040</v>
      </c>
      <c r="D1115" s="106" t="s">
        <v>1730</v>
      </c>
      <c r="E1115" s="184">
        <v>0.3785</v>
      </c>
      <c r="F1115" s="4" t="str">
        <f t="shared" si="17"/>
        <v>No</v>
      </c>
      <c r="G1115" s="63"/>
      <c r="H1115" s="63"/>
      <c r="I1115" s="63"/>
    </row>
    <row r="1116" spans="1:9">
      <c r="A1116" s="112" t="s">
        <v>2490</v>
      </c>
      <c r="B1116" s="112" t="s">
        <v>2961</v>
      </c>
      <c r="C1116" s="106">
        <v>4159</v>
      </c>
      <c r="D1116" s="106" t="s">
        <v>1725</v>
      </c>
      <c r="E1116" s="184">
        <v>0.17419999999999999</v>
      </c>
      <c r="F1116" s="4" t="str">
        <f t="shared" si="17"/>
        <v>No</v>
      </c>
      <c r="G1116" s="63"/>
      <c r="H1116" s="63"/>
      <c r="I1116" s="63"/>
    </row>
    <row r="1117" spans="1:9">
      <c r="A1117" s="112" t="s">
        <v>2490</v>
      </c>
      <c r="B1117" s="112" t="s">
        <v>2961</v>
      </c>
      <c r="C1117" s="106">
        <v>5154</v>
      </c>
      <c r="D1117" s="106" t="s">
        <v>1731</v>
      </c>
      <c r="E1117" s="184">
        <v>0.13919999999999999</v>
      </c>
      <c r="F1117" s="4" t="str">
        <f t="shared" si="17"/>
        <v>No</v>
      </c>
      <c r="G1117" s="63"/>
      <c r="H1117" s="63"/>
      <c r="I1117" s="63"/>
    </row>
    <row r="1118" spans="1:9">
      <c r="A1118" s="112" t="s">
        <v>2490</v>
      </c>
      <c r="B1118" s="112" t="s">
        <v>2961</v>
      </c>
      <c r="C1118" s="106">
        <v>1777</v>
      </c>
      <c r="D1118" s="106" t="s">
        <v>1720</v>
      </c>
      <c r="E1118" s="184">
        <v>9.9900000000000003E-2</v>
      </c>
      <c r="F1118" s="4" t="str">
        <f t="shared" si="17"/>
        <v>No</v>
      </c>
      <c r="G1118" s="63"/>
      <c r="H1118" s="63"/>
      <c r="I1118" s="63"/>
    </row>
    <row r="1119" spans="1:9">
      <c r="A1119" s="112" t="s">
        <v>2490</v>
      </c>
      <c r="B1119" s="112" t="s">
        <v>2961</v>
      </c>
      <c r="C1119" s="106">
        <v>1883</v>
      </c>
      <c r="D1119" s="106" t="s">
        <v>1722</v>
      </c>
      <c r="E1119" s="184">
        <v>0.14269999999999999</v>
      </c>
      <c r="F1119" s="4" t="str">
        <f t="shared" si="17"/>
        <v>No</v>
      </c>
      <c r="G1119" s="63"/>
      <c r="H1119" s="63"/>
      <c r="I1119" s="63"/>
    </row>
    <row r="1120" spans="1:9">
      <c r="A1120" s="112" t="s">
        <v>2342</v>
      </c>
      <c r="B1120" s="112" t="s">
        <v>2962</v>
      </c>
      <c r="C1120" s="106">
        <v>3661</v>
      </c>
      <c r="D1120" s="106" t="s">
        <v>493</v>
      </c>
      <c r="E1120" s="184">
        <v>0.35389999999999999</v>
      </c>
      <c r="F1120" s="4" t="str">
        <f t="shared" si="17"/>
        <v>No</v>
      </c>
      <c r="G1120" s="63"/>
      <c r="H1120" s="63"/>
      <c r="I1120" s="63"/>
    </row>
    <row r="1121" spans="1:9">
      <c r="A1121" s="112" t="s">
        <v>2342</v>
      </c>
      <c r="B1121" s="112" t="s">
        <v>2962</v>
      </c>
      <c r="C1121" s="106">
        <v>2180</v>
      </c>
      <c r="D1121" s="106" t="s">
        <v>491</v>
      </c>
      <c r="E1121" s="184">
        <v>0.34460000000000002</v>
      </c>
      <c r="F1121" s="4" t="str">
        <f t="shared" si="17"/>
        <v>No</v>
      </c>
      <c r="G1121" s="63"/>
      <c r="H1121" s="63"/>
      <c r="I1121" s="63"/>
    </row>
    <row r="1122" spans="1:9">
      <c r="A1122" s="112" t="s">
        <v>2342</v>
      </c>
      <c r="B1122" s="112" t="s">
        <v>2962</v>
      </c>
      <c r="C1122" s="106">
        <v>3374</v>
      </c>
      <c r="D1122" s="106" t="s">
        <v>492</v>
      </c>
      <c r="E1122" s="184">
        <v>0.36470000000000002</v>
      </c>
      <c r="F1122" s="4" t="str">
        <f t="shared" si="17"/>
        <v>No</v>
      </c>
      <c r="G1122" s="63"/>
      <c r="H1122" s="63"/>
      <c r="I1122" s="63"/>
    </row>
    <row r="1123" spans="1:9">
      <c r="A1123" s="112" t="s">
        <v>2407</v>
      </c>
      <c r="B1123" s="112" t="s">
        <v>2963</v>
      </c>
      <c r="C1123" s="106">
        <v>2678</v>
      </c>
      <c r="D1123" s="106" t="s">
        <v>1148</v>
      </c>
      <c r="E1123" s="184">
        <v>0.59789999999999999</v>
      </c>
      <c r="F1123" s="4" t="str">
        <f t="shared" ref="F1123:F1186" si="18">IF(E1123&gt;=0.5,"Yes","No")</f>
        <v>Yes</v>
      </c>
      <c r="G1123" s="63"/>
      <c r="H1123" s="63"/>
      <c r="I1123" s="63"/>
    </row>
    <row r="1124" spans="1:9">
      <c r="A1124" s="112" t="s">
        <v>2407</v>
      </c>
      <c r="B1124" s="112" t="s">
        <v>2963</v>
      </c>
      <c r="C1124" s="106">
        <v>3112</v>
      </c>
      <c r="D1124" s="106" t="s">
        <v>1149</v>
      </c>
      <c r="E1124" s="184">
        <v>0.5403</v>
      </c>
      <c r="F1124" s="4" t="str">
        <f t="shared" si="18"/>
        <v>Yes</v>
      </c>
      <c r="G1124" s="63"/>
      <c r="H1124" s="63"/>
      <c r="I1124" s="63"/>
    </row>
    <row r="1125" spans="1:9">
      <c r="A1125" s="112" t="s">
        <v>2334</v>
      </c>
      <c r="B1125" s="112" t="s">
        <v>2964</v>
      </c>
      <c r="C1125" s="106">
        <v>3022</v>
      </c>
      <c r="D1125" s="106" t="s">
        <v>445</v>
      </c>
      <c r="E1125" s="184">
        <v>0.64259999999999995</v>
      </c>
      <c r="F1125" s="4" t="str">
        <f t="shared" si="18"/>
        <v>Yes</v>
      </c>
      <c r="G1125" s="63"/>
      <c r="H1125" s="63"/>
      <c r="I1125" s="63"/>
    </row>
    <row r="1126" spans="1:9">
      <c r="A1126" s="112" t="s">
        <v>2334</v>
      </c>
      <c r="B1126" s="112" t="s">
        <v>2964</v>
      </c>
      <c r="C1126" s="106">
        <v>5273</v>
      </c>
      <c r="D1126" s="106" t="s">
        <v>452</v>
      </c>
      <c r="E1126" s="184">
        <v>0.30320000000000003</v>
      </c>
      <c r="F1126" s="4" t="str">
        <f t="shared" si="18"/>
        <v>No</v>
      </c>
      <c r="G1126" s="63"/>
      <c r="H1126" s="63"/>
      <c r="I1126" s="63"/>
    </row>
    <row r="1127" spans="1:9">
      <c r="A1127" s="112" t="s">
        <v>2334</v>
      </c>
      <c r="B1127" s="112" t="s">
        <v>2964</v>
      </c>
      <c r="C1127" s="106">
        <v>5354</v>
      </c>
      <c r="D1127" s="106" t="s">
        <v>454</v>
      </c>
      <c r="E1127" s="184">
        <v>0.93379999999999996</v>
      </c>
      <c r="F1127" s="4" t="str">
        <f t="shared" si="18"/>
        <v>Yes</v>
      </c>
      <c r="G1127" s="63"/>
      <c r="H1127" s="63"/>
      <c r="I1127" s="63"/>
    </row>
    <row r="1128" spans="1:9">
      <c r="A1128" s="112" t="s">
        <v>2334</v>
      </c>
      <c r="B1128" s="112" t="s">
        <v>2964</v>
      </c>
      <c r="C1128" s="106">
        <v>2673</v>
      </c>
      <c r="D1128" s="106" t="s">
        <v>245</v>
      </c>
      <c r="E1128" s="184">
        <v>0.58720000000000006</v>
      </c>
      <c r="F1128" s="4" t="str">
        <f t="shared" si="18"/>
        <v>Yes</v>
      </c>
      <c r="G1128" s="63"/>
      <c r="H1128" s="63"/>
      <c r="I1128" s="63"/>
    </row>
    <row r="1129" spans="1:9">
      <c r="A1129" s="112" t="s">
        <v>2334</v>
      </c>
      <c r="B1129" s="112" t="s">
        <v>2964</v>
      </c>
      <c r="C1129" s="106">
        <v>3091</v>
      </c>
      <c r="D1129" s="106" t="s">
        <v>446</v>
      </c>
      <c r="E1129" s="184">
        <v>0.55689999999999995</v>
      </c>
      <c r="F1129" s="4" t="str">
        <f t="shared" si="18"/>
        <v>Yes</v>
      </c>
      <c r="G1129" s="63"/>
      <c r="H1129" s="63"/>
      <c r="I1129" s="63"/>
    </row>
    <row r="1130" spans="1:9">
      <c r="A1130" s="112" t="s">
        <v>2334</v>
      </c>
      <c r="B1130" s="112" t="s">
        <v>2964</v>
      </c>
      <c r="C1130" s="106">
        <v>2833</v>
      </c>
      <c r="D1130" s="106" t="s">
        <v>441</v>
      </c>
      <c r="E1130" s="184">
        <v>0.78080000000000005</v>
      </c>
      <c r="F1130" s="4" t="str">
        <f t="shared" si="18"/>
        <v>Yes</v>
      </c>
      <c r="G1130" s="63"/>
      <c r="H1130" s="63"/>
      <c r="I1130" s="63"/>
    </row>
    <row r="1131" spans="1:9">
      <c r="A1131" s="112" t="s">
        <v>2334</v>
      </c>
      <c r="B1131" s="112" t="s">
        <v>2964</v>
      </c>
      <c r="C1131" s="106">
        <v>2969</v>
      </c>
      <c r="D1131" s="106" t="s">
        <v>442</v>
      </c>
      <c r="E1131" s="184">
        <v>0.62039999999999995</v>
      </c>
      <c r="F1131" s="4" t="str">
        <f t="shared" si="18"/>
        <v>Yes</v>
      </c>
      <c r="G1131" s="63"/>
      <c r="H1131" s="63"/>
      <c r="I1131" s="63"/>
    </row>
    <row r="1132" spans="1:9">
      <c r="A1132" s="112" t="s">
        <v>2334</v>
      </c>
      <c r="B1132" s="112" t="s">
        <v>2964</v>
      </c>
      <c r="C1132" s="106">
        <v>3021</v>
      </c>
      <c r="D1132" s="106" t="s">
        <v>444</v>
      </c>
      <c r="E1132" s="184">
        <v>0.90210000000000001</v>
      </c>
      <c r="F1132" s="4" t="str">
        <f t="shared" si="18"/>
        <v>Yes</v>
      </c>
      <c r="G1132" s="63"/>
      <c r="H1132" s="63"/>
      <c r="I1132" s="63"/>
    </row>
    <row r="1133" spans="1:9">
      <c r="A1133" s="112" t="s">
        <v>2334</v>
      </c>
      <c r="B1133" s="112" t="s">
        <v>2964</v>
      </c>
      <c r="C1133" s="106">
        <v>3153</v>
      </c>
      <c r="D1133" s="106" t="s">
        <v>447</v>
      </c>
      <c r="E1133" s="184">
        <v>0.6895</v>
      </c>
      <c r="F1133" s="4" t="str">
        <f t="shared" si="18"/>
        <v>Yes</v>
      </c>
      <c r="G1133" s="63"/>
      <c r="H1133" s="63"/>
      <c r="I1133" s="63"/>
    </row>
    <row r="1134" spans="1:9">
      <c r="A1134" s="112" t="s">
        <v>2334</v>
      </c>
      <c r="B1134" s="112" t="s">
        <v>2964</v>
      </c>
      <c r="C1134" s="106">
        <v>2970</v>
      </c>
      <c r="D1134" s="106" t="s">
        <v>443</v>
      </c>
      <c r="E1134" s="184">
        <v>0.79890000000000005</v>
      </c>
      <c r="F1134" s="4" t="str">
        <f t="shared" si="18"/>
        <v>Yes</v>
      </c>
      <c r="G1134" s="63"/>
      <c r="H1134" s="63"/>
      <c r="I1134" s="63"/>
    </row>
    <row r="1135" spans="1:9">
      <c r="A1135" s="112" t="s">
        <v>2334</v>
      </c>
      <c r="B1135" s="112" t="s">
        <v>2964</v>
      </c>
      <c r="C1135" s="106">
        <v>5601</v>
      </c>
      <c r="D1135" s="106" t="s">
        <v>3163</v>
      </c>
      <c r="E1135" s="114">
        <v>0.3</v>
      </c>
      <c r="F1135" s="4" t="str">
        <f t="shared" si="18"/>
        <v>No</v>
      </c>
      <c r="G1135" s="63"/>
      <c r="H1135" s="63"/>
      <c r="I1135" s="63"/>
    </row>
    <row r="1136" spans="1:9">
      <c r="A1136" s="112" t="s">
        <v>2334</v>
      </c>
      <c r="B1136" s="112" t="s">
        <v>2964</v>
      </c>
      <c r="C1136" s="106">
        <v>3215</v>
      </c>
      <c r="D1136" s="106" t="s">
        <v>448</v>
      </c>
      <c r="E1136" s="184">
        <v>0.58499999999999996</v>
      </c>
      <c r="F1136" s="4" t="str">
        <f t="shared" si="18"/>
        <v>Yes</v>
      </c>
      <c r="G1136" s="63"/>
      <c r="H1136" s="63"/>
      <c r="I1136" s="63"/>
    </row>
    <row r="1137" spans="1:9">
      <c r="A1137" s="112" t="s">
        <v>2334</v>
      </c>
      <c r="B1137" s="112" t="s">
        <v>2964</v>
      </c>
      <c r="C1137" s="106">
        <v>3779</v>
      </c>
      <c r="D1137" s="106" t="s">
        <v>449</v>
      </c>
      <c r="E1137" s="184">
        <v>0.89249999999999996</v>
      </c>
      <c r="F1137" s="4" t="str">
        <f t="shared" si="18"/>
        <v>Yes</v>
      </c>
      <c r="G1137" s="63"/>
      <c r="H1137" s="63"/>
      <c r="I1137" s="63"/>
    </row>
    <row r="1138" spans="1:9">
      <c r="A1138" s="112" t="s">
        <v>2334</v>
      </c>
      <c r="B1138" s="112" t="s">
        <v>2964</v>
      </c>
      <c r="C1138" s="106">
        <v>5251</v>
      </c>
      <c r="D1138" s="106" t="s">
        <v>451</v>
      </c>
      <c r="E1138" s="184">
        <v>0.66569999999999996</v>
      </c>
      <c r="F1138" s="4" t="str">
        <f t="shared" si="18"/>
        <v>Yes</v>
      </c>
      <c r="G1138" s="63"/>
      <c r="H1138" s="63"/>
      <c r="I1138" s="63"/>
    </row>
    <row r="1139" spans="1:9">
      <c r="A1139" s="112" t="s">
        <v>2334</v>
      </c>
      <c r="B1139" s="112" t="s">
        <v>2964</v>
      </c>
      <c r="C1139" s="106">
        <v>2832</v>
      </c>
      <c r="D1139" s="106" t="s">
        <v>440</v>
      </c>
      <c r="E1139" s="184">
        <v>0.63939999999999997</v>
      </c>
      <c r="F1139" s="4" t="str">
        <f t="shared" si="18"/>
        <v>Yes</v>
      </c>
      <c r="G1139" s="63"/>
      <c r="H1139" s="63"/>
      <c r="I1139" s="63"/>
    </row>
    <row r="1140" spans="1:9">
      <c r="A1140" s="112" t="s">
        <v>2334</v>
      </c>
      <c r="B1140" s="112" t="s">
        <v>2964</v>
      </c>
      <c r="C1140" s="106">
        <v>5173</v>
      </c>
      <c r="D1140" s="106" t="s">
        <v>450</v>
      </c>
      <c r="E1140" s="184">
        <v>0.36080000000000001</v>
      </c>
      <c r="F1140" s="4" t="str">
        <f t="shared" si="18"/>
        <v>No</v>
      </c>
      <c r="G1140" s="63"/>
      <c r="H1140" s="63"/>
      <c r="I1140" s="63"/>
    </row>
    <row r="1141" spans="1:9">
      <c r="A1141" s="112" t="s">
        <v>2334</v>
      </c>
      <c r="B1141" s="112" t="s">
        <v>2964</v>
      </c>
      <c r="C1141" s="106">
        <v>5323</v>
      </c>
      <c r="D1141" s="106" t="s">
        <v>453</v>
      </c>
      <c r="E1141" s="184">
        <v>0.73560000000000003</v>
      </c>
      <c r="F1141" s="4" t="str">
        <f t="shared" si="18"/>
        <v>Yes</v>
      </c>
      <c r="G1141" s="63"/>
      <c r="H1141" s="63"/>
      <c r="I1141" s="63"/>
    </row>
    <row r="1142" spans="1:9">
      <c r="A1142" s="112" t="s">
        <v>2406</v>
      </c>
      <c r="B1142" s="112" t="s">
        <v>2965</v>
      </c>
      <c r="C1142" s="106">
        <v>5415</v>
      </c>
      <c r="D1142" s="106" t="s">
        <v>1146</v>
      </c>
      <c r="E1142" s="184">
        <v>0.76770000000000005</v>
      </c>
      <c r="F1142" s="4" t="str">
        <f t="shared" si="18"/>
        <v>Yes</v>
      </c>
      <c r="G1142" s="63"/>
      <c r="H1142" s="63"/>
      <c r="I1142" s="63"/>
    </row>
    <row r="1143" spans="1:9">
      <c r="A1143" s="112" t="s">
        <v>2406</v>
      </c>
      <c r="B1143" s="112" t="s">
        <v>2965</v>
      </c>
      <c r="C1143" s="106">
        <v>2572</v>
      </c>
      <c r="D1143" s="106" t="s">
        <v>1144</v>
      </c>
      <c r="E1143" s="184">
        <v>0.62849999999999995</v>
      </c>
      <c r="F1143" s="4" t="str">
        <f t="shared" si="18"/>
        <v>Yes</v>
      </c>
      <c r="G1143" s="63"/>
      <c r="H1143" s="63"/>
      <c r="I1143" s="63"/>
    </row>
    <row r="1144" spans="1:9">
      <c r="A1144" s="112" t="s">
        <v>2406</v>
      </c>
      <c r="B1144" s="112" t="s">
        <v>2965</v>
      </c>
      <c r="C1144" s="106">
        <v>3238</v>
      </c>
      <c r="D1144" s="106" t="s">
        <v>1145</v>
      </c>
      <c r="E1144" s="184">
        <v>0.59019999999999995</v>
      </c>
      <c r="F1144" s="4" t="str">
        <f t="shared" si="18"/>
        <v>Yes</v>
      </c>
      <c r="G1144" s="63"/>
      <c r="H1144" s="63"/>
      <c r="I1144" s="63"/>
    </row>
    <row r="1145" spans="1:9">
      <c r="A1145" s="112" t="s">
        <v>2578</v>
      </c>
      <c r="B1145" s="112" t="s">
        <v>2966</v>
      </c>
      <c r="C1145" s="106">
        <v>2506</v>
      </c>
      <c r="D1145" s="106" t="s">
        <v>2266</v>
      </c>
      <c r="E1145" s="184">
        <v>0.96970000000000001</v>
      </c>
      <c r="F1145" s="4" t="str">
        <f t="shared" si="18"/>
        <v>Yes</v>
      </c>
      <c r="G1145" s="63"/>
      <c r="H1145" s="63"/>
      <c r="I1145" s="63"/>
    </row>
    <row r="1146" spans="1:9">
      <c r="A1146" s="112" t="s">
        <v>2578</v>
      </c>
      <c r="B1146" s="112" t="s">
        <v>2966</v>
      </c>
      <c r="C1146" s="106">
        <v>2389</v>
      </c>
      <c r="D1146" s="106" t="s">
        <v>2265</v>
      </c>
      <c r="E1146" s="184">
        <v>0.96789999999999998</v>
      </c>
      <c r="F1146" s="4" t="str">
        <f t="shared" si="18"/>
        <v>Yes</v>
      </c>
      <c r="G1146" s="63"/>
      <c r="H1146" s="63"/>
      <c r="I1146" s="63"/>
    </row>
    <row r="1147" spans="1:9">
      <c r="A1147" s="112" t="s">
        <v>2578</v>
      </c>
      <c r="B1147" s="112" t="s">
        <v>2966</v>
      </c>
      <c r="C1147" s="106">
        <v>2532</v>
      </c>
      <c r="D1147" s="106" t="s">
        <v>2267</v>
      </c>
      <c r="E1147" s="184">
        <v>0.96960000000000002</v>
      </c>
      <c r="F1147" s="4" t="str">
        <f t="shared" si="18"/>
        <v>Yes</v>
      </c>
      <c r="G1147" s="63"/>
      <c r="H1147" s="63"/>
      <c r="I1147" s="63"/>
    </row>
    <row r="1148" spans="1:9">
      <c r="A1148" s="112" t="s">
        <v>2549</v>
      </c>
      <c r="B1148" s="112" t="s">
        <v>2967</v>
      </c>
      <c r="C1148" s="106">
        <v>2585</v>
      </c>
      <c r="D1148" s="106" t="s">
        <v>2133</v>
      </c>
      <c r="E1148" s="184">
        <v>0.52470000000000006</v>
      </c>
      <c r="F1148" s="4" t="str">
        <f t="shared" si="18"/>
        <v>Yes</v>
      </c>
      <c r="G1148" s="63"/>
      <c r="H1148" s="63"/>
      <c r="I1148" s="63"/>
    </row>
    <row r="1149" spans="1:9">
      <c r="A1149" s="112" t="s">
        <v>2549</v>
      </c>
      <c r="B1149" s="112" t="s">
        <v>2967</v>
      </c>
      <c r="C1149" s="106">
        <v>3365</v>
      </c>
      <c r="D1149" s="106" t="s">
        <v>2135</v>
      </c>
      <c r="E1149" s="184">
        <v>0.39329999999999998</v>
      </c>
      <c r="F1149" s="4" t="str">
        <f t="shared" si="18"/>
        <v>No</v>
      </c>
      <c r="G1149" s="63"/>
      <c r="H1149" s="63"/>
      <c r="I1149" s="63"/>
    </row>
    <row r="1150" spans="1:9">
      <c r="A1150" s="112" t="s">
        <v>2549</v>
      </c>
      <c r="B1150" s="112" t="s">
        <v>2967</v>
      </c>
      <c r="C1150" s="106">
        <v>4533</v>
      </c>
      <c r="D1150" s="106" t="s">
        <v>2136</v>
      </c>
      <c r="E1150" s="184">
        <v>0.71550000000000002</v>
      </c>
      <c r="F1150" s="4" t="str">
        <f t="shared" si="18"/>
        <v>Yes</v>
      </c>
      <c r="G1150" s="63"/>
      <c r="H1150" s="63"/>
      <c r="I1150" s="63"/>
    </row>
    <row r="1151" spans="1:9">
      <c r="A1151" s="112" t="s">
        <v>2549</v>
      </c>
      <c r="B1151" s="112" t="s">
        <v>2967</v>
      </c>
      <c r="C1151" s="106">
        <v>5112</v>
      </c>
      <c r="D1151" s="106" t="s">
        <v>2137</v>
      </c>
      <c r="E1151" s="184">
        <v>0.27739999999999998</v>
      </c>
      <c r="F1151" s="4" t="str">
        <f t="shared" si="18"/>
        <v>No</v>
      </c>
      <c r="G1151" s="63"/>
      <c r="H1151" s="63"/>
      <c r="I1151" s="63"/>
    </row>
    <row r="1152" spans="1:9">
      <c r="A1152" s="112" t="s">
        <v>2549</v>
      </c>
      <c r="B1152" s="112" t="s">
        <v>2967</v>
      </c>
      <c r="C1152" s="106">
        <v>3003</v>
      </c>
      <c r="D1152" s="106" t="s">
        <v>2134</v>
      </c>
      <c r="E1152" s="184">
        <v>0.61040000000000005</v>
      </c>
      <c r="F1152" s="4" t="str">
        <f t="shared" si="18"/>
        <v>Yes</v>
      </c>
      <c r="G1152" s="63"/>
      <c r="H1152" s="63"/>
      <c r="I1152" s="63"/>
    </row>
    <row r="1153" spans="1:9">
      <c r="A1153" s="112" t="s">
        <v>2549</v>
      </c>
      <c r="B1153" s="112" t="s">
        <v>2967</v>
      </c>
      <c r="C1153" s="106">
        <v>2343</v>
      </c>
      <c r="D1153" s="106" t="s">
        <v>2132</v>
      </c>
      <c r="E1153" s="184">
        <v>0.49299999999999999</v>
      </c>
      <c r="F1153" s="4" t="str">
        <f t="shared" si="18"/>
        <v>No</v>
      </c>
      <c r="G1153" s="63"/>
      <c r="H1153" s="63"/>
      <c r="I1153" s="63"/>
    </row>
    <row r="1154" spans="1:9">
      <c r="A1154" s="112" t="s">
        <v>2480</v>
      </c>
      <c r="B1154" s="112" t="s">
        <v>2968</v>
      </c>
      <c r="C1154" s="106">
        <v>3459</v>
      </c>
      <c r="D1154" s="106" t="s">
        <v>1596</v>
      </c>
      <c r="E1154" s="184">
        <v>0.14050000000000001</v>
      </c>
      <c r="F1154" s="4" t="str">
        <f t="shared" si="18"/>
        <v>No</v>
      </c>
      <c r="G1154" s="63"/>
      <c r="H1154" s="63"/>
      <c r="I1154" s="63"/>
    </row>
    <row r="1155" spans="1:9">
      <c r="A1155" s="112" t="s">
        <v>2477</v>
      </c>
      <c r="B1155" s="112" t="s">
        <v>2969</v>
      </c>
      <c r="C1155" s="106">
        <v>5625</v>
      </c>
      <c r="D1155" s="106" t="s">
        <v>3243</v>
      </c>
      <c r="E1155" s="114">
        <v>0.64859999999999995</v>
      </c>
      <c r="F1155" s="4" t="str">
        <f t="shared" si="18"/>
        <v>Yes</v>
      </c>
      <c r="G1155" s="63"/>
      <c r="H1155" s="63"/>
      <c r="I1155" s="63"/>
    </row>
    <row r="1156" spans="1:9">
      <c r="A1156" s="112" t="s">
        <v>2477</v>
      </c>
      <c r="B1156" s="112" t="s">
        <v>2969</v>
      </c>
      <c r="C1156" s="106">
        <v>4329</v>
      </c>
      <c r="D1156" s="106" t="s">
        <v>3244</v>
      </c>
      <c r="E1156" s="184">
        <v>0.75700000000000001</v>
      </c>
      <c r="F1156" s="4" t="str">
        <f t="shared" si="18"/>
        <v>Yes</v>
      </c>
      <c r="G1156" s="63"/>
      <c r="H1156" s="63"/>
      <c r="I1156" s="63"/>
    </row>
    <row r="1157" spans="1:9">
      <c r="A1157" s="112" t="s">
        <v>2477</v>
      </c>
      <c r="B1157" s="112" t="s">
        <v>2969</v>
      </c>
      <c r="C1157" s="106">
        <v>5589</v>
      </c>
      <c r="D1157" s="106" t="s">
        <v>3175</v>
      </c>
      <c r="E1157" s="114">
        <v>0.67069999999999996</v>
      </c>
      <c r="F1157" s="4" t="str">
        <f t="shared" si="18"/>
        <v>Yes</v>
      </c>
      <c r="G1157" s="63"/>
      <c r="H1157" s="63"/>
      <c r="I1157" s="63"/>
    </row>
    <row r="1158" spans="1:9">
      <c r="A1158" s="112" t="s">
        <v>2477</v>
      </c>
      <c r="B1158" s="112" t="s">
        <v>2969</v>
      </c>
      <c r="C1158" s="106">
        <v>3183</v>
      </c>
      <c r="D1158" s="106" t="s">
        <v>79</v>
      </c>
      <c r="E1158" s="184">
        <v>0.62709999999999999</v>
      </c>
      <c r="F1158" s="4" t="str">
        <f t="shared" si="18"/>
        <v>Yes</v>
      </c>
      <c r="G1158" s="63"/>
      <c r="H1158" s="63"/>
      <c r="I1158" s="63"/>
    </row>
    <row r="1159" spans="1:9">
      <c r="A1159" s="112" t="s">
        <v>2477</v>
      </c>
      <c r="B1159" s="112" t="s">
        <v>2969</v>
      </c>
      <c r="C1159" s="106">
        <v>3821</v>
      </c>
      <c r="D1159" s="106" t="s">
        <v>1586</v>
      </c>
      <c r="E1159" s="184">
        <v>0.72840000000000005</v>
      </c>
      <c r="F1159" s="4" t="str">
        <f t="shared" si="18"/>
        <v>Yes</v>
      </c>
      <c r="G1159" s="63"/>
      <c r="H1159" s="63"/>
      <c r="I1159" s="63"/>
    </row>
    <row r="1160" spans="1:9">
      <c r="A1160" s="112" t="s">
        <v>2477</v>
      </c>
      <c r="B1160" s="112" t="s">
        <v>2969</v>
      </c>
      <c r="C1160" s="106">
        <v>4013</v>
      </c>
      <c r="D1160" s="106" t="s">
        <v>1588</v>
      </c>
      <c r="E1160" s="184">
        <v>0.62419999999999998</v>
      </c>
      <c r="F1160" s="4" t="str">
        <f t="shared" si="18"/>
        <v>Yes</v>
      </c>
      <c r="G1160" s="63"/>
      <c r="H1160" s="63"/>
      <c r="I1160" s="63"/>
    </row>
    <row r="1161" spans="1:9">
      <c r="A1161" s="112" t="s">
        <v>2477</v>
      </c>
      <c r="B1161" s="112" t="s">
        <v>2969</v>
      </c>
      <c r="C1161" s="106">
        <v>3001</v>
      </c>
      <c r="D1161" s="106" t="s">
        <v>1585</v>
      </c>
      <c r="E1161" s="184">
        <v>0.60760000000000003</v>
      </c>
      <c r="F1161" s="4" t="str">
        <f t="shared" si="18"/>
        <v>Yes</v>
      </c>
      <c r="G1161" s="63"/>
      <c r="H1161" s="63"/>
      <c r="I1161" s="63"/>
    </row>
    <row r="1162" spans="1:9">
      <c r="A1162" s="112" t="s">
        <v>2477</v>
      </c>
      <c r="B1162" s="112" t="s">
        <v>2969</v>
      </c>
      <c r="C1162" s="106">
        <v>4511</v>
      </c>
      <c r="D1162" s="106" t="s">
        <v>1589</v>
      </c>
      <c r="E1162" s="184">
        <v>0.65910000000000002</v>
      </c>
      <c r="F1162" s="4" t="str">
        <f t="shared" si="18"/>
        <v>Yes</v>
      </c>
      <c r="G1162" s="63"/>
      <c r="H1162" s="63"/>
      <c r="I1162" s="63"/>
    </row>
    <row r="1163" spans="1:9">
      <c r="A1163" s="112" t="s">
        <v>2477</v>
      </c>
      <c r="B1163" s="112" t="s">
        <v>2969</v>
      </c>
      <c r="C1163" s="106">
        <v>2295</v>
      </c>
      <c r="D1163" s="106" t="s">
        <v>1584</v>
      </c>
      <c r="E1163" s="184">
        <v>0.5988</v>
      </c>
      <c r="F1163" s="4" t="str">
        <f t="shared" si="18"/>
        <v>Yes</v>
      </c>
      <c r="G1163" s="63"/>
      <c r="H1163" s="63"/>
      <c r="I1163" s="63"/>
    </row>
    <row r="1164" spans="1:9">
      <c r="A1164" s="112" t="s">
        <v>2477</v>
      </c>
      <c r="B1164" s="112" t="s">
        <v>2969</v>
      </c>
      <c r="C1164" s="106">
        <v>5449</v>
      </c>
      <c r="D1164" s="106" t="s">
        <v>1590</v>
      </c>
      <c r="E1164" s="184">
        <v>0.58330000000000004</v>
      </c>
      <c r="F1164" s="4" t="str">
        <f t="shared" si="18"/>
        <v>Yes</v>
      </c>
      <c r="G1164" s="63"/>
      <c r="H1164" s="63"/>
      <c r="I1164" s="63"/>
    </row>
    <row r="1165" spans="1:9">
      <c r="A1165" s="112" t="s">
        <v>2477</v>
      </c>
      <c r="B1165" s="112" t="s">
        <v>2969</v>
      </c>
      <c r="C1165" s="106">
        <v>3829</v>
      </c>
      <c r="D1165" s="106" t="s">
        <v>1587</v>
      </c>
      <c r="E1165" s="184">
        <v>0.4667</v>
      </c>
      <c r="F1165" s="4" t="str">
        <f t="shared" si="18"/>
        <v>No</v>
      </c>
      <c r="G1165" s="63"/>
      <c r="H1165" s="63"/>
      <c r="I1165" s="63"/>
    </row>
    <row r="1166" spans="1:9">
      <c r="A1166" s="112" t="s">
        <v>2477</v>
      </c>
      <c r="B1166" s="112" t="s">
        <v>2969</v>
      </c>
      <c r="C1166" s="106">
        <v>5960</v>
      </c>
      <c r="D1166" s="106" t="s">
        <v>1591</v>
      </c>
      <c r="E1166" s="184">
        <v>0.20810000000000001</v>
      </c>
      <c r="F1166" s="4" t="str">
        <f t="shared" si="18"/>
        <v>No</v>
      </c>
      <c r="G1166" s="63"/>
      <c r="H1166" s="63"/>
      <c r="I1166" s="63"/>
    </row>
    <row r="1167" spans="1:9">
      <c r="A1167" s="112" t="s">
        <v>2477</v>
      </c>
      <c r="B1167" s="112" t="s">
        <v>2969</v>
      </c>
      <c r="C1167" s="106">
        <v>1992</v>
      </c>
      <c r="D1167" s="106" t="s">
        <v>2970</v>
      </c>
      <c r="E1167" s="184">
        <v>0.18390000000000001</v>
      </c>
      <c r="F1167" s="4" t="str">
        <f t="shared" si="18"/>
        <v>No</v>
      </c>
      <c r="G1167" s="63"/>
      <c r="H1167" s="63"/>
      <c r="I1167" s="63"/>
    </row>
    <row r="1168" spans="1:9">
      <c r="A1168" s="112" t="s">
        <v>2477</v>
      </c>
      <c r="B1168" s="112" t="s">
        <v>2969</v>
      </c>
      <c r="C1168" s="106">
        <v>2880</v>
      </c>
      <c r="D1168" s="106" t="s">
        <v>40</v>
      </c>
      <c r="E1168" s="184">
        <v>0.77010000000000001</v>
      </c>
      <c r="F1168" s="4" t="str">
        <f t="shared" si="18"/>
        <v>Yes</v>
      </c>
      <c r="G1168" s="63"/>
      <c r="H1168" s="63"/>
      <c r="I1168" s="63"/>
    </row>
    <row r="1169" spans="1:9">
      <c r="A1169" s="112" t="s">
        <v>2379</v>
      </c>
      <c r="B1169" s="112" t="s">
        <v>2971</v>
      </c>
      <c r="C1169" s="106">
        <v>1986</v>
      </c>
      <c r="D1169" s="106" t="s">
        <v>1018</v>
      </c>
      <c r="E1169" s="184">
        <v>0.7016</v>
      </c>
      <c r="F1169" s="4" t="str">
        <f t="shared" si="18"/>
        <v>Yes</v>
      </c>
      <c r="G1169" s="63"/>
      <c r="H1169" s="63"/>
      <c r="I1169" s="63"/>
    </row>
    <row r="1170" spans="1:9">
      <c r="A1170" s="112" t="s">
        <v>2485</v>
      </c>
      <c r="B1170" s="112" t="s">
        <v>2972</v>
      </c>
      <c r="C1170" s="106">
        <v>4247</v>
      </c>
      <c r="D1170" s="106" t="s">
        <v>1644</v>
      </c>
      <c r="E1170" s="184">
        <v>0.69750000000000001</v>
      </c>
      <c r="F1170" s="4" t="str">
        <f t="shared" si="18"/>
        <v>Yes</v>
      </c>
      <c r="G1170" s="63"/>
      <c r="H1170" s="63"/>
      <c r="I1170" s="63"/>
    </row>
    <row r="1171" spans="1:9">
      <c r="A1171" s="112" t="s">
        <v>2485</v>
      </c>
      <c r="B1171" s="112" t="s">
        <v>2972</v>
      </c>
      <c r="C1171" s="106">
        <v>4303</v>
      </c>
      <c r="D1171" s="106" t="s">
        <v>863</v>
      </c>
      <c r="E1171" s="184">
        <v>0.70589999999999997</v>
      </c>
      <c r="F1171" s="4" t="str">
        <f t="shared" si="18"/>
        <v>Yes</v>
      </c>
      <c r="G1171" s="63"/>
      <c r="H1171" s="63"/>
      <c r="I1171" s="63"/>
    </row>
    <row r="1172" spans="1:9">
      <c r="A1172" s="112" t="s">
        <v>2485</v>
      </c>
      <c r="B1172" s="112" t="s">
        <v>2972</v>
      </c>
      <c r="C1172" s="106">
        <v>4342</v>
      </c>
      <c r="D1172" s="106" t="s">
        <v>1645</v>
      </c>
      <c r="E1172" s="184">
        <v>0.26740000000000003</v>
      </c>
      <c r="F1172" s="4" t="str">
        <f t="shared" si="18"/>
        <v>No</v>
      </c>
      <c r="G1172" s="63"/>
      <c r="H1172" s="63"/>
      <c r="I1172" s="63"/>
    </row>
    <row r="1173" spans="1:9">
      <c r="A1173" s="112" t="s">
        <v>2485</v>
      </c>
      <c r="B1173" s="112" t="s">
        <v>2972</v>
      </c>
      <c r="C1173" s="106">
        <v>4304</v>
      </c>
      <c r="D1173" s="106" t="s">
        <v>865</v>
      </c>
      <c r="E1173" s="184">
        <v>0.64929999999999999</v>
      </c>
      <c r="F1173" s="4" t="str">
        <f t="shared" si="18"/>
        <v>Yes</v>
      </c>
      <c r="G1173" s="63"/>
      <c r="H1173" s="63"/>
      <c r="I1173" s="63"/>
    </row>
    <row r="1174" spans="1:9">
      <c r="A1174" s="112" t="s">
        <v>2485</v>
      </c>
      <c r="B1174" s="112" t="s">
        <v>2972</v>
      </c>
      <c r="C1174" s="106">
        <v>4469</v>
      </c>
      <c r="D1174" s="106" t="s">
        <v>1650</v>
      </c>
      <c r="E1174" s="184">
        <v>0.20219999999999999</v>
      </c>
      <c r="F1174" s="4" t="str">
        <f t="shared" si="18"/>
        <v>No</v>
      </c>
      <c r="G1174" s="63"/>
      <c r="H1174" s="63"/>
      <c r="I1174" s="63"/>
    </row>
    <row r="1175" spans="1:9">
      <c r="A1175" s="112" t="s">
        <v>2485</v>
      </c>
      <c r="B1175" s="112" t="s">
        <v>2972</v>
      </c>
      <c r="C1175" s="106">
        <v>4231</v>
      </c>
      <c r="D1175" s="106" t="s">
        <v>1643</v>
      </c>
      <c r="E1175" s="184">
        <v>0.64</v>
      </c>
      <c r="F1175" s="4" t="str">
        <f t="shared" si="18"/>
        <v>Yes</v>
      </c>
      <c r="G1175" s="63"/>
      <c r="H1175" s="63"/>
      <c r="I1175" s="63"/>
    </row>
    <row r="1176" spans="1:9">
      <c r="A1176" s="112" t="s">
        <v>2485</v>
      </c>
      <c r="B1176" s="112" t="s">
        <v>2972</v>
      </c>
      <c r="C1176" s="106">
        <v>2886</v>
      </c>
      <c r="D1176" s="106" t="s">
        <v>1636</v>
      </c>
      <c r="E1176" s="184">
        <v>0.62929999999999997</v>
      </c>
      <c r="F1176" s="4" t="str">
        <f t="shared" si="18"/>
        <v>Yes</v>
      </c>
      <c r="G1176" s="63"/>
      <c r="H1176" s="63"/>
      <c r="I1176" s="63"/>
    </row>
    <row r="1177" spans="1:9">
      <c r="A1177" s="112" t="s">
        <v>2485</v>
      </c>
      <c r="B1177" s="112" t="s">
        <v>2972</v>
      </c>
      <c r="C1177" s="106">
        <v>4430</v>
      </c>
      <c r="D1177" s="106" t="s">
        <v>1648</v>
      </c>
      <c r="E1177" s="184">
        <v>0.2576</v>
      </c>
      <c r="F1177" s="4" t="str">
        <f t="shared" si="18"/>
        <v>No</v>
      </c>
      <c r="G1177" s="63"/>
      <c r="H1177" s="63"/>
      <c r="I1177" s="63"/>
    </row>
    <row r="1178" spans="1:9">
      <c r="A1178" s="112" t="s">
        <v>2485</v>
      </c>
      <c r="B1178" s="112" t="s">
        <v>2972</v>
      </c>
      <c r="C1178" s="106">
        <v>4344</v>
      </c>
      <c r="D1178" s="106" t="s">
        <v>1646</v>
      </c>
      <c r="E1178" s="184">
        <v>0.74980000000000002</v>
      </c>
      <c r="F1178" s="4" t="str">
        <f t="shared" si="18"/>
        <v>Yes</v>
      </c>
      <c r="G1178" s="63"/>
      <c r="H1178" s="63"/>
      <c r="I1178" s="63"/>
    </row>
    <row r="1179" spans="1:9">
      <c r="A1179" s="112" t="s">
        <v>2485</v>
      </c>
      <c r="B1179" s="112" t="s">
        <v>2972</v>
      </c>
      <c r="C1179" s="106">
        <v>4433</v>
      </c>
      <c r="D1179" s="106" t="s">
        <v>1649</v>
      </c>
      <c r="E1179" s="184">
        <v>0.20330000000000001</v>
      </c>
      <c r="F1179" s="4" t="str">
        <f t="shared" si="18"/>
        <v>No</v>
      </c>
      <c r="G1179" s="63"/>
      <c r="H1179" s="63"/>
      <c r="I1179" s="63"/>
    </row>
    <row r="1180" spans="1:9">
      <c r="A1180" s="112" t="s">
        <v>2485</v>
      </c>
      <c r="B1180" s="112" t="s">
        <v>2972</v>
      </c>
      <c r="C1180" s="106">
        <v>5450</v>
      </c>
      <c r="D1180" s="106" t="s">
        <v>1652</v>
      </c>
      <c r="E1180" s="184">
        <v>0.54290000000000005</v>
      </c>
      <c r="F1180" s="4" t="str">
        <f t="shared" si="18"/>
        <v>Yes</v>
      </c>
      <c r="G1180" s="63"/>
      <c r="H1180" s="63"/>
      <c r="I1180" s="63"/>
    </row>
    <row r="1181" spans="1:9">
      <c r="A1181" s="112" t="s">
        <v>2485</v>
      </c>
      <c r="B1181" s="112" t="s">
        <v>2972</v>
      </c>
      <c r="C1181" s="106">
        <v>3688</v>
      </c>
      <c r="D1181" s="106" t="s">
        <v>1640</v>
      </c>
      <c r="E1181" s="184">
        <v>0.625</v>
      </c>
      <c r="F1181" s="4" t="str">
        <f t="shared" si="18"/>
        <v>Yes</v>
      </c>
      <c r="G1181" s="63"/>
      <c r="H1181" s="63"/>
      <c r="I1181" s="63"/>
    </row>
    <row r="1182" spans="1:9">
      <c r="A1182" s="112" t="s">
        <v>2485</v>
      </c>
      <c r="B1182" s="112" t="s">
        <v>2972</v>
      </c>
      <c r="C1182" s="106">
        <v>4164</v>
      </c>
      <c r="D1182" s="106" t="s">
        <v>1641</v>
      </c>
      <c r="E1182" s="184">
        <v>0.16900000000000001</v>
      </c>
      <c r="F1182" s="4" t="str">
        <f t="shared" si="18"/>
        <v>No</v>
      </c>
      <c r="G1182" s="63"/>
      <c r="H1182" s="63"/>
      <c r="I1182" s="63"/>
    </row>
    <row r="1183" spans="1:9">
      <c r="A1183" s="112" t="s">
        <v>2485</v>
      </c>
      <c r="B1183" s="112" t="s">
        <v>2972</v>
      </c>
      <c r="C1183" s="106">
        <v>5498</v>
      </c>
      <c r="D1183" s="106" t="s">
        <v>2750</v>
      </c>
      <c r="E1183" s="184">
        <v>0.4143</v>
      </c>
      <c r="F1183" s="4" t="str">
        <f t="shared" si="18"/>
        <v>No</v>
      </c>
      <c r="G1183" s="63"/>
      <c r="H1183" s="63"/>
      <c r="I1183" s="63"/>
    </row>
    <row r="1184" spans="1:9">
      <c r="A1184" s="112" t="s">
        <v>2485</v>
      </c>
      <c r="B1184" s="112" t="s">
        <v>2972</v>
      </c>
      <c r="C1184" s="106">
        <v>4583</v>
      </c>
      <c r="D1184" s="106" t="s">
        <v>1651</v>
      </c>
      <c r="E1184" s="184">
        <v>0.61360000000000003</v>
      </c>
      <c r="F1184" s="4" t="str">
        <f t="shared" si="18"/>
        <v>Yes</v>
      </c>
      <c r="G1184" s="63"/>
      <c r="H1184" s="63"/>
      <c r="I1184" s="63"/>
    </row>
    <row r="1185" spans="1:9">
      <c r="A1185" s="112" t="s">
        <v>2485</v>
      </c>
      <c r="B1185" s="112" t="s">
        <v>2972</v>
      </c>
      <c r="C1185" s="106">
        <v>3121</v>
      </c>
      <c r="D1185" s="106" t="s">
        <v>1638</v>
      </c>
      <c r="E1185" s="184">
        <v>0.65239999999999998</v>
      </c>
      <c r="F1185" s="4" t="str">
        <f t="shared" si="18"/>
        <v>Yes</v>
      </c>
      <c r="G1185" s="63"/>
      <c r="H1185" s="63"/>
      <c r="I1185" s="63"/>
    </row>
    <row r="1186" spans="1:9">
      <c r="A1186" s="112" t="s">
        <v>2485</v>
      </c>
      <c r="B1186" s="112" t="s">
        <v>2972</v>
      </c>
      <c r="C1186" s="106">
        <v>3120</v>
      </c>
      <c r="D1186" s="106" t="s">
        <v>1637</v>
      </c>
      <c r="E1186" s="184">
        <v>0.46760000000000002</v>
      </c>
      <c r="F1186" s="4" t="str">
        <f t="shared" si="18"/>
        <v>No</v>
      </c>
      <c r="G1186" s="63"/>
      <c r="H1186" s="63"/>
      <c r="I1186" s="63"/>
    </row>
    <row r="1187" spans="1:9">
      <c r="A1187" s="112" t="s">
        <v>2485</v>
      </c>
      <c r="B1187" s="112" t="s">
        <v>2972</v>
      </c>
      <c r="C1187" s="106">
        <v>5482</v>
      </c>
      <c r="D1187" s="106" t="s">
        <v>2751</v>
      </c>
      <c r="E1187" s="184">
        <v>0.51980000000000004</v>
      </c>
      <c r="F1187" s="4" t="str">
        <f t="shared" ref="F1187:F1250" si="19">IF(E1187&gt;=0.5,"Yes","No")</f>
        <v>Yes</v>
      </c>
      <c r="G1187" s="63"/>
      <c r="H1187" s="63"/>
      <c r="I1187" s="63"/>
    </row>
    <row r="1188" spans="1:9">
      <c r="A1188" s="112" t="s">
        <v>2485</v>
      </c>
      <c r="B1188" s="112" t="s">
        <v>2972</v>
      </c>
      <c r="C1188" s="106">
        <v>4165</v>
      </c>
      <c r="D1188" s="106" t="s">
        <v>1642</v>
      </c>
      <c r="E1188" s="184">
        <v>0.34449999999999997</v>
      </c>
      <c r="F1188" s="4" t="str">
        <f t="shared" si="19"/>
        <v>No</v>
      </c>
      <c r="G1188" s="63"/>
      <c r="H1188" s="63"/>
      <c r="I1188" s="63"/>
    </row>
    <row r="1189" spans="1:9">
      <c r="A1189" s="112" t="s">
        <v>2485</v>
      </c>
      <c r="B1189" s="112" t="s">
        <v>2972</v>
      </c>
      <c r="C1189" s="106">
        <v>3687</v>
      </c>
      <c r="D1189" s="106" t="s">
        <v>1639</v>
      </c>
      <c r="E1189" s="184">
        <v>0.44019999999999998</v>
      </c>
      <c r="F1189" s="4" t="str">
        <f t="shared" si="19"/>
        <v>No</v>
      </c>
      <c r="G1189" s="63"/>
      <c r="H1189" s="63"/>
      <c r="I1189" s="63"/>
    </row>
    <row r="1190" spans="1:9">
      <c r="A1190" s="112" t="s">
        <v>2485</v>
      </c>
      <c r="B1190" s="112" t="s">
        <v>2972</v>
      </c>
      <c r="C1190" s="106">
        <v>1848</v>
      </c>
      <c r="D1190" s="106" t="s">
        <v>27</v>
      </c>
      <c r="E1190" s="184">
        <v>0.22900000000000001</v>
      </c>
      <c r="F1190" s="4" t="str">
        <f t="shared" si="19"/>
        <v>No</v>
      </c>
      <c r="G1190" s="63"/>
      <c r="H1190" s="63"/>
      <c r="I1190" s="63"/>
    </row>
    <row r="1191" spans="1:9">
      <c r="A1191" s="112" t="s">
        <v>2485</v>
      </c>
      <c r="B1191" s="112" t="s">
        <v>2972</v>
      </c>
      <c r="C1191" s="106">
        <v>4425</v>
      </c>
      <c r="D1191" s="106" t="s">
        <v>1647</v>
      </c>
      <c r="E1191" s="184">
        <v>0.64859999999999995</v>
      </c>
      <c r="F1191" s="4" t="str">
        <f t="shared" si="19"/>
        <v>Yes</v>
      </c>
      <c r="G1191" s="63"/>
      <c r="H1191" s="63"/>
      <c r="I1191" s="63"/>
    </row>
    <row r="1192" spans="1:9">
      <c r="A1192" s="63" t="s">
        <v>2485</v>
      </c>
      <c r="B1192" s="63" t="s">
        <v>2972</v>
      </c>
      <c r="C1192" s="106">
        <v>4019</v>
      </c>
      <c r="D1192" s="63" t="s">
        <v>3375</v>
      </c>
      <c r="E1192" s="114">
        <v>0</v>
      </c>
      <c r="F1192" s="4" t="str">
        <f t="shared" si="19"/>
        <v>No</v>
      </c>
      <c r="G1192" s="141" t="s">
        <v>3345</v>
      </c>
      <c r="H1192" s="63"/>
      <c r="I1192" s="63"/>
    </row>
    <row r="1193" spans="1:9">
      <c r="A1193" s="112" t="s">
        <v>2565</v>
      </c>
      <c r="B1193" s="112" t="s">
        <v>2973</v>
      </c>
      <c r="C1193" s="106">
        <v>5451</v>
      </c>
      <c r="D1193" s="106" t="s">
        <v>2179</v>
      </c>
      <c r="E1193" s="184">
        <v>0.51800000000000002</v>
      </c>
      <c r="F1193" s="4" t="str">
        <f t="shared" si="19"/>
        <v>Yes</v>
      </c>
      <c r="G1193" s="63"/>
      <c r="H1193" s="63"/>
      <c r="I1193" s="63"/>
    </row>
    <row r="1194" spans="1:9">
      <c r="A1194" s="112" t="s">
        <v>2565</v>
      </c>
      <c r="B1194" s="112" t="s">
        <v>2973</v>
      </c>
      <c r="C1194" s="106">
        <v>5580</v>
      </c>
      <c r="D1194" s="106" t="s">
        <v>3185</v>
      </c>
      <c r="E1194" s="114">
        <v>0.5</v>
      </c>
      <c r="F1194" s="4" t="str">
        <f t="shared" si="19"/>
        <v>Yes</v>
      </c>
      <c r="G1194" s="63"/>
      <c r="H1194" s="63"/>
      <c r="I1194" s="63"/>
    </row>
    <row r="1195" spans="1:9">
      <c r="A1195" s="112" t="s">
        <v>2565</v>
      </c>
      <c r="B1195" s="112" t="s">
        <v>2973</v>
      </c>
      <c r="C1195" s="106">
        <v>2591</v>
      </c>
      <c r="D1195" s="106" t="s">
        <v>2177</v>
      </c>
      <c r="E1195" s="184">
        <v>0.4718</v>
      </c>
      <c r="F1195" s="4" t="str">
        <f t="shared" si="19"/>
        <v>No</v>
      </c>
      <c r="G1195" s="63"/>
      <c r="H1195" s="63"/>
      <c r="I1195" s="63"/>
    </row>
    <row r="1196" spans="1:9">
      <c r="A1196" s="112" t="s">
        <v>2565</v>
      </c>
      <c r="B1196" s="112" t="s">
        <v>2973</v>
      </c>
      <c r="C1196" s="106">
        <v>2898</v>
      </c>
      <c r="D1196" s="106" t="s">
        <v>2178</v>
      </c>
      <c r="E1196" s="184">
        <v>0.51849999999999996</v>
      </c>
      <c r="F1196" s="4" t="str">
        <f t="shared" si="19"/>
        <v>Yes</v>
      </c>
      <c r="G1196" s="63"/>
      <c r="H1196" s="63"/>
      <c r="I1196" s="63"/>
    </row>
    <row r="1197" spans="1:9">
      <c r="A1197" s="112" t="s">
        <v>2404</v>
      </c>
      <c r="B1197" s="112" t="s">
        <v>2974</v>
      </c>
      <c r="C1197" s="106">
        <v>3288</v>
      </c>
      <c r="D1197" s="106" t="s">
        <v>1140</v>
      </c>
      <c r="E1197" s="184">
        <v>0.44040000000000001</v>
      </c>
      <c r="F1197" s="4" t="str">
        <f t="shared" si="19"/>
        <v>No</v>
      </c>
      <c r="G1197" s="63"/>
      <c r="H1197" s="63"/>
      <c r="I1197" s="63"/>
    </row>
    <row r="1198" spans="1:9">
      <c r="A1198" s="112" t="s">
        <v>2404</v>
      </c>
      <c r="B1198" s="112" t="s">
        <v>2974</v>
      </c>
      <c r="C1198" s="106">
        <v>2273</v>
      </c>
      <c r="D1198" s="106" t="s">
        <v>1139</v>
      </c>
      <c r="E1198" s="184">
        <v>0.45150000000000001</v>
      </c>
      <c r="F1198" s="4" t="str">
        <f t="shared" si="19"/>
        <v>No</v>
      </c>
      <c r="G1198" s="63"/>
      <c r="H1198" s="63"/>
      <c r="I1198" s="63"/>
    </row>
    <row r="1199" spans="1:9">
      <c r="A1199" s="112" t="s">
        <v>2443</v>
      </c>
      <c r="B1199" s="112" t="s">
        <v>2975</v>
      </c>
      <c r="C1199" s="106">
        <v>2868</v>
      </c>
      <c r="D1199" s="106" t="s">
        <v>1279</v>
      </c>
      <c r="E1199" s="184">
        <v>0.52410000000000001</v>
      </c>
      <c r="F1199" s="4" t="str">
        <f t="shared" si="19"/>
        <v>Yes</v>
      </c>
      <c r="G1199" s="63"/>
      <c r="H1199" s="63"/>
      <c r="I1199" s="63"/>
    </row>
    <row r="1200" spans="1:9">
      <c r="A1200" s="112" t="s">
        <v>2443</v>
      </c>
      <c r="B1200" s="112" t="s">
        <v>2975</v>
      </c>
      <c r="C1200" s="106">
        <v>3295</v>
      </c>
      <c r="D1200" s="106" t="s">
        <v>1280</v>
      </c>
      <c r="E1200" s="184">
        <v>0.54430000000000001</v>
      </c>
      <c r="F1200" s="4" t="str">
        <f t="shared" si="19"/>
        <v>Yes</v>
      </c>
      <c r="G1200" s="63"/>
      <c r="H1200" s="63"/>
      <c r="I1200" s="63"/>
    </row>
    <row r="1201" spans="1:9">
      <c r="A1201" s="112" t="s">
        <v>2432</v>
      </c>
      <c r="B1201" s="112" t="s">
        <v>2976</v>
      </c>
      <c r="C1201" s="106">
        <v>2494</v>
      </c>
      <c r="D1201" s="106" t="s">
        <v>1231</v>
      </c>
      <c r="E1201" s="184">
        <v>0.98499999999999999</v>
      </c>
      <c r="F1201" s="4" t="str">
        <f t="shared" si="19"/>
        <v>Yes</v>
      </c>
      <c r="G1201" s="63"/>
      <c r="H1201" s="63"/>
      <c r="I1201" s="63"/>
    </row>
    <row r="1202" spans="1:9">
      <c r="A1202" s="112" t="s">
        <v>2446</v>
      </c>
      <c r="B1202" s="112" t="s">
        <v>2977</v>
      </c>
      <c r="C1202" s="106">
        <v>2518</v>
      </c>
      <c r="D1202" s="106" t="s">
        <v>1287</v>
      </c>
      <c r="E1202" s="184">
        <v>0.54530000000000001</v>
      </c>
      <c r="F1202" s="4" t="str">
        <f t="shared" si="19"/>
        <v>Yes</v>
      </c>
      <c r="G1202" s="63"/>
      <c r="H1202" s="63"/>
      <c r="I1202" s="63"/>
    </row>
    <row r="1203" spans="1:9">
      <c r="A1203" s="112" t="s">
        <v>2446</v>
      </c>
      <c r="B1203" s="112" t="s">
        <v>2977</v>
      </c>
      <c r="C1203" s="106">
        <v>5118</v>
      </c>
      <c r="D1203" s="106" t="s">
        <v>1290</v>
      </c>
      <c r="E1203" s="184">
        <v>0.73529999999999995</v>
      </c>
      <c r="F1203" s="4" t="str">
        <f t="shared" si="19"/>
        <v>Yes</v>
      </c>
      <c r="G1203" s="63"/>
      <c r="H1203" s="63"/>
      <c r="I1203" s="63"/>
    </row>
    <row r="1204" spans="1:9">
      <c r="A1204" s="112" t="s">
        <v>2446</v>
      </c>
      <c r="B1204" s="112" t="s">
        <v>2977</v>
      </c>
      <c r="C1204" s="106">
        <v>3968</v>
      </c>
      <c r="D1204" s="106" t="s">
        <v>1288</v>
      </c>
      <c r="E1204" s="184">
        <v>0.63429999999999997</v>
      </c>
      <c r="F1204" s="4" t="str">
        <f t="shared" si="19"/>
        <v>Yes</v>
      </c>
      <c r="G1204" s="63"/>
      <c r="H1204" s="63"/>
      <c r="I1204" s="63"/>
    </row>
    <row r="1205" spans="1:9">
      <c r="A1205" s="112" t="s">
        <v>2446</v>
      </c>
      <c r="B1205" s="112" t="s">
        <v>2977</v>
      </c>
      <c r="C1205" s="106">
        <v>4478</v>
      </c>
      <c r="D1205" s="106" t="s">
        <v>1289</v>
      </c>
      <c r="E1205" s="184">
        <v>0.66039999999999999</v>
      </c>
      <c r="F1205" s="4" t="str">
        <f t="shared" si="19"/>
        <v>Yes</v>
      </c>
      <c r="G1205" s="63"/>
      <c r="H1205" s="63"/>
      <c r="I1205" s="63"/>
    </row>
    <row r="1206" spans="1:9">
      <c r="A1206" s="112" t="s">
        <v>2500</v>
      </c>
      <c r="B1206" s="112" t="s">
        <v>2978</v>
      </c>
      <c r="C1206" s="106">
        <v>4036</v>
      </c>
      <c r="D1206" s="106" t="s">
        <v>1836</v>
      </c>
      <c r="E1206" s="184">
        <v>0.2888</v>
      </c>
      <c r="F1206" s="4" t="str">
        <f t="shared" si="19"/>
        <v>No</v>
      </c>
      <c r="G1206" s="63"/>
      <c r="H1206" s="63"/>
      <c r="I1206" s="63"/>
    </row>
    <row r="1207" spans="1:9">
      <c r="A1207" s="112" t="s">
        <v>2500</v>
      </c>
      <c r="B1207" s="112" t="s">
        <v>2978</v>
      </c>
      <c r="C1207" s="106">
        <v>4333</v>
      </c>
      <c r="D1207" s="106" t="s">
        <v>1837</v>
      </c>
      <c r="E1207" s="184">
        <v>0.24179999999999999</v>
      </c>
      <c r="F1207" s="4" t="str">
        <f t="shared" si="19"/>
        <v>No</v>
      </c>
      <c r="G1207" s="63"/>
      <c r="H1207" s="63"/>
      <c r="I1207" s="63"/>
    </row>
    <row r="1208" spans="1:9">
      <c r="A1208" s="112" t="s">
        <v>2500</v>
      </c>
      <c r="B1208" s="112" t="s">
        <v>2978</v>
      </c>
      <c r="C1208" s="106">
        <v>4521</v>
      </c>
      <c r="D1208" s="106" t="s">
        <v>1838</v>
      </c>
      <c r="E1208" s="184">
        <v>0.26550000000000001</v>
      </c>
      <c r="F1208" s="4" t="str">
        <f t="shared" si="19"/>
        <v>No</v>
      </c>
      <c r="G1208" s="63"/>
      <c r="H1208" s="63"/>
      <c r="I1208" s="63"/>
    </row>
    <row r="1209" spans="1:9">
      <c r="A1209" s="112" t="s">
        <v>2500</v>
      </c>
      <c r="B1209" s="112" t="s">
        <v>2978</v>
      </c>
      <c r="C1209" s="106">
        <v>2341</v>
      </c>
      <c r="D1209" s="106" t="s">
        <v>1835</v>
      </c>
      <c r="E1209" s="184">
        <v>0.23</v>
      </c>
      <c r="F1209" s="4" t="str">
        <f t="shared" si="19"/>
        <v>No</v>
      </c>
      <c r="G1209" s="63"/>
      <c r="H1209" s="63"/>
      <c r="I1209" s="63"/>
    </row>
    <row r="1210" spans="1:9">
      <c r="A1210" s="112" t="s">
        <v>2500</v>
      </c>
      <c r="B1210" s="112" t="s">
        <v>2978</v>
      </c>
      <c r="C1210" s="106">
        <v>5417</v>
      </c>
      <c r="D1210" s="106" t="s">
        <v>1839</v>
      </c>
      <c r="E1210" s="184">
        <v>0.33329999999999999</v>
      </c>
      <c r="F1210" s="4" t="str">
        <f t="shared" si="19"/>
        <v>No</v>
      </c>
      <c r="G1210" s="63"/>
      <c r="H1210" s="63"/>
      <c r="I1210" s="63"/>
    </row>
    <row r="1211" spans="1:9">
      <c r="A1211" s="112" t="s">
        <v>2548</v>
      </c>
      <c r="B1211" s="112" t="s">
        <v>2979</v>
      </c>
      <c r="C1211" s="106">
        <v>4428</v>
      </c>
      <c r="D1211" s="106" t="s">
        <v>2129</v>
      </c>
      <c r="E1211" s="184">
        <v>0.59470000000000001</v>
      </c>
      <c r="F1211" s="4" t="str">
        <f t="shared" si="19"/>
        <v>Yes</v>
      </c>
      <c r="G1211" s="63"/>
      <c r="H1211" s="63"/>
      <c r="I1211" s="63"/>
    </row>
    <row r="1212" spans="1:9">
      <c r="A1212" s="112" t="s">
        <v>2548</v>
      </c>
      <c r="B1212" s="112" t="s">
        <v>2979</v>
      </c>
      <c r="C1212" s="106">
        <v>4525</v>
      </c>
      <c r="D1212" s="106" t="s">
        <v>2130</v>
      </c>
      <c r="E1212" s="184">
        <v>0.49659999999999999</v>
      </c>
      <c r="F1212" s="4" t="str">
        <f t="shared" si="19"/>
        <v>No</v>
      </c>
      <c r="G1212" s="63"/>
      <c r="H1212" s="63"/>
      <c r="I1212" s="63"/>
    </row>
    <row r="1213" spans="1:9">
      <c r="A1213" s="112" t="s">
        <v>2548</v>
      </c>
      <c r="B1213" s="112" t="s">
        <v>2979</v>
      </c>
      <c r="C1213" s="106">
        <v>5554</v>
      </c>
      <c r="D1213" s="106" t="s">
        <v>3184</v>
      </c>
      <c r="E1213" s="114">
        <v>0.42499999999999999</v>
      </c>
      <c r="F1213" s="4" t="str">
        <f t="shared" si="19"/>
        <v>No</v>
      </c>
      <c r="G1213" s="63"/>
      <c r="H1213" s="63"/>
      <c r="I1213" s="63"/>
    </row>
    <row r="1214" spans="1:9">
      <c r="A1214" s="112" t="s">
        <v>2548</v>
      </c>
      <c r="B1214" s="112" t="s">
        <v>2979</v>
      </c>
      <c r="C1214" s="106">
        <v>2459</v>
      </c>
      <c r="D1214" s="106" t="s">
        <v>2126</v>
      </c>
      <c r="E1214" s="184">
        <v>0.50700000000000001</v>
      </c>
      <c r="F1214" s="4" t="str">
        <f t="shared" si="19"/>
        <v>Yes</v>
      </c>
      <c r="G1214" s="63"/>
      <c r="H1214" s="63"/>
      <c r="I1214" s="63"/>
    </row>
    <row r="1215" spans="1:9">
      <c r="A1215" s="112" t="s">
        <v>2548</v>
      </c>
      <c r="B1215" s="112" t="s">
        <v>2979</v>
      </c>
      <c r="C1215" s="106">
        <v>2687</v>
      </c>
      <c r="D1215" s="106" t="s">
        <v>2128</v>
      </c>
      <c r="E1215" s="184">
        <v>0.55740000000000001</v>
      </c>
      <c r="F1215" s="4" t="str">
        <f t="shared" si="19"/>
        <v>Yes</v>
      </c>
      <c r="G1215" s="63"/>
      <c r="H1215" s="63"/>
      <c r="I1215" s="63"/>
    </row>
    <row r="1216" spans="1:9">
      <c r="A1216" s="112" t="s">
        <v>2548</v>
      </c>
      <c r="B1216" s="112" t="s">
        <v>2979</v>
      </c>
      <c r="C1216" s="106">
        <v>2489</v>
      </c>
      <c r="D1216" s="106" t="s">
        <v>2127</v>
      </c>
      <c r="E1216" s="184">
        <v>0.56399999999999995</v>
      </c>
      <c r="F1216" s="4" t="str">
        <f t="shared" si="19"/>
        <v>Yes</v>
      </c>
      <c r="G1216" s="63"/>
      <c r="H1216" s="63"/>
      <c r="I1216" s="63"/>
    </row>
    <row r="1217" spans="1:9">
      <c r="A1217" s="112" t="s">
        <v>2340</v>
      </c>
      <c r="B1217" s="112" t="s">
        <v>2980</v>
      </c>
      <c r="C1217" s="106">
        <v>3788</v>
      </c>
      <c r="D1217" s="106" t="s">
        <v>487</v>
      </c>
      <c r="E1217" s="184">
        <v>0.7026</v>
      </c>
      <c r="F1217" s="4" t="str">
        <f t="shared" si="19"/>
        <v>Yes</v>
      </c>
      <c r="G1217" s="63"/>
      <c r="H1217" s="63"/>
      <c r="I1217" s="63"/>
    </row>
    <row r="1218" spans="1:9">
      <c r="A1218" s="112" t="s">
        <v>2340</v>
      </c>
      <c r="B1218" s="112" t="s">
        <v>2980</v>
      </c>
      <c r="C1218" s="106">
        <v>2728</v>
      </c>
      <c r="D1218" s="106" t="s">
        <v>484</v>
      </c>
      <c r="E1218" s="184">
        <v>0.67090000000000005</v>
      </c>
      <c r="F1218" s="4" t="str">
        <f t="shared" si="19"/>
        <v>Yes</v>
      </c>
      <c r="G1218" s="63"/>
      <c r="H1218" s="63"/>
      <c r="I1218" s="63"/>
    </row>
    <row r="1219" spans="1:9">
      <c r="A1219" s="112" t="s">
        <v>2340</v>
      </c>
      <c r="B1219" s="112" t="s">
        <v>2980</v>
      </c>
      <c r="C1219" s="106">
        <v>3787</v>
      </c>
      <c r="D1219" s="106" t="s">
        <v>486</v>
      </c>
      <c r="E1219" s="184">
        <v>0.69599999999999995</v>
      </c>
      <c r="F1219" s="4" t="str">
        <f t="shared" si="19"/>
        <v>Yes</v>
      </c>
      <c r="G1219" s="63"/>
      <c r="H1219" s="63"/>
      <c r="I1219" s="63"/>
    </row>
    <row r="1220" spans="1:9">
      <c r="A1220" s="112" t="s">
        <v>2340</v>
      </c>
      <c r="B1220" s="112" t="s">
        <v>2980</v>
      </c>
      <c r="C1220" s="106">
        <v>3155</v>
      </c>
      <c r="D1220" s="106" t="s">
        <v>485</v>
      </c>
      <c r="E1220" s="184">
        <v>0.73619999999999997</v>
      </c>
      <c r="F1220" s="4" t="str">
        <f t="shared" si="19"/>
        <v>Yes</v>
      </c>
      <c r="G1220" s="63"/>
      <c r="H1220" s="63"/>
      <c r="I1220" s="63"/>
    </row>
    <row r="1221" spans="1:9">
      <c r="A1221" s="112" t="s">
        <v>2324</v>
      </c>
      <c r="B1221" s="112" t="s">
        <v>2981</v>
      </c>
      <c r="C1221" s="106">
        <v>3325</v>
      </c>
      <c r="D1221" s="106" t="s">
        <v>402</v>
      </c>
      <c r="E1221" s="184">
        <v>0.80840000000000001</v>
      </c>
      <c r="F1221" s="4" t="str">
        <f t="shared" si="19"/>
        <v>Yes</v>
      </c>
      <c r="G1221" s="63"/>
      <c r="H1221" s="63"/>
      <c r="I1221" s="63"/>
    </row>
    <row r="1222" spans="1:9">
      <c r="A1222" s="112" t="s">
        <v>2324</v>
      </c>
      <c r="B1222" s="112" t="s">
        <v>2981</v>
      </c>
      <c r="C1222" s="106">
        <v>2918</v>
      </c>
      <c r="D1222" s="106" t="s">
        <v>399</v>
      </c>
      <c r="E1222" s="184">
        <v>0.78339999999999999</v>
      </c>
      <c r="F1222" s="4" t="str">
        <f t="shared" si="19"/>
        <v>Yes</v>
      </c>
      <c r="G1222" s="63"/>
      <c r="H1222" s="63"/>
      <c r="I1222" s="63"/>
    </row>
    <row r="1223" spans="1:9">
      <c r="A1223" s="112" t="s">
        <v>2324</v>
      </c>
      <c r="B1223" s="112" t="s">
        <v>2981</v>
      </c>
      <c r="C1223" s="106">
        <v>3272</v>
      </c>
      <c r="D1223" s="106" t="s">
        <v>401</v>
      </c>
      <c r="E1223" s="184">
        <v>0.69920000000000004</v>
      </c>
      <c r="F1223" s="4" t="str">
        <f t="shared" si="19"/>
        <v>Yes</v>
      </c>
      <c r="G1223" s="63"/>
      <c r="H1223" s="63"/>
      <c r="I1223" s="63"/>
    </row>
    <row r="1224" spans="1:9">
      <c r="A1224" s="112" t="s">
        <v>2324</v>
      </c>
      <c r="B1224" s="112" t="s">
        <v>2981</v>
      </c>
      <c r="C1224" s="106">
        <v>5499</v>
      </c>
      <c r="D1224" s="106" t="s">
        <v>2752</v>
      </c>
      <c r="E1224" s="184">
        <v>0.14580000000000001</v>
      </c>
      <c r="F1224" s="4" t="str">
        <f t="shared" si="19"/>
        <v>No</v>
      </c>
      <c r="G1224" s="63"/>
      <c r="H1224" s="63"/>
      <c r="I1224" s="63"/>
    </row>
    <row r="1225" spans="1:9">
      <c r="A1225" s="112" t="s">
        <v>2324</v>
      </c>
      <c r="B1225" s="112" t="s">
        <v>2981</v>
      </c>
      <c r="C1225" s="106">
        <v>3086</v>
      </c>
      <c r="D1225" s="106" t="s">
        <v>400</v>
      </c>
      <c r="E1225" s="184">
        <v>0.72370000000000001</v>
      </c>
      <c r="F1225" s="4" t="str">
        <f t="shared" si="19"/>
        <v>Yes</v>
      </c>
      <c r="G1225" s="63"/>
      <c r="H1225" s="63"/>
      <c r="I1225" s="63"/>
    </row>
    <row r="1226" spans="1:9">
      <c r="A1226" s="112" t="s">
        <v>2324</v>
      </c>
      <c r="B1226" s="112" t="s">
        <v>2981</v>
      </c>
      <c r="C1226" s="106">
        <v>5653</v>
      </c>
      <c r="D1226" s="179" t="s">
        <v>403</v>
      </c>
      <c r="E1226" s="114">
        <v>0.63539999999999996</v>
      </c>
      <c r="F1226" s="4" t="str">
        <f t="shared" si="19"/>
        <v>Yes</v>
      </c>
      <c r="G1226" s="63"/>
      <c r="H1226" s="63"/>
      <c r="I1226" s="63"/>
    </row>
    <row r="1227" spans="1:9">
      <c r="A1227" s="112" t="s">
        <v>2324</v>
      </c>
      <c r="B1227" s="112" t="s">
        <v>2981</v>
      </c>
      <c r="C1227" s="106">
        <v>1754</v>
      </c>
      <c r="D1227" s="106" t="s">
        <v>397</v>
      </c>
      <c r="E1227" s="184">
        <v>0.9143</v>
      </c>
      <c r="F1227" s="4" t="str">
        <f t="shared" si="19"/>
        <v>Yes</v>
      </c>
      <c r="G1227" s="63"/>
      <c r="H1227" s="63"/>
      <c r="I1227" s="63"/>
    </row>
    <row r="1228" spans="1:9">
      <c r="A1228" s="112" t="s">
        <v>2324</v>
      </c>
      <c r="B1228" s="112" t="s">
        <v>2981</v>
      </c>
      <c r="C1228" s="106">
        <v>2198</v>
      </c>
      <c r="D1228" s="106" t="s">
        <v>398</v>
      </c>
      <c r="E1228" s="184">
        <v>0.76900000000000002</v>
      </c>
      <c r="F1228" s="4" t="str">
        <f t="shared" si="19"/>
        <v>Yes</v>
      </c>
      <c r="G1228" s="63"/>
      <c r="H1228" s="63"/>
      <c r="I1228" s="63"/>
    </row>
    <row r="1229" spans="1:9">
      <c r="A1229" s="112" t="s">
        <v>2384</v>
      </c>
      <c r="B1229" s="112" t="s">
        <v>2982</v>
      </c>
      <c r="C1229" s="106">
        <v>5546</v>
      </c>
      <c r="D1229" s="106" t="s">
        <v>706</v>
      </c>
      <c r="E1229" s="184">
        <v>0.51780000000000004</v>
      </c>
      <c r="F1229" s="4" t="str">
        <f t="shared" si="19"/>
        <v>Yes</v>
      </c>
      <c r="G1229" s="63"/>
      <c r="H1229" s="63"/>
      <c r="I1229" s="63"/>
    </row>
    <row r="1230" spans="1:9">
      <c r="A1230" s="112" t="s">
        <v>2384</v>
      </c>
      <c r="B1230" s="112" t="s">
        <v>2982</v>
      </c>
      <c r="C1230" s="106">
        <v>2798</v>
      </c>
      <c r="D1230" s="106" t="s">
        <v>1047</v>
      </c>
      <c r="E1230" s="184">
        <v>0.51939999999999997</v>
      </c>
      <c r="F1230" s="4" t="str">
        <f t="shared" si="19"/>
        <v>Yes</v>
      </c>
      <c r="G1230" s="63"/>
      <c r="H1230" s="63"/>
      <c r="I1230" s="63"/>
    </row>
    <row r="1231" spans="1:9">
      <c r="A1231" s="112" t="s">
        <v>2384</v>
      </c>
      <c r="B1231" s="112" t="s">
        <v>2982</v>
      </c>
      <c r="C1231" s="106">
        <v>2854</v>
      </c>
      <c r="D1231" s="106" t="s">
        <v>1048</v>
      </c>
      <c r="E1231" s="184">
        <v>0.29909999999999998</v>
      </c>
      <c r="F1231" s="4" t="str">
        <f t="shared" si="19"/>
        <v>No</v>
      </c>
      <c r="G1231" s="63"/>
      <c r="H1231" s="63"/>
      <c r="I1231" s="63"/>
    </row>
    <row r="1232" spans="1:9">
      <c r="A1232" s="112" t="s">
        <v>2384</v>
      </c>
      <c r="B1232" s="112" t="s">
        <v>2982</v>
      </c>
      <c r="C1232" s="106">
        <v>5085</v>
      </c>
      <c r="D1232" s="106" t="s">
        <v>1054</v>
      </c>
      <c r="E1232" s="184">
        <v>0.33019999999999999</v>
      </c>
      <c r="F1232" s="4" t="str">
        <f t="shared" si="19"/>
        <v>No</v>
      </c>
      <c r="G1232" s="63"/>
      <c r="H1232" s="63"/>
      <c r="I1232" s="63"/>
    </row>
    <row r="1233" spans="1:9">
      <c r="A1233" s="112" t="s">
        <v>2384</v>
      </c>
      <c r="B1233" s="112" t="s">
        <v>2982</v>
      </c>
      <c r="C1233" s="106">
        <v>4359</v>
      </c>
      <c r="D1233" s="106" t="s">
        <v>1051</v>
      </c>
      <c r="E1233" s="184">
        <v>0.4627</v>
      </c>
      <c r="F1233" s="4" t="str">
        <f t="shared" si="19"/>
        <v>No</v>
      </c>
      <c r="G1233" s="63"/>
      <c r="H1233" s="63"/>
      <c r="I1233" s="63"/>
    </row>
    <row r="1234" spans="1:9">
      <c r="A1234" s="112" t="s">
        <v>2384</v>
      </c>
      <c r="B1234" s="112" t="s">
        <v>2982</v>
      </c>
      <c r="C1234" s="106">
        <v>3236</v>
      </c>
      <c r="D1234" s="106" t="s">
        <v>1049</v>
      </c>
      <c r="E1234" s="184">
        <v>0.2215</v>
      </c>
      <c r="F1234" s="4" t="str">
        <f t="shared" si="19"/>
        <v>No</v>
      </c>
      <c r="G1234" s="63"/>
      <c r="H1234" s="63"/>
      <c r="I1234" s="63"/>
    </row>
    <row r="1235" spans="1:9">
      <c r="A1235" s="112" t="s">
        <v>2384</v>
      </c>
      <c r="B1235" s="112" t="s">
        <v>2982</v>
      </c>
      <c r="C1235" s="106">
        <v>5646</v>
      </c>
      <c r="D1235" s="179" t="s">
        <v>3245</v>
      </c>
      <c r="E1235" s="114">
        <v>0.1183</v>
      </c>
      <c r="F1235" s="4" t="str">
        <f t="shared" si="19"/>
        <v>No</v>
      </c>
      <c r="G1235" s="63"/>
      <c r="H1235" s="63"/>
      <c r="I1235" s="63"/>
    </row>
    <row r="1236" spans="1:9">
      <c r="A1236" s="112" t="s">
        <v>2384</v>
      </c>
      <c r="B1236" s="112" t="s">
        <v>2982</v>
      </c>
      <c r="C1236" s="106">
        <v>1733</v>
      </c>
      <c r="D1236" s="106" t="s">
        <v>3246</v>
      </c>
      <c r="E1236" s="184">
        <v>0.32050000000000001</v>
      </c>
      <c r="F1236" s="4" t="str">
        <f t="shared" si="19"/>
        <v>No</v>
      </c>
      <c r="G1236" s="63"/>
      <c r="H1236" s="63"/>
      <c r="I1236" s="63"/>
    </row>
    <row r="1237" spans="1:9">
      <c r="A1237" s="112" t="s">
        <v>2384</v>
      </c>
      <c r="B1237" s="112" t="s">
        <v>2982</v>
      </c>
      <c r="C1237" s="106">
        <v>2026</v>
      </c>
      <c r="D1237" s="106" t="s">
        <v>1045</v>
      </c>
      <c r="E1237" s="184">
        <v>0.29039999999999999</v>
      </c>
      <c r="F1237" s="4" t="str">
        <f t="shared" si="19"/>
        <v>No</v>
      </c>
      <c r="G1237" s="63"/>
      <c r="H1237" s="63"/>
      <c r="I1237" s="63"/>
    </row>
    <row r="1238" spans="1:9">
      <c r="A1238" s="112" t="s">
        <v>2384</v>
      </c>
      <c r="B1238" s="112" t="s">
        <v>2982</v>
      </c>
      <c r="C1238" s="106">
        <v>2476</v>
      </c>
      <c r="D1238" s="106" t="s">
        <v>1046</v>
      </c>
      <c r="E1238" s="184">
        <v>0.29809999999999998</v>
      </c>
      <c r="F1238" s="4" t="str">
        <f t="shared" si="19"/>
        <v>No</v>
      </c>
      <c r="G1238" s="63"/>
      <c r="H1238" s="63"/>
      <c r="I1238" s="63"/>
    </row>
    <row r="1239" spans="1:9">
      <c r="A1239" s="112" t="s">
        <v>2384</v>
      </c>
      <c r="B1239" s="112" t="s">
        <v>2982</v>
      </c>
      <c r="C1239" s="106">
        <v>4467</v>
      </c>
      <c r="D1239" s="106" t="s">
        <v>1053</v>
      </c>
      <c r="E1239" s="184">
        <v>0.33129999999999998</v>
      </c>
      <c r="F1239" s="4" t="str">
        <f t="shared" si="19"/>
        <v>No</v>
      </c>
      <c r="G1239" s="63"/>
      <c r="H1239" s="63"/>
      <c r="I1239" s="63"/>
    </row>
    <row r="1240" spans="1:9">
      <c r="A1240" s="112" t="s">
        <v>2384</v>
      </c>
      <c r="B1240" s="112" t="s">
        <v>2982</v>
      </c>
      <c r="C1240" s="106">
        <v>1677</v>
      </c>
      <c r="D1240" s="106" t="s">
        <v>78</v>
      </c>
      <c r="E1240" s="184">
        <v>0.27429999999999999</v>
      </c>
      <c r="F1240" s="4" t="str">
        <f t="shared" si="19"/>
        <v>No</v>
      </c>
      <c r="G1240" s="63"/>
      <c r="H1240" s="63"/>
      <c r="I1240" s="63"/>
    </row>
    <row r="1241" spans="1:9">
      <c r="A1241" s="112" t="s">
        <v>2384</v>
      </c>
      <c r="B1241" s="112" t="s">
        <v>2982</v>
      </c>
      <c r="C1241" s="106">
        <v>3391</v>
      </c>
      <c r="D1241" s="106" t="s">
        <v>1050</v>
      </c>
      <c r="E1241" s="184">
        <v>0.3987</v>
      </c>
      <c r="F1241" s="4" t="str">
        <f t="shared" si="19"/>
        <v>No</v>
      </c>
      <c r="G1241" s="63"/>
      <c r="H1241" s="63"/>
      <c r="I1241" s="63"/>
    </row>
    <row r="1242" spans="1:9">
      <c r="A1242" s="112" t="s">
        <v>2384</v>
      </c>
      <c r="B1242" s="112" t="s">
        <v>2982</v>
      </c>
      <c r="C1242" s="106">
        <v>4461</v>
      </c>
      <c r="D1242" s="106" t="s">
        <v>1052</v>
      </c>
      <c r="E1242" s="184">
        <v>0.29020000000000001</v>
      </c>
      <c r="F1242" s="4" t="str">
        <f t="shared" si="19"/>
        <v>No</v>
      </c>
      <c r="G1242" s="63"/>
      <c r="H1242" s="63"/>
      <c r="I1242" s="63"/>
    </row>
    <row r="1243" spans="1:9">
      <c r="A1243" s="112" t="s">
        <v>2430</v>
      </c>
      <c r="B1243" s="112" t="s">
        <v>2983</v>
      </c>
      <c r="C1243" s="106">
        <v>2662</v>
      </c>
      <c r="D1243" s="106" t="s">
        <v>1225</v>
      </c>
      <c r="E1243" s="184">
        <v>0.51690000000000003</v>
      </c>
      <c r="F1243" s="4" t="str">
        <f t="shared" si="19"/>
        <v>Yes</v>
      </c>
      <c r="G1243" s="63"/>
      <c r="H1243" s="63"/>
      <c r="I1243" s="63"/>
    </row>
    <row r="1244" spans="1:9">
      <c r="A1244" s="112" t="s">
        <v>2430</v>
      </c>
      <c r="B1244" s="112" t="s">
        <v>2983</v>
      </c>
      <c r="C1244" s="106">
        <v>3174</v>
      </c>
      <c r="D1244" s="106" t="s">
        <v>1226</v>
      </c>
      <c r="E1244" s="184">
        <v>0.62370000000000003</v>
      </c>
      <c r="F1244" s="4" t="str">
        <f t="shared" si="19"/>
        <v>Yes</v>
      </c>
      <c r="G1244" s="63"/>
      <c r="H1244" s="63"/>
      <c r="I1244" s="63"/>
    </row>
    <row r="1245" spans="1:9">
      <c r="A1245" s="112" t="s">
        <v>2430</v>
      </c>
      <c r="B1245" s="112" t="s">
        <v>2983</v>
      </c>
      <c r="C1245" s="106">
        <v>1680</v>
      </c>
      <c r="D1245" s="106" t="s">
        <v>1223</v>
      </c>
      <c r="E1245" s="184">
        <v>0.61839999999999995</v>
      </c>
      <c r="F1245" s="4" t="str">
        <f t="shared" si="19"/>
        <v>Yes</v>
      </c>
      <c r="G1245" s="63"/>
      <c r="H1245" s="63"/>
      <c r="I1245" s="63"/>
    </row>
    <row r="1246" spans="1:9">
      <c r="A1246" s="112" t="s">
        <v>2430</v>
      </c>
      <c r="B1246" s="112" t="s">
        <v>2983</v>
      </c>
      <c r="C1246" s="106">
        <v>1861</v>
      </c>
      <c r="D1246" s="106" t="s">
        <v>1224</v>
      </c>
      <c r="E1246" s="184">
        <v>0.24399999999999999</v>
      </c>
      <c r="F1246" s="4" t="str">
        <f t="shared" si="19"/>
        <v>No</v>
      </c>
      <c r="G1246" s="63"/>
      <c r="H1246" s="63"/>
      <c r="I1246" s="63"/>
    </row>
    <row r="1247" spans="1:9">
      <c r="A1247" s="112" t="s">
        <v>2430</v>
      </c>
      <c r="B1247" s="112" t="s">
        <v>2983</v>
      </c>
      <c r="C1247" s="106">
        <v>5651</v>
      </c>
      <c r="D1247" s="179" t="s">
        <v>3247</v>
      </c>
      <c r="E1247" s="114">
        <v>0.35149999999999998</v>
      </c>
      <c r="F1247" s="4" t="str">
        <f t="shared" si="19"/>
        <v>No</v>
      </c>
      <c r="G1247" s="63"/>
      <c r="H1247" s="63"/>
      <c r="I1247" s="63"/>
    </row>
    <row r="1248" spans="1:9">
      <c r="A1248" s="112" t="s">
        <v>2430</v>
      </c>
      <c r="B1248" s="112" t="s">
        <v>2983</v>
      </c>
      <c r="C1248" s="106">
        <v>3175</v>
      </c>
      <c r="D1248" s="106" t="s">
        <v>1227</v>
      </c>
      <c r="E1248" s="184">
        <v>0.49309999999999998</v>
      </c>
      <c r="F1248" s="4" t="str">
        <f t="shared" si="19"/>
        <v>No</v>
      </c>
      <c r="G1248" s="63"/>
      <c r="H1248" s="63"/>
      <c r="I1248" s="63"/>
    </row>
    <row r="1249" spans="1:9">
      <c r="A1249" s="112" t="s">
        <v>2430</v>
      </c>
      <c r="B1249" s="112" t="s">
        <v>2983</v>
      </c>
      <c r="C1249" s="106">
        <v>4320</v>
      </c>
      <c r="D1249" s="106" t="s">
        <v>1228</v>
      </c>
      <c r="E1249" s="184">
        <v>0.56699999999999995</v>
      </c>
      <c r="F1249" s="4" t="str">
        <f t="shared" si="19"/>
        <v>Yes</v>
      </c>
      <c r="G1249" s="63"/>
      <c r="H1249" s="63"/>
      <c r="I1249" s="63"/>
    </row>
    <row r="1250" spans="1:9">
      <c r="A1250" s="112" t="s">
        <v>2445</v>
      </c>
      <c r="B1250" s="112" t="s">
        <v>2984</v>
      </c>
      <c r="C1250" s="106">
        <v>2292</v>
      </c>
      <c r="D1250" s="106" t="s">
        <v>1285</v>
      </c>
      <c r="E1250" s="184">
        <v>0.6502</v>
      </c>
      <c r="F1250" s="4" t="str">
        <f t="shared" si="19"/>
        <v>Yes</v>
      </c>
      <c r="G1250" s="63"/>
      <c r="H1250" s="63"/>
      <c r="I1250" s="63"/>
    </row>
    <row r="1251" spans="1:9">
      <c r="A1251" s="112" t="s">
        <v>2527</v>
      </c>
      <c r="B1251" s="112" t="s">
        <v>2985</v>
      </c>
      <c r="C1251" s="106">
        <v>5168</v>
      </c>
      <c r="D1251" s="106" t="s">
        <v>2000</v>
      </c>
      <c r="E1251" s="184">
        <v>0.27560000000000001</v>
      </c>
      <c r="F1251" s="4" t="str">
        <f t="shared" ref="F1251:F1314" si="20">IF(E1251&gt;=0.5,"Yes","No")</f>
        <v>No</v>
      </c>
      <c r="G1251" s="63"/>
      <c r="H1251" s="63"/>
      <c r="I1251" s="63"/>
    </row>
    <row r="1252" spans="1:9">
      <c r="A1252" s="112" t="s">
        <v>2527</v>
      </c>
      <c r="B1252" s="112" t="s">
        <v>2985</v>
      </c>
      <c r="C1252" s="106">
        <v>5167</v>
      </c>
      <c r="D1252" s="106" t="s">
        <v>1999</v>
      </c>
      <c r="E1252" s="184">
        <v>0.52210000000000001</v>
      </c>
      <c r="F1252" s="4" t="str">
        <f t="shared" si="20"/>
        <v>Yes</v>
      </c>
      <c r="G1252" s="63"/>
      <c r="H1252" s="63"/>
      <c r="I1252" s="63"/>
    </row>
    <row r="1253" spans="1:9">
      <c r="A1253" s="112" t="s">
        <v>2527</v>
      </c>
      <c r="B1253" s="112" t="s">
        <v>2985</v>
      </c>
      <c r="C1253" s="106">
        <v>3361</v>
      </c>
      <c r="D1253" s="106" t="s">
        <v>59</v>
      </c>
      <c r="E1253" s="184">
        <v>0.48430000000000001</v>
      </c>
      <c r="F1253" s="4" t="str">
        <f t="shared" si="20"/>
        <v>No</v>
      </c>
      <c r="G1253" s="63"/>
      <c r="H1253" s="63"/>
      <c r="I1253" s="63"/>
    </row>
    <row r="1254" spans="1:9">
      <c r="A1254" s="112" t="s">
        <v>2527</v>
      </c>
      <c r="B1254" s="112" t="s">
        <v>2985</v>
      </c>
      <c r="C1254" s="106">
        <v>5654</v>
      </c>
      <c r="D1254" s="179" t="s">
        <v>3248</v>
      </c>
      <c r="E1254" s="114">
        <v>0.55449999999999999</v>
      </c>
      <c r="F1254" s="4" t="str">
        <f t="shared" si="20"/>
        <v>Yes</v>
      </c>
      <c r="G1254" s="63"/>
      <c r="H1254" s="63"/>
      <c r="I1254" s="63"/>
    </row>
    <row r="1255" spans="1:9">
      <c r="A1255" s="112" t="s">
        <v>2527</v>
      </c>
      <c r="B1255" s="112" t="s">
        <v>2985</v>
      </c>
      <c r="C1255" s="106">
        <v>4058</v>
      </c>
      <c r="D1255" s="106" t="s">
        <v>1992</v>
      </c>
      <c r="E1255" s="184">
        <v>0.35539999999999999</v>
      </c>
      <c r="F1255" s="4" t="str">
        <f t="shared" si="20"/>
        <v>No</v>
      </c>
      <c r="G1255" s="63"/>
      <c r="H1255" s="63"/>
      <c r="I1255" s="63"/>
    </row>
    <row r="1256" spans="1:9">
      <c r="A1256" s="112" t="s">
        <v>2527</v>
      </c>
      <c r="B1256" s="112" t="s">
        <v>2985</v>
      </c>
      <c r="C1256" s="106">
        <v>4408</v>
      </c>
      <c r="D1256" s="106" t="s">
        <v>1996</v>
      </c>
      <c r="E1256" s="184">
        <v>0.2747</v>
      </c>
      <c r="F1256" s="4" t="str">
        <f t="shared" si="20"/>
        <v>No</v>
      </c>
      <c r="G1256" s="63"/>
      <c r="H1256" s="63"/>
      <c r="I1256" s="63"/>
    </row>
    <row r="1257" spans="1:9">
      <c r="A1257" s="112" t="s">
        <v>2527</v>
      </c>
      <c r="B1257" s="112" t="s">
        <v>2985</v>
      </c>
      <c r="C1257" s="106">
        <v>4409</v>
      </c>
      <c r="D1257" s="106" t="s">
        <v>1997</v>
      </c>
      <c r="E1257" s="184">
        <v>0.45079999999999998</v>
      </c>
      <c r="F1257" s="4" t="str">
        <f t="shared" si="20"/>
        <v>No</v>
      </c>
      <c r="G1257" s="63"/>
      <c r="H1257" s="63"/>
      <c r="I1257" s="63"/>
    </row>
    <row r="1258" spans="1:9">
      <c r="A1258" s="112" t="s">
        <v>2527</v>
      </c>
      <c r="B1258" s="112" t="s">
        <v>2985</v>
      </c>
      <c r="C1258" s="106">
        <v>3653</v>
      </c>
      <c r="D1258" s="106" t="s">
        <v>1989</v>
      </c>
      <c r="E1258" s="184">
        <v>0.59050000000000002</v>
      </c>
      <c r="F1258" s="4" t="str">
        <f t="shared" si="20"/>
        <v>Yes</v>
      </c>
      <c r="G1258" s="63"/>
      <c r="H1258" s="63"/>
      <c r="I1258" s="63"/>
    </row>
    <row r="1259" spans="1:9">
      <c r="A1259" s="112" t="s">
        <v>2527</v>
      </c>
      <c r="B1259" s="112" t="s">
        <v>2985</v>
      </c>
      <c r="C1259" s="106">
        <v>3539</v>
      </c>
      <c r="D1259" s="106" t="s">
        <v>1987</v>
      </c>
      <c r="E1259" s="184">
        <v>0.38450000000000001</v>
      </c>
      <c r="F1259" s="4" t="str">
        <f t="shared" si="20"/>
        <v>No</v>
      </c>
      <c r="G1259" s="63"/>
      <c r="H1259" s="63"/>
      <c r="I1259" s="63"/>
    </row>
    <row r="1260" spans="1:9">
      <c r="A1260" s="112" t="s">
        <v>2527</v>
      </c>
      <c r="B1260" s="112" t="s">
        <v>2985</v>
      </c>
      <c r="C1260" s="106">
        <v>3262</v>
      </c>
      <c r="D1260" s="106" t="s">
        <v>1986</v>
      </c>
      <c r="E1260" s="184">
        <v>0.70150000000000001</v>
      </c>
      <c r="F1260" s="4" t="str">
        <f t="shared" si="20"/>
        <v>Yes</v>
      </c>
      <c r="G1260" s="63"/>
      <c r="H1260" s="63"/>
      <c r="I1260" s="63"/>
    </row>
    <row r="1261" spans="1:9">
      <c r="A1261" s="112" t="s">
        <v>2527</v>
      </c>
      <c r="B1261" s="112" t="s">
        <v>2985</v>
      </c>
      <c r="C1261" s="106">
        <v>4255</v>
      </c>
      <c r="D1261" s="106" t="s">
        <v>1993</v>
      </c>
      <c r="E1261" s="184">
        <v>0.27200000000000002</v>
      </c>
      <c r="F1261" s="4" t="str">
        <f t="shared" si="20"/>
        <v>No</v>
      </c>
      <c r="G1261" s="63"/>
      <c r="H1261" s="63"/>
      <c r="I1261" s="63"/>
    </row>
    <row r="1262" spans="1:9">
      <c r="A1262" s="112" t="s">
        <v>2527</v>
      </c>
      <c r="B1262" s="112" t="s">
        <v>2985</v>
      </c>
      <c r="C1262" s="106">
        <v>3130</v>
      </c>
      <c r="D1262" s="106" t="s">
        <v>420</v>
      </c>
      <c r="E1262" s="184">
        <v>0.54369999999999996</v>
      </c>
      <c r="F1262" s="4" t="str">
        <f t="shared" si="20"/>
        <v>Yes</v>
      </c>
      <c r="G1262" s="63"/>
      <c r="H1262" s="63"/>
      <c r="I1262" s="63"/>
    </row>
    <row r="1263" spans="1:9">
      <c r="A1263" s="112" t="s">
        <v>2527</v>
      </c>
      <c r="B1263" s="112" t="s">
        <v>2985</v>
      </c>
      <c r="C1263" s="106">
        <v>3611</v>
      </c>
      <c r="D1263" s="106" t="s">
        <v>1988</v>
      </c>
      <c r="E1263" s="184">
        <v>0.49409999999999998</v>
      </c>
      <c r="F1263" s="4" t="str">
        <f t="shared" si="20"/>
        <v>No</v>
      </c>
      <c r="G1263" s="63"/>
      <c r="H1263" s="63"/>
      <c r="I1263" s="63"/>
    </row>
    <row r="1264" spans="1:9">
      <c r="A1264" s="112" t="s">
        <v>2527</v>
      </c>
      <c r="B1264" s="112" t="s">
        <v>2985</v>
      </c>
      <c r="C1264" s="106">
        <v>3010</v>
      </c>
      <c r="D1264" s="106" t="s">
        <v>1985</v>
      </c>
      <c r="E1264" s="184">
        <v>0.40110000000000001</v>
      </c>
      <c r="F1264" s="4" t="str">
        <f t="shared" si="20"/>
        <v>No</v>
      </c>
      <c r="G1264" s="63"/>
      <c r="H1264" s="63"/>
      <c r="I1264" s="63"/>
    </row>
    <row r="1265" spans="1:9">
      <c r="A1265" s="112" t="s">
        <v>2527</v>
      </c>
      <c r="B1265" s="112" t="s">
        <v>2985</v>
      </c>
      <c r="C1265" s="106">
        <v>3709</v>
      </c>
      <c r="D1265" s="106" t="s">
        <v>1990</v>
      </c>
      <c r="E1265" s="184">
        <v>0.39879999999999999</v>
      </c>
      <c r="F1265" s="4" t="str">
        <f t="shared" si="20"/>
        <v>No</v>
      </c>
      <c r="G1265" s="63"/>
      <c r="H1265" s="63"/>
      <c r="I1265" s="63"/>
    </row>
    <row r="1266" spans="1:9">
      <c r="A1266" s="112" t="s">
        <v>2527</v>
      </c>
      <c r="B1266" s="112" t="s">
        <v>2985</v>
      </c>
      <c r="C1266" s="106">
        <v>4271</v>
      </c>
      <c r="D1266" s="106" t="s">
        <v>1994</v>
      </c>
      <c r="E1266" s="184">
        <v>0.53759999999999997</v>
      </c>
      <c r="F1266" s="4" t="str">
        <f t="shared" si="20"/>
        <v>Yes</v>
      </c>
      <c r="G1266" s="63"/>
      <c r="H1266" s="63"/>
      <c r="I1266" s="63"/>
    </row>
    <row r="1267" spans="1:9">
      <c r="A1267" s="112" t="s">
        <v>2527</v>
      </c>
      <c r="B1267" s="112" t="s">
        <v>2985</v>
      </c>
      <c r="C1267" s="106">
        <v>4427</v>
      </c>
      <c r="D1267" s="106" t="s">
        <v>1998</v>
      </c>
      <c r="E1267" s="184">
        <v>0.39660000000000001</v>
      </c>
      <c r="F1267" s="4" t="str">
        <f t="shared" si="20"/>
        <v>No</v>
      </c>
      <c r="G1267" s="63"/>
      <c r="H1267" s="63"/>
      <c r="I1267" s="63"/>
    </row>
    <row r="1268" spans="1:9">
      <c r="A1268" s="112" t="s">
        <v>2527</v>
      </c>
      <c r="B1268" s="112" t="s">
        <v>2985</v>
      </c>
      <c r="C1268" s="106">
        <v>5452</v>
      </c>
      <c r="D1268" s="106" t="s">
        <v>2001</v>
      </c>
      <c r="E1268" s="184">
        <v>0.41870000000000002</v>
      </c>
      <c r="F1268" s="4" t="str">
        <f t="shared" si="20"/>
        <v>No</v>
      </c>
      <c r="G1268" s="63"/>
      <c r="H1268" s="63"/>
      <c r="I1268" s="63"/>
    </row>
    <row r="1269" spans="1:9">
      <c r="A1269" s="112" t="s">
        <v>2527</v>
      </c>
      <c r="B1269" s="112" t="s">
        <v>2985</v>
      </c>
      <c r="C1269" s="106">
        <v>4368</v>
      </c>
      <c r="D1269" s="106" t="s">
        <v>1995</v>
      </c>
      <c r="E1269" s="184">
        <v>0.44280000000000003</v>
      </c>
      <c r="F1269" s="4" t="str">
        <f t="shared" si="20"/>
        <v>No</v>
      </c>
      <c r="G1269" s="63"/>
      <c r="H1269" s="63"/>
      <c r="I1269" s="63"/>
    </row>
    <row r="1270" spans="1:9">
      <c r="A1270" s="112" t="s">
        <v>2527</v>
      </c>
      <c r="B1270" s="112" t="s">
        <v>2985</v>
      </c>
      <c r="C1270" s="106">
        <v>2754</v>
      </c>
      <c r="D1270" s="106" t="s">
        <v>1984</v>
      </c>
      <c r="E1270" s="184">
        <v>0.32040000000000002</v>
      </c>
      <c r="F1270" s="4" t="str">
        <f t="shared" si="20"/>
        <v>No</v>
      </c>
      <c r="G1270" s="63"/>
      <c r="H1270" s="63"/>
      <c r="I1270" s="63"/>
    </row>
    <row r="1271" spans="1:9">
      <c r="A1271" s="112" t="s">
        <v>2527</v>
      </c>
      <c r="B1271" s="112" t="s">
        <v>2985</v>
      </c>
      <c r="C1271" s="106">
        <v>3710</v>
      </c>
      <c r="D1271" s="106" t="s">
        <v>1991</v>
      </c>
      <c r="E1271" s="184">
        <v>0.37780000000000002</v>
      </c>
      <c r="F1271" s="4" t="str">
        <f t="shared" si="20"/>
        <v>No</v>
      </c>
      <c r="G1271" s="63"/>
      <c r="H1271" s="63"/>
      <c r="I1271" s="63"/>
    </row>
    <row r="1272" spans="1:9">
      <c r="A1272" s="112" t="s">
        <v>2527</v>
      </c>
      <c r="B1272" s="112" t="s">
        <v>2985</v>
      </c>
      <c r="C1272" s="106">
        <v>4122</v>
      </c>
      <c r="D1272" s="106" t="s">
        <v>1314</v>
      </c>
      <c r="E1272" s="184">
        <v>0.36909999999999998</v>
      </c>
      <c r="F1272" s="4" t="str">
        <f t="shared" si="20"/>
        <v>No</v>
      </c>
      <c r="G1272" s="63"/>
      <c r="H1272" s="63"/>
      <c r="I1272" s="63"/>
    </row>
    <row r="1273" spans="1:9">
      <c r="A1273" s="112" t="s">
        <v>2524</v>
      </c>
      <c r="B1273" s="112" t="s">
        <v>2986</v>
      </c>
      <c r="C1273" s="106">
        <v>2062</v>
      </c>
      <c r="D1273" s="106" t="s">
        <v>1964</v>
      </c>
      <c r="E1273" s="184">
        <v>0.76990000000000003</v>
      </c>
      <c r="F1273" s="4" t="str">
        <f t="shared" si="20"/>
        <v>Yes</v>
      </c>
      <c r="G1273" s="63"/>
      <c r="H1273" s="63"/>
      <c r="I1273" s="63"/>
    </row>
    <row r="1274" spans="1:9">
      <c r="A1274" s="112" t="s">
        <v>2524</v>
      </c>
      <c r="B1274" s="112" t="s">
        <v>2986</v>
      </c>
      <c r="C1274" s="106">
        <v>2958</v>
      </c>
      <c r="D1274" s="106" t="s">
        <v>1965</v>
      </c>
      <c r="E1274" s="184">
        <v>0.76659999999999995</v>
      </c>
      <c r="F1274" s="4" t="str">
        <f t="shared" si="20"/>
        <v>Yes</v>
      </c>
      <c r="G1274" s="63"/>
      <c r="H1274" s="63"/>
      <c r="I1274" s="63"/>
    </row>
    <row r="1275" spans="1:9">
      <c r="A1275" s="112" t="s">
        <v>2524</v>
      </c>
      <c r="B1275" s="112" t="s">
        <v>2986</v>
      </c>
      <c r="C1275" s="106">
        <v>5252</v>
      </c>
      <c r="D1275" s="106" t="s">
        <v>1966</v>
      </c>
      <c r="E1275" s="184">
        <v>0.31069999999999998</v>
      </c>
      <c r="F1275" s="4" t="str">
        <f t="shared" si="20"/>
        <v>No</v>
      </c>
      <c r="G1275" s="63"/>
      <c r="H1275" s="63"/>
      <c r="I1275" s="63"/>
    </row>
    <row r="1276" spans="1:9">
      <c r="A1276" s="112" t="s">
        <v>2377</v>
      </c>
      <c r="B1276" s="112" t="s">
        <v>2987</v>
      </c>
      <c r="C1276" s="106">
        <v>3107</v>
      </c>
      <c r="D1276" s="106" t="s">
        <v>990</v>
      </c>
      <c r="E1276" s="184">
        <v>9.2100000000000001E-2</v>
      </c>
      <c r="F1276" s="4" t="str">
        <f t="shared" si="20"/>
        <v>No</v>
      </c>
      <c r="G1276" s="63"/>
      <c r="H1276" s="63"/>
      <c r="I1276" s="63"/>
    </row>
    <row r="1277" spans="1:9">
      <c r="A1277" s="112" t="s">
        <v>2377</v>
      </c>
      <c r="B1277" s="112" t="s">
        <v>2987</v>
      </c>
      <c r="C1277" s="106">
        <v>3106</v>
      </c>
      <c r="D1277" s="106" t="s">
        <v>989</v>
      </c>
      <c r="E1277" s="184">
        <v>0.16370000000000001</v>
      </c>
      <c r="F1277" s="4" t="str">
        <f t="shared" si="20"/>
        <v>No</v>
      </c>
      <c r="G1277" s="63"/>
      <c r="H1277" s="63"/>
      <c r="I1277" s="63"/>
    </row>
    <row r="1278" spans="1:9">
      <c r="A1278" s="112" t="s">
        <v>2377</v>
      </c>
      <c r="B1278" s="112" t="s">
        <v>2987</v>
      </c>
      <c r="C1278" s="106">
        <v>4017</v>
      </c>
      <c r="D1278" s="106" t="s">
        <v>1003</v>
      </c>
      <c r="E1278" s="184">
        <v>0.11899999999999999</v>
      </c>
      <c r="F1278" s="4" t="str">
        <f t="shared" si="20"/>
        <v>No</v>
      </c>
      <c r="G1278" s="63"/>
      <c r="H1278" s="63"/>
      <c r="I1278" s="63"/>
    </row>
    <row r="1279" spans="1:9">
      <c r="A1279" s="112" t="s">
        <v>2377</v>
      </c>
      <c r="B1279" s="112" t="s">
        <v>2987</v>
      </c>
      <c r="C1279" s="106">
        <v>3493</v>
      </c>
      <c r="D1279" s="106" t="s">
        <v>998</v>
      </c>
      <c r="E1279" s="184">
        <v>0.16070000000000001</v>
      </c>
      <c r="F1279" s="4" t="str">
        <f t="shared" si="20"/>
        <v>No</v>
      </c>
      <c r="G1279" s="63"/>
      <c r="H1279" s="63"/>
      <c r="I1279" s="63"/>
    </row>
    <row r="1280" spans="1:9">
      <c r="A1280" s="112" t="s">
        <v>2377</v>
      </c>
      <c r="B1280" s="112" t="s">
        <v>2987</v>
      </c>
      <c r="C1280" s="106">
        <v>3234</v>
      </c>
      <c r="D1280" s="106" t="s">
        <v>991</v>
      </c>
      <c r="E1280" s="184">
        <v>8.2000000000000003E-2</v>
      </c>
      <c r="F1280" s="4" t="str">
        <f t="shared" si="20"/>
        <v>No</v>
      </c>
      <c r="G1280" s="63"/>
      <c r="H1280" s="63"/>
      <c r="I1280" s="63"/>
    </row>
    <row r="1281" spans="1:9">
      <c r="A1281" s="112" t="s">
        <v>2377</v>
      </c>
      <c r="B1281" s="112" t="s">
        <v>2987</v>
      </c>
      <c r="C1281" s="106">
        <v>3105</v>
      </c>
      <c r="D1281" s="106" t="s">
        <v>988</v>
      </c>
      <c r="E1281" s="184">
        <v>0.22370000000000001</v>
      </c>
      <c r="F1281" s="4" t="str">
        <f t="shared" si="20"/>
        <v>No</v>
      </c>
      <c r="G1281" s="63"/>
      <c r="H1281" s="63"/>
      <c r="I1281" s="63"/>
    </row>
    <row r="1282" spans="1:9">
      <c r="A1282" s="112" t="s">
        <v>2377</v>
      </c>
      <c r="B1282" s="112" t="s">
        <v>2987</v>
      </c>
      <c r="C1282" s="106">
        <v>4379</v>
      </c>
      <c r="D1282" s="106" t="s">
        <v>1012</v>
      </c>
      <c r="E1282" s="184">
        <v>3.7999999999999999E-2</v>
      </c>
      <c r="F1282" s="4" t="str">
        <f t="shared" si="20"/>
        <v>No</v>
      </c>
      <c r="G1282" s="63"/>
      <c r="H1282" s="63"/>
      <c r="I1282" s="63"/>
    </row>
    <row r="1283" spans="1:9">
      <c r="A1283" s="112" t="s">
        <v>2377</v>
      </c>
      <c r="B1283" s="112" t="s">
        <v>2987</v>
      </c>
      <c r="C1283" s="106">
        <v>4306</v>
      </c>
      <c r="D1283" s="106" t="s">
        <v>1008</v>
      </c>
      <c r="E1283" s="184">
        <v>4.1799999999999997E-2</v>
      </c>
      <c r="F1283" s="4" t="str">
        <f t="shared" si="20"/>
        <v>No</v>
      </c>
      <c r="G1283" s="63"/>
      <c r="H1283" s="63"/>
      <c r="I1283" s="63"/>
    </row>
    <row r="1284" spans="1:9">
      <c r="A1284" s="112" t="s">
        <v>2377</v>
      </c>
      <c r="B1284" s="112" t="s">
        <v>2987</v>
      </c>
      <c r="C1284" s="106">
        <v>4355</v>
      </c>
      <c r="D1284" s="106" t="s">
        <v>1009</v>
      </c>
      <c r="E1284" s="184">
        <v>0.14080000000000001</v>
      </c>
      <c r="F1284" s="4" t="str">
        <f t="shared" si="20"/>
        <v>No</v>
      </c>
      <c r="G1284" s="63"/>
      <c r="H1284" s="63"/>
      <c r="I1284" s="63"/>
    </row>
    <row r="1285" spans="1:9">
      <c r="A1285" s="112" t="s">
        <v>2377</v>
      </c>
      <c r="B1285" s="112" t="s">
        <v>2987</v>
      </c>
      <c r="C1285" s="106">
        <v>4124</v>
      </c>
      <c r="D1285" s="106" t="s">
        <v>1006</v>
      </c>
      <c r="E1285" s="184">
        <v>0.104</v>
      </c>
      <c r="F1285" s="4" t="str">
        <f t="shared" si="20"/>
        <v>No</v>
      </c>
      <c r="G1285" s="63"/>
      <c r="H1285" s="63"/>
      <c r="I1285" s="63"/>
    </row>
    <row r="1286" spans="1:9">
      <c r="A1286" s="112" t="s">
        <v>2377</v>
      </c>
      <c r="B1286" s="112" t="s">
        <v>2987</v>
      </c>
      <c r="C1286" s="106">
        <v>3492</v>
      </c>
      <c r="D1286" s="106" t="s">
        <v>997</v>
      </c>
      <c r="E1286" s="184">
        <v>0.15079999999999999</v>
      </c>
      <c r="F1286" s="4" t="str">
        <f t="shared" si="20"/>
        <v>No</v>
      </c>
      <c r="G1286" s="63"/>
      <c r="H1286" s="63"/>
      <c r="I1286" s="63"/>
    </row>
    <row r="1287" spans="1:9">
      <c r="A1287" s="112" t="s">
        <v>2377</v>
      </c>
      <c r="B1287" s="112" t="s">
        <v>2987</v>
      </c>
      <c r="C1287" s="106">
        <v>5606</v>
      </c>
      <c r="D1287" s="180" t="s">
        <v>3249</v>
      </c>
      <c r="E1287" s="114">
        <v>7.9100000000000004E-2</v>
      </c>
      <c r="F1287" s="4" t="str">
        <f t="shared" si="20"/>
        <v>No</v>
      </c>
      <c r="G1287" s="63"/>
      <c r="H1287" s="63"/>
      <c r="I1287" s="63"/>
    </row>
    <row r="1288" spans="1:9">
      <c r="A1288" s="112" t="s">
        <v>2377</v>
      </c>
      <c r="B1288" s="112" t="s">
        <v>2987</v>
      </c>
      <c r="C1288" s="106">
        <v>2993</v>
      </c>
      <c r="D1288" s="106" t="s">
        <v>987</v>
      </c>
      <c r="E1288" s="184">
        <v>0.31030000000000002</v>
      </c>
      <c r="F1288" s="4" t="str">
        <f t="shared" si="20"/>
        <v>No</v>
      </c>
      <c r="G1288" s="63"/>
      <c r="H1288" s="63"/>
      <c r="I1288" s="63"/>
    </row>
    <row r="1289" spans="1:9">
      <c r="A1289" s="112" t="s">
        <v>2377</v>
      </c>
      <c r="B1289" s="112" t="s">
        <v>2987</v>
      </c>
      <c r="C1289" s="106">
        <v>3345</v>
      </c>
      <c r="D1289" s="106" t="s">
        <v>994</v>
      </c>
      <c r="E1289" s="184">
        <v>0.2248</v>
      </c>
      <c r="F1289" s="4" t="str">
        <f t="shared" si="20"/>
        <v>No</v>
      </c>
      <c r="G1289" s="63"/>
      <c r="H1289" s="63"/>
      <c r="I1289" s="63"/>
    </row>
    <row r="1290" spans="1:9">
      <c r="A1290" s="112" t="s">
        <v>2377</v>
      </c>
      <c r="B1290" s="112" t="s">
        <v>2987</v>
      </c>
      <c r="C1290" s="106">
        <v>4455</v>
      </c>
      <c r="D1290" s="106" t="s">
        <v>1013</v>
      </c>
      <c r="E1290" s="184">
        <v>6.0299999999999999E-2</v>
      </c>
      <c r="F1290" s="4" t="str">
        <f t="shared" si="20"/>
        <v>No</v>
      </c>
      <c r="G1290" s="63"/>
      <c r="H1290" s="63"/>
      <c r="I1290" s="63"/>
    </row>
    <row r="1291" spans="1:9">
      <c r="A1291" s="112" t="s">
        <v>2377</v>
      </c>
      <c r="B1291" s="112" t="s">
        <v>2987</v>
      </c>
      <c r="C1291" s="106">
        <v>3790</v>
      </c>
      <c r="D1291" s="106" t="s">
        <v>1001</v>
      </c>
      <c r="E1291" s="184">
        <v>0.1249</v>
      </c>
      <c r="F1291" s="4" t="str">
        <f t="shared" si="20"/>
        <v>No</v>
      </c>
      <c r="G1291" s="63"/>
      <c r="H1291" s="63"/>
      <c r="I1291" s="63"/>
    </row>
    <row r="1292" spans="1:9">
      <c r="A1292" s="112" t="s">
        <v>2377</v>
      </c>
      <c r="B1292" s="112" t="s">
        <v>2987</v>
      </c>
      <c r="C1292" s="106">
        <v>3390</v>
      </c>
      <c r="D1292" s="106" t="s">
        <v>995</v>
      </c>
      <c r="E1292" s="184">
        <v>5.8099999999999999E-2</v>
      </c>
      <c r="F1292" s="4" t="str">
        <f t="shared" si="20"/>
        <v>No</v>
      </c>
      <c r="G1292" s="63"/>
      <c r="H1292" s="63"/>
      <c r="I1292" s="63"/>
    </row>
    <row r="1293" spans="1:9">
      <c r="A1293" s="112" t="s">
        <v>2377</v>
      </c>
      <c r="B1293" s="112" t="s">
        <v>2987</v>
      </c>
      <c r="C1293" s="106">
        <v>3344</v>
      </c>
      <c r="D1293" s="106" t="s">
        <v>993</v>
      </c>
      <c r="E1293" s="184">
        <v>0.14779999999999999</v>
      </c>
      <c r="F1293" s="4" t="str">
        <f t="shared" si="20"/>
        <v>No</v>
      </c>
      <c r="G1293" s="63"/>
      <c r="H1293" s="63"/>
      <c r="I1293" s="63"/>
    </row>
    <row r="1294" spans="1:9">
      <c r="A1294" s="112" t="s">
        <v>2377</v>
      </c>
      <c r="B1294" s="112" t="s">
        <v>2987</v>
      </c>
      <c r="C1294" s="106">
        <v>3442</v>
      </c>
      <c r="D1294" s="106" t="s">
        <v>996</v>
      </c>
      <c r="E1294" s="184">
        <v>6.6400000000000001E-2</v>
      </c>
      <c r="F1294" s="4" t="str">
        <f t="shared" si="20"/>
        <v>No</v>
      </c>
      <c r="G1294" s="63"/>
      <c r="H1294" s="63"/>
      <c r="I1294" s="63"/>
    </row>
    <row r="1295" spans="1:9">
      <c r="A1295" s="112" t="s">
        <v>2377</v>
      </c>
      <c r="B1295" s="112" t="s">
        <v>2987</v>
      </c>
      <c r="C1295" s="106">
        <v>5481</v>
      </c>
      <c r="D1295" s="106" t="s">
        <v>2753</v>
      </c>
      <c r="E1295" s="184">
        <v>0.1285</v>
      </c>
      <c r="F1295" s="4" t="str">
        <f t="shared" si="20"/>
        <v>No</v>
      </c>
      <c r="G1295" s="63"/>
      <c r="H1295" s="63"/>
      <c r="I1295" s="63"/>
    </row>
    <row r="1296" spans="1:9">
      <c r="A1296" s="112" t="s">
        <v>2377</v>
      </c>
      <c r="B1296" s="112" t="s">
        <v>2987</v>
      </c>
      <c r="C1296" s="106">
        <v>5583</v>
      </c>
      <c r="D1296" s="106" t="s">
        <v>3167</v>
      </c>
      <c r="E1296" s="114">
        <v>3.1699999999999999E-2</v>
      </c>
      <c r="F1296" s="4" t="str">
        <f t="shared" si="20"/>
        <v>No</v>
      </c>
      <c r="G1296" s="63"/>
      <c r="H1296" s="63"/>
      <c r="I1296" s="63"/>
    </row>
    <row r="1297" spans="1:9">
      <c r="A1297" s="112" t="s">
        <v>2377</v>
      </c>
      <c r="B1297" s="112" t="s">
        <v>2987</v>
      </c>
      <c r="C1297" s="106">
        <v>4021</v>
      </c>
      <c r="D1297" s="106" t="s">
        <v>1004</v>
      </c>
      <c r="E1297" s="184">
        <v>0.1426</v>
      </c>
      <c r="F1297" s="4" t="str">
        <f t="shared" si="20"/>
        <v>No</v>
      </c>
      <c r="G1297" s="63"/>
      <c r="H1297" s="63"/>
      <c r="I1297" s="63"/>
    </row>
    <row r="1298" spans="1:9">
      <c r="A1298" s="112" t="s">
        <v>2377</v>
      </c>
      <c r="B1298" s="112" t="s">
        <v>2987</v>
      </c>
      <c r="C1298" s="106">
        <v>1814</v>
      </c>
      <c r="D1298" s="106" t="s">
        <v>985</v>
      </c>
      <c r="E1298" s="184">
        <v>3.4799999999999998E-2</v>
      </c>
      <c r="F1298" s="4" t="str">
        <f t="shared" si="20"/>
        <v>No</v>
      </c>
      <c r="G1298" s="63"/>
      <c r="H1298" s="63"/>
      <c r="I1298" s="63"/>
    </row>
    <row r="1299" spans="1:9">
      <c r="A1299" s="112" t="s">
        <v>2377</v>
      </c>
      <c r="B1299" s="112" t="s">
        <v>2987</v>
      </c>
      <c r="C1299" s="106">
        <v>5331</v>
      </c>
      <c r="D1299" s="106" t="s">
        <v>1015</v>
      </c>
      <c r="E1299" s="184">
        <v>6.4100000000000004E-2</v>
      </c>
      <c r="F1299" s="4" t="str">
        <f t="shared" si="20"/>
        <v>No</v>
      </c>
      <c r="G1299" s="63"/>
      <c r="H1299" s="63"/>
      <c r="I1299" s="63"/>
    </row>
    <row r="1300" spans="1:9">
      <c r="A1300" s="112" t="s">
        <v>2377</v>
      </c>
      <c r="B1300" s="112" t="s">
        <v>2987</v>
      </c>
      <c r="C1300" s="106">
        <v>1815</v>
      </c>
      <c r="D1300" s="106" t="s">
        <v>986</v>
      </c>
      <c r="E1300" s="184">
        <v>0.1077</v>
      </c>
      <c r="F1300" s="4" t="str">
        <f t="shared" si="20"/>
        <v>No</v>
      </c>
      <c r="G1300" s="63"/>
      <c r="H1300" s="63"/>
      <c r="I1300" s="63"/>
    </row>
    <row r="1301" spans="1:9">
      <c r="A1301" s="112" t="s">
        <v>2377</v>
      </c>
      <c r="B1301" s="112" t="s">
        <v>2987</v>
      </c>
      <c r="C1301" s="106">
        <v>5605</v>
      </c>
      <c r="D1301" s="180" t="s">
        <v>3250</v>
      </c>
      <c r="E1301" s="114">
        <v>7.4099999999999999E-2</v>
      </c>
      <c r="F1301" s="4" t="str">
        <f t="shared" si="20"/>
        <v>No</v>
      </c>
      <c r="G1301" s="63"/>
      <c r="H1301" s="63"/>
      <c r="I1301" s="63"/>
    </row>
    <row r="1302" spans="1:9">
      <c r="A1302" s="112" t="s">
        <v>2377</v>
      </c>
      <c r="B1302" s="112" t="s">
        <v>2987</v>
      </c>
      <c r="C1302" s="106">
        <v>3811</v>
      </c>
      <c r="D1302" s="106" t="s">
        <v>1002</v>
      </c>
      <c r="E1302" s="184">
        <v>0.3518</v>
      </c>
      <c r="F1302" s="4" t="str">
        <f t="shared" si="20"/>
        <v>No</v>
      </c>
      <c r="G1302" s="63"/>
      <c r="H1302" s="63"/>
      <c r="I1302" s="63"/>
    </row>
    <row r="1303" spans="1:9">
      <c r="A1303" s="112" t="s">
        <v>2377</v>
      </c>
      <c r="B1303" s="112" t="s">
        <v>2987</v>
      </c>
      <c r="C1303" s="106">
        <v>3679</v>
      </c>
      <c r="D1303" s="106" t="s">
        <v>999</v>
      </c>
      <c r="E1303" s="184">
        <v>0.15040000000000001</v>
      </c>
      <c r="F1303" s="4" t="str">
        <f t="shared" si="20"/>
        <v>No</v>
      </c>
      <c r="G1303" s="63"/>
      <c r="H1303" s="63"/>
      <c r="I1303" s="63"/>
    </row>
    <row r="1304" spans="1:9">
      <c r="A1304" s="112" t="s">
        <v>2377</v>
      </c>
      <c r="B1304" s="112" t="s">
        <v>2987</v>
      </c>
      <c r="C1304" s="106">
        <v>4371</v>
      </c>
      <c r="D1304" s="106" t="s">
        <v>1010</v>
      </c>
      <c r="E1304" s="184">
        <v>0.13159999999999999</v>
      </c>
      <c r="F1304" s="4" t="str">
        <f t="shared" si="20"/>
        <v>No</v>
      </c>
      <c r="G1304" s="63"/>
      <c r="H1304" s="63"/>
      <c r="I1304" s="63"/>
    </row>
    <row r="1305" spans="1:9">
      <c r="A1305" s="112" t="s">
        <v>2377</v>
      </c>
      <c r="B1305" s="112" t="s">
        <v>2987</v>
      </c>
      <c r="C1305" s="106">
        <v>4187</v>
      </c>
      <c r="D1305" s="106" t="s">
        <v>696</v>
      </c>
      <c r="E1305" s="184">
        <v>1.7999999999999999E-2</v>
      </c>
      <c r="F1305" s="4" t="str">
        <f t="shared" si="20"/>
        <v>No</v>
      </c>
      <c r="G1305" s="63"/>
      <c r="H1305" s="63"/>
      <c r="I1305" s="63"/>
    </row>
    <row r="1306" spans="1:9">
      <c r="A1306" s="112" t="s">
        <v>2377</v>
      </c>
      <c r="B1306" s="112" t="s">
        <v>2987</v>
      </c>
      <c r="C1306" s="106">
        <v>4516</v>
      </c>
      <c r="D1306" s="106" t="s">
        <v>1014</v>
      </c>
      <c r="E1306" s="184">
        <v>5.0200000000000002E-2</v>
      </c>
      <c r="F1306" s="4" t="str">
        <f t="shared" si="20"/>
        <v>No</v>
      </c>
      <c r="G1306" s="63"/>
      <c r="H1306" s="63"/>
      <c r="I1306" s="63"/>
    </row>
    <row r="1307" spans="1:9">
      <c r="A1307" s="112" t="s">
        <v>2377</v>
      </c>
      <c r="B1307" s="112" t="s">
        <v>2987</v>
      </c>
      <c r="C1307" s="106">
        <v>4069</v>
      </c>
      <c r="D1307" s="106" t="s">
        <v>1005</v>
      </c>
      <c r="E1307" s="184">
        <v>7.9200000000000007E-2</v>
      </c>
      <c r="F1307" s="4" t="str">
        <f t="shared" si="20"/>
        <v>No</v>
      </c>
      <c r="G1307" s="63"/>
      <c r="H1307" s="63"/>
      <c r="I1307" s="63"/>
    </row>
    <row r="1308" spans="1:9">
      <c r="A1308" s="112" t="s">
        <v>2377</v>
      </c>
      <c r="B1308" s="112" t="s">
        <v>2987</v>
      </c>
      <c r="C1308" s="106">
        <v>3287</v>
      </c>
      <c r="D1308" s="106" t="s">
        <v>992</v>
      </c>
      <c r="E1308" s="184">
        <v>0.122</v>
      </c>
      <c r="F1308" s="4" t="str">
        <f t="shared" si="20"/>
        <v>No</v>
      </c>
      <c r="G1308" s="63"/>
      <c r="H1308" s="63"/>
      <c r="I1308" s="63"/>
    </row>
    <row r="1309" spans="1:9">
      <c r="A1309" s="112" t="s">
        <v>2377</v>
      </c>
      <c r="B1309" s="112" t="s">
        <v>2987</v>
      </c>
      <c r="C1309" s="106">
        <v>3749</v>
      </c>
      <c r="D1309" s="106" t="s">
        <v>1000</v>
      </c>
      <c r="E1309" s="184">
        <v>0.21440000000000001</v>
      </c>
      <c r="F1309" s="4" t="str">
        <f t="shared" si="20"/>
        <v>No</v>
      </c>
      <c r="G1309" s="63"/>
      <c r="H1309" s="63"/>
      <c r="I1309" s="63"/>
    </row>
    <row r="1310" spans="1:9">
      <c r="A1310" s="112" t="s">
        <v>2377</v>
      </c>
      <c r="B1310" s="112" t="s">
        <v>2987</v>
      </c>
      <c r="C1310" s="106">
        <v>4208</v>
      </c>
      <c r="D1310" s="106" t="s">
        <v>1007</v>
      </c>
      <c r="E1310" s="184">
        <v>8.5300000000000001E-2</v>
      </c>
      <c r="F1310" s="4" t="str">
        <f t="shared" si="20"/>
        <v>No</v>
      </c>
      <c r="G1310" s="63"/>
      <c r="H1310" s="63"/>
      <c r="I1310" s="63"/>
    </row>
    <row r="1311" spans="1:9">
      <c r="A1311" s="112" t="s">
        <v>2377</v>
      </c>
      <c r="B1311" s="112" t="s">
        <v>2987</v>
      </c>
      <c r="C1311" s="106">
        <v>4377</v>
      </c>
      <c r="D1311" s="106" t="s">
        <v>1011</v>
      </c>
      <c r="E1311" s="184">
        <v>0.20219999999999999</v>
      </c>
      <c r="F1311" s="4" t="str">
        <f t="shared" si="20"/>
        <v>No</v>
      </c>
      <c r="G1311" s="63"/>
      <c r="H1311" s="63"/>
      <c r="I1311" s="63"/>
    </row>
    <row r="1312" spans="1:9">
      <c r="A1312" s="112" t="s">
        <v>2351</v>
      </c>
      <c r="B1312" s="112" t="s">
        <v>2988</v>
      </c>
      <c r="C1312" s="106">
        <v>3477</v>
      </c>
      <c r="D1312" s="106" t="s">
        <v>520</v>
      </c>
      <c r="E1312" s="184">
        <v>0.38700000000000001</v>
      </c>
      <c r="F1312" s="4" t="str">
        <f t="shared" si="20"/>
        <v>No</v>
      </c>
      <c r="G1312" s="63"/>
      <c r="H1312" s="63"/>
      <c r="I1312" s="63"/>
    </row>
    <row r="1313" spans="1:9">
      <c r="A1313" s="112" t="s">
        <v>2351</v>
      </c>
      <c r="B1313" s="112" t="s">
        <v>2988</v>
      </c>
      <c r="C1313" s="106">
        <v>3377</v>
      </c>
      <c r="D1313" s="106" t="s">
        <v>519</v>
      </c>
      <c r="E1313" s="184">
        <v>0.50409999999999999</v>
      </c>
      <c r="F1313" s="4" t="str">
        <f t="shared" si="20"/>
        <v>Yes</v>
      </c>
      <c r="G1313" s="63"/>
      <c r="H1313" s="63"/>
      <c r="I1313" s="63"/>
    </row>
    <row r="1314" spans="1:9">
      <c r="A1314" s="112" t="s">
        <v>2351</v>
      </c>
      <c r="B1314" s="112" t="s">
        <v>2988</v>
      </c>
      <c r="C1314" s="106">
        <v>4328</v>
      </c>
      <c r="D1314" s="106" t="s">
        <v>523</v>
      </c>
      <c r="E1314" s="184">
        <v>0.2621</v>
      </c>
      <c r="F1314" s="4" t="str">
        <f t="shared" si="20"/>
        <v>No</v>
      </c>
      <c r="G1314" s="63"/>
      <c r="H1314" s="63"/>
      <c r="I1314" s="63"/>
    </row>
    <row r="1315" spans="1:9">
      <c r="A1315" s="112" t="s">
        <v>2351</v>
      </c>
      <c r="B1315" s="112" t="s">
        <v>2988</v>
      </c>
      <c r="C1315" s="106">
        <v>1758</v>
      </c>
      <c r="D1315" s="106" t="s">
        <v>2989</v>
      </c>
      <c r="E1315" s="184">
        <v>0.152</v>
      </c>
      <c r="F1315" s="4" t="str">
        <f t="shared" ref="F1315:F1378" si="21">IF(E1315&gt;=0.5,"Yes","No")</f>
        <v>No</v>
      </c>
      <c r="G1315" s="63"/>
      <c r="H1315" s="63"/>
      <c r="I1315" s="63"/>
    </row>
    <row r="1316" spans="1:9">
      <c r="A1316" s="112" t="s">
        <v>2351</v>
      </c>
      <c r="B1316" s="112" t="s">
        <v>2988</v>
      </c>
      <c r="C1316" s="106">
        <v>5343</v>
      </c>
      <c r="D1316" s="106" t="s">
        <v>524</v>
      </c>
      <c r="E1316" s="184">
        <v>0.6089</v>
      </c>
      <c r="F1316" s="4" t="str">
        <f t="shared" si="21"/>
        <v>Yes</v>
      </c>
      <c r="G1316" s="63"/>
      <c r="H1316" s="63"/>
      <c r="I1316" s="63"/>
    </row>
    <row r="1317" spans="1:9">
      <c r="A1317" s="112" t="s">
        <v>2351</v>
      </c>
      <c r="B1317" s="112" t="s">
        <v>2988</v>
      </c>
      <c r="C1317" s="106">
        <v>3939</v>
      </c>
      <c r="D1317" s="106" t="s">
        <v>522</v>
      </c>
      <c r="E1317" s="184">
        <v>0.39400000000000002</v>
      </c>
      <c r="F1317" s="4" t="str">
        <f t="shared" si="21"/>
        <v>No</v>
      </c>
      <c r="G1317" s="63"/>
      <c r="H1317" s="63"/>
      <c r="I1317" s="63"/>
    </row>
    <row r="1318" spans="1:9">
      <c r="A1318" s="112" t="s">
        <v>2351</v>
      </c>
      <c r="B1318" s="112" t="s">
        <v>2988</v>
      </c>
      <c r="C1318" s="106">
        <v>2696</v>
      </c>
      <c r="D1318" s="106" t="s">
        <v>517</v>
      </c>
      <c r="E1318" s="184">
        <v>0.3841</v>
      </c>
      <c r="F1318" s="4" t="str">
        <f t="shared" si="21"/>
        <v>No</v>
      </c>
      <c r="G1318" s="63"/>
      <c r="H1318" s="63"/>
      <c r="I1318" s="63"/>
    </row>
    <row r="1319" spans="1:9">
      <c r="A1319" s="112" t="s">
        <v>2351</v>
      </c>
      <c r="B1319" s="112" t="s">
        <v>2988</v>
      </c>
      <c r="C1319" s="106">
        <v>2974</v>
      </c>
      <c r="D1319" s="106" t="s">
        <v>518</v>
      </c>
      <c r="E1319" s="184">
        <v>0.3548</v>
      </c>
      <c r="F1319" s="4" t="str">
        <f t="shared" si="21"/>
        <v>No</v>
      </c>
      <c r="G1319" s="63"/>
      <c r="H1319" s="63"/>
      <c r="I1319" s="63"/>
    </row>
    <row r="1320" spans="1:9">
      <c r="A1320" s="112" t="s">
        <v>2351</v>
      </c>
      <c r="B1320" s="112" t="s">
        <v>2988</v>
      </c>
      <c r="C1320" s="106">
        <v>3274</v>
      </c>
      <c r="D1320" s="106" t="s">
        <v>2754</v>
      </c>
      <c r="E1320" s="184">
        <v>0.39710000000000001</v>
      </c>
      <c r="F1320" s="4" t="str">
        <f t="shared" si="21"/>
        <v>No</v>
      </c>
      <c r="G1320" s="63"/>
      <c r="H1320" s="63"/>
      <c r="I1320" s="63"/>
    </row>
    <row r="1321" spans="1:9">
      <c r="A1321" s="112" t="s">
        <v>2351</v>
      </c>
      <c r="B1321" s="112" t="s">
        <v>2988</v>
      </c>
      <c r="C1321" s="106">
        <v>5626</v>
      </c>
      <c r="D1321" s="179" t="s">
        <v>3251</v>
      </c>
      <c r="E1321" s="114">
        <v>0.42370000000000002</v>
      </c>
      <c r="F1321" s="4" t="str">
        <f t="shared" si="21"/>
        <v>No</v>
      </c>
      <c r="G1321" s="63"/>
      <c r="H1321" s="63"/>
      <c r="I1321" s="63"/>
    </row>
    <row r="1322" spans="1:9">
      <c r="A1322" s="112" t="s">
        <v>2351</v>
      </c>
      <c r="B1322" s="112" t="s">
        <v>2988</v>
      </c>
      <c r="C1322" s="106">
        <v>3566</v>
      </c>
      <c r="D1322" s="106" t="s">
        <v>521</v>
      </c>
      <c r="E1322" s="184">
        <v>0.50580000000000003</v>
      </c>
      <c r="F1322" s="4" t="str">
        <f t="shared" si="21"/>
        <v>Yes</v>
      </c>
      <c r="G1322" s="63"/>
      <c r="H1322" s="63"/>
      <c r="I1322" s="63"/>
    </row>
    <row r="1323" spans="1:9">
      <c r="A1323" s="112" t="s">
        <v>2351</v>
      </c>
      <c r="B1323" s="112" t="s">
        <v>2988</v>
      </c>
      <c r="C1323" s="106">
        <v>3662</v>
      </c>
      <c r="D1323" s="106" t="s">
        <v>137</v>
      </c>
      <c r="E1323" s="184">
        <v>0</v>
      </c>
      <c r="F1323" s="4" t="str">
        <f t="shared" si="21"/>
        <v>No</v>
      </c>
      <c r="G1323" s="63"/>
      <c r="H1323" s="63"/>
      <c r="I1323" s="63"/>
    </row>
    <row r="1324" spans="1:9">
      <c r="A1324" s="112" t="s">
        <v>2563</v>
      </c>
      <c r="B1324" s="112" t="s">
        <v>2990</v>
      </c>
      <c r="C1324" s="106">
        <v>3205</v>
      </c>
      <c r="D1324" s="106" t="s">
        <v>2173</v>
      </c>
      <c r="E1324" s="184">
        <v>0.3322</v>
      </c>
      <c r="F1324" s="4" t="str">
        <f t="shared" si="21"/>
        <v>No</v>
      </c>
      <c r="G1324" s="63"/>
      <c r="H1324" s="63"/>
      <c r="I1324" s="63"/>
    </row>
    <row r="1325" spans="1:9">
      <c r="A1325" s="112" t="s">
        <v>2563</v>
      </c>
      <c r="B1325" s="112" t="s">
        <v>2990</v>
      </c>
      <c r="C1325" s="106">
        <v>2432</v>
      </c>
      <c r="D1325" s="106" t="s">
        <v>2172</v>
      </c>
      <c r="E1325" s="184">
        <v>0.39479999999999998</v>
      </c>
      <c r="F1325" s="4" t="str">
        <f t="shared" si="21"/>
        <v>No</v>
      </c>
      <c r="G1325" s="63"/>
      <c r="H1325" s="63"/>
      <c r="I1325" s="63"/>
    </row>
    <row r="1326" spans="1:9">
      <c r="A1326" s="112" t="s">
        <v>2350</v>
      </c>
      <c r="B1326" s="112" t="s">
        <v>2991</v>
      </c>
      <c r="C1326" s="106">
        <v>2922</v>
      </c>
      <c r="D1326" s="106" t="s">
        <v>515</v>
      </c>
      <c r="E1326" s="184">
        <v>0.70409999999999995</v>
      </c>
      <c r="F1326" s="4" t="str">
        <f t="shared" si="21"/>
        <v>Yes</v>
      </c>
      <c r="G1326" s="63"/>
      <c r="H1326" s="63"/>
      <c r="I1326" s="63"/>
    </row>
    <row r="1327" spans="1:9">
      <c r="A1327" s="112" t="s">
        <v>2350</v>
      </c>
      <c r="B1327" s="112" t="s">
        <v>2991</v>
      </c>
      <c r="C1327" s="106">
        <v>2283</v>
      </c>
      <c r="D1327" s="106" t="s">
        <v>514</v>
      </c>
      <c r="E1327" s="184">
        <v>0.69620000000000004</v>
      </c>
      <c r="F1327" s="4" t="str">
        <f t="shared" si="21"/>
        <v>Yes</v>
      </c>
      <c r="G1327" s="63"/>
      <c r="H1327" s="63"/>
      <c r="I1327" s="63"/>
    </row>
    <row r="1328" spans="1:9">
      <c r="A1328" s="112" t="s">
        <v>2350</v>
      </c>
      <c r="B1328" s="112" t="s">
        <v>2991</v>
      </c>
      <c r="C1328" s="106">
        <v>5584</v>
      </c>
      <c r="D1328" s="106" t="s">
        <v>3164</v>
      </c>
      <c r="E1328" s="114">
        <v>0.34539999999999998</v>
      </c>
      <c r="F1328" s="4" t="str">
        <f t="shared" si="21"/>
        <v>No</v>
      </c>
      <c r="G1328" s="63"/>
      <c r="H1328" s="63"/>
      <c r="I1328" s="63"/>
    </row>
    <row r="1329" spans="1:9">
      <c r="A1329" s="112" t="s">
        <v>2440</v>
      </c>
      <c r="B1329" s="112" t="s">
        <v>2992</v>
      </c>
      <c r="C1329" s="106">
        <v>2517</v>
      </c>
      <c r="D1329" s="106" t="s">
        <v>1268</v>
      </c>
      <c r="E1329" s="184">
        <v>0.57530000000000003</v>
      </c>
      <c r="F1329" s="4" t="str">
        <f t="shared" si="21"/>
        <v>Yes</v>
      </c>
      <c r="G1329" s="63"/>
      <c r="H1329" s="63"/>
      <c r="I1329" s="63"/>
    </row>
    <row r="1330" spans="1:9">
      <c r="A1330" s="112" t="s">
        <v>2440</v>
      </c>
      <c r="B1330" s="112" t="s">
        <v>2992</v>
      </c>
      <c r="C1330" s="106">
        <v>4220</v>
      </c>
      <c r="D1330" s="106" t="s">
        <v>1271</v>
      </c>
      <c r="E1330" s="184">
        <v>0.5978</v>
      </c>
      <c r="F1330" s="4" t="str">
        <f t="shared" si="21"/>
        <v>Yes</v>
      </c>
      <c r="G1330" s="63"/>
      <c r="H1330" s="63"/>
      <c r="I1330" s="63"/>
    </row>
    <row r="1331" spans="1:9">
      <c r="A1331" s="112" t="s">
        <v>2440</v>
      </c>
      <c r="B1331" s="112" t="s">
        <v>2992</v>
      </c>
      <c r="C1331" s="106">
        <v>3531</v>
      </c>
      <c r="D1331" s="106" t="s">
        <v>1269</v>
      </c>
      <c r="E1331" s="184">
        <v>0.71220000000000006</v>
      </c>
      <c r="F1331" s="4" t="str">
        <f t="shared" si="21"/>
        <v>Yes</v>
      </c>
      <c r="G1331" s="63"/>
      <c r="H1331" s="63"/>
      <c r="I1331" s="63"/>
    </row>
    <row r="1332" spans="1:9">
      <c r="A1332" s="112" t="s">
        <v>2440</v>
      </c>
      <c r="B1332" s="112" t="s">
        <v>2992</v>
      </c>
      <c r="C1332" s="106">
        <v>5647</v>
      </c>
      <c r="D1332" s="179" t="s">
        <v>1272</v>
      </c>
      <c r="E1332" s="114">
        <v>0.70860000000000001</v>
      </c>
      <c r="F1332" s="4" t="str">
        <f t="shared" si="21"/>
        <v>Yes</v>
      </c>
      <c r="G1332" s="63"/>
      <c r="H1332" s="63"/>
      <c r="I1332" s="63"/>
    </row>
    <row r="1333" spans="1:9">
      <c r="A1333" s="112" t="s">
        <v>2440</v>
      </c>
      <c r="B1333" s="112" t="s">
        <v>2992</v>
      </c>
      <c r="C1333" s="106">
        <v>5179</v>
      </c>
      <c r="D1333" s="106" t="s">
        <v>3190</v>
      </c>
      <c r="E1333" s="114">
        <v>0.5</v>
      </c>
      <c r="F1333" s="4" t="str">
        <f t="shared" si="21"/>
        <v>Yes</v>
      </c>
      <c r="G1333" s="63"/>
      <c r="H1333" s="63"/>
      <c r="I1333" s="63"/>
    </row>
    <row r="1334" spans="1:9">
      <c r="A1334" s="112" t="s">
        <v>2440</v>
      </c>
      <c r="B1334" s="112" t="s">
        <v>2992</v>
      </c>
      <c r="C1334" s="106">
        <v>4039</v>
      </c>
      <c r="D1334" s="106" t="s">
        <v>1270</v>
      </c>
      <c r="E1334" s="184">
        <v>0.71709999999999996</v>
      </c>
      <c r="F1334" s="4" t="str">
        <f t="shared" si="21"/>
        <v>Yes</v>
      </c>
      <c r="G1334" s="63"/>
      <c r="H1334" s="63"/>
      <c r="I1334" s="63"/>
    </row>
    <row r="1335" spans="1:9">
      <c r="A1335" s="112" t="s">
        <v>2349</v>
      </c>
      <c r="B1335" s="112" t="s">
        <v>2993</v>
      </c>
      <c r="C1335" s="106">
        <v>3025</v>
      </c>
      <c r="D1335" s="106" t="s">
        <v>512</v>
      </c>
      <c r="E1335" s="184">
        <v>0.78710000000000002</v>
      </c>
      <c r="F1335" s="4" t="str">
        <f t="shared" si="21"/>
        <v>Yes</v>
      </c>
      <c r="G1335" s="63"/>
      <c r="H1335" s="63"/>
      <c r="I1335" s="63"/>
    </row>
    <row r="1336" spans="1:9">
      <c r="A1336" s="112" t="s">
        <v>2349</v>
      </c>
      <c r="B1336" s="112" t="s">
        <v>2993</v>
      </c>
      <c r="C1336" s="106">
        <v>3024</v>
      </c>
      <c r="D1336" s="106" t="s">
        <v>511</v>
      </c>
      <c r="E1336" s="184">
        <v>0.79339999999999999</v>
      </c>
      <c r="F1336" s="4" t="str">
        <f t="shared" si="21"/>
        <v>Yes</v>
      </c>
      <c r="G1336" s="63"/>
      <c r="H1336" s="63"/>
      <c r="I1336" s="63"/>
    </row>
    <row r="1337" spans="1:9">
      <c r="A1337" s="112" t="s">
        <v>2421</v>
      </c>
      <c r="B1337" s="112" t="s">
        <v>2994</v>
      </c>
      <c r="C1337" s="106">
        <v>2443</v>
      </c>
      <c r="D1337" s="106" t="s">
        <v>1198</v>
      </c>
      <c r="E1337" s="184">
        <v>0.39710000000000001</v>
      </c>
      <c r="F1337" s="4" t="str">
        <f t="shared" si="21"/>
        <v>No</v>
      </c>
      <c r="G1337" s="63"/>
      <c r="H1337" s="63"/>
      <c r="I1337" s="63"/>
    </row>
    <row r="1338" spans="1:9">
      <c r="A1338" s="112" t="s">
        <v>2421</v>
      </c>
      <c r="B1338" s="112" t="s">
        <v>2994</v>
      </c>
      <c r="C1338" s="106">
        <v>2769</v>
      </c>
      <c r="D1338" s="106" t="s">
        <v>1199</v>
      </c>
      <c r="E1338" s="184">
        <v>0.55840000000000001</v>
      </c>
      <c r="F1338" s="4" t="str">
        <f t="shared" si="21"/>
        <v>Yes</v>
      </c>
      <c r="G1338" s="63"/>
      <c r="H1338" s="63"/>
      <c r="I1338" s="63"/>
    </row>
    <row r="1339" spans="1:9">
      <c r="A1339" s="112" t="s">
        <v>2434</v>
      </c>
      <c r="B1339" s="112" t="s">
        <v>2995</v>
      </c>
      <c r="C1339" s="106">
        <v>2539</v>
      </c>
      <c r="D1339" s="106" t="s">
        <v>1246</v>
      </c>
      <c r="E1339" s="184">
        <v>0.63360000000000005</v>
      </c>
      <c r="F1339" s="4" t="str">
        <f t="shared" si="21"/>
        <v>Yes</v>
      </c>
      <c r="G1339" s="63"/>
      <c r="H1339" s="63"/>
      <c r="I1339" s="63"/>
    </row>
    <row r="1340" spans="1:9">
      <c r="A1340" s="112" t="s">
        <v>2434</v>
      </c>
      <c r="B1340" s="112" t="s">
        <v>2995</v>
      </c>
      <c r="C1340" s="106">
        <v>1980</v>
      </c>
      <c r="D1340" s="106" t="s">
        <v>1243</v>
      </c>
      <c r="E1340" s="184">
        <v>0.77429999999999999</v>
      </c>
      <c r="F1340" s="4" t="str">
        <f t="shared" si="21"/>
        <v>Yes</v>
      </c>
      <c r="G1340" s="63"/>
      <c r="H1340" s="63"/>
      <c r="I1340" s="63"/>
    </row>
    <row r="1341" spans="1:9">
      <c r="A1341" s="112" t="s">
        <v>2434</v>
      </c>
      <c r="B1341" s="112" t="s">
        <v>2995</v>
      </c>
      <c r="C1341" s="106">
        <v>2246</v>
      </c>
      <c r="D1341" s="106" t="s">
        <v>1245</v>
      </c>
      <c r="E1341" s="184">
        <v>0.49340000000000001</v>
      </c>
      <c r="F1341" s="4" t="str">
        <f t="shared" si="21"/>
        <v>No</v>
      </c>
      <c r="G1341" s="63"/>
      <c r="H1341" s="63"/>
      <c r="I1341" s="63"/>
    </row>
    <row r="1342" spans="1:9">
      <c r="A1342" s="112" t="s">
        <v>2434</v>
      </c>
      <c r="B1342" s="112" t="s">
        <v>2995</v>
      </c>
      <c r="C1342" s="106">
        <v>2245</v>
      </c>
      <c r="D1342" s="106" t="s">
        <v>1244</v>
      </c>
      <c r="E1342" s="184">
        <v>0.59570000000000001</v>
      </c>
      <c r="F1342" s="4" t="str">
        <f t="shared" si="21"/>
        <v>Yes</v>
      </c>
      <c r="G1342" s="63"/>
      <c r="H1342" s="63"/>
      <c r="I1342" s="63"/>
    </row>
    <row r="1343" spans="1:9">
      <c r="A1343" s="112" t="s">
        <v>2434</v>
      </c>
      <c r="B1343" s="112" t="s">
        <v>2995</v>
      </c>
      <c r="C1343" s="106">
        <v>5151</v>
      </c>
      <c r="D1343" s="106" t="s">
        <v>1247</v>
      </c>
      <c r="E1343" s="184">
        <v>0.75190000000000001</v>
      </c>
      <c r="F1343" s="4" t="str">
        <f t="shared" si="21"/>
        <v>Yes</v>
      </c>
      <c r="G1343" s="63"/>
      <c r="H1343" s="63"/>
      <c r="I1343" s="63"/>
    </row>
    <row r="1344" spans="1:9">
      <c r="A1344" s="112" t="s">
        <v>2529</v>
      </c>
      <c r="B1344" s="112" t="s">
        <v>2996</v>
      </c>
      <c r="C1344" s="106">
        <v>1768</v>
      </c>
      <c r="D1344" s="106" t="s">
        <v>2016</v>
      </c>
      <c r="E1344" s="184">
        <v>0.3049</v>
      </c>
      <c r="F1344" s="4" t="str">
        <f t="shared" si="21"/>
        <v>No</v>
      </c>
      <c r="G1344" s="63"/>
      <c r="H1344" s="63"/>
      <c r="I1344" s="63"/>
    </row>
    <row r="1345" spans="1:9">
      <c r="A1345" s="112" t="s">
        <v>2529</v>
      </c>
      <c r="B1345" s="112" t="s">
        <v>2996</v>
      </c>
      <c r="C1345" s="106">
        <v>2487</v>
      </c>
      <c r="D1345" s="106" t="s">
        <v>2017</v>
      </c>
      <c r="E1345" s="184">
        <v>0.14610000000000001</v>
      </c>
      <c r="F1345" s="4" t="str">
        <f t="shared" si="21"/>
        <v>No</v>
      </c>
      <c r="G1345" s="63"/>
      <c r="H1345" s="63"/>
      <c r="I1345" s="63"/>
    </row>
    <row r="1346" spans="1:9">
      <c r="A1346" s="112" t="s">
        <v>2529</v>
      </c>
      <c r="B1346" s="112" t="s">
        <v>2996</v>
      </c>
      <c r="C1346" s="106">
        <v>3960</v>
      </c>
      <c r="D1346" s="106" t="s">
        <v>2023</v>
      </c>
      <c r="E1346" s="184">
        <v>0.316</v>
      </c>
      <c r="F1346" s="4" t="str">
        <f t="shared" si="21"/>
        <v>No</v>
      </c>
      <c r="G1346" s="63"/>
      <c r="H1346" s="63"/>
      <c r="I1346" s="63"/>
    </row>
    <row r="1347" spans="1:9">
      <c r="A1347" s="112" t="s">
        <v>2529</v>
      </c>
      <c r="B1347" s="112" t="s">
        <v>2996</v>
      </c>
      <c r="C1347" s="106">
        <v>4367</v>
      </c>
      <c r="D1347" s="106" t="s">
        <v>2024</v>
      </c>
      <c r="E1347" s="184">
        <v>0.15509999999999999</v>
      </c>
      <c r="F1347" s="4" t="str">
        <f t="shared" si="21"/>
        <v>No</v>
      </c>
      <c r="G1347" s="63"/>
      <c r="H1347" s="63"/>
      <c r="I1347" s="63"/>
    </row>
    <row r="1348" spans="1:9">
      <c r="A1348" s="112" t="s">
        <v>2529</v>
      </c>
      <c r="B1348" s="112" t="s">
        <v>2996</v>
      </c>
      <c r="C1348" s="106">
        <v>2448</v>
      </c>
      <c r="D1348" s="106" t="s">
        <v>1605</v>
      </c>
      <c r="E1348" s="184">
        <v>0.63339999999999996</v>
      </c>
      <c r="F1348" s="4" t="str">
        <f t="shared" si="21"/>
        <v>Yes</v>
      </c>
      <c r="G1348" s="63"/>
      <c r="H1348" s="63"/>
      <c r="I1348" s="63"/>
    </row>
    <row r="1349" spans="1:9">
      <c r="A1349" s="112" t="s">
        <v>2529</v>
      </c>
      <c r="B1349" s="112" t="s">
        <v>2996</v>
      </c>
      <c r="C1349" s="106">
        <v>3133</v>
      </c>
      <c r="D1349" s="106" t="s">
        <v>198</v>
      </c>
      <c r="E1349" s="184">
        <v>0.44</v>
      </c>
      <c r="F1349" s="4" t="str">
        <f t="shared" si="21"/>
        <v>No</v>
      </c>
      <c r="G1349" s="63"/>
      <c r="H1349" s="63"/>
      <c r="I1349" s="63"/>
    </row>
    <row r="1350" spans="1:9">
      <c r="A1350" s="112" t="s">
        <v>2529</v>
      </c>
      <c r="B1350" s="112" t="s">
        <v>2996</v>
      </c>
      <c r="C1350" s="106">
        <v>4472</v>
      </c>
      <c r="D1350" s="106" t="s">
        <v>2026</v>
      </c>
      <c r="E1350" s="184">
        <v>0.47799999999999998</v>
      </c>
      <c r="F1350" s="4" t="str">
        <f t="shared" si="21"/>
        <v>No</v>
      </c>
      <c r="G1350" s="63"/>
      <c r="H1350" s="63"/>
      <c r="I1350" s="63"/>
    </row>
    <row r="1351" spans="1:9">
      <c r="A1351" s="112" t="s">
        <v>2529</v>
      </c>
      <c r="B1351" s="112" t="s">
        <v>2996</v>
      </c>
      <c r="C1351" s="106">
        <v>3540</v>
      </c>
      <c r="D1351" s="106" t="s">
        <v>2021</v>
      </c>
      <c r="E1351" s="184">
        <v>0.59219999999999995</v>
      </c>
      <c r="F1351" s="4" t="str">
        <f t="shared" si="21"/>
        <v>Yes</v>
      </c>
      <c r="G1351" s="63"/>
      <c r="H1351" s="63"/>
      <c r="I1351" s="63"/>
    </row>
    <row r="1352" spans="1:9">
      <c r="A1352" s="112" t="s">
        <v>2529</v>
      </c>
      <c r="B1352" s="112" t="s">
        <v>2996</v>
      </c>
      <c r="C1352" s="106">
        <v>2342</v>
      </c>
      <c r="D1352" s="106" t="s">
        <v>50</v>
      </c>
      <c r="E1352" s="184">
        <v>0.25940000000000002</v>
      </c>
      <c r="F1352" s="4" t="str">
        <f t="shared" si="21"/>
        <v>No</v>
      </c>
      <c r="G1352" s="63"/>
      <c r="H1352" s="63"/>
      <c r="I1352" s="63"/>
    </row>
    <row r="1353" spans="1:9">
      <c r="A1353" s="112" t="s">
        <v>2529</v>
      </c>
      <c r="B1353" s="112" t="s">
        <v>2996</v>
      </c>
      <c r="C1353" s="106">
        <v>3066</v>
      </c>
      <c r="D1353" s="106" t="s">
        <v>2019</v>
      </c>
      <c r="E1353" s="184">
        <v>0.40989999999999999</v>
      </c>
      <c r="F1353" s="4" t="str">
        <f t="shared" si="21"/>
        <v>No</v>
      </c>
      <c r="G1353" s="63"/>
      <c r="H1353" s="63"/>
      <c r="I1353" s="63"/>
    </row>
    <row r="1354" spans="1:9">
      <c r="A1354" s="112" t="s">
        <v>2529</v>
      </c>
      <c r="B1354" s="112" t="s">
        <v>2996</v>
      </c>
      <c r="C1354" s="106">
        <v>4458</v>
      </c>
      <c r="D1354" s="106" t="s">
        <v>2025</v>
      </c>
      <c r="E1354" s="184">
        <v>0.28810000000000002</v>
      </c>
      <c r="F1354" s="4" t="str">
        <f t="shared" si="21"/>
        <v>No</v>
      </c>
      <c r="G1354" s="63"/>
      <c r="H1354" s="63"/>
      <c r="I1354" s="63"/>
    </row>
    <row r="1355" spans="1:9">
      <c r="A1355" s="112" t="s">
        <v>2529</v>
      </c>
      <c r="B1355" s="112" t="s">
        <v>2996</v>
      </c>
      <c r="C1355" s="106">
        <v>2621</v>
      </c>
      <c r="D1355" s="106" t="s">
        <v>2018</v>
      </c>
      <c r="E1355" s="184">
        <v>0.3014</v>
      </c>
      <c r="F1355" s="4" t="str">
        <f t="shared" si="21"/>
        <v>No</v>
      </c>
      <c r="G1355" s="63"/>
      <c r="H1355" s="63"/>
      <c r="I1355" s="63"/>
    </row>
    <row r="1356" spans="1:9">
      <c r="A1356" s="112" t="s">
        <v>2529</v>
      </c>
      <c r="B1356" s="112" t="s">
        <v>2996</v>
      </c>
      <c r="C1356" s="106">
        <v>3132</v>
      </c>
      <c r="D1356" s="106" t="s">
        <v>2020</v>
      </c>
      <c r="E1356" s="184">
        <v>0.17430000000000001</v>
      </c>
      <c r="F1356" s="4" t="str">
        <f t="shared" si="21"/>
        <v>No</v>
      </c>
      <c r="G1356" s="63"/>
      <c r="H1356" s="63"/>
      <c r="I1356" s="63"/>
    </row>
    <row r="1357" spans="1:9">
      <c r="A1357" s="112" t="s">
        <v>2529</v>
      </c>
      <c r="B1357" s="112" t="s">
        <v>2996</v>
      </c>
      <c r="C1357" s="106">
        <v>5078</v>
      </c>
      <c r="D1357" s="106" t="s">
        <v>2028</v>
      </c>
      <c r="E1357" s="184">
        <v>0.30280000000000001</v>
      </c>
      <c r="F1357" s="4" t="str">
        <f t="shared" si="21"/>
        <v>No</v>
      </c>
      <c r="G1357" s="63"/>
      <c r="H1357" s="63"/>
      <c r="I1357" s="63"/>
    </row>
    <row r="1358" spans="1:9">
      <c r="A1358" s="112" t="s">
        <v>2529</v>
      </c>
      <c r="B1358" s="112" t="s">
        <v>2996</v>
      </c>
      <c r="C1358" s="106">
        <v>5248</v>
      </c>
      <c r="D1358" s="106" t="s">
        <v>2029</v>
      </c>
      <c r="E1358" s="184">
        <v>0.20910000000000001</v>
      </c>
      <c r="F1358" s="4" t="str">
        <f t="shared" si="21"/>
        <v>No</v>
      </c>
      <c r="G1358" s="63"/>
      <c r="H1358" s="63"/>
      <c r="I1358" s="63"/>
    </row>
    <row r="1359" spans="1:9">
      <c r="A1359" s="112" t="s">
        <v>2529</v>
      </c>
      <c r="B1359" s="112" t="s">
        <v>2996</v>
      </c>
      <c r="C1359" s="106">
        <v>3697</v>
      </c>
      <c r="D1359" s="106" t="s">
        <v>244</v>
      </c>
      <c r="E1359" s="184">
        <v>0.16120000000000001</v>
      </c>
      <c r="F1359" s="4" t="str">
        <f t="shared" si="21"/>
        <v>No</v>
      </c>
      <c r="G1359" s="63"/>
      <c r="H1359" s="63"/>
      <c r="I1359" s="63"/>
    </row>
    <row r="1360" spans="1:9">
      <c r="A1360" s="112" t="s">
        <v>2529</v>
      </c>
      <c r="B1360" s="112" t="s">
        <v>2996</v>
      </c>
      <c r="C1360" s="106">
        <v>3696</v>
      </c>
      <c r="D1360" s="106" t="s">
        <v>2022</v>
      </c>
      <c r="E1360" s="184">
        <v>0.36459999999999998</v>
      </c>
      <c r="F1360" s="4" t="str">
        <f t="shared" si="21"/>
        <v>No</v>
      </c>
      <c r="G1360" s="63"/>
      <c r="H1360" s="63"/>
      <c r="I1360" s="63"/>
    </row>
    <row r="1361" spans="1:9">
      <c r="A1361" s="112" t="s">
        <v>2529</v>
      </c>
      <c r="B1361" s="112" t="s">
        <v>2996</v>
      </c>
      <c r="C1361" s="106">
        <v>2778</v>
      </c>
      <c r="D1361" s="106" t="s">
        <v>144</v>
      </c>
      <c r="E1361" s="184">
        <v>0.35549999999999998</v>
      </c>
      <c r="F1361" s="4" t="str">
        <f t="shared" si="21"/>
        <v>No</v>
      </c>
      <c r="G1361" s="63"/>
      <c r="H1361" s="63"/>
      <c r="I1361" s="63"/>
    </row>
    <row r="1362" spans="1:9">
      <c r="A1362" s="112" t="s">
        <v>2529</v>
      </c>
      <c r="B1362" s="112" t="s">
        <v>2996</v>
      </c>
      <c r="C1362" s="106">
        <v>4473</v>
      </c>
      <c r="D1362" s="106" t="s">
        <v>2027</v>
      </c>
      <c r="E1362" s="184">
        <v>0.37430000000000002</v>
      </c>
      <c r="F1362" s="4" t="str">
        <f t="shared" si="21"/>
        <v>No</v>
      </c>
      <c r="G1362" s="63"/>
      <c r="H1362" s="63"/>
      <c r="I1362" s="63"/>
    </row>
    <row r="1363" spans="1:9">
      <c r="A1363" s="112" t="s">
        <v>2529</v>
      </c>
      <c r="B1363" s="112" t="s">
        <v>2996</v>
      </c>
      <c r="C1363" s="106">
        <v>3711</v>
      </c>
      <c r="D1363" s="106" t="s">
        <v>634</v>
      </c>
      <c r="E1363" s="184">
        <v>0.1825</v>
      </c>
      <c r="F1363" s="4" t="str">
        <f t="shared" si="21"/>
        <v>No</v>
      </c>
      <c r="G1363" s="63"/>
      <c r="H1363" s="63"/>
      <c r="I1363" s="63"/>
    </row>
    <row r="1364" spans="1:9">
      <c r="A1364" s="112" t="s">
        <v>2433</v>
      </c>
      <c r="B1364" s="112" t="s">
        <v>2997</v>
      </c>
      <c r="C1364" s="106">
        <v>3051</v>
      </c>
      <c r="D1364" s="106" t="s">
        <v>1235</v>
      </c>
      <c r="E1364" s="184">
        <v>0.76129999999999998</v>
      </c>
      <c r="F1364" s="4" t="str">
        <f t="shared" si="21"/>
        <v>Yes</v>
      </c>
      <c r="G1364" s="63"/>
      <c r="H1364" s="63"/>
      <c r="I1364" s="63"/>
    </row>
    <row r="1365" spans="1:9">
      <c r="A1365" s="112" t="s">
        <v>2433</v>
      </c>
      <c r="B1365" s="112" t="s">
        <v>2997</v>
      </c>
      <c r="C1365" s="106">
        <v>4279</v>
      </c>
      <c r="D1365" s="106" t="s">
        <v>1238</v>
      </c>
      <c r="E1365" s="184">
        <v>0.68520000000000003</v>
      </c>
      <c r="F1365" s="4" t="str">
        <f t="shared" si="21"/>
        <v>Yes</v>
      </c>
      <c r="G1365" s="63"/>
      <c r="H1365" s="63"/>
      <c r="I1365" s="63"/>
    </row>
    <row r="1366" spans="1:9">
      <c r="A1366" s="112" t="s">
        <v>2433</v>
      </c>
      <c r="B1366" s="112" t="s">
        <v>2997</v>
      </c>
      <c r="C1366" s="106">
        <v>2999</v>
      </c>
      <c r="D1366" s="106" t="s">
        <v>1234</v>
      </c>
      <c r="E1366" s="184">
        <v>0.76439999999999997</v>
      </c>
      <c r="F1366" s="4" t="str">
        <f t="shared" si="21"/>
        <v>Yes</v>
      </c>
      <c r="G1366" s="63"/>
      <c r="H1366" s="63"/>
      <c r="I1366" s="63"/>
    </row>
    <row r="1367" spans="1:9">
      <c r="A1367" s="112" t="s">
        <v>2433</v>
      </c>
      <c r="B1367" s="112" t="s">
        <v>2997</v>
      </c>
      <c r="C1367" s="106">
        <v>2031</v>
      </c>
      <c r="D1367" s="106" t="s">
        <v>1233</v>
      </c>
      <c r="E1367" s="184">
        <v>0.61599999999999999</v>
      </c>
      <c r="F1367" s="4" t="str">
        <f t="shared" si="21"/>
        <v>Yes</v>
      </c>
      <c r="G1367" s="63"/>
      <c r="H1367" s="63"/>
      <c r="I1367" s="63"/>
    </row>
    <row r="1368" spans="1:9">
      <c r="A1368" s="112" t="s">
        <v>2433</v>
      </c>
      <c r="B1368" s="112" t="s">
        <v>2997</v>
      </c>
      <c r="C1368" s="106">
        <v>4237</v>
      </c>
      <c r="D1368" s="106" t="s">
        <v>1236</v>
      </c>
      <c r="E1368" s="184">
        <v>0.68130000000000002</v>
      </c>
      <c r="F1368" s="4" t="str">
        <f t="shared" si="21"/>
        <v>Yes</v>
      </c>
      <c r="G1368" s="63"/>
      <c r="H1368" s="63"/>
      <c r="I1368" s="63"/>
    </row>
    <row r="1369" spans="1:9">
      <c r="A1369" s="112" t="s">
        <v>2433</v>
      </c>
      <c r="B1369" s="112" t="s">
        <v>2997</v>
      </c>
      <c r="C1369" s="106">
        <v>4278</v>
      </c>
      <c r="D1369" s="106" t="s">
        <v>1237</v>
      </c>
      <c r="E1369" s="184">
        <v>0.95009999999999994</v>
      </c>
      <c r="F1369" s="4" t="str">
        <f t="shared" si="21"/>
        <v>Yes</v>
      </c>
      <c r="G1369" s="63"/>
      <c r="H1369" s="63"/>
      <c r="I1369" s="63"/>
    </row>
    <row r="1370" spans="1:9">
      <c r="A1370" s="112" t="s">
        <v>2433</v>
      </c>
      <c r="B1370" s="112" t="s">
        <v>2997</v>
      </c>
      <c r="C1370" s="106">
        <v>5195</v>
      </c>
      <c r="D1370" s="106" t="s">
        <v>1239</v>
      </c>
      <c r="E1370" s="184">
        <v>0.45610000000000001</v>
      </c>
      <c r="F1370" s="4" t="str">
        <f t="shared" si="21"/>
        <v>No</v>
      </c>
      <c r="G1370" s="63"/>
      <c r="H1370" s="63"/>
      <c r="I1370" s="63"/>
    </row>
    <row r="1371" spans="1:9">
      <c r="A1371" s="112" t="s">
        <v>2433</v>
      </c>
      <c r="B1371" s="112" t="s">
        <v>2997</v>
      </c>
      <c r="C1371" s="106">
        <v>5197</v>
      </c>
      <c r="D1371" s="106" t="s">
        <v>1241</v>
      </c>
      <c r="E1371" s="184">
        <v>0.4965</v>
      </c>
      <c r="F1371" s="4" t="str">
        <f t="shared" si="21"/>
        <v>No</v>
      </c>
      <c r="G1371" s="63"/>
      <c r="H1371" s="63"/>
      <c r="I1371" s="63"/>
    </row>
    <row r="1372" spans="1:9">
      <c r="A1372" s="112" t="s">
        <v>2433</v>
      </c>
      <c r="B1372" s="112" t="s">
        <v>2997</v>
      </c>
      <c r="C1372" s="106">
        <v>5196</v>
      </c>
      <c r="D1372" s="106" t="s">
        <v>1240</v>
      </c>
      <c r="E1372" s="184">
        <v>0.4597</v>
      </c>
      <c r="F1372" s="4" t="str">
        <f t="shared" si="21"/>
        <v>No</v>
      </c>
      <c r="G1372" s="63"/>
      <c r="H1372" s="63"/>
      <c r="I1372" s="63"/>
    </row>
    <row r="1373" spans="1:9">
      <c r="A1373" s="112" t="s">
        <v>2412</v>
      </c>
      <c r="B1373" s="112" t="s">
        <v>2998</v>
      </c>
      <c r="C1373" s="106">
        <v>3239</v>
      </c>
      <c r="D1373" s="106" t="s">
        <v>1167</v>
      </c>
      <c r="E1373" s="184">
        <v>0.58640000000000003</v>
      </c>
      <c r="F1373" s="4" t="str">
        <f t="shared" si="21"/>
        <v>Yes</v>
      </c>
      <c r="G1373" s="63"/>
      <c r="H1373" s="63"/>
      <c r="I1373" s="63"/>
    </row>
    <row r="1374" spans="1:9">
      <c r="A1374" s="112" t="s">
        <v>2412</v>
      </c>
      <c r="B1374" s="112" t="s">
        <v>2998</v>
      </c>
      <c r="C1374" s="106">
        <v>2331</v>
      </c>
      <c r="D1374" s="106" t="s">
        <v>1166</v>
      </c>
      <c r="E1374" s="184">
        <v>0.5343</v>
      </c>
      <c r="F1374" s="4" t="str">
        <f t="shared" si="21"/>
        <v>Yes</v>
      </c>
      <c r="G1374" s="63"/>
      <c r="H1374" s="63"/>
      <c r="I1374" s="63"/>
    </row>
    <row r="1375" spans="1:9">
      <c r="A1375" s="112" t="s">
        <v>2412</v>
      </c>
      <c r="B1375" s="112" t="s">
        <v>2998</v>
      </c>
      <c r="C1375" s="106">
        <v>4335</v>
      </c>
      <c r="D1375" s="106" t="s">
        <v>1168</v>
      </c>
      <c r="E1375" s="184">
        <v>0.56889999999999996</v>
      </c>
      <c r="F1375" s="4" t="str">
        <f t="shared" si="21"/>
        <v>Yes</v>
      </c>
      <c r="G1375" s="63"/>
      <c r="H1375" s="63"/>
      <c r="I1375" s="63"/>
    </row>
    <row r="1376" spans="1:9">
      <c r="A1376" s="112" t="s">
        <v>2514</v>
      </c>
      <c r="B1376" s="112" t="s">
        <v>2999</v>
      </c>
      <c r="C1376" s="106">
        <v>2049</v>
      </c>
      <c r="D1376" s="106" t="s">
        <v>1932</v>
      </c>
      <c r="E1376" s="184">
        <v>0.6764</v>
      </c>
      <c r="F1376" s="4" t="str">
        <f t="shared" si="21"/>
        <v>Yes</v>
      </c>
      <c r="G1376" s="63"/>
      <c r="H1376" s="63"/>
      <c r="I1376" s="63"/>
    </row>
    <row r="1377" spans="1:9">
      <c r="A1377" s="112" t="s">
        <v>2468</v>
      </c>
      <c r="B1377" s="112" t="s">
        <v>3000</v>
      </c>
      <c r="C1377" s="106">
        <v>1892</v>
      </c>
      <c r="D1377" s="106" t="s">
        <v>1536</v>
      </c>
      <c r="E1377" s="184">
        <v>0.1358</v>
      </c>
      <c r="F1377" s="4" t="str">
        <f t="shared" si="21"/>
        <v>No</v>
      </c>
      <c r="G1377" s="63"/>
      <c r="H1377" s="63"/>
      <c r="I1377" s="63"/>
    </row>
    <row r="1378" spans="1:9">
      <c r="A1378" s="112" t="s">
        <v>2468</v>
      </c>
      <c r="B1378" s="112" t="s">
        <v>3000</v>
      </c>
      <c r="C1378" s="106">
        <v>2749</v>
      </c>
      <c r="D1378" s="106" t="s">
        <v>1537</v>
      </c>
      <c r="E1378" s="184">
        <v>0.40820000000000001</v>
      </c>
      <c r="F1378" s="4" t="str">
        <f t="shared" si="21"/>
        <v>No</v>
      </c>
      <c r="G1378" s="63"/>
      <c r="H1378" s="63"/>
      <c r="I1378" s="63"/>
    </row>
    <row r="1379" spans="1:9">
      <c r="A1379" s="112" t="s">
        <v>2468</v>
      </c>
      <c r="B1379" s="112" t="s">
        <v>3000</v>
      </c>
      <c r="C1379" s="106">
        <v>2750</v>
      </c>
      <c r="D1379" s="106" t="s">
        <v>1538</v>
      </c>
      <c r="E1379" s="184">
        <v>0.44700000000000001</v>
      </c>
      <c r="F1379" s="4" t="str">
        <f t="shared" ref="F1379:F1421" si="22">IF(E1379&gt;=0.5,"Yes","No")</f>
        <v>No</v>
      </c>
      <c r="G1379" s="63"/>
      <c r="H1379" s="63"/>
      <c r="I1379" s="63"/>
    </row>
    <row r="1380" spans="1:9">
      <c r="A1380" s="112" t="s">
        <v>2468</v>
      </c>
      <c r="B1380" s="112" t="s">
        <v>3000</v>
      </c>
      <c r="C1380" s="106">
        <v>4558</v>
      </c>
      <c r="D1380" s="106" t="s">
        <v>1540</v>
      </c>
      <c r="E1380" s="184">
        <v>0.49370000000000003</v>
      </c>
      <c r="F1380" s="4" t="str">
        <f t="shared" si="22"/>
        <v>No</v>
      </c>
      <c r="G1380" s="63"/>
      <c r="H1380" s="63"/>
      <c r="I1380" s="63"/>
    </row>
    <row r="1381" spans="1:9">
      <c r="A1381" s="112" t="s">
        <v>2468</v>
      </c>
      <c r="B1381" s="112" t="s">
        <v>3000</v>
      </c>
      <c r="C1381" s="106">
        <v>5555</v>
      </c>
      <c r="D1381" s="106" t="s">
        <v>3174</v>
      </c>
      <c r="E1381" s="114">
        <v>0.26579999999999998</v>
      </c>
      <c r="F1381" s="4" t="str">
        <f t="shared" si="22"/>
        <v>No</v>
      </c>
      <c r="G1381" s="63"/>
      <c r="H1381" s="63"/>
      <c r="I1381" s="63"/>
    </row>
    <row r="1382" spans="1:9">
      <c r="A1382" s="112" t="s">
        <v>2468</v>
      </c>
      <c r="B1382" s="112" t="s">
        <v>3000</v>
      </c>
      <c r="C1382" s="106">
        <v>3808</v>
      </c>
      <c r="D1382" s="106" t="s">
        <v>1539</v>
      </c>
      <c r="E1382" s="184">
        <v>7.8700000000000006E-2</v>
      </c>
      <c r="F1382" s="4" t="str">
        <f t="shared" si="22"/>
        <v>No</v>
      </c>
      <c r="G1382" s="63"/>
      <c r="H1382" s="63"/>
      <c r="I1382" s="63"/>
    </row>
    <row r="1383" spans="1:9">
      <c r="A1383" s="112" t="s">
        <v>2498</v>
      </c>
      <c r="B1383" s="112" t="s">
        <v>3001</v>
      </c>
      <c r="C1383" s="106">
        <v>3723</v>
      </c>
      <c r="D1383" s="106" t="s">
        <v>1831</v>
      </c>
      <c r="E1383" s="184">
        <v>0.1211</v>
      </c>
      <c r="F1383" s="4" t="str">
        <f t="shared" si="22"/>
        <v>No</v>
      </c>
      <c r="G1383" s="63"/>
      <c r="H1383" s="63"/>
      <c r="I1383" s="63"/>
    </row>
    <row r="1384" spans="1:9">
      <c r="A1384" s="112" t="s">
        <v>2320</v>
      </c>
      <c r="B1384" s="112" t="s">
        <v>3002</v>
      </c>
      <c r="C1384" s="106">
        <v>2136</v>
      </c>
      <c r="D1384" s="106" t="s">
        <v>3252</v>
      </c>
      <c r="E1384" s="184">
        <v>0.58740000000000003</v>
      </c>
      <c r="F1384" s="4" t="str">
        <f t="shared" si="22"/>
        <v>Yes</v>
      </c>
      <c r="G1384" s="63"/>
      <c r="H1384" s="63"/>
      <c r="I1384" s="63"/>
    </row>
    <row r="1385" spans="1:9">
      <c r="A1385" s="112" t="s">
        <v>2312</v>
      </c>
      <c r="B1385" s="112" t="s">
        <v>3003</v>
      </c>
      <c r="C1385" s="106">
        <v>2666</v>
      </c>
      <c r="D1385" s="106" t="s">
        <v>340</v>
      </c>
      <c r="E1385" s="184">
        <v>0.75929999999999997</v>
      </c>
      <c r="F1385" s="4" t="str">
        <f t="shared" si="22"/>
        <v>Yes</v>
      </c>
      <c r="G1385" s="63"/>
      <c r="H1385" s="63"/>
      <c r="I1385" s="63"/>
    </row>
    <row r="1386" spans="1:9">
      <c r="A1386" s="112" t="s">
        <v>2439</v>
      </c>
      <c r="B1386" s="112" t="s">
        <v>3004</v>
      </c>
      <c r="C1386" s="106">
        <v>2422</v>
      </c>
      <c r="D1386" s="106" t="s">
        <v>1265</v>
      </c>
      <c r="E1386" s="184">
        <v>0.75980000000000003</v>
      </c>
      <c r="F1386" s="4" t="str">
        <f t="shared" si="22"/>
        <v>Yes</v>
      </c>
      <c r="G1386" s="63"/>
      <c r="H1386" s="63"/>
      <c r="I1386" s="63"/>
    </row>
    <row r="1387" spans="1:9">
      <c r="A1387" s="112" t="s">
        <v>2439</v>
      </c>
      <c r="B1387" s="112" t="s">
        <v>3004</v>
      </c>
      <c r="C1387" s="106">
        <v>2706</v>
      </c>
      <c r="D1387" s="106" t="s">
        <v>1266</v>
      </c>
      <c r="E1387" s="184">
        <v>0.67330000000000001</v>
      </c>
      <c r="F1387" s="4" t="str">
        <f t="shared" si="22"/>
        <v>Yes</v>
      </c>
      <c r="G1387" s="63"/>
      <c r="H1387" s="63"/>
      <c r="I1387" s="63"/>
    </row>
    <row r="1388" spans="1:9">
      <c r="A1388" s="112" t="s">
        <v>2456</v>
      </c>
      <c r="B1388" s="112" t="s">
        <v>3005</v>
      </c>
      <c r="C1388" s="106">
        <v>5656</v>
      </c>
      <c r="D1388" s="106" t="s">
        <v>3253</v>
      </c>
      <c r="E1388" s="114">
        <v>0.2707</v>
      </c>
      <c r="F1388" s="4" t="str">
        <f t="shared" si="22"/>
        <v>No</v>
      </c>
      <c r="G1388" s="63"/>
      <c r="H1388" s="63"/>
      <c r="I1388" s="63"/>
    </row>
    <row r="1389" spans="1:9">
      <c r="A1389" s="112" t="s">
        <v>2456</v>
      </c>
      <c r="B1389" s="112" t="s">
        <v>3005</v>
      </c>
      <c r="C1389" s="106">
        <v>2942</v>
      </c>
      <c r="D1389" s="106" t="s">
        <v>1422</v>
      </c>
      <c r="E1389" s="184">
        <v>0.30009999999999998</v>
      </c>
      <c r="F1389" s="4" t="str">
        <f t="shared" si="22"/>
        <v>No</v>
      </c>
      <c r="G1389" s="63"/>
      <c r="H1389" s="63"/>
      <c r="I1389" s="63"/>
    </row>
    <row r="1390" spans="1:9">
      <c r="A1390" s="112" t="s">
        <v>2456</v>
      </c>
      <c r="B1390" s="112" t="s">
        <v>3005</v>
      </c>
      <c r="C1390" s="106">
        <v>4262</v>
      </c>
      <c r="D1390" s="106" t="s">
        <v>1423</v>
      </c>
      <c r="E1390" s="184">
        <v>0.31540000000000001</v>
      </c>
      <c r="F1390" s="4" t="str">
        <f t="shared" si="22"/>
        <v>No</v>
      </c>
      <c r="G1390" s="63"/>
      <c r="H1390" s="63"/>
      <c r="I1390" s="63"/>
    </row>
    <row r="1391" spans="1:9">
      <c r="A1391" s="112" t="s">
        <v>2456</v>
      </c>
      <c r="B1391" s="112" t="s">
        <v>3005</v>
      </c>
      <c r="C1391" s="106">
        <v>2360</v>
      </c>
      <c r="D1391" s="106" t="s">
        <v>1421</v>
      </c>
      <c r="E1391" s="184">
        <v>0.30499999999999999</v>
      </c>
      <c r="F1391" s="4" t="str">
        <f t="shared" si="22"/>
        <v>No</v>
      </c>
      <c r="G1391" s="63"/>
      <c r="H1391" s="63"/>
      <c r="I1391" s="63"/>
    </row>
    <row r="1392" spans="1:9">
      <c r="A1392" s="112" t="s">
        <v>2456</v>
      </c>
      <c r="B1392" s="112" t="s">
        <v>3005</v>
      </c>
      <c r="C1392" s="106">
        <v>5657</v>
      </c>
      <c r="D1392" s="106" t="s">
        <v>3254</v>
      </c>
      <c r="E1392" s="114">
        <v>0.2432</v>
      </c>
      <c r="F1392" s="4" t="str">
        <f t="shared" si="22"/>
        <v>No</v>
      </c>
      <c r="G1392" s="63"/>
      <c r="H1392" s="63"/>
      <c r="I1392" s="63"/>
    </row>
    <row r="1393" spans="1:9">
      <c r="A1393" s="112" t="s">
        <v>2456</v>
      </c>
      <c r="B1393" s="112" t="s">
        <v>3005</v>
      </c>
      <c r="C1393" s="106">
        <v>5011</v>
      </c>
      <c r="D1393" s="106" t="s">
        <v>3191</v>
      </c>
      <c r="E1393" s="114">
        <v>1</v>
      </c>
      <c r="F1393" s="4" t="str">
        <f t="shared" si="22"/>
        <v>Yes</v>
      </c>
      <c r="G1393" s="63"/>
      <c r="H1393" s="63"/>
      <c r="I1393" s="63"/>
    </row>
    <row r="1394" spans="1:9">
      <c r="A1394" s="112" t="s">
        <v>2456</v>
      </c>
      <c r="B1394" s="112" t="s">
        <v>3005</v>
      </c>
      <c r="C1394" s="106">
        <v>4547</v>
      </c>
      <c r="D1394" s="106" t="s">
        <v>1424</v>
      </c>
      <c r="E1394" s="184">
        <v>0.33450000000000002</v>
      </c>
      <c r="F1394" s="4" t="str">
        <f t="shared" si="22"/>
        <v>No</v>
      </c>
      <c r="G1394" s="63"/>
      <c r="H1394" s="63"/>
      <c r="I1394" s="63"/>
    </row>
    <row r="1395" spans="1:9">
      <c r="A1395" s="112" t="s">
        <v>2270</v>
      </c>
      <c r="B1395" s="112" t="s">
        <v>3006</v>
      </c>
      <c r="C1395" s="106">
        <v>5367</v>
      </c>
      <c r="D1395" s="106" t="s">
        <v>11</v>
      </c>
      <c r="E1395" s="184">
        <v>0.85029999999999994</v>
      </c>
      <c r="F1395" s="4" t="str">
        <f t="shared" si="22"/>
        <v>Yes</v>
      </c>
      <c r="G1395" s="63"/>
      <c r="H1395" s="63"/>
      <c r="I1395" s="63"/>
    </row>
    <row r="1396" spans="1:9">
      <c r="A1396" s="112" t="s">
        <v>2270</v>
      </c>
      <c r="B1396" s="112" t="s">
        <v>3006</v>
      </c>
      <c r="C1396" s="106">
        <v>2961</v>
      </c>
      <c r="D1396" s="106" t="s">
        <v>6</v>
      </c>
      <c r="E1396" s="184">
        <v>0.82120000000000004</v>
      </c>
      <c r="F1396" s="4" t="str">
        <f t="shared" si="22"/>
        <v>Yes</v>
      </c>
      <c r="G1396" s="63"/>
      <c r="H1396" s="63"/>
      <c r="I1396" s="63"/>
    </row>
    <row r="1397" spans="1:9">
      <c r="A1397" s="112" t="s">
        <v>2270</v>
      </c>
      <c r="B1397" s="112" t="s">
        <v>3006</v>
      </c>
      <c r="C1397" s="106">
        <v>2902</v>
      </c>
      <c r="D1397" s="106" t="s">
        <v>5</v>
      </c>
      <c r="E1397" s="184">
        <v>0.80940000000000001</v>
      </c>
      <c r="F1397" s="4" t="str">
        <f t="shared" si="22"/>
        <v>Yes</v>
      </c>
      <c r="G1397" s="63"/>
      <c r="H1397" s="63"/>
      <c r="I1397" s="63"/>
    </row>
    <row r="1398" spans="1:9">
      <c r="A1398" s="112" t="s">
        <v>2270</v>
      </c>
      <c r="B1398" s="112" t="s">
        <v>3006</v>
      </c>
      <c r="C1398" s="106">
        <v>3471</v>
      </c>
      <c r="D1398" s="106" t="s">
        <v>8</v>
      </c>
      <c r="E1398" s="184">
        <v>0.82320000000000004</v>
      </c>
      <c r="F1398" s="4" t="str">
        <f t="shared" si="22"/>
        <v>Yes</v>
      </c>
      <c r="G1398" s="63"/>
      <c r="H1398" s="63"/>
      <c r="I1398" s="63"/>
    </row>
    <row r="1399" spans="1:9">
      <c r="A1399" s="112" t="s">
        <v>2270</v>
      </c>
      <c r="B1399" s="112" t="s">
        <v>3006</v>
      </c>
      <c r="C1399" s="106">
        <v>3015</v>
      </c>
      <c r="D1399" s="106" t="s">
        <v>7</v>
      </c>
      <c r="E1399" s="184">
        <v>0.72760000000000002</v>
      </c>
      <c r="F1399" s="4" t="str">
        <f t="shared" si="22"/>
        <v>Yes</v>
      </c>
      <c r="G1399" s="63"/>
      <c r="H1399" s="63"/>
      <c r="I1399" s="63"/>
    </row>
    <row r="1400" spans="1:9">
      <c r="A1400" s="112" t="s">
        <v>2270</v>
      </c>
      <c r="B1400" s="112" t="s">
        <v>3006</v>
      </c>
      <c r="C1400" s="106">
        <v>3730</v>
      </c>
      <c r="D1400" s="106" t="s">
        <v>9</v>
      </c>
      <c r="E1400" s="184">
        <v>0.78359999999999996</v>
      </c>
      <c r="F1400" s="4" t="str">
        <f t="shared" si="22"/>
        <v>Yes</v>
      </c>
      <c r="G1400" s="63"/>
      <c r="H1400" s="63"/>
      <c r="I1400" s="63"/>
    </row>
    <row r="1401" spans="1:9">
      <c r="A1401" s="112" t="s">
        <v>2270</v>
      </c>
      <c r="B1401" s="112" t="s">
        <v>3006</v>
      </c>
      <c r="C1401" s="106">
        <v>5285</v>
      </c>
      <c r="D1401" s="106" t="s">
        <v>10</v>
      </c>
      <c r="E1401" s="184">
        <v>0.79430000000000001</v>
      </c>
      <c r="F1401" s="4" t="str">
        <f t="shared" si="22"/>
        <v>Yes</v>
      </c>
      <c r="G1401" s="63"/>
      <c r="H1401" s="63"/>
      <c r="I1401" s="63"/>
    </row>
    <row r="1402" spans="1:9">
      <c r="A1402" s="63" t="s">
        <v>2270</v>
      </c>
      <c r="B1402" s="63" t="s">
        <v>3006</v>
      </c>
      <c r="C1402" s="106">
        <v>5634</v>
      </c>
      <c r="D1402" s="63" t="s">
        <v>3342</v>
      </c>
      <c r="E1402" s="114">
        <v>0</v>
      </c>
      <c r="F1402" s="4" t="str">
        <f t="shared" si="22"/>
        <v>No</v>
      </c>
      <c r="G1402" s="141" t="s">
        <v>3345</v>
      </c>
      <c r="H1402" s="63"/>
      <c r="I1402" s="63"/>
    </row>
    <row r="1403" spans="1:9">
      <c r="A1403" s="112" t="s">
        <v>2314</v>
      </c>
      <c r="B1403" s="112" t="s">
        <v>3007</v>
      </c>
      <c r="C1403" s="106">
        <v>2502</v>
      </c>
      <c r="D1403" s="106" t="s">
        <v>347</v>
      </c>
      <c r="E1403" s="184">
        <v>0.83160000000000001</v>
      </c>
      <c r="F1403" s="4" t="str">
        <f t="shared" si="22"/>
        <v>Yes</v>
      </c>
      <c r="G1403" s="63"/>
      <c r="H1403" s="63"/>
      <c r="I1403" s="63"/>
    </row>
    <row r="1404" spans="1:9">
      <c r="A1404" s="112" t="s">
        <v>2556</v>
      </c>
      <c r="B1404" s="112" t="s">
        <v>3008</v>
      </c>
      <c r="C1404" s="106">
        <v>1961</v>
      </c>
      <c r="D1404" s="106" t="s">
        <v>2154</v>
      </c>
      <c r="E1404" s="184">
        <v>0.30759999999999998</v>
      </c>
      <c r="F1404" s="4" t="str">
        <f t="shared" si="22"/>
        <v>No</v>
      </c>
      <c r="G1404" s="63"/>
      <c r="H1404" s="63"/>
      <c r="I1404" s="63"/>
    </row>
    <row r="1405" spans="1:9">
      <c r="A1405" s="112" t="s">
        <v>2556</v>
      </c>
      <c r="B1405" s="112" t="s">
        <v>3008</v>
      </c>
      <c r="C1405" s="106">
        <v>2622</v>
      </c>
      <c r="D1405" s="106" t="s">
        <v>2155</v>
      </c>
      <c r="E1405" s="184">
        <v>0.32700000000000001</v>
      </c>
      <c r="F1405" s="4" t="str">
        <f t="shared" si="22"/>
        <v>No</v>
      </c>
      <c r="G1405" s="63"/>
      <c r="H1405" s="63"/>
      <c r="I1405" s="63"/>
    </row>
    <row r="1406" spans="1:9">
      <c r="A1406" s="112" t="s">
        <v>2556</v>
      </c>
      <c r="B1406" s="112" t="s">
        <v>3008</v>
      </c>
      <c r="C1406" s="106">
        <v>2634</v>
      </c>
      <c r="D1406" s="106" t="s">
        <v>2156</v>
      </c>
      <c r="E1406" s="184">
        <v>0.25719999999999998</v>
      </c>
      <c r="F1406" s="4" t="str">
        <f t="shared" si="22"/>
        <v>No</v>
      </c>
      <c r="G1406" s="63"/>
      <c r="H1406" s="63"/>
      <c r="I1406" s="63"/>
    </row>
    <row r="1407" spans="1:9">
      <c r="A1407" s="112" t="s">
        <v>2323</v>
      </c>
      <c r="B1407" s="112" t="s">
        <v>3009</v>
      </c>
      <c r="C1407" s="106">
        <v>5391</v>
      </c>
      <c r="D1407" s="106" t="s">
        <v>392</v>
      </c>
      <c r="E1407" s="184">
        <v>0.47760000000000002</v>
      </c>
      <c r="F1407" s="4" t="str">
        <f t="shared" si="22"/>
        <v>No</v>
      </c>
      <c r="G1407" s="63"/>
      <c r="H1407" s="63"/>
      <c r="I1407" s="63"/>
    </row>
    <row r="1408" spans="1:9">
      <c r="A1408" s="112" t="s">
        <v>2323</v>
      </c>
      <c r="B1408" s="112" t="s">
        <v>3009</v>
      </c>
      <c r="C1408" s="106">
        <v>5392</v>
      </c>
      <c r="D1408" s="106" t="s">
        <v>393</v>
      </c>
      <c r="E1408" s="184">
        <v>0.92679999999999996</v>
      </c>
      <c r="F1408" s="4" t="str">
        <f t="shared" si="22"/>
        <v>Yes</v>
      </c>
      <c r="G1408" s="63"/>
      <c r="H1408" s="63"/>
      <c r="I1408" s="63"/>
    </row>
    <row r="1409" spans="1:9">
      <c r="A1409" s="112" t="s">
        <v>2323</v>
      </c>
      <c r="B1409" s="112" t="s">
        <v>3009</v>
      </c>
      <c r="C1409" s="106">
        <v>5164</v>
      </c>
      <c r="D1409" s="106" t="s">
        <v>390</v>
      </c>
      <c r="E1409" s="184">
        <v>0.63539999999999996</v>
      </c>
      <c r="F1409" s="4" t="str">
        <f t="shared" si="22"/>
        <v>Yes</v>
      </c>
      <c r="G1409" s="63"/>
      <c r="H1409" s="63"/>
      <c r="I1409" s="63"/>
    </row>
    <row r="1410" spans="1:9">
      <c r="A1410" s="112" t="s">
        <v>2323</v>
      </c>
      <c r="B1410" s="112" t="s">
        <v>3009</v>
      </c>
      <c r="C1410" s="106">
        <v>5623</v>
      </c>
      <c r="D1410" s="106" t="s">
        <v>3255</v>
      </c>
      <c r="E1410" s="114">
        <v>0.48449999999999999</v>
      </c>
      <c r="F1410" s="4" t="str">
        <f t="shared" si="22"/>
        <v>No</v>
      </c>
      <c r="G1410" s="63"/>
      <c r="H1410" s="63"/>
      <c r="I1410" s="63"/>
    </row>
    <row r="1411" spans="1:9">
      <c r="A1411" s="112" t="s">
        <v>2323</v>
      </c>
      <c r="B1411" s="112" t="s">
        <v>3009</v>
      </c>
      <c r="C1411" s="106">
        <v>3425</v>
      </c>
      <c r="D1411" s="106" t="s">
        <v>380</v>
      </c>
      <c r="E1411" s="184">
        <v>0.45689999999999997</v>
      </c>
      <c r="F1411" s="4" t="str">
        <f t="shared" si="22"/>
        <v>No</v>
      </c>
      <c r="G1411" s="63"/>
      <c r="H1411" s="63"/>
      <c r="I1411" s="63"/>
    </row>
    <row r="1412" spans="1:9">
      <c r="A1412" s="112" t="s">
        <v>2323</v>
      </c>
      <c r="B1412" s="112" t="s">
        <v>3009</v>
      </c>
      <c r="C1412" s="106">
        <v>4564</v>
      </c>
      <c r="D1412" s="106" t="s">
        <v>387</v>
      </c>
      <c r="E1412" s="184">
        <v>0.94630000000000003</v>
      </c>
      <c r="F1412" s="4" t="str">
        <f t="shared" si="22"/>
        <v>Yes</v>
      </c>
      <c r="G1412" s="63"/>
      <c r="H1412" s="63"/>
      <c r="I1412" s="63"/>
    </row>
    <row r="1413" spans="1:9">
      <c r="A1413" s="112" t="s">
        <v>2323</v>
      </c>
      <c r="B1413" s="112" t="s">
        <v>3009</v>
      </c>
      <c r="C1413" s="106">
        <v>2967</v>
      </c>
      <c r="D1413" s="106" t="s">
        <v>378</v>
      </c>
      <c r="E1413" s="184">
        <v>0.91439999999999999</v>
      </c>
      <c r="F1413" s="4" t="str">
        <f t="shared" si="22"/>
        <v>Yes</v>
      </c>
      <c r="G1413" s="63"/>
      <c r="H1413" s="63"/>
      <c r="I1413" s="63"/>
    </row>
    <row r="1414" spans="1:9">
      <c r="A1414" s="112" t="s">
        <v>2323</v>
      </c>
      <c r="B1414" s="112" t="s">
        <v>3009</v>
      </c>
      <c r="C1414" s="106">
        <v>5393</v>
      </c>
      <c r="D1414" s="106" t="s">
        <v>394</v>
      </c>
      <c r="E1414" s="184">
        <v>0.49519999999999997</v>
      </c>
      <c r="F1414" s="4" t="str">
        <f t="shared" si="22"/>
        <v>No</v>
      </c>
      <c r="G1414" s="63"/>
      <c r="H1414" s="63"/>
      <c r="I1414" s="63"/>
    </row>
    <row r="1415" spans="1:9">
      <c r="A1415" s="112" t="s">
        <v>2323</v>
      </c>
      <c r="B1415" s="112" t="s">
        <v>3009</v>
      </c>
      <c r="C1415" s="106">
        <v>4155</v>
      </c>
      <c r="D1415" s="106" t="s">
        <v>384</v>
      </c>
      <c r="E1415" s="184">
        <v>0.52400000000000002</v>
      </c>
      <c r="F1415" s="4" t="str">
        <f t="shared" si="22"/>
        <v>Yes</v>
      </c>
      <c r="G1415" s="63"/>
      <c r="H1415" s="63"/>
      <c r="I1415" s="63"/>
    </row>
    <row r="1416" spans="1:9">
      <c r="A1416" s="112" t="s">
        <v>2323</v>
      </c>
      <c r="B1416" s="112" t="s">
        <v>3009</v>
      </c>
      <c r="C1416" s="106">
        <v>2790</v>
      </c>
      <c r="D1416" s="106" t="s">
        <v>376</v>
      </c>
      <c r="E1416" s="184">
        <v>0.95660000000000001</v>
      </c>
      <c r="F1416" s="4" t="str">
        <f t="shared" si="22"/>
        <v>Yes</v>
      </c>
      <c r="G1416" s="63"/>
      <c r="H1416" s="63"/>
      <c r="I1416" s="63"/>
    </row>
    <row r="1417" spans="1:9">
      <c r="A1417" s="112" t="s">
        <v>2323</v>
      </c>
      <c r="B1417" s="112" t="s">
        <v>3009</v>
      </c>
      <c r="C1417" s="106">
        <v>5394</v>
      </c>
      <c r="D1417" s="106" t="s">
        <v>395</v>
      </c>
      <c r="E1417" s="184">
        <v>0.94089999999999996</v>
      </c>
      <c r="F1417" s="4" t="str">
        <f t="shared" si="22"/>
        <v>Yes</v>
      </c>
      <c r="G1417" s="63"/>
      <c r="H1417" s="63"/>
      <c r="I1417" s="63"/>
    </row>
    <row r="1418" spans="1:9">
      <c r="A1418" s="112" t="s">
        <v>2323</v>
      </c>
      <c r="B1418" s="112" t="s">
        <v>3009</v>
      </c>
      <c r="C1418" s="106">
        <v>3085</v>
      </c>
      <c r="D1418" s="106" t="s">
        <v>379</v>
      </c>
      <c r="E1418" s="184">
        <v>0.68869999999999998</v>
      </c>
      <c r="F1418" s="4" t="str">
        <f t="shared" si="22"/>
        <v>Yes</v>
      </c>
      <c r="G1418" s="63"/>
      <c r="H1418" s="63"/>
      <c r="I1418" s="63"/>
    </row>
    <row r="1419" spans="1:9">
      <c r="A1419" s="112" t="s">
        <v>2323</v>
      </c>
      <c r="B1419" s="112" t="s">
        <v>3009</v>
      </c>
      <c r="C1419" s="106">
        <v>4595</v>
      </c>
      <c r="D1419" s="106" t="s">
        <v>388</v>
      </c>
      <c r="E1419" s="184">
        <v>0.50119999999999998</v>
      </c>
      <c r="F1419" s="4" t="str">
        <f t="shared" si="22"/>
        <v>Yes</v>
      </c>
      <c r="G1419" s="63"/>
      <c r="H1419" s="63"/>
      <c r="I1419" s="63"/>
    </row>
    <row r="1420" spans="1:9">
      <c r="A1420" s="112" t="s">
        <v>2323</v>
      </c>
      <c r="B1420" s="112" t="s">
        <v>3009</v>
      </c>
      <c r="C1420" s="106">
        <v>2267</v>
      </c>
      <c r="D1420" s="106" t="s">
        <v>181</v>
      </c>
      <c r="E1420" s="184">
        <v>0.55389999999999995</v>
      </c>
      <c r="F1420" s="4" t="str">
        <f t="shared" si="22"/>
        <v>Yes</v>
      </c>
      <c r="G1420" s="63"/>
      <c r="H1420" s="63"/>
      <c r="I1420" s="63"/>
    </row>
    <row r="1421" spans="1:9">
      <c r="A1421" s="112" t="s">
        <v>2323</v>
      </c>
      <c r="B1421" s="112" t="s">
        <v>3009</v>
      </c>
      <c r="C1421" s="106">
        <v>3912</v>
      </c>
      <c r="D1421" s="106" t="s">
        <v>382</v>
      </c>
      <c r="E1421" s="184">
        <v>0.76390000000000002</v>
      </c>
      <c r="F1421" s="4" t="str">
        <f t="shared" si="22"/>
        <v>Yes</v>
      </c>
      <c r="G1421" s="63"/>
      <c r="H1421" s="63"/>
      <c r="I1421" s="63"/>
    </row>
    <row r="1422" spans="1:9">
      <c r="A1422" s="112" t="s">
        <v>2323</v>
      </c>
      <c r="B1422" s="112" t="s">
        <v>3009</v>
      </c>
      <c r="C1422" s="106">
        <v>1970</v>
      </c>
      <c r="D1422" s="106" t="s">
        <v>2755</v>
      </c>
      <c r="E1422" s="187">
        <v>0.16669999999999999</v>
      </c>
      <c r="F1422" s="188" t="s">
        <v>2777</v>
      </c>
      <c r="G1422" s="189" t="s">
        <v>3379</v>
      </c>
      <c r="H1422" s="63"/>
      <c r="I1422" s="63"/>
    </row>
    <row r="1423" spans="1:9">
      <c r="A1423" s="112" t="s">
        <v>2323</v>
      </c>
      <c r="B1423" s="112" t="s">
        <v>3009</v>
      </c>
      <c r="C1423" s="106">
        <v>2917</v>
      </c>
      <c r="D1423" s="106" t="s">
        <v>377</v>
      </c>
      <c r="E1423" s="184">
        <v>0.77149999999999996</v>
      </c>
      <c r="F1423" s="4" t="str">
        <f t="shared" ref="F1423:F1487" si="23">IF(E1423&gt;=0.5,"Yes","No")</f>
        <v>Yes</v>
      </c>
      <c r="G1423" s="63"/>
      <c r="H1423" s="63"/>
      <c r="I1423" s="63"/>
    </row>
    <row r="1424" spans="1:9">
      <c r="A1424" s="112" t="s">
        <v>2323</v>
      </c>
      <c r="B1424" s="112" t="s">
        <v>3009</v>
      </c>
      <c r="C1424" s="106">
        <v>5624</v>
      </c>
      <c r="D1424" s="106" t="s">
        <v>3256</v>
      </c>
      <c r="E1424" s="114">
        <v>0.55659999999999998</v>
      </c>
      <c r="F1424" s="4" t="str">
        <f t="shared" si="23"/>
        <v>Yes</v>
      </c>
      <c r="G1424" s="63"/>
      <c r="H1424" s="63"/>
      <c r="I1424" s="63"/>
    </row>
    <row r="1425" spans="1:9">
      <c r="A1425" s="112" t="s">
        <v>2323</v>
      </c>
      <c r="B1425" s="112" t="s">
        <v>3009</v>
      </c>
      <c r="C1425" s="106">
        <v>3515</v>
      </c>
      <c r="D1425" s="106" t="s">
        <v>381</v>
      </c>
      <c r="E1425" s="184">
        <v>0.91879999999999995</v>
      </c>
      <c r="F1425" s="4" t="str">
        <f t="shared" si="23"/>
        <v>Yes</v>
      </c>
      <c r="G1425" s="63"/>
      <c r="H1425" s="63"/>
      <c r="I1425" s="63"/>
    </row>
    <row r="1426" spans="1:9">
      <c r="A1426" s="112" t="s">
        <v>2323</v>
      </c>
      <c r="B1426" s="112" t="s">
        <v>3009</v>
      </c>
      <c r="C1426" s="106">
        <v>5345</v>
      </c>
      <c r="D1426" s="106" t="s">
        <v>391</v>
      </c>
      <c r="E1426" s="184">
        <v>0.48110000000000003</v>
      </c>
      <c r="F1426" s="4" t="str">
        <f t="shared" si="23"/>
        <v>No</v>
      </c>
      <c r="G1426" s="63"/>
      <c r="H1426" s="63"/>
      <c r="I1426" s="63"/>
    </row>
    <row r="1427" spans="1:9">
      <c r="A1427" s="112" t="s">
        <v>2323</v>
      </c>
      <c r="B1427" s="112" t="s">
        <v>3009</v>
      </c>
      <c r="C1427" s="106">
        <v>4555</v>
      </c>
      <c r="D1427" s="106" t="s">
        <v>386</v>
      </c>
      <c r="E1427" s="184">
        <v>0.93759999999999999</v>
      </c>
      <c r="F1427" s="4" t="str">
        <f t="shared" si="23"/>
        <v>Yes</v>
      </c>
      <c r="G1427" s="63"/>
      <c r="H1427" s="63"/>
      <c r="I1427" s="63"/>
    </row>
    <row r="1428" spans="1:9">
      <c r="A1428" s="112" t="s">
        <v>2323</v>
      </c>
      <c r="B1428" s="112" t="s">
        <v>3009</v>
      </c>
      <c r="C1428" s="106">
        <v>4041</v>
      </c>
      <c r="D1428" s="106" t="s">
        <v>383</v>
      </c>
      <c r="E1428" s="184">
        <v>0.36520000000000002</v>
      </c>
      <c r="F1428" s="4" t="str">
        <f t="shared" si="23"/>
        <v>No</v>
      </c>
      <c r="G1428" s="63"/>
      <c r="H1428" s="63"/>
      <c r="I1428" s="63"/>
    </row>
    <row r="1429" spans="1:9">
      <c r="A1429" s="112" t="s">
        <v>2323</v>
      </c>
      <c r="B1429" s="112" t="s">
        <v>3009</v>
      </c>
      <c r="C1429" s="106">
        <v>3324</v>
      </c>
      <c r="D1429" s="106" t="s">
        <v>141</v>
      </c>
      <c r="E1429" s="184">
        <v>0.93149999999999999</v>
      </c>
      <c r="F1429" s="4" t="str">
        <f t="shared" si="23"/>
        <v>Yes</v>
      </c>
      <c r="G1429" s="63"/>
      <c r="H1429" s="63"/>
      <c r="I1429" s="63"/>
    </row>
    <row r="1430" spans="1:9">
      <c r="A1430" s="112" t="s">
        <v>2323</v>
      </c>
      <c r="B1430" s="112" t="s">
        <v>3009</v>
      </c>
      <c r="C1430" s="106">
        <v>5556</v>
      </c>
      <c r="D1430" s="106" t="s">
        <v>3161</v>
      </c>
      <c r="E1430" s="114">
        <v>0.67479999999999996</v>
      </c>
      <c r="F1430" s="4" t="str">
        <f t="shared" si="23"/>
        <v>Yes</v>
      </c>
      <c r="G1430" s="63"/>
      <c r="H1430" s="63"/>
      <c r="I1430" s="63"/>
    </row>
    <row r="1431" spans="1:9">
      <c r="A1431" s="112" t="s">
        <v>2323</v>
      </c>
      <c r="B1431" s="112" t="s">
        <v>3009</v>
      </c>
      <c r="C1431" s="106">
        <v>5020</v>
      </c>
      <c r="D1431" s="106" t="s">
        <v>389</v>
      </c>
      <c r="E1431" s="184">
        <v>0.93620000000000003</v>
      </c>
      <c r="F1431" s="4" t="str">
        <f t="shared" si="23"/>
        <v>Yes</v>
      </c>
      <c r="G1431" s="63"/>
      <c r="H1431" s="63"/>
      <c r="I1431" s="63"/>
    </row>
    <row r="1432" spans="1:9">
      <c r="A1432" s="112" t="s">
        <v>2323</v>
      </c>
      <c r="B1432" s="112" t="s">
        <v>3009</v>
      </c>
      <c r="C1432" s="106">
        <v>4526</v>
      </c>
      <c r="D1432" s="106" t="s">
        <v>385</v>
      </c>
      <c r="E1432" s="184">
        <v>0.9073</v>
      </c>
      <c r="F1432" s="4" t="str">
        <f t="shared" si="23"/>
        <v>Yes</v>
      </c>
      <c r="G1432" s="63"/>
      <c r="H1432" s="63"/>
      <c r="I1432" s="63"/>
    </row>
    <row r="1433" spans="1:9" s="63" customFormat="1">
      <c r="A1433" s="112" t="s">
        <v>2436</v>
      </c>
      <c r="B1433" s="112" t="s">
        <v>3010</v>
      </c>
      <c r="C1433" s="106">
        <v>5639</v>
      </c>
      <c r="D1433" s="106" t="s">
        <v>3384</v>
      </c>
      <c r="E1433" s="184">
        <v>0</v>
      </c>
      <c r="F1433" s="4" t="str">
        <f t="shared" ref="F1433" si="24">IF(E1433&gt;=0.5,"Yes","No")</f>
        <v>No</v>
      </c>
    </row>
    <row r="1434" spans="1:9">
      <c r="A1434" s="112" t="s">
        <v>2436</v>
      </c>
      <c r="B1434" s="112" t="s">
        <v>3010</v>
      </c>
      <c r="C1434" s="106">
        <v>2396</v>
      </c>
      <c r="D1434" s="106" t="s">
        <v>1254</v>
      </c>
      <c r="E1434" s="184">
        <v>0.65100000000000002</v>
      </c>
      <c r="F1434" s="4" t="str">
        <f t="shared" si="23"/>
        <v>Yes</v>
      </c>
      <c r="G1434" s="63"/>
      <c r="H1434" s="63"/>
      <c r="I1434" s="63"/>
    </row>
    <row r="1435" spans="1:9">
      <c r="A1435" s="112" t="s">
        <v>2436</v>
      </c>
      <c r="B1435" s="112" t="s">
        <v>3010</v>
      </c>
      <c r="C1435" s="106">
        <v>2397</v>
      </c>
      <c r="D1435" s="106" t="s">
        <v>1255</v>
      </c>
      <c r="E1435" s="184">
        <v>0.75170000000000003</v>
      </c>
      <c r="F1435" s="4" t="str">
        <f t="shared" si="23"/>
        <v>Yes</v>
      </c>
      <c r="G1435" s="63"/>
      <c r="H1435" s="63"/>
      <c r="I1435" s="63"/>
    </row>
    <row r="1436" spans="1:9">
      <c r="A1436" s="112" t="s">
        <v>2276</v>
      </c>
      <c r="B1436" s="112" t="s">
        <v>3011</v>
      </c>
      <c r="C1436" s="106">
        <v>2133</v>
      </c>
      <c r="D1436" s="106" t="s">
        <v>61</v>
      </c>
      <c r="E1436" s="184">
        <v>0.90749999999999997</v>
      </c>
      <c r="F1436" s="4" t="str">
        <f t="shared" si="23"/>
        <v>Yes</v>
      </c>
      <c r="G1436" s="63"/>
      <c r="H1436" s="63"/>
      <c r="I1436" s="63"/>
    </row>
    <row r="1437" spans="1:9">
      <c r="A1437" s="112" t="s">
        <v>2413</v>
      </c>
      <c r="B1437" s="112" t="s">
        <v>3012</v>
      </c>
      <c r="C1437" s="106">
        <v>2858</v>
      </c>
      <c r="D1437" s="106" t="s">
        <v>1170</v>
      </c>
      <c r="E1437" s="184">
        <v>0.54620000000000002</v>
      </c>
      <c r="F1437" s="4" t="str">
        <f t="shared" si="23"/>
        <v>Yes</v>
      </c>
      <c r="G1437" s="63"/>
      <c r="H1437" s="63"/>
      <c r="I1437" s="63"/>
    </row>
    <row r="1438" spans="1:9">
      <c r="A1438" s="112" t="s">
        <v>2458</v>
      </c>
      <c r="B1438" s="112" t="s">
        <v>3013</v>
      </c>
      <c r="C1438" s="106">
        <v>3299</v>
      </c>
      <c r="D1438" s="106" t="s">
        <v>1457</v>
      </c>
      <c r="E1438" s="184">
        <v>0.12520000000000001</v>
      </c>
      <c r="F1438" s="4" t="str">
        <f t="shared" si="23"/>
        <v>No</v>
      </c>
      <c r="G1438" s="63"/>
      <c r="H1438" s="63"/>
      <c r="I1438" s="63"/>
    </row>
    <row r="1439" spans="1:9">
      <c r="A1439" s="112" t="s">
        <v>2458</v>
      </c>
      <c r="B1439" s="112" t="s">
        <v>3013</v>
      </c>
      <c r="C1439" s="106">
        <v>4080</v>
      </c>
      <c r="D1439" s="106" t="s">
        <v>1459</v>
      </c>
      <c r="E1439" s="184">
        <v>0.13780000000000001</v>
      </c>
      <c r="F1439" s="4" t="str">
        <f t="shared" si="23"/>
        <v>No</v>
      </c>
      <c r="G1439" s="63"/>
      <c r="H1439" s="63"/>
      <c r="I1439" s="63"/>
    </row>
    <row r="1440" spans="1:9">
      <c r="A1440" s="112" t="s">
        <v>2458</v>
      </c>
      <c r="B1440" s="112" t="s">
        <v>3013</v>
      </c>
      <c r="C1440" s="106">
        <v>3055</v>
      </c>
      <c r="D1440" s="106" t="s">
        <v>1455</v>
      </c>
      <c r="E1440" s="184">
        <v>0.52039999999999997</v>
      </c>
      <c r="F1440" s="4" t="str">
        <f t="shared" si="23"/>
        <v>Yes</v>
      </c>
      <c r="G1440" s="63"/>
      <c r="H1440" s="63"/>
      <c r="I1440" s="63"/>
    </row>
    <row r="1441" spans="1:9">
      <c r="A1441" s="112" t="s">
        <v>2458</v>
      </c>
      <c r="B1441" s="112" t="s">
        <v>3013</v>
      </c>
      <c r="C1441" s="106">
        <v>4081</v>
      </c>
      <c r="D1441" s="106" t="s">
        <v>1460</v>
      </c>
      <c r="E1441" s="184">
        <v>0.1191</v>
      </c>
      <c r="F1441" s="4" t="str">
        <f t="shared" si="23"/>
        <v>No</v>
      </c>
      <c r="G1441" s="63"/>
      <c r="H1441" s="63"/>
      <c r="I1441" s="63"/>
    </row>
    <row r="1442" spans="1:9">
      <c r="A1442" s="112" t="s">
        <v>2458</v>
      </c>
      <c r="B1442" s="112" t="s">
        <v>3013</v>
      </c>
      <c r="C1442" s="106">
        <v>2294</v>
      </c>
      <c r="D1442" s="106" t="s">
        <v>1452</v>
      </c>
      <c r="E1442" s="184">
        <v>0.18940000000000001</v>
      </c>
      <c r="F1442" s="4" t="str">
        <f t="shared" si="23"/>
        <v>No</v>
      </c>
      <c r="G1442" s="63"/>
      <c r="H1442" s="63"/>
      <c r="I1442" s="63"/>
    </row>
    <row r="1443" spans="1:9">
      <c r="A1443" s="112" t="s">
        <v>2458</v>
      </c>
      <c r="B1443" s="112" t="s">
        <v>3013</v>
      </c>
      <c r="C1443" s="106">
        <v>2944</v>
      </c>
      <c r="D1443" s="106" t="s">
        <v>1454</v>
      </c>
      <c r="E1443" s="184">
        <v>0.18759999999999999</v>
      </c>
      <c r="F1443" s="4" t="str">
        <f t="shared" si="23"/>
        <v>No</v>
      </c>
      <c r="G1443" s="63"/>
      <c r="H1443" s="63"/>
      <c r="I1443" s="63"/>
    </row>
    <row r="1444" spans="1:9">
      <c r="A1444" s="112" t="s">
        <v>2458</v>
      </c>
      <c r="B1444" s="112" t="s">
        <v>3013</v>
      </c>
      <c r="C1444" s="106">
        <v>4387</v>
      </c>
      <c r="D1444" s="106" t="s">
        <v>1465</v>
      </c>
      <c r="E1444" s="184">
        <v>0.14960000000000001</v>
      </c>
      <c r="F1444" s="4" t="str">
        <f t="shared" si="23"/>
        <v>No</v>
      </c>
      <c r="G1444" s="63"/>
      <c r="H1444" s="63"/>
      <c r="I1444" s="63"/>
    </row>
    <row r="1445" spans="1:9">
      <c r="A1445" s="112" t="s">
        <v>2458</v>
      </c>
      <c r="B1445" s="112" t="s">
        <v>3013</v>
      </c>
      <c r="C1445" s="106">
        <v>1516</v>
      </c>
      <c r="D1445" s="106" t="s">
        <v>1451</v>
      </c>
      <c r="E1445" s="184">
        <v>0.46789999999999998</v>
      </c>
      <c r="F1445" s="4" t="str">
        <f t="shared" si="23"/>
        <v>No</v>
      </c>
      <c r="G1445" s="63"/>
      <c r="H1445" s="63"/>
      <c r="I1445" s="63"/>
    </row>
    <row r="1446" spans="1:9">
      <c r="A1446" s="112" t="s">
        <v>2458</v>
      </c>
      <c r="B1446" s="112" t="s">
        <v>3013</v>
      </c>
      <c r="C1446" s="106">
        <v>4156</v>
      </c>
      <c r="D1446" s="106" t="s">
        <v>1461</v>
      </c>
      <c r="E1446" s="184">
        <v>0.43080000000000002</v>
      </c>
      <c r="F1446" s="4" t="str">
        <f t="shared" si="23"/>
        <v>No</v>
      </c>
      <c r="G1446" s="63"/>
      <c r="H1446" s="63"/>
      <c r="I1446" s="63"/>
    </row>
    <row r="1447" spans="1:9">
      <c r="A1447" s="112" t="s">
        <v>2458</v>
      </c>
      <c r="B1447" s="112" t="s">
        <v>3013</v>
      </c>
      <c r="C1447" s="106">
        <v>4219</v>
      </c>
      <c r="D1447" s="106" t="s">
        <v>1463</v>
      </c>
      <c r="E1447" s="184">
        <v>0.13270000000000001</v>
      </c>
      <c r="F1447" s="4" t="str">
        <f t="shared" si="23"/>
        <v>No</v>
      </c>
      <c r="G1447" s="63"/>
      <c r="H1447" s="63"/>
      <c r="I1447" s="63"/>
    </row>
    <row r="1448" spans="1:9">
      <c r="A1448" s="112" t="s">
        <v>2458</v>
      </c>
      <c r="B1448" s="112" t="s">
        <v>3013</v>
      </c>
      <c r="C1448" s="106">
        <v>4189</v>
      </c>
      <c r="D1448" s="106" t="s">
        <v>1462</v>
      </c>
      <c r="E1448" s="184">
        <v>0.28589999999999999</v>
      </c>
      <c r="F1448" s="4" t="str">
        <f t="shared" si="23"/>
        <v>No</v>
      </c>
      <c r="G1448" s="63"/>
      <c r="H1448" s="63"/>
      <c r="I1448" s="63"/>
    </row>
    <row r="1449" spans="1:9">
      <c r="A1449" s="112" t="s">
        <v>2458</v>
      </c>
      <c r="B1449" s="112" t="s">
        <v>3013</v>
      </c>
      <c r="C1449" s="106">
        <v>5632</v>
      </c>
      <c r="D1449" s="106" t="s">
        <v>3257</v>
      </c>
      <c r="E1449" s="114">
        <v>0.25490000000000002</v>
      </c>
      <c r="F1449" s="4" t="str">
        <f t="shared" si="23"/>
        <v>No</v>
      </c>
      <c r="G1449" s="63"/>
      <c r="H1449" s="63"/>
      <c r="I1449" s="63"/>
    </row>
    <row r="1450" spans="1:9">
      <c r="A1450" s="112" t="s">
        <v>2458</v>
      </c>
      <c r="B1450" s="112" t="s">
        <v>3013</v>
      </c>
      <c r="C1450" s="106">
        <v>2681</v>
      </c>
      <c r="D1450" s="106" t="s">
        <v>1453</v>
      </c>
      <c r="E1450" s="184">
        <v>0.22800000000000001</v>
      </c>
      <c r="F1450" s="4" t="str">
        <f t="shared" si="23"/>
        <v>No</v>
      </c>
      <c r="G1450" s="63"/>
      <c r="H1450" s="63"/>
      <c r="I1450" s="63"/>
    </row>
    <row r="1451" spans="1:9">
      <c r="A1451" s="112" t="s">
        <v>2458</v>
      </c>
      <c r="B1451" s="112" t="s">
        <v>3013</v>
      </c>
      <c r="C1451" s="106">
        <v>5631</v>
      </c>
      <c r="D1451" s="106" t="s">
        <v>244</v>
      </c>
      <c r="E1451" s="114">
        <v>0.11360000000000001</v>
      </c>
      <c r="F1451" s="4" t="str">
        <f t="shared" si="23"/>
        <v>No</v>
      </c>
      <c r="G1451" s="63"/>
      <c r="H1451" s="63"/>
      <c r="I1451" s="63"/>
    </row>
    <row r="1452" spans="1:9">
      <c r="A1452" s="112" t="s">
        <v>2458</v>
      </c>
      <c r="B1452" s="112" t="s">
        <v>3013</v>
      </c>
      <c r="C1452" s="106">
        <v>3685</v>
      </c>
      <c r="D1452" s="106" t="s">
        <v>1458</v>
      </c>
      <c r="E1452" s="184">
        <v>0.1527</v>
      </c>
      <c r="F1452" s="4" t="str">
        <f t="shared" si="23"/>
        <v>No</v>
      </c>
      <c r="G1452" s="63"/>
      <c r="H1452" s="63"/>
      <c r="I1452" s="63"/>
    </row>
    <row r="1453" spans="1:9">
      <c r="A1453" s="112" t="s">
        <v>2458</v>
      </c>
      <c r="B1453" s="112" t="s">
        <v>3013</v>
      </c>
      <c r="C1453" s="106">
        <v>3056</v>
      </c>
      <c r="D1453" s="106" t="s">
        <v>1456</v>
      </c>
      <c r="E1453" s="184">
        <v>0.35709999999999997</v>
      </c>
      <c r="F1453" s="4" t="str">
        <f t="shared" si="23"/>
        <v>No</v>
      </c>
      <c r="G1453" s="63"/>
      <c r="H1453" s="63"/>
      <c r="I1453" s="63"/>
    </row>
    <row r="1454" spans="1:9">
      <c r="A1454" s="112" t="s">
        <v>2458</v>
      </c>
      <c r="B1454" s="112" t="s">
        <v>3013</v>
      </c>
      <c r="C1454" s="106">
        <v>4307</v>
      </c>
      <c r="D1454" s="106" t="s">
        <v>1464</v>
      </c>
      <c r="E1454" s="184">
        <v>0.1211</v>
      </c>
      <c r="F1454" s="4" t="str">
        <f t="shared" si="23"/>
        <v>No</v>
      </c>
      <c r="G1454" s="63"/>
      <c r="H1454" s="63"/>
      <c r="I1454" s="63"/>
    </row>
    <row r="1455" spans="1:9">
      <c r="A1455" s="112" t="s">
        <v>2429</v>
      </c>
      <c r="B1455" s="112" t="s">
        <v>3014</v>
      </c>
      <c r="C1455" s="106">
        <v>4463</v>
      </c>
      <c r="D1455" s="106" t="s">
        <v>244</v>
      </c>
      <c r="E1455" s="184">
        <v>0.62990000000000002</v>
      </c>
      <c r="F1455" s="4" t="str">
        <f t="shared" si="23"/>
        <v>Yes</v>
      </c>
      <c r="G1455" s="63"/>
      <c r="H1455" s="63"/>
      <c r="I1455" s="63"/>
    </row>
    <row r="1456" spans="1:9">
      <c r="A1456" s="112" t="s">
        <v>2429</v>
      </c>
      <c r="B1456" s="112" t="s">
        <v>3014</v>
      </c>
      <c r="C1456" s="106">
        <v>2865</v>
      </c>
      <c r="D1456" s="106" t="s">
        <v>130</v>
      </c>
      <c r="E1456" s="184">
        <v>0.65049999999999997</v>
      </c>
      <c r="F1456" s="4" t="str">
        <f t="shared" si="23"/>
        <v>Yes</v>
      </c>
      <c r="G1456" s="63"/>
      <c r="H1456" s="63"/>
      <c r="I1456" s="63"/>
    </row>
    <row r="1457" spans="1:9">
      <c r="A1457" s="112" t="s">
        <v>2327</v>
      </c>
      <c r="B1457" s="112" t="s">
        <v>3015</v>
      </c>
      <c r="C1457" s="106">
        <v>3087</v>
      </c>
      <c r="D1457" s="106" t="s">
        <v>410</v>
      </c>
      <c r="E1457" s="184">
        <v>0.52110000000000001</v>
      </c>
      <c r="F1457" s="4" t="str">
        <f t="shared" si="23"/>
        <v>Yes</v>
      </c>
      <c r="G1457" s="63"/>
      <c r="H1457" s="63"/>
      <c r="I1457" s="63"/>
    </row>
    <row r="1458" spans="1:9">
      <c r="A1458" s="112" t="s">
        <v>2327</v>
      </c>
      <c r="B1458" s="112" t="s">
        <v>3015</v>
      </c>
      <c r="C1458" s="106">
        <v>2241</v>
      </c>
      <c r="D1458" s="106" t="s">
        <v>409</v>
      </c>
      <c r="E1458" s="184">
        <v>0.48080000000000001</v>
      </c>
      <c r="F1458" s="4" t="str">
        <f t="shared" si="23"/>
        <v>No</v>
      </c>
      <c r="G1458" s="63"/>
      <c r="H1458" s="63"/>
      <c r="I1458" s="63"/>
    </row>
    <row r="1459" spans="1:9">
      <c r="A1459" s="112" t="s">
        <v>2288</v>
      </c>
      <c r="B1459" s="112" t="s">
        <v>3016</v>
      </c>
      <c r="C1459" s="106">
        <v>4494</v>
      </c>
      <c r="D1459" s="106" t="s">
        <v>143</v>
      </c>
      <c r="E1459" s="184">
        <v>0.63</v>
      </c>
      <c r="F1459" s="4" t="str">
        <f t="shared" si="23"/>
        <v>Yes</v>
      </c>
      <c r="G1459" s="63"/>
      <c r="H1459" s="63"/>
      <c r="I1459" s="63"/>
    </row>
    <row r="1460" spans="1:9">
      <c r="A1460" s="112" t="s">
        <v>2288</v>
      </c>
      <c r="B1460" s="112" t="s">
        <v>3016</v>
      </c>
      <c r="C1460" s="106">
        <v>2909</v>
      </c>
      <c r="D1460" s="106" t="s">
        <v>139</v>
      </c>
      <c r="E1460" s="184">
        <v>0.55130000000000001</v>
      </c>
      <c r="F1460" s="4" t="str">
        <f t="shared" si="23"/>
        <v>Yes</v>
      </c>
      <c r="G1460" s="63"/>
      <c r="H1460" s="63"/>
      <c r="I1460" s="63"/>
    </row>
    <row r="1461" spans="1:9">
      <c r="A1461" s="112" t="s">
        <v>2288</v>
      </c>
      <c r="B1461" s="112" t="s">
        <v>3016</v>
      </c>
      <c r="C1461" s="106">
        <v>3079</v>
      </c>
      <c r="D1461" s="106" t="s">
        <v>140</v>
      </c>
      <c r="E1461" s="184">
        <v>0.51080000000000003</v>
      </c>
      <c r="F1461" s="4" t="str">
        <f t="shared" si="23"/>
        <v>Yes</v>
      </c>
      <c r="G1461" s="63"/>
      <c r="H1461" s="63"/>
      <c r="I1461" s="63"/>
    </row>
    <row r="1462" spans="1:9">
      <c r="A1462" s="112" t="s">
        <v>2288</v>
      </c>
      <c r="B1462" s="112" t="s">
        <v>3016</v>
      </c>
      <c r="C1462" s="106">
        <v>2368</v>
      </c>
      <c r="D1462" s="106" t="s">
        <v>79</v>
      </c>
      <c r="E1462" s="184">
        <v>0.60070000000000001</v>
      </c>
      <c r="F1462" s="4" t="str">
        <f t="shared" si="23"/>
        <v>Yes</v>
      </c>
      <c r="G1462" s="63"/>
      <c r="H1462" s="63"/>
      <c r="I1462" s="63"/>
    </row>
    <row r="1463" spans="1:9">
      <c r="A1463" s="112" t="s">
        <v>2288</v>
      </c>
      <c r="B1463" s="112" t="s">
        <v>3016</v>
      </c>
      <c r="C1463" s="106">
        <v>4003</v>
      </c>
      <c r="D1463" s="106" t="s">
        <v>142</v>
      </c>
      <c r="E1463" s="184">
        <v>0.68410000000000004</v>
      </c>
      <c r="F1463" s="4" t="str">
        <f t="shared" si="23"/>
        <v>Yes</v>
      </c>
      <c r="G1463" s="63"/>
      <c r="H1463" s="63"/>
      <c r="I1463" s="63"/>
    </row>
    <row r="1464" spans="1:9">
      <c r="A1464" s="112" t="s">
        <v>2288</v>
      </c>
      <c r="B1464" s="112" t="s">
        <v>3016</v>
      </c>
      <c r="C1464" s="106">
        <v>2908</v>
      </c>
      <c r="D1464" s="106" t="s">
        <v>138</v>
      </c>
      <c r="E1464" s="184">
        <v>0.42599999999999999</v>
      </c>
      <c r="F1464" s="4" t="str">
        <f t="shared" si="23"/>
        <v>No</v>
      </c>
      <c r="G1464" s="63"/>
      <c r="H1464" s="63"/>
      <c r="I1464" s="63"/>
    </row>
    <row r="1465" spans="1:9">
      <c r="A1465" s="112" t="s">
        <v>2288</v>
      </c>
      <c r="B1465" s="112" t="s">
        <v>3016</v>
      </c>
      <c r="C1465" s="106">
        <v>5115</v>
      </c>
      <c r="D1465" s="106" t="s">
        <v>144</v>
      </c>
      <c r="E1465" s="184">
        <v>0.51459999999999995</v>
      </c>
      <c r="F1465" s="4" t="str">
        <f t="shared" si="23"/>
        <v>Yes</v>
      </c>
      <c r="G1465" s="63"/>
      <c r="H1465" s="63"/>
      <c r="I1465" s="63"/>
    </row>
    <row r="1466" spans="1:9">
      <c r="A1466" s="112" t="s">
        <v>2288</v>
      </c>
      <c r="B1466" s="112" t="s">
        <v>3016</v>
      </c>
      <c r="C1466" s="106">
        <v>5611</v>
      </c>
      <c r="D1466" s="106" t="s">
        <v>3258</v>
      </c>
      <c r="E1466" s="114">
        <v>0.49270000000000003</v>
      </c>
      <c r="F1466" s="4" t="str">
        <f t="shared" si="23"/>
        <v>No</v>
      </c>
      <c r="G1466" s="63"/>
      <c r="H1466" s="63"/>
      <c r="I1466" s="63"/>
    </row>
    <row r="1467" spans="1:9">
      <c r="A1467" s="112" t="s">
        <v>2288</v>
      </c>
      <c r="B1467" s="112" t="s">
        <v>3016</v>
      </c>
      <c r="C1467" s="106">
        <v>1897</v>
      </c>
      <c r="D1467" s="106" t="s">
        <v>137</v>
      </c>
      <c r="E1467" s="184">
        <v>5.16E-2</v>
      </c>
      <c r="F1467" s="4" t="str">
        <f t="shared" si="23"/>
        <v>No</v>
      </c>
      <c r="G1467" s="63"/>
      <c r="H1467" s="63"/>
      <c r="I1467" s="63"/>
    </row>
    <row r="1468" spans="1:9">
      <c r="A1468" s="112" t="s">
        <v>2288</v>
      </c>
      <c r="B1468" s="112" t="s">
        <v>3016</v>
      </c>
      <c r="C1468" s="106">
        <v>3318</v>
      </c>
      <c r="D1468" s="106" t="s">
        <v>141</v>
      </c>
      <c r="E1468" s="184">
        <v>0.53449999999999998</v>
      </c>
      <c r="F1468" s="4" t="str">
        <f t="shared" si="23"/>
        <v>Yes</v>
      </c>
      <c r="G1468" s="63"/>
      <c r="H1468" s="63"/>
      <c r="I1468" s="63"/>
    </row>
    <row r="1469" spans="1:9">
      <c r="A1469" s="112" t="s">
        <v>2358</v>
      </c>
      <c r="B1469" s="112" t="s">
        <v>3017</v>
      </c>
      <c r="C1469" s="106">
        <v>4475</v>
      </c>
      <c r="D1469" s="106" t="s">
        <v>549</v>
      </c>
      <c r="E1469" s="184">
        <v>0.50190000000000001</v>
      </c>
      <c r="F1469" s="4" t="str">
        <f t="shared" si="23"/>
        <v>Yes</v>
      </c>
      <c r="G1469" s="63"/>
      <c r="H1469" s="63"/>
      <c r="I1469" s="63"/>
    </row>
    <row r="1470" spans="1:9">
      <c r="A1470" s="112" t="s">
        <v>2358</v>
      </c>
      <c r="B1470" s="112" t="s">
        <v>3017</v>
      </c>
      <c r="C1470" s="106">
        <v>1798</v>
      </c>
      <c r="D1470" s="106" t="s">
        <v>547</v>
      </c>
      <c r="E1470" s="184">
        <v>0.52829999999999999</v>
      </c>
      <c r="F1470" s="4" t="str">
        <f t="shared" si="23"/>
        <v>Yes</v>
      </c>
      <c r="G1470" s="63"/>
      <c r="H1470" s="63"/>
      <c r="I1470" s="63"/>
    </row>
    <row r="1471" spans="1:9">
      <c r="A1471" s="112" t="s">
        <v>2358</v>
      </c>
      <c r="B1471" s="112" t="s">
        <v>3017</v>
      </c>
      <c r="C1471" s="106">
        <v>2503</v>
      </c>
      <c r="D1471" s="106" t="s">
        <v>548</v>
      </c>
      <c r="E1471" s="184">
        <v>0.45069999999999999</v>
      </c>
      <c r="F1471" s="4" t="str">
        <f t="shared" si="23"/>
        <v>No</v>
      </c>
      <c r="G1471" s="63"/>
      <c r="H1471" s="63"/>
      <c r="I1471" s="63"/>
    </row>
    <row r="1472" spans="1:9">
      <c r="A1472" s="112" t="s">
        <v>2358</v>
      </c>
      <c r="B1472" s="112" t="s">
        <v>3017</v>
      </c>
      <c r="C1472" s="106">
        <v>3094</v>
      </c>
      <c r="D1472" s="106" t="s">
        <v>3018</v>
      </c>
      <c r="E1472" s="184">
        <v>0.51500000000000001</v>
      </c>
      <c r="F1472" s="4" t="str">
        <f t="shared" si="23"/>
        <v>Yes</v>
      </c>
      <c r="G1472" s="63"/>
      <c r="H1472" s="63"/>
      <c r="I1472" s="63"/>
    </row>
    <row r="1473" spans="1:9">
      <c r="A1473" s="112" t="s">
        <v>2542</v>
      </c>
      <c r="B1473" s="112" t="s">
        <v>3019</v>
      </c>
      <c r="C1473" s="106">
        <v>3574</v>
      </c>
      <c r="D1473" s="106" t="s">
        <v>2071</v>
      </c>
      <c r="E1473" s="184">
        <v>0.85960000000000003</v>
      </c>
      <c r="F1473" s="4" t="str">
        <f t="shared" si="23"/>
        <v>Yes</v>
      </c>
      <c r="G1473" s="63"/>
      <c r="H1473" s="63"/>
      <c r="I1473" s="63"/>
    </row>
    <row r="1474" spans="1:9">
      <c r="A1474" s="112" t="s">
        <v>2542</v>
      </c>
      <c r="B1474" s="112" t="s">
        <v>3019</v>
      </c>
      <c r="C1474" s="106">
        <v>3575</v>
      </c>
      <c r="D1474" s="106" t="s">
        <v>2072</v>
      </c>
      <c r="E1474" s="184">
        <v>0.93840000000000001</v>
      </c>
      <c r="F1474" s="4" t="str">
        <f t="shared" si="23"/>
        <v>Yes</v>
      </c>
      <c r="G1474" s="63"/>
      <c r="H1474" s="63"/>
      <c r="I1474" s="63"/>
    </row>
    <row r="1475" spans="1:9">
      <c r="A1475" s="112" t="s">
        <v>2513</v>
      </c>
      <c r="B1475" s="112" t="s">
        <v>3020</v>
      </c>
      <c r="C1475" s="106">
        <v>5339</v>
      </c>
      <c r="D1475" s="106" t="s">
        <v>3259</v>
      </c>
      <c r="E1475" s="184">
        <v>0.53359999999999996</v>
      </c>
      <c r="F1475" s="4" t="str">
        <f t="shared" si="23"/>
        <v>Yes</v>
      </c>
      <c r="G1475" s="63"/>
      <c r="H1475" s="63"/>
      <c r="I1475" s="63"/>
    </row>
    <row r="1476" spans="1:9">
      <c r="A1476" s="112" t="s">
        <v>2279</v>
      </c>
      <c r="B1476" s="112" t="s">
        <v>3021</v>
      </c>
      <c r="C1476" s="106">
        <v>2906</v>
      </c>
      <c r="D1476" s="106" t="s">
        <v>75</v>
      </c>
      <c r="E1476" s="184">
        <v>0.7298</v>
      </c>
      <c r="F1476" s="4" t="str">
        <f t="shared" si="23"/>
        <v>Yes</v>
      </c>
      <c r="G1476" s="63"/>
      <c r="H1476" s="63"/>
      <c r="I1476" s="63"/>
    </row>
    <row r="1477" spans="1:9">
      <c r="A1477" s="112" t="s">
        <v>2279</v>
      </c>
      <c r="B1477" s="112" t="s">
        <v>3021</v>
      </c>
      <c r="C1477" s="106">
        <v>2195</v>
      </c>
      <c r="D1477" s="106" t="s">
        <v>72</v>
      </c>
      <c r="E1477" s="184">
        <v>0.72560000000000002</v>
      </c>
      <c r="F1477" s="4" t="str">
        <f t="shared" si="23"/>
        <v>Yes</v>
      </c>
      <c r="G1477" s="63"/>
      <c r="H1477" s="63"/>
      <c r="I1477" s="63"/>
    </row>
    <row r="1478" spans="1:9">
      <c r="A1478" s="112" t="s">
        <v>2279</v>
      </c>
      <c r="B1478" s="112" t="s">
        <v>3021</v>
      </c>
      <c r="C1478" s="106">
        <v>3316</v>
      </c>
      <c r="D1478" s="106" t="s">
        <v>76</v>
      </c>
      <c r="E1478" s="184">
        <v>0.72260000000000002</v>
      </c>
      <c r="F1478" s="4" t="str">
        <f t="shared" si="23"/>
        <v>Yes</v>
      </c>
      <c r="G1478" s="63"/>
      <c r="H1478" s="63"/>
      <c r="I1478" s="63"/>
    </row>
    <row r="1479" spans="1:9">
      <c r="A1479" s="112" t="s">
        <v>2279</v>
      </c>
      <c r="B1479" s="112" t="s">
        <v>3021</v>
      </c>
      <c r="C1479" s="106">
        <v>2508</v>
      </c>
      <c r="D1479" s="106" t="s">
        <v>73</v>
      </c>
      <c r="E1479" s="184">
        <v>0.62760000000000005</v>
      </c>
      <c r="F1479" s="4" t="str">
        <f t="shared" si="23"/>
        <v>Yes</v>
      </c>
      <c r="G1479" s="63"/>
      <c r="H1479" s="63"/>
      <c r="I1479" s="63"/>
    </row>
    <row r="1480" spans="1:9">
      <c r="A1480" s="112" t="s">
        <v>2279</v>
      </c>
      <c r="B1480" s="112" t="s">
        <v>3021</v>
      </c>
      <c r="C1480" s="106">
        <v>5537</v>
      </c>
      <c r="D1480" s="106" t="s">
        <v>3260</v>
      </c>
      <c r="E1480" s="114">
        <v>0.70840000000000003</v>
      </c>
      <c r="F1480" s="4" t="str">
        <f t="shared" si="23"/>
        <v>Yes</v>
      </c>
      <c r="G1480" s="63"/>
      <c r="H1480" s="63"/>
      <c r="I1480" s="63"/>
    </row>
    <row r="1481" spans="1:9">
      <c r="A1481" s="112" t="s">
        <v>2279</v>
      </c>
      <c r="B1481" s="112" t="s">
        <v>3021</v>
      </c>
      <c r="C1481" s="106">
        <v>2905</v>
      </c>
      <c r="D1481" s="106" t="s">
        <v>74</v>
      </c>
      <c r="E1481" s="184">
        <v>0.79139999999999999</v>
      </c>
      <c r="F1481" s="4" t="str">
        <f t="shared" si="23"/>
        <v>Yes</v>
      </c>
      <c r="G1481" s="63"/>
      <c r="H1481" s="63"/>
      <c r="I1481" s="63"/>
    </row>
    <row r="1482" spans="1:9">
      <c r="A1482" s="112" t="s">
        <v>2554</v>
      </c>
      <c r="B1482" s="112" t="s">
        <v>3022</v>
      </c>
      <c r="C1482" s="106">
        <v>2587</v>
      </c>
      <c r="D1482" s="106" t="s">
        <v>139</v>
      </c>
      <c r="E1482" s="184">
        <v>0.26190000000000002</v>
      </c>
      <c r="F1482" s="4" t="str">
        <f t="shared" si="23"/>
        <v>No</v>
      </c>
      <c r="G1482" s="63"/>
      <c r="H1482" s="63"/>
      <c r="I1482" s="63"/>
    </row>
    <row r="1483" spans="1:9">
      <c r="A1483" s="112" t="s">
        <v>2554</v>
      </c>
      <c r="B1483" s="112" t="s">
        <v>3022</v>
      </c>
      <c r="C1483" s="106">
        <v>3203</v>
      </c>
      <c r="D1483" s="106" t="s">
        <v>79</v>
      </c>
      <c r="E1483" s="184">
        <v>0.41720000000000002</v>
      </c>
      <c r="F1483" s="4" t="str">
        <f t="shared" si="23"/>
        <v>No</v>
      </c>
      <c r="G1483" s="63"/>
      <c r="H1483" s="63"/>
      <c r="I1483" s="63"/>
    </row>
    <row r="1484" spans="1:9">
      <c r="A1484" s="112" t="s">
        <v>2554</v>
      </c>
      <c r="B1484" s="112" t="s">
        <v>3022</v>
      </c>
      <c r="C1484" s="106">
        <v>5574</v>
      </c>
      <c r="D1484" s="106" t="s">
        <v>3261</v>
      </c>
      <c r="E1484" s="114">
        <v>0.44090000000000001</v>
      </c>
      <c r="F1484" s="4" t="str">
        <f t="shared" si="23"/>
        <v>No</v>
      </c>
      <c r="G1484" s="63"/>
      <c r="H1484" s="63"/>
      <c r="I1484" s="63"/>
    </row>
    <row r="1485" spans="1:9">
      <c r="A1485" s="112" t="s">
        <v>2554</v>
      </c>
      <c r="B1485" s="112" t="s">
        <v>3022</v>
      </c>
      <c r="C1485" s="106">
        <v>3419</v>
      </c>
      <c r="D1485" s="106" t="s">
        <v>23</v>
      </c>
      <c r="E1485" s="184">
        <v>0.29260000000000003</v>
      </c>
      <c r="F1485" s="4" t="str">
        <f t="shared" si="23"/>
        <v>No</v>
      </c>
      <c r="G1485" s="63"/>
      <c r="H1485" s="63"/>
      <c r="I1485" s="63"/>
    </row>
    <row r="1486" spans="1:9">
      <c r="A1486" s="112" t="s">
        <v>2554</v>
      </c>
      <c r="B1486" s="112" t="s">
        <v>3022</v>
      </c>
      <c r="C1486" s="106">
        <v>2499</v>
      </c>
      <c r="D1486" s="106" t="s">
        <v>2149</v>
      </c>
      <c r="E1486" s="184">
        <v>0.25540000000000002</v>
      </c>
      <c r="F1486" s="4" t="str">
        <f t="shared" si="23"/>
        <v>No</v>
      </c>
      <c r="G1486" s="63"/>
      <c r="H1486" s="63"/>
      <c r="I1486" s="63"/>
    </row>
    <row r="1487" spans="1:9">
      <c r="A1487" s="112" t="s">
        <v>2554</v>
      </c>
      <c r="B1487" s="112" t="s">
        <v>3022</v>
      </c>
      <c r="C1487" s="106">
        <v>3614</v>
      </c>
      <c r="D1487" s="106" t="s">
        <v>1705</v>
      </c>
      <c r="E1487" s="184">
        <v>0.22459999999999999</v>
      </c>
      <c r="F1487" s="4" t="str">
        <f t="shared" si="23"/>
        <v>No</v>
      </c>
      <c r="G1487" s="63"/>
      <c r="H1487" s="63"/>
      <c r="I1487" s="63"/>
    </row>
    <row r="1488" spans="1:9">
      <c r="A1488" s="112" t="s">
        <v>2450</v>
      </c>
      <c r="B1488" s="112" t="s">
        <v>3023</v>
      </c>
      <c r="C1488" s="106">
        <v>3447</v>
      </c>
      <c r="D1488" s="106" t="s">
        <v>1318</v>
      </c>
      <c r="E1488" s="184">
        <v>0.3533</v>
      </c>
      <c r="F1488" s="4" t="str">
        <f t="shared" ref="F1488:F1551" si="25">IF(E1488&gt;=0.5,"Yes","No")</f>
        <v>No</v>
      </c>
      <c r="G1488" s="63"/>
      <c r="H1488" s="63"/>
      <c r="I1488" s="63"/>
    </row>
    <row r="1489" spans="1:9">
      <c r="A1489" s="112" t="s">
        <v>2450</v>
      </c>
      <c r="B1489" s="112" t="s">
        <v>3023</v>
      </c>
      <c r="C1489" s="106">
        <v>3750</v>
      </c>
      <c r="D1489" s="106" t="s">
        <v>1323</v>
      </c>
      <c r="E1489" s="184">
        <v>0.38540000000000002</v>
      </c>
      <c r="F1489" s="4" t="str">
        <f t="shared" si="25"/>
        <v>No</v>
      </c>
      <c r="G1489" s="63"/>
      <c r="H1489" s="63"/>
      <c r="I1489" s="63"/>
    </row>
    <row r="1490" spans="1:9">
      <c r="A1490" s="112" t="s">
        <v>2450</v>
      </c>
      <c r="B1490" s="112" t="s">
        <v>3023</v>
      </c>
      <c r="C1490" s="106">
        <v>4361</v>
      </c>
      <c r="D1490" s="106" t="s">
        <v>1329</v>
      </c>
      <c r="E1490" s="184">
        <v>0.2923</v>
      </c>
      <c r="F1490" s="4" t="str">
        <f t="shared" si="25"/>
        <v>No</v>
      </c>
      <c r="G1490" s="63"/>
      <c r="H1490" s="63"/>
      <c r="I1490" s="63"/>
    </row>
    <row r="1491" spans="1:9">
      <c r="A1491" s="112" t="s">
        <v>2450</v>
      </c>
      <c r="B1491" s="112" t="s">
        <v>3023</v>
      </c>
      <c r="C1491" s="106">
        <v>5088</v>
      </c>
      <c r="D1491" s="106" t="s">
        <v>940</v>
      </c>
      <c r="E1491" s="184">
        <v>0.35299999999999998</v>
      </c>
      <c r="F1491" s="4" t="str">
        <f t="shared" si="25"/>
        <v>No</v>
      </c>
      <c r="G1491" s="63"/>
      <c r="H1491" s="63"/>
      <c r="I1491" s="63"/>
    </row>
    <row r="1492" spans="1:9">
      <c r="A1492" s="112" t="s">
        <v>2450</v>
      </c>
      <c r="B1492" s="112" t="s">
        <v>3023</v>
      </c>
      <c r="C1492" s="106">
        <v>5557</v>
      </c>
      <c r="D1492" s="106" t="s">
        <v>3262</v>
      </c>
      <c r="E1492" s="114">
        <v>0.37590000000000001</v>
      </c>
      <c r="F1492" s="4" t="str">
        <f t="shared" si="25"/>
        <v>No</v>
      </c>
      <c r="G1492" s="63"/>
      <c r="H1492" s="63"/>
      <c r="I1492" s="63"/>
    </row>
    <row r="1493" spans="1:9">
      <c r="A1493" s="112" t="s">
        <v>2450</v>
      </c>
      <c r="B1493" s="112" t="s">
        <v>3023</v>
      </c>
      <c r="C1493" s="106">
        <v>2575</v>
      </c>
      <c r="D1493" s="106" t="s">
        <v>1315</v>
      </c>
      <c r="E1493" s="184">
        <v>0.34010000000000001</v>
      </c>
      <c r="F1493" s="4" t="str">
        <f t="shared" si="25"/>
        <v>No</v>
      </c>
      <c r="G1493" s="63"/>
      <c r="H1493" s="63"/>
      <c r="I1493" s="63"/>
    </row>
    <row r="1494" spans="1:9">
      <c r="A1494" s="112" t="s">
        <v>2450</v>
      </c>
      <c r="B1494" s="112" t="s">
        <v>3023</v>
      </c>
      <c r="C1494" s="106">
        <v>5093</v>
      </c>
      <c r="D1494" s="106" t="s">
        <v>1334</v>
      </c>
      <c r="E1494" s="184">
        <v>0.24399999999999999</v>
      </c>
      <c r="F1494" s="4" t="str">
        <f t="shared" si="25"/>
        <v>No</v>
      </c>
      <c r="G1494" s="63"/>
      <c r="H1494" s="63"/>
      <c r="I1494" s="63"/>
    </row>
    <row r="1495" spans="1:9">
      <c r="A1495" s="112" t="s">
        <v>2450</v>
      </c>
      <c r="B1495" s="112" t="s">
        <v>3023</v>
      </c>
      <c r="C1495" s="106">
        <v>4540</v>
      </c>
      <c r="D1495" s="106" t="s">
        <v>1333</v>
      </c>
      <c r="E1495" s="184">
        <v>0.31469999999999998</v>
      </c>
      <c r="F1495" s="4" t="str">
        <f t="shared" si="25"/>
        <v>No</v>
      </c>
      <c r="G1495" s="63"/>
      <c r="H1495" s="63"/>
      <c r="I1495" s="63"/>
    </row>
    <row r="1496" spans="1:9">
      <c r="A1496" s="112" t="s">
        <v>2450</v>
      </c>
      <c r="B1496" s="112" t="s">
        <v>3023</v>
      </c>
      <c r="C1496" s="106">
        <v>4183</v>
      </c>
      <c r="D1496" s="106" t="s">
        <v>1328</v>
      </c>
      <c r="E1496" s="184">
        <v>0.4456</v>
      </c>
      <c r="F1496" s="4" t="str">
        <f t="shared" si="25"/>
        <v>No</v>
      </c>
      <c r="G1496" s="63"/>
      <c r="H1496" s="63"/>
      <c r="I1496" s="63"/>
    </row>
    <row r="1497" spans="1:9">
      <c r="A1497" s="112" t="s">
        <v>2450</v>
      </c>
      <c r="B1497" s="112" t="s">
        <v>3023</v>
      </c>
      <c r="C1497" s="106">
        <v>2496</v>
      </c>
      <c r="D1497" s="106" t="s">
        <v>1311</v>
      </c>
      <c r="E1497" s="184">
        <v>0.56089999999999995</v>
      </c>
      <c r="F1497" s="4" t="str">
        <f t="shared" si="25"/>
        <v>Yes</v>
      </c>
      <c r="G1497" s="63"/>
      <c r="H1497" s="63"/>
      <c r="I1497" s="63"/>
    </row>
    <row r="1498" spans="1:9">
      <c r="A1498" s="112" t="s">
        <v>2450</v>
      </c>
      <c r="B1498" s="112" t="s">
        <v>3023</v>
      </c>
      <c r="C1498" s="106">
        <v>3557</v>
      </c>
      <c r="D1498" s="106" t="s">
        <v>1319</v>
      </c>
      <c r="E1498" s="184">
        <v>0.2432</v>
      </c>
      <c r="F1498" s="4" t="str">
        <f t="shared" si="25"/>
        <v>No</v>
      </c>
      <c r="G1498" s="63"/>
      <c r="H1498" s="63"/>
      <c r="I1498" s="63"/>
    </row>
    <row r="1499" spans="1:9">
      <c r="A1499" s="112" t="s">
        <v>2450</v>
      </c>
      <c r="B1499" s="112" t="s">
        <v>3023</v>
      </c>
      <c r="C1499" s="106">
        <v>5142</v>
      </c>
      <c r="D1499" s="106" t="s">
        <v>1335</v>
      </c>
      <c r="E1499" s="184">
        <v>0.31619999999999998</v>
      </c>
      <c r="F1499" s="4" t="str">
        <f t="shared" si="25"/>
        <v>No</v>
      </c>
      <c r="G1499" s="63"/>
      <c r="H1499" s="63"/>
      <c r="I1499" s="63"/>
    </row>
    <row r="1500" spans="1:9">
      <c r="A1500" s="112" t="s">
        <v>2450</v>
      </c>
      <c r="B1500" s="112" t="s">
        <v>3023</v>
      </c>
      <c r="C1500" s="106">
        <v>4360</v>
      </c>
      <c r="D1500" s="106" t="s">
        <v>3263</v>
      </c>
      <c r="E1500" s="184">
        <v>0.39860000000000001</v>
      </c>
      <c r="F1500" s="4" t="str">
        <f t="shared" si="25"/>
        <v>No</v>
      </c>
      <c r="G1500" s="63"/>
      <c r="H1500" s="63"/>
      <c r="I1500" s="63"/>
    </row>
    <row r="1501" spans="1:9">
      <c r="A1501" s="112" t="s">
        <v>2450</v>
      </c>
      <c r="B1501" s="112" t="s">
        <v>3023</v>
      </c>
      <c r="C1501" s="106">
        <v>3052</v>
      </c>
      <c r="D1501" s="106" t="s">
        <v>1317</v>
      </c>
      <c r="E1501" s="184">
        <v>0.31790000000000002</v>
      </c>
      <c r="F1501" s="4" t="str">
        <f t="shared" si="25"/>
        <v>No</v>
      </c>
      <c r="G1501" s="63"/>
      <c r="H1501" s="63"/>
      <c r="I1501" s="63"/>
    </row>
    <row r="1502" spans="1:9">
      <c r="A1502" s="112" t="s">
        <v>2450</v>
      </c>
      <c r="B1502" s="112" t="s">
        <v>3023</v>
      </c>
      <c r="C1502" s="106">
        <v>2870</v>
      </c>
      <c r="D1502" s="106" t="s">
        <v>1316</v>
      </c>
      <c r="E1502" s="184">
        <v>0.49249999999999999</v>
      </c>
      <c r="F1502" s="4" t="str">
        <f t="shared" si="25"/>
        <v>No</v>
      </c>
      <c r="G1502" s="63"/>
      <c r="H1502" s="63"/>
      <c r="I1502" s="63"/>
    </row>
    <row r="1503" spans="1:9">
      <c r="A1503" s="112" t="s">
        <v>2450</v>
      </c>
      <c r="B1503" s="112" t="s">
        <v>3023</v>
      </c>
      <c r="C1503" s="106">
        <v>2498</v>
      </c>
      <c r="D1503" s="106" t="s">
        <v>1313</v>
      </c>
      <c r="E1503" s="184">
        <v>0.2407</v>
      </c>
      <c r="F1503" s="4" t="str">
        <f t="shared" si="25"/>
        <v>No</v>
      </c>
      <c r="G1503" s="63"/>
      <c r="H1503" s="63"/>
      <c r="I1503" s="63"/>
    </row>
    <row r="1504" spans="1:9">
      <c r="A1504" s="112" t="s">
        <v>2450</v>
      </c>
      <c r="B1504" s="112" t="s">
        <v>3023</v>
      </c>
      <c r="C1504" s="106">
        <v>2334</v>
      </c>
      <c r="D1504" s="106" t="s">
        <v>1309</v>
      </c>
      <c r="E1504" s="184">
        <v>0.309</v>
      </c>
      <c r="F1504" s="4" t="str">
        <f t="shared" si="25"/>
        <v>No</v>
      </c>
      <c r="G1504" s="63"/>
      <c r="H1504" s="63"/>
      <c r="I1504" s="63"/>
    </row>
    <row r="1505" spans="1:9">
      <c r="A1505" s="112" t="s">
        <v>2450</v>
      </c>
      <c r="B1505" s="112" t="s">
        <v>3023</v>
      </c>
      <c r="C1505" s="106">
        <v>3572</v>
      </c>
      <c r="D1505" s="106" t="s">
        <v>1321</v>
      </c>
      <c r="E1505" s="184">
        <v>0.32079999999999997</v>
      </c>
      <c r="F1505" s="4" t="str">
        <f t="shared" si="25"/>
        <v>No</v>
      </c>
      <c r="G1505" s="63"/>
      <c r="H1505" s="63"/>
      <c r="I1505" s="63"/>
    </row>
    <row r="1506" spans="1:9">
      <c r="A1506" s="112" t="s">
        <v>2450</v>
      </c>
      <c r="B1506" s="112" t="s">
        <v>3023</v>
      </c>
      <c r="C1506" s="106">
        <v>3927</v>
      </c>
      <c r="D1506" s="106" t="s">
        <v>1324</v>
      </c>
      <c r="E1506" s="184">
        <v>0.2979</v>
      </c>
      <c r="F1506" s="4" t="str">
        <f t="shared" si="25"/>
        <v>No</v>
      </c>
      <c r="G1506" s="63"/>
      <c r="H1506" s="63"/>
      <c r="I1506" s="63"/>
    </row>
    <row r="1507" spans="1:9">
      <c r="A1507" s="112" t="s">
        <v>2450</v>
      </c>
      <c r="B1507" s="112" t="s">
        <v>3023</v>
      </c>
      <c r="C1507" s="106">
        <v>4146</v>
      </c>
      <c r="D1507" s="106" t="s">
        <v>1327</v>
      </c>
      <c r="E1507" s="184">
        <v>0.35809999999999997</v>
      </c>
      <c r="F1507" s="4" t="str">
        <f t="shared" si="25"/>
        <v>No</v>
      </c>
      <c r="G1507" s="63"/>
      <c r="H1507" s="63"/>
      <c r="I1507" s="63"/>
    </row>
    <row r="1508" spans="1:9">
      <c r="A1508" s="112" t="s">
        <v>2450</v>
      </c>
      <c r="B1508" s="112" t="s">
        <v>3023</v>
      </c>
      <c r="C1508" s="106">
        <v>2125</v>
      </c>
      <c r="D1508" s="106" t="s">
        <v>1307</v>
      </c>
      <c r="E1508" s="184">
        <v>0.27850000000000003</v>
      </c>
      <c r="F1508" s="4" t="str">
        <f t="shared" si="25"/>
        <v>No</v>
      </c>
      <c r="G1508" s="63"/>
      <c r="H1508" s="63"/>
      <c r="I1508" s="63"/>
    </row>
    <row r="1509" spans="1:9">
      <c r="A1509" s="112" t="s">
        <v>2450</v>
      </c>
      <c r="B1509" s="112" t="s">
        <v>3023</v>
      </c>
      <c r="C1509" s="106">
        <v>1640</v>
      </c>
      <c r="D1509" s="106" t="s">
        <v>3264</v>
      </c>
      <c r="E1509" s="184">
        <v>0.42620000000000002</v>
      </c>
      <c r="F1509" s="4" t="str">
        <f t="shared" si="25"/>
        <v>No</v>
      </c>
      <c r="G1509" s="63"/>
      <c r="H1509" s="63"/>
      <c r="I1509" s="63"/>
    </row>
    <row r="1510" spans="1:9">
      <c r="A1510" s="112" t="s">
        <v>2450</v>
      </c>
      <c r="B1510" s="112" t="s">
        <v>3023</v>
      </c>
      <c r="C1510" s="106">
        <v>5321</v>
      </c>
      <c r="D1510" s="106" t="s">
        <v>3265</v>
      </c>
      <c r="E1510" s="184">
        <v>0.50480000000000003</v>
      </c>
      <c r="F1510" s="4" t="str">
        <f t="shared" si="25"/>
        <v>Yes</v>
      </c>
      <c r="G1510" s="63"/>
      <c r="H1510" s="63"/>
      <c r="I1510" s="63"/>
    </row>
    <row r="1511" spans="1:9">
      <c r="A1511" s="112" t="s">
        <v>2450</v>
      </c>
      <c r="B1511" s="112" t="s">
        <v>3023</v>
      </c>
      <c r="C1511" s="106">
        <v>5322</v>
      </c>
      <c r="D1511" s="106" t="s">
        <v>1336</v>
      </c>
      <c r="E1511" s="184">
        <v>0.25700000000000001</v>
      </c>
      <c r="F1511" s="4" t="str">
        <f t="shared" si="25"/>
        <v>No</v>
      </c>
      <c r="G1511" s="63"/>
      <c r="H1511" s="63"/>
      <c r="I1511" s="63"/>
    </row>
    <row r="1512" spans="1:9">
      <c r="A1512" s="112" t="s">
        <v>2450</v>
      </c>
      <c r="B1512" s="112" t="s">
        <v>3023</v>
      </c>
      <c r="C1512" s="106">
        <v>4121</v>
      </c>
      <c r="D1512" s="106" t="s">
        <v>879</v>
      </c>
      <c r="E1512" s="184">
        <v>0.40479999999999999</v>
      </c>
      <c r="F1512" s="4" t="str">
        <f t="shared" si="25"/>
        <v>No</v>
      </c>
      <c r="G1512" s="63"/>
      <c r="H1512" s="63"/>
      <c r="I1512" s="63"/>
    </row>
    <row r="1513" spans="1:9">
      <c r="A1513" s="112" t="s">
        <v>2450</v>
      </c>
      <c r="B1513" s="112" t="s">
        <v>3023</v>
      </c>
      <c r="C1513" s="106">
        <v>3645</v>
      </c>
      <c r="D1513" s="106" t="s">
        <v>1322</v>
      </c>
      <c r="E1513" s="184">
        <v>0.33729999999999999</v>
      </c>
      <c r="F1513" s="4" t="str">
        <f t="shared" si="25"/>
        <v>No</v>
      </c>
      <c r="G1513" s="63"/>
      <c r="H1513" s="63"/>
      <c r="I1513" s="63"/>
    </row>
    <row r="1514" spans="1:9">
      <c r="A1514" s="112" t="s">
        <v>2450</v>
      </c>
      <c r="B1514" s="112" t="s">
        <v>3023</v>
      </c>
      <c r="C1514" s="106">
        <v>4414</v>
      </c>
      <c r="D1514" s="106" t="s">
        <v>1330</v>
      </c>
      <c r="E1514" s="184">
        <v>0.24829999999999999</v>
      </c>
      <c r="F1514" s="4" t="str">
        <f t="shared" si="25"/>
        <v>No</v>
      </c>
      <c r="G1514" s="63"/>
      <c r="H1514" s="63"/>
      <c r="I1514" s="63"/>
    </row>
    <row r="1515" spans="1:9">
      <c r="A1515" s="112" t="s">
        <v>2450</v>
      </c>
      <c r="B1515" s="112" t="s">
        <v>3023</v>
      </c>
      <c r="C1515" s="106">
        <v>2497</v>
      </c>
      <c r="D1515" s="106" t="s">
        <v>1312</v>
      </c>
      <c r="E1515" s="184">
        <v>0.51470000000000005</v>
      </c>
      <c r="F1515" s="4" t="str">
        <f t="shared" si="25"/>
        <v>Yes</v>
      </c>
      <c r="G1515" s="63"/>
      <c r="H1515" s="63"/>
      <c r="I1515" s="63"/>
    </row>
    <row r="1516" spans="1:9">
      <c r="A1516" s="112" t="s">
        <v>2450</v>
      </c>
      <c r="B1516" s="112" t="s">
        <v>3023</v>
      </c>
      <c r="C1516" s="106">
        <v>4443</v>
      </c>
      <c r="D1516" s="106" t="s">
        <v>1331</v>
      </c>
      <c r="E1516" s="184">
        <v>0.37480000000000002</v>
      </c>
      <c r="F1516" s="4" t="str">
        <f t="shared" si="25"/>
        <v>No</v>
      </c>
      <c r="G1516" s="63"/>
      <c r="H1516" s="63"/>
      <c r="I1516" s="63"/>
    </row>
    <row r="1517" spans="1:9">
      <c r="A1517" s="112" t="s">
        <v>2450</v>
      </c>
      <c r="B1517" s="112" t="s">
        <v>3023</v>
      </c>
      <c r="C1517" s="106">
        <v>2311</v>
      </c>
      <c r="D1517" s="106" t="s">
        <v>1308</v>
      </c>
      <c r="E1517" s="184">
        <v>0.5716</v>
      </c>
      <c r="F1517" s="4" t="str">
        <f t="shared" si="25"/>
        <v>Yes</v>
      </c>
      <c r="G1517" s="63"/>
      <c r="H1517" s="63"/>
      <c r="I1517" s="63"/>
    </row>
    <row r="1518" spans="1:9">
      <c r="A1518" s="112" t="s">
        <v>2450</v>
      </c>
      <c r="B1518" s="112" t="s">
        <v>3023</v>
      </c>
      <c r="C1518" s="106">
        <v>3896</v>
      </c>
      <c r="D1518" s="106" t="s">
        <v>696</v>
      </c>
      <c r="E1518" s="184">
        <v>0.49209999999999998</v>
      </c>
      <c r="F1518" s="4" t="str">
        <f t="shared" si="25"/>
        <v>No</v>
      </c>
      <c r="G1518" s="63"/>
      <c r="H1518" s="63"/>
      <c r="I1518" s="63"/>
    </row>
    <row r="1519" spans="1:9">
      <c r="A1519" s="112" t="s">
        <v>2450</v>
      </c>
      <c r="B1519" s="112" t="s">
        <v>3023</v>
      </c>
      <c r="C1519" s="106">
        <v>3972</v>
      </c>
      <c r="D1519" s="106" t="s">
        <v>1325</v>
      </c>
      <c r="E1519" s="184">
        <v>0.63229999999999997</v>
      </c>
      <c r="F1519" s="4" t="str">
        <f t="shared" si="25"/>
        <v>Yes</v>
      </c>
      <c r="G1519" s="63"/>
      <c r="H1519" s="63"/>
      <c r="I1519" s="63"/>
    </row>
    <row r="1520" spans="1:9">
      <c r="A1520" s="112" t="s">
        <v>2450</v>
      </c>
      <c r="B1520" s="112" t="s">
        <v>3023</v>
      </c>
      <c r="C1520" s="106">
        <v>2495</v>
      </c>
      <c r="D1520" s="106" t="s">
        <v>1310</v>
      </c>
      <c r="E1520" s="184">
        <v>0.53549999999999998</v>
      </c>
      <c r="F1520" s="4" t="str">
        <f t="shared" si="25"/>
        <v>Yes</v>
      </c>
      <c r="G1520" s="63"/>
      <c r="H1520" s="63"/>
      <c r="I1520" s="63"/>
    </row>
    <row r="1521" spans="1:9">
      <c r="A1521" s="112" t="s">
        <v>2450</v>
      </c>
      <c r="B1521" s="112" t="s">
        <v>3023</v>
      </c>
      <c r="C1521" s="106">
        <v>3558</v>
      </c>
      <c r="D1521" s="106" t="s">
        <v>1320</v>
      </c>
      <c r="E1521" s="184">
        <v>0.52629999999999999</v>
      </c>
      <c r="F1521" s="4" t="str">
        <f t="shared" si="25"/>
        <v>Yes</v>
      </c>
      <c r="G1521" s="63"/>
      <c r="H1521" s="63"/>
      <c r="I1521" s="63"/>
    </row>
    <row r="1522" spans="1:9">
      <c r="A1522" s="112" t="s">
        <v>2450</v>
      </c>
      <c r="B1522" s="112" t="s">
        <v>3023</v>
      </c>
      <c r="C1522" s="106">
        <v>2519</v>
      </c>
      <c r="D1522" s="106" t="s">
        <v>1314</v>
      </c>
      <c r="E1522" s="184">
        <v>0.3836</v>
      </c>
      <c r="F1522" s="4" t="str">
        <f t="shared" si="25"/>
        <v>No</v>
      </c>
      <c r="G1522" s="63"/>
      <c r="H1522" s="63"/>
      <c r="I1522" s="63"/>
    </row>
    <row r="1523" spans="1:9">
      <c r="A1523" s="112" t="s">
        <v>2450</v>
      </c>
      <c r="B1523" s="112" t="s">
        <v>3023</v>
      </c>
      <c r="C1523" s="106">
        <v>4496</v>
      </c>
      <c r="D1523" s="106" t="s">
        <v>1332</v>
      </c>
      <c r="E1523" s="184">
        <v>0.41959999999999997</v>
      </c>
      <c r="F1523" s="4" t="str">
        <f t="shared" si="25"/>
        <v>No</v>
      </c>
      <c r="G1523" s="63"/>
      <c r="H1523" s="63"/>
      <c r="I1523" s="63"/>
    </row>
    <row r="1524" spans="1:9">
      <c r="A1524" s="112" t="s">
        <v>2354</v>
      </c>
      <c r="B1524" s="112" t="s">
        <v>3024</v>
      </c>
      <c r="C1524" s="106">
        <v>2491</v>
      </c>
      <c r="D1524" s="106" t="s">
        <v>536</v>
      </c>
      <c r="E1524" s="184">
        <v>0.98919999999999997</v>
      </c>
      <c r="F1524" s="4" t="str">
        <f t="shared" si="25"/>
        <v>Yes</v>
      </c>
      <c r="G1524" s="63"/>
      <c r="H1524" s="63"/>
      <c r="I1524" s="63"/>
    </row>
    <row r="1525" spans="1:9">
      <c r="A1525" s="112" t="s">
        <v>2356</v>
      </c>
      <c r="B1525" s="112" t="s">
        <v>3025</v>
      </c>
      <c r="C1525" s="106">
        <v>5236</v>
      </c>
      <c r="D1525" s="106" t="s">
        <v>541</v>
      </c>
      <c r="E1525" s="184">
        <v>0.1686</v>
      </c>
      <c r="F1525" s="4" t="str">
        <f t="shared" si="25"/>
        <v>No</v>
      </c>
      <c r="G1525" s="63"/>
      <c r="H1525" s="63"/>
      <c r="I1525" s="63"/>
    </row>
    <row r="1526" spans="1:9">
      <c r="A1526" s="112" t="s">
        <v>2356</v>
      </c>
      <c r="B1526" s="112" t="s">
        <v>3025</v>
      </c>
      <c r="C1526" s="106">
        <v>2474</v>
      </c>
      <c r="D1526" s="106" t="s">
        <v>540</v>
      </c>
      <c r="E1526" s="184">
        <v>0.47110000000000002</v>
      </c>
      <c r="F1526" s="4" t="str">
        <f t="shared" si="25"/>
        <v>No</v>
      </c>
      <c r="G1526" s="63"/>
      <c r="H1526" s="63"/>
      <c r="I1526" s="63"/>
    </row>
    <row r="1527" spans="1:9">
      <c r="A1527" s="112" t="s">
        <v>2293</v>
      </c>
      <c r="B1527" s="112" t="s">
        <v>3026</v>
      </c>
      <c r="C1527" s="106">
        <v>5430</v>
      </c>
      <c r="D1527" s="106" t="s">
        <v>163</v>
      </c>
      <c r="E1527" s="184">
        <v>0.85440000000000005</v>
      </c>
      <c r="F1527" s="4" t="str">
        <f t="shared" si="25"/>
        <v>Yes</v>
      </c>
      <c r="G1527" s="63"/>
      <c r="H1527" s="63"/>
      <c r="I1527" s="63"/>
    </row>
    <row r="1528" spans="1:9">
      <c r="A1528" s="112" t="s">
        <v>2292</v>
      </c>
      <c r="B1528" s="112" t="s">
        <v>3027</v>
      </c>
      <c r="C1528" s="106">
        <v>1671</v>
      </c>
      <c r="D1528" s="106" t="s">
        <v>158</v>
      </c>
      <c r="E1528" s="184">
        <v>0.57269999999999999</v>
      </c>
      <c r="F1528" s="4" t="str">
        <f t="shared" si="25"/>
        <v>Yes</v>
      </c>
      <c r="G1528" s="63"/>
      <c r="H1528" s="63"/>
      <c r="I1528" s="63"/>
    </row>
    <row r="1529" spans="1:9">
      <c r="A1529" s="112" t="s">
        <v>2292</v>
      </c>
      <c r="B1529" s="112" t="s">
        <v>3027</v>
      </c>
      <c r="C1529" s="106">
        <v>3737</v>
      </c>
      <c r="D1529" s="106" t="s">
        <v>160</v>
      </c>
      <c r="E1529" s="184">
        <v>0.72889999999999999</v>
      </c>
      <c r="F1529" s="4" t="str">
        <f t="shared" si="25"/>
        <v>Yes</v>
      </c>
      <c r="G1529" s="63"/>
      <c r="H1529" s="63"/>
      <c r="I1529" s="63"/>
    </row>
    <row r="1530" spans="1:9">
      <c r="A1530" s="112" t="s">
        <v>2292</v>
      </c>
      <c r="B1530" s="112" t="s">
        <v>3027</v>
      </c>
      <c r="C1530" s="106">
        <v>2349</v>
      </c>
      <c r="D1530" s="106" t="s">
        <v>159</v>
      </c>
      <c r="E1530" s="184">
        <v>0.60409999999999997</v>
      </c>
      <c r="F1530" s="4" t="str">
        <f t="shared" si="25"/>
        <v>Yes</v>
      </c>
      <c r="G1530" s="63"/>
      <c r="H1530" s="63"/>
      <c r="I1530" s="63"/>
    </row>
    <row r="1531" spans="1:9">
      <c r="A1531" s="112" t="s">
        <v>2292</v>
      </c>
      <c r="B1531" s="112" t="s">
        <v>3027</v>
      </c>
      <c r="C1531" s="106">
        <v>2609</v>
      </c>
      <c r="D1531" s="106" t="s">
        <v>3266</v>
      </c>
      <c r="E1531" s="114">
        <v>0.69820000000000004</v>
      </c>
      <c r="F1531" s="4" t="str">
        <f t="shared" si="25"/>
        <v>Yes</v>
      </c>
      <c r="G1531" s="63"/>
      <c r="H1531" s="63"/>
      <c r="I1531" s="63"/>
    </row>
    <row r="1532" spans="1:9">
      <c r="A1532" s="112" t="s">
        <v>2292</v>
      </c>
      <c r="B1532" s="112" t="s">
        <v>3027</v>
      </c>
      <c r="C1532" s="106">
        <v>5529</v>
      </c>
      <c r="D1532" s="106" t="s">
        <v>3143</v>
      </c>
      <c r="E1532" s="184">
        <v>0.42859999999999998</v>
      </c>
      <c r="F1532" s="4" t="str">
        <f t="shared" si="25"/>
        <v>No</v>
      </c>
      <c r="G1532" s="63"/>
      <c r="H1532" s="63"/>
      <c r="I1532" s="63"/>
    </row>
    <row r="1533" spans="1:9">
      <c r="A1533" s="112" t="s">
        <v>2292</v>
      </c>
      <c r="B1533" s="112" t="s">
        <v>3027</v>
      </c>
      <c r="C1533" s="106">
        <v>5071</v>
      </c>
      <c r="D1533" s="106" t="s">
        <v>161</v>
      </c>
      <c r="E1533" s="184">
        <v>0.48620000000000002</v>
      </c>
      <c r="F1533" s="4" t="str">
        <f t="shared" si="25"/>
        <v>No</v>
      </c>
      <c r="G1533" s="63"/>
      <c r="H1533" s="63"/>
      <c r="I1533" s="63"/>
    </row>
    <row r="1534" spans="1:9">
      <c r="A1534" s="112" t="s">
        <v>2345</v>
      </c>
      <c r="B1534" s="112" t="s">
        <v>3028</v>
      </c>
      <c r="C1534" s="106">
        <v>2921</v>
      </c>
      <c r="D1534" s="106" t="s">
        <v>3029</v>
      </c>
      <c r="E1534" s="184">
        <v>0.96719999999999995</v>
      </c>
      <c r="F1534" s="4" t="str">
        <f t="shared" si="25"/>
        <v>Yes</v>
      </c>
      <c r="G1534" s="63"/>
      <c r="H1534" s="63"/>
      <c r="I1534" s="63"/>
    </row>
    <row r="1535" spans="1:9">
      <c r="A1535" s="112" t="s">
        <v>2329</v>
      </c>
      <c r="B1535" s="112" t="s">
        <v>3030</v>
      </c>
      <c r="C1535" s="106">
        <v>5585</v>
      </c>
      <c r="D1535" s="106" t="s">
        <v>3162</v>
      </c>
      <c r="E1535" s="114">
        <v>0.74150000000000005</v>
      </c>
      <c r="F1535" s="4" t="str">
        <f t="shared" si="25"/>
        <v>Yes</v>
      </c>
      <c r="G1535" s="63"/>
      <c r="H1535" s="63"/>
      <c r="I1535" s="63"/>
    </row>
    <row r="1536" spans="1:9">
      <c r="A1536" s="112" t="s">
        <v>2329</v>
      </c>
      <c r="B1536" s="112" t="s">
        <v>3030</v>
      </c>
      <c r="C1536" s="106">
        <v>3426</v>
      </c>
      <c r="D1536" s="106" t="s">
        <v>422</v>
      </c>
      <c r="E1536" s="184">
        <v>0.87749999999999995</v>
      </c>
      <c r="F1536" s="4" t="str">
        <f t="shared" si="25"/>
        <v>Yes</v>
      </c>
      <c r="G1536" s="63"/>
      <c r="H1536" s="63"/>
      <c r="I1536" s="63"/>
    </row>
    <row r="1537" spans="1:9">
      <c r="A1537" s="112" t="s">
        <v>2329</v>
      </c>
      <c r="B1537" s="112" t="s">
        <v>3030</v>
      </c>
      <c r="C1537" s="106">
        <v>4536</v>
      </c>
      <c r="D1537" s="106" t="s">
        <v>423</v>
      </c>
      <c r="E1537" s="184">
        <v>0.7782</v>
      </c>
      <c r="F1537" s="4" t="str">
        <f t="shared" si="25"/>
        <v>Yes</v>
      </c>
      <c r="G1537" s="63"/>
      <c r="H1537" s="63"/>
      <c r="I1537" s="63"/>
    </row>
    <row r="1538" spans="1:9">
      <c r="A1538" s="112" t="s">
        <v>2329</v>
      </c>
      <c r="B1538" s="112" t="s">
        <v>3030</v>
      </c>
      <c r="C1538" s="106">
        <v>3020</v>
      </c>
      <c r="D1538" s="106" t="s">
        <v>420</v>
      </c>
      <c r="E1538" s="184">
        <v>0.79120000000000001</v>
      </c>
      <c r="F1538" s="4" t="str">
        <f t="shared" si="25"/>
        <v>Yes</v>
      </c>
      <c r="G1538" s="63"/>
      <c r="H1538" s="63"/>
      <c r="I1538" s="63"/>
    </row>
    <row r="1539" spans="1:9">
      <c r="A1539" s="112" t="s">
        <v>2329</v>
      </c>
      <c r="B1539" s="112" t="s">
        <v>3030</v>
      </c>
      <c r="C1539" s="106">
        <v>2919</v>
      </c>
      <c r="D1539" s="106" t="s">
        <v>419</v>
      </c>
      <c r="E1539" s="184">
        <v>0.82640000000000002</v>
      </c>
      <c r="F1539" s="4" t="str">
        <f t="shared" si="25"/>
        <v>Yes</v>
      </c>
      <c r="G1539" s="63"/>
      <c r="H1539" s="63"/>
      <c r="I1539" s="63"/>
    </row>
    <row r="1540" spans="1:9">
      <c r="A1540" s="112" t="s">
        <v>2329</v>
      </c>
      <c r="B1540" s="112" t="s">
        <v>3030</v>
      </c>
      <c r="C1540" s="106">
        <v>3088</v>
      </c>
      <c r="D1540" s="106" t="s">
        <v>421</v>
      </c>
      <c r="E1540" s="184">
        <v>0.77710000000000001</v>
      </c>
      <c r="F1540" s="4" t="str">
        <f t="shared" si="25"/>
        <v>Yes</v>
      </c>
      <c r="G1540" s="63"/>
      <c r="H1540" s="63"/>
      <c r="I1540" s="63"/>
    </row>
    <row r="1541" spans="1:9">
      <c r="A1541" s="112" t="s">
        <v>2329</v>
      </c>
      <c r="B1541" s="112" t="s">
        <v>3030</v>
      </c>
      <c r="C1541" s="106">
        <v>5648</v>
      </c>
      <c r="D1541" s="106" t="s">
        <v>3267</v>
      </c>
      <c r="E1541" s="114">
        <v>0.55379999999999996</v>
      </c>
      <c r="F1541" s="4" t="str">
        <f t="shared" si="25"/>
        <v>Yes</v>
      </c>
      <c r="G1541" s="63"/>
      <c r="H1541" s="63"/>
      <c r="I1541" s="63"/>
    </row>
    <row r="1542" spans="1:9">
      <c r="A1542" s="112" t="s">
        <v>2329</v>
      </c>
      <c r="B1542" s="112" t="s">
        <v>3030</v>
      </c>
      <c r="C1542" s="106">
        <v>2510</v>
      </c>
      <c r="D1542" s="106" t="s">
        <v>3268</v>
      </c>
      <c r="E1542" s="184">
        <v>0.85340000000000005</v>
      </c>
      <c r="F1542" s="4" t="str">
        <f t="shared" si="25"/>
        <v>Yes</v>
      </c>
      <c r="G1542" s="63"/>
      <c r="H1542" s="63"/>
      <c r="I1542" s="63"/>
    </row>
    <row r="1543" spans="1:9">
      <c r="A1543" s="63" t="s">
        <v>2329</v>
      </c>
      <c r="B1543" s="63" t="s">
        <v>3030</v>
      </c>
      <c r="C1543" s="106">
        <v>5650</v>
      </c>
      <c r="D1543" s="63" t="s">
        <v>3343</v>
      </c>
      <c r="E1543" s="114">
        <v>0</v>
      </c>
      <c r="F1543" s="4" t="str">
        <f t="shared" si="25"/>
        <v>No</v>
      </c>
      <c r="G1543" s="141" t="s">
        <v>3345</v>
      </c>
      <c r="H1543" s="63"/>
      <c r="I1543" s="63"/>
    </row>
    <row r="1544" spans="1:9">
      <c r="A1544" s="112" t="s">
        <v>2530</v>
      </c>
      <c r="B1544" s="112" t="s">
        <v>3031</v>
      </c>
      <c r="C1544" s="106">
        <v>4486</v>
      </c>
      <c r="D1544" s="106" t="s">
        <v>1447</v>
      </c>
      <c r="E1544" s="184">
        <v>0.40889999999999999</v>
      </c>
      <c r="F1544" s="4" t="str">
        <f t="shared" si="25"/>
        <v>No</v>
      </c>
      <c r="G1544" s="63"/>
      <c r="H1544" s="63"/>
      <c r="I1544" s="63"/>
    </row>
    <row r="1545" spans="1:9">
      <c r="A1545" s="112" t="s">
        <v>2530</v>
      </c>
      <c r="B1545" s="112" t="s">
        <v>3031</v>
      </c>
      <c r="C1545" s="106">
        <v>2158</v>
      </c>
      <c r="D1545" s="106" t="s">
        <v>822</v>
      </c>
      <c r="E1545" s="184">
        <v>0.46879999999999999</v>
      </c>
      <c r="F1545" s="4" t="str">
        <f t="shared" si="25"/>
        <v>No</v>
      </c>
      <c r="G1545" s="63"/>
      <c r="H1545" s="63"/>
      <c r="I1545" s="63"/>
    </row>
    <row r="1546" spans="1:9">
      <c r="A1546" s="112" t="s">
        <v>2530</v>
      </c>
      <c r="B1546" s="112" t="s">
        <v>3031</v>
      </c>
      <c r="C1546" s="106">
        <v>2468</v>
      </c>
      <c r="D1546" s="106" t="s">
        <v>2031</v>
      </c>
      <c r="E1546" s="184">
        <v>0.42680000000000001</v>
      </c>
      <c r="F1546" s="4" t="str">
        <f t="shared" si="25"/>
        <v>No</v>
      </c>
      <c r="G1546" s="63"/>
      <c r="H1546" s="63"/>
      <c r="I1546" s="63"/>
    </row>
    <row r="1547" spans="1:9">
      <c r="A1547" s="112" t="s">
        <v>2380</v>
      </c>
      <c r="B1547" s="112" t="s">
        <v>3032</v>
      </c>
      <c r="C1547" s="106">
        <v>5380</v>
      </c>
      <c r="D1547" s="106" t="s">
        <v>1020</v>
      </c>
      <c r="E1547" s="184">
        <v>0.69030000000000002</v>
      </c>
      <c r="F1547" s="4" t="str">
        <f t="shared" si="25"/>
        <v>Yes</v>
      </c>
      <c r="G1547" s="63"/>
      <c r="H1547" s="63"/>
      <c r="I1547" s="63"/>
    </row>
    <row r="1548" spans="1:9">
      <c r="A1548" s="112" t="s">
        <v>2604</v>
      </c>
      <c r="B1548" s="112" t="s">
        <v>3269</v>
      </c>
      <c r="C1548" s="106">
        <v>5468</v>
      </c>
      <c r="D1548" s="106" t="s">
        <v>2745</v>
      </c>
      <c r="E1548" s="184">
        <v>0.77370000000000005</v>
      </c>
      <c r="F1548" s="4" t="str">
        <f t="shared" si="25"/>
        <v>Yes</v>
      </c>
      <c r="G1548" s="63"/>
      <c r="H1548" s="63"/>
      <c r="I1548" s="63"/>
    </row>
    <row r="1549" spans="1:9">
      <c r="A1549" s="112" t="s">
        <v>2441</v>
      </c>
      <c r="B1549" s="112" t="s">
        <v>3033</v>
      </c>
      <c r="C1549" s="106">
        <v>2803</v>
      </c>
      <c r="D1549" s="106" t="s">
        <v>1275</v>
      </c>
      <c r="E1549" s="184">
        <v>0.70960000000000001</v>
      </c>
      <c r="F1549" s="4" t="str">
        <f t="shared" si="25"/>
        <v>Yes</v>
      </c>
      <c r="G1549" s="63"/>
      <c r="H1549" s="63"/>
      <c r="I1549" s="63"/>
    </row>
    <row r="1550" spans="1:9">
      <c r="A1550" s="112" t="s">
        <v>2441</v>
      </c>
      <c r="B1550" s="112" t="s">
        <v>3033</v>
      </c>
      <c r="C1550" s="106">
        <v>2357</v>
      </c>
      <c r="D1550" s="106" t="s">
        <v>1274</v>
      </c>
      <c r="E1550" s="184">
        <v>0.60370000000000001</v>
      </c>
      <c r="F1550" s="4" t="str">
        <f t="shared" si="25"/>
        <v>Yes</v>
      </c>
      <c r="G1550" s="63"/>
      <c r="H1550" s="63"/>
      <c r="I1550" s="63"/>
    </row>
    <row r="1551" spans="1:9">
      <c r="A1551" s="112" t="s">
        <v>2418</v>
      </c>
      <c r="B1551" s="112" t="s">
        <v>3034</v>
      </c>
      <c r="C1551" s="106">
        <v>2864</v>
      </c>
      <c r="D1551" s="106" t="s">
        <v>1191</v>
      </c>
      <c r="E1551" s="184">
        <v>0.4234</v>
      </c>
      <c r="F1551" s="4" t="str">
        <f t="shared" si="25"/>
        <v>No</v>
      </c>
      <c r="G1551" s="63"/>
      <c r="H1551" s="63"/>
      <c r="I1551" s="63"/>
    </row>
    <row r="1552" spans="1:9">
      <c r="A1552" s="112" t="s">
        <v>2418</v>
      </c>
      <c r="B1552" s="112" t="s">
        <v>3034</v>
      </c>
      <c r="C1552" s="106">
        <v>2478</v>
      </c>
      <c r="D1552" s="106" t="s">
        <v>1190</v>
      </c>
      <c r="E1552" s="184">
        <v>0.3377</v>
      </c>
      <c r="F1552" s="4" t="str">
        <f t="shared" ref="F1552:F1615" si="26">IF(E1552&gt;=0.5,"Yes","No")</f>
        <v>No</v>
      </c>
      <c r="G1552" s="63"/>
      <c r="H1552" s="63"/>
      <c r="I1552" s="63"/>
    </row>
    <row r="1553" spans="1:9">
      <c r="A1553" s="112" t="s">
        <v>2365</v>
      </c>
      <c r="B1553" s="112" t="s">
        <v>3035</v>
      </c>
      <c r="C1553" s="106">
        <v>3587</v>
      </c>
      <c r="D1553" s="106" t="s">
        <v>753</v>
      </c>
      <c r="E1553" s="184">
        <v>0.44390000000000002</v>
      </c>
      <c r="F1553" s="4" t="str">
        <f t="shared" si="26"/>
        <v>No</v>
      </c>
      <c r="G1553" s="63"/>
      <c r="H1553" s="63"/>
      <c r="I1553" s="63"/>
    </row>
    <row r="1554" spans="1:9">
      <c r="A1554" s="112" t="s">
        <v>2365</v>
      </c>
      <c r="B1554" s="112" t="s">
        <v>3035</v>
      </c>
      <c r="C1554" s="106">
        <v>2439</v>
      </c>
      <c r="D1554" s="106" t="s">
        <v>742</v>
      </c>
      <c r="E1554" s="184">
        <v>0.62239999999999995</v>
      </c>
      <c r="F1554" s="4" t="str">
        <f t="shared" si="26"/>
        <v>Yes</v>
      </c>
      <c r="G1554" s="63"/>
      <c r="H1554" s="63"/>
      <c r="I1554" s="63"/>
    </row>
    <row r="1555" spans="1:9">
      <c r="A1555" s="112" t="s">
        <v>2365</v>
      </c>
      <c r="B1555" s="112" t="s">
        <v>3035</v>
      </c>
      <c r="C1555" s="106">
        <v>3034</v>
      </c>
      <c r="D1555" s="106" t="s">
        <v>746</v>
      </c>
      <c r="E1555" s="184">
        <v>0.71850000000000003</v>
      </c>
      <c r="F1555" s="4" t="str">
        <f t="shared" si="26"/>
        <v>Yes</v>
      </c>
      <c r="G1555" s="63"/>
      <c r="H1555" s="63"/>
      <c r="I1555" s="63"/>
    </row>
    <row r="1556" spans="1:9">
      <c r="A1556" s="112" t="s">
        <v>2365</v>
      </c>
      <c r="B1556" s="112" t="s">
        <v>3035</v>
      </c>
      <c r="C1556" s="106">
        <v>3337</v>
      </c>
      <c r="D1556" s="106" t="s">
        <v>51</v>
      </c>
      <c r="E1556" s="184">
        <v>0.61409999999999998</v>
      </c>
      <c r="F1556" s="4" t="str">
        <f t="shared" si="26"/>
        <v>Yes</v>
      </c>
      <c r="G1556" s="63"/>
      <c r="H1556" s="63"/>
      <c r="I1556" s="63"/>
    </row>
    <row r="1557" spans="1:9">
      <c r="A1557" s="112" t="s">
        <v>2365</v>
      </c>
      <c r="B1557" s="112" t="s">
        <v>3035</v>
      </c>
      <c r="C1557" s="106">
        <v>3280</v>
      </c>
      <c r="D1557" s="106" t="s">
        <v>748</v>
      </c>
      <c r="E1557" s="184">
        <v>0.68030000000000002</v>
      </c>
      <c r="F1557" s="4" t="str">
        <f t="shared" si="26"/>
        <v>Yes</v>
      </c>
      <c r="G1557" s="63"/>
      <c r="H1557" s="63"/>
      <c r="I1557" s="63"/>
    </row>
    <row r="1558" spans="1:9">
      <c r="A1558" s="112" t="s">
        <v>2365</v>
      </c>
      <c r="B1558" s="112" t="s">
        <v>3035</v>
      </c>
      <c r="C1558" s="106">
        <v>1534</v>
      </c>
      <c r="D1558" s="106" t="s">
        <v>740</v>
      </c>
      <c r="E1558" s="184">
        <v>0.72219999999999995</v>
      </c>
      <c r="F1558" s="4" t="str">
        <f t="shared" si="26"/>
        <v>Yes</v>
      </c>
      <c r="G1558" s="63"/>
      <c r="H1558" s="63"/>
      <c r="I1558" s="63"/>
    </row>
    <row r="1559" spans="1:9">
      <c r="A1559" s="112" t="s">
        <v>2365</v>
      </c>
      <c r="B1559" s="112" t="s">
        <v>3035</v>
      </c>
      <c r="C1559" s="106">
        <v>1784</v>
      </c>
      <c r="D1559" s="106" t="s">
        <v>2756</v>
      </c>
      <c r="E1559" s="184">
        <v>0.10680000000000001</v>
      </c>
      <c r="F1559" s="4" t="str">
        <f t="shared" si="26"/>
        <v>No</v>
      </c>
      <c r="G1559" s="63"/>
      <c r="H1559" s="63"/>
      <c r="I1559" s="63"/>
    </row>
    <row r="1560" spans="1:9">
      <c r="A1560" s="112" t="s">
        <v>2365</v>
      </c>
      <c r="B1560" s="112" t="s">
        <v>3035</v>
      </c>
      <c r="C1560" s="106">
        <v>3485</v>
      </c>
      <c r="D1560" s="106" t="s">
        <v>750</v>
      </c>
      <c r="E1560" s="184">
        <v>0.1837</v>
      </c>
      <c r="F1560" s="4" t="str">
        <f t="shared" si="26"/>
        <v>No</v>
      </c>
      <c r="G1560" s="63"/>
      <c r="H1560" s="63"/>
      <c r="I1560" s="63"/>
    </row>
    <row r="1561" spans="1:9">
      <c r="A1561" s="112" t="s">
        <v>2365</v>
      </c>
      <c r="B1561" s="112" t="s">
        <v>3035</v>
      </c>
      <c r="C1561" s="106">
        <v>3630</v>
      </c>
      <c r="D1561" s="106" t="s">
        <v>754</v>
      </c>
      <c r="E1561" s="184">
        <v>0.3417</v>
      </c>
      <c r="F1561" s="4" t="str">
        <f t="shared" si="26"/>
        <v>No</v>
      </c>
      <c r="G1561" s="63"/>
      <c r="H1561" s="63"/>
      <c r="I1561" s="63"/>
    </row>
    <row r="1562" spans="1:9">
      <c r="A1562" s="112" t="s">
        <v>2365</v>
      </c>
      <c r="B1562" s="112" t="s">
        <v>3035</v>
      </c>
      <c r="C1562" s="106">
        <v>2640</v>
      </c>
      <c r="D1562" s="106" t="s">
        <v>745</v>
      </c>
      <c r="E1562" s="184">
        <v>0.6512</v>
      </c>
      <c r="F1562" s="4" t="str">
        <f t="shared" si="26"/>
        <v>Yes</v>
      </c>
      <c r="G1562" s="63"/>
      <c r="H1562" s="63"/>
      <c r="I1562" s="63"/>
    </row>
    <row r="1563" spans="1:9">
      <c r="A1563" s="112" t="s">
        <v>2365</v>
      </c>
      <c r="B1563" s="112" t="s">
        <v>3035</v>
      </c>
      <c r="C1563" s="106">
        <v>5229</v>
      </c>
      <c r="D1563" s="106" t="s">
        <v>760</v>
      </c>
      <c r="E1563" s="184">
        <v>0.63680000000000003</v>
      </c>
      <c r="F1563" s="4" t="str">
        <f t="shared" si="26"/>
        <v>Yes</v>
      </c>
      <c r="G1563" s="63"/>
      <c r="H1563" s="63"/>
      <c r="I1563" s="63"/>
    </row>
    <row r="1564" spans="1:9">
      <c r="A1564" s="112" t="s">
        <v>2365</v>
      </c>
      <c r="B1564" s="112" t="s">
        <v>3035</v>
      </c>
      <c r="C1564" s="106">
        <v>2597</v>
      </c>
      <c r="D1564" s="106" t="s">
        <v>744</v>
      </c>
      <c r="E1564" s="184">
        <v>0.3115</v>
      </c>
      <c r="F1564" s="4" t="str">
        <f t="shared" si="26"/>
        <v>No</v>
      </c>
      <c r="G1564" s="63"/>
      <c r="H1564" s="63"/>
      <c r="I1564" s="63"/>
    </row>
    <row r="1565" spans="1:9">
      <c r="A1565" s="112" t="s">
        <v>2365</v>
      </c>
      <c r="B1565" s="112" t="s">
        <v>3035</v>
      </c>
      <c r="C1565" s="106">
        <v>2929</v>
      </c>
      <c r="D1565" s="106" t="s">
        <v>699</v>
      </c>
      <c r="E1565" s="184">
        <v>0.75129999999999997</v>
      </c>
      <c r="F1565" s="4" t="str">
        <f t="shared" si="26"/>
        <v>Yes</v>
      </c>
      <c r="G1565" s="63"/>
      <c r="H1565" s="63"/>
      <c r="I1565" s="63"/>
    </row>
    <row r="1566" spans="1:9">
      <c r="A1566" s="112" t="s">
        <v>2365</v>
      </c>
      <c r="B1566" s="112" t="s">
        <v>3035</v>
      </c>
      <c r="C1566" s="106">
        <v>3741</v>
      </c>
      <c r="D1566" s="106" t="s">
        <v>758</v>
      </c>
      <c r="E1566" s="184">
        <v>0.50700000000000001</v>
      </c>
      <c r="F1566" s="4" t="str">
        <f t="shared" si="26"/>
        <v>Yes</v>
      </c>
      <c r="G1566" s="63"/>
      <c r="H1566" s="63"/>
      <c r="I1566" s="63"/>
    </row>
    <row r="1567" spans="1:9">
      <c r="A1567" s="112" t="s">
        <v>2365</v>
      </c>
      <c r="B1567" s="112" t="s">
        <v>3035</v>
      </c>
      <c r="C1567" s="106">
        <v>3586</v>
      </c>
      <c r="D1567" s="106" t="s">
        <v>752</v>
      </c>
      <c r="E1567" s="184">
        <v>0.24990000000000001</v>
      </c>
      <c r="F1567" s="4" t="str">
        <f t="shared" si="26"/>
        <v>No</v>
      </c>
      <c r="G1567" s="63"/>
      <c r="H1567" s="63"/>
      <c r="I1567" s="63"/>
    </row>
    <row r="1568" spans="1:9">
      <c r="A1568" s="112" t="s">
        <v>2365</v>
      </c>
      <c r="B1568" s="112" t="s">
        <v>3035</v>
      </c>
      <c r="C1568" s="106">
        <v>3035</v>
      </c>
      <c r="D1568" s="106" t="s">
        <v>747</v>
      </c>
      <c r="E1568" s="184">
        <v>0.49590000000000001</v>
      </c>
      <c r="F1568" s="4" t="str">
        <f t="shared" si="26"/>
        <v>No</v>
      </c>
      <c r="G1568" s="63"/>
      <c r="H1568" s="63"/>
      <c r="I1568" s="63"/>
    </row>
    <row r="1569" spans="1:9">
      <c r="A1569" s="112" t="s">
        <v>2365</v>
      </c>
      <c r="B1569" s="112" t="s">
        <v>3035</v>
      </c>
      <c r="C1569" s="106">
        <v>3434</v>
      </c>
      <c r="D1569" s="106" t="s">
        <v>749</v>
      </c>
      <c r="E1569" s="184">
        <v>0.56469999999999998</v>
      </c>
      <c r="F1569" s="4" t="str">
        <f t="shared" si="26"/>
        <v>Yes</v>
      </c>
      <c r="G1569" s="63"/>
      <c r="H1569" s="63"/>
      <c r="I1569" s="63"/>
    </row>
    <row r="1570" spans="1:9">
      <c r="A1570" s="112" t="s">
        <v>2365</v>
      </c>
      <c r="B1570" s="112" t="s">
        <v>3035</v>
      </c>
      <c r="C1570" s="106">
        <v>5335</v>
      </c>
      <c r="D1570" s="106" t="s">
        <v>762</v>
      </c>
      <c r="E1570" s="184">
        <v>0.55020000000000002</v>
      </c>
      <c r="F1570" s="4" t="str">
        <f t="shared" si="26"/>
        <v>Yes</v>
      </c>
      <c r="G1570" s="63"/>
      <c r="H1570" s="63"/>
      <c r="I1570" s="63"/>
    </row>
    <row r="1571" spans="1:9">
      <c r="A1571" s="112" t="s">
        <v>2365</v>
      </c>
      <c r="B1571" s="112" t="s">
        <v>3035</v>
      </c>
      <c r="C1571" s="106">
        <v>1648</v>
      </c>
      <c r="D1571" s="106" t="s">
        <v>741</v>
      </c>
      <c r="E1571" s="184">
        <v>0.42509999999999998</v>
      </c>
      <c r="F1571" s="4" t="str">
        <f t="shared" si="26"/>
        <v>No</v>
      </c>
      <c r="G1571" s="63"/>
      <c r="H1571" s="63"/>
      <c r="I1571" s="63"/>
    </row>
    <row r="1572" spans="1:9">
      <c r="A1572" s="112" t="s">
        <v>2365</v>
      </c>
      <c r="B1572" s="112" t="s">
        <v>3035</v>
      </c>
      <c r="C1572" s="106">
        <v>5070</v>
      </c>
      <c r="D1572" s="106" t="s">
        <v>759</v>
      </c>
      <c r="E1572" s="184">
        <v>0.74299999999999999</v>
      </c>
      <c r="F1572" s="4" t="str">
        <f t="shared" si="26"/>
        <v>Yes</v>
      </c>
      <c r="G1572" s="63"/>
      <c r="H1572" s="63"/>
      <c r="I1572" s="63"/>
    </row>
    <row r="1573" spans="1:9">
      <c r="A1573" s="112" t="s">
        <v>2365</v>
      </c>
      <c r="B1573" s="112" t="s">
        <v>3035</v>
      </c>
      <c r="C1573" s="106">
        <v>3521</v>
      </c>
      <c r="D1573" s="106" t="s">
        <v>751</v>
      </c>
      <c r="E1573" s="184">
        <v>0.58189999999999997</v>
      </c>
      <c r="F1573" s="4" t="str">
        <f t="shared" si="26"/>
        <v>Yes</v>
      </c>
      <c r="G1573" s="63"/>
      <c r="H1573" s="63"/>
      <c r="I1573" s="63"/>
    </row>
    <row r="1574" spans="1:9">
      <c r="A1574" s="112" t="s">
        <v>2365</v>
      </c>
      <c r="B1574" s="112" t="s">
        <v>3035</v>
      </c>
      <c r="C1574" s="106">
        <v>2475</v>
      </c>
      <c r="D1574" s="106" t="s">
        <v>743</v>
      </c>
      <c r="E1574" s="184">
        <v>0.60770000000000002</v>
      </c>
      <c r="F1574" s="4" t="str">
        <f t="shared" si="26"/>
        <v>Yes</v>
      </c>
      <c r="G1574" s="63"/>
      <c r="H1574" s="63"/>
      <c r="I1574" s="63"/>
    </row>
    <row r="1575" spans="1:9">
      <c r="A1575" s="112" t="s">
        <v>2365</v>
      </c>
      <c r="B1575" s="112" t="s">
        <v>3035</v>
      </c>
      <c r="C1575" s="106">
        <v>5484</v>
      </c>
      <c r="D1575" s="106" t="s">
        <v>2757</v>
      </c>
      <c r="E1575" s="184">
        <v>0.37330000000000002</v>
      </c>
      <c r="F1575" s="4" t="str">
        <f t="shared" si="26"/>
        <v>No</v>
      </c>
      <c r="G1575" s="63"/>
      <c r="H1575" s="63"/>
      <c r="I1575" s="63"/>
    </row>
    <row r="1576" spans="1:9">
      <c r="A1576" s="112" t="s">
        <v>2365</v>
      </c>
      <c r="B1576" s="112" t="s">
        <v>3035</v>
      </c>
      <c r="C1576" s="106">
        <v>5519</v>
      </c>
      <c r="D1576" s="106" t="s">
        <v>3144</v>
      </c>
      <c r="E1576" s="184">
        <v>0.37119999999999997</v>
      </c>
      <c r="F1576" s="4" t="str">
        <f t="shared" si="26"/>
        <v>No</v>
      </c>
      <c r="G1576" s="63"/>
      <c r="H1576" s="63"/>
      <c r="I1576" s="63"/>
    </row>
    <row r="1577" spans="1:9">
      <c r="A1577" s="112" t="s">
        <v>2365</v>
      </c>
      <c r="B1577" s="112" t="s">
        <v>3035</v>
      </c>
      <c r="C1577" s="106">
        <v>3668</v>
      </c>
      <c r="D1577" s="106" t="s">
        <v>755</v>
      </c>
      <c r="E1577" s="184">
        <v>0.43419999999999997</v>
      </c>
      <c r="F1577" s="4" t="str">
        <f t="shared" si="26"/>
        <v>No</v>
      </c>
      <c r="G1577" s="63"/>
      <c r="H1577" s="63"/>
      <c r="I1577" s="63"/>
    </row>
    <row r="1578" spans="1:9">
      <c r="A1578" s="112" t="s">
        <v>2365</v>
      </c>
      <c r="B1578" s="112" t="s">
        <v>3035</v>
      </c>
      <c r="C1578" s="106">
        <v>3740</v>
      </c>
      <c r="D1578" s="106" t="s">
        <v>757</v>
      </c>
      <c r="E1578" s="184">
        <v>0.39950000000000002</v>
      </c>
      <c r="F1578" s="4" t="str">
        <f t="shared" si="26"/>
        <v>No</v>
      </c>
      <c r="G1578" s="63"/>
      <c r="H1578" s="63"/>
      <c r="I1578" s="63"/>
    </row>
    <row r="1579" spans="1:9">
      <c r="A1579" s="112" t="s">
        <v>2365</v>
      </c>
      <c r="B1579" s="112" t="s">
        <v>3035</v>
      </c>
      <c r="C1579" s="106">
        <v>5282</v>
      </c>
      <c r="D1579" s="106" t="s">
        <v>761</v>
      </c>
      <c r="E1579" s="184">
        <v>0.61629999999999996</v>
      </c>
      <c r="F1579" s="4" t="str">
        <f t="shared" si="26"/>
        <v>Yes</v>
      </c>
      <c r="G1579" s="63"/>
      <c r="H1579" s="63"/>
      <c r="I1579" s="63"/>
    </row>
    <row r="1580" spans="1:9">
      <c r="A1580" s="112" t="s">
        <v>2365</v>
      </c>
      <c r="B1580" s="112" t="s">
        <v>3035</v>
      </c>
      <c r="C1580" s="106">
        <v>3702</v>
      </c>
      <c r="D1580" s="106" t="s">
        <v>756</v>
      </c>
      <c r="E1580" s="184">
        <v>0.51890000000000003</v>
      </c>
      <c r="F1580" s="4" t="str">
        <f t="shared" si="26"/>
        <v>Yes</v>
      </c>
      <c r="G1580" s="63"/>
      <c r="H1580" s="63"/>
      <c r="I1580" s="63"/>
    </row>
    <row r="1581" spans="1:9">
      <c r="A1581" s="112" t="s">
        <v>2322</v>
      </c>
      <c r="B1581" s="112" t="s">
        <v>3036</v>
      </c>
      <c r="C1581" s="106">
        <v>2789</v>
      </c>
      <c r="D1581" s="106" t="s">
        <v>372</v>
      </c>
      <c r="E1581" s="184">
        <v>0.64349999999999996</v>
      </c>
      <c r="F1581" s="4" t="str">
        <f t="shared" si="26"/>
        <v>Yes</v>
      </c>
      <c r="G1581" s="63"/>
      <c r="H1581" s="63"/>
      <c r="I1581" s="63"/>
    </row>
    <row r="1582" spans="1:9">
      <c r="A1582" s="112" t="s">
        <v>2322</v>
      </c>
      <c r="B1582" s="112" t="s">
        <v>3036</v>
      </c>
      <c r="C1582" s="106">
        <v>3559</v>
      </c>
      <c r="D1582" s="106" t="s">
        <v>373</v>
      </c>
      <c r="E1582" s="184">
        <v>0.69420000000000004</v>
      </c>
      <c r="F1582" s="4" t="str">
        <f t="shared" si="26"/>
        <v>Yes</v>
      </c>
      <c r="G1582" s="63"/>
      <c r="H1582" s="63"/>
      <c r="I1582" s="63"/>
    </row>
    <row r="1583" spans="1:9">
      <c r="A1583" s="112" t="s">
        <v>2322</v>
      </c>
      <c r="B1583" s="112" t="s">
        <v>3036</v>
      </c>
      <c r="C1583" s="106">
        <v>1898</v>
      </c>
      <c r="D1583" s="106" t="s">
        <v>371</v>
      </c>
      <c r="E1583" s="184">
        <v>5.7099999999999998E-2</v>
      </c>
      <c r="F1583" s="4" t="str">
        <f t="shared" si="26"/>
        <v>No</v>
      </c>
      <c r="G1583" s="63"/>
      <c r="H1583" s="63"/>
      <c r="I1583" s="63"/>
    </row>
    <row r="1584" spans="1:9">
      <c r="A1584" s="112" t="s">
        <v>2322</v>
      </c>
      <c r="B1584" s="112" t="s">
        <v>3036</v>
      </c>
      <c r="C1584" s="106">
        <v>3579</v>
      </c>
      <c r="D1584" s="106" t="s">
        <v>374</v>
      </c>
      <c r="E1584" s="184">
        <v>0.64559999999999995</v>
      </c>
      <c r="F1584" s="4" t="str">
        <f t="shared" si="26"/>
        <v>Yes</v>
      </c>
      <c r="G1584" s="63"/>
      <c r="H1584" s="63"/>
      <c r="I1584" s="63"/>
    </row>
    <row r="1585" spans="1:9">
      <c r="A1585" s="112" t="s">
        <v>2280</v>
      </c>
      <c r="B1585" s="112" t="s">
        <v>3037</v>
      </c>
      <c r="C1585" s="106">
        <v>4060</v>
      </c>
      <c r="D1585" s="106" t="s">
        <v>90</v>
      </c>
      <c r="E1585" s="184">
        <v>0.2324</v>
      </c>
      <c r="F1585" s="4" t="str">
        <f t="shared" si="26"/>
        <v>No</v>
      </c>
      <c r="G1585" s="63"/>
      <c r="H1585" s="63"/>
      <c r="I1585" s="63"/>
    </row>
    <row r="1586" spans="1:9">
      <c r="A1586" s="112" t="s">
        <v>2280</v>
      </c>
      <c r="B1586" s="112" t="s">
        <v>3037</v>
      </c>
      <c r="C1586" s="106">
        <v>2721</v>
      </c>
      <c r="D1586" s="106" t="s">
        <v>82</v>
      </c>
      <c r="E1586" s="184">
        <v>0.3987</v>
      </c>
      <c r="F1586" s="4" t="str">
        <f t="shared" si="26"/>
        <v>No</v>
      </c>
      <c r="G1586" s="63"/>
      <c r="H1586" s="63"/>
      <c r="I1586" s="63"/>
    </row>
    <row r="1587" spans="1:9">
      <c r="A1587" s="112" t="s">
        <v>2280</v>
      </c>
      <c r="B1587" s="112" t="s">
        <v>3037</v>
      </c>
      <c r="C1587" s="106">
        <v>2785</v>
      </c>
      <c r="D1587" s="106" t="s">
        <v>83</v>
      </c>
      <c r="E1587" s="184">
        <v>0.47760000000000002</v>
      </c>
      <c r="F1587" s="4" t="str">
        <f t="shared" si="26"/>
        <v>No</v>
      </c>
      <c r="G1587" s="63"/>
      <c r="H1587" s="63"/>
      <c r="I1587" s="63"/>
    </row>
    <row r="1588" spans="1:9">
      <c r="A1588" s="112" t="s">
        <v>2280</v>
      </c>
      <c r="B1588" s="112" t="s">
        <v>3037</v>
      </c>
      <c r="C1588" s="106">
        <v>3926</v>
      </c>
      <c r="D1588" s="106" t="s">
        <v>88</v>
      </c>
      <c r="E1588" s="184">
        <v>0.2374</v>
      </c>
      <c r="F1588" s="4" t="str">
        <f t="shared" si="26"/>
        <v>No</v>
      </c>
      <c r="G1588" s="63"/>
      <c r="H1588" s="63"/>
      <c r="I1588" s="63"/>
    </row>
    <row r="1589" spans="1:9">
      <c r="A1589" s="112" t="s">
        <v>2280</v>
      </c>
      <c r="B1589" s="112" t="s">
        <v>3037</v>
      </c>
      <c r="C1589" s="106">
        <v>3833</v>
      </c>
      <c r="D1589" s="106" t="s">
        <v>87</v>
      </c>
      <c r="E1589" s="184">
        <v>0.1772</v>
      </c>
      <c r="F1589" s="4" t="str">
        <f t="shared" si="26"/>
        <v>No</v>
      </c>
      <c r="G1589" s="63"/>
      <c r="H1589" s="63"/>
      <c r="I1589" s="63"/>
    </row>
    <row r="1590" spans="1:9">
      <c r="A1590" s="112" t="s">
        <v>2280</v>
      </c>
      <c r="B1590" s="112" t="s">
        <v>3037</v>
      </c>
      <c r="C1590" s="106">
        <v>2786</v>
      </c>
      <c r="D1590" s="106" t="s">
        <v>84</v>
      </c>
      <c r="E1590" s="184">
        <v>0.52</v>
      </c>
      <c r="F1590" s="4" t="str">
        <f t="shared" si="26"/>
        <v>Yes</v>
      </c>
      <c r="G1590" s="63"/>
      <c r="H1590" s="63"/>
      <c r="I1590" s="63"/>
    </row>
    <row r="1591" spans="1:9">
      <c r="A1591" s="112" t="s">
        <v>2280</v>
      </c>
      <c r="B1591" s="112" t="s">
        <v>3037</v>
      </c>
      <c r="C1591" s="106">
        <v>2642</v>
      </c>
      <c r="D1591" s="106" t="s">
        <v>79</v>
      </c>
      <c r="E1591" s="186">
        <v>0.57609999999999995</v>
      </c>
      <c r="F1591" s="4" t="str">
        <f t="shared" si="26"/>
        <v>Yes</v>
      </c>
      <c r="G1591" s="189" t="s">
        <v>3378</v>
      </c>
      <c r="H1591" s="63"/>
      <c r="I1591" s="63"/>
    </row>
    <row r="1592" spans="1:9">
      <c r="A1592" s="112" t="s">
        <v>2280</v>
      </c>
      <c r="B1592" s="112" t="s">
        <v>3037</v>
      </c>
      <c r="C1592" s="106">
        <v>5493</v>
      </c>
      <c r="D1592" s="106" t="s">
        <v>2758</v>
      </c>
      <c r="E1592" s="184">
        <v>0.1115</v>
      </c>
      <c r="F1592" s="4" t="str">
        <f t="shared" si="26"/>
        <v>No</v>
      </c>
      <c r="G1592" s="63"/>
      <c r="H1592" s="63"/>
      <c r="I1592" s="63"/>
    </row>
    <row r="1593" spans="1:9">
      <c r="A1593" s="112" t="s">
        <v>2280</v>
      </c>
      <c r="B1593" s="112" t="s">
        <v>3037</v>
      </c>
      <c r="C1593" s="106">
        <v>2657</v>
      </c>
      <c r="D1593" s="106" t="s">
        <v>81</v>
      </c>
      <c r="E1593" s="186">
        <v>0.57979999999999998</v>
      </c>
      <c r="F1593" s="4" t="str">
        <f t="shared" si="26"/>
        <v>Yes</v>
      </c>
      <c r="G1593" s="189" t="s">
        <v>3378</v>
      </c>
      <c r="H1593" s="63"/>
      <c r="I1593" s="63"/>
    </row>
    <row r="1594" spans="1:9">
      <c r="A1594" s="112" t="s">
        <v>2280</v>
      </c>
      <c r="B1594" s="112" t="s">
        <v>3037</v>
      </c>
      <c r="C1594" s="106">
        <v>2656</v>
      </c>
      <c r="D1594" s="106" t="s">
        <v>80</v>
      </c>
      <c r="E1594" s="186">
        <v>0.56079999999999997</v>
      </c>
      <c r="F1594" s="4" t="str">
        <f t="shared" si="26"/>
        <v>Yes</v>
      </c>
      <c r="G1594" s="189" t="s">
        <v>3378</v>
      </c>
      <c r="H1594" s="63"/>
      <c r="I1594" s="63"/>
    </row>
    <row r="1595" spans="1:9">
      <c r="A1595" s="112" t="s">
        <v>2280</v>
      </c>
      <c r="B1595" s="112" t="s">
        <v>3037</v>
      </c>
      <c r="C1595" s="106">
        <v>5419</v>
      </c>
      <c r="D1595" s="106" t="s">
        <v>95</v>
      </c>
      <c r="E1595" s="184">
        <v>0.1419</v>
      </c>
      <c r="F1595" s="4" t="str">
        <f t="shared" si="26"/>
        <v>No</v>
      </c>
      <c r="G1595" s="63"/>
      <c r="H1595" s="63"/>
      <c r="I1595" s="63"/>
    </row>
    <row r="1596" spans="1:9">
      <c r="A1596" s="112" t="s">
        <v>2280</v>
      </c>
      <c r="B1596" s="112" t="s">
        <v>3037</v>
      </c>
      <c r="C1596" s="106">
        <v>3511</v>
      </c>
      <c r="D1596" s="106" t="s">
        <v>85</v>
      </c>
      <c r="E1596" s="184">
        <v>0.23050000000000001</v>
      </c>
      <c r="F1596" s="4" t="str">
        <f t="shared" si="26"/>
        <v>No</v>
      </c>
      <c r="G1596" s="63"/>
      <c r="H1596" s="63"/>
      <c r="I1596" s="63"/>
    </row>
    <row r="1597" spans="1:9">
      <c r="A1597" s="177" t="s">
        <v>2280</v>
      </c>
      <c r="B1597" s="178" t="s">
        <v>3037</v>
      </c>
      <c r="C1597" s="178">
        <v>5526</v>
      </c>
      <c r="D1597" s="63" t="s">
        <v>3270</v>
      </c>
      <c r="E1597" s="114">
        <v>0</v>
      </c>
      <c r="F1597" s="4" t="str">
        <f t="shared" si="26"/>
        <v>No</v>
      </c>
      <c r="G1597" s="63"/>
      <c r="H1597" s="63"/>
      <c r="I1597" s="63"/>
    </row>
    <row r="1598" spans="1:9">
      <c r="A1598" s="112" t="s">
        <v>2280</v>
      </c>
      <c r="B1598" s="112" t="s">
        <v>3037</v>
      </c>
      <c r="C1598" s="106">
        <v>4295</v>
      </c>
      <c r="D1598" s="106" t="s">
        <v>91</v>
      </c>
      <c r="E1598" s="186">
        <v>0.55189999999999995</v>
      </c>
      <c r="F1598" s="4" t="str">
        <f t="shared" si="26"/>
        <v>Yes</v>
      </c>
      <c r="G1598" s="189" t="s">
        <v>3378</v>
      </c>
      <c r="H1598" s="63"/>
      <c r="I1598" s="63"/>
    </row>
    <row r="1599" spans="1:9">
      <c r="A1599" s="112" t="s">
        <v>2280</v>
      </c>
      <c r="B1599" s="112" t="s">
        <v>3037</v>
      </c>
      <c r="C1599" s="106">
        <v>3732</v>
      </c>
      <c r="D1599" s="106" t="s">
        <v>86</v>
      </c>
      <c r="E1599" s="184">
        <v>0.34429999999999999</v>
      </c>
      <c r="F1599" s="4" t="str">
        <f t="shared" si="26"/>
        <v>No</v>
      </c>
      <c r="G1599" s="63"/>
      <c r="H1599" s="63"/>
      <c r="I1599" s="63"/>
    </row>
    <row r="1600" spans="1:9">
      <c r="A1600" s="112" t="s">
        <v>2280</v>
      </c>
      <c r="B1600" s="112" t="s">
        <v>3037</v>
      </c>
      <c r="C1600" s="106">
        <v>2001</v>
      </c>
      <c r="D1600" s="106" t="s">
        <v>78</v>
      </c>
      <c r="E1600" s="184">
        <v>2.9600000000000001E-2</v>
      </c>
      <c r="F1600" s="4" t="str">
        <f t="shared" si="26"/>
        <v>No</v>
      </c>
      <c r="G1600" s="63"/>
      <c r="H1600" s="63"/>
      <c r="I1600" s="63"/>
    </row>
    <row r="1601" spans="1:9">
      <c r="A1601" s="112" t="s">
        <v>2280</v>
      </c>
      <c r="B1601" s="112" t="s">
        <v>3037</v>
      </c>
      <c r="C1601" s="106">
        <v>4059</v>
      </c>
      <c r="D1601" s="106" t="s">
        <v>89</v>
      </c>
      <c r="E1601" s="184">
        <v>0.35060000000000002</v>
      </c>
      <c r="F1601" s="4" t="str">
        <f t="shared" si="26"/>
        <v>No</v>
      </c>
      <c r="G1601" s="63"/>
      <c r="H1601" s="63"/>
      <c r="I1601" s="63"/>
    </row>
    <row r="1602" spans="1:9">
      <c r="A1602" s="112" t="s">
        <v>2280</v>
      </c>
      <c r="B1602" s="112" t="s">
        <v>3037</v>
      </c>
      <c r="C1602" s="106">
        <v>5165</v>
      </c>
      <c r="D1602" s="106" t="s">
        <v>94</v>
      </c>
      <c r="E1602" s="184">
        <v>0.13739999999999999</v>
      </c>
      <c r="F1602" s="4" t="str">
        <f t="shared" si="26"/>
        <v>No</v>
      </c>
      <c r="G1602" s="63"/>
      <c r="H1602" s="63"/>
      <c r="I1602" s="63"/>
    </row>
    <row r="1603" spans="1:9">
      <c r="A1603" s="112" t="s">
        <v>2280</v>
      </c>
      <c r="B1603" s="112" t="s">
        <v>3037</v>
      </c>
      <c r="C1603" s="106">
        <v>5092</v>
      </c>
      <c r="D1603" s="106" t="s">
        <v>93</v>
      </c>
      <c r="E1603" s="184">
        <v>0.1173</v>
      </c>
      <c r="F1603" s="4" t="str">
        <f t="shared" si="26"/>
        <v>No</v>
      </c>
      <c r="G1603" s="63"/>
      <c r="H1603" s="63"/>
      <c r="I1603" s="63"/>
    </row>
    <row r="1604" spans="1:9">
      <c r="A1604" s="112" t="s">
        <v>2280</v>
      </c>
      <c r="B1604" s="112" t="s">
        <v>3037</v>
      </c>
      <c r="C1604" s="106">
        <v>4543</v>
      </c>
      <c r="D1604" s="106" t="s">
        <v>92</v>
      </c>
      <c r="E1604" s="184">
        <v>0.14899999999999999</v>
      </c>
      <c r="F1604" s="4" t="str">
        <f t="shared" si="26"/>
        <v>No</v>
      </c>
      <c r="G1604" s="63"/>
      <c r="H1604" s="63"/>
      <c r="I1604" s="63"/>
    </row>
    <row r="1605" spans="1:9">
      <c r="A1605" s="112" t="s">
        <v>2302</v>
      </c>
      <c r="B1605" s="112" t="s">
        <v>3038</v>
      </c>
      <c r="C1605" s="106">
        <v>2390</v>
      </c>
      <c r="D1605" s="106" t="s">
        <v>285</v>
      </c>
      <c r="E1605" s="184">
        <v>0.23130000000000001</v>
      </c>
      <c r="F1605" s="4" t="str">
        <f t="shared" si="26"/>
        <v>No</v>
      </c>
      <c r="G1605" s="63"/>
      <c r="H1605" s="63"/>
      <c r="I1605" s="63"/>
    </row>
    <row r="1606" spans="1:9">
      <c r="A1606" s="112" t="s">
        <v>2302</v>
      </c>
      <c r="B1606" s="112" t="s">
        <v>3038</v>
      </c>
      <c r="C1606" s="106">
        <v>3321</v>
      </c>
      <c r="D1606" s="106" t="s">
        <v>286</v>
      </c>
      <c r="E1606" s="184">
        <v>0.2137</v>
      </c>
      <c r="F1606" s="4" t="str">
        <f t="shared" si="26"/>
        <v>No</v>
      </c>
      <c r="G1606" s="63"/>
      <c r="H1606" s="63"/>
      <c r="I1606" s="63"/>
    </row>
    <row r="1607" spans="1:9">
      <c r="A1607" s="112" t="s">
        <v>2302</v>
      </c>
      <c r="B1607" s="112" t="s">
        <v>3038</v>
      </c>
      <c r="C1607" s="106">
        <v>5518</v>
      </c>
      <c r="D1607" s="106" t="s">
        <v>3145</v>
      </c>
      <c r="E1607" s="184">
        <v>0.22689999999999999</v>
      </c>
      <c r="F1607" s="4" t="str">
        <f t="shared" si="26"/>
        <v>No</v>
      </c>
      <c r="G1607" s="63"/>
      <c r="H1607" s="63"/>
      <c r="I1607" s="63"/>
    </row>
    <row r="1608" spans="1:9">
      <c r="A1608" s="112" t="s">
        <v>2302</v>
      </c>
      <c r="B1608" s="112" t="s">
        <v>3038</v>
      </c>
      <c r="C1608" s="106">
        <v>3786</v>
      </c>
      <c r="D1608" s="106" t="s">
        <v>287</v>
      </c>
      <c r="E1608" s="184">
        <v>0.20080000000000001</v>
      </c>
      <c r="F1608" s="4" t="str">
        <f t="shared" si="26"/>
        <v>No</v>
      </c>
      <c r="G1608" s="63"/>
      <c r="H1608" s="63"/>
      <c r="I1608" s="63"/>
    </row>
    <row r="1609" spans="1:9">
      <c r="A1609" s="112" t="s">
        <v>2302</v>
      </c>
      <c r="B1609" s="112" t="s">
        <v>3038</v>
      </c>
      <c r="C1609" s="106">
        <v>3891</v>
      </c>
      <c r="D1609" s="106" t="s">
        <v>288</v>
      </c>
      <c r="E1609" s="184">
        <v>0.2525</v>
      </c>
      <c r="F1609" s="4" t="str">
        <f t="shared" si="26"/>
        <v>No</v>
      </c>
      <c r="G1609" s="63"/>
      <c r="H1609" s="63"/>
      <c r="I1609" s="63"/>
    </row>
    <row r="1610" spans="1:9">
      <c r="A1610" s="112" t="s">
        <v>2272</v>
      </c>
      <c r="B1610" s="112" t="s">
        <v>3039</v>
      </c>
      <c r="C1610" s="106">
        <v>5303</v>
      </c>
      <c r="D1610" s="106" t="s">
        <v>19</v>
      </c>
      <c r="E1610" s="184">
        <v>0.43280000000000002</v>
      </c>
      <c r="F1610" s="4" t="str">
        <f t="shared" si="26"/>
        <v>No</v>
      </c>
      <c r="G1610" s="63"/>
      <c r="H1610" s="63"/>
      <c r="I1610" s="63"/>
    </row>
    <row r="1611" spans="1:9">
      <c r="A1611" s="112" t="s">
        <v>2272</v>
      </c>
      <c r="B1611" s="112" t="s">
        <v>3039</v>
      </c>
      <c r="C1611" s="106">
        <v>2719</v>
      </c>
      <c r="D1611" s="106" t="s">
        <v>18</v>
      </c>
      <c r="E1611" s="184">
        <v>0.53779999999999994</v>
      </c>
      <c r="F1611" s="4" t="str">
        <f t="shared" si="26"/>
        <v>Yes</v>
      </c>
      <c r="G1611" s="63"/>
      <c r="H1611" s="63"/>
      <c r="I1611" s="63"/>
    </row>
    <row r="1612" spans="1:9">
      <c r="A1612" s="112" t="s">
        <v>2272</v>
      </c>
      <c r="B1612" s="112" t="s">
        <v>3039</v>
      </c>
      <c r="C1612" s="106">
        <v>2132</v>
      </c>
      <c r="D1612" s="106" t="s">
        <v>17</v>
      </c>
      <c r="E1612" s="184">
        <v>0.38950000000000001</v>
      </c>
      <c r="F1612" s="4" t="str">
        <f t="shared" si="26"/>
        <v>No</v>
      </c>
      <c r="G1612" s="63"/>
      <c r="H1612" s="63"/>
      <c r="I1612" s="63"/>
    </row>
    <row r="1613" spans="1:9">
      <c r="A1613" s="112" t="s">
        <v>2510</v>
      </c>
      <c r="B1613" s="112" t="s">
        <v>3040</v>
      </c>
      <c r="C1613" s="106">
        <v>2525</v>
      </c>
      <c r="D1613" s="106" t="s">
        <v>1924</v>
      </c>
      <c r="E1613" s="184">
        <v>0.4824</v>
      </c>
      <c r="F1613" s="4" t="str">
        <f t="shared" si="26"/>
        <v>No</v>
      </c>
      <c r="G1613" s="63"/>
      <c r="H1613" s="63"/>
      <c r="I1613" s="63"/>
    </row>
    <row r="1614" spans="1:9">
      <c r="A1614" s="112" t="s">
        <v>2510</v>
      </c>
      <c r="B1614" s="112" t="s">
        <v>3040</v>
      </c>
      <c r="C1614" s="106">
        <v>1919</v>
      </c>
      <c r="D1614" s="106" t="s">
        <v>1923</v>
      </c>
      <c r="E1614" s="184">
        <v>0.45860000000000001</v>
      </c>
      <c r="F1614" s="4" t="str">
        <f t="shared" si="26"/>
        <v>No</v>
      </c>
      <c r="G1614" s="63"/>
      <c r="H1614" s="63"/>
      <c r="I1614" s="63"/>
    </row>
    <row r="1615" spans="1:9">
      <c r="A1615" s="112" t="s">
        <v>2510</v>
      </c>
      <c r="B1615" s="112" t="s">
        <v>3040</v>
      </c>
      <c r="C1615" s="106">
        <v>4033</v>
      </c>
      <c r="D1615" s="106" t="s">
        <v>1926</v>
      </c>
      <c r="E1615" s="184">
        <v>0.51859999999999995</v>
      </c>
      <c r="F1615" s="4" t="str">
        <f t="shared" si="26"/>
        <v>Yes</v>
      </c>
      <c r="G1615" s="63"/>
      <c r="H1615" s="63"/>
      <c r="I1615" s="63"/>
    </row>
    <row r="1616" spans="1:9">
      <c r="A1616" s="112" t="s">
        <v>2510</v>
      </c>
      <c r="B1616" s="112" t="s">
        <v>3040</v>
      </c>
      <c r="C1616" s="106">
        <v>4228</v>
      </c>
      <c r="D1616" s="106" t="s">
        <v>1927</v>
      </c>
      <c r="E1616" s="184">
        <v>0.46100000000000002</v>
      </c>
      <c r="F1616" s="4" t="str">
        <f t="shared" ref="F1616:F1679" si="27">IF(E1616&gt;=0.5,"Yes","No")</f>
        <v>No</v>
      </c>
      <c r="G1616" s="63"/>
      <c r="H1616" s="63"/>
      <c r="I1616" s="63"/>
    </row>
    <row r="1617" spans="1:9">
      <c r="A1617" s="112" t="s">
        <v>2510</v>
      </c>
      <c r="B1617" s="112" t="s">
        <v>3040</v>
      </c>
      <c r="C1617" s="106">
        <v>3466</v>
      </c>
      <c r="D1617" s="106" t="s">
        <v>1925</v>
      </c>
      <c r="E1617" s="184">
        <v>0.46179999999999999</v>
      </c>
      <c r="F1617" s="4" t="str">
        <f t="shared" si="27"/>
        <v>No</v>
      </c>
      <c r="G1617" s="63"/>
      <c r="H1617" s="63"/>
      <c r="I1617" s="63"/>
    </row>
    <row r="1618" spans="1:9">
      <c r="A1618" s="112" t="s">
        <v>2369</v>
      </c>
      <c r="B1618" s="112" t="s">
        <v>3041</v>
      </c>
      <c r="C1618" s="106">
        <v>2485</v>
      </c>
      <c r="D1618" s="106" t="s">
        <v>804</v>
      </c>
      <c r="E1618" s="184">
        <v>0.20080000000000001</v>
      </c>
      <c r="F1618" s="4" t="str">
        <f t="shared" si="27"/>
        <v>No</v>
      </c>
      <c r="G1618" s="63"/>
      <c r="H1618" s="63"/>
      <c r="I1618" s="63"/>
    </row>
    <row r="1619" spans="1:9">
      <c r="A1619" s="112" t="s">
        <v>2369</v>
      </c>
      <c r="B1619" s="112" t="s">
        <v>3041</v>
      </c>
      <c r="C1619" s="106">
        <v>3524</v>
      </c>
      <c r="D1619" s="106" t="s">
        <v>807</v>
      </c>
      <c r="E1619" s="184">
        <v>0.1096</v>
      </c>
      <c r="F1619" s="4" t="str">
        <f t="shared" si="27"/>
        <v>No</v>
      </c>
      <c r="G1619" s="63"/>
      <c r="H1619" s="63"/>
      <c r="I1619" s="63"/>
    </row>
    <row r="1620" spans="1:9">
      <c r="A1620" s="112" t="s">
        <v>2369</v>
      </c>
      <c r="B1620" s="112" t="s">
        <v>3041</v>
      </c>
      <c r="C1620" s="106">
        <v>3101</v>
      </c>
      <c r="D1620" s="106" t="s">
        <v>806</v>
      </c>
      <c r="E1620" s="184">
        <v>0.1026</v>
      </c>
      <c r="F1620" s="4" t="str">
        <f t="shared" si="27"/>
        <v>No</v>
      </c>
      <c r="G1620" s="63"/>
      <c r="H1620" s="63"/>
      <c r="I1620" s="63"/>
    </row>
    <row r="1621" spans="1:9">
      <c r="A1621" s="112" t="s">
        <v>2369</v>
      </c>
      <c r="B1621" s="112" t="s">
        <v>3041</v>
      </c>
      <c r="C1621" s="106">
        <v>5244</v>
      </c>
      <c r="D1621" s="106" t="s">
        <v>810</v>
      </c>
      <c r="E1621" s="184">
        <v>0.18590000000000001</v>
      </c>
      <c r="F1621" s="4" t="str">
        <f t="shared" si="27"/>
        <v>No</v>
      </c>
      <c r="G1621" s="63"/>
      <c r="H1621" s="63"/>
      <c r="I1621" s="63"/>
    </row>
    <row r="1622" spans="1:9">
      <c r="A1622" s="112" t="s">
        <v>2369</v>
      </c>
      <c r="B1622" s="112" t="s">
        <v>3041</v>
      </c>
      <c r="C1622" s="106">
        <v>1756</v>
      </c>
      <c r="D1622" s="106" t="s">
        <v>802</v>
      </c>
      <c r="E1622" s="184">
        <v>0.32279999999999998</v>
      </c>
      <c r="F1622" s="4" t="str">
        <f t="shared" si="27"/>
        <v>No</v>
      </c>
      <c r="G1622" s="63"/>
      <c r="H1622" s="63"/>
      <c r="I1622" s="63"/>
    </row>
    <row r="1623" spans="1:9">
      <c r="A1623" s="112" t="s">
        <v>2369</v>
      </c>
      <c r="B1623" s="112" t="s">
        <v>3041</v>
      </c>
      <c r="C1623" s="106">
        <v>3006</v>
      </c>
      <c r="D1623" s="106" t="s">
        <v>805</v>
      </c>
      <c r="E1623" s="184">
        <v>5.1000000000000004E-3</v>
      </c>
      <c r="F1623" s="4" t="str">
        <f t="shared" si="27"/>
        <v>No</v>
      </c>
      <c r="G1623" s="63"/>
      <c r="H1623" s="63"/>
      <c r="I1623" s="63"/>
    </row>
    <row r="1624" spans="1:9">
      <c r="A1624" s="112" t="s">
        <v>2369</v>
      </c>
      <c r="B1624" s="112" t="s">
        <v>3041</v>
      </c>
      <c r="C1624" s="106">
        <v>1854</v>
      </c>
      <c r="D1624" s="106" t="s">
        <v>803</v>
      </c>
      <c r="E1624" s="184">
        <v>0.1024</v>
      </c>
      <c r="F1624" s="4" t="str">
        <f t="shared" si="27"/>
        <v>No</v>
      </c>
      <c r="G1624" s="63"/>
      <c r="H1624" s="63"/>
      <c r="I1624" s="63"/>
    </row>
    <row r="1625" spans="1:9">
      <c r="A1625" s="112" t="s">
        <v>2369</v>
      </c>
      <c r="B1625" s="112" t="s">
        <v>3041</v>
      </c>
      <c r="C1625" s="106">
        <v>4332</v>
      </c>
      <c r="D1625" s="106" t="s">
        <v>809</v>
      </c>
      <c r="E1625" s="184">
        <v>0.12920000000000001</v>
      </c>
      <c r="F1625" s="4" t="str">
        <f t="shared" si="27"/>
        <v>No</v>
      </c>
      <c r="G1625" s="63"/>
      <c r="H1625" s="63"/>
      <c r="I1625" s="63"/>
    </row>
    <row r="1626" spans="1:9">
      <c r="A1626" s="112" t="s">
        <v>2369</v>
      </c>
      <c r="B1626" s="112" t="s">
        <v>3041</v>
      </c>
      <c r="C1626" s="106">
        <v>4318</v>
      </c>
      <c r="D1626" s="106" t="s">
        <v>808</v>
      </c>
      <c r="E1626" s="184">
        <v>0.13719999999999999</v>
      </c>
      <c r="F1626" s="4" t="str">
        <f t="shared" si="27"/>
        <v>No</v>
      </c>
      <c r="G1626" s="63"/>
      <c r="H1626" s="63"/>
      <c r="I1626" s="63"/>
    </row>
    <row r="1627" spans="1:9">
      <c r="A1627" s="112" t="s">
        <v>2532</v>
      </c>
      <c r="B1627" s="112" t="s">
        <v>3042</v>
      </c>
      <c r="C1627" s="106">
        <v>3801</v>
      </c>
      <c r="D1627" s="106" t="s">
        <v>2038</v>
      </c>
      <c r="E1627" s="184">
        <v>0.53220000000000001</v>
      </c>
      <c r="F1627" s="4" t="str">
        <f t="shared" si="27"/>
        <v>Yes</v>
      </c>
      <c r="G1627" s="63"/>
      <c r="H1627" s="63"/>
      <c r="I1627" s="63"/>
    </row>
    <row r="1628" spans="1:9">
      <c r="A1628" s="112" t="s">
        <v>2532</v>
      </c>
      <c r="B1628" s="112" t="s">
        <v>3042</v>
      </c>
      <c r="C1628" s="106">
        <v>1735</v>
      </c>
      <c r="D1628" s="106" t="s">
        <v>2035</v>
      </c>
      <c r="E1628" s="184">
        <v>0.52969999999999995</v>
      </c>
      <c r="F1628" s="4" t="str">
        <f t="shared" si="27"/>
        <v>Yes</v>
      </c>
      <c r="G1628" s="63"/>
      <c r="H1628" s="63"/>
      <c r="I1628" s="63"/>
    </row>
    <row r="1629" spans="1:9">
      <c r="A1629" s="112" t="s">
        <v>2532</v>
      </c>
      <c r="B1629" s="112" t="s">
        <v>3042</v>
      </c>
      <c r="C1629" s="106">
        <v>4326</v>
      </c>
      <c r="D1629" s="106" t="s">
        <v>2039</v>
      </c>
      <c r="E1629" s="184">
        <v>0.4582</v>
      </c>
      <c r="F1629" s="4" t="str">
        <f t="shared" si="27"/>
        <v>No</v>
      </c>
      <c r="G1629" s="63"/>
      <c r="H1629" s="63"/>
      <c r="I1629" s="63"/>
    </row>
    <row r="1630" spans="1:9">
      <c r="A1630" s="112" t="s">
        <v>2532</v>
      </c>
      <c r="B1630" s="112" t="s">
        <v>3042</v>
      </c>
      <c r="C1630" s="106">
        <v>3067</v>
      </c>
      <c r="D1630" s="106" t="s">
        <v>2037</v>
      </c>
      <c r="E1630" s="184">
        <v>0.52329999999999999</v>
      </c>
      <c r="F1630" s="4" t="str">
        <f t="shared" si="27"/>
        <v>Yes</v>
      </c>
      <c r="G1630" s="63"/>
      <c r="H1630" s="63"/>
      <c r="I1630" s="63"/>
    </row>
    <row r="1631" spans="1:9">
      <c r="A1631" s="112" t="s">
        <v>2532</v>
      </c>
      <c r="B1631" s="112" t="s">
        <v>3042</v>
      </c>
      <c r="C1631" s="106">
        <v>2527</v>
      </c>
      <c r="D1631" s="106" t="s">
        <v>2036</v>
      </c>
      <c r="E1631" s="184">
        <v>0.51910000000000001</v>
      </c>
      <c r="F1631" s="4" t="str">
        <f t="shared" si="27"/>
        <v>Yes</v>
      </c>
      <c r="G1631" s="63"/>
      <c r="H1631" s="63"/>
      <c r="I1631" s="63"/>
    </row>
    <row r="1632" spans="1:9">
      <c r="A1632" s="112" t="s">
        <v>2400</v>
      </c>
      <c r="B1632" s="112" t="s">
        <v>1350</v>
      </c>
      <c r="C1632" s="106">
        <v>3530</v>
      </c>
      <c r="D1632" s="106" t="s">
        <v>144</v>
      </c>
      <c r="E1632" s="184">
        <v>0</v>
      </c>
      <c r="F1632" s="4" t="str">
        <f t="shared" si="27"/>
        <v>No</v>
      </c>
      <c r="G1632" s="63"/>
      <c r="H1632" s="63"/>
      <c r="I1632" s="63"/>
    </row>
    <row r="1633" spans="1:9">
      <c r="A1633" s="112" t="s">
        <v>2561</v>
      </c>
      <c r="B1633" s="112" t="s">
        <v>3043</v>
      </c>
      <c r="C1633" s="106">
        <v>3204</v>
      </c>
      <c r="D1633" s="106" t="s">
        <v>2167</v>
      </c>
      <c r="E1633" s="184">
        <v>0.62760000000000005</v>
      </c>
      <c r="F1633" s="4" t="str">
        <f t="shared" si="27"/>
        <v>Yes</v>
      </c>
      <c r="G1633" s="63"/>
      <c r="H1633" s="63"/>
      <c r="I1633" s="63"/>
    </row>
    <row r="1634" spans="1:9">
      <c r="A1634" s="112" t="s">
        <v>2333</v>
      </c>
      <c r="B1634" s="112" t="s">
        <v>3044</v>
      </c>
      <c r="C1634" s="106">
        <v>3090</v>
      </c>
      <c r="D1634" s="106" t="s">
        <v>435</v>
      </c>
      <c r="E1634" s="184">
        <v>0.74129999999999996</v>
      </c>
      <c r="F1634" s="4" t="str">
        <f t="shared" si="27"/>
        <v>Yes</v>
      </c>
      <c r="G1634" s="63"/>
      <c r="H1634" s="63"/>
      <c r="I1634" s="63"/>
    </row>
    <row r="1635" spans="1:9">
      <c r="A1635" s="112" t="s">
        <v>2333</v>
      </c>
      <c r="B1635" s="112" t="s">
        <v>3044</v>
      </c>
      <c r="C1635" s="106">
        <v>3516</v>
      </c>
      <c r="D1635" s="106" t="s">
        <v>436</v>
      </c>
      <c r="E1635" s="184">
        <v>0.64219999999999999</v>
      </c>
      <c r="F1635" s="4" t="str">
        <f t="shared" si="27"/>
        <v>Yes</v>
      </c>
      <c r="G1635" s="63"/>
      <c r="H1635" s="63"/>
      <c r="I1635" s="63"/>
    </row>
    <row r="1636" spans="1:9">
      <c r="A1636" s="112" t="s">
        <v>2333</v>
      </c>
      <c r="B1636" s="112" t="s">
        <v>3044</v>
      </c>
      <c r="C1636" s="106">
        <v>5388</v>
      </c>
      <c r="D1636" s="106" t="s">
        <v>438</v>
      </c>
      <c r="E1636" s="184">
        <v>0.79339999999999999</v>
      </c>
      <c r="F1636" s="4" t="str">
        <f t="shared" si="27"/>
        <v>Yes</v>
      </c>
      <c r="G1636" s="63"/>
      <c r="H1636" s="63"/>
      <c r="I1636" s="63"/>
    </row>
    <row r="1637" spans="1:9">
      <c r="A1637" s="112" t="s">
        <v>2333</v>
      </c>
      <c r="B1637" s="112" t="s">
        <v>3044</v>
      </c>
      <c r="C1637" s="106">
        <v>3620</v>
      </c>
      <c r="D1637" s="106" t="s">
        <v>437</v>
      </c>
      <c r="E1637" s="184">
        <v>0.72960000000000003</v>
      </c>
      <c r="F1637" s="4" t="str">
        <f t="shared" si="27"/>
        <v>Yes</v>
      </c>
      <c r="G1637" s="63"/>
      <c r="H1637" s="63"/>
      <c r="I1637" s="63"/>
    </row>
    <row r="1638" spans="1:9">
      <c r="A1638" s="112" t="s">
        <v>2470</v>
      </c>
      <c r="B1638" s="112" t="s">
        <v>3045</v>
      </c>
      <c r="C1638" s="106">
        <v>2520</v>
      </c>
      <c r="D1638" s="106" t="s">
        <v>1547</v>
      </c>
      <c r="E1638" s="184">
        <v>0.36759999999999998</v>
      </c>
      <c r="F1638" s="4" t="str">
        <f t="shared" si="27"/>
        <v>No</v>
      </c>
      <c r="G1638" s="63"/>
      <c r="H1638" s="63"/>
      <c r="I1638" s="63"/>
    </row>
    <row r="1639" spans="1:9">
      <c r="A1639" s="112" t="s">
        <v>2470</v>
      </c>
      <c r="B1639" s="112" t="s">
        <v>3045</v>
      </c>
      <c r="C1639" s="106">
        <v>2879</v>
      </c>
      <c r="D1639" s="106" t="s">
        <v>1548</v>
      </c>
      <c r="E1639" s="184">
        <v>0.36199999999999999</v>
      </c>
      <c r="F1639" s="4" t="str">
        <f t="shared" si="27"/>
        <v>No</v>
      </c>
      <c r="G1639" s="63"/>
      <c r="H1639" s="63"/>
      <c r="I1639" s="63"/>
    </row>
    <row r="1640" spans="1:9">
      <c r="A1640" s="112" t="s">
        <v>2470</v>
      </c>
      <c r="B1640" s="112" t="s">
        <v>3045</v>
      </c>
      <c r="C1640" s="106">
        <v>3011</v>
      </c>
      <c r="D1640" s="106" t="s">
        <v>1549</v>
      </c>
      <c r="E1640" s="184">
        <v>0.4163</v>
      </c>
      <c r="F1640" s="4" t="str">
        <f t="shared" si="27"/>
        <v>No</v>
      </c>
      <c r="G1640" s="63"/>
      <c r="H1640" s="63"/>
      <c r="I1640" s="63"/>
    </row>
    <row r="1641" spans="1:9">
      <c r="A1641" s="112" t="s">
        <v>2470</v>
      </c>
      <c r="B1641" s="112" t="s">
        <v>3045</v>
      </c>
      <c r="C1641" s="106">
        <v>1963</v>
      </c>
      <c r="D1641" s="106" t="s">
        <v>1546</v>
      </c>
      <c r="E1641" s="184">
        <v>0.3755</v>
      </c>
      <c r="F1641" s="4" t="str">
        <f t="shared" si="27"/>
        <v>No</v>
      </c>
      <c r="G1641" s="63"/>
      <c r="H1641" s="63"/>
      <c r="I1641" s="63"/>
    </row>
    <row r="1642" spans="1:9">
      <c r="A1642" s="177" t="s">
        <v>2470</v>
      </c>
      <c r="B1642" s="178" t="s">
        <v>3045</v>
      </c>
      <c r="C1642" s="178">
        <v>5559</v>
      </c>
      <c r="D1642" s="63" t="s">
        <v>3271</v>
      </c>
      <c r="E1642" s="114">
        <v>0</v>
      </c>
      <c r="F1642" s="4" t="str">
        <f t="shared" si="27"/>
        <v>No</v>
      </c>
      <c r="G1642" s="63"/>
      <c r="H1642" s="63"/>
      <c r="I1642" s="63"/>
    </row>
    <row r="1643" spans="1:9">
      <c r="A1643" s="112" t="s">
        <v>2347</v>
      </c>
      <c r="B1643" s="112" t="s">
        <v>3046</v>
      </c>
      <c r="C1643" s="106">
        <v>2010</v>
      </c>
      <c r="D1643" s="106" t="s">
        <v>507</v>
      </c>
      <c r="E1643" s="184">
        <v>0.51470000000000005</v>
      </c>
      <c r="F1643" s="4" t="str">
        <f t="shared" si="27"/>
        <v>Yes</v>
      </c>
      <c r="G1643" s="63"/>
      <c r="H1643" s="63"/>
      <c r="I1643" s="63"/>
    </row>
    <row r="1644" spans="1:9">
      <c r="A1644" s="112" t="s">
        <v>2359</v>
      </c>
      <c r="B1644" s="112" t="s">
        <v>3047</v>
      </c>
      <c r="C1644" s="106">
        <v>2138</v>
      </c>
      <c r="D1644" s="106" t="s">
        <v>570</v>
      </c>
      <c r="E1644" s="184">
        <v>0.11269999999999999</v>
      </c>
      <c r="F1644" s="4" t="str">
        <f t="shared" si="27"/>
        <v>No</v>
      </c>
      <c r="G1644" s="63"/>
      <c r="H1644" s="63"/>
      <c r="I1644" s="63"/>
    </row>
    <row r="1645" spans="1:9">
      <c r="A1645" s="112" t="s">
        <v>2359</v>
      </c>
      <c r="B1645" s="112" t="s">
        <v>3047</v>
      </c>
      <c r="C1645" s="106">
        <v>3774</v>
      </c>
      <c r="D1645" s="106" t="s">
        <v>628</v>
      </c>
      <c r="E1645" s="184">
        <v>0.71989999999999998</v>
      </c>
      <c r="F1645" s="4" t="str">
        <f t="shared" si="27"/>
        <v>Yes</v>
      </c>
      <c r="G1645" s="63"/>
      <c r="H1645" s="63"/>
      <c r="I1645" s="63"/>
    </row>
    <row r="1646" spans="1:9">
      <c r="A1646" s="112" t="s">
        <v>2359</v>
      </c>
      <c r="B1646" s="112" t="s">
        <v>3047</v>
      </c>
      <c r="C1646" s="106">
        <v>2181</v>
      </c>
      <c r="D1646" s="106" t="s">
        <v>575</v>
      </c>
      <c r="E1646" s="184">
        <v>0.1115</v>
      </c>
      <c r="F1646" s="4" t="str">
        <f t="shared" si="27"/>
        <v>No</v>
      </c>
      <c r="G1646" s="63"/>
      <c r="H1646" s="63"/>
      <c r="I1646" s="63"/>
    </row>
    <row r="1647" spans="1:9">
      <c r="A1647" s="112" t="s">
        <v>2359</v>
      </c>
      <c r="B1647" s="112" t="s">
        <v>3047</v>
      </c>
      <c r="C1647" s="106">
        <v>2730</v>
      </c>
      <c r="D1647" s="106" t="s">
        <v>601</v>
      </c>
      <c r="E1647" s="184">
        <v>0.1822</v>
      </c>
      <c r="F1647" s="4" t="str">
        <f t="shared" si="27"/>
        <v>No</v>
      </c>
      <c r="G1647" s="63"/>
      <c r="H1647" s="63"/>
      <c r="I1647" s="63"/>
    </row>
    <row r="1648" spans="1:9">
      <c r="A1648" s="112" t="s">
        <v>2359</v>
      </c>
      <c r="B1648" s="112" t="s">
        <v>3047</v>
      </c>
      <c r="C1648" s="106">
        <v>3717</v>
      </c>
      <c r="D1648" s="106" t="s">
        <v>627</v>
      </c>
      <c r="E1648" s="184">
        <v>0.15379999999999999</v>
      </c>
      <c r="F1648" s="4" t="str">
        <f t="shared" si="27"/>
        <v>No</v>
      </c>
      <c r="G1648" s="63"/>
      <c r="H1648" s="63"/>
      <c r="I1648" s="63"/>
    </row>
    <row r="1649" spans="1:9">
      <c r="A1649" s="112" t="s">
        <v>2359</v>
      </c>
      <c r="B1649" s="112" t="s">
        <v>3047</v>
      </c>
      <c r="C1649" s="106">
        <v>2307</v>
      </c>
      <c r="D1649" s="106" t="s">
        <v>587</v>
      </c>
      <c r="E1649" s="184">
        <v>0.74739999999999995</v>
      </c>
      <c r="F1649" s="4" t="str">
        <f t="shared" si="27"/>
        <v>Yes</v>
      </c>
      <c r="G1649" s="63"/>
      <c r="H1649" s="63"/>
      <c r="I1649" s="63"/>
    </row>
    <row r="1650" spans="1:9">
      <c r="A1650" s="112" t="s">
        <v>2359</v>
      </c>
      <c r="B1650" s="112" t="s">
        <v>3047</v>
      </c>
      <c r="C1650" s="106">
        <v>2220</v>
      </c>
      <c r="D1650" s="106" t="s">
        <v>581</v>
      </c>
      <c r="E1650" s="184">
        <v>8.8599999999999998E-2</v>
      </c>
      <c r="F1650" s="4" t="str">
        <f t="shared" si="27"/>
        <v>No</v>
      </c>
      <c r="G1650" s="63"/>
      <c r="H1650" s="63"/>
      <c r="I1650" s="63"/>
    </row>
    <row r="1651" spans="1:9">
      <c r="A1651" s="112" t="s">
        <v>2359</v>
      </c>
      <c r="B1651" s="112" t="s">
        <v>3047</v>
      </c>
      <c r="C1651" s="106">
        <v>2070</v>
      </c>
      <c r="D1651" s="106" t="s">
        <v>562</v>
      </c>
      <c r="E1651" s="184">
        <v>0.502</v>
      </c>
      <c r="F1651" s="4" t="str">
        <f t="shared" si="27"/>
        <v>Yes</v>
      </c>
      <c r="G1651" s="63"/>
      <c r="H1651" s="63"/>
      <c r="I1651" s="63"/>
    </row>
    <row r="1652" spans="1:9">
      <c r="A1652" s="112" t="s">
        <v>2359</v>
      </c>
      <c r="B1652" s="112" t="s">
        <v>3047</v>
      </c>
      <c r="C1652" s="106">
        <v>5406</v>
      </c>
      <c r="D1652" s="106" t="s">
        <v>647</v>
      </c>
      <c r="E1652" s="184">
        <v>0.4385</v>
      </c>
      <c r="F1652" s="4" t="str">
        <f t="shared" si="27"/>
        <v>No</v>
      </c>
      <c r="G1652" s="63"/>
      <c r="H1652" s="63"/>
      <c r="I1652" s="63"/>
    </row>
    <row r="1653" spans="1:9">
      <c r="A1653" s="112" t="s">
        <v>2359</v>
      </c>
      <c r="B1653" s="112" t="s">
        <v>3047</v>
      </c>
      <c r="C1653" s="106">
        <v>2209</v>
      </c>
      <c r="D1653" s="106" t="s">
        <v>580</v>
      </c>
      <c r="E1653" s="184">
        <v>0.5615</v>
      </c>
      <c r="F1653" s="4" t="str">
        <f t="shared" si="27"/>
        <v>Yes</v>
      </c>
      <c r="G1653" s="63"/>
      <c r="H1653" s="63"/>
      <c r="I1653" s="63"/>
    </row>
    <row r="1654" spans="1:9">
      <c r="A1654" s="112" t="s">
        <v>2359</v>
      </c>
      <c r="B1654" s="112" t="s">
        <v>3047</v>
      </c>
      <c r="C1654" s="106">
        <v>2372</v>
      </c>
      <c r="D1654" s="106" t="s">
        <v>592</v>
      </c>
      <c r="E1654" s="184">
        <v>4.0300000000000002E-2</v>
      </c>
      <c r="F1654" s="4" t="str">
        <f t="shared" si="27"/>
        <v>No</v>
      </c>
      <c r="G1654" s="63"/>
      <c r="H1654" s="63"/>
      <c r="I1654" s="63"/>
    </row>
    <row r="1655" spans="1:9">
      <c r="A1655" s="112" t="s">
        <v>2359</v>
      </c>
      <c r="B1655" s="112" t="s">
        <v>3047</v>
      </c>
      <c r="C1655" s="106">
        <v>5649</v>
      </c>
      <c r="D1655" s="106" t="s">
        <v>556</v>
      </c>
      <c r="E1655" s="114">
        <v>0.17460000000000001</v>
      </c>
      <c r="F1655" s="4" t="str">
        <f t="shared" si="27"/>
        <v>No</v>
      </c>
      <c r="G1655" s="63"/>
      <c r="H1655" s="63"/>
      <c r="I1655" s="63"/>
    </row>
    <row r="1656" spans="1:9">
      <c r="A1656" s="112" t="s">
        <v>2359</v>
      </c>
      <c r="B1656" s="112" t="s">
        <v>3047</v>
      </c>
      <c r="C1656" s="106">
        <v>5292</v>
      </c>
      <c r="D1656" s="106" t="s">
        <v>644</v>
      </c>
      <c r="E1656" s="184">
        <v>3.3099999999999997E-2</v>
      </c>
      <c r="F1656" s="4" t="str">
        <f t="shared" si="27"/>
        <v>No</v>
      </c>
      <c r="G1656" s="63"/>
      <c r="H1656" s="63"/>
      <c r="I1656" s="63"/>
    </row>
    <row r="1657" spans="1:9">
      <c r="A1657" s="112" t="s">
        <v>2359</v>
      </c>
      <c r="B1657" s="112" t="s">
        <v>3047</v>
      </c>
      <c r="C1657" s="106">
        <v>2838</v>
      </c>
      <c r="D1657" s="106" t="s">
        <v>603</v>
      </c>
      <c r="E1657" s="184">
        <v>5.2600000000000001E-2</v>
      </c>
      <c r="F1657" s="4" t="str">
        <f t="shared" si="27"/>
        <v>No</v>
      </c>
      <c r="G1657" s="63"/>
      <c r="H1657" s="63"/>
      <c r="I1657" s="63"/>
    </row>
    <row r="1658" spans="1:9">
      <c r="A1658" s="112" t="s">
        <v>2359</v>
      </c>
      <c r="B1658" s="112" t="s">
        <v>3047</v>
      </c>
      <c r="C1658" s="106">
        <v>5487</v>
      </c>
      <c r="D1658" s="106" t="s">
        <v>2759</v>
      </c>
      <c r="E1658" s="184">
        <v>0.16589999999999999</v>
      </c>
      <c r="F1658" s="4" t="str">
        <f t="shared" si="27"/>
        <v>No</v>
      </c>
      <c r="G1658" s="63"/>
      <c r="H1658" s="63"/>
      <c r="I1658" s="63"/>
    </row>
    <row r="1659" spans="1:9">
      <c r="A1659" s="112" t="s">
        <v>2359</v>
      </c>
      <c r="B1659" s="112" t="s">
        <v>3047</v>
      </c>
      <c r="C1659" s="106">
        <v>3096</v>
      </c>
      <c r="D1659" s="106" t="s">
        <v>611</v>
      </c>
      <c r="E1659" s="184">
        <v>0.61460000000000004</v>
      </c>
      <c r="F1659" s="4" t="str">
        <f t="shared" si="27"/>
        <v>Yes</v>
      </c>
      <c r="G1659" s="63"/>
      <c r="H1659" s="63"/>
      <c r="I1659" s="63"/>
    </row>
    <row r="1660" spans="1:9">
      <c r="A1660" s="112" t="s">
        <v>2359</v>
      </c>
      <c r="B1660" s="112" t="s">
        <v>3047</v>
      </c>
      <c r="C1660" s="106">
        <v>2392</v>
      </c>
      <c r="D1660" s="106" t="s">
        <v>593</v>
      </c>
      <c r="E1660" s="184">
        <v>0.53869999999999996</v>
      </c>
      <c r="F1660" s="4" t="str">
        <f t="shared" si="27"/>
        <v>Yes</v>
      </c>
      <c r="G1660" s="63"/>
      <c r="H1660" s="63"/>
      <c r="I1660" s="63"/>
    </row>
    <row r="1661" spans="1:9">
      <c r="A1661" s="112" t="s">
        <v>2359</v>
      </c>
      <c r="B1661" s="112" t="s">
        <v>3047</v>
      </c>
      <c r="C1661" s="106">
        <v>2199</v>
      </c>
      <c r="D1661" s="106" t="s">
        <v>578</v>
      </c>
      <c r="E1661" s="184">
        <v>0.6855</v>
      </c>
      <c r="F1661" s="4" t="str">
        <f t="shared" si="27"/>
        <v>Yes</v>
      </c>
      <c r="G1661" s="63"/>
      <c r="H1661" s="63"/>
      <c r="I1661" s="63"/>
    </row>
    <row r="1662" spans="1:9">
      <c r="A1662" s="112" t="s">
        <v>2359</v>
      </c>
      <c r="B1662" s="112" t="s">
        <v>3047</v>
      </c>
      <c r="C1662" s="106">
        <v>2450</v>
      </c>
      <c r="D1662" s="106" t="s">
        <v>596</v>
      </c>
      <c r="E1662" s="184">
        <v>0.1153</v>
      </c>
      <c r="F1662" s="4" t="str">
        <f t="shared" si="27"/>
        <v>No</v>
      </c>
      <c r="G1662" s="63"/>
      <c r="H1662" s="63"/>
      <c r="I1662" s="63"/>
    </row>
    <row r="1663" spans="1:9">
      <c r="A1663" s="112" t="s">
        <v>2359</v>
      </c>
      <c r="B1663" s="112" t="s">
        <v>3047</v>
      </c>
      <c r="C1663" s="106">
        <v>2839</v>
      </c>
      <c r="D1663" s="106" t="s">
        <v>604</v>
      </c>
      <c r="E1663" s="184">
        <v>0.65349999999999997</v>
      </c>
      <c r="F1663" s="4" t="str">
        <f t="shared" si="27"/>
        <v>Yes</v>
      </c>
      <c r="G1663" s="63"/>
      <c r="H1663" s="63"/>
      <c r="I1663" s="63"/>
    </row>
    <row r="1664" spans="1:9">
      <c r="A1664" s="112" t="s">
        <v>2359</v>
      </c>
      <c r="B1664" s="112" t="s">
        <v>3047</v>
      </c>
      <c r="C1664" s="106">
        <v>3803</v>
      </c>
      <c r="D1664" s="106" t="s">
        <v>630</v>
      </c>
      <c r="E1664" s="184">
        <v>0.57179999999999997</v>
      </c>
      <c r="F1664" s="4" t="str">
        <f t="shared" si="27"/>
        <v>Yes</v>
      </c>
      <c r="G1664" s="63"/>
      <c r="H1664" s="63"/>
      <c r="I1664" s="63"/>
    </row>
    <row r="1665" spans="1:9">
      <c r="A1665" s="112" t="s">
        <v>2359</v>
      </c>
      <c r="B1665" s="112" t="s">
        <v>3047</v>
      </c>
      <c r="C1665" s="106">
        <v>5488</v>
      </c>
      <c r="D1665" s="106" t="s">
        <v>2760</v>
      </c>
      <c r="E1665" s="184">
        <v>2.76E-2</v>
      </c>
      <c r="F1665" s="4" t="str">
        <f t="shared" si="27"/>
        <v>No</v>
      </c>
      <c r="G1665" s="63"/>
      <c r="H1665" s="63"/>
      <c r="I1665" s="63"/>
    </row>
    <row r="1666" spans="1:9">
      <c r="A1666" s="112" t="s">
        <v>2359</v>
      </c>
      <c r="B1666" s="112" t="s">
        <v>3047</v>
      </c>
      <c r="C1666" s="106">
        <v>2321</v>
      </c>
      <c r="D1666" s="106" t="s">
        <v>588</v>
      </c>
      <c r="E1666" s="184">
        <v>0.60170000000000001</v>
      </c>
      <c r="F1666" s="4" t="str">
        <f t="shared" si="27"/>
        <v>Yes</v>
      </c>
      <c r="G1666" s="63"/>
      <c r="H1666" s="63"/>
      <c r="I1666" s="63"/>
    </row>
    <row r="1667" spans="1:9">
      <c r="A1667" s="112" t="s">
        <v>2359</v>
      </c>
      <c r="B1667" s="112" t="s">
        <v>3047</v>
      </c>
      <c r="C1667" s="106">
        <v>2729</v>
      </c>
      <c r="D1667" s="106" t="s">
        <v>600</v>
      </c>
      <c r="E1667" s="184">
        <v>0.13339999999999999</v>
      </c>
      <c r="F1667" s="4" t="str">
        <f t="shared" si="27"/>
        <v>No</v>
      </c>
      <c r="G1667" s="63"/>
      <c r="H1667" s="63"/>
      <c r="I1667" s="63"/>
    </row>
    <row r="1668" spans="1:9">
      <c r="A1668" s="112" t="s">
        <v>2359</v>
      </c>
      <c r="B1668" s="112" t="s">
        <v>3047</v>
      </c>
      <c r="C1668" s="106">
        <v>2118</v>
      </c>
      <c r="D1668" s="106" t="s">
        <v>567</v>
      </c>
      <c r="E1668" s="184">
        <v>0.63939999999999997</v>
      </c>
      <c r="F1668" s="4" t="str">
        <f t="shared" si="27"/>
        <v>Yes</v>
      </c>
      <c r="G1668" s="63"/>
      <c r="H1668" s="63"/>
      <c r="I1668" s="63"/>
    </row>
    <row r="1669" spans="1:9">
      <c r="A1669" s="112" t="s">
        <v>2359</v>
      </c>
      <c r="B1669" s="112" t="s">
        <v>3047</v>
      </c>
      <c r="C1669" s="106">
        <v>3518</v>
      </c>
      <c r="D1669" s="106" t="s">
        <v>623</v>
      </c>
      <c r="E1669" s="184">
        <v>0.13589999999999999</v>
      </c>
      <c r="F1669" s="4" t="str">
        <f t="shared" si="27"/>
        <v>No</v>
      </c>
      <c r="G1669" s="63"/>
      <c r="H1669" s="63"/>
      <c r="I1669" s="63"/>
    </row>
    <row r="1670" spans="1:9">
      <c r="A1670" s="112" t="s">
        <v>2359</v>
      </c>
      <c r="B1670" s="112" t="s">
        <v>3047</v>
      </c>
      <c r="C1670" s="106">
        <v>2182</v>
      </c>
      <c r="D1670" s="106" t="s">
        <v>576</v>
      </c>
      <c r="E1670" s="184">
        <v>0.629</v>
      </c>
      <c r="F1670" s="4" t="str">
        <f t="shared" si="27"/>
        <v>Yes</v>
      </c>
      <c r="G1670" s="63"/>
      <c r="H1670" s="63"/>
      <c r="I1670" s="63"/>
    </row>
    <row r="1671" spans="1:9">
      <c r="A1671" s="112" t="s">
        <v>2359</v>
      </c>
      <c r="B1671" s="112" t="s">
        <v>3047</v>
      </c>
      <c r="C1671" s="106">
        <v>2090</v>
      </c>
      <c r="D1671" s="106" t="s">
        <v>565</v>
      </c>
      <c r="E1671" s="184">
        <v>4.9700000000000001E-2</v>
      </c>
      <c r="F1671" s="4" t="str">
        <f t="shared" si="27"/>
        <v>No</v>
      </c>
      <c r="G1671" s="63"/>
      <c r="H1671" s="63"/>
      <c r="I1671" s="63"/>
    </row>
    <row r="1672" spans="1:9">
      <c r="A1672" s="112" t="s">
        <v>2359</v>
      </c>
      <c r="B1672" s="112" t="s">
        <v>3047</v>
      </c>
      <c r="C1672" s="106">
        <v>2306</v>
      </c>
      <c r="D1672" s="106" t="s">
        <v>586</v>
      </c>
      <c r="E1672" s="184">
        <v>0.29880000000000001</v>
      </c>
      <c r="F1672" s="4" t="str">
        <f t="shared" si="27"/>
        <v>No</v>
      </c>
      <c r="G1672" s="63"/>
      <c r="H1672" s="63"/>
      <c r="I1672" s="63"/>
    </row>
    <row r="1673" spans="1:9">
      <c r="A1673" s="112" t="s">
        <v>2359</v>
      </c>
      <c r="B1673" s="112" t="s">
        <v>3047</v>
      </c>
      <c r="C1673" s="106">
        <v>2139</v>
      </c>
      <c r="D1673" s="106" t="s">
        <v>571</v>
      </c>
      <c r="E1673" s="184">
        <v>0.1462</v>
      </c>
      <c r="F1673" s="4" t="str">
        <f t="shared" si="27"/>
        <v>No</v>
      </c>
      <c r="G1673" s="63"/>
      <c r="H1673" s="63"/>
      <c r="I1673" s="63"/>
    </row>
    <row r="1674" spans="1:9">
      <c r="A1674" s="112" t="s">
        <v>2359</v>
      </c>
      <c r="B1674" s="112" t="s">
        <v>3047</v>
      </c>
      <c r="C1674" s="106">
        <v>3429</v>
      </c>
      <c r="D1674" s="106" t="s">
        <v>619</v>
      </c>
      <c r="E1674" s="184">
        <v>7.8399999999999997E-2</v>
      </c>
      <c r="F1674" s="4" t="str">
        <f t="shared" si="27"/>
        <v>No</v>
      </c>
      <c r="G1674" s="63"/>
      <c r="H1674" s="63"/>
      <c r="I1674" s="63"/>
    </row>
    <row r="1675" spans="1:9">
      <c r="A1675" s="112" t="s">
        <v>2359</v>
      </c>
      <c r="B1675" s="112" t="s">
        <v>3047</v>
      </c>
      <c r="C1675" s="106">
        <v>3378</v>
      </c>
      <c r="D1675" s="106" t="s">
        <v>617</v>
      </c>
      <c r="E1675" s="184">
        <v>0.53190000000000004</v>
      </c>
      <c r="F1675" s="4" t="str">
        <f t="shared" si="27"/>
        <v>Yes</v>
      </c>
      <c r="G1675" s="63"/>
      <c r="H1675" s="63"/>
      <c r="I1675" s="63"/>
    </row>
    <row r="1676" spans="1:9">
      <c r="A1676" s="112" t="s">
        <v>2359</v>
      </c>
      <c r="B1676" s="112" t="s">
        <v>3047</v>
      </c>
      <c r="C1676" s="106">
        <v>2061</v>
      </c>
      <c r="D1676" s="106" t="s">
        <v>559</v>
      </c>
      <c r="E1676" s="184">
        <v>9.74E-2</v>
      </c>
      <c r="F1676" s="4" t="str">
        <f t="shared" si="27"/>
        <v>No</v>
      </c>
      <c r="G1676" s="63"/>
      <c r="H1676" s="63"/>
      <c r="I1676" s="63"/>
    </row>
    <row r="1677" spans="1:9">
      <c r="A1677" s="112" t="s">
        <v>2359</v>
      </c>
      <c r="B1677" s="112" t="s">
        <v>3047</v>
      </c>
      <c r="C1677" s="106">
        <v>2123</v>
      </c>
      <c r="D1677" s="106" t="s">
        <v>569</v>
      </c>
      <c r="E1677" s="184">
        <v>0.1106</v>
      </c>
      <c r="F1677" s="4" t="str">
        <f t="shared" si="27"/>
        <v>No</v>
      </c>
      <c r="G1677" s="63"/>
      <c r="H1677" s="63"/>
      <c r="I1677" s="63"/>
    </row>
    <row r="1678" spans="1:9">
      <c r="A1678" s="112" t="s">
        <v>2359</v>
      </c>
      <c r="B1678" s="112" t="s">
        <v>3047</v>
      </c>
      <c r="C1678" s="106">
        <v>2371</v>
      </c>
      <c r="D1678" s="106" t="s">
        <v>591</v>
      </c>
      <c r="E1678" s="184">
        <v>8.7400000000000005E-2</v>
      </c>
      <c r="F1678" s="4" t="str">
        <f t="shared" si="27"/>
        <v>No</v>
      </c>
      <c r="G1678" s="63"/>
      <c r="H1678" s="63"/>
      <c r="I1678" s="63"/>
    </row>
    <row r="1679" spans="1:9">
      <c r="A1679" s="112" t="s">
        <v>2359</v>
      </c>
      <c r="B1679" s="112" t="s">
        <v>3047</v>
      </c>
      <c r="C1679" s="106">
        <v>4248</v>
      </c>
      <c r="D1679" s="106" t="s">
        <v>637</v>
      </c>
      <c r="E1679" s="184">
        <v>0.40379999999999999</v>
      </c>
      <c r="F1679" s="4" t="str">
        <f t="shared" si="27"/>
        <v>No</v>
      </c>
      <c r="G1679" s="63"/>
      <c r="H1679" s="63"/>
      <c r="I1679" s="63"/>
    </row>
    <row r="1680" spans="1:9">
      <c r="A1680" s="112" t="s">
        <v>2359</v>
      </c>
      <c r="B1680" s="112" t="s">
        <v>3047</v>
      </c>
      <c r="C1680" s="106">
        <v>5175</v>
      </c>
      <c r="D1680" s="106" t="s">
        <v>639</v>
      </c>
      <c r="E1680" s="184">
        <v>0.17050000000000001</v>
      </c>
      <c r="F1680" s="4" t="str">
        <f t="shared" ref="F1680:F1743" si="28">IF(E1680&gt;=0.5,"Yes","No")</f>
        <v>No</v>
      </c>
      <c r="G1680" s="63"/>
      <c r="H1680" s="63"/>
      <c r="I1680" s="63"/>
    </row>
    <row r="1681" spans="1:9">
      <c r="A1681" s="112" t="s">
        <v>2359</v>
      </c>
      <c r="B1681" s="112" t="s">
        <v>3047</v>
      </c>
      <c r="C1681" s="106">
        <v>2269</v>
      </c>
      <c r="D1681" s="106" t="s">
        <v>584</v>
      </c>
      <c r="E1681" s="184">
        <v>0.62370000000000003</v>
      </c>
      <c r="F1681" s="4" t="str">
        <f t="shared" si="28"/>
        <v>Yes</v>
      </c>
      <c r="G1681" s="63"/>
      <c r="H1681" s="63"/>
      <c r="I1681" s="63"/>
    </row>
    <row r="1682" spans="1:9">
      <c r="A1682" s="112" t="s">
        <v>2359</v>
      </c>
      <c r="B1682" s="112" t="s">
        <v>3047</v>
      </c>
      <c r="C1682" s="106">
        <v>3276</v>
      </c>
      <c r="D1682" s="106" t="s">
        <v>614</v>
      </c>
      <c r="E1682" s="184">
        <v>0.26910000000000001</v>
      </c>
      <c r="F1682" s="4" t="str">
        <f t="shared" si="28"/>
        <v>No</v>
      </c>
      <c r="G1682" s="63"/>
      <c r="H1682" s="63"/>
      <c r="I1682" s="63"/>
    </row>
    <row r="1683" spans="1:9">
      <c r="A1683" s="112" t="s">
        <v>2359</v>
      </c>
      <c r="B1683" s="112" t="s">
        <v>3047</v>
      </c>
      <c r="C1683" s="106">
        <v>5405</v>
      </c>
      <c r="D1683" s="106" t="s">
        <v>646</v>
      </c>
      <c r="E1683" s="184">
        <v>0.56669999999999998</v>
      </c>
      <c r="F1683" s="4" t="str">
        <f t="shared" si="28"/>
        <v>Yes</v>
      </c>
      <c r="G1683" s="63"/>
      <c r="H1683" s="63"/>
      <c r="I1683" s="63"/>
    </row>
    <row r="1684" spans="1:9">
      <c r="A1684" s="112" t="s">
        <v>2359</v>
      </c>
      <c r="B1684" s="112" t="s">
        <v>3047</v>
      </c>
      <c r="C1684" s="106">
        <v>1635</v>
      </c>
      <c r="D1684" s="106" t="s">
        <v>555</v>
      </c>
      <c r="E1684" s="184">
        <v>0.72829999999999995</v>
      </c>
      <c r="F1684" s="4" t="str">
        <f t="shared" si="28"/>
        <v>Yes</v>
      </c>
      <c r="G1684" s="63"/>
      <c r="H1684" s="63"/>
      <c r="I1684" s="63"/>
    </row>
    <row r="1685" spans="1:9">
      <c r="A1685" s="112" t="s">
        <v>2359</v>
      </c>
      <c r="B1685" s="112" t="s">
        <v>3047</v>
      </c>
      <c r="C1685" s="106">
        <v>5351</v>
      </c>
      <c r="D1685" s="106" t="s">
        <v>645</v>
      </c>
      <c r="E1685" s="184">
        <v>0.28239999999999998</v>
      </c>
      <c r="F1685" s="4" t="str">
        <f t="shared" si="28"/>
        <v>No</v>
      </c>
      <c r="G1685" s="63"/>
      <c r="H1685" s="63"/>
      <c r="I1685" s="63"/>
    </row>
    <row r="1686" spans="1:9">
      <c r="A1686" s="112" t="s">
        <v>2359</v>
      </c>
      <c r="B1686" s="112" t="s">
        <v>3047</v>
      </c>
      <c r="C1686" s="106">
        <v>2063</v>
      </c>
      <c r="D1686" s="106" t="s">
        <v>560</v>
      </c>
      <c r="E1686" s="184">
        <v>0.11459999999999999</v>
      </c>
      <c r="F1686" s="4" t="str">
        <f t="shared" si="28"/>
        <v>No</v>
      </c>
      <c r="G1686" s="63"/>
      <c r="H1686" s="63"/>
      <c r="I1686" s="63"/>
    </row>
    <row r="1687" spans="1:9">
      <c r="A1687" s="112" t="s">
        <v>2359</v>
      </c>
      <c r="B1687" s="112" t="s">
        <v>3047</v>
      </c>
      <c r="C1687" s="106">
        <v>2143</v>
      </c>
      <c r="D1687" s="106" t="s">
        <v>574</v>
      </c>
      <c r="E1687" s="184">
        <v>0.57410000000000005</v>
      </c>
      <c r="F1687" s="4" t="str">
        <f t="shared" si="28"/>
        <v>Yes</v>
      </c>
      <c r="G1687" s="63"/>
      <c r="H1687" s="63"/>
      <c r="I1687" s="63"/>
    </row>
    <row r="1688" spans="1:9">
      <c r="A1688" s="112" t="s">
        <v>2359</v>
      </c>
      <c r="B1688" s="112" t="s">
        <v>3047</v>
      </c>
      <c r="C1688" s="106">
        <v>2975</v>
      </c>
      <c r="D1688" s="106" t="s">
        <v>605</v>
      </c>
      <c r="E1688" s="184">
        <v>0.38030000000000003</v>
      </c>
      <c r="F1688" s="4" t="str">
        <f t="shared" si="28"/>
        <v>No</v>
      </c>
      <c r="G1688" s="63"/>
      <c r="H1688" s="63"/>
      <c r="I1688" s="63"/>
    </row>
    <row r="1689" spans="1:9">
      <c r="A1689" s="112" t="s">
        <v>2359</v>
      </c>
      <c r="B1689" s="112" t="s">
        <v>3047</v>
      </c>
      <c r="C1689" s="106">
        <v>2081</v>
      </c>
      <c r="D1689" s="106" t="s">
        <v>563</v>
      </c>
      <c r="E1689" s="184">
        <v>6.59E-2</v>
      </c>
      <c r="F1689" s="4" t="str">
        <f t="shared" si="28"/>
        <v>No</v>
      </c>
      <c r="G1689" s="63"/>
      <c r="H1689" s="63"/>
      <c r="I1689" s="63"/>
    </row>
    <row r="1690" spans="1:9">
      <c r="A1690" s="112" t="s">
        <v>2359</v>
      </c>
      <c r="B1690" s="112" t="s">
        <v>3047</v>
      </c>
      <c r="C1690" s="106">
        <v>3478</v>
      </c>
      <c r="D1690" s="106" t="s">
        <v>620</v>
      </c>
      <c r="E1690" s="184">
        <v>0.41860000000000003</v>
      </c>
      <c r="F1690" s="4" t="str">
        <f t="shared" si="28"/>
        <v>No</v>
      </c>
      <c r="G1690" s="63"/>
      <c r="H1690" s="63"/>
      <c r="I1690" s="63"/>
    </row>
    <row r="1691" spans="1:9">
      <c r="A1691" s="112" t="s">
        <v>2359</v>
      </c>
      <c r="B1691" s="112" t="s">
        <v>3047</v>
      </c>
      <c r="C1691" s="106">
        <v>2733</v>
      </c>
      <c r="D1691" s="106" t="s">
        <v>602</v>
      </c>
      <c r="E1691" s="184">
        <v>0.13370000000000001</v>
      </c>
      <c r="F1691" s="4" t="str">
        <f t="shared" si="28"/>
        <v>No</v>
      </c>
      <c r="G1691" s="63"/>
      <c r="H1691" s="63"/>
      <c r="I1691" s="63"/>
    </row>
    <row r="1692" spans="1:9">
      <c r="A1692" s="112" t="s">
        <v>2359</v>
      </c>
      <c r="B1692" s="112" t="s">
        <v>3047</v>
      </c>
      <c r="C1692" s="106">
        <v>2437</v>
      </c>
      <c r="D1692" s="106" t="s">
        <v>595</v>
      </c>
      <c r="E1692" s="184">
        <v>0.26229999999999998</v>
      </c>
      <c r="F1692" s="4" t="str">
        <f t="shared" si="28"/>
        <v>No</v>
      </c>
      <c r="G1692" s="63"/>
      <c r="H1692" s="63"/>
      <c r="I1692" s="63"/>
    </row>
    <row r="1693" spans="1:9">
      <c r="A1693" s="112" t="s">
        <v>2359</v>
      </c>
      <c r="B1693" s="112" t="s">
        <v>3047</v>
      </c>
      <c r="C1693" s="106">
        <v>2183</v>
      </c>
      <c r="D1693" s="106" t="s">
        <v>577</v>
      </c>
      <c r="E1693" s="184">
        <v>6.2700000000000006E-2</v>
      </c>
      <c r="F1693" s="4" t="str">
        <f t="shared" si="28"/>
        <v>No</v>
      </c>
      <c r="G1693" s="63"/>
      <c r="H1693" s="63"/>
      <c r="I1693" s="63"/>
    </row>
    <row r="1694" spans="1:9">
      <c r="A1694" s="112" t="s">
        <v>2359</v>
      </c>
      <c r="B1694" s="112" t="s">
        <v>3047</v>
      </c>
      <c r="C1694" s="106">
        <v>2121</v>
      </c>
      <c r="D1694" s="106" t="s">
        <v>568</v>
      </c>
      <c r="E1694" s="184">
        <v>0.44779999999999998</v>
      </c>
      <c r="F1694" s="4" t="str">
        <f t="shared" si="28"/>
        <v>No</v>
      </c>
      <c r="G1694" s="63"/>
      <c r="H1694" s="63"/>
      <c r="I1694" s="63"/>
    </row>
    <row r="1695" spans="1:9">
      <c r="A1695" s="112" t="s">
        <v>2359</v>
      </c>
      <c r="B1695" s="112" t="s">
        <v>3047</v>
      </c>
      <c r="C1695" s="106">
        <v>3874</v>
      </c>
      <c r="D1695" s="106" t="s">
        <v>632</v>
      </c>
      <c r="E1695" s="184">
        <v>0.55559999999999998</v>
      </c>
      <c r="F1695" s="4" t="str">
        <f t="shared" si="28"/>
        <v>Yes</v>
      </c>
      <c r="G1695" s="63"/>
      <c r="H1695" s="63"/>
      <c r="I1695" s="63"/>
    </row>
    <row r="1696" spans="1:9">
      <c r="A1696" s="112" t="s">
        <v>2359</v>
      </c>
      <c r="B1696" s="112" t="s">
        <v>3047</v>
      </c>
      <c r="C1696" s="106">
        <v>5566</v>
      </c>
      <c r="D1696" s="106" t="s">
        <v>142</v>
      </c>
      <c r="E1696" s="114">
        <v>7.4499999999999997E-2</v>
      </c>
      <c r="F1696" s="4" t="str">
        <f t="shared" si="28"/>
        <v>No</v>
      </c>
      <c r="G1696" s="63"/>
      <c r="H1696" s="63"/>
      <c r="I1696" s="63"/>
    </row>
    <row r="1697" spans="1:9">
      <c r="A1697" s="112" t="s">
        <v>2359</v>
      </c>
      <c r="B1697" s="112" t="s">
        <v>3047</v>
      </c>
      <c r="C1697" s="106">
        <v>5276</v>
      </c>
      <c r="D1697" s="106" t="s">
        <v>643</v>
      </c>
      <c r="E1697" s="184">
        <v>0.3039</v>
      </c>
      <c r="F1697" s="4" t="str">
        <f t="shared" si="28"/>
        <v>No</v>
      </c>
      <c r="G1697" s="63"/>
      <c r="H1697" s="63"/>
      <c r="I1697" s="63"/>
    </row>
    <row r="1698" spans="1:9">
      <c r="A1698" s="112" t="s">
        <v>2359</v>
      </c>
      <c r="B1698" s="112" t="s">
        <v>3047</v>
      </c>
      <c r="C1698" s="106">
        <v>3714</v>
      </c>
      <c r="D1698" s="106" t="s">
        <v>626</v>
      </c>
      <c r="E1698" s="184">
        <v>0.62709999999999999</v>
      </c>
      <c r="F1698" s="4" t="str">
        <f t="shared" si="28"/>
        <v>Yes</v>
      </c>
      <c r="G1698" s="63"/>
      <c r="H1698" s="63"/>
      <c r="I1698" s="63"/>
    </row>
    <row r="1699" spans="1:9">
      <c r="A1699" s="112" t="s">
        <v>2359</v>
      </c>
      <c r="B1699" s="112" t="s">
        <v>3047</v>
      </c>
      <c r="C1699" s="106">
        <v>2462</v>
      </c>
      <c r="D1699" s="106" t="s">
        <v>597</v>
      </c>
      <c r="E1699" s="184">
        <v>6.7400000000000002E-2</v>
      </c>
      <c r="F1699" s="4" t="str">
        <f t="shared" si="28"/>
        <v>No</v>
      </c>
      <c r="G1699" s="63"/>
      <c r="H1699" s="63"/>
      <c r="I1699" s="63"/>
    </row>
    <row r="1700" spans="1:9">
      <c r="A1700" s="112" t="s">
        <v>2359</v>
      </c>
      <c r="B1700" s="112" t="s">
        <v>3047</v>
      </c>
      <c r="C1700" s="106">
        <v>2435</v>
      </c>
      <c r="D1700" s="106" t="s">
        <v>594</v>
      </c>
      <c r="E1700" s="184">
        <v>0.1547</v>
      </c>
      <c r="F1700" s="4" t="str">
        <f t="shared" si="28"/>
        <v>No</v>
      </c>
      <c r="G1700" s="63"/>
      <c r="H1700" s="63"/>
      <c r="I1700" s="63"/>
    </row>
    <row r="1701" spans="1:9">
      <c r="A1701" s="112" t="s">
        <v>2359</v>
      </c>
      <c r="B1701" s="112" t="s">
        <v>3047</v>
      </c>
      <c r="C1701" s="106">
        <v>2069</v>
      </c>
      <c r="D1701" s="106" t="s">
        <v>561</v>
      </c>
      <c r="E1701" s="184">
        <v>0.4365</v>
      </c>
      <c r="F1701" s="4" t="str">
        <f t="shared" si="28"/>
        <v>No</v>
      </c>
      <c r="G1701" s="63"/>
      <c r="H1701" s="63"/>
      <c r="I1701" s="63"/>
    </row>
    <row r="1702" spans="1:9">
      <c r="A1702" s="112" t="s">
        <v>2359</v>
      </c>
      <c r="B1702" s="112" t="s">
        <v>3047</v>
      </c>
      <c r="C1702" s="106">
        <v>5565</v>
      </c>
      <c r="D1702" s="106" t="s">
        <v>3272</v>
      </c>
      <c r="E1702" s="114">
        <v>9.9299999999999999E-2</v>
      </c>
      <c r="F1702" s="4" t="str">
        <f t="shared" si="28"/>
        <v>No</v>
      </c>
      <c r="G1702" s="63"/>
      <c r="H1702" s="63"/>
      <c r="I1702" s="63"/>
    </row>
    <row r="1703" spans="1:9">
      <c r="A1703" s="112" t="s">
        <v>2359</v>
      </c>
      <c r="B1703" s="112" t="s">
        <v>3047</v>
      </c>
      <c r="C1703" s="106">
        <v>2353</v>
      </c>
      <c r="D1703" s="106" t="s">
        <v>590</v>
      </c>
      <c r="E1703" s="184">
        <v>0.52500000000000002</v>
      </c>
      <c r="F1703" s="4" t="str">
        <f t="shared" si="28"/>
        <v>Yes</v>
      </c>
      <c r="G1703" s="63"/>
      <c r="H1703" s="63"/>
      <c r="I1703" s="63"/>
    </row>
    <row r="1704" spans="1:9">
      <c r="A1704" s="112" t="s">
        <v>2359</v>
      </c>
      <c r="B1704" s="112" t="s">
        <v>3047</v>
      </c>
      <c r="C1704" s="106">
        <v>2089</v>
      </c>
      <c r="D1704" s="106" t="s">
        <v>564</v>
      </c>
      <c r="E1704" s="184">
        <v>0.69930000000000003</v>
      </c>
      <c r="F1704" s="4" t="str">
        <f t="shared" si="28"/>
        <v>Yes</v>
      </c>
      <c r="G1704" s="63"/>
      <c r="H1704" s="63"/>
      <c r="I1704" s="63"/>
    </row>
    <row r="1705" spans="1:9">
      <c r="A1705" s="112" t="s">
        <v>2359</v>
      </c>
      <c r="B1705" s="112" t="s">
        <v>3047</v>
      </c>
      <c r="C1705" s="106">
        <v>3517</v>
      </c>
      <c r="D1705" s="106" t="s">
        <v>622</v>
      </c>
      <c r="E1705" s="184">
        <v>0.15709999999999999</v>
      </c>
      <c r="F1705" s="4" t="str">
        <f t="shared" si="28"/>
        <v>No</v>
      </c>
      <c r="G1705" s="63"/>
      <c r="H1705" s="63"/>
      <c r="I1705" s="63"/>
    </row>
    <row r="1706" spans="1:9">
      <c r="A1706" s="112" t="s">
        <v>2359</v>
      </c>
      <c r="B1706" s="112" t="s">
        <v>3047</v>
      </c>
      <c r="C1706" s="106">
        <v>5203</v>
      </c>
      <c r="D1706" s="106" t="s">
        <v>640</v>
      </c>
      <c r="E1706" s="184">
        <v>1.6799999999999999E-2</v>
      </c>
      <c r="F1706" s="4" t="str">
        <f t="shared" si="28"/>
        <v>No</v>
      </c>
      <c r="G1706" s="63"/>
      <c r="H1706" s="63"/>
      <c r="I1706" s="63"/>
    </row>
    <row r="1707" spans="1:9">
      <c r="A1707" s="112" t="s">
        <v>2359</v>
      </c>
      <c r="B1707" s="112" t="s">
        <v>3047</v>
      </c>
      <c r="C1707" s="106">
        <v>2201</v>
      </c>
      <c r="D1707" s="106" t="s">
        <v>579</v>
      </c>
      <c r="E1707" s="184">
        <v>6.3200000000000006E-2</v>
      </c>
      <c r="F1707" s="4" t="str">
        <f t="shared" si="28"/>
        <v>No</v>
      </c>
      <c r="G1707" s="63"/>
      <c r="H1707" s="63"/>
      <c r="I1707" s="63"/>
    </row>
    <row r="1708" spans="1:9">
      <c r="A1708" s="112" t="s">
        <v>2359</v>
      </c>
      <c r="B1708" s="112" t="s">
        <v>3047</v>
      </c>
      <c r="C1708" s="106">
        <v>5485</v>
      </c>
      <c r="D1708" s="106" t="s">
        <v>2761</v>
      </c>
      <c r="E1708" s="184">
        <v>0.4521</v>
      </c>
      <c r="F1708" s="4" t="str">
        <f t="shared" si="28"/>
        <v>No</v>
      </c>
      <c r="G1708" s="63"/>
      <c r="H1708" s="63"/>
      <c r="I1708" s="63"/>
    </row>
    <row r="1709" spans="1:9">
      <c r="A1709" s="112" t="s">
        <v>2359</v>
      </c>
      <c r="B1709" s="112" t="s">
        <v>3047</v>
      </c>
      <c r="C1709" s="106">
        <v>3095</v>
      </c>
      <c r="D1709" s="106" t="s">
        <v>610</v>
      </c>
      <c r="E1709" s="184">
        <v>0.59050000000000002</v>
      </c>
      <c r="F1709" s="4" t="str">
        <f t="shared" si="28"/>
        <v>Yes</v>
      </c>
      <c r="G1709" s="63"/>
      <c r="H1709" s="63"/>
      <c r="I1709" s="63"/>
    </row>
    <row r="1710" spans="1:9">
      <c r="A1710" s="112" t="s">
        <v>2359</v>
      </c>
      <c r="B1710" s="112" t="s">
        <v>3047</v>
      </c>
      <c r="C1710" s="106">
        <v>1547</v>
      </c>
      <c r="D1710" s="106" t="s">
        <v>551</v>
      </c>
      <c r="E1710" s="184">
        <v>0.33760000000000001</v>
      </c>
      <c r="F1710" s="4" t="str">
        <f t="shared" si="28"/>
        <v>No</v>
      </c>
      <c r="G1710" s="63"/>
      <c r="H1710" s="63"/>
      <c r="I1710" s="63"/>
    </row>
    <row r="1711" spans="1:9">
      <c r="A1711" s="112" t="s">
        <v>2359</v>
      </c>
      <c r="B1711" s="112" t="s">
        <v>3047</v>
      </c>
      <c r="C1711" s="106">
        <v>2322</v>
      </c>
      <c r="D1711" s="106" t="s">
        <v>589</v>
      </c>
      <c r="E1711" s="184">
        <v>5.0299999999999997E-2</v>
      </c>
      <c r="F1711" s="4" t="str">
        <f t="shared" si="28"/>
        <v>No</v>
      </c>
      <c r="G1711" s="63"/>
      <c r="H1711" s="63"/>
      <c r="I1711" s="63"/>
    </row>
    <row r="1712" spans="1:9">
      <c r="A1712" s="112" t="s">
        <v>2359</v>
      </c>
      <c r="B1712" s="112" t="s">
        <v>3047</v>
      </c>
      <c r="C1712" s="106">
        <v>3479</v>
      </c>
      <c r="D1712" s="106" t="s">
        <v>621</v>
      </c>
      <c r="E1712" s="184">
        <v>0.2959</v>
      </c>
      <c r="F1712" s="4" t="str">
        <f t="shared" si="28"/>
        <v>No</v>
      </c>
      <c r="G1712" s="63"/>
      <c r="H1712" s="63"/>
      <c r="I1712" s="63"/>
    </row>
    <row r="1713" spans="1:9">
      <c r="A1713" s="112" t="s">
        <v>2359</v>
      </c>
      <c r="B1713" s="112" t="s">
        <v>3047</v>
      </c>
      <c r="C1713" s="106">
        <v>3218</v>
      </c>
      <c r="D1713" s="106" t="s">
        <v>613</v>
      </c>
      <c r="E1713" s="184">
        <v>6.93E-2</v>
      </c>
      <c r="F1713" s="4" t="str">
        <f t="shared" si="28"/>
        <v>No</v>
      </c>
      <c r="G1713" s="63"/>
      <c r="H1713" s="63"/>
      <c r="I1713" s="63"/>
    </row>
    <row r="1714" spans="1:9">
      <c r="A1714" s="112" t="s">
        <v>2359</v>
      </c>
      <c r="B1714" s="112" t="s">
        <v>3047</v>
      </c>
      <c r="C1714" s="106">
        <v>3027</v>
      </c>
      <c r="D1714" s="106" t="s">
        <v>609</v>
      </c>
      <c r="E1714" s="184">
        <v>0.66749999999999998</v>
      </c>
      <c r="F1714" s="4" t="str">
        <f t="shared" si="28"/>
        <v>Yes</v>
      </c>
      <c r="G1714" s="63"/>
      <c r="H1714" s="63"/>
      <c r="I1714" s="63"/>
    </row>
    <row r="1715" spans="1:9">
      <c r="A1715" s="112" t="s">
        <v>2359</v>
      </c>
      <c r="B1715" s="112" t="s">
        <v>3047</v>
      </c>
      <c r="C1715" s="106">
        <v>3868</v>
      </c>
      <c r="D1715" s="106" t="s">
        <v>631</v>
      </c>
      <c r="E1715" s="184">
        <v>0.28060000000000002</v>
      </c>
      <c r="F1715" s="4" t="str">
        <f t="shared" si="28"/>
        <v>No</v>
      </c>
      <c r="G1715" s="63"/>
      <c r="H1715" s="63"/>
      <c r="I1715" s="63"/>
    </row>
    <row r="1716" spans="1:9">
      <c r="A1716" s="112" t="s">
        <v>2359</v>
      </c>
      <c r="B1716" s="112" t="s">
        <v>3047</v>
      </c>
      <c r="C1716" s="106">
        <v>2976</v>
      </c>
      <c r="D1716" s="106" t="s">
        <v>606</v>
      </c>
      <c r="E1716" s="184">
        <v>0.57469999999999999</v>
      </c>
      <c r="F1716" s="4" t="str">
        <f t="shared" si="28"/>
        <v>Yes</v>
      </c>
      <c r="G1716" s="63"/>
      <c r="H1716" s="63"/>
      <c r="I1716" s="63"/>
    </row>
    <row r="1717" spans="1:9">
      <c r="A1717" s="112" t="s">
        <v>2359</v>
      </c>
      <c r="B1717" s="112" t="s">
        <v>3047</v>
      </c>
      <c r="C1717" s="106">
        <v>2256</v>
      </c>
      <c r="D1717" s="106" t="s">
        <v>583</v>
      </c>
      <c r="E1717" s="184">
        <v>0.3594</v>
      </c>
      <c r="F1717" s="4" t="str">
        <f t="shared" si="28"/>
        <v>No</v>
      </c>
      <c r="G1717" s="63"/>
      <c r="H1717" s="63"/>
      <c r="I1717" s="63"/>
    </row>
    <row r="1718" spans="1:9">
      <c r="A1718" s="112" t="s">
        <v>2359</v>
      </c>
      <c r="B1718" s="112" t="s">
        <v>3047</v>
      </c>
      <c r="C1718" s="106">
        <v>4065</v>
      </c>
      <c r="D1718" s="106" t="s">
        <v>635</v>
      </c>
      <c r="E1718" s="184">
        <v>0.29110000000000003</v>
      </c>
      <c r="F1718" s="4" t="str">
        <f t="shared" si="28"/>
        <v>No</v>
      </c>
      <c r="G1718" s="63"/>
      <c r="H1718" s="63"/>
      <c r="I1718" s="63"/>
    </row>
    <row r="1719" spans="1:9">
      <c r="A1719" s="112" t="s">
        <v>2359</v>
      </c>
      <c r="B1719" s="112" t="s">
        <v>3047</v>
      </c>
      <c r="C1719" s="106">
        <v>1620</v>
      </c>
      <c r="D1719" s="106" t="s">
        <v>554</v>
      </c>
      <c r="E1719" s="184">
        <v>0.12280000000000001</v>
      </c>
      <c r="F1719" s="4" t="str">
        <f t="shared" si="28"/>
        <v>No</v>
      </c>
      <c r="G1719" s="63"/>
      <c r="H1719" s="63"/>
      <c r="I1719" s="63"/>
    </row>
    <row r="1720" spans="1:9">
      <c r="A1720" s="112" t="s">
        <v>2359</v>
      </c>
      <c r="B1720" s="112" t="s">
        <v>3047</v>
      </c>
      <c r="C1720" s="106">
        <v>5046</v>
      </c>
      <c r="D1720" s="106" t="s">
        <v>638</v>
      </c>
      <c r="E1720" s="184">
        <v>0.16669999999999999</v>
      </c>
      <c r="F1720" s="4" t="str">
        <f t="shared" si="28"/>
        <v>No</v>
      </c>
      <c r="G1720" s="63"/>
      <c r="H1720" s="63"/>
      <c r="I1720" s="63"/>
    </row>
    <row r="1721" spans="1:9">
      <c r="A1721" s="112" t="s">
        <v>2359</v>
      </c>
      <c r="B1721" s="112" t="s">
        <v>3047</v>
      </c>
      <c r="C1721" s="106">
        <v>5204</v>
      </c>
      <c r="D1721" s="106" t="s">
        <v>641</v>
      </c>
      <c r="E1721" s="184">
        <v>7.1599999999999997E-2</v>
      </c>
      <c r="F1721" s="4" t="str">
        <f t="shared" si="28"/>
        <v>No</v>
      </c>
      <c r="G1721" s="63"/>
      <c r="H1721" s="63"/>
      <c r="I1721" s="63"/>
    </row>
    <row r="1722" spans="1:9">
      <c r="A1722" s="112" t="s">
        <v>2359</v>
      </c>
      <c r="B1722" s="112" t="s">
        <v>3047</v>
      </c>
      <c r="C1722" s="106">
        <v>3327</v>
      </c>
      <c r="D1722" s="106" t="s">
        <v>616</v>
      </c>
      <c r="E1722" s="184">
        <v>0.7258</v>
      </c>
      <c r="F1722" s="4" t="str">
        <f t="shared" si="28"/>
        <v>Yes</v>
      </c>
      <c r="G1722" s="63"/>
      <c r="H1722" s="63"/>
      <c r="I1722" s="63"/>
    </row>
    <row r="1723" spans="1:9">
      <c r="A1723" s="112" t="s">
        <v>2359</v>
      </c>
      <c r="B1723" s="112" t="s">
        <v>3047</v>
      </c>
      <c r="C1723" s="106">
        <v>3380</v>
      </c>
      <c r="D1723" s="106" t="s">
        <v>618</v>
      </c>
      <c r="E1723" s="184">
        <v>0.65939999999999999</v>
      </c>
      <c r="F1723" s="4" t="str">
        <f t="shared" si="28"/>
        <v>Yes</v>
      </c>
      <c r="G1723" s="63"/>
      <c r="H1723" s="63"/>
      <c r="I1723" s="63"/>
    </row>
    <row r="1724" spans="1:9">
      <c r="A1724" s="112" t="s">
        <v>2359</v>
      </c>
      <c r="B1724" s="112" t="s">
        <v>3047</v>
      </c>
      <c r="C1724" s="106">
        <v>2120</v>
      </c>
      <c r="D1724" s="106" t="s">
        <v>3273</v>
      </c>
      <c r="E1724" s="184">
        <v>0.76829999999999998</v>
      </c>
      <c r="F1724" s="4" t="str">
        <f t="shared" si="28"/>
        <v>Yes</v>
      </c>
      <c r="G1724" s="63"/>
      <c r="H1724" s="63"/>
      <c r="I1724" s="63"/>
    </row>
    <row r="1725" spans="1:9">
      <c r="A1725" s="112" t="s">
        <v>2359</v>
      </c>
      <c r="B1725" s="112" t="s">
        <v>3047</v>
      </c>
      <c r="C1725" s="106">
        <v>5486</v>
      </c>
      <c r="D1725" s="106" t="s">
        <v>2762</v>
      </c>
      <c r="E1725" s="184">
        <v>0.24660000000000001</v>
      </c>
      <c r="F1725" s="4" t="str">
        <f t="shared" si="28"/>
        <v>No</v>
      </c>
      <c r="G1725" s="63"/>
      <c r="H1725" s="63"/>
      <c r="I1725" s="63"/>
    </row>
    <row r="1726" spans="1:9">
      <c r="A1726" s="112" t="s">
        <v>2359</v>
      </c>
      <c r="B1726" s="112" t="s">
        <v>3047</v>
      </c>
      <c r="C1726" s="106">
        <v>2285</v>
      </c>
      <c r="D1726" s="106" t="s">
        <v>585</v>
      </c>
      <c r="E1726" s="184">
        <v>9.1899999999999996E-2</v>
      </c>
      <c r="F1726" s="4" t="str">
        <f t="shared" si="28"/>
        <v>No</v>
      </c>
      <c r="G1726" s="63"/>
      <c r="H1726" s="63"/>
      <c r="I1726" s="63"/>
    </row>
    <row r="1727" spans="1:9">
      <c r="A1727" s="112" t="s">
        <v>2359</v>
      </c>
      <c r="B1727" s="112" t="s">
        <v>3047</v>
      </c>
      <c r="C1727" s="106">
        <v>3157</v>
      </c>
      <c r="D1727" s="106" t="s">
        <v>612</v>
      </c>
      <c r="E1727" s="184">
        <v>0.61890000000000001</v>
      </c>
      <c r="F1727" s="4" t="str">
        <f t="shared" si="28"/>
        <v>Yes</v>
      </c>
      <c r="G1727" s="63"/>
      <c r="H1727" s="63"/>
      <c r="I1727" s="63"/>
    </row>
    <row r="1728" spans="1:9">
      <c r="A1728" s="112" t="s">
        <v>2359</v>
      </c>
      <c r="B1728" s="112" t="s">
        <v>3047</v>
      </c>
      <c r="C1728" s="106">
        <v>3028</v>
      </c>
      <c r="D1728" s="106" t="s">
        <v>192</v>
      </c>
      <c r="E1728" s="184">
        <v>0.23849999999999999</v>
      </c>
      <c r="F1728" s="4" t="str">
        <f t="shared" si="28"/>
        <v>No</v>
      </c>
      <c r="G1728" s="63"/>
      <c r="H1728" s="63"/>
      <c r="I1728" s="63"/>
    </row>
    <row r="1729" spans="1:9">
      <c r="A1729" s="112" t="s">
        <v>2359</v>
      </c>
      <c r="B1729" s="112" t="s">
        <v>3047</v>
      </c>
      <c r="C1729" s="106">
        <v>1796</v>
      </c>
      <c r="D1729" s="106" t="s">
        <v>557</v>
      </c>
      <c r="E1729" s="184">
        <v>8.8300000000000003E-2</v>
      </c>
      <c r="F1729" s="4" t="str">
        <f t="shared" si="28"/>
        <v>No</v>
      </c>
      <c r="G1729" s="63"/>
      <c r="H1729" s="63"/>
      <c r="I1729" s="63"/>
    </row>
    <row r="1730" spans="1:9">
      <c r="A1730" s="112" t="s">
        <v>2359</v>
      </c>
      <c r="B1730" s="112" t="s">
        <v>3047</v>
      </c>
      <c r="C1730" s="106">
        <v>5205</v>
      </c>
      <c r="D1730" s="106" t="s">
        <v>642</v>
      </c>
      <c r="E1730" s="184">
        <v>0.42780000000000001</v>
      </c>
      <c r="F1730" s="4" t="str">
        <f t="shared" si="28"/>
        <v>No</v>
      </c>
      <c r="G1730" s="63"/>
      <c r="H1730" s="63"/>
      <c r="I1730" s="63"/>
    </row>
    <row r="1731" spans="1:9">
      <c r="A1731" s="112" t="s">
        <v>2359</v>
      </c>
      <c r="B1731" s="112" t="s">
        <v>3047</v>
      </c>
      <c r="C1731" s="106">
        <v>3665</v>
      </c>
      <c r="D1731" s="106" t="s">
        <v>625</v>
      </c>
      <c r="E1731" s="184">
        <v>0.57089999999999996</v>
      </c>
      <c r="F1731" s="4" t="str">
        <f t="shared" si="28"/>
        <v>Yes</v>
      </c>
      <c r="G1731" s="63"/>
      <c r="H1731" s="63"/>
      <c r="I1731" s="63"/>
    </row>
    <row r="1732" spans="1:9">
      <c r="A1732" s="112" t="s">
        <v>2359</v>
      </c>
      <c r="B1732" s="112" t="s">
        <v>3047</v>
      </c>
      <c r="C1732" s="106">
        <v>1596</v>
      </c>
      <c r="D1732" s="106" t="s">
        <v>553</v>
      </c>
      <c r="E1732" s="184">
        <v>0.85599999999999998</v>
      </c>
      <c r="F1732" s="4" t="str">
        <f t="shared" si="28"/>
        <v>Yes</v>
      </c>
      <c r="G1732" s="63"/>
      <c r="H1732" s="63"/>
      <c r="I1732" s="63"/>
    </row>
    <row r="1733" spans="1:9">
      <c r="A1733" s="112" t="s">
        <v>2359</v>
      </c>
      <c r="B1733" s="112" t="s">
        <v>3047</v>
      </c>
      <c r="C1733" s="106">
        <v>3778</v>
      </c>
      <c r="D1733" s="106" t="s">
        <v>629</v>
      </c>
      <c r="E1733" s="184">
        <v>0.80879999999999996</v>
      </c>
      <c r="F1733" s="4" t="str">
        <f t="shared" si="28"/>
        <v>Yes</v>
      </c>
      <c r="G1733" s="63"/>
      <c r="H1733" s="63"/>
      <c r="I1733" s="63"/>
    </row>
    <row r="1734" spans="1:9">
      <c r="A1734" s="112" t="s">
        <v>2359</v>
      </c>
      <c r="B1734" s="112" t="s">
        <v>3047</v>
      </c>
      <c r="C1734" s="106">
        <v>4218</v>
      </c>
      <c r="D1734" s="106" t="s">
        <v>636</v>
      </c>
      <c r="E1734" s="184">
        <v>0.63160000000000005</v>
      </c>
      <c r="F1734" s="4" t="str">
        <f t="shared" si="28"/>
        <v>Yes</v>
      </c>
      <c r="G1734" s="63"/>
      <c r="H1734" s="63"/>
      <c r="I1734" s="63"/>
    </row>
    <row r="1735" spans="1:9">
      <c r="A1735" s="112" t="s">
        <v>2359</v>
      </c>
      <c r="B1735" s="112" t="s">
        <v>3047</v>
      </c>
      <c r="C1735" s="106">
        <v>2080</v>
      </c>
      <c r="D1735" s="106" t="s">
        <v>472</v>
      </c>
      <c r="E1735" s="184">
        <v>0.28749999999999998</v>
      </c>
      <c r="F1735" s="4" t="str">
        <f t="shared" si="28"/>
        <v>No</v>
      </c>
      <c r="G1735" s="63"/>
      <c r="H1735" s="63"/>
      <c r="I1735" s="63"/>
    </row>
    <row r="1736" spans="1:9">
      <c r="A1736" s="112" t="s">
        <v>2359</v>
      </c>
      <c r="B1736" s="112" t="s">
        <v>3047</v>
      </c>
      <c r="C1736" s="106">
        <v>1856</v>
      </c>
      <c r="D1736" s="106" t="s">
        <v>558</v>
      </c>
      <c r="E1736" s="184">
        <v>0.1186</v>
      </c>
      <c r="F1736" s="4" t="str">
        <f t="shared" si="28"/>
        <v>No</v>
      </c>
      <c r="G1736" s="63"/>
      <c r="H1736" s="63"/>
      <c r="I1736" s="63"/>
    </row>
    <row r="1737" spans="1:9">
      <c r="A1737" s="112" t="s">
        <v>2359</v>
      </c>
      <c r="B1737" s="112" t="s">
        <v>3047</v>
      </c>
      <c r="C1737" s="106">
        <v>3974</v>
      </c>
      <c r="D1737" s="106" t="s">
        <v>633</v>
      </c>
      <c r="E1737" s="184">
        <v>5.3800000000000001E-2</v>
      </c>
      <c r="F1737" s="4" t="str">
        <f t="shared" si="28"/>
        <v>No</v>
      </c>
      <c r="G1737" s="63"/>
      <c r="H1737" s="63"/>
      <c r="I1737" s="63"/>
    </row>
    <row r="1738" spans="1:9">
      <c r="A1738" s="112" t="s">
        <v>2359</v>
      </c>
      <c r="B1738" s="112" t="s">
        <v>3047</v>
      </c>
      <c r="C1738" s="106">
        <v>2141</v>
      </c>
      <c r="D1738" s="106" t="s">
        <v>572</v>
      </c>
      <c r="E1738" s="184">
        <v>0.34420000000000001</v>
      </c>
      <c r="F1738" s="4" t="str">
        <f t="shared" si="28"/>
        <v>No</v>
      </c>
      <c r="G1738" s="63"/>
      <c r="H1738" s="63"/>
      <c r="I1738" s="63"/>
    </row>
    <row r="1739" spans="1:9">
      <c r="A1739" s="112" t="s">
        <v>2359</v>
      </c>
      <c r="B1739" s="112" t="s">
        <v>3047</v>
      </c>
      <c r="C1739" s="106">
        <v>1579</v>
      </c>
      <c r="D1739" s="106" t="s">
        <v>552</v>
      </c>
      <c r="E1739" s="184">
        <v>0.25380000000000003</v>
      </c>
      <c r="F1739" s="4" t="str">
        <f t="shared" si="28"/>
        <v>No</v>
      </c>
      <c r="G1739" s="63"/>
      <c r="H1739" s="63"/>
      <c r="I1739" s="63"/>
    </row>
    <row r="1740" spans="1:9">
      <c r="A1740" s="112" t="s">
        <v>2359</v>
      </c>
      <c r="B1740" s="112" t="s">
        <v>3047</v>
      </c>
      <c r="C1740" s="106">
        <v>2667</v>
      </c>
      <c r="D1740" s="106" t="s">
        <v>599</v>
      </c>
      <c r="E1740" s="184">
        <v>7.6799999999999993E-2</v>
      </c>
      <c r="F1740" s="4" t="str">
        <f t="shared" si="28"/>
        <v>No</v>
      </c>
      <c r="G1740" s="63"/>
      <c r="H1740" s="63"/>
      <c r="I1740" s="63"/>
    </row>
    <row r="1741" spans="1:9">
      <c r="A1741" s="112" t="s">
        <v>2359</v>
      </c>
      <c r="B1741" s="112" t="s">
        <v>3047</v>
      </c>
      <c r="C1741" s="106">
        <v>2977</v>
      </c>
      <c r="D1741" s="106" t="s">
        <v>607</v>
      </c>
      <c r="E1741" s="184">
        <v>0.31430000000000002</v>
      </c>
      <c r="F1741" s="4" t="str">
        <f t="shared" si="28"/>
        <v>No</v>
      </c>
      <c r="G1741" s="63"/>
      <c r="H1741" s="63"/>
      <c r="I1741" s="63"/>
    </row>
    <row r="1742" spans="1:9">
      <c r="A1742" s="112" t="s">
        <v>2359</v>
      </c>
      <c r="B1742" s="112" t="s">
        <v>3047</v>
      </c>
      <c r="C1742" s="106">
        <v>4064</v>
      </c>
      <c r="D1742" s="106" t="s">
        <v>634</v>
      </c>
      <c r="E1742" s="184">
        <v>0.4083</v>
      </c>
      <c r="F1742" s="4" t="str">
        <f t="shared" si="28"/>
        <v>No</v>
      </c>
      <c r="G1742" s="63"/>
      <c r="H1742" s="63"/>
      <c r="I1742" s="63"/>
    </row>
    <row r="1743" spans="1:9">
      <c r="A1743" s="112" t="s">
        <v>2359</v>
      </c>
      <c r="B1743" s="112" t="s">
        <v>3047</v>
      </c>
      <c r="C1743" s="106">
        <v>3026</v>
      </c>
      <c r="D1743" s="106" t="s">
        <v>608</v>
      </c>
      <c r="E1743" s="184">
        <v>6.2199999999999998E-2</v>
      </c>
      <c r="F1743" s="4" t="str">
        <f t="shared" si="28"/>
        <v>No</v>
      </c>
      <c r="G1743" s="63"/>
      <c r="H1743" s="63"/>
      <c r="I1743" s="63"/>
    </row>
    <row r="1744" spans="1:9">
      <c r="A1744" s="112" t="s">
        <v>2359</v>
      </c>
      <c r="B1744" s="112" t="s">
        <v>3047</v>
      </c>
      <c r="C1744" s="106">
        <v>2645</v>
      </c>
      <c r="D1744" s="106" t="s">
        <v>598</v>
      </c>
      <c r="E1744" s="184">
        <v>0.8034</v>
      </c>
      <c r="F1744" s="4" t="str">
        <f t="shared" ref="F1744:F1807" si="29">IF(E1744&gt;=0.5,"Yes","No")</f>
        <v>Yes</v>
      </c>
      <c r="G1744" s="63"/>
      <c r="H1744" s="63"/>
      <c r="I1744" s="63"/>
    </row>
    <row r="1745" spans="1:9">
      <c r="A1745" s="112" t="s">
        <v>2359</v>
      </c>
      <c r="B1745" s="112" t="s">
        <v>3047</v>
      </c>
      <c r="C1745" s="106">
        <v>2234</v>
      </c>
      <c r="D1745" s="106" t="s">
        <v>582</v>
      </c>
      <c r="E1745" s="184">
        <v>0.18729999999999999</v>
      </c>
      <c r="F1745" s="4" t="str">
        <f t="shared" si="29"/>
        <v>No</v>
      </c>
      <c r="G1745" s="63"/>
      <c r="H1745" s="63"/>
      <c r="I1745" s="63"/>
    </row>
    <row r="1746" spans="1:9">
      <c r="A1746" s="112" t="s">
        <v>2359</v>
      </c>
      <c r="B1746" s="112" t="s">
        <v>3047</v>
      </c>
      <c r="C1746" s="106">
        <v>2142</v>
      </c>
      <c r="D1746" s="106" t="s">
        <v>573</v>
      </c>
      <c r="E1746" s="184">
        <v>6.4199999999999993E-2</v>
      </c>
      <c r="F1746" s="4" t="str">
        <f t="shared" si="29"/>
        <v>No</v>
      </c>
      <c r="G1746" s="63"/>
      <c r="H1746" s="63"/>
      <c r="I1746" s="63"/>
    </row>
    <row r="1747" spans="1:9">
      <c r="A1747" s="112" t="s">
        <v>2359</v>
      </c>
      <c r="B1747" s="112" t="s">
        <v>3047</v>
      </c>
      <c r="C1747" s="106">
        <v>3277</v>
      </c>
      <c r="D1747" s="106" t="s">
        <v>615</v>
      </c>
      <c r="E1747" s="184">
        <v>0.1512</v>
      </c>
      <c r="F1747" s="4" t="str">
        <f t="shared" si="29"/>
        <v>No</v>
      </c>
      <c r="G1747" s="63"/>
      <c r="H1747" s="63"/>
      <c r="I1747" s="63"/>
    </row>
    <row r="1748" spans="1:9">
      <c r="A1748" s="112" t="s">
        <v>2359</v>
      </c>
      <c r="B1748" s="112" t="s">
        <v>3047</v>
      </c>
      <c r="C1748" s="106">
        <v>2092</v>
      </c>
      <c r="D1748" s="106" t="s">
        <v>566</v>
      </c>
      <c r="E1748" s="184">
        <v>7.1499999999999994E-2</v>
      </c>
      <c r="F1748" s="4" t="str">
        <f t="shared" si="29"/>
        <v>No</v>
      </c>
      <c r="G1748" s="63"/>
      <c r="H1748" s="63"/>
      <c r="I1748" s="63"/>
    </row>
    <row r="1749" spans="1:9">
      <c r="A1749" s="112" t="s">
        <v>2359</v>
      </c>
      <c r="B1749" s="112" t="s">
        <v>3047</v>
      </c>
      <c r="C1749" s="106">
        <v>3581</v>
      </c>
      <c r="D1749" s="106" t="s">
        <v>624</v>
      </c>
      <c r="E1749" s="184">
        <v>0.69569999999999999</v>
      </c>
      <c r="F1749" s="4" t="str">
        <f t="shared" si="29"/>
        <v>Yes</v>
      </c>
      <c r="G1749" s="63"/>
      <c r="H1749" s="63"/>
      <c r="I1749" s="63"/>
    </row>
    <row r="1750" spans="1:9">
      <c r="A1750" s="63" t="s">
        <v>2359</v>
      </c>
      <c r="B1750" s="63" t="s">
        <v>3047</v>
      </c>
      <c r="C1750" s="106">
        <v>5260</v>
      </c>
      <c r="D1750" s="63" t="s">
        <v>3372</v>
      </c>
      <c r="E1750" s="114">
        <v>0</v>
      </c>
      <c r="F1750" s="4" t="str">
        <f t="shared" si="29"/>
        <v>No</v>
      </c>
      <c r="G1750" s="141" t="s">
        <v>3345</v>
      </c>
      <c r="H1750" s="63"/>
      <c r="I1750" s="63"/>
    </row>
    <row r="1751" spans="1:9">
      <c r="A1751" s="112" t="s">
        <v>2473</v>
      </c>
      <c r="B1751" s="112" t="s">
        <v>3048</v>
      </c>
      <c r="C1751" s="106">
        <v>2521</v>
      </c>
      <c r="D1751" s="106" t="s">
        <v>1565</v>
      </c>
      <c r="E1751" s="184">
        <v>0.20330000000000001</v>
      </c>
      <c r="F1751" s="4" t="str">
        <f t="shared" si="29"/>
        <v>No</v>
      </c>
      <c r="G1751" s="63"/>
      <c r="H1751" s="63"/>
      <c r="I1751" s="63"/>
    </row>
    <row r="1752" spans="1:9">
      <c r="A1752" s="112" t="s">
        <v>2473</v>
      </c>
      <c r="B1752" s="112" t="s">
        <v>3048</v>
      </c>
      <c r="C1752" s="106">
        <v>3181</v>
      </c>
      <c r="D1752" s="106" t="s">
        <v>231</v>
      </c>
      <c r="E1752" s="184">
        <v>0.52129999999999999</v>
      </c>
      <c r="F1752" s="4" t="str">
        <f t="shared" si="29"/>
        <v>Yes</v>
      </c>
      <c r="G1752" s="63"/>
      <c r="H1752" s="63"/>
      <c r="I1752" s="63"/>
    </row>
    <row r="1753" spans="1:9">
      <c r="A1753" s="112" t="s">
        <v>2473</v>
      </c>
      <c r="B1753" s="112" t="s">
        <v>3048</v>
      </c>
      <c r="C1753" s="106">
        <v>2380</v>
      </c>
      <c r="D1753" s="106" t="s">
        <v>479</v>
      </c>
      <c r="E1753" s="184">
        <v>0.5877</v>
      </c>
      <c r="F1753" s="4" t="str">
        <f t="shared" si="29"/>
        <v>Yes</v>
      </c>
      <c r="G1753" s="63"/>
      <c r="H1753" s="63"/>
      <c r="I1753" s="63"/>
    </row>
    <row r="1754" spans="1:9">
      <c r="A1754" s="112" t="s">
        <v>2473</v>
      </c>
      <c r="B1754" s="112" t="s">
        <v>3048</v>
      </c>
      <c r="C1754" s="106">
        <v>3403</v>
      </c>
      <c r="D1754" s="106" t="s">
        <v>1569</v>
      </c>
      <c r="E1754" s="184">
        <v>0.4007</v>
      </c>
      <c r="F1754" s="4" t="str">
        <f t="shared" si="29"/>
        <v>No</v>
      </c>
      <c r="G1754" s="63"/>
      <c r="H1754" s="63"/>
      <c r="I1754" s="63"/>
    </row>
    <row r="1755" spans="1:9">
      <c r="A1755" s="112" t="s">
        <v>2473</v>
      </c>
      <c r="B1755" s="112" t="s">
        <v>3048</v>
      </c>
      <c r="C1755" s="106">
        <v>3942</v>
      </c>
      <c r="D1755" s="106" t="s">
        <v>1214</v>
      </c>
      <c r="E1755" s="184">
        <v>0.62519999999999998</v>
      </c>
      <c r="F1755" s="4" t="str">
        <f t="shared" si="29"/>
        <v>Yes</v>
      </c>
      <c r="G1755" s="63"/>
      <c r="H1755" s="63"/>
      <c r="I1755" s="63"/>
    </row>
    <row r="1756" spans="1:9">
      <c r="A1756" s="112" t="s">
        <v>2473</v>
      </c>
      <c r="B1756" s="112" t="s">
        <v>3048</v>
      </c>
      <c r="C1756" s="106">
        <v>2620</v>
      </c>
      <c r="D1756" s="106" t="s">
        <v>1566</v>
      </c>
      <c r="E1756" s="184">
        <v>0.4385</v>
      </c>
      <c r="F1756" s="4" t="str">
        <f t="shared" si="29"/>
        <v>No</v>
      </c>
      <c r="G1756" s="63"/>
      <c r="H1756" s="63"/>
      <c r="I1756" s="63"/>
    </row>
    <row r="1757" spans="1:9">
      <c r="A1757" s="112" t="s">
        <v>2473</v>
      </c>
      <c r="B1757" s="112" t="s">
        <v>3048</v>
      </c>
      <c r="C1757" s="106">
        <v>2774</v>
      </c>
      <c r="D1757" s="106" t="s">
        <v>1567</v>
      </c>
      <c r="E1757" s="184">
        <v>0.65180000000000005</v>
      </c>
      <c r="F1757" s="4" t="str">
        <f t="shared" si="29"/>
        <v>Yes</v>
      </c>
      <c r="G1757" s="63"/>
      <c r="H1757" s="63"/>
      <c r="I1757" s="63"/>
    </row>
    <row r="1758" spans="1:9">
      <c r="A1758" s="112" t="s">
        <v>2473</v>
      </c>
      <c r="B1758" s="112" t="s">
        <v>3048</v>
      </c>
      <c r="C1758" s="106">
        <v>3402</v>
      </c>
      <c r="D1758" s="106" t="s">
        <v>1568</v>
      </c>
      <c r="E1758" s="184">
        <v>0.42430000000000001</v>
      </c>
      <c r="F1758" s="4" t="str">
        <f t="shared" si="29"/>
        <v>No</v>
      </c>
      <c r="G1758" s="63"/>
      <c r="H1758" s="63"/>
      <c r="I1758" s="63"/>
    </row>
    <row r="1759" spans="1:9">
      <c r="A1759" s="112" t="s">
        <v>2473</v>
      </c>
      <c r="B1759" s="112" t="s">
        <v>3048</v>
      </c>
      <c r="C1759" s="106">
        <v>2150</v>
      </c>
      <c r="D1759" s="106" t="s">
        <v>1564</v>
      </c>
      <c r="E1759" s="184">
        <v>0.46760000000000002</v>
      </c>
      <c r="F1759" s="4" t="str">
        <f t="shared" si="29"/>
        <v>No</v>
      </c>
      <c r="G1759" s="63"/>
      <c r="H1759" s="63"/>
      <c r="I1759" s="63"/>
    </row>
    <row r="1760" spans="1:9">
      <c r="A1760" s="112" t="s">
        <v>2473</v>
      </c>
      <c r="B1760" s="112" t="s">
        <v>3048</v>
      </c>
      <c r="C1760" s="106">
        <v>1537</v>
      </c>
      <c r="D1760" s="106" t="s">
        <v>1563</v>
      </c>
      <c r="E1760" s="184">
        <v>0.57750000000000001</v>
      </c>
      <c r="F1760" s="4" t="str">
        <f t="shared" si="29"/>
        <v>Yes</v>
      </c>
      <c r="G1760" s="63"/>
      <c r="H1760" s="63"/>
      <c r="I1760" s="63"/>
    </row>
    <row r="1761" spans="1:9">
      <c r="A1761" s="63" t="s">
        <v>2473</v>
      </c>
      <c r="B1761" s="63" t="s">
        <v>3048</v>
      </c>
      <c r="C1761" s="106">
        <v>5456</v>
      </c>
      <c r="D1761" s="63" t="s">
        <v>3182</v>
      </c>
      <c r="E1761" s="114">
        <v>0</v>
      </c>
      <c r="F1761" s="4" t="str">
        <f t="shared" si="29"/>
        <v>No</v>
      </c>
      <c r="G1761" s="141" t="s">
        <v>3345</v>
      </c>
      <c r="H1761" s="63"/>
      <c r="I1761" s="63"/>
    </row>
    <row r="1762" spans="1:9">
      <c r="A1762" s="112" t="s">
        <v>2568</v>
      </c>
      <c r="B1762" s="112" t="s">
        <v>3049</v>
      </c>
      <c r="C1762" s="106">
        <v>5383</v>
      </c>
      <c r="D1762" s="106" t="s">
        <v>2208</v>
      </c>
      <c r="E1762" s="184">
        <v>0.52949999999999997</v>
      </c>
      <c r="F1762" s="4" t="str">
        <f t="shared" si="29"/>
        <v>Yes</v>
      </c>
      <c r="G1762" s="63"/>
      <c r="H1762" s="63"/>
      <c r="I1762" s="63"/>
    </row>
    <row r="1763" spans="1:9">
      <c r="A1763" s="112" t="s">
        <v>2568</v>
      </c>
      <c r="B1763" s="112" t="s">
        <v>3049</v>
      </c>
      <c r="C1763" s="106">
        <v>5232</v>
      </c>
      <c r="D1763" s="106" t="s">
        <v>3274</v>
      </c>
      <c r="E1763" s="114">
        <v>0.5333</v>
      </c>
      <c r="F1763" s="4" t="str">
        <f t="shared" si="29"/>
        <v>Yes</v>
      </c>
      <c r="G1763" s="63"/>
      <c r="H1763" s="63"/>
      <c r="I1763" s="63"/>
    </row>
    <row r="1764" spans="1:9">
      <c r="A1764" s="112" t="s">
        <v>2568</v>
      </c>
      <c r="B1764" s="112" t="s">
        <v>3049</v>
      </c>
      <c r="C1764" s="106">
        <v>5560</v>
      </c>
      <c r="D1764" s="106" t="s">
        <v>3179</v>
      </c>
      <c r="E1764" s="114">
        <v>0.05</v>
      </c>
      <c r="F1764" s="4" t="str">
        <f t="shared" si="29"/>
        <v>No</v>
      </c>
      <c r="G1764" s="63"/>
      <c r="H1764" s="63"/>
      <c r="I1764" s="63"/>
    </row>
    <row r="1765" spans="1:9">
      <c r="A1765" s="112" t="s">
        <v>2568</v>
      </c>
      <c r="B1765" s="112" t="s">
        <v>3049</v>
      </c>
      <c r="C1765" s="106">
        <v>5561</v>
      </c>
      <c r="D1765" s="106" t="s">
        <v>3180</v>
      </c>
      <c r="E1765" s="114">
        <v>0.48530000000000001</v>
      </c>
      <c r="F1765" s="4" t="str">
        <f t="shared" si="29"/>
        <v>No</v>
      </c>
      <c r="G1765" s="63"/>
      <c r="H1765" s="63"/>
      <c r="I1765" s="63"/>
    </row>
    <row r="1766" spans="1:9">
      <c r="A1766" s="112" t="s">
        <v>2568</v>
      </c>
      <c r="B1766" s="112" t="s">
        <v>3049</v>
      </c>
      <c r="C1766" s="106">
        <v>4272</v>
      </c>
      <c r="D1766" s="106" t="s">
        <v>3275</v>
      </c>
      <c r="E1766" s="184">
        <v>0.49120000000000003</v>
      </c>
      <c r="F1766" s="4" t="str">
        <f t="shared" si="29"/>
        <v>No</v>
      </c>
      <c r="G1766" s="63"/>
      <c r="H1766" s="63"/>
      <c r="I1766" s="63"/>
    </row>
    <row r="1767" spans="1:9">
      <c r="A1767" s="112" t="s">
        <v>2568</v>
      </c>
      <c r="B1767" s="112" t="s">
        <v>3049</v>
      </c>
      <c r="C1767" s="106">
        <v>2388</v>
      </c>
      <c r="D1767" s="106" t="s">
        <v>2206</v>
      </c>
      <c r="E1767" s="184">
        <v>0.46089999999999998</v>
      </c>
      <c r="F1767" s="4" t="str">
        <f t="shared" si="29"/>
        <v>No</v>
      </c>
      <c r="G1767" s="63"/>
      <c r="H1767" s="63"/>
      <c r="I1767" s="63"/>
    </row>
    <row r="1768" spans="1:9">
      <c r="A1768" s="112" t="s">
        <v>2568</v>
      </c>
      <c r="B1768" s="112" t="s">
        <v>3049</v>
      </c>
      <c r="C1768" s="106">
        <v>5231</v>
      </c>
      <c r="D1768" s="106" t="s">
        <v>2207</v>
      </c>
      <c r="E1768" s="184">
        <v>0.28689999999999999</v>
      </c>
      <c r="F1768" s="4" t="str">
        <f t="shared" si="29"/>
        <v>No</v>
      </c>
      <c r="G1768" s="63"/>
      <c r="H1768" s="63"/>
      <c r="I1768" s="63"/>
    </row>
    <row r="1769" spans="1:9">
      <c r="A1769" s="112" t="s">
        <v>2568</v>
      </c>
      <c r="B1769" s="112" t="s">
        <v>3049</v>
      </c>
      <c r="C1769" s="106">
        <v>5384</v>
      </c>
      <c r="D1769" s="106" t="s">
        <v>2209</v>
      </c>
      <c r="E1769" s="184">
        <v>0.55289999999999995</v>
      </c>
      <c r="F1769" s="4" t="str">
        <f t="shared" si="29"/>
        <v>Yes</v>
      </c>
      <c r="G1769" s="63"/>
      <c r="H1769" s="63"/>
      <c r="I1769" s="63"/>
    </row>
    <row r="1770" spans="1:9">
      <c r="A1770" s="112" t="s">
        <v>2568</v>
      </c>
      <c r="B1770" s="112" t="s">
        <v>3049</v>
      </c>
      <c r="C1770" s="106">
        <v>5385</v>
      </c>
      <c r="D1770" s="106" t="s">
        <v>2210</v>
      </c>
      <c r="E1770" s="184">
        <v>0.53359999999999996</v>
      </c>
      <c r="F1770" s="4" t="str">
        <f t="shared" si="29"/>
        <v>Yes</v>
      </c>
      <c r="G1770" s="63"/>
      <c r="H1770" s="63"/>
      <c r="I1770" s="63"/>
    </row>
    <row r="1771" spans="1:9">
      <c r="A1771" s="112" t="s">
        <v>2448</v>
      </c>
      <c r="B1771" s="112" t="s">
        <v>3050</v>
      </c>
      <c r="C1771" s="106">
        <v>5075</v>
      </c>
      <c r="D1771" s="106" t="s">
        <v>1295</v>
      </c>
      <c r="E1771" s="184">
        <v>0.59299999999999997</v>
      </c>
      <c r="F1771" s="4" t="str">
        <f t="shared" si="29"/>
        <v>Yes</v>
      </c>
      <c r="G1771" s="63"/>
      <c r="H1771" s="63"/>
      <c r="I1771" s="63"/>
    </row>
    <row r="1772" spans="1:9">
      <c r="A1772" s="112" t="s">
        <v>2448</v>
      </c>
      <c r="B1772" s="112" t="s">
        <v>3050</v>
      </c>
      <c r="C1772" s="106">
        <v>5226</v>
      </c>
      <c r="D1772" s="106" t="s">
        <v>1297</v>
      </c>
      <c r="E1772" s="184">
        <v>0.39229999999999998</v>
      </c>
      <c r="F1772" s="4" t="str">
        <f t="shared" si="29"/>
        <v>No</v>
      </c>
      <c r="G1772" s="63"/>
      <c r="H1772" s="63"/>
      <c r="I1772" s="63"/>
    </row>
    <row r="1773" spans="1:9">
      <c r="A1773" s="112" t="s">
        <v>2448</v>
      </c>
      <c r="B1773" s="112" t="s">
        <v>3050</v>
      </c>
      <c r="C1773" s="106">
        <v>5225</v>
      </c>
      <c r="D1773" s="106" t="s">
        <v>1296</v>
      </c>
      <c r="E1773" s="184">
        <v>0.53169999999999995</v>
      </c>
      <c r="F1773" s="4" t="str">
        <f t="shared" si="29"/>
        <v>Yes</v>
      </c>
      <c r="G1773" s="63"/>
      <c r="H1773" s="63"/>
      <c r="I1773" s="63"/>
    </row>
    <row r="1774" spans="1:9">
      <c r="A1774" s="112" t="s">
        <v>2290</v>
      </c>
      <c r="B1774" s="112" t="s">
        <v>3051</v>
      </c>
      <c r="C1774" s="106">
        <v>5613</v>
      </c>
      <c r="D1774" s="106" t="s">
        <v>3276</v>
      </c>
      <c r="E1774" s="114">
        <v>0.3962</v>
      </c>
      <c r="F1774" s="4" t="str">
        <f t="shared" si="29"/>
        <v>No</v>
      </c>
      <c r="G1774" s="63"/>
      <c r="H1774" s="63"/>
      <c r="I1774" s="63"/>
    </row>
    <row r="1775" spans="1:9">
      <c r="A1775" s="112" t="s">
        <v>2290</v>
      </c>
      <c r="B1775" s="112" t="s">
        <v>3051</v>
      </c>
      <c r="C1775" s="106">
        <v>4378</v>
      </c>
      <c r="D1775" s="106" t="s">
        <v>151</v>
      </c>
      <c r="E1775" s="184">
        <v>0.45860000000000001</v>
      </c>
      <c r="F1775" s="4" t="str">
        <f t="shared" si="29"/>
        <v>No</v>
      </c>
      <c r="G1775" s="63"/>
      <c r="H1775" s="63"/>
      <c r="I1775" s="63"/>
    </row>
    <row r="1776" spans="1:9">
      <c r="A1776" s="112" t="s">
        <v>2290</v>
      </c>
      <c r="B1776" s="112" t="s">
        <v>3051</v>
      </c>
      <c r="C1776" s="106">
        <v>2722</v>
      </c>
      <c r="D1776" s="106" t="s">
        <v>150</v>
      </c>
      <c r="E1776" s="184">
        <v>0.48820000000000002</v>
      </c>
      <c r="F1776" s="4" t="str">
        <f t="shared" si="29"/>
        <v>No</v>
      </c>
      <c r="G1776" s="63"/>
      <c r="H1776" s="63"/>
      <c r="I1776" s="63"/>
    </row>
    <row r="1777" spans="1:9">
      <c r="A1777" s="112" t="s">
        <v>2290</v>
      </c>
      <c r="B1777" s="112" t="s">
        <v>3051</v>
      </c>
      <c r="C1777" s="106">
        <v>1708</v>
      </c>
      <c r="D1777" s="106" t="s">
        <v>3277</v>
      </c>
      <c r="E1777" s="184">
        <v>0.34089999999999998</v>
      </c>
      <c r="F1777" s="4" t="str">
        <f t="shared" si="29"/>
        <v>No</v>
      </c>
      <c r="G1777" s="63"/>
      <c r="H1777" s="63"/>
      <c r="I1777" s="63"/>
    </row>
    <row r="1778" spans="1:9">
      <c r="A1778" s="112" t="s">
        <v>2290</v>
      </c>
      <c r="B1778" s="112" t="s">
        <v>3051</v>
      </c>
      <c r="C1778" s="106">
        <v>4519</v>
      </c>
      <c r="D1778" s="106" t="s">
        <v>152</v>
      </c>
      <c r="E1778" s="184">
        <v>0.46250000000000002</v>
      </c>
      <c r="F1778" s="4" t="str">
        <f t="shared" si="29"/>
        <v>No</v>
      </c>
      <c r="G1778" s="63"/>
      <c r="H1778" s="63"/>
      <c r="I1778" s="63"/>
    </row>
    <row r="1779" spans="1:9">
      <c r="A1779" s="112" t="s">
        <v>2290</v>
      </c>
      <c r="B1779" s="112" t="s">
        <v>3051</v>
      </c>
      <c r="C1779" s="106">
        <v>2471</v>
      </c>
      <c r="D1779" s="106" t="s">
        <v>149</v>
      </c>
      <c r="E1779" s="184">
        <v>0.36840000000000001</v>
      </c>
      <c r="F1779" s="4" t="str">
        <f t="shared" si="29"/>
        <v>No</v>
      </c>
      <c r="G1779" s="63"/>
      <c r="H1779" s="63"/>
      <c r="I1779" s="63"/>
    </row>
    <row r="1780" spans="1:9">
      <c r="A1780" s="112" t="s">
        <v>2467</v>
      </c>
      <c r="B1780" s="112" t="s">
        <v>3052</v>
      </c>
      <c r="C1780" s="106">
        <v>3725</v>
      </c>
      <c r="D1780" s="106" t="s">
        <v>1534</v>
      </c>
      <c r="E1780" s="184">
        <v>0</v>
      </c>
      <c r="F1780" s="4" t="str">
        <f t="shared" si="29"/>
        <v>No</v>
      </c>
      <c r="G1780" s="63"/>
      <c r="H1780" s="63"/>
      <c r="I1780" s="63"/>
    </row>
    <row r="1781" spans="1:9">
      <c r="A1781" s="112" t="s">
        <v>2427</v>
      </c>
      <c r="B1781" s="112" t="s">
        <v>3053</v>
      </c>
      <c r="C1781" s="106">
        <v>3291</v>
      </c>
      <c r="D1781" s="106" t="s">
        <v>1216</v>
      </c>
      <c r="E1781" s="184">
        <v>0.64459999999999995</v>
      </c>
      <c r="F1781" s="4" t="str">
        <f t="shared" si="29"/>
        <v>Yes</v>
      </c>
      <c r="G1781" s="63"/>
      <c r="H1781" s="63"/>
      <c r="I1781" s="63"/>
    </row>
    <row r="1782" spans="1:9">
      <c r="A1782" s="112" t="s">
        <v>2427</v>
      </c>
      <c r="B1782" s="112" t="s">
        <v>3053</v>
      </c>
      <c r="C1782" s="106">
        <v>5621</v>
      </c>
      <c r="D1782" s="106" t="s">
        <v>3278</v>
      </c>
      <c r="E1782" s="114">
        <v>0.71879999999999999</v>
      </c>
      <c r="F1782" s="4" t="str">
        <f t="shared" si="29"/>
        <v>Yes</v>
      </c>
      <c r="G1782" s="63"/>
      <c r="H1782" s="63"/>
      <c r="I1782" s="63"/>
    </row>
    <row r="1783" spans="1:9">
      <c r="A1783" s="112" t="s">
        <v>2427</v>
      </c>
      <c r="B1783" s="112" t="s">
        <v>3053</v>
      </c>
      <c r="C1783" s="106">
        <v>4288</v>
      </c>
      <c r="D1783" s="106" t="s">
        <v>3279</v>
      </c>
      <c r="E1783" s="184">
        <v>0.67330000000000001</v>
      </c>
      <c r="F1783" s="4" t="str">
        <f t="shared" si="29"/>
        <v>Yes</v>
      </c>
      <c r="G1783" s="63"/>
      <c r="H1783" s="63"/>
      <c r="I1783" s="63"/>
    </row>
    <row r="1784" spans="1:9">
      <c r="A1784" s="112" t="s">
        <v>2427</v>
      </c>
      <c r="B1784" s="112" t="s">
        <v>3053</v>
      </c>
      <c r="C1784" s="106">
        <v>2745</v>
      </c>
      <c r="D1784" s="106" t="s">
        <v>1214</v>
      </c>
      <c r="E1784" s="184">
        <v>0.87849999999999995</v>
      </c>
      <c r="F1784" s="4" t="str">
        <f t="shared" si="29"/>
        <v>Yes</v>
      </c>
      <c r="G1784" s="63"/>
      <c r="H1784" s="63"/>
      <c r="I1784" s="63"/>
    </row>
    <row r="1785" spans="1:9">
      <c r="A1785" s="112" t="s">
        <v>2427</v>
      </c>
      <c r="B1785" s="112" t="s">
        <v>3053</v>
      </c>
      <c r="C1785" s="106">
        <v>3292</v>
      </c>
      <c r="D1785" s="106" t="s">
        <v>420</v>
      </c>
      <c r="E1785" s="184">
        <v>0.66080000000000005</v>
      </c>
      <c r="F1785" s="4" t="str">
        <f t="shared" si="29"/>
        <v>Yes</v>
      </c>
      <c r="G1785" s="63"/>
      <c r="H1785" s="63"/>
      <c r="I1785" s="63"/>
    </row>
    <row r="1786" spans="1:9">
      <c r="A1786" s="112" t="s">
        <v>2427</v>
      </c>
      <c r="B1786" s="112" t="s">
        <v>3053</v>
      </c>
      <c r="C1786" s="106">
        <v>4363</v>
      </c>
      <c r="D1786" s="106" t="s">
        <v>1217</v>
      </c>
      <c r="E1786" s="184">
        <v>0.64390000000000003</v>
      </c>
      <c r="F1786" s="4" t="str">
        <f t="shared" si="29"/>
        <v>Yes</v>
      </c>
      <c r="G1786" s="63"/>
      <c r="H1786" s="63"/>
      <c r="I1786" s="63"/>
    </row>
    <row r="1787" spans="1:9">
      <c r="A1787" s="112" t="s">
        <v>2427</v>
      </c>
      <c r="B1787" s="112" t="s">
        <v>3053</v>
      </c>
      <c r="C1787" s="106">
        <v>4586</v>
      </c>
      <c r="D1787" s="106" t="s">
        <v>816</v>
      </c>
      <c r="E1787" s="184">
        <v>0.71199999999999997</v>
      </c>
      <c r="F1787" s="4" t="str">
        <f t="shared" si="29"/>
        <v>Yes</v>
      </c>
      <c r="G1787" s="63"/>
      <c r="H1787" s="63"/>
      <c r="I1787" s="63"/>
    </row>
    <row r="1788" spans="1:9">
      <c r="A1788" s="112" t="s">
        <v>2427</v>
      </c>
      <c r="B1788" s="112" t="s">
        <v>3053</v>
      </c>
      <c r="C1788" s="106">
        <v>3241</v>
      </c>
      <c r="D1788" s="106" t="s">
        <v>1215</v>
      </c>
      <c r="E1788" s="184">
        <v>0.57850000000000001</v>
      </c>
      <c r="F1788" s="4" t="str">
        <f t="shared" si="29"/>
        <v>Yes</v>
      </c>
      <c r="G1788" s="63"/>
      <c r="H1788" s="63"/>
      <c r="I1788" s="63"/>
    </row>
    <row r="1789" spans="1:9">
      <c r="A1789" s="112" t="s">
        <v>2427</v>
      </c>
      <c r="B1789" s="112" t="s">
        <v>3053</v>
      </c>
      <c r="C1789" s="106">
        <v>5548</v>
      </c>
      <c r="D1789" s="106" t="s">
        <v>3146</v>
      </c>
      <c r="E1789" s="184">
        <v>0.51129999999999998</v>
      </c>
      <c r="F1789" s="4" t="str">
        <f t="shared" si="29"/>
        <v>Yes</v>
      </c>
      <c r="G1789" s="63"/>
      <c r="H1789" s="63"/>
      <c r="I1789" s="63"/>
    </row>
    <row r="1790" spans="1:9">
      <c r="A1790" s="112" t="s">
        <v>2374</v>
      </c>
      <c r="B1790" s="112" t="s">
        <v>3054</v>
      </c>
      <c r="C1790" s="106">
        <v>3674</v>
      </c>
      <c r="D1790" s="106" t="s">
        <v>888</v>
      </c>
      <c r="E1790" s="184">
        <v>0.26379999999999998</v>
      </c>
      <c r="F1790" s="4" t="str">
        <f t="shared" si="29"/>
        <v>No</v>
      </c>
      <c r="G1790" s="63"/>
      <c r="H1790" s="63"/>
      <c r="I1790" s="63"/>
    </row>
    <row r="1791" spans="1:9">
      <c r="A1791" s="112" t="s">
        <v>2374</v>
      </c>
      <c r="B1791" s="112" t="s">
        <v>3054</v>
      </c>
      <c r="C1791" s="106">
        <v>2990</v>
      </c>
      <c r="D1791" s="106" t="s">
        <v>880</v>
      </c>
      <c r="E1791" s="184">
        <v>0.33860000000000001</v>
      </c>
      <c r="F1791" s="4" t="str">
        <f t="shared" si="29"/>
        <v>No</v>
      </c>
      <c r="G1791" s="63"/>
      <c r="H1791" s="63"/>
      <c r="I1791" s="63"/>
    </row>
    <row r="1792" spans="1:9">
      <c r="A1792" s="112" t="s">
        <v>2374</v>
      </c>
      <c r="B1792" s="112" t="s">
        <v>3054</v>
      </c>
      <c r="C1792" s="106">
        <v>3230</v>
      </c>
      <c r="D1792" s="106" t="s">
        <v>882</v>
      </c>
      <c r="E1792" s="184">
        <v>0.14949999999999999</v>
      </c>
      <c r="F1792" s="4" t="str">
        <f t="shared" si="29"/>
        <v>No</v>
      </c>
      <c r="G1792" s="63"/>
      <c r="H1792" s="63"/>
      <c r="I1792" s="63"/>
    </row>
    <row r="1793" spans="1:9">
      <c r="A1793" s="112" t="s">
        <v>2374</v>
      </c>
      <c r="B1793" s="112" t="s">
        <v>3054</v>
      </c>
      <c r="C1793" s="106">
        <v>1942</v>
      </c>
      <c r="D1793" s="106" t="s">
        <v>877</v>
      </c>
      <c r="E1793" s="184">
        <v>0.23250000000000001</v>
      </c>
      <c r="F1793" s="4" t="str">
        <f t="shared" si="29"/>
        <v>No</v>
      </c>
      <c r="G1793" s="63"/>
      <c r="H1793" s="63"/>
      <c r="I1793" s="63"/>
    </row>
    <row r="1794" spans="1:9">
      <c r="A1794" s="112" t="s">
        <v>2374</v>
      </c>
      <c r="B1794" s="112" t="s">
        <v>3054</v>
      </c>
      <c r="C1794" s="106">
        <v>3104</v>
      </c>
      <c r="D1794" s="106" t="s">
        <v>881</v>
      </c>
      <c r="E1794" s="184">
        <v>0.3629</v>
      </c>
      <c r="F1794" s="4" t="str">
        <f t="shared" si="29"/>
        <v>No</v>
      </c>
      <c r="G1794" s="63"/>
      <c r="H1794" s="63"/>
      <c r="I1794" s="63"/>
    </row>
    <row r="1795" spans="1:9">
      <c r="A1795" s="112" t="s">
        <v>2374</v>
      </c>
      <c r="B1795" s="63" t="str">
        <f>+VLOOKUP(A1795,$A$4:$B$2315,2,0)</f>
        <v>Shoreline</v>
      </c>
      <c r="C1795" s="181">
        <v>5593</v>
      </c>
      <c r="D1795" s="63" t="s">
        <v>3280</v>
      </c>
      <c r="E1795" s="184">
        <v>0.73270000000000002</v>
      </c>
      <c r="F1795" s="4" t="str">
        <f t="shared" si="29"/>
        <v>Yes</v>
      </c>
      <c r="G1795" s="63"/>
      <c r="H1795" s="63"/>
      <c r="I1795" s="63"/>
    </row>
    <row r="1796" spans="1:9">
      <c r="A1796" s="112" t="s">
        <v>2374</v>
      </c>
      <c r="B1796" s="112" t="s">
        <v>3054</v>
      </c>
      <c r="C1796" s="106">
        <v>1667</v>
      </c>
      <c r="D1796" s="106" t="s">
        <v>875</v>
      </c>
      <c r="E1796" s="184">
        <v>0.17399999999999999</v>
      </c>
      <c r="F1796" s="4" t="str">
        <f t="shared" si="29"/>
        <v>No</v>
      </c>
      <c r="G1796" s="63"/>
      <c r="H1796" s="63"/>
      <c r="I1796" s="63"/>
    </row>
    <row r="1797" spans="1:9">
      <c r="A1797" s="112" t="s">
        <v>2374</v>
      </c>
      <c r="B1797" s="112" t="s">
        <v>3054</v>
      </c>
      <c r="C1797" s="106">
        <v>3231</v>
      </c>
      <c r="D1797" s="106" t="s">
        <v>883</v>
      </c>
      <c r="E1797" s="184">
        <v>0.1235</v>
      </c>
      <c r="F1797" s="4" t="str">
        <f t="shared" si="29"/>
        <v>No</v>
      </c>
      <c r="G1797" s="63"/>
      <c r="H1797" s="63"/>
      <c r="I1797" s="63"/>
    </row>
    <row r="1798" spans="1:9">
      <c r="A1798" s="112" t="s">
        <v>2374</v>
      </c>
      <c r="B1798" s="112" t="s">
        <v>3054</v>
      </c>
      <c r="C1798" s="106">
        <v>1771</v>
      </c>
      <c r="D1798" s="106" t="s">
        <v>876</v>
      </c>
      <c r="E1798" s="184">
        <v>5.6099999999999997E-2</v>
      </c>
      <c r="F1798" s="4" t="str">
        <f t="shared" si="29"/>
        <v>No</v>
      </c>
      <c r="G1798" s="63"/>
      <c r="H1798" s="63"/>
      <c r="I1798" s="63"/>
    </row>
    <row r="1799" spans="1:9">
      <c r="A1799" s="112" t="s">
        <v>2374</v>
      </c>
      <c r="B1799" s="112" t="s">
        <v>3054</v>
      </c>
      <c r="C1799" s="106">
        <v>3387</v>
      </c>
      <c r="D1799" s="106" t="s">
        <v>885</v>
      </c>
      <c r="E1799" s="184">
        <v>0.28160000000000002</v>
      </c>
      <c r="F1799" s="4" t="str">
        <f t="shared" si="29"/>
        <v>No</v>
      </c>
      <c r="G1799" s="63"/>
      <c r="H1799" s="63"/>
      <c r="I1799" s="63"/>
    </row>
    <row r="1800" spans="1:9">
      <c r="A1800" s="112" t="s">
        <v>2374</v>
      </c>
      <c r="B1800" s="112" t="s">
        <v>3054</v>
      </c>
      <c r="C1800" s="106">
        <v>2185</v>
      </c>
      <c r="D1800" s="106" t="s">
        <v>878</v>
      </c>
      <c r="E1800" s="184">
        <v>0.24479999999999999</v>
      </c>
      <c r="F1800" s="4" t="str">
        <f t="shared" si="29"/>
        <v>No</v>
      </c>
      <c r="G1800" s="63"/>
      <c r="H1800" s="63"/>
      <c r="I1800" s="63"/>
    </row>
    <row r="1801" spans="1:9">
      <c r="A1801" s="112" t="s">
        <v>2374</v>
      </c>
      <c r="B1801" s="112" t="s">
        <v>3054</v>
      </c>
      <c r="C1801" s="106">
        <v>3527</v>
      </c>
      <c r="D1801" s="106" t="s">
        <v>887</v>
      </c>
      <c r="E1801" s="184">
        <v>0.1467</v>
      </c>
      <c r="F1801" s="4" t="str">
        <f t="shared" si="29"/>
        <v>No</v>
      </c>
      <c r="G1801" s="63"/>
      <c r="H1801" s="63"/>
      <c r="I1801" s="63"/>
    </row>
    <row r="1802" spans="1:9">
      <c r="A1802" s="112" t="s">
        <v>2374</v>
      </c>
      <c r="B1802" s="112" t="s">
        <v>3054</v>
      </c>
      <c r="C1802" s="106">
        <v>3958</v>
      </c>
      <c r="D1802" s="106" t="s">
        <v>890</v>
      </c>
      <c r="E1802" s="184">
        <v>0.27089999999999997</v>
      </c>
      <c r="F1802" s="4" t="str">
        <f t="shared" si="29"/>
        <v>No</v>
      </c>
      <c r="G1802" s="63"/>
      <c r="H1802" s="63"/>
      <c r="I1802" s="63"/>
    </row>
    <row r="1803" spans="1:9">
      <c r="A1803" s="112" t="s">
        <v>2374</v>
      </c>
      <c r="B1803" s="112" t="s">
        <v>3054</v>
      </c>
      <c r="C1803" s="106">
        <v>3489</v>
      </c>
      <c r="D1803" s="106" t="s">
        <v>886</v>
      </c>
      <c r="E1803" s="184">
        <v>0.34100000000000003</v>
      </c>
      <c r="F1803" s="4" t="str">
        <f t="shared" si="29"/>
        <v>No</v>
      </c>
      <c r="G1803" s="63"/>
      <c r="H1803" s="63"/>
      <c r="I1803" s="63"/>
    </row>
    <row r="1804" spans="1:9">
      <c r="A1804" s="112" t="s">
        <v>2374</v>
      </c>
      <c r="B1804" s="112" t="s">
        <v>3054</v>
      </c>
      <c r="C1804" s="106">
        <v>2703</v>
      </c>
      <c r="D1804" s="106" t="s">
        <v>879</v>
      </c>
      <c r="E1804" s="184">
        <v>0.27600000000000002</v>
      </c>
      <c r="F1804" s="4" t="str">
        <f t="shared" si="29"/>
        <v>No</v>
      </c>
      <c r="G1804" s="63"/>
      <c r="H1804" s="63"/>
      <c r="I1804" s="63"/>
    </row>
    <row r="1805" spans="1:9">
      <c r="A1805" s="112" t="s">
        <v>2374</v>
      </c>
      <c r="B1805" s="112" t="s">
        <v>3054</v>
      </c>
      <c r="C1805" s="106">
        <v>3343</v>
      </c>
      <c r="D1805" s="106" t="s">
        <v>884</v>
      </c>
      <c r="E1805" s="184">
        <v>0.2727</v>
      </c>
      <c r="F1805" s="4" t="str">
        <f t="shared" si="29"/>
        <v>No</v>
      </c>
      <c r="G1805" s="63"/>
      <c r="H1805" s="63"/>
      <c r="I1805" s="63"/>
    </row>
    <row r="1806" spans="1:9">
      <c r="A1806" s="112" t="s">
        <v>2374</v>
      </c>
      <c r="B1806" s="112" t="s">
        <v>3054</v>
      </c>
      <c r="C1806" s="106">
        <v>3921</v>
      </c>
      <c r="D1806" s="106" t="s">
        <v>889</v>
      </c>
      <c r="E1806" s="184">
        <v>0.26729999999999998</v>
      </c>
      <c r="F1806" s="4" t="str">
        <f t="shared" si="29"/>
        <v>No</v>
      </c>
      <c r="G1806" s="63"/>
      <c r="H1806" s="63"/>
      <c r="I1806" s="63"/>
    </row>
    <row r="1807" spans="1:9">
      <c r="A1807" s="112" t="s">
        <v>2479</v>
      </c>
      <c r="B1807" s="112" t="s">
        <v>3055</v>
      </c>
      <c r="C1807" s="106">
        <v>3405</v>
      </c>
      <c r="D1807" s="106" t="s">
        <v>1594</v>
      </c>
      <c r="E1807" s="184">
        <v>0.52629999999999999</v>
      </c>
      <c r="F1807" s="4" t="str">
        <f t="shared" si="29"/>
        <v>Yes</v>
      </c>
      <c r="G1807" s="63"/>
      <c r="H1807" s="63"/>
      <c r="I1807" s="63"/>
    </row>
    <row r="1808" spans="1:9">
      <c r="A1808" s="112" t="s">
        <v>2366</v>
      </c>
      <c r="B1808" s="112" t="s">
        <v>3056</v>
      </c>
      <c r="C1808" s="106">
        <v>2512</v>
      </c>
      <c r="D1808" s="106" t="s">
        <v>764</v>
      </c>
      <c r="E1808" s="184">
        <v>0.78100000000000003</v>
      </c>
      <c r="F1808" s="4" t="str">
        <f t="shared" ref="F1808:F1871" si="30">IF(E1808&gt;=0.5,"Yes","No")</f>
        <v>Yes</v>
      </c>
      <c r="G1808" s="63"/>
      <c r="H1808" s="63"/>
      <c r="I1808" s="63"/>
    </row>
    <row r="1809" spans="1:9">
      <c r="A1809" s="112" t="s">
        <v>2366</v>
      </c>
      <c r="B1809" s="112" t="s">
        <v>3056</v>
      </c>
      <c r="C1809" s="106">
        <v>2513</v>
      </c>
      <c r="D1809" s="106" t="s">
        <v>765</v>
      </c>
      <c r="E1809" s="184">
        <v>0.71160000000000001</v>
      </c>
      <c r="F1809" s="4" t="str">
        <f t="shared" si="30"/>
        <v>Yes</v>
      </c>
      <c r="G1809" s="63"/>
      <c r="H1809" s="63"/>
      <c r="I1809" s="63"/>
    </row>
    <row r="1810" spans="1:9">
      <c r="A1810" s="112" t="s">
        <v>2491</v>
      </c>
      <c r="B1810" s="112" t="s">
        <v>3057</v>
      </c>
      <c r="C1810" s="106">
        <v>4265</v>
      </c>
      <c r="D1810" s="106" t="s">
        <v>1743</v>
      </c>
      <c r="E1810" s="184">
        <v>0.24859999999999999</v>
      </c>
      <c r="F1810" s="4" t="str">
        <f t="shared" si="30"/>
        <v>No</v>
      </c>
      <c r="G1810" s="63"/>
      <c r="H1810" s="63"/>
      <c r="I1810" s="63"/>
    </row>
    <row r="1811" spans="1:9">
      <c r="A1811" s="112" t="s">
        <v>2491</v>
      </c>
      <c r="B1811" s="112" t="s">
        <v>3057</v>
      </c>
      <c r="C1811" s="106">
        <v>4366</v>
      </c>
      <c r="D1811" s="106" t="s">
        <v>798</v>
      </c>
      <c r="E1811" s="184">
        <v>0.24629999999999999</v>
      </c>
      <c r="F1811" s="4" t="str">
        <f t="shared" si="30"/>
        <v>No</v>
      </c>
      <c r="G1811" s="63"/>
      <c r="H1811" s="63"/>
      <c r="I1811" s="63"/>
    </row>
    <row r="1812" spans="1:9">
      <c r="A1812" s="112" t="s">
        <v>2491</v>
      </c>
      <c r="B1812" s="112" t="s">
        <v>3057</v>
      </c>
      <c r="C1812" s="106">
        <v>3305</v>
      </c>
      <c r="D1812" s="106" t="s">
        <v>1737</v>
      </c>
      <c r="E1812" s="184">
        <v>0.25559999999999999</v>
      </c>
      <c r="F1812" s="4" t="str">
        <f t="shared" si="30"/>
        <v>No</v>
      </c>
      <c r="G1812" s="63"/>
      <c r="H1812" s="63"/>
      <c r="I1812" s="63"/>
    </row>
    <row r="1813" spans="1:9">
      <c r="A1813" s="112" t="s">
        <v>2491</v>
      </c>
      <c r="B1813" s="112" t="s">
        <v>3057</v>
      </c>
      <c r="C1813" s="106">
        <v>4395</v>
      </c>
      <c r="D1813" s="106" t="s">
        <v>1745</v>
      </c>
      <c r="E1813" s="184">
        <v>0.23130000000000001</v>
      </c>
      <c r="F1813" s="4" t="str">
        <f t="shared" si="30"/>
        <v>No</v>
      </c>
      <c r="G1813" s="63"/>
      <c r="H1813" s="63"/>
      <c r="I1813" s="63"/>
    </row>
    <row r="1814" spans="1:9">
      <c r="A1814" s="112" t="s">
        <v>2491</v>
      </c>
      <c r="B1814" s="112" t="s">
        <v>3057</v>
      </c>
      <c r="C1814" s="106">
        <v>2446</v>
      </c>
      <c r="D1814" s="106" t="s">
        <v>1736</v>
      </c>
      <c r="E1814" s="184">
        <v>0.43940000000000001</v>
      </c>
      <c r="F1814" s="4" t="str">
        <f t="shared" si="30"/>
        <v>No</v>
      </c>
      <c r="G1814" s="63"/>
      <c r="H1814" s="63"/>
      <c r="I1814" s="63"/>
    </row>
    <row r="1815" spans="1:9">
      <c r="A1815" s="112" t="s">
        <v>2491</v>
      </c>
      <c r="B1815" s="112" t="s">
        <v>3057</v>
      </c>
      <c r="C1815" s="106">
        <v>4241</v>
      </c>
      <c r="D1815" s="106" t="s">
        <v>1742</v>
      </c>
      <c r="E1815" s="184">
        <v>0.13020000000000001</v>
      </c>
      <c r="F1815" s="4" t="str">
        <f t="shared" si="30"/>
        <v>No</v>
      </c>
      <c r="G1815" s="63"/>
      <c r="H1815" s="63"/>
      <c r="I1815" s="63"/>
    </row>
    <row r="1816" spans="1:9">
      <c r="A1816" s="112" t="s">
        <v>2491</v>
      </c>
      <c r="B1816" s="112" t="s">
        <v>3057</v>
      </c>
      <c r="C1816" s="106">
        <v>3005</v>
      </c>
      <c r="D1816" s="106" t="s">
        <v>378</v>
      </c>
      <c r="E1816" s="184">
        <v>0.47039999999999998</v>
      </c>
      <c r="F1816" s="4" t="str">
        <f t="shared" si="30"/>
        <v>No</v>
      </c>
      <c r="G1816" s="63"/>
      <c r="H1816" s="63"/>
      <c r="I1816" s="63"/>
    </row>
    <row r="1817" spans="1:9">
      <c r="A1817" s="112" t="s">
        <v>2491</v>
      </c>
      <c r="B1817" s="112" t="s">
        <v>3057</v>
      </c>
      <c r="C1817" s="106">
        <v>5128</v>
      </c>
      <c r="D1817" s="106" t="s">
        <v>1747</v>
      </c>
      <c r="E1817" s="184">
        <v>0.1026</v>
      </c>
      <c r="F1817" s="4" t="str">
        <f t="shared" si="30"/>
        <v>No</v>
      </c>
      <c r="G1817" s="63"/>
      <c r="H1817" s="63"/>
      <c r="I1817" s="63"/>
    </row>
    <row r="1818" spans="1:9">
      <c r="A1818" s="112" t="s">
        <v>2491</v>
      </c>
      <c r="B1818" s="112" t="s">
        <v>3057</v>
      </c>
      <c r="C1818" s="106">
        <v>3981</v>
      </c>
      <c r="D1818" s="106" t="s">
        <v>1739</v>
      </c>
      <c r="E1818" s="184">
        <v>0.25919999999999999</v>
      </c>
      <c r="F1818" s="4" t="str">
        <f t="shared" si="30"/>
        <v>No</v>
      </c>
      <c r="G1818" s="63"/>
      <c r="H1818" s="63"/>
      <c r="I1818" s="63"/>
    </row>
    <row r="1819" spans="1:9">
      <c r="A1819" s="112" t="s">
        <v>2491</v>
      </c>
      <c r="B1819" s="112" t="s">
        <v>3057</v>
      </c>
      <c r="C1819" s="106">
        <v>5100</v>
      </c>
      <c r="D1819" s="106" t="s">
        <v>1746</v>
      </c>
      <c r="E1819" s="184">
        <v>9.5899999999999999E-2</v>
      </c>
      <c r="F1819" s="4" t="str">
        <f t="shared" si="30"/>
        <v>No</v>
      </c>
      <c r="G1819" s="63"/>
      <c r="H1819" s="63"/>
      <c r="I1819" s="63"/>
    </row>
    <row r="1820" spans="1:9">
      <c r="A1820" s="112" t="s">
        <v>2491</v>
      </c>
      <c r="B1820" s="112" t="s">
        <v>3057</v>
      </c>
      <c r="C1820" s="106">
        <v>2073</v>
      </c>
      <c r="D1820" s="106" t="s">
        <v>1734</v>
      </c>
      <c r="E1820" s="184">
        <v>0.1615</v>
      </c>
      <c r="F1820" s="4" t="str">
        <f t="shared" si="30"/>
        <v>No</v>
      </c>
      <c r="G1820" s="63"/>
      <c r="H1820" s="63"/>
      <c r="I1820" s="63"/>
    </row>
    <row r="1821" spans="1:9">
      <c r="A1821" s="112" t="s">
        <v>2491</v>
      </c>
      <c r="B1821" s="112" t="s">
        <v>3057</v>
      </c>
      <c r="C1821" s="106">
        <v>1904</v>
      </c>
      <c r="D1821" s="106" t="s">
        <v>3281</v>
      </c>
      <c r="E1821" s="184">
        <v>0.13650000000000001</v>
      </c>
      <c r="F1821" s="4" t="str">
        <f t="shared" si="30"/>
        <v>No</v>
      </c>
      <c r="G1821" s="63"/>
      <c r="H1821" s="63"/>
      <c r="I1821" s="63"/>
    </row>
    <row r="1822" spans="1:9">
      <c r="A1822" s="112" t="s">
        <v>2491</v>
      </c>
      <c r="B1822" s="112" t="s">
        <v>3057</v>
      </c>
      <c r="C1822" s="106">
        <v>3561</v>
      </c>
      <c r="D1822" s="106" t="s">
        <v>1738</v>
      </c>
      <c r="E1822" s="184">
        <v>0.23230000000000001</v>
      </c>
      <c r="F1822" s="4" t="str">
        <f t="shared" si="30"/>
        <v>No</v>
      </c>
      <c r="G1822" s="63"/>
      <c r="H1822" s="63"/>
      <c r="I1822" s="63"/>
    </row>
    <row r="1823" spans="1:9">
      <c r="A1823" s="112" t="s">
        <v>2491</v>
      </c>
      <c r="B1823" s="112" t="s">
        <v>3057</v>
      </c>
      <c r="C1823" s="106">
        <v>4184</v>
      </c>
      <c r="D1823" s="106" t="s">
        <v>1741</v>
      </c>
      <c r="E1823" s="184">
        <v>0.1615</v>
      </c>
      <c r="F1823" s="4" t="str">
        <f t="shared" si="30"/>
        <v>No</v>
      </c>
      <c r="G1823" s="63"/>
      <c r="H1823" s="63"/>
      <c r="I1823" s="63"/>
    </row>
    <row r="1824" spans="1:9">
      <c r="A1824" s="112" t="s">
        <v>2491</v>
      </c>
      <c r="B1824" s="112" t="s">
        <v>3057</v>
      </c>
      <c r="C1824" s="106">
        <v>1730</v>
      </c>
      <c r="D1824" s="106" t="s">
        <v>1733</v>
      </c>
      <c r="E1824" s="184">
        <v>0.1825</v>
      </c>
      <c r="F1824" s="4" t="str">
        <f t="shared" si="30"/>
        <v>No</v>
      </c>
      <c r="G1824" s="63"/>
      <c r="H1824" s="63"/>
      <c r="I1824" s="63"/>
    </row>
    <row r="1825" spans="1:9">
      <c r="A1825" s="112" t="s">
        <v>2491</v>
      </c>
      <c r="B1825" s="112" t="s">
        <v>3057</v>
      </c>
      <c r="C1825" s="106">
        <v>2428</v>
      </c>
      <c r="D1825" s="106" t="s">
        <v>1735</v>
      </c>
      <c r="E1825" s="184">
        <v>0.2029</v>
      </c>
      <c r="F1825" s="4" t="str">
        <f t="shared" si="30"/>
        <v>No</v>
      </c>
      <c r="G1825" s="63"/>
      <c r="H1825" s="63"/>
      <c r="I1825" s="63"/>
    </row>
    <row r="1826" spans="1:9">
      <c r="A1826" s="112" t="s">
        <v>2491</v>
      </c>
      <c r="B1826" s="112" t="s">
        <v>3057</v>
      </c>
      <c r="C1826" s="106">
        <v>4383</v>
      </c>
      <c r="D1826" s="106" t="s">
        <v>1744</v>
      </c>
      <c r="E1826" s="184">
        <v>7.2599999999999998E-2</v>
      </c>
      <c r="F1826" s="4" t="str">
        <f t="shared" si="30"/>
        <v>No</v>
      </c>
      <c r="G1826" s="63"/>
      <c r="H1826" s="63"/>
      <c r="I1826" s="63"/>
    </row>
    <row r="1827" spans="1:9">
      <c r="A1827" s="112" t="s">
        <v>2491</v>
      </c>
      <c r="B1827" s="112" t="s">
        <v>3057</v>
      </c>
      <c r="C1827" s="106">
        <v>4145</v>
      </c>
      <c r="D1827" s="106" t="s">
        <v>1740</v>
      </c>
      <c r="E1827" s="184">
        <v>0.14799999999999999</v>
      </c>
      <c r="F1827" s="4" t="str">
        <f t="shared" si="30"/>
        <v>No</v>
      </c>
      <c r="G1827" s="63"/>
      <c r="H1827" s="63"/>
      <c r="I1827" s="63"/>
    </row>
    <row r="1828" spans="1:9">
      <c r="A1828" s="112" t="s">
        <v>2372</v>
      </c>
      <c r="B1828" s="112" t="s">
        <v>3058</v>
      </c>
      <c r="C1828" s="106">
        <v>5015</v>
      </c>
      <c r="D1828" s="106" t="s">
        <v>843</v>
      </c>
      <c r="E1828" s="184">
        <v>2.6800000000000001E-2</v>
      </c>
      <c r="F1828" s="4" t="str">
        <f t="shared" si="30"/>
        <v>No</v>
      </c>
      <c r="G1828" s="63"/>
      <c r="H1828" s="63"/>
      <c r="I1828" s="63"/>
    </row>
    <row r="1829" spans="1:9">
      <c r="A1829" s="112" t="s">
        <v>2372</v>
      </c>
      <c r="B1829" s="112" t="s">
        <v>3058</v>
      </c>
      <c r="C1829" s="106">
        <v>4397</v>
      </c>
      <c r="D1829" s="106" t="s">
        <v>842</v>
      </c>
      <c r="E1829" s="184">
        <v>6.7299999999999999E-2</v>
      </c>
      <c r="F1829" s="4" t="str">
        <f t="shared" si="30"/>
        <v>No</v>
      </c>
      <c r="G1829" s="63"/>
      <c r="H1829" s="63"/>
      <c r="I1829" s="63"/>
    </row>
    <row r="1830" spans="1:9">
      <c r="A1830" s="112" t="s">
        <v>2372</v>
      </c>
      <c r="B1830" s="112" t="s">
        <v>3058</v>
      </c>
      <c r="C1830" s="106">
        <v>4308</v>
      </c>
      <c r="D1830" s="106" t="s">
        <v>841</v>
      </c>
      <c r="E1830" s="184">
        <v>0.1222</v>
      </c>
      <c r="F1830" s="4" t="str">
        <f t="shared" si="30"/>
        <v>No</v>
      </c>
      <c r="G1830" s="63"/>
      <c r="H1830" s="63"/>
      <c r="I1830" s="63"/>
    </row>
    <row r="1831" spans="1:9">
      <c r="A1831" s="112" t="s">
        <v>2372</v>
      </c>
      <c r="B1831" s="112" t="s">
        <v>3058</v>
      </c>
      <c r="C1831" s="106">
        <v>2222</v>
      </c>
      <c r="D1831" s="106" t="s">
        <v>837</v>
      </c>
      <c r="E1831" s="184">
        <v>9.2799999999999994E-2</v>
      </c>
      <c r="F1831" s="4" t="str">
        <f t="shared" si="30"/>
        <v>No</v>
      </c>
      <c r="G1831" s="63"/>
      <c r="H1831" s="63"/>
      <c r="I1831" s="63"/>
    </row>
    <row r="1832" spans="1:9">
      <c r="A1832" s="112" t="s">
        <v>2372</v>
      </c>
      <c r="B1832" s="112" t="s">
        <v>3058</v>
      </c>
      <c r="C1832" s="106">
        <v>2850</v>
      </c>
      <c r="D1832" s="106" t="s">
        <v>840</v>
      </c>
      <c r="E1832" s="184">
        <v>8.8999999999999996E-2</v>
      </c>
      <c r="F1832" s="4" t="str">
        <f t="shared" si="30"/>
        <v>No</v>
      </c>
      <c r="G1832" s="63"/>
      <c r="H1832" s="63"/>
      <c r="I1832" s="63"/>
    </row>
    <row r="1833" spans="1:9">
      <c r="A1833" s="112" t="s">
        <v>2372</v>
      </c>
      <c r="B1833" s="112" t="s">
        <v>3058</v>
      </c>
      <c r="C1833" s="106">
        <v>2287</v>
      </c>
      <c r="D1833" s="106" t="s">
        <v>838</v>
      </c>
      <c r="E1833" s="184">
        <v>0.153</v>
      </c>
      <c r="F1833" s="4" t="str">
        <f t="shared" si="30"/>
        <v>No</v>
      </c>
      <c r="G1833" s="63"/>
      <c r="H1833" s="63"/>
      <c r="I1833" s="63"/>
    </row>
    <row r="1834" spans="1:9">
      <c r="A1834" s="112" t="s">
        <v>2372</v>
      </c>
      <c r="B1834" s="112" t="s">
        <v>3058</v>
      </c>
      <c r="C1834" s="106">
        <v>5181</v>
      </c>
      <c r="D1834" s="106" t="s">
        <v>845</v>
      </c>
      <c r="E1834" s="184">
        <v>0</v>
      </c>
      <c r="F1834" s="4" t="str">
        <f t="shared" si="30"/>
        <v>No</v>
      </c>
      <c r="G1834" s="63"/>
      <c r="H1834" s="63"/>
      <c r="I1834" s="63"/>
    </row>
    <row r="1835" spans="1:9">
      <c r="A1835" s="112" t="s">
        <v>2372</v>
      </c>
      <c r="B1835" s="112" t="s">
        <v>3058</v>
      </c>
      <c r="C1835" s="106">
        <v>2288</v>
      </c>
      <c r="D1835" s="106" t="s">
        <v>839</v>
      </c>
      <c r="E1835" s="184">
        <v>0.13389999999999999</v>
      </c>
      <c r="F1835" s="4" t="str">
        <f t="shared" si="30"/>
        <v>No</v>
      </c>
      <c r="G1835" s="63"/>
      <c r="H1835" s="63"/>
      <c r="I1835" s="63"/>
    </row>
    <row r="1836" spans="1:9">
      <c r="A1836" s="112" t="s">
        <v>2372</v>
      </c>
      <c r="B1836" s="112" t="s">
        <v>3058</v>
      </c>
      <c r="C1836" s="106">
        <v>2124</v>
      </c>
      <c r="D1836" s="106" t="s">
        <v>3165</v>
      </c>
      <c r="E1836" s="114">
        <v>9.1499999999999998E-2</v>
      </c>
      <c r="F1836" s="4" t="str">
        <f t="shared" si="30"/>
        <v>No</v>
      </c>
      <c r="G1836" s="63"/>
      <c r="H1836" s="63"/>
      <c r="I1836" s="63"/>
    </row>
    <row r="1837" spans="1:9">
      <c r="A1837" s="112" t="s">
        <v>2372</v>
      </c>
      <c r="B1837" s="112" t="s">
        <v>3058</v>
      </c>
      <c r="C1837" s="106">
        <v>5296</v>
      </c>
      <c r="D1837" s="106" t="s">
        <v>846</v>
      </c>
      <c r="E1837" s="184">
        <v>3.1699999999999999E-2</v>
      </c>
      <c r="F1837" s="4" t="str">
        <f t="shared" si="30"/>
        <v>No</v>
      </c>
      <c r="G1837" s="63"/>
      <c r="H1837" s="63"/>
      <c r="I1837" s="63"/>
    </row>
    <row r="1838" spans="1:9">
      <c r="A1838" s="112" t="s">
        <v>2372</v>
      </c>
      <c r="B1838" s="112" t="s">
        <v>3058</v>
      </c>
      <c r="C1838" s="106">
        <v>5374</v>
      </c>
      <c r="D1838" s="106" t="s">
        <v>847</v>
      </c>
      <c r="E1838" s="184">
        <v>0.30649999999999999</v>
      </c>
      <c r="F1838" s="4" t="str">
        <f t="shared" si="30"/>
        <v>No</v>
      </c>
      <c r="G1838" s="63"/>
      <c r="H1838" s="63"/>
      <c r="I1838" s="63"/>
    </row>
    <row r="1839" spans="1:9">
      <c r="A1839" s="112" t="s">
        <v>2372</v>
      </c>
      <c r="B1839" s="112" t="s">
        <v>3058</v>
      </c>
      <c r="C1839" s="106">
        <v>5457</v>
      </c>
      <c r="D1839" s="106" t="s">
        <v>848</v>
      </c>
      <c r="E1839" s="184">
        <v>2.8799999999999999E-2</v>
      </c>
      <c r="F1839" s="4" t="str">
        <f t="shared" si="30"/>
        <v>No</v>
      </c>
      <c r="G1839" s="63"/>
      <c r="H1839" s="63"/>
      <c r="I1839" s="63"/>
    </row>
    <row r="1840" spans="1:9">
      <c r="A1840" s="112" t="s">
        <v>2372</v>
      </c>
      <c r="B1840" s="112" t="s">
        <v>3058</v>
      </c>
      <c r="C1840" s="106">
        <v>5135</v>
      </c>
      <c r="D1840" s="106" t="s">
        <v>844</v>
      </c>
      <c r="E1840" s="184">
        <v>0.14169999999999999</v>
      </c>
      <c r="F1840" s="4" t="str">
        <f t="shared" si="30"/>
        <v>No</v>
      </c>
      <c r="G1840" s="63"/>
      <c r="H1840" s="63"/>
      <c r="I1840" s="63"/>
    </row>
    <row r="1841" spans="1:9">
      <c r="A1841" s="112" t="s">
        <v>2372</v>
      </c>
      <c r="B1841" s="112" t="s">
        <v>3058</v>
      </c>
      <c r="C1841" s="106">
        <v>1502</v>
      </c>
      <c r="D1841" s="106" t="s">
        <v>836</v>
      </c>
      <c r="E1841" s="184">
        <v>0.2026</v>
      </c>
      <c r="F1841" s="4" t="str">
        <f t="shared" si="30"/>
        <v>No</v>
      </c>
      <c r="G1841" s="63"/>
      <c r="H1841" s="63"/>
      <c r="I1841" s="63"/>
    </row>
    <row r="1842" spans="1:9">
      <c r="A1842" s="112" t="s">
        <v>2332</v>
      </c>
      <c r="B1842" s="112" t="s">
        <v>3059</v>
      </c>
      <c r="C1842" s="106">
        <v>1518</v>
      </c>
      <c r="D1842" s="106" t="s">
        <v>3282</v>
      </c>
      <c r="E1842" s="184">
        <v>0.76329999999999998</v>
      </c>
      <c r="F1842" s="4" t="str">
        <f t="shared" si="30"/>
        <v>Yes</v>
      </c>
      <c r="G1842" s="63"/>
      <c r="H1842" s="63"/>
      <c r="I1842" s="63"/>
    </row>
    <row r="1843" spans="1:9">
      <c r="A1843" s="112" t="s">
        <v>2332</v>
      </c>
      <c r="B1843" s="112" t="s">
        <v>3059</v>
      </c>
      <c r="C1843" s="106">
        <v>2694</v>
      </c>
      <c r="D1843" s="106" t="s">
        <v>432</v>
      </c>
      <c r="E1843" s="184">
        <v>0.87260000000000004</v>
      </c>
      <c r="F1843" s="4" t="str">
        <f t="shared" si="30"/>
        <v>Yes</v>
      </c>
      <c r="G1843" s="63"/>
      <c r="H1843" s="63"/>
      <c r="I1843" s="63"/>
    </row>
    <row r="1844" spans="1:9">
      <c r="A1844" s="112" t="s">
        <v>2332</v>
      </c>
      <c r="B1844" s="112" t="s">
        <v>3059</v>
      </c>
      <c r="C1844" s="106">
        <v>3089</v>
      </c>
      <c r="D1844" s="106" t="s">
        <v>433</v>
      </c>
      <c r="E1844" s="184">
        <v>0.81989999999999996</v>
      </c>
      <c r="F1844" s="4" t="str">
        <f t="shared" si="30"/>
        <v>Yes</v>
      </c>
      <c r="G1844" s="63"/>
      <c r="H1844" s="63"/>
      <c r="I1844" s="63"/>
    </row>
    <row r="1845" spans="1:9">
      <c r="A1845" s="112" t="s">
        <v>2442</v>
      </c>
      <c r="B1845" s="112" t="s">
        <v>3060</v>
      </c>
      <c r="C1845" s="106">
        <v>2804</v>
      </c>
      <c r="D1845" s="106" t="s">
        <v>3283</v>
      </c>
      <c r="E1845" s="184">
        <v>0.7944</v>
      </c>
      <c r="F1845" s="4" t="str">
        <f t="shared" si="30"/>
        <v>Yes</v>
      </c>
      <c r="G1845" s="63"/>
      <c r="H1845" s="63"/>
      <c r="I1845" s="63"/>
    </row>
    <row r="1846" spans="1:9">
      <c r="A1846" s="112" t="s">
        <v>2442</v>
      </c>
      <c r="B1846" s="112" t="s">
        <v>3060</v>
      </c>
      <c r="C1846" s="106">
        <v>5243</v>
      </c>
      <c r="D1846" s="106" t="s">
        <v>3284</v>
      </c>
      <c r="E1846" s="184">
        <v>0.14799999999999999</v>
      </c>
      <c r="F1846" s="4" t="str">
        <f t="shared" si="30"/>
        <v>No</v>
      </c>
      <c r="G1846" s="63"/>
      <c r="H1846" s="63"/>
      <c r="I1846" s="63"/>
    </row>
    <row r="1847" spans="1:9">
      <c r="A1847" s="112" t="s">
        <v>2442</v>
      </c>
      <c r="B1847" s="112" t="s">
        <v>3060</v>
      </c>
      <c r="C1847" s="106">
        <v>2214</v>
      </c>
      <c r="D1847" s="106" t="s">
        <v>1277</v>
      </c>
      <c r="E1847" s="184">
        <v>0.65859999999999996</v>
      </c>
      <c r="F1847" s="4" t="str">
        <f t="shared" si="30"/>
        <v>Yes</v>
      </c>
      <c r="G1847" s="63"/>
      <c r="H1847" s="63"/>
      <c r="I1847" s="63"/>
    </row>
    <row r="1848" spans="1:9">
      <c r="A1848" s="112" t="s">
        <v>2386</v>
      </c>
      <c r="B1848" s="112" t="s">
        <v>3061</v>
      </c>
      <c r="C1848" s="106">
        <v>4029</v>
      </c>
      <c r="D1848" s="106" t="s">
        <v>1081</v>
      </c>
      <c r="E1848" s="184">
        <v>0.33739999999999998</v>
      </c>
      <c r="F1848" s="4" t="str">
        <f t="shared" si="30"/>
        <v>No</v>
      </c>
      <c r="G1848" s="63"/>
      <c r="H1848" s="63"/>
      <c r="I1848" s="63"/>
    </row>
    <row r="1849" spans="1:9">
      <c r="A1849" s="112" t="s">
        <v>2386</v>
      </c>
      <c r="B1849" s="112" t="s">
        <v>3061</v>
      </c>
      <c r="C1849" s="106">
        <v>3680</v>
      </c>
      <c r="D1849" s="106" t="s">
        <v>971</v>
      </c>
      <c r="E1849" s="184">
        <v>0.3987</v>
      </c>
      <c r="F1849" s="4" t="str">
        <f t="shared" si="30"/>
        <v>No</v>
      </c>
      <c r="G1849" s="63"/>
      <c r="H1849" s="63"/>
      <c r="I1849" s="63"/>
    </row>
    <row r="1850" spans="1:9">
      <c r="A1850" s="112" t="s">
        <v>2386</v>
      </c>
      <c r="B1850" s="112" t="s">
        <v>3061</v>
      </c>
      <c r="C1850" s="106">
        <v>3899</v>
      </c>
      <c r="D1850" s="106" t="s">
        <v>1080</v>
      </c>
      <c r="E1850" s="184">
        <v>0.61609999999999998</v>
      </c>
      <c r="F1850" s="4" t="str">
        <f t="shared" si="30"/>
        <v>Yes</v>
      </c>
      <c r="G1850" s="63"/>
      <c r="H1850" s="63"/>
      <c r="I1850" s="63"/>
    </row>
    <row r="1851" spans="1:9">
      <c r="A1851" s="112" t="s">
        <v>2386</v>
      </c>
      <c r="B1851" s="112" t="s">
        <v>3061</v>
      </c>
      <c r="C1851" s="106">
        <v>2641</v>
      </c>
      <c r="D1851" s="106" t="s">
        <v>1076</v>
      </c>
      <c r="E1851" s="184">
        <v>0.53059999999999996</v>
      </c>
      <c r="F1851" s="4" t="str">
        <f t="shared" si="30"/>
        <v>Yes</v>
      </c>
      <c r="G1851" s="63"/>
      <c r="H1851" s="63"/>
      <c r="I1851" s="63"/>
    </row>
    <row r="1852" spans="1:9">
      <c r="A1852" s="112" t="s">
        <v>2386</v>
      </c>
      <c r="B1852" s="112" t="s">
        <v>3061</v>
      </c>
      <c r="C1852" s="106">
        <v>1718</v>
      </c>
      <c r="D1852" s="106" t="s">
        <v>1074</v>
      </c>
      <c r="E1852" s="184">
        <v>0.28949999999999998</v>
      </c>
      <c r="F1852" s="4" t="str">
        <f t="shared" si="30"/>
        <v>No</v>
      </c>
      <c r="G1852" s="63"/>
      <c r="H1852" s="63"/>
      <c r="I1852" s="63"/>
    </row>
    <row r="1853" spans="1:9">
      <c r="A1853" s="112" t="s">
        <v>2386</v>
      </c>
      <c r="B1853" s="112" t="s">
        <v>3061</v>
      </c>
      <c r="C1853" s="106">
        <v>4348</v>
      </c>
      <c r="D1853" s="106" t="s">
        <v>1083</v>
      </c>
      <c r="E1853" s="184">
        <v>0.37530000000000002</v>
      </c>
      <c r="F1853" s="4" t="str">
        <f t="shared" si="30"/>
        <v>No</v>
      </c>
      <c r="G1853" s="63"/>
      <c r="H1853" s="63"/>
      <c r="I1853" s="63"/>
    </row>
    <row r="1854" spans="1:9">
      <c r="A1854" s="112" t="s">
        <v>2386</v>
      </c>
      <c r="B1854" s="112" t="s">
        <v>3061</v>
      </c>
      <c r="C1854" s="106">
        <v>4142</v>
      </c>
      <c r="D1854" s="106" t="s">
        <v>3285</v>
      </c>
      <c r="E1854" s="184">
        <v>0.30919999999999997</v>
      </c>
      <c r="F1854" s="4" t="str">
        <f t="shared" si="30"/>
        <v>No</v>
      </c>
      <c r="G1854" s="63"/>
      <c r="H1854" s="63"/>
      <c r="I1854" s="63"/>
    </row>
    <row r="1855" spans="1:9">
      <c r="A1855" s="112" t="s">
        <v>2386</v>
      </c>
      <c r="B1855" s="112" t="s">
        <v>3061</v>
      </c>
      <c r="C1855" s="106">
        <v>4079</v>
      </c>
      <c r="D1855" s="106" t="s">
        <v>1082</v>
      </c>
      <c r="E1855" s="184">
        <v>0.33300000000000002</v>
      </c>
      <c r="F1855" s="4" t="str">
        <f t="shared" si="30"/>
        <v>No</v>
      </c>
      <c r="G1855" s="63"/>
      <c r="H1855" s="63"/>
      <c r="I1855" s="63"/>
    </row>
    <row r="1856" spans="1:9">
      <c r="A1856" s="112" t="s">
        <v>2386</v>
      </c>
      <c r="B1856" s="112" t="s">
        <v>3061</v>
      </c>
      <c r="C1856" s="106">
        <v>3046</v>
      </c>
      <c r="D1856" s="106" t="s">
        <v>3286</v>
      </c>
      <c r="E1856" s="184">
        <v>0.45610000000000001</v>
      </c>
      <c r="F1856" s="4" t="str">
        <f t="shared" si="30"/>
        <v>No</v>
      </c>
      <c r="G1856" s="63"/>
      <c r="H1856" s="63"/>
      <c r="I1856" s="63"/>
    </row>
    <row r="1857" spans="1:9">
      <c r="A1857" s="112" t="s">
        <v>2386</v>
      </c>
      <c r="B1857" s="112" t="s">
        <v>3061</v>
      </c>
      <c r="C1857" s="106">
        <v>4350</v>
      </c>
      <c r="D1857" s="106" t="s">
        <v>1085</v>
      </c>
      <c r="E1857" s="184">
        <v>0.2485</v>
      </c>
      <c r="F1857" s="4" t="str">
        <f t="shared" si="30"/>
        <v>No</v>
      </c>
      <c r="G1857" s="63"/>
      <c r="H1857" s="63"/>
      <c r="I1857" s="63"/>
    </row>
    <row r="1858" spans="1:9">
      <c r="A1858" s="112" t="s">
        <v>2386</v>
      </c>
      <c r="B1858" s="112" t="s">
        <v>3061</v>
      </c>
      <c r="C1858" s="106">
        <v>2995</v>
      </c>
      <c r="D1858" s="106" t="s">
        <v>1078</v>
      </c>
      <c r="E1858" s="184">
        <v>0.34489999999999998</v>
      </c>
      <c r="F1858" s="4" t="str">
        <f t="shared" si="30"/>
        <v>No</v>
      </c>
      <c r="G1858" s="63"/>
      <c r="H1858" s="63"/>
      <c r="I1858" s="63"/>
    </row>
    <row r="1859" spans="1:9">
      <c r="A1859" s="112" t="s">
        <v>2386</v>
      </c>
      <c r="B1859" s="112" t="s">
        <v>3061</v>
      </c>
      <c r="C1859" s="106">
        <v>2650</v>
      </c>
      <c r="D1859" s="106" t="s">
        <v>1077</v>
      </c>
      <c r="E1859" s="184">
        <v>0.44019999999999998</v>
      </c>
      <c r="F1859" s="4" t="str">
        <f t="shared" si="30"/>
        <v>No</v>
      </c>
      <c r="G1859" s="63"/>
      <c r="H1859" s="63"/>
      <c r="I1859" s="63"/>
    </row>
    <row r="1860" spans="1:9">
      <c r="A1860" s="112" t="s">
        <v>2386</v>
      </c>
      <c r="B1860" s="112" t="s">
        <v>3061</v>
      </c>
      <c r="C1860" s="106">
        <v>5562</v>
      </c>
      <c r="D1860" s="106" t="s">
        <v>3169</v>
      </c>
      <c r="E1860" s="114">
        <v>6.0000000000000001E-3</v>
      </c>
      <c r="F1860" s="4" t="str">
        <f t="shared" si="30"/>
        <v>No</v>
      </c>
      <c r="G1860" s="63"/>
      <c r="H1860" s="63"/>
      <c r="I1860" s="63"/>
    </row>
    <row r="1861" spans="1:9">
      <c r="A1861" s="112" t="s">
        <v>2386</v>
      </c>
      <c r="B1861" s="112" t="s">
        <v>3061</v>
      </c>
      <c r="C1861" s="106">
        <v>4349</v>
      </c>
      <c r="D1861" s="106" t="s">
        <v>1084</v>
      </c>
      <c r="E1861" s="184">
        <v>0.4168</v>
      </c>
      <c r="F1861" s="4" t="str">
        <f t="shared" si="30"/>
        <v>No</v>
      </c>
      <c r="G1861" s="63"/>
      <c r="H1861" s="63"/>
      <c r="I1861" s="63"/>
    </row>
    <row r="1862" spans="1:9">
      <c r="A1862" s="112" t="s">
        <v>2386</v>
      </c>
      <c r="B1862" s="112" t="s">
        <v>3061</v>
      </c>
      <c r="C1862" s="106">
        <v>3110</v>
      </c>
      <c r="D1862" s="106" t="s">
        <v>1079</v>
      </c>
      <c r="E1862" s="184">
        <v>0.2356</v>
      </c>
      <c r="F1862" s="4" t="str">
        <f t="shared" si="30"/>
        <v>No</v>
      </c>
      <c r="G1862" s="63"/>
      <c r="H1862" s="63"/>
      <c r="I1862" s="63"/>
    </row>
    <row r="1863" spans="1:9">
      <c r="A1863" s="112" t="s">
        <v>2386</v>
      </c>
      <c r="B1863" s="112" t="s">
        <v>3061</v>
      </c>
      <c r="C1863" s="106">
        <v>2272</v>
      </c>
      <c r="D1863" s="106" t="s">
        <v>1075</v>
      </c>
      <c r="E1863" s="184">
        <v>0.33529999999999999</v>
      </c>
      <c r="F1863" s="4" t="str">
        <f t="shared" si="30"/>
        <v>No</v>
      </c>
      <c r="G1863" s="63"/>
      <c r="H1863" s="63"/>
      <c r="I1863" s="63"/>
    </row>
    <row r="1864" spans="1:9">
      <c r="A1864" s="112" t="s">
        <v>2386</v>
      </c>
      <c r="B1864" s="112" t="s">
        <v>3061</v>
      </c>
      <c r="C1864" s="106">
        <v>4141</v>
      </c>
      <c r="D1864" s="106" t="s">
        <v>128</v>
      </c>
      <c r="E1864" s="184">
        <v>0.31340000000000001</v>
      </c>
      <c r="F1864" s="4" t="str">
        <f t="shared" si="30"/>
        <v>No</v>
      </c>
      <c r="G1864" s="63"/>
      <c r="H1864" s="63"/>
      <c r="I1864" s="63"/>
    </row>
    <row r="1865" spans="1:9">
      <c r="A1865" s="112" t="s">
        <v>2353</v>
      </c>
      <c r="B1865" s="112" t="s">
        <v>3062</v>
      </c>
      <c r="C1865" s="106">
        <v>1682</v>
      </c>
      <c r="D1865" s="106" t="s">
        <v>531</v>
      </c>
      <c r="E1865" s="184">
        <v>0.54530000000000001</v>
      </c>
      <c r="F1865" s="4" t="str">
        <f t="shared" si="30"/>
        <v>Yes</v>
      </c>
      <c r="G1865" s="63"/>
      <c r="H1865" s="63"/>
      <c r="I1865" s="63"/>
    </row>
    <row r="1866" spans="1:9">
      <c r="A1866" s="112" t="s">
        <v>2353</v>
      </c>
      <c r="B1866" s="112" t="s">
        <v>3062</v>
      </c>
      <c r="C1866" s="106">
        <v>4321</v>
      </c>
      <c r="D1866" s="106" t="s">
        <v>534</v>
      </c>
      <c r="E1866" s="184">
        <v>0.29570000000000002</v>
      </c>
      <c r="F1866" s="4" t="str">
        <f t="shared" si="30"/>
        <v>No</v>
      </c>
      <c r="G1866" s="63"/>
      <c r="H1866" s="63"/>
      <c r="I1866" s="63"/>
    </row>
    <row r="1867" spans="1:9">
      <c r="A1867" s="112" t="s">
        <v>2353</v>
      </c>
      <c r="B1867" s="112" t="s">
        <v>3062</v>
      </c>
      <c r="C1867" s="106">
        <v>4149</v>
      </c>
      <c r="D1867" s="106" t="s">
        <v>533</v>
      </c>
      <c r="E1867" s="184">
        <v>0.2117</v>
      </c>
      <c r="F1867" s="4" t="str">
        <f t="shared" si="30"/>
        <v>No</v>
      </c>
      <c r="G1867" s="63"/>
      <c r="H1867" s="63"/>
      <c r="I1867" s="63"/>
    </row>
    <row r="1868" spans="1:9">
      <c r="A1868" s="112" t="s">
        <v>2353</v>
      </c>
      <c r="B1868" s="112" t="s">
        <v>3062</v>
      </c>
      <c r="C1868" s="106">
        <v>2511</v>
      </c>
      <c r="D1868" s="106" t="s">
        <v>532</v>
      </c>
      <c r="E1868" s="184">
        <v>0.30320000000000003</v>
      </c>
      <c r="F1868" s="4" t="str">
        <f t="shared" si="30"/>
        <v>No</v>
      </c>
      <c r="G1868" s="63"/>
      <c r="H1868" s="63"/>
      <c r="I1868" s="63"/>
    </row>
    <row r="1869" spans="1:9">
      <c r="A1869" s="112" t="s">
        <v>2425</v>
      </c>
      <c r="B1869" s="112" t="s">
        <v>3063</v>
      </c>
      <c r="C1869" s="106">
        <v>2744</v>
      </c>
      <c r="D1869" s="106" t="s">
        <v>1210</v>
      </c>
      <c r="E1869" s="184">
        <v>0.41020000000000001</v>
      </c>
      <c r="F1869" s="4" t="str">
        <f t="shared" si="30"/>
        <v>No</v>
      </c>
      <c r="G1869" s="63"/>
      <c r="H1869" s="63"/>
      <c r="I1869" s="63"/>
    </row>
    <row r="1870" spans="1:9">
      <c r="A1870" s="112" t="s">
        <v>2497</v>
      </c>
      <c r="B1870" s="112" t="s">
        <v>3064</v>
      </c>
      <c r="C1870" s="106">
        <v>1533</v>
      </c>
      <c r="D1870" s="106" t="s">
        <v>1782</v>
      </c>
      <c r="E1870" s="184">
        <v>0.79830000000000001</v>
      </c>
      <c r="F1870" s="4" t="str">
        <f t="shared" si="30"/>
        <v>Yes</v>
      </c>
      <c r="G1870" s="63"/>
      <c r="H1870" s="63"/>
      <c r="I1870" s="63"/>
    </row>
    <row r="1871" spans="1:9">
      <c r="A1871" s="112" t="s">
        <v>2497</v>
      </c>
      <c r="B1871" s="112" t="s">
        <v>3064</v>
      </c>
      <c r="C1871" s="106">
        <v>2156</v>
      </c>
      <c r="D1871" s="106" t="s">
        <v>1796</v>
      </c>
      <c r="E1871" s="184">
        <v>0.68720000000000003</v>
      </c>
      <c r="F1871" s="4" t="str">
        <f t="shared" si="30"/>
        <v>Yes</v>
      </c>
      <c r="G1871" s="63"/>
      <c r="H1871" s="63"/>
      <c r="I1871" s="63"/>
    </row>
    <row r="1872" spans="1:9">
      <c r="A1872" s="112" t="s">
        <v>2497</v>
      </c>
      <c r="B1872" s="112" t="s">
        <v>3064</v>
      </c>
      <c r="C1872" s="106">
        <v>1604</v>
      </c>
      <c r="D1872" s="106" t="s">
        <v>1784</v>
      </c>
      <c r="E1872" s="184">
        <v>0.53180000000000005</v>
      </c>
      <c r="F1872" s="4" t="str">
        <f t="shared" ref="F1872:F1935" si="31">IF(E1872&gt;=0.5,"Yes","No")</f>
        <v>Yes</v>
      </c>
      <c r="G1872" s="63"/>
      <c r="H1872" s="63"/>
      <c r="I1872" s="63"/>
    </row>
    <row r="1873" spans="1:9">
      <c r="A1873" s="112" t="s">
        <v>2497</v>
      </c>
      <c r="B1873" s="112" t="s">
        <v>3064</v>
      </c>
      <c r="C1873" s="106">
        <v>2381</v>
      </c>
      <c r="D1873" s="106" t="s">
        <v>1803</v>
      </c>
      <c r="E1873" s="184">
        <v>0.78190000000000004</v>
      </c>
      <c r="F1873" s="4" t="str">
        <f t="shared" si="31"/>
        <v>Yes</v>
      </c>
      <c r="G1873" s="63"/>
      <c r="H1873" s="63"/>
      <c r="I1873" s="63"/>
    </row>
    <row r="1874" spans="1:9">
      <c r="A1874" s="112" t="s">
        <v>2497</v>
      </c>
      <c r="B1874" s="112" t="s">
        <v>3064</v>
      </c>
      <c r="C1874" s="106">
        <v>2128</v>
      </c>
      <c r="D1874" s="106" t="s">
        <v>911</v>
      </c>
      <c r="E1874" s="184">
        <v>0.84419999999999995</v>
      </c>
      <c r="F1874" s="4" t="str">
        <f t="shared" si="31"/>
        <v>Yes</v>
      </c>
      <c r="G1874" s="63"/>
      <c r="H1874" s="63"/>
      <c r="I1874" s="63"/>
    </row>
    <row r="1875" spans="1:9">
      <c r="A1875" s="112" t="s">
        <v>2497</v>
      </c>
      <c r="B1875" s="112" t="s">
        <v>3064</v>
      </c>
      <c r="C1875" s="106">
        <v>3357</v>
      </c>
      <c r="D1875" s="106" t="s">
        <v>1815</v>
      </c>
      <c r="E1875" s="184">
        <v>0.42830000000000001</v>
      </c>
      <c r="F1875" s="4" t="str">
        <f t="shared" si="31"/>
        <v>No</v>
      </c>
      <c r="G1875" s="63"/>
      <c r="H1875" s="63"/>
      <c r="I1875" s="63"/>
    </row>
    <row r="1876" spans="1:9">
      <c r="A1876" s="112" t="s">
        <v>2497</v>
      </c>
      <c r="B1876" s="112" t="s">
        <v>3064</v>
      </c>
      <c r="C1876" s="106">
        <v>2155</v>
      </c>
      <c r="D1876" s="106" t="s">
        <v>1795</v>
      </c>
      <c r="E1876" s="184">
        <v>0.87780000000000002</v>
      </c>
      <c r="F1876" s="4" t="str">
        <f t="shared" si="31"/>
        <v>Yes</v>
      </c>
      <c r="G1876" s="63"/>
      <c r="H1876" s="63"/>
      <c r="I1876" s="63"/>
    </row>
    <row r="1877" spans="1:9">
      <c r="A1877" s="112" t="s">
        <v>2497</v>
      </c>
      <c r="B1877" s="112" t="s">
        <v>3064</v>
      </c>
      <c r="C1877" s="106">
        <v>2218</v>
      </c>
      <c r="D1877" s="106" t="s">
        <v>1799</v>
      </c>
      <c r="E1877" s="184">
        <v>0.61909999999999998</v>
      </c>
      <c r="F1877" s="4" t="str">
        <f t="shared" si="31"/>
        <v>Yes</v>
      </c>
      <c r="G1877" s="63"/>
      <c r="H1877" s="63"/>
      <c r="I1877" s="63"/>
    </row>
    <row r="1878" spans="1:9">
      <c r="A1878" s="112" t="s">
        <v>2497</v>
      </c>
      <c r="B1878" s="112" t="s">
        <v>3064</v>
      </c>
      <c r="C1878" s="106">
        <v>3008</v>
      </c>
      <c r="D1878" s="106" t="s">
        <v>1809</v>
      </c>
      <c r="E1878" s="184">
        <v>0.2331</v>
      </c>
      <c r="F1878" s="4" t="str">
        <f t="shared" si="31"/>
        <v>No</v>
      </c>
      <c r="G1878" s="63"/>
      <c r="H1878" s="63"/>
      <c r="I1878" s="63"/>
    </row>
    <row r="1879" spans="1:9">
      <c r="A1879" s="112" t="s">
        <v>2497</v>
      </c>
      <c r="B1879" s="112" t="s">
        <v>3064</v>
      </c>
      <c r="C1879" s="106">
        <v>4457</v>
      </c>
      <c r="D1879" s="106" t="s">
        <v>1825</v>
      </c>
      <c r="E1879" s="184">
        <v>0.54559999999999997</v>
      </c>
      <c r="F1879" s="4" t="str">
        <f t="shared" si="31"/>
        <v>Yes</v>
      </c>
      <c r="G1879" s="63"/>
      <c r="H1879" s="63"/>
      <c r="I1879" s="63"/>
    </row>
    <row r="1880" spans="1:9">
      <c r="A1880" s="112" t="s">
        <v>2497</v>
      </c>
      <c r="B1880" s="112" t="s">
        <v>3064</v>
      </c>
      <c r="C1880" s="106">
        <v>2129</v>
      </c>
      <c r="D1880" s="106" t="s">
        <v>1794</v>
      </c>
      <c r="E1880" s="184">
        <v>0.74429999999999996</v>
      </c>
      <c r="F1880" s="4" t="str">
        <f t="shared" si="31"/>
        <v>Yes</v>
      </c>
      <c r="G1880" s="63"/>
      <c r="H1880" s="63"/>
      <c r="I1880" s="63"/>
    </row>
    <row r="1881" spans="1:9">
      <c r="A1881" s="112" t="s">
        <v>2497</v>
      </c>
      <c r="B1881" s="112" t="s">
        <v>3064</v>
      </c>
      <c r="C1881" s="106">
        <v>1603</v>
      </c>
      <c r="D1881" s="106" t="s">
        <v>1783</v>
      </c>
      <c r="E1881" s="184">
        <v>0.16669999999999999</v>
      </c>
      <c r="F1881" s="4" t="str">
        <f t="shared" si="31"/>
        <v>No</v>
      </c>
      <c r="G1881" s="63"/>
      <c r="H1881" s="63"/>
      <c r="I1881" s="63"/>
    </row>
    <row r="1882" spans="1:9">
      <c r="A1882" s="112" t="s">
        <v>2497</v>
      </c>
      <c r="B1882" s="112" t="s">
        <v>3064</v>
      </c>
      <c r="C1882" s="106">
        <v>3412</v>
      </c>
      <c r="D1882" s="106" t="s">
        <v>1816</v>
      </c>
      <c r="E1882" s="184">
        <v>0.43</v>
      </c>
      <c r="F1882" s="4" t="str">
        <f t="shared" si="31"/>
        <v>No</v>
      </c>
      <c r="G1882" s="63"/>
      <c r="H1882" s="63"/>
      <c r="I1882" s="63"/>
    </row>
    <row r="1883" spans="1:9">
      <c r="A1883" s="112" t="s">
        <v>2497</v>
      </c>
      <c r="B1883" s="112" t="s">
        <v>3064</v>
      </c>
      <c r="C1883" s="106">
        <v>2312</v>
      </c>
      <c r="D1883" s="106" t="s">
        <v>1802</v>
      </c>
      <c r="E1883" s="184">
        <v>0.50309999999999999</v>
      </c>
      <c r="F1883" s="4" t="str">
        <f t="shared" si="31"/>
        <v>Yes</v>
      </c>
      <c r="G1883" s="63"/>
      <c r="H1883" s="63"/>
      <c r="I1883" s="63"/>
    </row>
    <row r="1884" spans="1:9">
      <c r="A1884" s="112" t="s">
        <v>2497</v>
      </c>
      <c r="B1884" s="112" t="s">
        <v>3064</v>
      </c>
      <c r="C1884" s="106">
        <v>2127</v>
      </c>
      <c r="D1884" s="106" t="s">
        <v>139</v>
      </c>
      <c r="E1884" s="184">
        <v>0.45810000000000001</v>
      </c>
      <c r="F1884" s="4" t="str">
        <f t="shared" si="31"/>
        <v>No</v>
      </c>
      <c r="G1884" s="63"/>
      <c r="H1884" s="63"/>
      <c r="I1884" s="63"/>
    </row>
    <row r="1885" spans="1:9">
      <c r="A1885" s="112" t="s">
        <v>2497</v>
      </c>
      <c r="B1885" s="112" t="s">
        <v>3064</v>
      </c>
      <c r="C1885" s="106">
        <v>3727</v>
      </c>
      <c r="D1885" s="106" t="s">
        <v>1820</v>
      </c>
      <c r="E1885" s="184">
        <v>0.71240000000000003</v>
      </c>
      <c r="F1885" s="4" t="str">
        <f t="shared" si="31"/>
        <v>Yes</v>
      </c>
      <c r="G1885" s="63"/>
      <c r="H1885" s="63"/>
      <c r="I1885" s="63"/>
    </row>
    <row r="1886" spans="1:9">
      <c r="A1886" s="112" t="s">
        <v>2497</v>
      </c>
      <c r="B1886" s="112" t="s">
        <v>3064</v>
      </c>
      <c r="C1886" s="106">
        <v>3758</v>
      </c>
      <c r="D1886" s="106" t="s">
        <v>1821</v>
      </c>
      <c r="E1886" s="184">
        <v>0.86439999999999995</v>
      </c>
      <c r="F1886" s="4" t="str">
        <f t="shared" si="31"/>
        <v>Yes</v>
      </c>
      <c r="G1886" s="63"/>
      <c r="H1886" s="63"/>
      <c r="I1886" s="63"/>
    </row>
    <row r="1887" spans="1:9">
      <c r="A1887" s="112" t="s">
        <v>2497</v>
      </c>
      <c r="B1887" s="112" t="s">
        <v>3064</v>
      </c>
      <c r="C1887" s="106">
        <v>3258</v>
      </c>
      <c r="D1887" s="106" t="s">
        <v>1814</v>
      </c>
      <c r="E1887" s="184">
        <v>0.76690000000000003</v>
      </c>
      <c r="F1887" s="4" t="str">
        <f t="shared" si="31"/>
        <v>Yes</v>
      </c>
      <c r="G1887" s="63"/>
      <c r="H1887" s="63"/>
      <c r="I1887" s="63"/>
    </row>
    <row r="1888" spans="1:9">
      <c r="A1888" s="112" t="s">
        <v>2497</v>
      </c>
      <c r="B1888" s="112" t="s">
        <v>3064</v>
      </c>
      <c r="C1888" s="106">
        <v>3729</v>
      </c>
      <c r="D1888" s="106" t="s">
        <v>459</v>
      </c>
      <c r="E1888" s="184">
        <v>0.88090000000000002</v>
      </c>
      <c r="F1888" s="4" t="str">
        <f t="shared" si="31"/>
        <v>Yes</v>
      </c>
      <c r="G1888" s="63"/>
      <c r="H1888" s="63"/>
      <c r="I1888" s="63"/>
    </row>
    <row r="1889" spans="1:9">
      <c r="A1889" s="112" t="s">
        <v>2497</v>
      </c>
      <c r="B1889" s="112" t="s">
        <v>3064</v>
      </c>
      <c r="C1889" s="106">
        <v>3007</v>
      </c>
      <c r="D1889" s="106" t="s">
        <v>1808</v>
      </c>
      <c r="E1889" s="184">
        <v>0.34839999999999999</v>
      </c>
      <c r="F1889" s="4" t="str">
        <f t="shared" si="31"/>
        <v>No</v>
      </c>
      <c r="G1889" s="63"/>
      <c r="H1889" s="63"/>
      <c r="I1889" s="63"/>
    </row>
    <row r="1890" spans="1:9">
      <c r="A1890" s="112" t="s">
        <v>2497</v>
      </c>
      <c r="B1890" s="112" t="s">
        <v>3064</v>
      </c>
      <c r="C1890" s="106">
        <v>2056</v>
      </c>
      <c r="D1890" s="106" t="s">
        <v>1787</v>
      </c>
      <c r="E1890" s="184">
        <v>0.90200000000000002</v>
      </c>
      <c r="F1890" s="4" t="str">
        <f t="shared" si="31"/>
        <v>Yes</v>
      </c>
      <c r="G1890" s="63"/>
      <c r="H1890" s="63"/>
      <c r="I1890" s="63"/>
    </row>
    <row r="1891" spans="1:9">
      <c r="A1891" s="112" t="s">
        <v>2497</v>
      </c>
      <c r="B1891" s="112" t="s">
        <v>3064</v>
      </c>
      <c r="C1891" s="106">
        <v>2258</v>
      </c>
      <c r="D1891" s="106" t="s">
        <v>1800</v>
      </c>
      <c r="E1891" s="184">
        <v>0.20519999999999999</v>
      </c>
      <c r="F1891" s="4" t="str">
        <f t="shared" si="31"/>
        <v>No</v>
      </c>
      <c r="G1891" s="63"/>
      <c r="H1891" s="63"/>
      <c r="I1891" s="63"/>
    </row>
    <row r="1892" spans="1:9">
      <c r="A1892" s="112" t="s">
        <v>2497</v>
      </c>
      <c r="B1892" s="112" t="s">
        <v>3064</v>
      </c>
      <c r="C1892" s="106">
        <v>3506</v>
      </c>
      <c r="D1892" s="106" t="s">
        <v>1818</v>
      </c>
      <c r="E1892" s="184">
        <v>0.38119999999999998</v>
      </c>
      <c r="F1892" s="4" t="str">
        <f t="shared" si="31"/>
        <v>No</v>
      </c>
      <c r="G1892" s="63"/>
      <c r="H1892" s="63"/>
      <c r="I1892" s="63"/>
    </row>
    <row r="1893" spans="1:9">
      <c r="A1893" s="112" t="s">
        <v>2497</v>
      </c>
      <c r="B1893" s="112" t="s">
        <v>3064</v>
      </c>
      <c r="C1893" s="106">
        <v>2111</v>
      </c>
      <c r="D1893" s="106" t="s">
        <v>79</v>
      </c>
      <c r="E1893" s="184">
        <v>0.33429999999999999</v>
      </c>
      <c r="F1893" s="4" t="str">
        <f t="shared" si="31"/>
        <v>No</v>
      </c>
      <c r="G1893" s="63"/>
      <c r="H1893" s="63"/>
      <c r="I1893" s="63"/>
    </row>
    <row r="1894" spans="1:9">
      <c r="A1894" s="112" t="s">
        <v>2497</v>
      </c>
      <c r="B1894" s="112" t="s">
        <v>3064</v>
      </c>
      <c r="C1894" s="106">
        <v>2172</v>
      </c>
      <c r="D1894" s="106" t="s">
        <v>1797</v>
      </c>
      <c r="E1894" s="184">
        <v>0.37490000000000001</v>
      </c>
      <c r="F1894" s="4" t="str">
        <f t="shared" si="31"/>
        <v>No</v>
      </c>
      <c r="G1894" s="63"/>
      <c r="H1894" s="63"/>
      <c r="I1894" s="63"/>
    </row>
    <row r="1895" spans="1:9">
      <c r="A1895" s="112" t="s">
        <v>2497</v>
      </c>
      <c r="B1895" s="112" t="s">
        <v>3064</v>
      </c>
      <c r="C1895" s="106">
        <v>2401</v>
      </c>
      <c r="D1895" s="106" t="s">
        <v>1804</v>
      </c>
      <c r="E1895" s="184">
        <v>0.23169999999999999</v>
      </c>
      <c r="F1895" s="4" t="str">
        <f t="shared" si="31"/>
        <v>No</v>
      </c>
      <c r="G1895" s="63"/>
      <c r="H1895" s="63"/>
      <c r="I1895" s="63"/>
    </row>
    <row r="1896" spans="1:9">
      <c r="A1896" s="112" t="s">
        <v>2497</v>
      </c>
      <c r="B1896" s="112" t="s">
        <v>3064</v>
      </c>
      <c r="C1896" s="106">
        <v>2952</v>
      </c>
      <c r="D1896" s="106" t="s">
        <v>1807</v>
      </c>
      <c r="E1896" s="184">
        <v>0.88060000000000005</v>
      </c>
      <c r="F1896" s="4" t="str">
        <f t="shared" si="31"/>
        <v>Yes</v>
      </c>
      <c r="G1896" s="63"/>
      <c r="H1896" s="63"/>
      <c r="I1896" s="63"/>
    </row>
    <row r="1897" spans="1:9">
      <c r="A1897" s="112" t="s">
        <v>2497</v>
      </c>
      <c r="B1897" s="112" t="s">
        <v>3064</v>
      </c>
      <c r="C1897" s="106">
        <v>2951</v>
      </c>
      <c r="D1897" s="106" t="s">
        <v>1806</v>
      </c>
      <c r="E1897" s="184">
        <v>0.55200000000000005</v>
      </c>
      <c r="F1897" s="4" t="str">
        <f t="shared" si="31"/>
        <v>Yes</v>
      </c>
      <c r="G1897" s="63"/>
      <c r="H1897" s="63"/>
      <c r="I1897" s="63"/>
    </row>
    <row r="1898" spans="1:9">
      <c r="A1898" s="112" t="s">
        <v>2497</v>
      </c>
      <c r="B1898" s="112" t="s">
        <v>3064</v>
      </c>
      <c r="C1898" s="106">
        <v>3190</v>
      </c>
      <c r="D1898" s="106" t="s">
        <v>1812</v>
      </c>
      <c r="E1898" s="184">
        <v>0.72519999999999996</v>
      </c>
      <c r="F1898" s="4" t="str">
        <f t="shared" si="31"/>
        <v>Yes</v>
      </c>
      <c r="G1898" s="63"/>
      <c r="H1898" s="63"/>
      <c r="I1898" s="63"/>
    </row>
    <row r="1899" spans="1:9">
      <c r="A1899" s="112" t="s">
        <v>2497</v>
      </c>
      <c r="B1899" s="112" t="s">
        <v>3064</v>
      </c>
      <c r="C1899" s="106">
        <v>3719</v>
      </c>
      <c r="D1899" s="106" t="s">
        <v>1819</v>
      </c>
      <c r="E1899" s="184">
        <v>0.91910000000000003</v>
      </c>
      <c r="F1899" s="4" t="str">
        <f t="shared" si="31"/>
        <v>Yes</v>
      </c>
      <c r="G1899" s="63"/>
      <c r="H1899" s="63"/>
      <c r="I1899" s="63"/>
    </row>
    <row r="1900" spans="1:9">
      <c r="A1900" s="112" t="s">
        <v>2497</v>
      </c>
      <c r="B1900" s="112" t="s">
        <v>3064</v>
      </c>
      <c r="C1900" s="106">
        <v>3718</v>
      </c>
      <c r="D1900" s="106" t="s">
        <v>376</v>
      </c>
      <c r="E1900" s="184">
        <v>0.84340000000000004</v>
      </c>
      <c r="F1900" s="4" t="str">
        <f t="shared" si="31"/>
        <v>Yes</v>
      </c>
      <c r="G1900" s="63"/>
      <c r="H1900" s="63"/>
      <c r="I1900" s="63"/>
    </row>
    <row r="1901" spans="1:9">
      <c r="A1901" s="112" t="s">
        <v>2497</v>
      </c>
      <c r="B1901" s="112" t="s">
        <v>3064</v>
      </c>
      <c r="C1901" s="106">
        <v>2708</v>
      </c>
      <c r="D1901" s="106" t="s">
        <v>1585</v>
      </c>
      <c r="E1901" s="184">
        <v>0.72070000000000001</v>
      </c>
      <c r="F1901" s="4" t="str">
        <f t="shared" si="31"/>
        <v>Yes</v>
      </c>
      <c r="G1901" s="63"/>
      <c r="H1901" s="63"/>
      <c r="I1901" s="63"/>
    </row>
    <row r="1902" spans="1:9">
      <c r="A1902" s="112" t="s">
        <v>2497</v>
      </c>
      <c r="B1902" s="112" t="s">
        <v>3064</v>
      </c>
      <c r="C1902" s="106">
        <v>4389</v>
      </c>
      <c r="D1902" s="106" t="s">
        <v>1824</v>
      </c>
      <c r="E1902" s="184">
        <v>0.248</v>
      </c>
      <c r="F1902" s="4" t="str">
        <f t="shared" si="31"/>
        <v>No</v>
      </c>
      <c r="G1902" s="63"/>
      <c r="H1902" s="63"/>
      <c r="I1902" s="63"/>
    </row>
    <row r="1903" spans="1:9">
      <c r="A1903" s="112" t="s">
        <v>2497</v>
      </c>
      <c r="B1903" s="112" t="s">
        <v>3064</v>
      </c>
      <c r="C1903" s="106">
        <v>4035</v>
      </c>
      <c r="D1903" s="106" t="s">
        <v>1822</v>
      </c>
      <c r="E1903" s="184">
        <v>0.34200000000000003</v>
      </c>
      <c r="F1903" s="4" t="str">
        <f t="shared" si="31"/>
        <v>No</v>
      </c>
      <c r="G1903" s="63"/>
      <c r="H1903" s="63"/>
      <c r="I1903" s="63"/>
    </row>
    <row r="1904" spans="1:9">
      <c r="A1904" s="112" t="s">
        <v>2497</v>
      </c>
      <c r="B1904" s="112" t="s">
        <v>3064</v>
      </c>
      <c r="C1904" s="106">
        <v>2106</v>
      </c>
      <c r="D1904" s="106" t="s">
        <v>1790</v>
      </c>
      <c r="E1904" s="184">
        <v>0.56100000000000005</v>
      </c>
      <c r="F1904" s="4" t="str">
        <f t="shared" si="31"/>
        <v>Yes</v>
      </c>
      <c r="G1904" s="63"/>
      <c r="H1904" s="63"/>
      <c r="I1904" s="63"/>
    </row>
    <row r="1905" spans="1:9">
      <c r="A1905" s="112" t="s">
        <v>2497</v>
      </c>
      <c r="B1905" s="112" t="s">
        <v>3064</v>
      </c>
      <c r="C1905" s="106">
        <v>5250</v>
      </c>
      <c r="D1905" s="106" t="s">
        <v>1826</v>
      </c>
      <c r="E1905" s="184">
        <v>0.69089999999999996</v>
      </c>
      <c r="F1905" s="4" t="str">
        <f t="shared" si="31"/>
        <v>Yes</v>
      </c>
      <c r="G1905" s="63"/>
      <c r="H1905" s="63"/>
      <c r="I1905" s="63"/>
    </row>
    <row r="1906" spans="1:9">
      <c r="A1906" s="112" t="s">
        <v>2497</v>
      </c>
      <c r="B1906" s="112" t="s">
        <v>3064</v>
      </c>
      <c r="C1906" s="106">
        <v>5344</v>
      </c>
      <c r="D1906" s="106" t="s">
        <v>1828</v>
      </c>
      <c r="E1906" s="184">
        <v>0.59970000000000001</v>
      </c>
      <c r="F1906" s="4" t="str">
        <f t="shared" si="31"/>
        <v>Yes</v>
      </c>
      <c r="G1906" s="63"/>
      <c r="H1906" s="63"/>
      <c r="I1906" s="63"/>
    </row>
    <row r="1907" spans="1:9">
      <c r="A1907" s="112" t="s">
        <v>2497</v>
      </c>
      <c r="B1907" s="112" t="s">
        <v>3064</v>
      </c>
      <c r="C1907" s="106">
        <v>1567</v>
      </c>
      <c r="D1907" s="106" t="s">
        <v>3287</v>
      </c>
      <c r="E1907" s="184">
        <v>0.82330000000000003</v>
      </c>
      <c r="F1907" s="4" t="str">
        <f t="shared" si="31"/>
        <v>Yes</v>
      </c>
      <c r="G1907" s="63"/>
      <c r="H1907" s="63"/>
      <c r="I1907" s="63"/>
    </row>
    <row r="1908" spans="1:9">
      <c r="A1908" s="112" t="s">
        <v>2497</v>
      </c>
      <c r="B1908" s="112" t="s">
        <v>3064</v>
      </c>
      <c r="C1908" s="106">
        <v>2096</v>
      </c>
      <c r="D1908" s="106" t="s">
        <v>1789</v>
      </c>
      <c r="E1908" s="184">
        <v>0.89729999999999999</v>
      </c>
      <c r="F1908" s="4" t="str">
        <f t="shared" si="31"/>
        <v>Yes</v>
      </c>
      <c r="G1908" s="63"/>
      <c r="H1908" s="63"/>
      <c r="I1908" s="63"/>
    </row>
    <row r="1909" spans="1:9">
      <c r="A1909" s="112" t="s">
        <v>2497</v>
      </c>
      <c r="B1909" s="112" t="s">
        <v>3064</v>
      </c>
      <c r="C1909" s="106">
        <v>2950</v>
      </c>
      <c r="D1909" s="106" t="s">
        <v>1805</v>
      </c>
      <c r="E1909" s="184">
        <v>0.64490000000000003</v>
      </c>
      <c r="F1909" s="4" t="str">
        <f t="shared" si="31"/>
        <v>Yes</v>
      </c>
      <c r="G1909" s="63"/>
      <c r="H1909" s="63"/>
      <c r="I1909" s="63"/>
    </row>
    <row r="1910" spans="1:9">
      <c r="A1910" s="112" t="s">
        <v>2497</v>
      </c>
      <c r="B1910" s="112" t="s">
        <v>3064</v>
      </c>
      <c r="C1910" s="106">
        <v>2479</v>
      </c>
      <c r="D1910" s="106" t="s">
        <v>1322</v>
      </c>
      <c r="E1910" s="184">
        <v>0.81589999999999996</v>
      </c>
      <c r="F1910" s="4" t="str">
        <f t="shared" si="31"/>
        <v>Yes</v>
      </c>
      <c r="G1910" s="63"/>
      <c r="H1910" s="63"/>
      <c r="I1910" s="63"/>
    </row>
    <row r="1911" spans="1:9">
      <c r="A1911" s="112" t="s">
        <v>2497</v>
      </c>
      <c r="B1911" s="112" t="s">
        <v>3064</v>
      </c>
      <c r="C1911" s="106">
        <v>2086</v>
      </c>
      <c r="D1911" s="106" t="s">
        <v>1788</v>
      </c>
      <c r="E1911" s="184">
        <v>0.56299999999999994</v>
      </c>
      <c r="F1911" s="4" t="str">
        <f t="shared" si="31"/>
        <v>Yes</v>
      </c>
      <c r="G1911" s="63"/>
      <c r="H1911" s="63"/>
      <c r="I1911" s="63"/>
    </row>
    <row r="1912" spans="1:9">
      <c r="A1912" s="112" t="s">
        <v>2497</v>
      </c>
      <c r="B1912" s="112" t="s">
        <v>3064</v>
      </c>
      <c r="C1912" s="106">
        <v>3356</v>
      </c>
      <c r="D1912" s="106" t="s">
        <v>669</v>
      </c>
      <c r="E1912" s="184">
        <v>0.35560000000000003</v>
      </c>
      <c r="F1912" s="4" t="str">
        <f t="shared" si="31"/>
        <v>No</v>
      </c>
      <c r="G1912" s="63"/>
      <c r="H1912" s="63"/>
      <c r="I1912" s="63"/>
    </row>
    <row r="1913" spans="1:9">
      <c r="A1913" s="112" t="s">
        <v>2497</v>
      </c>
      <c r="B1913" s="112" t="s">
        <v>3064</v>
      </c>
      <c r="C1913" s="106">
        <v>4286</v>
      </c>
      <c r="D1913" s="106" t="s">
        <v>1823</v>
      </c>
      <c r="E1913" s="114">
        <v>0.25</v>
      </c>
      <c r="F1913" s="4" t="str">
        <f t="shared" si="31"/>
        <v>No</v>
      </c>
      <c r="G1913" s="63"/>
      <c r="H1913" s="63"/>
      <c r="I1913" s="63"/>
    </row>
    <row r="1914" spans="1:9">
      <c r="A1914" s="112" t="s">
        <v>2497</v>
      </c>
      <c r="B1914" s="112" t="s">
        <v>3064</v>
      </c>
      <c r="C1914" s="106">
        <v>3413</v>
      </c>
      <c r="D1914" s="106" t="s">
        <v>1817</v>
      </c>
      <c r="E1914" s="184">
        <v>0.54069999999999996</v>
      </c>
      <c r="F1914" s="4" t="str">
        <f t="shared" si="31"/>
        <v>Yes</v>
      </c>
      <c r="G1914" s="63"/>
      <c r="H1914" s="63"/>
      <c r="I1914" s="63"/>
    </row>
    <row r="1915" spans="1:9">
      <c r="A1915" s="112" t="s">
        <v>2497</v>
      </c>
      <c r="B1915" s="112" t="s">
        <v>3064</v>
      </c>
      <c r="C1915" s="106">
        <v>1698</v>
      </c>
      <c r="D1915" s="106" t="s">
        <v>1785</v>
      </c>
      <c r="E1915" s="184">
        <v>0.58240000000000003</v>
      </c>
      <c r="F1915" s="4" t="str">
        <f t="shared" si="31"/>
        <v>Yes</v>
      </c>
      <c r="G1915" s="63"/>
      <c r="H1915" s="63"/>
      <c r="I1915" s="63"/>
    </row>
    <row r="1916" spans="1:9">
      <c r="A1916" s="112" t="s">
        <v>2497</v>
      </c>
      <c r="B1916" s="112" t="s">
        <v>3064</v>
      </c>
      <c r="C1916" s="106">
        <v>3189</v>
      </c>
      <c r="D1916" s="106" t="s">
        <v>1811</v>
      </c>
      <c r="E1916" s="184">
        <v>0.53090000000000004</v>
      </c>
      <c r="F1916" s="4" t="str">
        <f t="shared" si="31"/>
        <v>Yes</v>
      </c>
      <c r="G1916" s="63"/>
      <c r="H1916" s="63"/>
      <c r="I1916" s="63"/>
    </row>
    <row r="1917" spans="1:9">
      <c r="A1917" s="112" t="s">
        <v>2497</v>
      </c>
      <c r="B1917" s="112" t="s">
        <v>3064</v>
      </c>
      <c r="C1917" s="106">
        <v>3257</v>
      </c>
      <c r="D1917" s="106" t="s">
        <v>1813</v>
      </c>
      <c r="E1917" s="184">
        <v>0.85640000000000005</v>
      </c>
      <c r="F1917" s="4" t="str">
        <f t="shared" si="31"/>
        <v>Yes</v>
      </c>
      <c r="G1917" s="63"/>
      <c r="H1917" s="63"/>
      <c r="I1917" s="63"/>
    </row>
    <row r="1918" spans="1:9">
      <c r="A1918" s="112" t="s">
        <v>2497</v>
      </c>
      <c r="B1918" s="112" t="s">
        <v>3064</v>
      </c>
      <c r="C1918" s="106">
        <v>2110</v>
      </c>
      <c r="D1918" s="106" t="s">
        <v>1793</v>
      </c>
      <c r="E1918" s="184">
        <v>0.85019999999999996</v>
      </c>
      <c r="F1918" s="4" t="str">
        <f t="shared" si="31"/>
        <v>Yes</v>
      </c>
      <c r="G1918" s="63"/>
      <c r="H1918" s="63"/>
      <c r="I1918" s="63"/>
    </row>
    <row r="1919" spans="1:9">
      <c r="A1919" s="177" t="s">
        <v>2497</v>
      </c>
      <c r="B1919" s="178" t="s">
        <v>3064</v>
      </c>
      <c r="C1919" s="178">
        <v>4191</v>
      </c>
      <c r="D1919" s="63" t="s">
        <v>3065</v>
      </c>
      <c r="E1919" s="114">
        <v>9.0899999999999995E-2</v>
      </c>
      <c r="F1919" s="4" t="str">
        <f t="shared" si="31"/>
        <v>No</v>
      </c>
      <c r="G1919" s="63"/>
      <c r="H1919" s="63"/>
      <c r="I1919" s="63"/>
    </row>
    <row r="1920" spans="1:9">
      <c r="A1920" s="112" t="s">
        <v>2497</v>
      </c>
      <c r="B1920" s="112" t="s">
        <v>3064</v>
      </c>
      <c r="C1920" s="106">
        <v>5361</v>
      </c>
      <c r="D1920" s="106" t="s">
        <v>1829</v>
      </c>
      <c r="E1920" s="184">
        <v>0.25609999999999999</v>
      </c>
      <c r="F1920" s="4" t="str">
        <f t="shared" si="31"/>
        <v>No</v>
      </c>
      <c r="G1920" s="63"/>
      <c r="H1920" s="63"/>
      <c r="I1920" s="63"/>
    </row>
    <row r="1921" spans="1:9">
      <c r="A1921" s="112" t="s">
        <v>2497</v>
      </c>
      <c r="B1921" s="112" t="s">
        <v>3064</v>
      </c>
      <c r="C1921" s="106">
        <v>2108</v>
      </c>
      <c r="D1921" s="106" t="s">
        <v>1791</v>
      </c>
      <c r="E1921" s="184">
        <v>0.91400000000000003</v>
      </c>
      <c r="F1921" s="4" t="str">
        <f t="shared" si="31"/>
        <v>Yes</v>
      </c>
      <c r="G1921" s="63"/>
      <c r="H1921" s="63"/>
      <c r="I1921" s="63"/>
    </row>
    <row r="1922" spans="1:9">
      <c r="A1922" s="112" t="s">
        <v>2497</v>
      </c>
      <c r="B1922" s="112" t="s">
        <v>3064</v>
      </c>
      <c r="C1922" s="106">
        <v>5301</v>
      </c>
      <c r="D1922" s="106" t="s">
        <v>1827</v>
      </c>
      <c r="E1922" s="184">
        <v>0.45829999999999999</v>
      </c>
      <c r="F1922" s="4" t="str">
        <f t="shared" si="31"/>
        <v>No</v>
      </c>
      <c r="G1922" s="63"/>
      <c r="H1922" s="63"/>
      <c r="I1922" s="63"/>
    </row>
    <row r="1923" spans="1:9">
      <c r="A1923" s="112" t="s">
        <v>2497</v>
      </c>
      <c r="B1923" s="112" t="s">
        <v>3064</v>
      </c>
      <c r="C1923" s="106">
        <v>1767</v>
      </c>
      <c r="D1923" s="106" t="s">
        <v>1786</v>
      </c>
      <c r="E1923" s="184">
        <v>0.48259999999999997</v>
      </c>
      <c r="F1923" s="4" t="str">
        <f t="shared" si="31"/>
        <v>No</v>
      </c>
      <c r="G1923" s="63"/>
      <c r="H1923" s="63"/>
      <c r="I1923" s="63"/>
    </row>
    <row r="1924" spans="1:9">
      <c r="A1924" s="112" t="s">
        <v>2497</v>
      </c>
      <c r="B1924" s="112" t="s">
        <v>3064</v>
      </c>
      <c r="C1924" s="106">
        <v>3063</v>
      </c>
      <c r="D1924" s="106" t="s">
        <v>1810</v>
      </c>
      <c r="E1924" s="184">
        <v>0.65139999999999998</v>
      </c>
      <c r="F1924" s="4" t="str">
        <f t="shared" si="31"/>
        <v>Yes</v>
      </c>
      <c r="G1924" s="63"/>
      <c r="H1924" s="63"/>
      <c r="I1924" s="63"/>
    </row>
    <row r="1925" spans="1:9">
      <c r="A1925" s="112" t="s">
        <v>2497</v>
      </c>
      <c r="B1925" s="112" t="s">
        <v>3064</v>
      </c>
      <c r="C1925" s="106">
        <v>2191</v>
      </c>
      <c r="D1925" s="106" t="s">
        <v>1798</v>
      </c>
      <c r="E1925" s="184">
        <v>0.87960000000000005</v>
      </c>
      <c r="F1925" s="4" t="str">
        <f t="shared" si="31"/>
        <v>Yes</v>
      </c>
      <c r="G1925" s="63"/>
      <c r="H1925" s="63"/>
      <c r="I1925" s="63"/>
    </row>
    <row r="1926" spans="1:9">
      <c r="A1926" s="112" t="s">
        <v>2497</v>
      </c>
      <c r="B1926" s="112" t="s">
        <v>3064</v>
      </c>
      <c r="C1926" s="106">
        <v>2109</v>
      </c>
      <c r="D1926" s="106" t="s">
        <v>1792</v>
      </c>
      <c r="E1926" s="184">
        <v>0.78090000000000004</v>
      </c>
      <c r="F1926" s="4" t="str">
        <f t="shared" si="31"/>
        <v>Yes</v>
      </c>
      <c r="G1926" s="63"/>
      <c r="H1926" s="63"/>
      <c r="I1926" s="63"/>
    </row>
    <row r="1927" spans="1:9">
      <c r="A1927" s="112" t="s">
        <v>2497</v>
      </c>
      <c r="B1927" s="112" t="s">
        <v>3064</v>
      </c>
      <c r="C1927" s="106">
        <v>2296</v>
      </c>
      <c r="D1927" s="106" t="s">
        <v>1801</v>
      </c>
      <c r="E1927" s="184">
        <v>0.18990000000000001</v>
      </c>
      <c r="F1927" s="4" t="str">
        <f t="shared" si="31"/>
        <v>No</v>
      </c>
      <c r="G1927" s="63"/>
      <c r="H1927" s="63"/>
      <c r="I1927" s="63"/>
    </row>
    <row r="1928" spans="1:9">
      <c r="A1928" s="112" t="s">
        <v>2497</v>
      </c>
      <c r="B1928" s="112" t="s">
        <v>3064</v>
      </c>
      <c r="C1928" s="106">
        <v>4192</v>
      </c>
      <c r="D1928" s="106" t="s">
        <v>772</v>
      </c>
      <c r="E1928" s="184">
        <v>0.30370000000000003</v>
      </c>
      <c r="F1928" s="4" t="str">
        <f t="shared" si="31"/>
        <v>No</v>
      </c>
      <c r="G1928" s="63"/>
      <c r="H1928" s="63"/>
      <c r="I1928" s="63"/>
    </row>
    <row r="1929" spans="1:9">
      <c r="A1929" s="112" t="s">
        <v>2512</v>
      </c>
      <c r="B1929" s="112" t="s">
        <v>3066</v>
      </c>
      <c r="C1929" s="106">
        <v>5381</v>
      </c>
      <c r="D1929" s="106" t="s">
        <v>1929</v>
      </c>
      <c r="E1929" s="184">
        <v>0.4355</v>
      </c>
      <c r="F1929" s="4" t="str">
        <f t="shared" si="31"/>
        <v>No</v>
      </c>
      <c r="G1929" s="63"/>
      <c r="H1929" s="63"/>
      <c r="I1929" s="63"/>
    </row>
    <row r="1930" spans="1:9">
      <c r="A1930" s="112" t="s">
        <v>2417</v>
      </c>
      <c r="B1930" s="112" t="s">
        <v>3067</v>
      </c>
      <c r="C1930" s="106">
        <v>3050</v>
      </c>
      <c r="D1930" s="106" t="s">
        <v>1188</v>
      </c>
      <c r="E1930" s="184">
        <v>0.65400000000000003</v>
      </c>
      <c r="F1930" s="4" t="str">
        <f t="shared" si="31"/>
        <v>Yes</v>
      </c>
      <c r="G1930" s="63"/>
      <c r="H1930" s="63"/>
      <c r="I1930" s="63"/>
    </row>
    <row r="1931" spans="1:9">
      <c r="A1931" s="112" t="s">
        <v>2417</v>
      </c>
      <c r="B1931" s="112" t="s">
        <v>3067</v>
      </c>
      <c r="C1931" s="106">
        <v>2186</v>
      </c>
      <c r="D1931" s="106" t="s">
        <v>1187</v>
      </c>
      <c r="E1931" s="184">
        <v>0.38329999999999997</v>
      </c>
      <c r="F1931" s="4" t="str">
        <f t="shared" si="31"/>
        <v>No</v>
      </c>
      <c r="G1931" s="63"/>
      <c r="H1931" s="63"/>
      <c r="I1931" s="63"/>
    </row>
    <row r="1932" spans="1:9">
      <c r="A1932" s="112" t="s">
        <v>2562</v>
      </c>
      <c r="B1932" s="112" t="s">
        <v>3068</v>
      </c>
      <c r="C1932" s="106">
        <v>3069</v>
      </c>
      <c r="D1932" s="106" t="s">
        <v>2170</v>
      </c>
      <c r="E1932" s="184">
        <v>0.3261</v>
      </c>
      <c r="F1932" s="4" t="str">
        <f t="shared" si="31"/>
        <v>No</v>
      </c>
      <c r="G1932" s="63"/>
      <c r="H1932" s="63"/>
      <c r="I1932" s="63"/>
    </row>
    <row r="1933" spans="1:9">
      <c r="A1933" s="112" t="s">
        <v>2562</v>
      </c>
      <c r="B1933" s="112" t="s">
        <v>3068</v>
      </c>
      <c r="C1933" s="106">
        <v>3068</v>
      </c>
      <c r="D1933" s="106" t="s">
        <v>2169</v>
      </c>
      <c r="E1933" s="184">
        <v>0.47749999999999998</v>
      </c>
      <c r="F1933" s="4" t="str">
        <f t="shared" si="31"/>
        <v>No</v>
      </c>
      <c r="G1933" s="63"/>
      <c r="H1933" s="63"/>
      <c r="I1933" s="63"/>
    </row>
    <row r="1934" spans="1:9">
      <c r="A1934" s="112" t="s">
        <v>2496</v>
      </c>
      <c r="B1934" s="112" t="s">
        <v>3069</v>
      </c>
      <c r="C1934" s="106">
        <v>4513</v>
      </c>
      <c r="D1934" s="106" t="s">
        <v>1776</v>
      </c>
      <c r="E1934" s="184">
        <v>0.2445</v>
      </c>
      <c r="F1934" s="4" t="str">
        <f t="shared" si="31"/>
        <v>No</v>
      </c>
      <c r="G1934" s="63"/>
      <c r="H1934" s="63"/>
      <c r="I1934" s="63"/>
    </row>
    <row r="1935" spans="1:9">
      <c r="A1935" s="112" t="s">
        <v>2496</v>
      </c>
      <c r="B1935" s="112" t="s">
        <v>3069</v>
      </c>
      <c r="C1935" s="106">
        <v>4553</v>
      </c>
      <c r="D1935" s="106" t="s">
        <v>1778</v>
      </c>
      <c r="E1935" s="184">
        <v>0.34560000000000002</v>
      </c>
      <c r="F1935" s="4" t="str">
        <f t="shared" si="31"/>
        <v>No</v>
      </c>
      <c r="G1935" s="63"/>
      <c r="H1935" s="63"/>
      <c r="I1935" s="63"/>
    </row>
    <row r="1936" spans="1:9">
      <c r="A1936" s="112" t="s">
        <v>2496</v>
      </c>
      <c r="B1936" s="112" t="s">
        <v>3069</v>
      </c>
      <c r="C1936" s="106">
        <v>5108</v>
      </c>
      <c r="D1936" s="106" t="s">
        <v>1780</v>
      </c>
      <c r="E1936" s="184">
        <v>0.56140000000000001</v>
      </c>
      <c r="F1936" s="4" t="str">
        <f t="shared" ref="F1936:F1999" si="32">IF(E1936&gt;=0.5,"Yes","No")</f>
        <v>Yes</v>
      </c>
      <c r="G1936" s="63"/>
      <c r="H1936" s="63"/>
      <c r="I1936" s="63"/>
    </row>
    <row r="1937" spans="1:9">
      <c r="A1937" s="112" t="s">
        <v>2496</v>
      </c>
      <c r="B1937" s="112" t="s">
        <v>3069</v>
      </c>
      <c r="C1937" s="106">
        <v>1707</v>
      </c>
      <c r="D1937" s="106" t="s">
        <v>1770</v>
      </c>
      <c r="E1937" s="184">
        <v>0.4</v>
      </c>
      <c r="F1937" s="4" t="str">
        <f t="shared" si="32"/>
        <v>No</v>
      </c>
      <c r="G1937" s="63"/>
      <c r="H1937" s="63"/>
      <c r="I1937" s="63"/>
    </row>
    <row r="1938" spans="1:9">
      <c r="A1938" s="112" t="s">
        <v>2496</v>
      </c>
      <c r="B1938" s="112" t="s">
        <v>3069</v>
      </c>
      <c r="C1938" s="106">
        <v>4512</v>
      </c>
      <c r="D1938" s="106" t="s">
        <v>1775</v>
      </c>
      <c r="E1938" s="184">
        <v>0.30530000000000002</v>
      </c>
      <c r="F1938" s="4" t="str">
        <f t="shared" si="32"/>
        <v>No</v>
      </c>
      <c r="G1938" s="63"/>
      <c r="H1938" s="63"/>
      <c r="I1938" s="63"/>
    </row>
    <row r="1939" spans="1:9">
      <c r="A1939" s="112" t="s">
        <v>2496</v>
      </c>
      <c r="B1939" s="112" t="s">
        <v>3069</v>
      </c>
      <c r="C1939" s="106">
        <v>5004</v>
      </c>
      <c r="D1939" s="106" t="s">
        <v>1779</v>
      </c>
      <c r="E1939" s="184">
        <v>0.1198</v>
      </c>
      <c r="F1939" s="4" t="str">
        <f t="shared" si="32"/>
        <v>No</v>
      </c>
      <c r="G1939" s="63"/>
      <c r="H1939" s="63"/>
      <c r="I1939" s="63"/>
    </row>
    <row r="1940" spans="1:9">
      <c r="A1940" s="112" t="s">
        <v>2496</v>
      </c>
      <c r="B1940" s="112" t="s">
        <v>3069</v>
      </c>
      <c r="C1940" s="106">
        <v>3125</v>
      </c>
      <c r="D1940" s="106" t="s">
        <v>1773</v>
      </c>
      <c r="E1940" s="184">
        <v>0.34279999999999999</v>
      </c>
      <c r="F1940" s="4" t="str">
        <f t="shared" si="32"/>
        <v>No</v>
      </c>
      <c r="G1940" s="63"/>
      <c r="H1940" s="63"/>
      <c r="I1940" s="63"/>
    </row>
    <row r="1941" spans="1:9">
      <c r="A1941" s="112" t="s">
        <v>2496</v>
      </c>
      <c r="B1941" s="112" t="s">
        <v>3069</v>
      </c>
      <c r="C1941" s="106">
        <v>2581</v>
      </c>
      <c r="D1941" s="106" t="s">
        <v>1772</v>
      </c>
      <c r="E1941" s="184">
        <v>0.24079999999999999</v>
      </c>
      <c r="F1941" s="4" t="str">
        <f t="shared" si="32"/>
        <v>No</v>
      </c>
      <c r="G1941" s="63"/>
      <c r="H1941" s="63"/>
      <c r="I1941" s="63"/>
    </row>
    <row r="1942" spans="1:9">
      <c r="A1942" s="112" t="s">
        <v>2496</v>
      </c>
      <c r="B1942" s="112" t="s">
        <v>3069</v>
      </c>
      <c r="C1942" s="106">
        <v>2400</v>
      </c>
      <c r="D1942" s="106" t="s">
        <v>1771</v>
      </c>
      <c r="E1942" s="184">
        <v>0.33229999999999998</v>
      </c>
      <c r="F1942" s="4" t="str">
        <f t="shared" si="32"/>
        <v>No</v>
      </c>
      <c r="G1942" s="63"/>
      <c r="H1942" s="63"/>
      <c r="I1942" s="63"/>
    </row>
    <row r="1943" spans="1:9">
      <c r="A1943" s="112" t="s">
        <v>2496</v>
      </c>
      <c r="B1943" s="112" t="s">
        <v>3069</v>
      </c>
      <c r="C1943" s="106">
        <v>4364</v>
      </c>
      <c r="D1943" s="106" t="s">
        <v>1774</v>
      </c>
      <c r="E1943" s="184">
        <v>0.36609999999999998</v>
      </c>
      <c r="F1943" s="4" t="str">
        <f t="shared" si="32"/>
        <v>No</v>
      </c>
      <c r="G1943" s="63"/>
      <c r="H1943" s="63"/>
      <c r="I1943" s="63"/>
    </row>
    <row r="1944" spans="1:9">
      <c r="A1944" s="112" t="s">
        <v>2496</v>
      </c>
      <c r="B1944" s="112" t="s">
        <v>3069</v>
      </c>
      <c r="C1944" s="106">
        <v>4551</v>
      </c>
      <c r="D1944" s="106" t="s">
        <v>1777</v>
      </c>
      <c r="E1944" s="184">
        <v>0.24529999999999999</v>
      </c>
      <c r="F1944" s="4" t="str">
        <f t="shared" si="32"/>
        <v>No</v>
      </c>
      <c r="G1944" s="63"/>
      <c r="H1944" s="63"/>
      <c r="I1944" s="63"/>
    </row>
    <row r="1945" spans="1:9">
      <c r="A1945" s="112" t="s">
        <v>2325</v>
      </c>
      <c r="B1945" s="112" t="s">
        <v>3070</v>
      </c>
      <c r="C1945" s="106">
        <v>2007</v>
      </c>
      <c r="D1945" s="106" t="s">
        <v>405</v>
      </c>
      <c r="E1945" s="184">
        <v>0</v>
      </c>
      <c r="F1945" s="4" t="str">
        <f t="shared" si="32"/>
        <v>No</v>
      </c>
      <c r="G1945" s="63"/>
      <c r="H1945" s="63"/>
      <c r="I1945" s="63"/>
    </row>
    <row r="1946" spans="1:9">
      <c r="A1946" s="112" t="s">
        <v>2305</v>
      </c>
      <c r="B1946" s="112" t="s">
        <v>3071</v>
      </c>
      <c r="C1946" s="106">
        <v>2135</v>
      </c>
      <c r="D1946" s="106" t="s">
        <v>295</v>
      </c>
      <c r="E1946" s="184">
        <v>0.28220000000000001</v>
      </c>
      <c r="F1946" s="4" t="str">
        <f t="shared" si="32"/>
        <v>No</v>
      </c>
      <c r="G1946" s="63"/>
      <c r="H1946" s="63"/>
      <c r="I1946" s="63"/>
    </row>
    <row r="1947" spans="1:9">
      <c r="A1947" s="112" t="s">
        <v>2282</v>
      </c>
      <c r="B1947" s="112" t="s">
        <v>3072</v>
      </c>
      <c r="C1947" s="106">
        <v>2265</v>
      </c>
      <c r="D1947" s="106" t="s">
        <v>101</v>
      </c>
      <c r="E1947" s="184">
        <v>0</v>
      </c>
      <c r="F1947" s="4" t="str">
        <f t="shared" si="32"/>
        <v>No</v>
      </c>
      <c r="G1947" s="63"/>
      <c r="H1947" s="63"/>
      <c r="I1947" s="63"/>
    </row>
    <row r="1948" spans="1:9">
      <c r="A1948" s="112" t="s">
        <v>2449</v>
      </c>
      <c r="B1948" s="112" t="s">
        <v>3073</v>
      </c>
      <c r="C1948" s="106">
        <v>2040</v>
      </c>
      <c r="D1948" s="106" t="s">
        <v>1299</v>
      </c>
      <c r="E1948" s="184">
        <v>0.53169999999999995</v>
      </c>
      <c r="F1948" s="4" t="str">
        <f t="shared" si="32"/>
        <v>Yes</v>
      </c>
      <c r="G1948" s="63"/>
      <c r="H1948" s="63"/>
      <c r="I1948" s="63"/>
    </row>
    <row r="1949" spans="1:9">
      <c r="A1949" s="112" t="s">
        <v>2449</v>
      </c>
      <c r="B1949" s="112" t="s">
        <v>3073</v>
      </c>
      <c r="C1949" s="106">
        <v>3446</v>
      </c>
      <c r="D1949" s="106" t="s">
        <v>1301</v>
      </c>
      <c r="E1949" s="184">
        <v>0.35539999999999999</v>
      </c>
      <c r="F1949" s="4" t="str">
        <f t="shared" si="32"/>
        <v>No</v>
      </c>
      <c r="G1949" s="63"/>
      <c r="H1949" s="63"/>
      <c r="I1949" s="63"/>
    </row>
    <row r="1950" spans="1:9">
      <c r="A1950" s="112" t="s">
        <v>2449</v>
      </c>
      <c r="B1950" s="112" t="s">
        <v>3073</v>
      </c>
      <c r="C1950" s="106">
        <v>4562</v>
      </c>
      <c r="D1950" s="106" t="s">
        <v>1304</v>
      </c>
      <c r="E1950" s="184">
        <v>0.15379999999999999</v>
      </c>
      <c r="F1950" s="4" t="str">
        <f t="shared" si="32"/>
        <v>No</v>
      </c>
      <c r="G1950" s="63"/>
      <c r="H1950" s="63"/>
      <c r="I1950" s="63"/>
    </row>
    <row r="1951" spans="1:9">
      <c r="A1951" s="112" t="s">
        <v>2449</v>
      </c>
      <c r="B1951" s="112" t="s">
        <v>3073</v>
      </c>
      <c r="C1951" s="106">
        <v>5410</v>
      </c>
      <c r="D1951" s="106" t="s">
        <v>1305</v>
      </c>
      <c r="E1951" s="184">
        <v>0.32500000000000001</v>
      </c>
      <c r="F1951" s="4" t="str">
        <f t="shared" si="32"/>
        <v>No</v>
      </c>
      <c r="G1951" s="63"/>
      <c r="H1951" s="63"/>
      <c r="I1951" s="63"/>
    </row>
    <row r="1952" spans="1:9">
      <c r="A1952" s="112" t="s">
        <v>2449</v>
      </c>
      <c r="B1952" s="112" t="s">
        <v>3073</v>
      </c>
      <c r="C1952" s="106">
        <v>2237</v>
      </c>
      <c r="D1952" s="106" t="s">
        <v>1300</v>
      </c>
      <c r="E1952" s="184">
        <v>0.23899999999999999</v>
      </c>
      <c r="F1952" s="4" t="str">
        <f t="shared" si="32"/>
        <v>No</v>
      </c>
      <c r="G1952" s="63"/>
      <c r="H1952" s="63"/>
      <c r="I1952" s="63"/>
    </row>
    <row r="1953" spans="1:9">
      <c r="A1953" s="112" t="s">
        <v>2449</v>
      </c>
      <c r="B1953" s="112" t="s">
        <v>3073</v>
      </c>
      <c r="C1953" s="106">
        <v>3827</v>
      </c>
      <c r="D1953" s="106" t="s">
        <v>1302</v>
      </c>
      <c r="E1953" s="184">
        <v>0.26579999999999998</v>
      </c>
      <c r="F1953" s="4" t="str">
        <f t="shared" si="32"/>
        <v>No</v>
      </c>
      <c r="G1953" s="63"/>
      <c r="H1953" s="63"/>
      <c r="I1953" s="63"/>
    </row>
    <row r="1954" spans="1:9">
      <c r="A1954" s="112" t="s">
        <v>2449</v>
      </c>
      <c r="B1954" s="112" t="s">
        <v>3073</v>
      </c>
      <c r="C1954" s="106">
        <v>4131</v>
      </c>
      <c r="D1954" s="106" t="s">
        <v>1303</v>
      </c>
      <c r="E1954" s="184">
        <v>0.20669999999999999</v>
      </c>
      <c r="F1954" s="4" t="str">
        <f t="shared" si="32"/>
        <v>No</v>
      </c>
      <c r="G1954" s="63"/>
      <c r="H1954" s="63"/>
      <c r="I1954" s="63"/>
    </row>
    <row r="1955" spans="1:9">
      <c r="A1955" s="112" t="s">
        <v>2449</v>
      </c>
      <c r="B1955" s="112" t="s">
        <v>3073</v>
      </c>
      <c r="C1955" s="106">
        <v>5527</v>
      </c>
      <c r="D1955" s="106" t="s">
        <v>3147</v>
      </c>
      <c r="E1955" s="184">
        <v>0.50229999999999997</v>
      </c>
      <c r="F1955" s="4" t="str">
        <f t="shared" si="32"/>
        <v>Yes</v>
      </c>
      <c r="G1955" s="63"/>
      <c r="H1955" s="63"/>
      <c r="I1955" s="63"/>
    </row>
    <row r="1956" spans="1:9">
      <c r="A1956" s="112" t="s">
        <v>2558</v>
      </c>
      <c r="B1956" s="112" t="s">
        <v>3074</v>
      </c>
      <c r="C1956" s="106">
        <v>2115</v>
      </c>
      <c r="D1956" s="106" t="s">
        <v>2161</v>
      </c>
      <c r="E1956" s="184">
        <v>0</v>
      </c>
      <c r="F1956" s="4" t="str">
        <f t="shared" si="32"/>
        <v>No</v>
      </c>
      <c r="G1956" s="63"/>
      <c r="H1956" s="63"/>
      <c r="I1956" s="63"/>
    </row>
    <row r="1957" spans="1:9">
      <c r="A1957" s="112" t="s">
        <v>2482</v>
      </c>
      <c r="B1957" s="112" t="s">
        <v>3075</v>
      </c>
      <c r="C1957" s="106">
        <v>2882</v>
      </c>
      <c r="D1957" s="106" t="s">
        <v>940</v>
      </c>
      <c r="E1957" s="184">
        <v>0.53520000000000001</v>
      </c>
      <c r="F1957" s="4" t="str">
        <f t="shared" si="32"/>
        <v>Yes</v>
      </c>
      <c r="G1957" s="63"/>
      <c r="H1957" s="63"/>
      <c r="I1957" s="63"/>
    </row>
    <row r="1958" spans="1:9">
      <c r="A1958" s="112" t="s">
        <v>2482</v>
      </c>
      <c r="B1958" s="112" t="s">
        <v>3075</v>
      </c>
      <c r="C1958" s="106">
        <v>2682</v>
      </c>
      <c r="D1958" s="106" t="s">
        <v>770</v>
      </c>
      <c r="E1958" s="184">
        <v>0.50529999999999997</v>
      </c>
      <c r="F1958" s="4" t="str">
        <f t="shared" si="32"/>
        <v>Yes</v>
      </c>
      <c r="G1958" s="63"/>
      <c r="H1958" s="63"/>
      <c r="I1958" s="63"/>
    </row>
    <row r="1959" spans="1:9">
      <c r="A1959" s="112" t="s">
        <v>2482</v>
      </c>
      <c r="B1959" s="112" t="s">
        <v>3075</v>
      </c>
      <c r="C1959" s="106">
        <v>3119</v>
      </c>
      <c r="D1959" s="106" t="s">
        <v>1600</v>
      </c>
      <c r="E1959" s="184">
        <v>0.49059999999999998</v>
      </c>
      <c r="F1959" s="4" t="str">
        <f t="shared" si="32"/>
        <v>No</v>
      </c>
      <c r="G1959" s="63"/>
      <c r="H1959" s="63"/>
      <c r="I1959" s="63"/>
    </row>
    <row r="1960" spans="1:9">
      <c r="A1960" s="112" t="s">
        <v>2482</v>
      </c>
      <c r="B1960" s="112" t="s">
        <v>3075</v>
      </c>
      <c r="C1960" s="106">
        <v>3800</v>
      </c>
      <c r="D1960" s="106" t="s">
        <v>1601</v>
      </c>
      <c r="E1960" s="184">
        <v>0.55610000000000004</v>
      </c>
      <c r="F1960" s="4" t="str">
        <f t="shared" si="32"/>
        <v>Yes</v>
      </c>
      <c r="G1960" s="63"/>
      <c r="H1960" s="63"/>
      <c r="I1960" s="63"/>
    </row>
    <row r="1961" spans="1:9">
      <c r="A1961" s="112" t="s">
        <v>2493</v>
      </c>
      <c r="B1961" s="112" t="s">
        <v>3076</v>
      </c>
      <c r="C1961" s="106">
        <v>4399</v>
      </c>
      <c r="D1961" s="106" t="s">
        <v>1758</v>
      </c>
      <c r="E1961" s="184">
        <v>0.61660000000000004</v>
      </c>
      <c r="F1961" s="4" t="str">
        <f t="shared" si="32"/>
        <v>Yes</v>
      </c>
      <c r="G1961" s="63"/>
      <c r="H1961" s="63"/>
      <c r="I1961" s="63"/>
    </row>
    <row r="1962" spans="1:9">
      <c r="A1962" s="112" t="s">
        <v>2493</v>
      </c>
      <c r="B1962" s="112" t="s">
        <v>3076</v>
      </c>
      <c r="C1962" s="106">
        <v>5329</v>
      </c>
      <c r="D1962" s="106" t="s">
        <v>1759</v>
      </c>
      <c r="E1962" s="184">
        <v>0.34920000000000001</v>
      </c>
      <c r="F1962" s="4" t="str">
        <f t="shared" si="32"/>
        <v>No</v>
      </c>
      <c r="G1962" s="63"/>
      <c r="H1962" s="63"/>
      <c r="I1962" s="63"/>
    </row>
    <row r="1963" spans="1:9">
      <c r="A1963" s="112" t="s">
        <v>2493</v>
      </c>
      <c r="B1963" s="112" t="s">
        <v>3076</v>
      </c>
      <c r="C1963" s="106">
        <v>5114</v>
      </c>
      <c r="D1963" s="106" t="s">
        <v>2763</v>
      </c>
      <c r="E1963" s="184">
        <v>0.35349999999999998</v>
      </c>
      <c r="F1963" s="4" t="str">
        <f t="shared" si="32"/>
        <v>No</v>
      </c>
      <c r="G1963" s="63"/>
      <c r="H1963" s="63"/>
      <c r="I1963" s="63"/>
    </row>
    <row r="1964" spans="1:9">
      <c r="A1964" s="112" t="s">
        <v>2493</v>
      </c>
      <c r="B1964" s="112" t="s">
        <v>3076</v>
      </c>
      <c r="C1964" s="106">
        <v>2229</v>
      </c>
      <c r="D1964" s="106" t="s">
        <v>1756</v>
      </c>
      <c r="E1964" s="184">
        <v>0.54220000000000002</v>
      </c>
      <c r="F1964" s="4" t="str">
        <f t="shared" si="32"/>
        <v>Yes</v>
      </c>
      <c r="G1964" s="63"/>
      <c r="H1964" s="63"/>
      <c r="I1964" s="63"/>
    </row>
    <row r="1965" spans="1:9">
      <c r="A1965" s="112" t="s">
        <v>2493</v>
      </c>
      <c r="B1965" s="112" t="s">
        <v>3076</v>
      </c>
      <c r="C1965" s="106">
        <v>2105</v>
      </c>
      <c r="D1965" s="106" t="s">
        <v>1755</v>
      </c>
      <c r="E1965" s="184">
        <v>0.57089999999999996</v>
      </c>
      <c r="F1965" s="4" t="str">
        <f t="shared" si="32"/>
        <v>Yes</v>
      </c>
      <c r="G1965" s="63"/>
      <c r="H1965" s="63"/>
      <c r="I1965" s="63"/>
    </row>
    <row r="1966" spans="1:9">
      <c r="A1966" s="112" t="s">
        <v>2493</v>
      </c>
      <c r="B1966" s="112" t="s">
        <v>3076</v>
      </c>
      <c r="C1966" s="106">
        <v>5641</v>
      </c>
      <c r="D1966" s="106" t="s">
        <v>3288</v>
      </c>
      <c r="E1966" s="114">
        <v>0.37930000000000003</v>
      </c>
      <c r="F1966" s="4" t="str">
        <f t="shared" si="32"/>
        <v>No</v>
      </c>
      <c r="G1966" s="63"/>
      <c r="H1966" s="63"/>
      <c r="I1966" s="63"/>
    </row>
    <row r="1967" spans="1:9">
      <c r="A1967" s="112" t="s">
        <v>2493</v>
      </c>
      <c r="B1967" s="112" t="s">
        <v>3076</v>
      </c>
      <c r="C1967" s="106">
        <v>4274</v>
      </c>
      <c r="D1967" s="106" t="s">
        <v>1757</v>
      </c>
      <c r="E1967" s="184">
        <v>0.49059999999999998</v>
      </c>
      <c r="F1967" s="4" t="str">
        <f t="shared" si="32"/>
        <v>No</v>
      </c>
      <c r="G1967" s="63"/>
      <c r="H1967" s="63"/>
      <c r="I1967" s="63"/>
    </row>
    <row r="1968" spans="1:9">
      <c r="A1968" s="112" t="s">
        <v>2493</v>
      </c>
      <c r="B1968" s="112" t="s">
        <v>3076</v>
      </c>
      <c r="C1968" s="106">
        <v>5642</v>
      </c>
      <c r="D1968" s="106" t="s">
        <v>3289</v>
      </c>
      <c r="E1968" s="114">
        <v>0.46150000000000002</v>
      </c>
      <c r="F1968" s="4" t="str">
        <f t="shared" si="32"/>
        <v>No</v>
      </c>
      <c r="G1968" s="63"/>
      <c r="H1968" s="63"/>
      <c r="I1968" s="63"/>
    </row>
    <row r="1969" spans="1:9">
      <c r="A1969" s="112" t="s">
        <v>2602</v>
      </c>
      <c r="B1969" s="112" t="s">
        <v>3077</v>
      </c>
      <c r="C1969" s="106">
        <v>5469</v>
      </c>
      <c r="D1969" s="106" t="s">
        <v>2734</v>
      </c>
      <c r="E1969" s="184">
        <v>0.50439999999999996</v>
      </c>
      <c r="F1969" s="4" t="str">
        <f t="shared" si="32"/>
        <v>Yes</v>
      </c>
      <c r="G1969" s="63"/>
      <c r="H1969" s="63"/>
      <c r="I1969" s="63"/>
    </row>
    <row r="1970" spans="1:9">
      <c r="A1970" s="112" t="s">
        <v>2464</v>
      </c>
      <c r="B1970" s="112" t="s">
        <v>3078</v>
      </c>
      <c r="C1970" s="106">
        <v>5376</v>
      </c>
      <c r="D1970" s="106" t="s">
        <v>1530</v>
      </c>
      <c r="E1970" s="184">
        <v>0.64059999999999995</v>
      </c>
      <c r="F1970" s="4" t="str">
        <f t="shared" si="32"/>
        <v>Yes</v>
      </c>
      <c r="G1970" s="63"/>
      <c r="H1970" s="63"/>
      <c r="I1970" s="63"/>
    </row>
    <row r="1971" spans="1:9">
      <c r="A1971" s="112" t="s">
        <v>2378</v>
      </c>
      <c r="B1971" s="112" t="s">
        <v>3079</v>
      </c>
      <c r="C1971" s="106">
        <v>5375</v>
      </c>
      <c r="D1971" s="106" t="s">
        <v>1016</v>
      </c>
      <c r="E1971" s="184">
        <v>0.34439999999999998</v>
      </c>
      <c r="F1971" s="4" t="str">
        <f t="shared" si="32"/>
        <v>No</v>
      </c>
      <c r="G1971" s="63"/>
      <c r="H1971" s="63"/>
      <c r="I1971" s="63"/>
    </row>
    <row r="1972" spans="1:9">
      <c r="A1972" s="112" t="s">
        <v>2520</v>
      </c>
      <c r="B1972" s="112" t="s">
        <v>3080</v>
      </c>
      <c r="C1972" s="106">
        <v>4394</v>
      </c>
      <c r="D1972" s="106" t="s">
        <v>1954</v>
      </c>
      <c r="E1972" s="184">
        <v>0.76180000000000003</v>
      </c>
      <c r="F1972" s="4" t="str">
        <f t="shared" si="32"/>
        <v>Yes</v>
      </c>
      <c r="G1972" s="63"/>
      <c r="H1972" s="63"/>
      <c r="I1972" s="63"/>
    </row>
    <row r="1973" spans="1:9">
      <c r="A1973" s="112" t="s">
        <v>2454</v>
      </c>
      <c r="B1973" s="112" t="s">
        <v>3081</v>
      </c>
      <c r="C1973" s="106">
        <v>3349</v>
      </c>
      <c r="D1973" s="106" t="s">
        <v>1406</v>
      </c>
      <c r="E1973" s="184">
        <v>0.25790000000000002</v>
      </c>
      <c r="F1973" s="4" t="str">
        <f t="shared" si="32"/>
        <v>No</v>
      </c>
      <c r="G1973" s="63"/>
      <c r="H1973" s="63"/>
      <c r="I1973" s="63"/>
    </row>
    <row r="1974" spans="1:9">
      <c r="A1974" s="112" t="s">
        <v>2454</v>
      </c>
      <c r="B1974" s="112" t="s">
        <v>3081</v>
      </c>
      <c r="C1974" s="106">
        <v>4585</v>
      </c>
      <c r="D1974" s="106" t="s">
        <v>1415</v>
      </c>
      <c r="E1974" s="184">
        <v>0.2712</v>
      </c>
      <c r="F1974" s="4" t="str">
        <f t="shared" si="32"/>
        <v>No</v>
      </c>
      <c r="G1974" s="63"/>
      <c r="H1974" s="63"/>
      <c r="I1974" s="63"/>
    </row>
    <row r="1975" spans="1:9">
      <c r="A1975" s="112" t="s">
        <v>2454</v>
      </c>
      <c r="B1975" s="112" t="s">
        <v>3081</v>
      </c>
      <c r="C1975" s="106">
        <v>4435</v>
      </c>
      <c r="D1975" s="106" t="s">
        <v>1413</v>
      </c>
      <c r="E1975" s="184">
        <v>0.31640000000000001</v>
      </c>
      <c r="F1975" s="4" t="str">
        <f t="shared" si="32"/>
        <v>No</v>
      </c>
      <c r="G1975" s="63"/>
      <c r="H1975" s="63"/>
      <c r="I1975" s="63"/>
    </row>
    <row r="1976" spans="1:9">
      <c r="A1976" s="112" t="s">
        <v>2454</v>
      </c>
      <c r="B1976" s="112" t="s">
        <v>3081</v>
      </c>
      <c r="C1976" s="106">
        <v>4541</v>
      </c>
      <c r="D1976" s="106" t="s">
        <v>1414</v>
      </c>
      <c r="E1976" s="184">
        <v>0.56379999999999997</v>
      </c>
      <c r="F1976" s="4" t="str">
        <f t="shared" si="32"/>
        <v>Yes</v>
      </c>
      <c r="G1976" s="63"/>
      <c r="H1976" s="63"/>
      <c r="I1976" s="63"/>
    </row>
    <row r="1977" spans="1:9">
      <c r="A1977" s="112" t="s">
        <v>2454</v>
      </c>
      <c r="B1977" s="112" t="s">
        <v>3081</v>
      </c>
      <c r="C1977" s="106">
        <v>3399</v>
      </c>
      <c r="D1977" s="106" t="s">
        <v>1407</v>
      </c>
      <c r="E1977" s="184">
        <v>0.16500000000000001</v>
      </c>
      <c r="F1977" s="4" t="str">
        <f t="shared" si="32"/>
        <v>No</v>
      </c>
      <c r="G1977" s="63"/>
      <c r="H1977" s="63"/>
      <c r="I1977" s="63"/>
    </row>
    <row r="1978" spans="1:9">
      <c r="A1978" s="112" t="s">
        <v>2454</v>
      </c>
      <c r="B1978" s="112" t="s">
        <v>3081</v>
      </c>
      <c r="C1978" s="106">
        <v>4250</v>
      </c>
      <c r="D1978" s="106" t="s">
        <v>1411</v>
      </c>
      <c r="E1978" s="184">
        <v>0.2823</v>
      </c>
      <c r="F1978" s="4" t="str">
        <f t="shared" si="32"/>
        <v>No</v>
      </c>
      <c r="G1978" s="63"/>
      <c r="H1978" s="63"/>
      <c r="I1978" s="63"/>
    </row>
    <row r="1979" spans="1:9">
      <c r="A1979" s="112" t="s">
        <v>2454</v>
      </c>
      <c r="B1979" s="112" t="s">
        <v>3081</v>
      </c>
      <c r="C1979" s="106">
        <v>4132</v>
      </c>
      <c r="D1979" s="106" t="s">
        <v>1409</v>
      </c>
      <c r="E1979" s="184">
        <v>0.29299999999999998</v>
      </c>
      <c r="F1979" s="4" t="str">
        <f t="shared" si="32"/>
        <v>No</v>
      </c>
      <c r="G1979" s="63"/>
      <c r="H1979" s="63"/>
      <c r="I1979" s="63"/>
    </row>
    <row r="1980" spans="1:9">
      <c r="A1980" s="112" t="s">
        <v>2454</v>
      </c>
      <c r="B1980" s="112" t="s">
        <v>3081</v>
      </c>
      <c r="C1980" s="106">
        <v>4402</v>
      </c>
      <c r="D1980" s="106" t="s">
        <v>1412</v>
      </c>
      <c r="E1980" s="184">
        <v>0.44569999999999999</v>
      </c>
      <c r="F1980" s="4" t="str">
        <f t="shared" si="32"/>
        <v>No</v>
      </c>
      <c r="G1980" s="63"/>
      <c r="H1980" s="63"/>
      <c r="I1980" s="63"/>
    </row>
    <row r="1981" spans="1:9">
      <c r="A1981" s="112" t="s">
        <v>2454</v>
      </c>
      <c r="B1981" s="112" t="s">
        <v>3081</v>
      </c>
      <c r="C1981" s="106">
        <v>2875</v>
      </c>
      <c r="D1981" s="106" t="s">
        <v>1404</v>
      </c>
      <c r="E1981" s="184">
        <v>0.26629999999999998</v>
      </c>
      <c r="F1981" s="4" t="str">
        <f t="shared" si="32"/>
        <v>No</v>
      </c>
      <c r="G1981" s="63"/>
      <c r="H1981" s="63"/>
      <c r="I1981" s="63"/>
    </row>
    <row r="1982" spans="1:9">
      <c r="A1982" s="112" t="s">
        <v>2454</v>
      </c>
      <c r="B1982" s="112" t="s">
        <v>3081</v>
      </c>
      <c r="C1982" s="106">
        <v>4502</v>
      </c>
      <c r="D1982" s="106" t="s">
        <v>1031</v>
      </c>
      <c r="E1982" s="184">
        <v>0.2767</v>
      </c>
      <c r="F1982" s="4" t="str">
        <f t="shared" si="32"/>
        <v>No</v>
      </c>
      <c r="G1982" s="63"/>
      <c r="H1982" s="63"/>
      <c r="I1982" s="63"/>
    </row>
    <row r="1983" spans="1:9">
      <c r="A1983" s="112" t="s">
        <v>2454</v>
      </c>
      <c r="B1983" s="112" t="s">
        <v>3081</v>
      </c>
      <c r="C1983" s="106">
        <v>3247</v>
      </c>
      <c r="D1983" s="106" t="s">
        <v>1405</v>
      </c>
      <c r="E1983" s="184">
        <v>0.25900000000000001</v>
      </c>
      <c r="F1983" s="4" t="str">
        <f t="shared" si="32"/>
        <v>No</v>
      </c>
      <c r="G1983" s="63"/>
      <c r="H1983" s="63"/>
      <c r="I1983" s="63"/>
    </row>
    <row r="1984" spans="1:9">
      <c r="A1984" s="112" t="s">
        <v>2454</v>
      </c>
      <c r="B1984" s="112" t="s">
        <v>3081</v>
      </c>
      <c r="C1984" s="106">
        <v>3499</v>
      </c>
      <c r="D1984" s="106" t="s">
        <v>1408</v>
      </c>
      <c r="E1984" s="184">
        <v>0.40479999999999999</v>
      </c>
      <c r="F1984" s="4" t="str">
        <f t="shared" si="32"/>
        <v>No</v>
      </c>
      <c r="G1984" s="63"/>
      <c r="H1984" s="63"/>
      <c r="I1984" s="63"/>
    </row>
    <row r="1985" spans="1:9">
      <c r="A1985" s="112" t="s">
        <v>2454</v>
      </c>
      <c r="B1985" s="112" t="s">
        <v>3081</v>
      </c>
      <c r="C1985" s="106">
        <v>5524</v>
      </c>
      <c r="D1985" s="106" t="s">
        <v>3290</v>
      </c>
      <c r="E1985" s="184">
        <v>8.2400000000000001E-2</v>
      </c>
      <c r="F1985" s="4" t="str">
        <f t="shared" si="32"/>
        <v>No</v>
      </c>
      <c r="G1985" s="63"/>
      <c r="H1985" s="63"/>
      <c r="I1985" s="63"/>
    </row>
    <row r="1986" spans="1:9">
      <c r="A1986" s="112" t="s">
        <v>2454</v>
      </c>
      <c r="B1986" s="112" t="s">
        <v>3081</v>
      </c>
      <c r="C1986" s="106">
        <v>4166</v>
      </c>
      <c r="D1986" s="106" t="s">
        <v>1410</v>
      </c>
      <c r="E1986" s="184">
        <v>0.20730000000000001</v>
      </c>
      <c r="F1986" s="4" t="str">
        <f t="shared" si="32"/>
        <v>No</v>
      </c>
      <c r="G1986" s="63"/>
      <c r="H1986" s="63"/>
      <c r="I1986" s="63"/>
    </row>
    <row r="1987" spans="1:9">
      <c r="A1987" s="112" t="s">
        <v>2571</v>
      </c>
      <c r="B1987" s="112" t="s">
        <v>3082</v>
      </c>
      <c r="C1987" s="106">
        <v>4000</v>
      </c>
      <c r="D1987" s="106" t="s">
        <v>2226</v>
      </c>
      <c r="E1987" s="184">
        <v>0.8448</v>
      </c>
      <c r="F1987" s="4" t="str">
        <f t="shared" si="32"/>
        <v>Yes</v>
      </c>
      <c r="G1987" s="63"/>
      <c r="H1987" s="63"/>
      <c r="I1987" s="63"/>
    </row>
    <row r="1988" spans="1:9">
      <c r="A1988" s="112" t="s">
        <v>2571</v>
      </c>
      <c r="B1988" s="112" t="s">
        <v>3082</v>
      </c>
      <c r="C1988" s="106">
        <v>3313</v>
      </c>
      <c r="D1988" s="106" t="s">
        <v>2225</v>
      </c>
      <c r="E1988" s="184">
        <v>0.79559999999999997</v>
      </c>
      <c r="F1988" s="4" t="str">
        <f t="shared" si="32"/>
        <v>Yes</v>
      </c>
      <c r="G1988" s="63"/>
      <c r="H1988" s="63"/>
      <c r="I1988" s="63"/>
    </row>
    <row r="1989" spans="1:9">
      <c r="A1989" s="112" t="s">
        <v>2571</v>
      </c>
      <c r="B1989" s="112" t="s">
        <v>3082</v>
      </c>
      <c r="C1989" s="106">
        <v>2469</v>
      </c>
      <c r="D1989" s="106" t="s">
        <v>2223</v>
      </c>
      <c r="E1989" s="184">
        <v>0.81520000000000004</v>
      </c>
      <c r="F1989" s="4" t="str">
        <f t="shared" si="32"/>
        <v>Yes</v>
      </c>
      <c r="G1989" s="63"/>
      <c r="H1989" s="63"/>
      <c r="I1989" s="63"/>
    </row>
    <row r="1990" spans="1:9">
      <c r="A1990" s="112" t="s">
        <v>2571</v>
      </c>
      <c r="B1990" s="112" t="s">
        <v>3082</v>
      </c>
      <c r="C1990" s="106">
        <v>4497</v>
      </c>
      <c r="D1990" s="106" t="s">
        <v>244</v>
      </c>
      <c r="E1990" s="184">
        <v>0.81859999999999999</v>
      </c>
      <c r="F1990" s="4" t="str">
        <f t="shared" si="32"/>
        <v>Yes</v>
      </c>
      <c r="G1990" s="63"/>
      <c r="H1990" s="63"/>
      <c r="I1990" s="63"/>
    </row>
    <row r="1991" spans="1:9">
      <c r="A1991" s="112" t="s">
        <v>2571</v>
      </c>
      <c r="B1991" s="112" t="s">
        <v>3082</v>
      </c>
      <c r="C1991" s="106">
        <v>5352</v>
      </c>
      <c r="D1991" s="106" t="s">
        <v>2229</v>
      </c>
      <c r="E1991" s="184">
        <v>0.7651</v>
      </c>
      <c r="F1991" s="4" t="str">
        <f t="shared" si="32"/>
        <v>Yes</v>
      </c>
      <c r="G1991" s="63"/>
      <c r="H1991" s="63"/>
      <c r="I1991" s="63"/>
    </row>
    <row r="1992" spans="1:9">
      <c r="A1992" s="112" t="s">
        <v>2571</v>
      </c>
      <c r="B1992" s="112" t="s">
        <v>3082</v>
      </c>
      <c r="C1992" s="106">
        <v>5049</v>
      </c>
      <c r="D1992" s="106" t="s">
        <v>2227</v>
      </c>
      <c r="E1992" s="184">
        <v>0.8226</v>
      </c>
      <c r="F1992" s="4" t="str">
        <f t="shared" si="32"/>
        <v>Yes</v>
      </c>
      <c r="G1992" s="63"/>
      <c r="H1992" s="63"/>
      <c r="I1992" s="63"/>
    </row>
    <row r="1993" spans="1:9">
      <c r="A1993" s="112" t="s">
        <v>2571</v>
      </c>
      <c r="B1993" s="112" t="s">
        <v>3082</v>
      </c>
      <c r="C1993" s="106">
        <v>5137</v>
      </c>
      <c r="D1993" s="106" t="s">
        <v>2228</v>
      </c>
      <c r="E1993" s="184">
        <v>0.82589999999999997</v>
      </c>
      <c r="F1993" s="4" t="str">
        <f t="shared" si="32"/>
        <v>Yes</v>
      </c>
      <c r="G1993" s="63"/>
      <c r="H1993" s="63"/>
      <c r="I1993" s="63"/>
    </row>
    <row r="1994" spans="1:9">
      <c r="A1994" s="112" t="s">
        <v>2571</v>
      </c>
      <c r="B1994" s="112" t="s">
        <v>3082</v>
      </c>
      <c r="C1994" s="106">
        <v>2959</v>
      </c>
      <c r="D1994" s="106" t="s">
        <v>2224</v>
      </c>
      <c r="E1994" s="184">
        <v>0.76290000000000002</v>
      </c>
      <c r="F1994" s="4" t="str">
        <f t="shared" si="32"/>
        <v>Yes</v>
      </c>
      <c r="G1994" s="63"/>
      <c r="H1994" s="63"/>
      <c r="I1994" s="63"/>
    </row>
    <row r="1995" spans="1:9">
      <c r="A1995" s="112" t="s">
        <v>2571</v>
      </c>
      <c r="B1995" s="112" t="s">
        <v>3082</v>
      </c>
      <c r="C1995" s="106">
        <v>2717</v>
      </c>
      <c r="D1995" s="106" t="s">
        <v>186</v>
      </c>
      <c r="E1995" s="184">
        <v>0.85809999999999997</v>
      </c>
      <c r="F1995" s="4" t="str">
        <f t="shared" si="32"/>
        <v>Yes</v>
      </c>
      <c r="G1995" s="63"/>
      <c r="H1995" s="63"/>
      <c r="I1995" s="63"/>
    </row>
    <row r="1996" spans="1:9">
      <c r="A1996" s="112" t="s">
        <v>2387</v>
      </c>
      <c r="B1996" s="112" t="s">
        <v>3083</v>
      </c>
      <c r="C1996" s="106">
        <v>5319</v>
      </c>
      <c r="D1996" s="106" t="s">
        <v>1087</v>
      </c>
      <c r="E1996" s="184">
        <v>0.61780000000000002</v>
      </c>
      <c r="F1996" s="4" t="str">
        <f t="shared" si="32"/>
        <v>Yes</v>
      </c>
      <c r="G1996" s="63"/>
      <c r="H1996" s="63"/>
      <c r="I1996" s="63"/>
    </row>
    <row r="1997" spans="1:9">
      <c r="A1997" s="112" t="s">
        <v>2451</v>
      </c>
      <c r="B1997" s="112" t="s">
        <v>3084</v>
      </c>
      <c r="C1997" s="106">
        <v>4575</v>
      </c>
      <c r="D1997" s="106" t="s">
        <v>1387</v>
      </c>
      <c r="E1997" s="184">
        <v>0.77810000000000001</v>
      </c>
      <c r="F1997" s="4" t="str">
        <f t="shared" si="32"/>
        <v>Yes</v>
      </c>
      <c r="G1997" s="63"/>
      <c r="H1997" s="63"/>
      <c r="I1997" s="63"/>
    </row>
    <row r="1998" spans="1:9">
      <c r="A1998" s="112" t="s">
        <v>2451</v>
      </c>
      <c r="B1998" s="112" t="s">
        <v>3084</v>
      </c>
      <c r="C1998" s="106">
        <v>2940</v>
      </c>
      <c r="D1998" s="106" t="s">
        <v>1368</v>
      </c>
      <c r="E1998" s="184">
        <v>0.75</v>
      </c>
      <c r="F1998" s="4" t="str">
        <f t="shared" si="32"/>
        <v>Yes</v>
      </c>
      <c r="G1998" s="63"/>
      <c r="H1998" s="63"/>
      <c r="I1998" s="63"/>
    </row>
    <row r="1999" spans="1:9">
      <c r="A1999" s="112" t="s">
        <v>2451</v>
      </c>
      <c r="B1999" s="112" t="s">
        <v>3084</v>
      </c>
      <c r="C1999" s="106">
        <v>3054</v>
      </c>
      <c r="D1999" s="106" t="s">
        <v>1371</v>
      </c>
      <c r="E1999" s="184">
        <v>0.7419</v>
      </c>
      <c r="F1999" s="4" t="str">
        <f t="shared" si="32"/>
        <v>Yes</v>
      </c>
      <c r="G1999" s="63"/>
      <c r="H1999" s="63"/>
      <c r="I1999" s="63"/>
    </row>
    <row r="2000" spans="1:9">
      <c r="A2000" s="112" t="s">
        <v>2451</v>
      </c>
      <c r="B2000" s="112" t="s">
        <v>3084</v>
      </c>
      <c r="C2000" s="106">
        <v>3449</v>
      </c>
      <c r="D2000" s="106" t="s">
        <v>1378</v>
      </c>
      <c r="E2000" s="184">
        <v>0.72629999999999995</v>
      </c>
      <c r="F2000" s="4" t="str">
        <f t="shared" ref="F2000:F2063" si="33">IF(E2000&gt;=0.5,"Yes","No")</f>
        <v>Yes</v>
      </c>
      <c r="G2000" s="63"/>
      <c r="H2000" s="63"/>
      <c r="I2000" s="63"/>
    </row>
    <row r="2001" spans="1:9">
      <c r="A2001" s="112" t="s">
        <v>2451</v>
      </c>
      <c r="B2001" s="112" t="s">
        <v>3084</v>
      </c>
      <c r="C2001" s="106">
        <v>2094</v>
      </c>
      <c r="D2001" s="106" t="s">
        <v>1341</v>
      </c>
      <c r="E2001" s="184">
        <v>0.75019999999999998</v>
      </c>
      <c r="F2001" s="4" t="str">
        <f t="shared" si="33"/>
        <v>Yes</v>
      </c>
      <c r="G2001" s="63"/>
      <c r="H2001" s="63"/>
      <c r="I2001" s="63"/>
    </row>
    <row r="2002" spans="1:9">
      <c r="A2002" s="112" t="s">
        <v>2451</v>
      </c>
      <c r="B2002" s="112" t="s">
        <v>3084</v>
      </c>
      <c r="C2002" s="106">
        <v>3646</v>
      </c>
      <c r="D2002" s="106" t="s">
        <v>1382</v>
      </c>
      <c r="E2002" s="184">
        <v>0.73240000000000005</v>
      </c>
      <c r="F2002" s="4" t="str">
        <f t="shared" si="33"/>
        <v>Yes</v>
      </c>
      <c r="G2002" s="63"/>
      <c r="H2002" s="63"/>
      <c r="I2002" s="63"/>
    </row>
    <row r="2003" spans="1:9">
      <c r="A2003" s="112" t="s">
        <v>2451</v>
      </c>
      <c r="B2003" s="112" t="s">
        <v>3084</v>
      </c>
      <c r="C2003" s="106">
        <v>2872</v>
      </c>
      <c r="D2003" s="106" t="s">
        <v>1364</v>
      </c>
      <c r="E2003" s="184">
        <v>0.1694</v>
      </c>
      <c r="F2003" s="4" t="str">
        <f t="shared" si="33"/>
        <v>No</v>
      </c>
      <c r="G2003" s="63"/>
      <c r="H2003" s="63"/>
      <c r="I2003" s="63"/>
    </row>
    <row r="2004" spans="1:9">
      <c r="A2004" s="112" t="s">
        <v>2451</v>
      </c>
      <c r="B2004" s="112" t="s">
        <v>3084</v>
      </c>
      <c r="C2004" s="106">
        <v>3397</v>
      </c>
      <c r="D2004" s="106" t="s">
        <v>1375</v>
      </c>
      <c r="E2004" s="184">
        <v>0.4486</v>
      </c>
      <c r="F2004" s="4" t="str">
        <f t="shared" si="33"/>
        <v>No</v>
      </c>
      <c r="G2004" s="63"/>
      <c r="H2004" s="63"/>
      <c r="I2004" s="63"/>
    </row>
    <row r="2005" spans="1:9">
      <c r="A2005" s="112" t="s">
        <v>2451</v>
      </c>
      <c r="B2005" s="112" t="s">
        <v>3084</v>
      </c>
      <c r="C2005" s="106">
        <v>5627</v>
      </c>
      <c r="D2005" s="106" t="s">
        <v>3291</v>
      </c>
      <c r="E2005" s="114">
        <v>0.38669999999999999</v>
      </c>
      <c r="F2005" s="4" t="str">
        <f t="shared" si="33"/>
        <v>No</v>
      </c>
      <c r="G2005" s="63"/>
      <c r="H2005" s="63"/>
      <c r="I2005" s="63"/>
    </row>
    <row r="2006" spans="1:9">
      <c r="A2006" s="112" t="s">
        <v>2451</v>
      </c>
      <c r="B2006" s="112" t="s">
        <v>3084</v>
      </c>
      <c r="C2006" s="106">
        <v>1585</v>
      </c>
      <c r="D2006" s="106" t="s">
        <v>2764</v>
      </c>
      <c r="E2006" s="184">
        <v>0.61350000000000005</v>
      </c>
      <c r="F2006" s="4" t="str">
        <f t="shared" si="33"/>
        <v>Yes</v>
      </c>
      <c r="G2006" s="63"/>
      <c r="H2006" s="63"/>
      <c r="I2006" s="63"/>
    </row>
    <row r="2007" spans="1:9">
      <c r="A2007" s="112" t="s">
        <v>2451</v>
      </c>
      <c r="B2007" s="112" t="s">
        <v>3084</v>
      </c>
      <c r="C2007" s="106">
        <v>4537</v>
      </c>
      <c r="D2007" s="106" t="s">
        <v>1386</v>
      </c>
      <c r="E2007" s="184">
        <v>0.3412</v>
      </c>
      <c r="F2007" s="4" t="str">
        <f t="shared" si="33"/>
        <v>No</v>
      </c>
      <c r="G2007" s="63"/>
      <c r="H2007" s="63"/>
      <c r="I2007" s="63"/>
    </row>
    <row r="2008" spans="1:9">
      <c r="A2008" s="112" t="s">
        <v>2451</v>
      </c>
      <c r="B2008" s="112" t="s">
        <v>3084</v>
      </c>
      <c r="C2008" s="106">
        <v>2939</v>
      </c>
      <c r="D2008" s="106" t="s">
        <v>1367</v>
      </c>
      <c r="E2008" s="184">
        <v>0.64680000000000004</v>
      </c>
      <c r="F2008" s="4" t="str">
        <f t="shared" si="33"/>
        <v>Yes</v>
      </c>
      <c r="G2008" s="63"/>
      <c r="H2008" s="63"/>
      <c r="I2008" s="63"/>
    </row>
    <row r="2009" spans="1:9">
      <c r="A2009" s="112" t="s">
        <v>2451</v>
      </c>
      <c r="B2009" s="112" t="s">
        <v>3084</v>
      </c>
      <c r="C2009" s="106">
        <v>2747</v>
      </c>
      <c r="D2009" s="106" t="s">
        <v>1358</v>
      </c>
      <c r="E2009" s="184">
        <v>0.43940000000000001</v>
      </c>
      <c r="F2009" s="4" t="str">
        <f t="shared" si="33"/>
        <v>No</v>
      </c>
      <c r="G2009" s="63"/>
      <c r="H2009" s="63"/>
      <c r="I2009" s="63"/>
    </row>
    <row r="2010" spans="1:9">
      <c r="A2010" s="112" t="s">
        <v>2451</v>
      </c>
      <c r="B2010" s="112" t="s">
        <v>3084</v>
      </c>
      <c r="C2010" s="106">
        <v>2871</v>
      </c>
      <c r="D2010" s="106" t="s">
        <v>1363</v>
      </c>
      <c r="E2010" s="184">
        <v>0.74609999999999999</v>
      </c>
      <c r="F2010" s="4" t="str">
        <f t="shared" si="33"/>
        <v>Yes</v>
      </c>
      <c r="G2010" s="63"/>
      <c r="H2010" s="63"/>
      <c r="I2010" s="63"/>
    </row>
    <row r="2011" spans="1:9">
      <c r="A2011" s="112" t="s">
        <v>2451</v>
      </c>
      <c r="B2011" s="112" t="s">
        <v>3084</v>
      </c>
      <c r="C2011" s="106">
        <v>2772</v>
      </c>
      <c r="D2011" s="106" t="s">
        <v>1360</v>
      </c>
      <c r="E2011" s="184">
        <v>0.64339999999999997</v>
      </c>
      <c r="F2011" s="4" t="str">
        <f t="shared" si="33"/>
        <v>Yes</v>
      </c>
      <c r="G2011" s="63"/>
      <c r="H2011" s="63"/>
      <c r="I2011" s="63"/>
    </row>
    <row r="2012" spans="1:9">
      <c r="A2012" s="112" t="s">
        <v>2451</v>
      </c>
      <c r="B2012" s="112" t="s">
        <v>3084</v>
      </c>
      <c r="C2012" s="106">
        <v>2167</v>
      </c>
      <c r="D2012" s="106" t="s">
        <v>1344</v>
      </c>
      <c r="E2012" s="184">
        <v>0.70699999999999996</v>
      </c>
      <c r="F2012" s="4" t="str">
        <f t="shared" si="33"/>
        <v>Yes</v>
      </c>
      <c r="G2012" s="63"/>
      <c r="H2012" s="63"/>
      <c r="I2012" s="63"/>
    </row>
    <row r="2013" spans="1:9">
      <c r="A2013" s="112" t="s">
        <v>2451</v>
      </c>
      <c r="B2013" s="112" t="s">
        <v>3084</v>
      </c>
      <c r="C2013" s="106">
        <v>5170</v>
      </c>
      <c r="D2013" s="106" t="s">
        <v>1390</v>
      </c>
      <c r="E2013" s="184">
        <v>0.84140000000000004</v>
      </c>
      <c r="F2013" s="4" t="str">
        <f t="shared" si="33"/>
        <v>Yes</v>
      </c>
      <c r="G2013" s="63"/>
      <c r="H2013" s="63"/>
      <c r="I2013" s="63"/>
    </row>
    <row r="2014" spans="1:9">
      <c r="A2014" s="112" t="s">
        <v>2451</v>
      </c>
      <c r="B2014" s="112" t="s">
        <v>3084</v>
      </c>
      <c r="C2014" s="106">
        <v>3880</v>
      </c>
      <c r="D2014" s="106" t="s">
        <v>1383</v>
      </c>
      <c r="E2014" s="184">
        <v>0.71609999999999996</v>
      </c>
      <c r="F2014" s="4" t="str">
        <f t="shared" si="33"/>
        <v>Yes</v>
      </c>
      <c r="G2014" s="63"/>
      <c r="H2014" s="63"/>
      <c r="I2014" s="63"/>
    </row>
    <row r="2015" spans="1:9">
      <c r="A2015" s="112" t="s">
        <v>2451</v>
      </c>
      <c r="B2015" s="112" t="s">
        <v>3084</v>
      </c>
      <c r="C2015" s="106">
        <v>2148</v>
      </c>
      <c r="D2015" s="106" t="s">
        <v>1343</v>
      </c>
      <c r="E2015" s="184">
        <v>0.72319999999999995</v>
      </c>
      <c r="F2015" s="4" t="str">
        <f t="shared" si="33"/>
        <v>Yes</v>
      </c>
      <c r="G2015" s="63"/>
      <c r="H2015" s="63"/>
      <c r="I2015" s="63"/>
    </row>
    <row r="2016" spans="1:9">
      <c r="A2016" s="112" t="s">
        <v>2451</v>
      </c>
      <c r="B2016" s="112" t="s">
        <v>3084</v>
      </c>
      <c r="C2016" s="106">
        <v>2746</v>
      </c>
      <c r="D2016" s="106" t="s">
        <v>1357</v>
      </c>
      <c r="E2016" s="184">
        <v>0.39090000000000003</v>
      </c>
      <c r="F2016" s="4" t="str">
        <f t="shared" si="33"/>
        <v>No</v>
      </c>
      <c r="G2016" s="63"/>
      <c r="H2016" s="63"/>
      <c r="I2016" s="63"/>
    </row>
    <row r="2017" spans="1:9">
      <c r="A2017" s="112" t="s">
        <v>2451</v>
      </c>
      <c r="B2017" s="112" t="s">
        <v>3084</v>
      </c>
      <c r="C2017" s="106">
        <v>3053</v>
      </c>
      <c r="D2017" s="106" t="s">
        <v>1370</v>
      </c>
      <c r="E2017" s="184">
        <v>0.30330000000000001</v>
      </c>
      <c r="F2017" s="4" t="str">
        <f t="shared" si="33"/>
        <v>No</v>
      </c>
      <c r="G2017" s="63"/>
      <c r="H2017" s="63"/>
      <c r="I2017" s="63"/>
    </row>
    <row r="2018" spans="1:9">
      <c r="A2018" s="112" t="s">
        <v>2451</v>
      </c>
      <c r="B2018" s="112" t="s">
        <v>3084</v>
      </c>
      <c r="C2018" s="106">
        <v>2377</v>
      </c>
      <c r="D2018" s="106" t="s">
        <v>1356</v>
      </c>
      <c r="E2018" s="184">
        <v>0.79279999999999995</v>
      </c>
      <c r="F2018" s="4" t="str">
        <f t="shared" si="33"/>
        <v>Yes</v>
      </c>
      <c r="G2018" s="63"/>
      <c r="H2018" s="63"/>
      <c r="I2018" s="63"/>
    </row>
    <row r="2019" spans="1:9">
      <c r="A2019" s="112" t="s">
        <v>2451</v>
      </c>
      <c r="B2019" s="112" t="s">
        <v>3084</v>
      </c>
      <c r="C2019" s="106">
        <v>5066</v>
      </c>
      <c r="D2019" s="106" t="s">
        <v>1388</v>
      </c>
      <c r="E2019" s="184">
        <v>0.73029999999999995</v>
      </c>
      <c r="F2019" s="4" t="str">
        <f t="shared" si="33"/>
        <v>Yes</v>
      </c>
      <c r="G2019" s="63"/>
      <c r="H2019" s="63"/>
      <c r="I2019" s="63"/>
    </row>
    <row r="2020" spans="1:9">
      <c r="A2020" s="112" t="s">
        <v>2451</v>
      </c>
      <c r="B2020" s="112" t="s">
        <v>3084</v>
      </c>
      <c r="C2020" s="106">
        <v>5458</v>
      </c>
      <c r="D2020" s="106" t="s">
        <v>1391</v>
      </c>
      <c r="E2020" s="184">
        <v>0.37959999999999999</v>
      </c>
      <c r="F2020" s="4" t="str">
        <f t="shared" si="33"/>
        <v>No</v>
      </c>
      <c r="G2020" s="63"/>
      <c r="H2020" s="63"/>
      <c r="I2020" s="63"/>
    </row>
    <row r="2021" spans="1:9">
      <c r="A2021" s="112" t="s">
        <v>2451</v>
      </c>
      <c r="B2021" s="112" t="s">
        <v>3084</v>
      </c>
      <c r="C2021" s="106">
        <v>2338</v>
      </c>
      <c r="D2021" s="106" t="s">
        <v>1352</v>
      </c>
      <c r="E2021" s="184">
        <v>0.61799999999999999</v>
      </c>
      <c r="F2021" s="4" t="str">
        <f t="shared" si="33"/>
        <v>Yes</v>
      </c>
      <c r="G2021" s="63"/>
      <c r="H2021" s="63"/>
      <c r="I2021" s="63"/>
    </row>
    <row r="2022" spans="1:9">
      <c r="A2022" s="112" t="s">
        <v>2451</v>
      </c>
      <c r="B2022" s="112" t="s">
        <v>3084</v>
      </c>
      <c r="C2022" s="106">
        <v>2103</v>
      </c>
      <c r="D2022" s="106" t="s">
        <v>1342</v>
      </c>
      <c r="E2022" s="184">
        <v>0.42670000000000002</v>
      </c>
      <c r="F2022" s="4" t="str">
        <f t="shared" si="33"/>
        <v>No</v>
      </c>
      <c r="G2022" s="63"/>
      <c r="H2022" s="63"/>
      <c r="I2022" s="63"/>
    </row>
    <row r="2023" spans="1:9">
      <c r="A2023" s="112" t="s">
        <v>2451</v>
      </c>
      <c r="B2023" s="112" t="s">
        <v>3084</v>
      </c>
      <c r="C2023" s="106">
        <v>2036</v>
      </c>
      <c r="D2023" s="106" t="s">
        <v>1339</v>
      </c>
      <c r="E2023" s="184">
        <v>0.7137</v>
      </c>
      <c r="F2023" s="4" t="str">
        <f t="shared" si="33"/>
        <v>Yes</v>
      </c>
      <c r="G2023" s="63"/>
      <c r="H2023" s="63"/>
      <c r="I2023" s="63"/>
    </row>
    <row r="2024" spans="1:9">
      <c r="A2024" s="112" t="s">
        <v>2451</v>
      </c>
      <c r="B2024" s="112" t="s">
        <v>3084</v>
      </c>
      <c r="C2024" s="106">
        <v>2215</v>
      </c>
      <c r="D2024" s="106" t="s">
        <v>1347</v>
      </c>
      <c r="E2024" s="184">
        <v>0.75429999999999997</v>
      </c>
      <c r="F2024" s="4" t="str">
        <f t="shared" si="33"/>
        <v>Yes</v>
      </c>
      <c r="G2024" s="63"/>
      <c r="H2024" s="63"/>
      <c r="I2024" s="63"/>
    </row>
    <row r="2025" spans="1:9">
      <c r="A2025" s="112" t="s">
        <v>2451</v>
      </c>
      <c r="B2025" s="112" t="s">
        <v>3084</v>
      </c>
      <c r="C2025" s="106">
        <v>2771</v>
      </c>
      <c r="D2025" s="106" t="s">
        <v>1359</v>
      </c>
      <c r="E2025" s="184">
        <v>0.84689999999999999</v>
      </c>
      <c r="F2025" s="4" t="str">
        <f t="shared" si="33"/>
        <v>Yes</v>
      </c>
      <c r="G2025" s="63"/>
      <c r="H2025" s="63"/>
      <c r="I2025" s="63"/>
    </row>
    <row r="2026" spans="1:9">
      <c r="A2026" s="112" t="s">
        <v>2451</v>
      </c>
      <c r="B2026" s="112" t="s">
        <v>3084</v>
      </c>
      <c r="C2026" s="106">
        <v>2805</v>
      </c>
      <c r="D2026" s="106" t="s">
        <v>1361</v>
      </c>
      <c r="E2026" s="184">
        <v>0.1794</v>
      </c>
      <c r="F2026" s="4" t="str">
        <f t="shared" si="33"/>
        <v>No</v>
      </c>
      <c r="G2026" s="63"/>
      <c r="H2026" s="63"/>
      <c r="I2026" s="63"/>
    </row>
    <row r="2027" spans="1:9">
      <c r="A2027" s="112" t="s">
        <v>2451</v>
      </c>
      <c r="B2027" s="112" t="s">
        <v>3084</v>
      </c>
      <c r="C2027" s="106">
        <v>2336</v>
      </c>
      <c r="D2027" s="106" t="s">
        <v>1351</v>
      </c>
      <c r="E2027" s="184">
        <v>0.6966</v>
      </c>
      <c r="F2027" s="4" t="str">
        <f t="shared" si="33"/>
        <v>Yes</v>
      </c>
      <c r="G2027" s="63"/>
      <c r="H2027" s="63"/>
      <c r="I2027" s="63"/>
    </row>
    <row r="2028" spans="1:9">
      <c r="A2028" s="112" t="s">
        <v>2451</v>
      </c>
      <c r="B2028" s="112" t="s">
        <v>3084</v>
      </c>
      <c r="C2028" s="106">
        <v>2252</v>
      </c>
      <c r="D2028" s="106" t="s">
        <v>1349</v>
      </c>
      <c r="E2028" s="184">
        <v>0.73729999999999996</v>
      </c>
      <c r="F2028" s="4" t="str">
        <f t="shared" si="33"/>
        <v>Yes</v>
      </c>
      <c r="G2028" s="63"/>
      <c r="H2028" s="63"/>
      <c r="I2028" s="63"/>
    </row>
    <row r="2029" spans="1:9">
      <c r="A2029" s="112" t="s">
        <v>2451</v>
      </c>
      <c r="B2029" s="112" t="s">
        <v>3084</v>
      </c>
      <c r="C2029" s="106">
        <v>2941</v>
      </c>
      <c r="D2029" s="106" t="s">
        <v>1369</v>
      </c>
      <c r="E2029" s="184">
        <v>0.68120000000000003</v>
      </c>
      <c r="F2029" s="4" t="str">
        <f t="shared" si="33"/>
        <v>Yes</v>
      </c>
      <c r="G2029" s="63"/>
      <c r="H2029" s="63"/>
      <c r="I2029" s="63"/>
    </row>
    <row r="2030" spans="1:9">
      <c r="A2030" s="112" t="s">
        <v>2451</v>
      </c>
      <c r="B2030" s="112" t="s">
        <v>3084</v>
      </c>
      <c r="C2030" s="106">
        <v>2376</v>
      </c>
      <c r="D2030" s="106" t="s">
        <v>1355</v>
      </c>
      <c r="E2030" s="184">
        <v>0.28449999999999998</v>
      </c>
      <c r="F2030" s="4" t="str">
        <f t="shared" si="33"/>
        <v>No</v>
      </c>
      <c r="G2030" s="63"/>
      <c r="H2030" s="63"/>
      <c r="I2030" s="63"/>
    </row>
    <row r="2031" spans="1:9">
      <c r="A2031" s="112" t="s">
        <v>2451</v>
      </c>
      <c r="B2031" s="112" t="s">
        <v>3084</v>
      </c>
      <c r="C2031" s="106">
        <v>3453</v>
      </c>
      <c r="D2031" s="106" t="s">
        <v>1380</v>
      </c>
      <c r="E2031" s="184">
        <v>0.84809999999999997</v>
      </c>
      <c r="F2031" s="4" t="str">
        <f t="shared" si="33"/>
        <v>Yes</v>
      </c>
      <c r="G2031" s="63"/>
      <c r="H2031" s="63"/>
      <c r="I2031" s="63"/>
    </row>
    <row r="2032" spans="1:9">
      <c r="A2032" s="112" t="s">
        <v>2451</v>
      </c>
      <c r="B2032" s="112" t="s">
        <v>3084</v>
      </c>
      <c r="C2032" s="106">
        <v>3244</v>
      </c>
      <c r="D2032" s="106" t="s">
        <v>1373</v>
      </c>
      <c r="E2032" s="184">
        <v>0.3397</v>
      </c>
      <c r="F2032" s="4" t="str">
        <f t="shared" si="33"/>
        <v>No</v>
      </c>
      <c r="G2032" s="63"/>
      <c r="H2032" s="63"/>
      <c r="I2032" s="63"/>
    </row>
    <row r="2033" spans="1:9">
      <c r="A2033" s="112" t="s">
        <v>2451</v>
      </c>
      <c r="B2033" s="112" t="s">
        <v>3084</v>
      </c>
      <c r="C2033" s="106">
        <v>3398</v>
      </c>
      <c r="D2033" s="106" t="s">
        <v>1376</v>
      </c>
      <c r="E2033" s="184">
        <v>0.68459999999999999</v>
      </c>
      <c r="F2033" s="4" t="str">
        <f t="shared" si="33"/>
        <v>Yes</v>
      </c>
      <c r="G2033" s="63"/>
      <c r="H2033" s="63"/>
      <c r="I2033" s="63"/>
    </row>
    <row r="2034" spans="1:9">
      <c r="A2034" s="112" t="s">
        <v>2451</v>
      </c>
      <c r="B2034" s="112" t="s">
        <v>3084</v>
      </c>
      <c r="C2034" s="106">
        <v>2247</v>
      </c>
      <c r="D2034" s="106" t="s">
        <v>1348</v>
      </c>
      <c r="E2034" s="184">
        <v>0.51170000000000004</v>
      </c>
      <c r="F2034" s="4" t="str">
        <f t="shared" si="33"/>
        <v>Yes</v>
      </c>
      <c r="G2034" s="63"/>
      <c r="H2034" s="63"/>
      <c r="I2034" s="63"/>
    </row>
    <row r="2035" spans="1:9">
      <c r="A2035" s="112" t="s">
        <v>2451</v>
      </c>
      <c r="B2035" s="112" t="s">
        <v>3084</v>
      </c>
      <c r="C2035" s="106">
        <v>4109</v>
      </c>
      <c r="D2035" s="106" t="s">
        <v>1384</v>
      </c>
      <c r="E2035" s="184">
        <v>0.84930000000000005</v>
      </c>
      <c r="F2035" s="4" t="str">
        <f t="shared" si="33"/>
        <v>Yes</v>
      </c>
      <c r="G2035" s="63"/>
      <c r="H2035" s="63"/>
      <c r="I2035" s="63"/>
    </row>
    <row r="2036" spans="1:9">
      <c r="A2036" s="112" t="s">
        <v>2451</v>
      </c>
      <c r="B2036" s="112" t="s">
        <v>3084</v>
      </c>
      <c r="C2036" s="106">
        <v>4283</v>
      </c>
      <c r="D2036" s="106" t="s">
        <v>1385</v>
      </c>
      <c r="E2036" s="184">
        <v>0.93459999999999999</v>
      </c>
      <c r="F2036" s="4" t="str">
        <f t="shared" si="33"/>
        <v>Yes</v>
      </c>
      <c r="G2036" s="63"/>
      <c r="H2036" s="63"/>
      <c r="I2036" s="63"/>
    </row>
    <row r="2037" spans="1:9">
      <c r="A2037" s="112" t="s">
        <v>2451</v>
      </c>
      <c r="B2037" s="112" t="s">
        <v>3084</v>
      </c>
      <c r="C2037" s="106">
        <v>2169</v>
      </c>
      <c r="D2037" s="106" t="s">
        <v>1346</v>
      </c>
      <c r="E2037" s="184">
        <v>0.32640000000000002</v>
      </c>
      <c r="F2037" s="4" t="str">
        <f t="shared" si="33"/>
        <v>No</v>
      </c>
      <c r="G2037" s="63"/>
      <c r="H2037" s="63"/>
      <c r="I2037" s="63"/>
    </row>
    <row r="2038" spans="1:9">
      <c r="A2038" s="112" t="s">
        <v>2451</v>
      </c>
      <c r="B2038" s="112" t="s">
        <v>3084</v>
      </c>
      <c r="C2038" s="106">
        <v>2806</v>
      </c>
      <c r="D2038" s="106" t="s">
        <v>1362</v>
      </c>
      <c r="E2038" s="184">
        <v>0.80010000000000003</v>
      </c>
      <c r="F2038" s="4" t="str">
        <f t="shared" si="33"/>
        <v>Yes</v>
      </c>
      <c r="G2038" s="63"/>
      <c r="H2038" s="63"/>
      <c r="I2038" s="63"/>
    </row>
    <row r="2039" spans="1:9">
      <c r="A2039" s="112" t="s">
        <v>2451</v>
      </c>
      <c r="B2039" s="112" t="s">
        <v>3084</v>
      </c>
      <c r="C2039" s="106">
        <v>2275</v>
      </c>
      <c r="D2039" s="106" t="s">
        <v>1350</v>
      </c>
      <c r="E2039" s="184">
        <v>0.84019999999999995</v>
      </c>
      <c r="F2039" s="4" t="str">
        <f t="shared" si="33"/>
        <v>Yes</v>
      </c>
      <c r="G2039" s="63"/>
      <c r="H2039" s="63"/>
      <c r="I2039" s="63"/>
    </row>
    <row r="2040" spans="1:9">
      <c r="A2040" s="112" t="s">
        <v>2451</v>
      </c>
      <c r="B2040" s="112" t="s">
        <v>3084</v>
      </c>
      <c r="C2040" s="106">
        <v>5169</v>
      </c>
      <c r="D2040" s="106" t="s">
        <v>1389</v>
      </c>
      <c r="E2040" s="184">
        <v>0.37130000000000002</v>
      </c>
      <c r="F2040" s="4" t="str">
        <f t="shared" si="33"/>
        <v>No</v>
      </c>
      <c r="G2040" s="63"/>
      <c r="H2040" s="63"/>
      <c r="I2040" s="63"/>
    </row>
    <row r="2041" spans="1:9">
      <c r="A2041" s="112" t="s">
        <v>2451</v>
      </c>
      <c r="B2041" s="112" t="s">
        <v>3084</v>
      </c>
      <c r="C2041" s="106">
        <v>2168</v>
      </c>
      <c r="D2041" s="106" t="s">
        <v>1345</v>
      </c>
      <c r="E2041" s="184">
        <v>0.74919999999999998</v>
      </c>
      <c r="F2041" s="4" t="str">
        <f t="shared" si="33"/>
        <v>Yes</v>
      </c>
      <c r="G2041" s="63"/>
      <c r="H2041" s="63"/>
      <c r="I2041" s="63"/>
    </row>
    <row r="2042" spans="1:9">
      <c r="A2042" s="112" t="s">
        <v>2451</v>
      </c>
      <c r="B2042" s="112" t="s">
        <v>3084</v>
      </c>
      <c r="C2042" s="106">
        <v>2938</v>
      </c>
      <c r="D2042" s="106" t="s">
        <v>1366</v>
      </c>
      <c r="E2042" s="184">
        <v>0.13100000000000001</v>
      </c>
      <c r="F2042" s="4" t="str">
        <f t="shared" si="33"/>
        <v>No</v>
      </c>
      <c r="G2042" s="63"/>
      <c r="H2042" s="63"/>
      <c r="I2042" s="63"/>
    </row>
    <row r="2043" spans="1:9">
      <c r="A2043" s="112" t="s">
        <v>2451</v>
      </c>
      <c r="B2043" s="112" t="s">
        <v>3084</v>
      </c>
      <c r="C2043" s="106">
        <v>3498</v>
      </c>
      <c r="D2043" s="106" t="s">
        <v>1381</v>
      </c>
      <c r="E2043" s="184">
        <v>0.58850000000000002</v>
      </c>
      <c r="F2043" s="4" t="str">
        <f t="shared" si="33"/>
        <v>Yes</v>
      </c>
      <c r="G2043" s="63"/>
      <c r="H2043" s="63"/>
      <c r="I2043" s="63"/>
    </row>
    <row r="2044" spans="1:9">
      <c r="A2044" s="112" t="s">
        <v>2451</v>
      </c>
      <c r="B2044" s="112" t="s">
        <v>3084</v>
      </c>
      <c r="C2044" s="106">
        <v>5192</v>
      </c>
      <c r="D2044" s="106" t="s">
        <v>27</v>
      </c>
      <c r="E2044" s="184">
        <v>0.7349</v>
      </c>
      <c r="F2044" s="4" t="str">
        <f t="shared" si="33"/>
        <v>Yes</v>
      </c>
      <c r="G2044" s="63"/>
      <c r="H2044" s="63"/>
      <c r="I2044" s="63"/>
    </row>
    <row r="2045" spans="1:9">
      <c r="A2045" s="112" t="s">
        <v>2451</v>
      </c>
      <c r="B2045" s="112" t="s">
        <v>3084</v>
      </c>
      <c r="C2045" s="106">
        <v>2084</v>
      </c>
      <c r="D2045" s="106" t="s">
        <v>1340</v>
      </c>
      <c r="E2045" s="184">
        <v>0.31419999999999998</v>
      </c>
      <c r="F2045" s="4" t="str">
        <f t="shared" si="33"/>
        <v>No</v>
      </c>
      <c r="G2045" s="63"/>
      <c r="H2045" s="63"/>
      <c r="I2045" s="63"/>
    </row>
    <row r="2046" spans="1:9">
      <c r="A2046" s="112" t="s">
        <v>2451</v>
      </c>
      <c r="B2046" s="112" t="s">
        <v>3084</v>
      </c>
      <c r="C2046" s="106">
        <v>2358</v>
      </c>
      <c r="D2046" s="106" t="s">
        <v>1353</v>
      </c>
      <c r="E2046" s="184">
        <v>0.69469999999999998</v>
      </c>
      <c r="F2046" s="4" t="str">
        <f t="shared" si="33"/>
        <v>Yes</v>
      </c>
      <c r="G2046" s="63"/>
      <c r="H2046" s="63"/>
      <c r="I2046" s="63"/>
    </row>
    <row r="2047" spans="1:9">
      <c r="A2047" s="112" t="s">
        <v>2451</v>
      </c>
      <c r="B2047" s="112" t="s">
        <v>3084</v>
      </c>
      <c r="C2047" s="106">
        <v>2359</v>
      </c>
      <c r="D2047" s="106" t="s">
        <v>1354</v>
      </c>
      <c r="E2047" s="184">
        <v>0.74429999999999996</v>
      </c>
      <c r="F2047" s="4" t="str">
        <f t="shared" si="33"/>
        <v>Yes</v>
      </c>
      <c r="G2047" s="63"/>
      <c r="H2047" s="63"/>
      <c r="I2047" s="63"/>
    </row>
    <row r="2048" spans="1:9">
      <c r="A2048" s="112" t="s">
        <v>2451</v>
      </c>
      <c r="B2048" s="112" t="s">
        <v>3084</v>
      </c>
      <c r="C2048" s="106">
        <v>5307</v>
      </c>
      <c r="D2048" s="106" t="s">
        <v>3292</v>
      </c>
      <c r="E2048" s="184">
        <v>0.49719999999999998</v>
      </c>
      <c r="F2048" s="4" t="str">
        <f t="shared" si="33"/>
        <v>No</v>
      </c>
      <c r="G2048" s="63"/>
      <c r="H2048" s="63"/>
      <c r="I2048" s="63"/>
    </row>
    <row r="2049" spans="1:9">
      <c r="A2049" s="112" t="s">
        <v>2451</v>
      </c>
      <c r="B2049" s="112" t="s">
        <v>3084</v>
      </c>
      <c r="C2049" s="106">
        <v>1860</v>
      </c>
      <c r="D2049" s="106" t="s">
        <v>1338</v>
      </c>
      <c r="E2049" s="184">
        <v>0.40279999999999999</v>
      </c>
      <c r="F2049" s="4" t="str">
        <f t="shared" si="33"/>
        <v>No</v>
      </c>
      <c r="G2049" s="63"/>
      <c r="H2049" s="63"/>
      <c r="I2049" s="63"/>
    </row>
    <row r="2050" spans="1:9">
      <c r="A2050" s="112" t="s">
        <v>2451</v>
      </c>
      <c r="B2050" s="112" t="s">
        <v>3084</v>
      </c>
      <c r="C2050" s="106">
        <v>3448</v>
      </c>
      <c r="D2050" s="106" t="s">
        <v>1377</v>
      </c>
      <c r="E2050" s="184">
        <v>0.55349999999999999</v>
      </c>
      <c r="F2050" s="4" t="str">
        <f t="shared" si="33"/>
        <v>Yes</v>
      </c>
      <c r="G2050" s="63"/>
      <c r="H2050" s="63"/>
      <c r="I2050" s="63"/>
    </row>
    <row r="2051" spans="1:9">
      <c r="A2051" s="112" t="s">
        <v>2451</v>
      </c>
      <c r="B2051" s="112" t="s">
        <v>3084</v>
      </c>
      <c r="C2051" s="106">
        <v>3116</v>
      </c>
      <c r="D2051" s="106" t="s">
        <v>1372</v>
      </c>
      <c r="E2051" s="184">
        <v>0.52549999999999997</v>
      </c>
      <c r="F2051" s="4" t="str">
        <f t="shared" si="33"/>
        <v>Yes</v>
      </c>
      <c r="G2051" s="63"/>
      <c r="H2051" s="63"/>
      <c r="I2051" s="63"/>
    </row>
    <row r="2052" spans="1:9">
      <c r="A2052" s="112" t="s">
        <v>2451</v>
      </c>
      <c r="B2052" s="112" t="s">
        <v>3084</v>
      </c>
      <c r="C2052" s="106">
        <v>2083</v>
      </c>
      <c r="D2052" s="106" t="s">
        <v>186</v>
      </c>
      <c r="E2052" s="184">
        <v>0.19800000000000001</v>
      </c>
      <c r="F2052" s="4" t="str">
        <f t="shared" si="33"/>
        <v>No</v>
      </c>
      <c r="G2052" s="63"/>
      <c r="H2052" s="63"/>
      <c r="I2052" s="63"/>
    </row>
    <row r="2053" spans="1:9">
      <c r="A2053" s="112" t="s">
        <v>2451</v>
      </c>
      <c r="B2053" s="112" t="s">
        <v>3084</v>
      </c>
      <c r="C2053" s="106">
        <v>2874</v>
      </c>
      <c r="D2053" s="106" t="s">
        <v>1365</v>
      </c>
      <c r="E2053" s="184">
        <v>0.7349</v>
      </c>
      <c r="F2053" s="4" t="str">
        <f t="shared" si="33"/>
        <v>Yes</v>
      </c>
      <c r="G2053" s="63"/>
      <c r="H2053" s="63"/>
      <c r="I2053" s="63"/>
    </row>
    <row r="2054" spans="1:9">
      <c r="A2054" s="112" t="s">
        <v>2451</v>
      </c>
      <c r="B2054" s="112" t="s">
        <v>3084</v>
      </c>
      <c r="C2054" s="106">
        <v>3452</v>
      </c>
      <c r="D2054" s="106" t="s">
        <v>1379</v>
      </c>
      <c r="E2054" s="184">
        <v>0.49270000000000003</v>
      </c>
      <c r="F2054" s="4" t="str">
        <f t="shared" si="33"/>
        <v>No</v>
      </c>
      <c r="G2054" s="63"/>
      <c r="H2054" s="63"/>
      <c r="I2054" s="63"/>
    </row>
    <row r="2055" spans="1:9">
      <c r="A2055" s="112" t="s">
        <v>2451</v>
      </c>
      <c r="B2055" s="112" t="s">
        <v>3084</v>
      </c>
      <c r="C2055" s="106">
        <v>3246</v>
      </c>
      <c r="D2055" s="106" t="s">
        <v>1374</v>
      </c>
      <c r="E2055" s="184">
        <v>0.40200000000000002</v>
      </c>
      <c r="F2055" s="4" t="str">
        <f t="shared" si="33"/>
        <v>No</v>
      </c>
      <c r="G2055" s="63"/>
      <c r="H2055" s="63"/>
      <c r="I2055" s="63"/>
    </row>
    <row r="2056" spans="1:9">
      <c r="A2056" s="112" t="s">
        <v>2344</v>
      </c>
      <c r="B2056" s="112" t="s">
        <v>3085</v>
      </c>
      <c r="C2056" s="106">
        <v>5032</v>
      </c>
      <c r="D2056" s="106" t="s">
        <v>502</v>
      </c>
      <c r="E2056" s="184">
        <v>0.71740000000000004</v>
      </c>
      <c r="F2056" s="4" t="str">
        <f t="shared" si="33"/>
        <v>Yes</v>
      </c>
      <c r="G2056" s="63"/>
      <c r="H2056" s="63"/>
      <c r="I2056" s="63"/>
    </row>
    <row r="2057" spans="1:9">
      <c r="A2057" s="112" t="s">
        <v>2344</v>
      </c>
      <c r="B2057" s="112" t="s">
        <v>3085</v>
      </c>
      <c r="C2057" s="106">
        <v>3580</v>
      </c>
      <c r="D2057" s="106" t="s">
        <v>501</v>
      </c>
      <c r="E2057" s="184">
        <v>0.7117</v>
      </c>
      <c r="F2057" s="4" t="str">
        <f t="shared" si="33"/>
        <v>Yes</v>
      </c>
      <c r="G2057" s="63"/>
      <c r="H2057" s="63"/>
      <c r="I2057" s="63"/>
    </row>
    <row r="2058" spans="1:9">
      <c r="A2058" s="112" t="s">
        <v>2371</v>
      </c>
      <c r="B2058" s="112" t="s">
        <v>3086</v>
      </c>
      <c r="C2058" s="106">
        <v>5489</v>
      </c>
      <c r="D2058" s="106" t="s">
        <v>2765</v>
      </c>
      <c r="E2058" s="184">
        <v>9.7299999999999998E-2</v>
      </c>
      <c r="F2058" s="4" t="str">
        <f t="shared" si="33"/>
        <v>No</v>
      </c>
      <c r="G2058" s="63"/>
      <c r="H2058" s="63"/>
      <c r="I2058" s="63"/>
    </row>
    <row r="2059" spans="1:9">
      <c r="A2059" s="112" t="s">
        <v>2371</v>
      </c>
      <c r="B2059" s="112" t="s">
        <v>3086</v>
      </c>
      <c r="C2059" s="106">
        <v>4453</v>
      </c>
      <c r="D2059" s="106" t="s">
        <v>834</v>
      </c>
      <c r="E2059" s="184">
        <v>0.1318</v>
      </c>
      <c r="F2059" s="4" t="str">
        <f t="shared" si="33"/>
        <v>No</v>
      </c>
      <c r="G2059" s="63"/>
      <c r="H2059" s="63"/>
      <c r="I2059" s="63"/>
    </row>
    <row r="2060" spans="1:9">
      <c r="A2060" s="112" t="s">
        <v>2371</v>
      </c>
      <c r="B2060" s="112" t="s">
        <v>3086</v>
      </c>
      <c r="C2060" s="106">
        <v>3286</v>
      </c>
      <c r="D2060" s="106" t="s">
        <v>831</v>
      </c>
      <c r="E2060" s="184">
        <v>0.12690000000000001</v>
      </c>
      <c r="F2060" s="4" t="str">
        <f t="shared" si="33"/>
        <v>No</v>
      </c>
      <c r="G2060" s="63"/>
      <c r="H2060" s="63"/>
      <c r="I2060" s="63"/>
    </row>
    <row r="2061" spans="1:9">
      <c r="A2061" s="112" t="s">
        <v>2371</v>
      </c>
      <c r="B2061" s="112" t="s">
        <v>3086</v>
      </c>
      <c r="C2061" s="106">
        <v>3937</v>
      </c>
      <c r="D2061" s="106" t="s">
        <v>2766</v>
      </c>
      <c r="E2061" s="184">
        <v>0.17519999999999999</v>
      </c>
      <c r="F2061" s="4" t="str">
        <f t="shared" si="33"/>
        <v>No</v>
      </c>
      <c r="G2061" s="63"/>
      <c r="H2061" s="63"/>
      <c r="I2061" s="63"/>
    </row>
    <row r="2062" spans="1:9">
      <c r="A2062" s="112" t="s">
        <v>2371</v>
      </c>
      <c r="B2062" s="112" t="s">
        <v>3086</v>
      </c>
      <c r="C2062" s="106">
        <v>4415</v>
      </c>
      <c r="D2062" s="106" t="s">
        <v>833</v>
      </c>
      <c r="E2062" s="184">
        <v>9.5100000000000004E-2</v>
      </c>
      <c r="F2062" s="4" t="str">
        <f t="shared" si="33"/>
        <v>No</v>
      </c>
      <c r="G2062" s="63"/>
      <c r="H2062" s="63"/>
      <c r="I2062" s="63"/>
    </row>
    <row r="2063" spans="1:9">
      <c r="A2063" s="112" t="s">
        <v>2371</v>
      </c>
      <c r="B2063" s="112" t="s">
        <v>3086</v>
      </c>
      <c r="C2063" s="106">
        <v>3589</v>
      </c>
      <c r="D2063" s="106" t="s">
        <v>832</v>
      </c>
      <c r="E2063" s="184">
        <v>0.28270000000000001</v>
      </c>
      <c r="F2063" s="4" t="str">
        <f t="shared" si="33"/>
        <v>No</v>
      </c>
      <c r="G2063" s="63"/>
      <c r="H2063" s="63"/>
      <c r="I2063" s="63"/>
    </row>
    <row r="2064" spans="1:9">
      <c r="A2064" s="112" t="s">
        <v>2371</v>
      </c>
      <c r="B2064" s="112" t="s">
        <v>3086</v>
      </c>
      <c r="C2064" s="106">
        <v>3341</v>
      </c>
      <c r="D2064" s="106" t="s">
        <v>2767</v>
      </c>
      <c r="E2064" s="184">
        <v>0.1043</v>
      </c>
      <c r="F2064" s="4" t="str">
        <f t="shared" ref="F2064:F2127" si="34">IF(E2064&gt;=0.5,"Yes","No")</f>
        <v>No</v>
      </c>
      <c r="G2064" s="63"/>
      <c r="H2064" s="63"/>
      <c r="I2064" s="63"/>
    </row>
    <row r="2065" spans="1:9">
      <c r="A2065" s="112" t="s">
        <v>2371</v>
      </c>
      <c r="B2065" s="112" t="s">
        <v>3086</v>
      </c>
      <c r="C2065" s="106">
        <v>5490</v>
      </c>
      <c r="D2065" s="106" t="s">
        <v>2768</v>
      </c>
      <c r="E2065" s="184">
        <v>0.108</v>
      </c>
      <c r="F2065" s="4" t="str">
        <f t="shared" si="34"/>
        <v>No</v>
      </c>
      <c r="G2065" s="63"/>
      <c r="H2065" s="63"/>
      <c r="I2065" s="63"/>
    </row>
    <row r="2066" spans="1:9">
      <c r="A2066" s="112" t="s">
        <v>2371</v>
      </c>
      <c r="B2066" s="112" t="s">
        <v>3086</v>
      </c>
      <c r="C2066" s="106">
        <v>2849</v>
      </c>
      <c r="D2066" s="106" t="s">
        <v>830</v>
      </c>
      <c r="E2066" s="184">
        <v>0.1232</v>
      </c>
      <c r="F2066" s="4" t="str">
        <f t="shared" si="34"/>
        <v>No</v>
      </c>
      <c r="G2066" s="63"/>
      <c r="H2066" s="63"/>
      <c r="I2066" s="63"/>
    </row>
    <row r="2067" spans="1:9">
      <c r="A2067" s="63" t="s">
        <v>2371</v>
      </c>
      <c r="B2067" s="63" t="s">
        <v>3086</v>
      </c>
      <c r="C2067" s="106">
        <v>5563</v>
      </c>
      <c r="D2067" s="63" t="s">
        <v>3181</v>
      </c>
      <c r="E2067" s="114">
        <v>0</v>
      </c>
      <c r="F2067" s="4" t="str">
        <f t="shared" si="34"/>
        <v>No</v>
      </c>
      <c r="G2067" s="141" t="s">
        <v>3345</v>
      </c>
      <c r="H2067" s="63"/>
      <c r="I2067" s="63"/>
    </row>
    <row r="2068" spans="1:9">
      <c r="A2068" s="112" t="s">
        <v>2553</v>
      </c>
      <c r="B2068" s="112" t="s">
        <v>3087</v>
      </c>
      <c r="C2068" s="106">
        <v>2052</v>
      </c>
      <c r="D2068" s="106" t="s">
        <v>2146</v>
      </c>
      <c r="E2068" s="184">
        <v>0.62919999999999998</v>
      </c>
      <c r="F2068" s="4" t="str">
        <f t="shared" si="34"/>
        <v>Yes</v>
      </c>
      <c r="G2068" s="63"/>
      <c r="H2068" s="63"/>
      <c r="I2068" s="63"/>
    </row>
    <row r="2069" spans="1:9">
      <c r="A2069" s="112" t="s">
        <v>2553</v>
      </c>
      <c r="B2069" s="112" t="s">
        <v>3087</v>
      </c>
      <c r="C2069" s="106">
        <v>3418</v>
      </c>
      <c r="D2069" s="106" t="s">
        <v>2147</v>
      </c>
      <c r="E2069" s="184">
        <v>0.61990000000000001</v>
      </c>
      <c r="F2069" s="4" t="str">
        <f t="shared" si="34"/>
        <v>Yes</v>
      </c>
      <c r="G2069" s="63"/>
      <c r="H2069" s="63"/>
      <c r="I2069" s="63"/>
    </row>
    <row r="2070" spans="1:9">
      <c r="A2070" s="112" t="s">
        <v>2533</v>
      </c>
      <c r="B2070" s="112" t="s">
        <v>3088</v>
      </c>
      <c r="C2070" s="106">
        <v>2457</v>
      </c>
      <c r="D2070" s="106" t="s">
        <v>726</v>
      </c>
      <c r="E2070" s="184">
        <v>0.52010000000000001</v>
      </c>
      <c r="F2070" s="4" t="str">
        <f t="shared" si="34"/>
        <v>Yes</v>
      </c>
      <c r="G2070" s="63"/>
      <c r="H2070" s="63"/>
      <c r="I2070" s="63"/>
    </row>
    <row r="2071" spans="1:9">
      <c r="A2071" s="112" t="s">
        <v>2533</v>
      </c>
      <c r="B2071" s="112" t="s">
        <v>3088</v>
      </c>
      <c r="C2071" s="106">
        <v>4238</v>
      </c>
      <c r="D2071" s="106" t="s">
        <v>2043</v>
      </c>
      <c r="E2071" s="184">
        <v>0.49109999999999998</v>
      </c>
      <c r="F2071" s="4" t="str">
        <f t="shared" si="34"/>
        <v>No</v>
      </c>
      <c r="G2071" s="63"/>
      <c r="H2071" s="63"/>
      <c r="I2071" s="63"/>
    </row>
    <row r="2072" spans="1:9">
      <c r="A2072" s="112" t="s">
        <v>2533</v>
      </c>
      <c r="B2072" s="112" t="s">
        <v>3088</v>
      </c>
      <c r="C2072" s="106">
        <v>3509</v>
      </c>
      <c r="D2072" s="106" t="s">
        <v>2041</v>
      </c>
      <c r="E2072" s="184">
        <v>0.41339999999999999</v>
      </c>
      <c r="F2072" s="4" t="str">
        <f t="shared" si="34"/>
        <v>No</v>
      </c>
      <c r="G2072" s="63"/>
      <c r="H2072" s="63"/>
      <c r="I2072" s="63"/>
    </row>
    <row r="2073" spans="1:9">
      <c r="A2073" s="112" t="s">
        <v>2533</v>
      </c>
      <c r="B2073" s="112" t="s">
        <v>3088</v>
      </c>
      <c r="C2073" s="106">
        <v>3795</v>
      </c>
      <c r="D2073" s="106" t="s">
        <v>2042</v>
      </c>
      <c r="E2073" s="184">
        <v>0.51290000000000002</v>
      </c>
      <c r="F2073" s="4" t="str">
        <f t="shared" si="34"/>
        <v>Yes</v>
      </c>
      <c r="G2073" s="63"/>
      <c r="H2073" s="63"/>
      <c r="I2073" s="63"/>
    </row>
    <row r="2074" spans="1:9">
      <c r="A2074" s="112" t="s">
        <v>2390</v>
      </c>
      <c r="B2074" s="112" t="s">
        <v>3089</v>
      </c>
      <c r="C2074" s="106">
        <v>2514</v>
      </c>
      <c r="D2074" s="106" t="s">
        <v>1093</v>
      </c>
      <c r="E2074" s="184">
        <v>0.44319999999999998</v>
      </c>
      <c r="F2074" s="4" t="str">
        <f t="shared" si="34"/>
        <v>No</v>
      </c>
      <c r="G2074" s="63"/>
      <c r="H2074" s="63"/>
      <c r="I2074" s="63"/>
    </row>
    <row r="2075" spans="1:9">
      <c r="A2075" s="112" t="s">
        <v>2411</v>
      </c>
      <c r="B2075" s="112" t="s">
        <v>3090</v>
      </c>
      <c r="C2075" s="106">
        <v>5190</v>
      </c>
      <c r="D2075" s="106" t="s">
        <v>1164</v>
      </c>
      <c r="E2075" s="184">
        <v>0.64300000000000002</v>
      </c>
      <c r="F2075" s="4" t="str">
        <f t="shared" si="34"/>
        <v>Yes</v>
      </c>
      <c r="G2075" s="63"/>
      <c r="H2075" s="63"/>
      <c r="I2075" s="63"/>
    </row>
    <row r="2076" spans="1:9">
      <c r="A2076" s="112" t="s">
        <v>2411</v>
      </c>
      <c r="B2076" s="112" t="s">
        <v>3090</v>
      </c>
      <c r="C2076" s="106">
        <v>2998</v>
      </c>
      <c r="D2076" s="106" t="s">
        <v>1162</v>
      </c>
      <c r="E2076" s="184">
        <v>0.50029999999999997</v>
      </c>
      <c r="F2076" s="4" t="str">
        <f t="shared" si="34"/>
        <v>Yes</v>
      </c>
      <c r="G2076" s="63"/>
      <c r="H2076" s="63"/>
      <c r="I2076" s="63"/>
    </row>
    <row r="2077" spans="1:9">
      <c r="A2077" s="112" t="s">
        <v>2411</v>
      </c>
      <c r="B2077" s="112" t="s">
        <v>3090</v>
      </c>
      <c r="C2077" s="106">
        <v>2616</v>
      </c>
      <c r="D2077" s="106" t="s">
        <v>1161</v>
      </c>
      <c r="E2077" s="184">
        <v>0.46920000000000001</v>
      </c>
      <c r="F2077" s="4" t="str">
        <f t="shared" si="34"/>
        <v>No</v>
      </c>
      <c r="G2077" s="63"/>
      <c r="H2077" s="63"/>
      <c r="I2077" s="63"/>
    </row>
    <row r="2078" spans="1:9">
      <c r="A2078" s="112" t="s">
        <v>2411</v>
      </c>
      <c r="B2078" s="112" t="s">
        <v>3090</v>
      </c>
      <c r="C2078" s="106">
        <v>3977</v>
      </c>
      <c r="D2078" s="106" t="s">
        <v>1163</v>
      </c>
      <c r="E2078" s="184">
        <v>0.56299999999999994</v>
      </c>
      <c r="F2078" s="4" t="str">
        <f t="shared" si="34"/>
        <v>Yes</v>
      </c>
      <c r="G2078" s="63"/>
      <c r="H2078" s="63"/>
      <c r="I2078" s="63"/>
    </row>
    <row r="2079" spans="1:9">
      <c r="A2079" s="112" t="s">
        <v>2438</v>
      </c>
      <c r="B2079" s="112" t="s">
        <v>3091</v>
      </c>
      <c r="C2079" s="106">
        <v>5586</v>
      </c>
      <c r="D2079" s="106" t="s">
        <v>3170</v>
      </c>
      <c r="E2079" s="114">
        <v>0.59030000000000005</v>
      </c>
      <c r="F2079" s="4" t="str">
        <f t="shared" si="34"/>
        <v>Yes</v>
      </c>
      <c r="G2079" s="63"/>
      <c r="H2079" s="63"/>
      <c r="I2079" s="63"/>
    </row>
    <row r="2080" spans="1:9">
      <c r="A2080" s="112" t="s">
        <v>2438</v>
      </c>
      <c r="B2080" s="112" t="s">
        <v>3091</v>
      </c>
      <c r="C2080" s="106">
        <v>3176</v>
      </c>
      <c r="D2080" s="106" t="s">
        <v>1262</v>
      </c>
      <c r="E2080" s="184">
        <v>0.71799999999999997</v>
      </c>
      <c r="F2080" s="4" t="str">
        <f t="shared" si="34"/>
        <v>Yes</v>
      </c>
      <c r="G2080" s="63"/>
      <c r="H2080" s="63"/>
      <c r="I2080" s="63"/>
    </row>
    <row r="2081" spans="1:9">
      <c r="A2081" s="112" t="s">
        <v>2438</v>
      </c>
      <c r="B2081" s="112" t="s">
        <v>3091</v>
      </c>
      <c r="C2081" s="106">
        <v>2679</v>
      </c>
      <c r="D2081" s="106" t="s">
        <v>1261</v>
      </c>
      <c r="E2081" s="184">
        <v>0.6996</v>
      </c>
      <c r="F2081" s="4" t="str">
        <f t="shared" si="34"/>
        <v>Yes</v>
      </c>
      <c r="G2081" s="63"/>
      <c r="H2081" s="63"/>
      <c r="I2081" s="63"/>
    </row>
    <row r="2082" spans="1:9">
      <c r="A2082" s="112" t="s">
        <v>2438</v>
      </c>
      <c r="B2082" s="112" t="s">
        <v>3091</v>
      </c>
      <c r="C2082" s="106">
        <v>4196</v>
      </c>
      <c r="D2082" s="106" t="s">
        <v>1263</v>
      </c>
      <c r="E2082" s="184">
        <v>0.74260000000000004</v>
      </c>
      <c r="F2082" s="4" t="str">
        <f t="shared" si="34"/>
        <v>Yes</v>
      </c>
      <c r="G2082" s="63"/>
      <c r="H2082" s="63"/>
      <c r="I2082" s="63"/>
    </row>
    <row r="2083" spans="1:9">
      <c r="A2083" s="112" t="s">
        <v>2438</v>
      </c>
      <c r="B2083" s="112" t="s">
        <v>3091</v>
      </c>
      <c r="C2083" s="106">
        <v>5587</v>
      </c>
      <c r="D2083" s="106" t="s">
        <v>3171</v>
      </c>
      <c r="E2083" s="114">
        <v>0.63949999999999996</v>
      </c>
      <c r="F2083" s="4" t="str">
        <f t="shared" si="34"/>
        <v>Yes</v>
      </c>
      <c r="G2083" s="63"/>
      <c r="H2083" s="63"/>
      <c r="I2083" s="63"/>
    </row>
    <row r="2084" spans="1:9">
      <c r="A2084" s="112" t="s">
        <v>2572</v>
      </c>
      <c r="B2084" s="112" t="s">
        <v>3092</v>
      </c>
      <c r="C2084" s="106">
        <v>1508</v>
      </c>
      <c r="D2084" s="106" t="s">
        <v>2231</v>
      </c>
      <c r="E2084" s="184">
        <v>0.9143</v>
      </c>
      <c r="F2084" s="4" t="str">
        <f t="shared" si="34"/>
        <v>Yes</v>
      </c>
      <c r="G2084" s="63"/>
      <c r="H2084" s="63"/>
      <c r="I2084" s="63"/>
    </row>
    <row r="2085" spans="1:9">
      <c r="A2085" s="112" t="s">
        <v>2572</v>
      </c>
      <c r="B2085" s="112" t="s">
        <v>3092</v>
      </c>
      <c r="C2085" s="106">
        <v>2608</v>
      </c>
      <c r="D2085" s="106" t="s">
        <v>1605</v>
      </c>
      <c r="E2085" s="184">
        <v>0.91390000000000005</v>
      </c>
      <c r="F2085" s="4" t="str">
        <f t="shared" si="34"/>
        <v>Yes</v>
      </c>
      <c r="G2085" s="63"/>
      <c r="H2085" s="63"/>
      <c r="I2085" s="63"/>
    </row>
    <row r="2086" spans="1:9">
      <c r="A2086" s="112" t="s">
        <v>2572</v>
      </c>
      <c r="B2086" s="112" t="s">
        <v>3092</v>
      </c>
      <c r="C2086" s="106">
        <v>4106</v>
      </c>
      <c r="D2086" s="106" t="s">
        <v>2234</v>
      </c>
      <c r="E2086" s="184">
        <v>0.88060000000000005</v>
      </c>
      <c r="F2086" s="4" t="str">
        <f t="shared" si="34"/>
        <v>Yes</v>
      </c>
      <c r="G2086" s="63"/>
      <c r="H2086" s="63"/>
      <c r="I2086" s="63"/>
    </row>
    <row r="2087" spans="1:9">
      <c r="A2087" s="112" t="s">
        <v>2572</v>
      </c>
      <c r="B2087" s="112" t="s">
        <v>3092</v>
      </c>
      <c r="C2087" s="106">
        <v>2635</v>
      </c>
      <c r="D2087" s="106" t="s">
        <v>50</v>
      </c>
      <c r="E2087" s="184">
        <v>0.8982</v>
      </c>
      <c r="F2087" s="4" t="str">
        <f t="shared" si="34"/>
        <v>Yes</v>
      </c>
      <c r="G2087" s="63"/>
      <c r="H2087" s="63"/>
      <c r="I2087" s="63"/>
    </row>
    <row r="2088" spans="1:9">
      <c r="A2088" s="112" t="s">
        <v>2572</v>
      </c>
      <c r="B2088" s="112" t="s">
        <v>3092</v>
      </c>
      <c r="C2088" s="106">
        <v>5262</v>
      </c>
      <c r="D2088" s="106" t="s">
        <v>2236</v>
      </c>
      <c r="E2088" s="184">
        <v>0.42399999999999999</v>
      </c>
      <c r="F2088" s="4" t="str">
        <f t="shared" si="34"/>
        <v>No</v>
      </c>
      <c r="G2088" s="63"/>
      <c r="H2088" s="63"/>
      <c r="I2088" s="63"/>
    </row>
    <row r="2089" spans="1:9">
      <c r="A2089" s="112" t="s">
        <v>2572</v>
      </c>
      <c r="B2089" s="112" t="s">
        <v>3092</v>
      </c>
      <c r="C2089" s="106">
        <v>2900</v>
      </c>
      <c r="D2089" s="106" t="s">
        <v>2233</v>
      </c>
      <c r="E2089" s="184">
        <v>0.84840000000000004</v>
      </c>
      <c r="F2089" s="4" t="str">
        <f t="shared" si="34"/>
        <v>Yes</v>
      </c>
      <c r="G2089" s="63"/>
      <c r="H2089" s="63"/>
      <c r="I2089" s="63"/>
    </row>
    <row r="2090" spans="1:9">
      <c r="A2090" s="112" t="s">
        <v>2572</v>
      </c>
      <c r="B2090" s="112" t="s">
        <v>3092</v>
      </c>
      <c r="C2090" s="106">
        <v>2264</v>
      </c>
      <c r="D2090" s="106" t="s">
        <v>2232</v>
      </c>
      <c r="E2090" s="184">
        <v>0.90300000000000002</v>
      </c>
      <c r="F2090" s="4" t="str">
        <f t="shared" si="34"/>
        <v>Yes</v>
      </c>
      <c r="G2090" s="63"/>
      <c r="H2090" s="63"/>
      <c r="I2090" s="63"/>
    </row>
    <row r="2091" spans="1:9">
      <c r="A2091" s="112" t="s">
        <v>2572</v>
      </c>
      <c r="B2091" s="112" t="s">
        <v>3092</v>
      </c>
      <c r="C2091" s="106">
        <v>4588</v>
      </c>
      <c r="D2091" s="106" t="s">
        <v>2235</v>
      </c>
      <c r="E2091" s="184">
        <v>0.89190000000000003</v>
      </c>
      <c r="F2091" s="4" t="str">
        <f t="shared" si="34"/>
        <v>Yes</v>
      </c>
      <c r="G2091" s="63"/>
      <c r="H2091" s="63"/>
      <c r="I2091" s="63"/>
    </row>
    <row r="2092" spans="1:9">
      <c r="A2092" s="112" t="s">
        <v>2539</v>
      </c>
      <c r="B2092" s="112" t="s">
        <v>3093</v>
      </c>
      <c r="C2092" s="106">
        <v>2160</v>
      </c>
      <c r="D2092" s="106" t="s">
        <v>2063</v>
      </c>
      <c r="E2092" s="184">
        <v>0.53849999999999998</v>
      </c>
      <c r="F2092" s="4" t="str">
        <f t="shared" si="34"/>
        <v>Yes</v>
      </c>
      <c r="G2092" s="63"/>
      <c r="H2092" s="63"/>
      <c r="I2092" s="63"/>
    </row>
    <row r="2093" spans="1:9">
      <c r="A2093" s="112" t="s">
        <v>2307</v>
      </c>
      <c r="B2093" s="112" t="s">
        <v>3094</v>
      </c>
      <c r="C2093" s="106">
        <v>4264</v>
      </c>
      <c r="D2093" s="106" t="s">
        <v>313</v>
      </c>
      <c r="E2093" s="184">
        <v>0.44409999999999999</v>
      </c>
      <c r="F2093" s="4" t="str">
        <f t="shared" si="34"/>
        <v>No</v>
      </c>
      <c r="G2093" s="63"/>
      <c r="H2093" s="63"/>
      <c r="I2093" s="63"/>
    </row>
    <row r="2094" spans="1:9">
      <c r="A2094" s="112" t="s">
        <v>2307</v>
      </c>
      <c r="B2094" s="112" t="s">
        <v>3094</v>
      </c>
      <c r="C2094" s="106">
        <v>2560</v>
      </c>
      <c r="D2094" s="106" t="s">
        <v>312</v>
      </c>
      <c r="E2094" s="184">
        <v>0.35830000000000001</v>
      </c>
      <c r="F2094" s="4" t="str">
        <f t="shared" si="34"/>
        <v>No</v>
      </c>
      <c r="G2094" s="63"/>
      <c r="H2094" s="63"/>
      <c r="I2094" s="63"/>
    </row>
    <row r="2095" spans="1:9">
      <c r="A2095" s="112" t="s">
        <v>2397</v>
      </c>
      <c r="B2095" s="112" t="s">
        <v>3095</v>
      </c>
      <c r="C2095" s="106">
        <v>3062</v>
      </c>
      <c r="D2095" s="106" t="s">
        <v>1117</v>
      </c>
      <c r="E2095" s="184">
        <v>0</v>
      </c>
      <c r="F2095" s="4" t="str">
        <f t="shared" si="34"/>
        <v>No</v>
      </c>
      <c r="G2095" s="63"/>
      <c r="H2095" s="63"/>
      <c r="I2095" s="63"/>
    </row>
    <row r="2096" spans="1:9">
      <c r="A2096" s="112" t="s">
        <v>2397</v>
      </c>
      <c r="B2096" s="112" t="s">
        <v>3095</v>
      </c>
      <c r="C2096" s="106">
        <v>2676</v>
      </c>
      <c r="D2096" s="106" t="s">
        <v>1116</v>
      </c>
      <c r="E2096" s="184">
        <v>0</v>
      </c>
      <c r="F2096" s="4" t="str">
        <f t="shared" si="34"/>
        <v>No</v>
      </c>
      <c r="G2096" s="63"/>
      <c r="H2096" s="63"/>
      <c r="I2096" s="63"/>
    </row>
    <row r="2097" spans="1:9">
      <c r="A2097" s="112" t="s">
        <v>2368</v>
      </c>
      <c r="B2097" s="112" t="s">
        <v>3096</v>
      </c>
      <c r="C2097" s="106">
        <v>3226</v>
      </c>
      <c r="D2097" s="106" t="s">
        <v>798</v>
      </c>
      <c r="E2097" s="184">
        <v>0.82779999999999998</v>
      </c>
      <c r="F2097" s="4" t="str">
        <f t="shared" si="34"/>
        <v>Yes</v>
      </c>
      <c r="G2097" s="63"/>
      <c r="H2097" s="63"/>
      <c r="I2097" s="63"/>
    </row>
    <row r="2098" spans="1:9">
      <c r="A2098" s="112" t="s">
        <v>2368</v>
      </c>
      <c r="B2098" s="112" t="s">
        <v>3096</v>
      </c>
      <c r="C2098" s="106">
        <v>2848</v>
      </c>
      <c r="D2098" s="106" t="s">
        <v>797</v>
      </c>
      <c r="E2098" s="184">
        <v>0.66510000000000002</v>
      </c>
      <c r="F2098" s="4" t="str">
        <f t="shared" si="34"/>
        <v>Yes</v>
      </c>
      <c r="G2098" s="63"/>
      <c r="H2098" s="63"/>
      <c r="I2098" s="63"/>
    </row>
    <row r="2099" spans="1:9">
      <c r="A2099" s="112" t="s">
        <v>2368</v>
      </c>
      <c r="B2099" s="112" t="s">
        <v>3096</v>
      </c>
      <c r="C2099" s="106">
        <v>2564</v>
      </c>
      <c r="D2099" s="106" t="s">
        <v>796</v>
      </c>
      <c r="E2099" s="184">
        <v>0.73709999999999998</v>
      </c>
      <c r="F2099" s="4" t="str">
        <f t="shared" si="34"/>
        <v>Yes</v>
      </c>
      <c r="G2099" s="63"/>
      <c r="H2099" s="63"/>
      <c r="I2099" s="63"/>
    </row>
    <row r="2100" spans="1:9">
      <c r="A2100" s="112" t="s">
        <v>2368</v>
      </c>
      <c r="B2100" s="112" t="s">
        <v>3096</v>
      </c>
      <c r="C2100" s="106">
        <v>3635</v>
      </c>
      <c r="D2100" s="106" t="s">
        <v>800</v>
      </c>
      <c r="E2100" s="184">
        <v>0.81379999999999997</v>
      </c>
      <c r="F2100" s="4" t="str">
        <f t="shared" si="34"/>
        <v>Yes</v>
      </c>
      <c r="G2100" s="63"/>
      <c r="H2100" s="63"/>
      <c r="I2100" s="63"/>
    </row>
    <row r="2101" spans="1:9">
      <c r="A2101" s="112" t="s">
        <v>2368</v>
      </c>
      <c r="B2101" s="112" t="s">
        <v>3096</v>
      </c>
      <c r="C2101" s="106">
        <v>3488</v>
      </c>
      <c r="D2101" s="106" t="s">
        <v>799</v>
      </c>
      <c r="E2101" s="184">
        <v>0.63519999999999999</v>
      </c>
      <c r="F2101" s="4" t="str">
        <f t="shared" si="34"/>
        <v>Yes</v>
      </c>
      <c r="G2101" s="63"/>
      <c r="H2101" s="63"/>
      <c r="I2101" s="63"/>
    </row>
    <row r="2102" spans="1:9">
      <c r="A2102" s="112" t="s">
        <v>2368</v>
      </c>
      <c r="B2102" s="112" t="s">
        <v>3096</v>
      </c>
      <c r="C2102" s="106">
        <v>5536</v>
      </c>
      <c r="D2102" s="106" t="s">
        <v>3148</v>
      </c>
      <c r="E2102" s="184">
        <v>0.29659999999999997</v>
      </c>
      <c r="F2102" s="4" t="str">
        <f t="shared" si="34"/>
        <v>No</v>
      </c>
      <c r="G2102" s="63"/>
      <c r="H2102" s="63"/>
      <c r="I2102" s="63"/>
    </row>
    <row r="2103" spans="1:9">
      <c r="A2103" s="63" t="s">
        <v>2368</v>
      </c>
      <c r="B2103" s="63" t="s">
        <v>3096</v>
      </c>
      <c r="C2103" s="106">
        <v>5315</v>
      </c>
      <c r="D2103" s="63" t="s">
        <v>3149</v>
      </c>
      <c r="E2103" s="114">
        <v>0</v>
      </c>
      <c r="F2103" s="4" t="str">
        <f t="shared" si="34"/>
        <v>No</v>
      </c>
      <c r="G2103" s="141" t="s">
        <v>3345</v>
      </c>
      <c r="H2103" s="63"/>
      <c r="I2103" s="63"/>
    </row>
    <row r="2104" spans="1:9">
      <c r="A2104" s="112" t="s">
        <v>2528</v>
      </c>
      <c r="B2104" s="112" t="s">
        <v>3097</v>
      </c>
      <c r="C2104" s="106">
        <v>4500</v>
      </c>
      <c r="D2104" s="106" t="s">
        <v>2013</v>
      </c>
      <c r="E2104" s="184">
        <v>0.2601</v>
      </c>
      <c r="F2104" s="4" t="str">
        <f t="shared" si="34"/>
        <v>No</v>
      </c>
      <c r="G2104" s="63"/>
      <c r="H2104" s="63"/>
      <c r="I2104" s="63"/>
    </row>
    <row r="2105" spans="1:9">
      <c r="A2105" s="112" t="s">
        <v>2528</v>
      </c>
      <c r="B2105" s="112" t="s">
        <v>3097</v>
      </c>
      <c r="C2105" s="106">
        <v>4205</v>
      </c>
      <c r="D2105" s="106" t="s">
        <v>2009</v>
      </c>
      <c r="E2105" s="184">
        <v>0.28799999999999998</v>
      </c>
      <c r="F2105" s="4" t="str">
        <f t="shared" si="34"/>
        <v>No</v>
      </c>
      <c r="G2105" s="63"/>
      <c r="H2105" s="63"/>
      <c r="I2105" s="63"/>
    </row>
    <row r="2106" spans="1:9">
      <c r="A2106" s="112" t="s">
        <v>2528</v>
      </c>
      <c r="B2106" s="112" t="s">
        <v>3097</v>
      </c>
      <c r="C2106" s="106">
        <v>1713</v>
      </c>
      <c r="D2106" s="106" t="s">
        <v>3293</v>
      </c>
      <c r="E2106" s="184">
        <v>0.45689999999999997</v>
      </c>
      <c r="F2106" s="4" t="str">
        <f t="shared" si="34"/>
        <v>No</v>
      </c>
      <c r="G2106" s="63"/>
      <c r="H2106" s="63"/>
      <c r="I2106" s="63"/>
    </row>
    <row r="2107" spans="1:9">
      <c r="A2107" s="112" t="s">
        <v>2528</v>
      </c>
      <c r="B2107" s="112" t="s">
        <v>3097</v>
      </c>
      <c r="C2107" s="106">
        <v>4365</v>
      </c>
      <c r="D2107" s="106" t="s">
        <v>2010</v>
      </c>
      <c r="E2107" s="184">
        <v>0.3004</v>
      </c>
      <c r="F2107" s="4" t="str">
        <f t="shared" si="34"/>
        <v>No</v>
      </c>
      <c r="G2107" s="63"/>
      <c r="H2107" s="63"/>
      <c r="I2107" s="63"/>
    </row>
    <row r="2108" spans="1:9">
      <c r="A2108" s="112" t="s">
        <v>2528</v>
      </c>
      <c r="B2108" s="112" t="s">
        <v>3097</v>
      </c>
      <c r="C2108" s="106">
        <v>4452</v>
      </c>
      <c r="D2108" s="106" t="s">
        <v>2012</v>
      </c>
      <c r="E2108" s="184">
        <v>0.34639999999999999</v>
      </c>
      <c r="F2108" s="4" t="str">
        <f t="shared" si="34"/>
        <v>No</v>
      </c>
      <c r="G2108" s="63"/>
      <c r="H2108" s="63"/>
      <c r="I2108" s="63"/>
    </row>
    <row r="2109" spans="1:9">
      <c r="A2109" s="112" t="s">
        <v>2528</v>
      </c>
      <c r="B2109" s="112" t="s">
        <v>3097</v>
      </c>
      <c r="C2109" s="106">
        <v>2816</v>
      </c>
      <c r="D2109" s="106" t="s">
        <v>2005</v>
      </c>
      <c r="E2109" s="184">
        <v>0.3402</v>
      </c>
      <c r="F2109" s="4" t="str">
        <f t="shared" si="34"/>
        <v>No</v>
      </c>
      <c r="G2109" s="63"/>
      <c r="H2109" s="63"/>
      <c r="I2109" s="63"/>
    </row>
    <row r="2110" spans="1:9">
      <c r="A2110" s="112" t="s">
        <v>2528</v>
      </c>
      <c r="B2110" s="112" t="s">
        <v>3097</v>
      </c>
      <c r="C2110" s="106">
        <v>2552</v>
      </c>
      <c r="D2110" s="106" t="s">
        <v>2004</v>
      </c>
      <c r="E2110" s="184">
        <v>0.35439999999999999</v>
      </c>
      <c r="F2110" s="4" t="str">
        <f t="shared" si="34"/>
        <v>No</v>
      </c>
      <c r="G2110" s="63"/>
      <c r="H2110" s="63"/>
      <c r="I2110" s="63"/>
    </row>
    <row r="2111" spans="1:9">
      <c r="A2111" s="112" t="s">
        <v>2528</v>
      </c>
      <c r="B2111" s="112" t="s">
        <v>3097</v>
      </c>
      <c r="C2111" s="106">
        <v>5014</v>
      </c>
      <c r="D2111" s="106" t="s">
        <v>2014</v>
      </c>
      <c r="E2111" s="184">
        <v>0.31040000000000001</v>
      </c>
      <c r="F2111" s="4" t="str">
        <f t="shared" si="34"/>
        <v>No</v>
      </c>
      <c r="G2111" s="63"/>
      <c r="H2111" s="63"/>
      <c r="I2111" s="63"/>
    </row>
    <row r="2112" spans="1:9">
      <c r="A2112" s="112" t="s">
        <v>2528</v>
      </c>
      <c r="B2112" s="112" t="s">
        <v>3097</v>
      </c>
      <c r="C2112" s="106">
        <v>4225</v>
      </c>
      <c r="D2112" s="106" t="s">
        <v>2769</v>
      </c>
      <c r="E2112" s="184">
        <v>8.8900000000000007E-2</v>
      </c>
      <c r="F2112" s="4" t="str">
        <f t="shared" si="34"/>
        <v>No</v>
      </c>
      <c r="G2112" s="63"/>
      <c r="H2112" s="63"/>
      <c r="I2112" s="63"/>
    </row>
    <row r="2113" spans="1:9">
      <c r="A2113" s="112" t="s">
        <v>2528</v>
      </c>
      <c r="B2113" s="112" t="s">
        <v>3097</v>
      </c>
      <c r="C2113" s="106">
        <v>3199</v>
      </c>
      <c r="D2113" s="106" t="s">
        <v>2006</v>
      </c>
      <c r="E2113" s="184">
        <v>0.39479999999999998</v>
      </c>
      <c r="F2113" s="4" t="str">
        <f t="shared" si="34"/>
        <v>No</v>
      </c>
      <c r="G2113" s="63"/>
      <c r="H2113" s="63"/>
      <c r="I2113" s="63"/>
    </row>
    <row r="2114" spans="1:9">
      <c r="A2114" s="112" t="s">
        <v>2528</v>
      </c>
      <c r="B2114" s="112" t="s">
        <v>3097</v>
      </c>
      <c r="C2114" s="106">
        <v>3362</v>
      </c>
      <c r="D2114" s="106" t="s">
        <v>2007</v>
      </c>
      <c r="E2114" s="184">
        <v>0.2641</v>
      </c>
      <c r="F2114" s="4" t="str">
        <f t="shared" si="34"/>
        <v>No</v>
      </c>
      <c r="G2114" s="63"/>
      <c r="H2114" s="63"/>
      <c r="I2114" s="63"/>
    </row>
    <row r="2115" spans="1:9">
      <c r="A2115" s="112" t="s">
        <v>2528</v>
      </c>
      <c r="B2115" s="112" t="s">
        <v>3097</v>
      </c>
      <c r="C2115" s="106">
        <v>4373</v>
      </c>
      <c r="D2115" s="106" t="s">
        <v>2011</v>
      </c>
      <c r="E2115" s="184">
        <v>0.2903</v>
      </c>
      <c r="F2115" s="4" t="str">
        <f t="shared" si="34"/>
        <v>No</v>
      </c>
      <c r="G2115" s="63"/>
      <c r="H2115" s="63"/>
      <c r="I2115" s="63"/>
    </row>
    <row r="2116" spans="1:9">
      <c r="A2116" s="112" t="s">
        <v>2528</v>
      </c>
      <c r="B2116" s="112" t="s">
        <v>3097</v>
      </c>
      <c r="C2116" s="106">
        <v>3612</v>
      </c>
      <c r="D2116" s="106" t="s">
        <v>2008</v>
      </c>
      <c r="E2116" s="184">
        <v>0.33139999999999997</v>
      </c>
      <c r="F2116" s="4" t="str">
        <f t="shared" si="34"/>
        <v>No</v>
      </c>
      <c r="G2116" s="63"/>
      <c r="H2116" s="63"/>
      <c r="I2116" s="63"/>
    </row>
    <row r="2117" spans="1:9">
      <c r="A2117" s="112" t="s">
        <v>2528</v>
      </c>
      <c r="B2117" s="112" t="s">
        <v>3097</v>
      </c>
      <c r="C2117" s="106">
        <v>5629</v>
      </c>
      <c r="D2117" s="106" t="s">
        <v>3294</v>
      </c>
      <c r="E2117" s="114">
        <v>0.2737</v>
      </c>
      <c r="F2117" s="4" t="str">
        <f t="shared" si="34"/>
        <v>No</v>
      </c>
      <c r="G2117" s="63"/>
      <c r="H2117" s="63"/>
      <c r="I2117" s="63"/>
    </row>
    <row r="2118" spans="1:9">
      <c r="A2118" s="112" t="s">
        <v>2564</v>
      </c>
      <c r="B2118" s="112" t="s">
        <v>3098</v>
      </c>
      <c r="C2118" s="106">
        <v>2714</v>
      </c>
      <c r="D2118" s="106" t="s">
        <v>2175</v>
      </c>
      <c r="E2118" s="184">
        <v>0.92600000000000005</v>
      </c>
      <c r="F2118" s="4" t="str">
        <f t="shared" si="34"/>
        <v>Yes</v>
      </c>
      <c r="G2118" s="63"/>
      <c r="H2118" s="63"/>
      <c r="I2118" s="63"/>
    </row>
    <row r="2119" spans="1:9">
      <c r="A2119" s="112" t="s">
        <v>2453</v>
      </c>
      <c r="B2119" s="112" t="s">
        <v>3099</v>
      </c>
      <c r="C2119" s="106">
        <v>3792</v>
      </c>
      <c r="D2119" s="106" t="s">
        <v>1400</v>
      </c>
      <c r="E2119" s="184">
        <v>0.37940000000000002</v>
      </c>
      <c r="F2119" s="4" t="str">
        <f t="shared" si="34"/>
        <v>No</v>
      </c>
      <c r="G2119" s="63"/>
      <c r="H2119" s="63"/>
      <c r="I2119" s="63"/>
    </row>
    <row r="2120" spans="1:9">
      <c r="A2120" s="112" t="s">
        <v>2453</v>
      </c>
      <c r="B2120" s="112" t="s">
        <v>3099</v>
      </c>
      <c r="C2120" s="106">
        <v>3179</v>
      </c>
      <c r="D2120" s="106" t="s">
        <v>1396</v>
      </c>
      <c r="E2120" s="184">
        <v>0.34910000000000002</v>
      </c>
      <c r="F2120" s="4" t="str">
        <f t="shared" si="34"/>
        <v>No</v>
      </c>
      <c r="G2120" s="63"/>
      <c r="H2120" s="63"/>
      <c r="I2120" s="63"/>
    </row>
    <row r="2121" spans="1:9">
      <c r="A2121" s="112" t="s">
        <v>2453</v>
      </c>
      <c r="B2121" s="112" t="s">
        <v>3099</v>
      </c>
      <c r="C2121" s="106">
        <v>3600</v>
      </c>
      <c r="D2121" s="106" t="s">
        <v>1398</v>
      </c>
      <c r="E2121" s="184">
        <v>0.2999</v>
      </c>
      <c r="F2121" s="4" t="str">
        <f t="shared" si="34"/>
        <v>No</v>
      </c>
      <c r="G2121" s="63"/>
      <c r="H2121" s="63"/>
      <c r="I2121" s="63"/>
    </row>
    <row r="2122" spans="1:9">
      <c r="A2122" s="112" t="s">
        <v>2453</v>
      </c>
      <c r="B2122" s="112" t="s">
        <v>3099</v>
      </c>
      <c r="C2122" s="106">
        <v>4325</v>
      </c>
      <c r="D2122" s="106" t="s">
        <v>1401</v>
      </c>
      <c r="E2122" s="184">
        <v>0.38109999999999999</v>
      </c>
      <c r="F2122" s="4" t="str">
        <f t="shared" si="34"/>
        <v>No</v>
      </c>
      <c r="G2122" s="63"/>
      <c r="H2122" s="63"/>
      <c r="I2122" s="63"/>
    </row>
    <row r="2123" spans="1:9">
      <c r="A2123" s="112" t="s">
        <v>2453</v>
      </c>
      <c r="B2123" s="112" t="s">
        <v>3099</v>
      </c>
      <c r="C2123" s="106">
        <v>4447</v>
      </c>
      <c r="D2123" s="106" t="s">
        <v>1402</v>
      </c>
      <c r="E2123" s="184">
        <v>0.35470000000000002</v>
      </c>
      <c r="F2123" s="4" t="str">
        <f t="shared" si="34"/>
        <v>No</v>
      </c>
      <c r="G2123" s="63"/>
      <c r="H2123" s="63"/>
      <c r="I2123" s="63"/>
    </row>
    <row r="2124" spans="1:9">
      <c r="A2124" s="112" t="s">
        <v>2453</v>
      </c>
      <c r="B2124" s="112" t="s">
        <v>3099</v>
      </c>
      <c r="C2124" s="106">
        <v>3296</v>
      </c>
      <c r="D2124" s="106" t="s">
        <v>1397</v>
      </c>
      <c r="E2124" s="184">
        <v>0.3805</v>
      </c>
      <c r="F2124" s="4" t="str">
        <f t="shared" si="34"/>
        <v>No</v>
      </c>
      <c r="G2124" s="63"/>
      <c r="H2124" s="63"/>
      <c r="I2124" s="63"/>
    </row>
    <row r="2125" spans="1:9">
      <c r="A2125" s="112" t="s">
        <v>2453</v>
      </c>
      <c r="B2125" s="112" t="s">
        <v>3099</v>
      </c>
      <c r="C2125" s="106">
        <v>3601</v>
      </c>
      <c r="D2125" s="106" t="s">
        <v>1399</v>
      </c>
      <c r="E2125" s="184">
        <v>0.32779999999999998</v>
      </c>
      <c r="F2125" s="4" t="str">
        <f t="shared" si="34"/>
        <v>No</v>
      </c>
      <c r="G2125" s="63"/>
      <c r="H2125" s="63"/>
      <c r="I2125" s="63"/>
    </row>
    <row r="2126" spans="1:9">
      <c r="A2126" s="112" t="s">
        <v>2453</v>
      </c>
      <c r="B2126" s="112" t="s">
        <v>3099</v>
      </c>
      <c r="C2126" s="106">
        <v>2223</v>
      </c>
      <c r="D2126" s="106" t="s">
        <v>1395</v>
      </c>
      <c r="E2126" s="184">
        <v>0.42209999999999998</v>
      </c>
      <c r="F2126" s="4" t="str">
        <f t="shared" si="34"/>
        <v>No</v>
      </c>
      <c r="G2126" s="63"/>
      <c r="H2126" s="63"/>
      <c r="I2126" s="63"/>
    </row>
    <row r="2127" spans="1:9">
      <c r="A2127" s="112" t="s">
        <v>2517</v>
      </c>
      <c r="B2127" s="112" t="s">
        <v>3100</v>
      </c>
      <c r="C2127" s="106">
        <v>1932</v>
      </c>
      <c r="D2127" s="106" t="s">
        <v>1941</v>
      </c>
      <c r="E2127" s="184">
        <v>3.7400000000000003E-2</v>
      </c>
      <c r="F2127" s="4" t="str">
        <f t="shared" si="34"/>
        <v>No</v>
      </c>
      <c r="G2127" s="63"/>
      <c r="H2127" s="63"/>
      <c r="I2127" s="63"/>
    </row>
    <row r="2128" spans="1:9">
      <c r="A2128" s="112" t="s">
        <v>2517</v>
      </c>
      <c r="B2128" s="112" t="s">
        <v>3100</v>
      </c>
      <c r="C2128" s="106">
        <v>5223</v>
      </c>
      <c r="D2128" s="106" t="s">
        <v>1943</v>
      </c>
      <c r="E2128" s="184">
        <v>0.60809999999999997</v>
      </c>
      <c r="F2128" s="4" t="str">
        <f t="shared" ref="F2128:F2191" si="35">IF(E2128&gt;=0.5,"Yes","No")</f>
        <v>Yes</v>
      </c>
      <c r="G2128" s="63"/>
      <c r="H2128" s="63"/>
      <c r="I2128" s="63"/>
    </row>
    <row r="2129" spans="1:9">
      <c r="A2129" s="112" t="s">
        <v>2517</v>
      </c>
      <c r="B2129" s="112" t="s">
        <v>3100</v>
      </c>
      <c r="C2129" s="106">
        <v>2405</v>
      </c>
      <c r="D2129" s="106" t="s">
        <v>1942</v>
      </c>
      <c r="E2129" s="184">
        <v>0.76659999999999995</v>
      </c>
      <c r="F2129" s="4" t="str">
        <f t="shared" si="35"/>
        <v>Yes</v>
      </c>
      <c r="G2129" s="63"/>
      <c r="H2129" s="63"/>
      <c r="I2129" s="63"/>
    </row>
    <row r="2130" spans="1:9">
      <c r="A2130" s="112" t="s">
        <v>2294</v>
      </c>
      <c r="B2130" s="112" t="s">
        <v>3101</v>
      </c>
      <c r="C2130" s="106">
        <v>4406</v>
      </c>
      <c r="D2130" s="106" t="s">
        <v>195</v>
      </c>
      <c r="E2130" s="184">
        <v>0.23380000000000001</v>
      </c>
      <c r="F2130" s="4" t="str">
        <f t="shared" si="35"/>
        <v>No</v>
      </c>
      <c r="G2130" s="63"/>
      <c r="H2130" s="63"/>
      <c r="I2130" s="63"/>
    </row>
    <row r="2131" spans="1:9">
      <c r="A2131" s="112" t="s">
        <v>2294</v>
      </c>
      <c r="B2131" s="112" t="s">
        <v>3101</v>
      </c>
      <c r="C2131" s="106">
        <v>3080</v>
      </c>
      <c r="D2131" s="106" t="s">
        <v>179</v>
      </c>
      <c r="E2131" s="184">
        <v>0.16619999999999999</v>
      </c>
      <c r="F2131" s="4" t="str">
        <f t="shared" si="35"/>
        <v>No</v>
      </c>
      <c r="G2131" s="63"/>
      <c r="H2131" s="63"/>
      <c r="I2131" s="63"/>
    </row>
    <row r="2132" spans="1:9">
      <c r="A2132" s="112" t="s">
        <v>2294</v>
      </c>
      <c r="B2132" s="112" t="s">
        <v>3101</v>
      </c>
      <c r="C2132" s="106">
        <v>4405</v>
      </c>
      <c r="D2132" s="106" t="s">
        <v>194</v>
      </c>
      <c r="E2132" s="184">
        <v>0.2281</v>
      </c>
      <c r="F2132" s="4" t="str">
        <f t="shared" si="35"/>
        <v>No</v>
      </c>
      <c r="G2132" s="63"/>
      <c r="H2132" s="63"/>
      <c r="I2132" s="63"/>
    </row>
    <row r="2133" spans="1:9">
      <c r="A2133" s="112" t="s">
        <v>2294</v>
      </c>
      <c r="B2133" s="112" t="s">
        <v>3101</v>
      </c>
      <c r="C2133" s="106">
        <v>3423</v>
      </c>
      <c r="D2133" s="106" t="s">
        <v>182</v>
      </c>
      <c r="E2133" s="184">
        <v>0.23799999999999999</v>
      </c>
      <c r="F2133" s="4" t="str">
        <f t="shared" si="35"/>
        <v>No</v>
      </c>
      <c r="G2133" s="63"/>
      <c r="H2133" s="63"/>
      <c r="I2133" s="63"/>
    </row>
    <row r="2134" spans="1:9">
      <c r="A2134" s="112" t="s">
        <v>2294</v>
      </c>
      <c r="B2134" s="112" t="s">
        <v>3101</v>
      </c>
      <c r="C2134" s="106">
        <v>4503</v>
      </c>
      <c r="D2134" s="106" t="s">
        <v>196</v>
      </c>
      <c r="E2134" s="184">
        <v>0.70620000000000005</v>
      </c>
      <c r="F2134" s="4" t="str">
        <f t="shared" si="35"/>
        <v>Yes</v>
      </c>
      <c r="G2134" s="63"/>
      <c r="H2134" s="63"/>
      <c r="I2134" s="63"/>
    </row>
    <row r="2135" spans="1:9">
      <c r="A2135" s="112" t="s">
        <v>2294</v>
      </c>
      <c r="B2135" s="112" t="s">
        <v>3101</v>
      </c>
      <c r="C2135" s="106">
        <v>3733</v>
      </c>
      <c r="D2135" s="106" t="s">
        <v>187</v>
      </c>
      <c r="E2135" s="184">
        <v>0.42720000000000002</v>
      </c>
      <c r="F2135" s="4" t="str">
        <f t="shared" si="35"/>
        <v>No</v>
      </c>
      <c r="G2135" s="63"/>
      <c r="H2135" s="63"/>
      <c r="I2135" s="63"/>
    </row>
    <row r="2136" spans="1:9">
      <c r="A2136" s="112" t="s">
        <v>2294</v>
      </c>
      <c r="B2136" s="112" t="s">
        <v>3101</v>
      </c>
      <c r="C2136" s="106">
        <v>4075</v>
      </c>
      <c r="D2136" s="106" t="s">
        <v>193</v>
      </c>
      <c r="E2136" s="184">
        <v>0.1077</v>
      </c>
      <c r="F2136" s="4" t="str">
        <f t="shared" si="35"/>
        <v>No</v>
      </c>
      <c r="G2136" s="63"/>
      <c r="H2136" s="63"/>
      <c r="I2136" s="63"/>
    </row>
    <row r="2137" spans="1:9">
      <c r="A2137" s="112" t="s">
        <v>2294</v>
      </c>
      <c r="B2137" s="112" t="s">
        <v>3101</v>
      </c>
      <c r="C2137" s="106">
        <v>1574</v>
      </c>
      <c r="D2137" s="106" t="s">
        <v>165</v>
      </c>
      <c r="E2137" s="184">
        <v>0.80079999999999996</v>
      </c>
      <c r="F2137" s="4" t="str">
        <f t="shared" si="35"/>
        <v>Yes</v>
      </c>
      <c r="G2137" s="63"/>
      <c r="H2137" s="63"/>
      <c r="I2137" s="63"/>
    </row>
    <row r="2138" spans="1:9">
      <c r="A2138" s="112" t="s">
        <v>2294</v>
      </c>
      <c r="B2138" s="112" t="s">
        <v>3101</v>
      </c>
      <c r="C2138" s="106">
        <v>2179</v>
      </c>
      <c r="D2138" s="106" t="s">
        <v>168</v>
      </c>
      <c r="E2138" s="184">
        <v>0.68689999999999996</v>
      </c>
      <c r="F2138" s="4" t="str">
        <f t="shared" si="35"/>
        <v>Yes</v>
      </c>
      <c r="G2138" s="63"/>
      <c r="H2138" s="63"/>
      <c r="I2138" s="63"/>
    </row>
    <row r="2139" spans="1:9">
      <c r="A2139" s="112" t="s">
        <v>2294</v>
      </c>
      <c r="B2139" s="112" t="s">
        <v>3101</v>
      </c>
      <c r="C2139" s="106">
        <v>2637</v>
      </c>
      <c r="D2139" s="106" t="s">
        <v>170</v>
      </c>
      <c r="E2139" s="184">
        <v>0.80900000000000005</v>
      </c>
      <c r="F2139" s="4" t="str">
        <f t="shared" si="35"/>
        <v>Yes</v>
      </c>
      <c r="G2139" s="63"/>
      <c r="H2139" s="63"/>
      <c r="I2139" s="63"/>
    </row>
    <row r="2140" spans="1:9">
      <c r="A2140" s="112" t="s">
        <v>2294</v>
      </c>
      <c r="B2140" s="112" t="s">
        <v>3101</v>
      </c>
      <c r="C2140" s="106">
        <v>3902</v>
      </c>
      <c r="D2140" s="106" t="s">
        <v>190</v>
      </c>
      <c r="E2140" s="184">
        <v>0.59409999999999996</v>
      </c>
      <c r="F2140" s="4" t="str">
        <f t="shared" si="35"/>
        <v>Yes</v>
      </c>
      <c r="G2140" s="63"/>
      <c r="H2140" s="63"/>
      <c r="I2140" s="63"/>
    </row>
    <row r="2141" spans="1:9">
      <c r="A2141" s="112" t="s">
        <v>2294</v>
      </c>
      <c r="B2141" s="112" t="s">
        <v>3101</v>
      </c>
      <c r="C2141" s="106">
        <v>1738</v>
      </c>
      <c r="D2141" s="106" t="s">
        <v>167</v>
      </c>
      <c r="E2141" s="184">
        <v>0.49680000000000002</v>
      </c>
      <c r="F2141" s="4" t="str">
        <f t="shared" si="35"/>
        <v>No</v>
      </c>
      <c r="G2141" s="63"/>
      <c r="H2141" s="63"/>
      <c r="I2141" s="63"/>
    </row>
    <row r="2142" spans="1:9">
      <c r="A2142" s="112" t="s">
        <v>2294</v>
      </c>
      <c r="B2142" s="112" t="s">
        <v>3101</v>
      </c>
      <c r="C2142" s="106">
        <v>3424</v>
      </c>
      <c r="D2142" s="106" t="s">
        <v>183</v>
      </c>
      <c r="E2142" s="184">
        <v>0.68530000000000002</v>
      </c>
      <c r="F2142" s="4" t="str">
        <f t="shared" si="35"/>
        <v>Yes</v>
      </c>
      <c r="G2142" s="63"/>
      <c r="H2142" s="63"/>
      <c r="I2142" s="63"/>
    </row>
    <row r="2143" spans="1:9">
      <c r="A2143" s="112" t="s">
        <v>2294</v>
      </c>
      <c r="B2143" s="112" t="s">
        <v>3101</v>
      </c>
      <c r="C2143" s="106">
        <v>2643</v>
      </c>
      <c r="D2143" s="106" t="s">
        <v>171</v>
      </c>
      <c r="E2143" s="184">
        <v>0.55769999999999997</v>
      </c>
      <c r="F2143" s="4" t="str">
        <f t="shared" si="35"/>
        <v>Yes</v>
      </c>
      <c r="G2143" s="63"/>
      <c r="H2143" s="63"/>
      <c r="I2143" s="63"/>
    </row>
    <row r="2144" spans="1:9">
      <c r="A2144" s="112" t="s">
        <v>2294</v>
      </c>
      <c r="B2144" s="112" t="s">
        <v>3101</v>
      </c>
      <c r="C2144" s="106">
        <v>3735</v>
      </c>
      <c r="D2144" s="106" t="s">
        <v>189</v>
      </c>
      <c r="E2144" s="184">
        <v>0.5837</v>
      </c>
      <c r="F2144" s="4" t="str">
        <f t="shared" si="35"/>
        <v>Yes</v>
      </c>
      <c r="G2144" s="63"/>
      <c r="H2144" s="63"/>
      <c r="I2144" s="63"/>
    </row>
    <row r="2145" spans="1:9">
      <c r="A2145" s="112" t="s">
        <v>2294</v>
      </c>
      <c r="B2145" s="112" t="s">
        <v>3101</v>
      </c>
      <c r="C2145" s="106">
        <v>2690</v>
      </c>
      <c r="D2145" s="106" t="s">
        <v>173</v>
      </c>
      <c r="E2145" s="184">
        <v>0.60270000000000001</v>
      </c>
      <c r="F2145" s="4" t="str">
        <f t="shared" si="35"/>
        <v>Yes</v>
      </c>
      <c r="G2145" s="63"/>
      <c r="H2145" s="63"/>
      <c r="I2145" s="63"/>
    </row>
    <row r="2146" spans="1:9">
      <c r="A2146" s="112" t="s">
        <v>2294</v>
      </c>
      <c r="B2146" s="112" t="s">
        <v>3101</v>
      </c>
      <c r="C2146" s="106">
        <v>2610</v>
      </c>
      <c r="D2146" s="106" t="s">
        <v>169</v>
      </c>
      <c r="E2146" s="184">
        <v>0.4551</v>
      </c>
      <c r="F2146" s="4" t="str">
        <f t="shared" si="35"/>
        <v>No</v>
      </c>
      <c r="G2146" s="63"/>
      <c r="H2146" s="63"/>
      <c r="I2146" s="63"/>
    </row>
    <row r="2147" spans="1:9">
      <c r="A2147" s="112" t="s">
        <v>2294</v>
      </c>
      <c r="B2147" s="112" t="s">
        <v>3101</v>
      </c>
      <c r="C2147" s="106">
        <v>3081</v>
      </c>
      <c r="D2147" s="106" t="s">
        <v>180</v>
      </c>
      <c r="E2147" s="184">
        <v>0.6119</v>
      </c>
      <c r="F2147" s="4" t="str">
        <f t="shared" si="35"/>
        <v>Yes</v>
      </c>
      <c r="G2147" s="63"/>
      <c r="H2147" s="63"/>
      <c r="I2147" s="63"/>
    </row>
    <row r="2148" spans="1:9">
      <c r="A2148" s="112" t="s">
        <v>2294</v>
      </c>
      <c r="B2148" s="112" t="s">
        <v>3101</v>
      </c>
      <c r="C2148" s="106">
        <v>3543</v>
      </c>
      <c r="D2148" s="106" t="s">
        <v>184</v>
      </c>
      <c r="E2148" s="184">
        <v>0.48</v>
      </c>
      <c r="F2148" s="4" t="str">
        <f t="shared" si="35"/>
        <v>No</v>
      </c>
      <c r="G2148" s="63"/>
      <c r="H2148" s="63"/>
      <c r="I2148" s="63"/>
    </row>
    <row r="2149" spans="1:9">
      <c r="A2149" s="112" t="s">
        <v>2294</v>
      </c>
      <c r="B2149" s="112" t="s">
        <v>3101</v>
      </c>
      <c r="C2149" s="106">
        <v>4591</v>
      </c>
      <c r="D2149" s="106" t="s">
        <v>198</v>
      </c>
      <c r="E2149" s="184">
        <v>0.27060000000000001</v>
      </c>
      <c r="F2149" s="4" t="str">
        <f t="shared" si="35"/>
        <v>No</v>
      </c>
      <c r="G2149" s="63"/>
      <c r="H2149" s="63"/>
      <c r="I2149" s="63"/>
    </row>
    <row r="2150" spans="1:9">
      <c r="A2150" s="112" t="s">
        <v>2294</v>
      </c>
      <c r="B2150" s="112" t="s">
        <v>3101</v>
      </c>
      <c r="C2150" s="106">
        <v>3017</v>
      </c>
      <c r="D2150" s="106" t="s">
        <v>178</v>
      </c>
      <c r="E2150" s="184">
        <v>0.27</v>
      </c>
      <c r="F2150" s="4" t="str">
        <f t="shared" si="35"/>
        <v>No</v>
      </c>
      <c r="G2150" s="63"/>
      <c r="H2150" s="63"/>
      <c r="I2150" s="63"/>
    </row>
    <row r="2151" spans="1:9">
      <c r="A2151" s="112" t="s">
        <v>2294</v>
      </c>
      <c r="B2151" s="112" t="s">
        <v>3101</v>
      </c>
      <c r="C2151" s="106">
        <v>3932</v>
      </c>
      <c r="D2151" s="106" t="s">
        <v>191</v>
      </c>
      <c r="E2151" s="184">
        <v>0.45069999999999999</v>
      </c>
      <c r="F2151" s="4" t="str">
        <f t="shared" si="35"/>
        <v>No</v>
      </c>
      <c r="G2151" s="63"/>
      <c r="H2151" s="63"/>
      <c r="I2151" s="63"/>
    </row>
    <row r="2152" spans="1:9">
      <c r="A2152" s="112" t="s">
        <v>2294</v>
      </c>
      <c r="B2152" s="112" t="s">
        <v>3101</v>
      </c>
      <c r="C2152" s="106">
        <v>2318</v>
      </c>
      <c r="D2152" s="106" t="s">
        <v>50</v>
      </c>
      <c r="E2152" s="184">
        <v>0.52939999999999998</v>
      </c>
      <c r="F2152" s="4" t="str">
        <f t="shared" si="35"/>
        <v>Yes</v>
      </c>
      <c r="G2152" s="63"/>
      <c r="H2152" s="63"/>
      <c r="I2152" s="63"/>
    </row>
    <row r="2153" spans="1:9">
      <c r="A2153" s="112" t="s">
        <v>2294</v>
      </c>
      <c r="B2153" s="112" t="s">
        <v>3101</v>
      </c>
      <c r="C2153" s="106">
        <v>3734</v>
      </c>
      <c r="D2153" s="106" t="s">
        <v>188</v>
      </c>
      <c r="E2153" s="184">
        <v>0.76700000000000002</v>
      </c>
      <c r="F2153" s="4" t="str">
        <f t="shared" si="35"/>
        <v>Yes</v>
      </c>
      <c r="G2153" s="63"/>
      <c r="H2153" s="63"/>
      <c r="I2153" s="63"/>
    </row>
    <row r="2154" spans="1:9">
      <c r="A2154" s="112" t="s">
        <v>2294</v>
      </c>
      <c r="B2154" s="112" t="s">
        <v>3101</v>
      </c>
      <c r="C2154" s="106">
        <v>3146</v>
      </c>
      <c r="D2154" s="106" t="s">
        <v>181</v>
      </c>
      <c r="E2154" s="184">
        <v>0.77259999999999995</v>
      </c>
      <c r="F2154" s="4" t="str">
        <f t="shared" si="35"/>
        <v>Yes</v>
      </c>
      <c r="G2154" s="63"/>
      <c r="H2154" s="63"/>
      <c r="I2154" s="63"/>
    </row>
    <row r="2155" spans="1:9">
      <c r="A2155" s="112" t="s">
        <v>2294</v>
      </c>
      <c r="B2155" s="112" t="s">
        <v>3101</v>
      </c>
      <c r="C2155" s="106">
        <v>2723</v>
      </c>
      <c r="D2155" s="106" t="s">
        <v>174</v>
      </c>
      <c r="E2155" s="184">
        <v>0.52959999999999996</v>
      </c>
      <c r="F2155" s="4" t="str">
        <f t="shared" si="35"/>
        <v>Yes</v>
      </c>
      <c r="G2155" s="63"/>
      <c r="H2155" s="63"/>
      <c r="I2155" s="63"/>
    </row>
    <row r="2156" spans="1:9">
      <c r="A2156" s="112" t="s">
        <v>2294</v>
      </c>
      <c r="B2156" s="112" t="s">
        <v>3101</v>
      </c>
      <c r="C2156" s="106">
        <v>5342</v>
      </c>
      <c r="D2156" s="106" t="s">
        <v>201</v>
      </c>
      <c r="E2156" s="184">
        <v>0.58260000000000001</v>
      </c>
      <c r="F2156" s="4" t="str">
        <f t="shared" si="35"/>
        <v>Yes</v>
      </c>
      <c r="G2156" s="63"/>
      <c r="H2156" s="63"/>
      <c r="I2156" s="63"/>
    </row>
    <row r="2157" spans="1:9">
      <c r="A2157" s="112" t="s">
        <v>2294</v>
      </c>
      <c r="B2157" s="112" t="s">
        <v>3101</v>
      </c>
      <c r="C2157" s="106">
        <v>2644</v>
      </c>
      <c r="D2157" s="106" t="s">
        <v>172</v>
      </c>
      <c r="E2157" s="184">
        <v>0.69289999999999996</v>
      </c>
      <c r="F2157" s="4" t="str">
        <f t="shared" si="35"/>
        <v>Yes</v>
      </c>
      <c r="G2157" s="63"/>
      <c r="H2157" s="63"/>
      <c r="I2157" s="63"/>
    </row>
    <row r="2158" spans="1:9">
      <c r="A2158" s="112" t="s">
        <v>2294</v>
      </c>
      <c r="B2158" s="112" t="s">
        <v>3101</v>
      </c>
      <c r="C2158" s="106">
        <v>4410</v>
      </c>
      <c r="D2158" s="106" t="s">
        <v>144</v>
      </c>
      <c r="E2158" s="184">
        <v>0.80940000000000001</v>
      </c>
      <c r="F2158" s="4" t="str">
        <f t="shared" si="35"/>
        <v>Yes</v>
      </c>
      <c r="G2158" s="63"/>
      <c r="H2158" s="63"/>
      <c r="I2158" s="63"/>
    </row>
    <row r="2159" spans="1:9">
      <c r="A2159" s="112" t="s">
        <v>2294</v>
      </c>
      <c r="B2159" s="112" t="s">
        <v>3101</v>
      </c>
      <c r="C2159" s="106">
        <v>4034</v>
      </c>
      <c r="D2159" s="106" t="s">
        <v>192</v>
      </c>
      <c r="E2159" s="184">
        <v>0.41360000000000002</v>
      </c>
      <c r="F2159" s="4" t="str">
        <f t="shared" si="35"/>
        <v>No</v>
      </c>
      <c r="G2159" s="63"/>
      <c r="H2159" s="63"/>
      <c r="I2159" s="63"/>
    </row>
    <row r="2160" spans="1:9">
      <c r="A2160" s="112" t="s">
        <v>2294</v>
      </c>
      <c r="B2160" s="112" t="s">
        <v>3101</v>
      </c>
      <c r="C2160" s="106">
        <v>2964</v>
      </c>
      <c r="D2160" s="106" t="s">
        <v>176</v>
      </c>
      <c r="E2160" s="184">
        <v>0.2923</v>
      </c>
      <c r="F2160" s="4" t="str">
        <f t="shared" si="35"/>
        <v>No</v>
      </c>
      <c r="G2160" s="63"/>
      <c r="H2160" s="63"/>
      <c r="I2160" s="63"/>
    </row>
    <row r="2161" spans="1:9">
      <c r="A2161" s="112" t="s">
        <v>2294</v>
      </c>
      <c r="B2161" s="112" t="s">
        <v>3101</v>
      </c>
      <c r="C2161" s="106">
        <v>3016</v>
      </c>
      <c r="D2161" s="106" t="s">
        <v>177</v>
      </c>
      <c r="E2161" s="184">
        <v>0.52159999999999995</v>
      </c>
      <c r="F2161" s="4" t="str">
        <f t="shared" si="35"/>
        <v>Yes</v>
      </c>
      <c r="G2161" s="63"/>
      <c r="H2161" s="63"/>
      <c r="I2161" s="63"/>
    </row>
    <row r="2162" spans="1:9">
      <c r="A2162" s="112" t="s">
        <v>2294</v>
      </c>
      <c r="B2162" s="112" t="s">
        <v>3101</v>
      </c>
      <c r="C2162" s="106">
        <v>4504</v>
      </c>
      <c r="D2162" s="106" t="s">
        <v>197</v>
      </c>
      <c r="E2162" s="184">
        <v>0.2422</v>
      </c>
      <c r="F2162" s="4" t="str">
        <f t="shared" si="35"/>
        <v>No</v>
      </c>
      <c r="G2162" s="63"/>
      <c r="H2162" s="63"/>
      <c r="I2162" s="63"/>
    </row>
    <row r="2163" spans="1:9">
      <c r="A2163" s="112" t="s">
        <v>2294</v>
      </c>
      <c r="B2163" s="112" t="s">
        <v>3101</v>
      </c>
      <c r="C2163" s="106">
        <v>3556</v>
      </c>
      <c r="D2163" s="106" t="s">
        <v>185</v>
      </c>
      <c r="E2163" s="184">
        <v>0.4294</v>
      </c>
      <c r="F2163" s="4" t="str">
        <f t="shared" si="35"/>
        <v>No</v>
      </c>
      <c r="G2163" s="63"/>
      <c r="H2163" s="63"/>
      <c r="I2163" s="63"/>
    </row>
    <row r="2164" spans="1:9">
      <c r="A2164" s="112" t="s">
        <v>2294</v>
      </c>
      <c r="B2164" s="112" t="s">
        <v>3101</v>
      </c>
      <c r="C2164" s="106">
        <v>5271</v>
      </c>
      <c r="D2164" s="106" t="s">
        <v>200</v>
      </c>
      <c r="E2164" s="184">
        <v>0.26250000000000001</v>
      </c>
      <c r="F2164" s="4" t="str">
        <f t="shared" si="35"/>
        <v>No</v>
      </c>
      <c r="G2164" s="63"/>
      <c r="H2164" s="63"/>
      <c r="I2164" s="63"/>
    </row>
    <row r="2165" spans="1:9">
      <c r="A2165" s="112" t="s">
        <v>2294</v>
      </c>
      <c r="B2165" s="112" t="s">
        <v>3101</v>
      </c>
      <c r="C2165" s="106">
        <v>1689</v>
      </c>
      <c r="D2165" s="106" t="s">
        <v>166</v>
      </c>
      <c r="E2165" s="184">
        <v>0.21879999999999999</v>
      </c>
      <c r="F2165" s="4" t="str">
        <f t="shared" si="35"/>
        <v>No</v>
      </c>
      <c r="G2165" s="63"/>
      <c r="H2165" s="63"/>
      <c r="I2165" s="63"/>
    </row>
    <row r="2166" spans="1:9">
      <c r="A2166" s="112" t="s">
        <v>2294</v>
      </c>
      <c r="B2166" s="112" t="s">
        <v>3101</v>
      </c>
      <c r="C2166" s="106">
        <v>5149</v>
      </c>
      <c r="D2166" s="106" t="s">
        <v>199</v>
      </c>
      <c r="E2166" s="184">
        <v>0.5726</v>
      </c>
      <c r="F2166" s="4" t="str">
        <f t="shared" si="35"/>
        <v>Yes</v>
      </c>
      <c r="G2166" s="63"/>
      <c r="H2166" s="63"/>
      <c r="I2166" s="63"/>
    </row>
    <row r="2167" spans="1:9">
      <c r="A2167" s="112" t="s">
        <v>2294</v>
      </c>
      <c r="B2167" s="112" t="s">
        <v>3101</v>
      </c>
      <c r="C2167" s="106">
        <v>2828</v>
      </c>
      <c r="D2167" s="106" t="s">
        <v>175</v>
      </c>
      <c r="E2167" s="184">
        <v>0.57740000000000002</v>
      </c>
      <c r="F2167" s="4" t="str">
        <f t="shared" si="35"/>
        <v>Yes</v>
      </c>
      <c r="G2167" s="63"/>
      <c r="H2167" s="63"/>
      <c r="I2167" s="63"/>
    </row>
    <row r="2168" spans="1:9">
      <c r="A2168" s="112" t="s">
        <v>2294</v>
      </c>
      <c r="B2168" s="112" t="s">
        <v>3101</v>
      </c>
      <c r="C2168" s="106">
        <v>3565</v>
      </c>
      <c r="D2168" s="106" t="s">
        <v>186</v>
      </c>
      <c r="E2168" s="184">
        <v>0.75180000000000002</v>
      </c>
      <c r="F2168" s="4" t="str">
        <f t="shared" si="35"/>
        <v>Yes</v>
      </c>
      <c r="G2168" s="63"/>
      <c r="H2168" s="63"/>
      <c r="I2168" s="63"/>
    </row>
    <row r="2169" spans="1:9">
      <c r="A2169" s="112" t="s">
        <v>2364</v>
      </c>
      <c r="B2169" s="112" t="s">
        <v>3102</v>
      </c>
      <c r="C2169" s="106">
        <v>4468</v>
      </c>
      <c r="D2169" s="106" t="s">
        <v>738</v>
      </c>
      <c r="E2169" s="184">
        <v>0.2364</v>
      </c>
      <c r="F2169" s="4" t="str">
        <f t="shared" si="35"/>
        <v>No</v>
      </c>
      <c r="G2169" s="63"/>
      <c r="H2169" s="63"/>
      <c r="I2169" s="63"/>
    </row>
    <row r="2170" spans="1:9">
      <c r="A2170" s="112" t="s">
        <v>2364</v>
      </c>
      <c r="B2170" s="112" t="s">
        <v>3102</v>
      </c>
      <c r="C2170" s="106">
        <v>1822</v>
      </c>
      <c r="D2170" s="106" t="s">
        <v>734</v>
      </c>
      <c r="E2170" s="184">
        <v>0.19389999999999999</v>
      </c>
      <c r="F2170" s="4" t="str">
        <f t="shared" si="35"/>
        <v>No</v>
      </c>
      <c r="G2170" s="63"/>
      <c r="H2170" s="63"/>
      <c r="I2170" s="63"/>
    </row>
    <row r="2171" spans="1:9">
      <c r="A2171" s="112" t="s">
        <v>2364</v>
      </c>
      <c r="B2171" s="112" t="s">
        <v>3102</v>
      </c>
      <c r="C2171" s="106">
        <v>3667</v>
      </c>
      <c r="D2171" s="106" t="s">
        <v>737</v>
      </c>
      <c r="E2171" s="184">
        <v>0.22320000000000001</v>
      </c>
      <c r="F2171" s="4" t="str">
        <f t="shared" si="35"/>
        <v>No</v>
      </c>
      <c r="G2171" s="63"/>
      <c r="H2171" s="63"/>
      <c r="I2171" s="63"/>
    </row>
    <row r="2172" spans="1:9">
      <c r="A2172" s="112" t="s">
        <v>2364</v>
      </c>
      <c r="B2172" s="112" t="s">
        <v>3102</v>
      </c>
      <c r="C2172" s="106">
        <v>1938</v>
      </c>
      <c r="D2172" s="106" t="s">
        <v>735</v>
      </c>
      <c r="E2172" s="184">
        <v>0.55600000000000005</v>
      </c>
      <c r="F2172" s="4" t="str">
        <f t="shared" si="35"/>
        <v>Yes</v>
      </c>
      <c r="G2172" s="63"/>
      <c r="H2172" s="63"/>
      <c r="I2172" s="63"/>
    </row>
    <row r="2173" spans="1:9">
      <c r="A2173" s="112" t="s">
        <v>2364</v>
      </c>
      <c r="B2173" s="112" t="s">
        <v>3102</v>
      </c>
      <c r="C2173" s="106">
        <v>2419</v>
      </c>
      <c r="D2173" s="106" t="s">
        <v>736</v>
      </c>
      <c r="E2173" s="184">
        <v>0.17469999999999999</v>
      </c>
      <c r="F2173" s="4" t="str">
        <f t="shared" si="35"/>
        <v>No</v>
      </c>
      <c r="G2173" s="63"/>
      <c r="H2173" s="63"/>
      <c r="I2173" s="63"/>
    </row>
    <row r="2174" spans="1:9">
      <c r="A2174" s="112" t="s">
        <v>2735</v>
      </c>
      <c r="B2174" s="112" t="s">
        <v>3177</v>
      </c>
      <c r="C2174" s="106">
        <v>5496</v>
      </c>
      <c r="D2174" s="106" t="s">
        <v>2002</v>
      </c>
      <c r="E2174" s="184">
        <v>0.83130000000000004</v>
      </c>
      <c r="F2174" s="4" t="str">
        <f t="shared" si="35"/>
        <v>Yes</v>
      </c>
      <c r="G2174" s="63"/>
      <c r="H2174" s="63"/>
      <c r="I2174" s="63"/>
    </row>
    <row r="2175" spans="1:9">
      <c r="A2175" s="112" t="s">
        <v>2535</v>
      </c>
      <c r="B2175" s="112" t="s">
        <v>3103</v>
      </c>
      <c r="C2175" s="106">
        <v>2893</v>
      </c>
      <c r="D2175" s="106" t="s">
        <v>2046</v>
      </c>
      <c r="E2175" s="184">
        <v>0.61460000000000004</v>
      </c>
      <c r="F2175" s="4" t="str">
        <f t="shared" si="35"/>
        <v>Yes</v>
      </c>
      <c r="G2175" s="63"/>
      <c r="H2175" s="63"/>
      <c r="I2175" s="63"/>
    </row>
    <row r="2176" spans="1:9">
      <c r="A2176" s="112" t="s">
        <v>2535</v>
      </c>
      <c r="B2176" s="112" t="s">
        <v>3103</v>
      </c>
      <c r="C2176" s="106">
        <v>3467</v>
      </c>
      <c r="D2176" s="106" t="s">
        <v>2047</v>
      </c>
      <c r="E2176" s="184">
        <v>0.58579999999999999</v>
      </c>
      <c r="F2176" s="4" t="str">
        <f t="shared" si="35"/>
        <v>Yes</v>
      </c>
      <c r="G2176" s="63"/>
      <c r="H2176" s="63"/>
      <c r="I2176" s="63"/>
    </row>
    <row r="2177" spans="1:9">
      <c r="A2177" s="112" t="s">
        <v>2328</v>
      </c>
      <c r="B2177" s="112" t="s">
        <v>3104</v>
      </c>
      <c r="C2177" s="106">
        <v>3152</v>
      </c>
      <c r="D2177" s="106" t="s">
        <v>413</v>
      </c>
      <c r="E2177" s="184">
        <v>0.92659999999999998</v>
      </c>
      <c r="F2177" s="4" t="str">
        <f t="shared" si="35"/>
        <v>Yes</v>
      </c>
      <c r="G2177" s="63"/>
      <c r="H2177" s="63"/>
      <c r="I2177" s="63"/>
    </row>
    <row r="2178" spans="1:9">
      <c r="A2178" s="112" t="s">
        <v>2328</v>
      </c>
      <c r="B2178" s="112" t="s">
        <v>3104</v>
      </c>
      <c r="C2178" s="106">
        <v>4222</v>
      </c>
      <c r="D2178" s="106" t="s">
        <v>414</v>
      </c>
      <c r="E2178" s="184">
        <v>0.97260000000000002</v>
      </c>
      <c r="F2178" s="4" t="str">
        <f t="shared" si="35"/>
        <v>Yes</v>
      </c>
      <c r="G2178" s="63"/>
      <c r="H2178" s="63"/>
      <c r="I2178" s="63"/>
    </row>
    <row r="2179" spans="1:9">
      <c r="A2179" s="112" t="s">
        <v>2328</v>
      </c>
      <c r="B2179" s="112" t="s">
        <v>3104</v>
      </c>
      <c r="C2179" s="106">
        <v>4490</v>
      </c>
      <c r="D2179" s="106" t="s">
        <v>416</v>
      </c>
      <c r="E2179" s="184">
        <v>0.94540000000000002</v>
      </c>
      <c r="F2179" s="4" t="str">
        <f t="shared" si="35"/>
        <v>Yes</v>
      </c>
      <c r="G2179" s="63"/>
      <c r="H2179" s="63"/>
      <c r="I2179" s="63"/>
    </row>
    <row r="2180" spans="1:9">
      <c r="A2180" s="112" t="s">
        <v>2328</v>
      </c>
      <c r="B2180" s="112" t="s">
        <v>3104</v>
      </c>
      <c r="C2180" s="106">
        <v>1835</v>
      </c>
      <c r="D2180" s="106" t="s">
        <v>412</v>
      </c>
      <c r="E2180" s="184">
        <v>0.94599999999999995</v>
      </c>
      <c r="F2180" s="4" t="str">
        <f t="shared" si="35"/>
        <v>Yes</v>
      </c>
      <c r="G2180" s="63"/>
      <c r="H2180" s="63"/>
      <c r="I2180" s="63"/>
    </row>
    <row r="2181" spans="1:9">
      <c r="A2181" s="112" t="s">
        <v>2328</v>
      </c>
      <c r="B2181" s="112" t="s">
        <v>3104</v>
      </c>
      <c r="C2181" s="106">
        <v>4254</v>
      </c>
      <c r="D2181" s="106" t="s">
        <v>415</v>
      </c>
      <c r="E2181" s="184">
        <v>0.92100000000000004</v>
      </c>
      <c r="F2181" s="4" t="str">
        <f t="shared" si="35"/>
        <v>Yes</v>
      </c>
      <c r="G2181" s="63"/>
      <c r="H2181" s="63"/>
      <c r="I2181" s="63"/>
    </row>
    <row r="2182" spans="1:9">
      <c r="A2182" s="112" t="s">
        <v>2328</v>
      </c>
      <c r="B2182" s="112" t="s">
        <v>3104</v>
      </c>
      <c r="C2182" s="106">
        <v>5144</v>
      </c>
      <c r="D2182" s="106" t="s">
        <v>417</v>
      </c>
      <c r="E2182" s="184">
        <v>0.9476</v>
      </c>
      <c r="F2182" s="4" t="str">
        <f t="shared" si="35"/>
        <v>Yes</v>
      </c>
      <c r="G2182" s="63"/>
      <c r="H2182" s="63"/>
      <c r="I2182" s="63"/>
    </row>
    <row r="2183" spans="1:9">
      <c r="A2183" s="112" t="s">
        <v>2541</v>
      </c>
      <c r="B2183" s="112" t="s">
        <v>3105</v>
      </c>
      <c r="C2183" s="106">
        <v>2174</v>
      </c>
      <c r="D2183" s="106" t="s">
        <v>2067</v>
      </c>
      <c r="E2183" s="184">
        <v>0.57620000000000005</v>
      </c>
      <c r="F2183" s="4" t="str">
        <f t="shared" si="35"/>
        <v>Yes</v>
      </c>
      <c r="G2183" s="63"/>
      <c r="H2183" s="63"/>
      <c r="I2183" s="63"/>
    </row>
    <row r="2184" spans="1:9">
      <c r="A2184" s="112" t="s">
        <v>2541</v>
      </c>
      <c r="B2184" s="112" t="s">
        <v>3105</v>
      </c>
      <c r="C2184" s="106">
        <v>2712</v>
      </c>
      <c r="D2184" s="106" t="s">
        <v>2069</v>
      </c>
      <c r="E2184" s="184">
        <v>0.50349999999999995</v>
      </c>
      <c r="F2184" s="4" t="str">
        <f t="shared" si="35"/>
        <v>Yes</v>
      </c>
      <c r="G2184" s="63"/>
      <c r="H2184" s="63"/>
      <c r="I2184" s="63"/>
    </row>
    <row r="2185" spans="1:9">
      <c r="A2185" s="112" t="s">
        <v>2541</v>
      </c>
      <c r="B2185" s="112" t="s">
        <v>3105</v>
      </c>
      <c r="C2185" s="106">
        <v>2386</v>
      </c>
      <c r="D2185" s="106" t="s">
        <v>2068</v>
      </c>
      <c r="E2185" s="184">
        <v>0.50109999999999999</v>
      </c>
      <c r="F2185" s="4" t="str">
        <f t="shared" si="35"/>
        <v>Yes</v>
      </c>
      <c r="G2185" s="63"/>
      <c r="H2185" s="63"/>
      <c r="I2185" s="63"/>
    </row>
    <row r="2186" spans="1:9">
      <c r="A2186" s="112" t="s">
        <v>2537</v>
      </c>
      <c r="B2186" s="112" t="s">
        <v>3106</v>
      </c>
      <c r="C2186" s="106">
        <v>2074</v>
      </c>
      <c r="D2186" s="106" t="s">
        <v>2051</v>
      </c>
      <c r="E2186" s="184">
        <v>0.42699999999999999</v>
      </c>
      <c r="F2186" s="4" t="str">
        <f t="shared" si="35"/>
        <v>No</v>
      </c>
      <c r="G2186" s="63"/>
      <c r="H2186" s="63"/>
      <c r="I2186" s="63"/>
    </row>
    <row r="2187" spans="1:9">
      <c r="A2187" s="112" t="s">
        <v>2537</v>
      </c>
      <c r="B2187" s="112" t="s">
        <v>3106</v>
      </c>
      <c r="C2187" s="106">
        <v>2528</v>
      </c>
      <c r="D2187" s="106" t="s">
        <v>2054</v>
      </c>
      <c r="E2187" s="184">
        <v>0.70320000000000005</v>
      </c>
      <c r="F2187" s="4" t="str">
        <f t="shared" si="35"/>
        <v>Yes</v>
      </c>
      <c r="G2187" s="63"/>
      <c r="H2187" s="63"/>
      <c r="I2187" s="63"/>
    </row>
    <row r="2188" spans="1:9">
      <c r="A2188" s="112" t="s">
        <v>2537</v>
      </c>
      <c r="B2188" s="112" t="s">
        <v>3106</v>
      </c>
      <c r="C2188" s="106">
        <v>3510</v>
      </c>
      <c r="D2188" s="106" t="s">
        <v>2056</v>
      </c>
      <c r="E2188" s="184">
        <v>0.51639999999999997</v>
      </c>
      <c r="F2188" s="4" t="str">
        <f t="shared" si="35"/>
        <v>Yes</v>
      </c>
      <c r="G2188" s="63"/>
      <c r="H2188" s="63"/>
      <c r="I2188" s="63"/>
    </row>
    <row r="2189" spans="1:9">
      <c r="A2189" s="112" t="s">
        <v>2537</v>
      </c>
      <c r="B2189" s="112" t="s">
        <v>3106</v>
      </c>
      <c r="C2189" s="106">
        <v>2078</v>
      </c>
      <c r="D2189" s="106" t="s">
        <v>2052</v>
      </c>
      <c r="E2189" s="184">
        <v>0.70440000000000003</v>
      </c>
      <c r="F2189" s="4" t="str">
        <f t="shared" si="35"/>
        <v>Yes</v>
      </c>
      <c r="G2189" s="63"/>
      <c r="H2189" s="63"/>
      <c r="I2189" s="63"/>
    </row>
    <row r="2190" spans="1:9">
      <c r="A2190" s="112" t="s">
        <v>2537</v>
      </c>
      <c r="B2190" s="112" t="s">
        <v>3106</v>
      </c>
      <c r="C2190" s="106">
        <v>4071</v>
      </c>
      <c r="D2190" s="106" t="s">
        <v>142</v>
      </c>
      <c r="E2190" s="184">
        <v>0.83440000000000003</v>
      </c>
      <c r="F2190" s="4" t="str">
        <f t="shared" si="35"/>
        <v>Yes</v>
      </c>
      <c r="G2190" s="63"/>
      <c r="H2190" s="63"/>
      <c r="I2190" s="63"/>
    </row>
    <row r="2191" spans="1:9">
      <c r="A2191" s="112" t="s">
        <v>2537</v>
      </c>
      <c r="B2191" s="112" t="s">
        <v>3106</v>
      </c>
      <c r="C2191" s="106">
        <v>2780</v>
      </c>
      <c r="D2191" s="106" t="s">
        <v>130</v>
      </c>
      <c r="E2191" s="184">
        <v>0.59309999999999996</v>
      </c>
      <c r="F2191" s="4" t="str">
        <f t="shared" si="35"/>
        <v>Yes</v>
      </c>
      <c r="G2191" s="63"/>
      <c r="H2191" s="63"/>
      <c r="I2191" s="63"/>
    </row>
    <row r="2192" spans="1:9">
      <c r="A2192" s="112" t="s">
        <v>2537</v>
      </c>
      <c r="B2192" s="112" t="s">
        <v>3106</v>
      </c>
      <c r="C2192" s="106">
        <v>2159</v>
      </c>
      <c r="D2192" s="106" t="s">
        <v>2053</v>
      </c>
      <c r="E2192" s="184">
        <v>0.35799999999999998</v>
      </c>
      <c r="F2192" s="4" t="str">
        <f t="shared" ref="F2192:F2255" si="36">IF(E2192&gt;=0.5,"Yes","No")</f>
        <v>No</v>
      </c>
      <c r="G2192" s="63"/>
      <c r="H2192" s="63"/>
      <c r="I2192" s="63"/>
    </row>
    <row r="2193" spans="1:9">
      <c r="A2193" s="112" t="s">
        <v>2537</v>
      </c>
      <c r="B2193" s="112" t="s">
        <v>3106</v>
      </c>
      <c r="C2193" s="106">
        <v>5337</v>
      </c>
      <c r="D2193" s="106" t="s">
        <v>2770</v>
      </c>
      <c r="E2193" s="114">
        <v>0</v>
      </c>
      <c r="F2193" s="4" t="str">
        <f t="shared" si="36"/>
        <v>No</v>
      </c>
      <c r="G2193" s="63"/>
      <c r="H2193" s="63"/>
      <c r="I2193" s="63"/>
    </row>
    <row r="2194" spans="1:9">
      <c r="A2194" s="112" t="s">
        <v>2537</v>
      </c>
      <c r="B2194" s="112" t="s">
        <v>3106</v>
      </c>
      <c r="C2194" s="106">
        <v>3728</v>
      </c>
      <c r="D2194" s="106" t="s">
        <v>2057</v>
      </c>
      <c r="E2194" s="184">
        <v>0.70189999999999997</v>
      </c>
      <c r="F2194" s="4" t="str">
        <f t="shared" si="36"/>
        <v>Yes</v>
      </c>
      <c r="G2194" s="63"/>
      <c r="H2194" s="63"/>
      <c r="I2194" s="63"/>
    </row>
    <row r="2195" spans="1:9">
      <c r="A2195" s="112" t="s">
        <v>2537</v>
      </c>
      <c r="B2195" s="112" t="s">
        <v>3106</v>
      </c>
      <c r="C2195" s="106">
        <v>5616</v>
      </c>
      <c r="D2195" s="106" t="s">
        <v>3295</v>
      </c>
      <c r="E2195" s="114">
        <v>0.26</v>
      </c>
      <c r="F2195" s="4" t="str">
        <f t="shared" si="36"/>
        <v>No</v>
      </c>
      <c r="G2195" s="63"/>
      <c r="H2195" s="63"/>
      <c r="I2195" s="63"/>
    </row>
    <row r="2196" spans="1:9">
      <c r="A2196" s="112" t="s">
        <v>2537</v>
      </c>
      <c r="B2196" s="112" t="s">
        <v>3106</v>
      </c>
      <c r="C2196" s="106">
        <v>3468</v>
      </c>
      <c r="D2196" s="106" t="s">
        <v>2055</v>
      </c>
      <c r="E2196" s="184">
        <v>0.48170000000000002</v>
      </c>
      <c r="F2196" s="4" t="str">
        <f t="shared" si="36"/>
        <v>No</v>
      </c>
      <c r="G2196" s="63"/>
      <c r="H2196" s="63"/>
      <c r="I2196" s="63"/>
    </row>
    <row r="2197" spans="1:9">
      <c r="A2197" s="112" t="s">
        <v>2537</v>
      </c>
      <c r="B2197" s="112" t="s">
        <v>3106</v>
      </c>
      <c r="C2197" s="106">
        <v>5636</v>
      </c>
      <c r="D2197" s="106" t="s">
        <v>3296</v>
      </c>
      <c r="E2197" s="114">
        <v>0.41880000000000001</v>
      </c>
      <c r="F2197" s="4" t="str">
        <f t="shared" si="36"/>
        <v>No</v>
      </c>
      <c r="G2197" s="63"/>
      <c r="H2197" s="63"/>
      <c r="I2197" s="63"/>
    </row>
    <row r="2198" spans="1:9">
      <c r="A2198" s="112" t="s">
        <v>2537</v>
      </c>
      <c r="B2198" s="112" t="s">
        <v>3106</v>
      </c>
      <c r="C2198" s="106">
        <v>5460</v>
      </c>
      <c r="D2198" s="106" t="s">
        <v>3297</v>
      </c>
      <c r="E2198" s="184">
        <v>0.63170000000000004</v>
      </c>
      <c r="F2198" s="4" t="str">
        <f t="shared" si="36"/>
        <v>Yes</v>
      </c>
      <c r="G2198" s="63"/>
      <c r="H2198" s="63"/>
      <c r="I2198" s="63"/>
    </row>
    <row r="2199" spans="1:9">
      <c r="A2199" s="112" t="s">
        <v>2576</v>
      </c>
      <c r="B2199" s="112" t="s">
        <v>3107</v>
      </c>
      <c r="C2199" s="106">
        <v>4518</v>
      </c>
      <c r="D2199" s="106" t="s">
        <v>1796</v>
      </c>
      <c r="E2199" s="184">
        <v>0.92559999999999998</v>
      </c>
      <c r="F2199" s="4" t="str">
        <f t="shared" si="36"/>
        <v>Yes</v>
      </c>
      <c r="G2199" s="63"/>
      <c r="H2199" s="63"/>
      <c r="I2199" s="63"/>
    </row>
    <row r="2200" spans="1:9">
      <c r="A2200" s="112" t="s">
        <v>2576</v>
      </c>
      <c r="B2200" s="112" t="s">
        <v>3107</v>
      </c>
      <c r="C2200" s="106">
        <v>5544</v>
      </c>
      <c r="D2200" s="106" t="s">
        <v>2253</v>
      </c>
      <c r="E2200" s="184">
        <v>0.85189999999999999</v>
      </c>
      <c r="F2200" s="4" t="str">
        <f t="shared" si="36"/>
        <v>Yes</v>
      </c>
      <c r="G2200" s="63"/>
      <c r="H2200" s="63"/>
      <c r="I2200" s="63"/>
    </row>
    <row r="2201" spans="1:9">
      <c r="A2201" s="112" t="s">
        <v>2576</v>
      </c>
      <c r="B2201" s="112" t="s">
        <v>3107</v>
      </c>
      <c r="C2201" s="106">
        <v>4022</v>
      </c>
      <c r="D2201" s="106" t="s">
        <v>2255</v>
      </c>
      <c r="E2201" s="184">
        <v>0.87960000000000005</v>
      </c>
      <c r="F2201" s="4" t="str">
        <f t="shared" si="36"/>
        <v>Yes</v>
      </c>
      <c r="G2201" s="63"/>
      <c r="H2201" s="63"/>
      <c r="I2201" s="63"/>
    </row>
    <row r="2202" spans="1:9">
      <c r="A2202" s="112" t="s">
        <v>2576</v>
      </c>
      <c r="B2202" s="112" t="s">
        <v>3107</v>
      </c>
      <c r="C2202" s="106">
        <v>2757</v>
      </c>
      <c r="D2202" s="106" t="s">
        <v>2252</v>
      </c>
      <c r="E2202" s="184">
        <v>0.9012</v>
      </c>
      <c r="F2202" s="4" t="str">
        <f t="shared" si="36"/>
        <v>Yes</v>
      </c>
      <c r="G2202" s="63"/>
      <c r="H2202" s="63"/>
      <c r="I2202" s="63"/>
    </row>
    <row r="2203" spans="1:9">
      <c r="A2203" s="112" t="s">
        <v>2576</v>
      </c>
      <c r="B2203" s="112" t="s">
        <v>3107</v>
      </c>
      <c r="C2203" s="106">
        <v>5543</v>
      </c>
      <c r="D2203" s="106" t="s">
        <v>3298</v>
      </c>
      <c r="E2203" s="184">
        <v>0.84970000000000001</v>
      </c>
      <c r="F2203" s="4" t="str">
        <f t="shared" si="36"/>
        <v>Yes</v>
      </c>
      <c r="G2203" s="63"/>
      <c r="H2203" s="63"/>
      <c r="I2203" s="63"/>
    </row>
    <row r="2204" spans="1:9">
      <c r="A2204" s="112" t="s">
        <v>2576</v>
      </c>
      <c r="B2204" s="112" t="s">
        <v>3107</v>
      </c>
      <c r="C2204" s="106">
        <v>3141</v>
      </c>
      <c r="D2204" s="106" t="s">
        <v>2254</v>
      </c>
      <c r="E2204" s="184">
        <v>0.85350000000000004</v>
      </c>
      <c r="F2204" s="4" t="str">
        <f t="shared" si="36"/>
        <v>Yes</v>
      </c>
      <c r="G2204" s="63"/>
      <c r="H2204" s="63"/>
      <c r="I2204" s="63"/>
    </row>
    <row r="2205" spans="1:9">
      <c r="A2205" s="112" t="s">
        <v>2576</v>
      </c>
      <c r="B2205" s="112" t="s">
        <v>3107</v>
      </c>
      <c r="C2205" s="106">
        <v>2131</v>
      </c>
      <c r="D2205" s="106" t="s">
        <v>2251</v>
      </c>
      <c r="E2205" s="184">
        <v>0.89639999999999997</v>
      </c>
      <c r="F2205" s="4" t="str">
        <f t="shared" si="36"/>
        <v>Yes</v>
      </c>
      <c r="G2205" s="63"/>
      <c r="H2205" s="63"/>
      <c r="I2205" s="63"/>
    </row>
    <row r="2206" spans="1:9">
      <c r="A2206" s="63" t="s">
        <v>2576</v>
      </c>
      <c r="B2206" s="63" t="s">
        <v>3107</v>
      </c>
      <c r="C2206" s="106">
        <v>5595</v>
      </c>
      <c r="D2206" s="63" t="s">
        <v>3186</v>
      </c>
      <c r="E2206" s="114">
        <v>0</v>
      </c>
      <c r="F2206" s="4" t="str">
        <f t="shared" si="36"/>
        <v>No</v>
      </c>
      <c r="G2206" s="141" t="s">
        <v>3345</v>
      </c>
      <c r="H2206" s="63"/>
      <c r="I2206" s="63"/>
    </row>
    <row r="2207" spans="1:9">
      <c r="A2207" s="112" t="s">
        <v>2330</v>
      </c>
      <c r="B2207" s="112" t="s">
        <v>3108</v>
      </c>
      <c r="C2207" s="106">
        <v>2792</v>
      </c>
      <c r="D2207" s="106" t="s">
        <v>425</v>
      </c>
      <c r="E2207" s="184">
        <v>0.86919999999999997</v>
      </c>
      <c r="F2207" s="4" t="str">
        <f t="shared" si="36"/>
        <v>Yes</v>
      </c>
      <c r="G2207" s="63"/>
      <c r="H2207" s="63"/>
      <c r="I2207" s="63"/>
    </row>
    <row r="2208" spans="1:9">
      <c r="A2208" s="112" t="s">
        <v>2330</v>
      </c>
      <c r="B2208" s="112" t="s">
        <v>3108</v>
      </c>
      <c r="C2208" s="106">
        <v>3273</v>
      </c>
      <c r="D2208" s="106" t="s">
        <v>426</v>
      </c>
      <c r="E2208" s="184">
        <v>0.7903</v>
      </c>
      <c r="F2208" s="4" t="str">
        <f t="shared" si="36"/>
        <v>Yes</v>
      </c>
      <c r="G2208" s="63"/>
      <c r="H2208" s="63"/>
      <c r="I2208" s="63"/>
    </row>
    <row r="2209" spans="1:9">
      <c r="A2209" s="112" t="s">
        <v>2330</v>
      </c>
      <c r="B2209" s="112" t="s">
        <v>3108</v>
      </c>
      <c r="C2209" s="106">
        <v>3909</v>
      </c>
      <c r="D2209" s="106" t="s">
        <v>427</v>
      </c>
      <c r="E2209" s="184">
        <v>0.91210000000000002</v>
      </c>
      <c r="F2209" s="4" t="str">
        <f t="shared" si="36"/>
        <v>Yes</v>
      </c>
      <c r="G2209" s="63"/>
      <c r="H2209" s="63"/>
      <c r="I2209" s="63"/>
    </row>
    <row r="2210" spans="1:9">
      <c r="A2210" s="112" t="s">
        <v>2298</v>
      </c>
      <c r="B2210" s="112" t="s">
        <v>3109</v>
      </c>
      <c r="C2210" s="106">
        <v>4549</v>
      </c>
      <c r="D2210" s="106" t="s">
        <v>219</v>
      </c>
      <c r="E2210" s="184">
        <v>0.2296</v>
      </c>
      <c r="F2210" s="4" t="str">
        <f t="shared" si="36"/>
        <v>No</v>
      </c>
      <c r="G2210" s="63"/>
      <c r="H2210" s="63"/>
      <c r="I2210" s="63"/>
    </row>
    <row r="2211" spans="1:9">
      <c r="A2211" s="112" t="s">
        <v>2298</v>
      </c>
      <c r="B2211" s="112" t="s">
        <v>3109</v>
      </c>
      <c r="C2211" s="106">
        <v>3270</v>
      </c>
      <c r="D2211" s="106" t="s">
        <v>217</v>
      </c>
      <c r="E2211" s="184">
        <v>0.28599999999999998</v>
      </c>
      <c r="F2211" s="4" t="str">
        <f t="shared" si="36"/>
        <v>No</v>
      </c>
      <c r="G2211" s="63"/>
      <c r="H2211" s="63"/>
      <c r="I2211" s="63"/>
    </row>
    <row r="2212" spans="1:9">
      <c r="A2212" s="112" t="s">
        <v>2298</v>
      </c>
      <c r="B2212" s="112" t="s">
        <v>3109</v>
      </c>
      <c r="C2212" s="106">
        <v>5494</v>
      </c>
      <c r="D2212" s="106" t="s">
        <v>2771</v>
      </c>
      <c r="E2212" s="184">
        <v>0.37890000000000001</v>
      </c>
      <c r="F2212" s="4" t="str">
        <f t="shared" si="36"/>
        <v>No</v>
      </c>
      <c r="G2212" s="63"/>
      <c r="H2212" s="63"/>
      <c r="I2212" s="63"/>
    </row>
    <row r="2213" spans="1:9">
      <c r="A2213" s="112" t="s">
        <v>2298</v>
      </c>
      <c r="B2213" s="112" t="s">
        <v>3109</v>
      </c>
      <c r="C2213" s="106">
        <v>2911</v>
      </c>
      <c r="D2213" s="106" t="s">
        <v>215</v>
      </c>
      <c r="E2213" s="184">
        <v>0.35699999999999998</v>
      </c>
      <c r="F2213" s="4" t="str">
        <f t="shared" si="36"/>
        <v>No</v>
      </c>
      <c r="G2213" s="63"/>
      <c r="H2213" s="63"/>
      <c r="I2213" s="63"/>
    </row>
    <row r="2214" spans="1:9">
      <c r="A2214" s="112" t="s">
        <v>2298</v>
      </c>
      <c r="B2214" s="112" t="s">
        <v>3109</v>
      </c>
      <c r="C2214" s="106">
        <v>2509</v>
      </c>
      <c r="D2214" s="106" t="s">
        <v>214</v>
      </c>
      <c r="E2214" s="184">
        <v>0.45329999999999998</v>
      </c>
      <c r="F2214" s="4" t="str">
        <f t="shared" si="36"/>
        <v>No</v>
      </c>
      <c r="G2214" s="63"/>
      <c r="H2214" s="63"/>
      <c r="I2214" s="63"/>
    </row>
    <row r="2215" spans="1:9">
      <c r="A2215" s="112" t="s">
        <v>2298</v>
      </c>
      <c r="B2215" s="112" t="s">
        <v>3109</v>
      </c>
      <c r="C2215" s="106">
        <v>4207</v>
      </c>
      <c r="D2215" s="106" t="s">
        <v>218</v>
      </c>
      <c r="E2215" s="184">
        <v>0.439</v>
      </c>
      <c r="F2215" s="4" t="str">
        <f t="shared" si="36"/>
        <v>No</v>
      </c>
      <c r="G2215" s="63"/>
      <c r="H2215" s="63"/>
      <c r="I2215" s="63"/>
    </row>
    <row r="2216" spans="1:9">
      <c r="A2216" s="112" t="s">
        <v>2298</v>
      </c>
      <c r="B2216" s="112" t="s">
        <v>3109</v>
      </c>
      <c r="C2216" s="106">
        <v>3147</v>
      </c>
      <c r="D2216" s="106" t="s">
        <v>216</v>
      </c>
      <c r="E2216" s="184">
        <v>0.3201</v>
      </c>
      <c r="F2216" s="4" t="str">
        <f t="shared" si="36"/>
        <v>No</v>
      </c>
      <c r="G2216" s="63"/>
      <c r="H2216" s="63"/>
      <c r="I2216" s="63"/>
    </row>
    <row r="2217" spans="1:9">
      <c r="A2217" s="112" t="s">
        <v>2298</v>
      </c>
      <c r="B2217" s="112" t="s">
        <v>3109</v>
      </c>
      <c r="C2217" s="106">
        <v>5615</v>
      </c>
      <c r="D2217" s="106" t="s">
        <v>3299</v>
      </c>
      <c r="E2217" s="114">
        <v>0.33329999999999999</v>
      </c>
      <c r="F2217" s="4" t="str">
        <f t="shared" si="36"/>
        <v>No</v>
      </c>
      <c r="G2217" s="63"/>
      <c r="H2217" s="63"/>
      <c r="I2217" s="63"/>
    </row>
    <row r="2218" spans="1:9">
      <c r="A2218" s="112" t="s">
        <v>2268</v>
      </c>
      <c r="B2218" s="112" t="s">
        <v>3110</v>
      </c>
      <c r="C2218" s="106">
        <v>3075</v>
      </c>
      <c r="D2218" s="106" t="s">
        <v>1</v>
      </c>
      <c r="E2218" s="184">
        <v>0.71199999999999997</v>
      </c>
      <c r="F2218" s="4" t="str">
        <f t="shared" si="36"/>
        <v>Yes</v>
      </c>
      <c r="G2218" s="63"/>
      <c r="H2218" s="63"/>
      <c r="I2218" s="63"/>
    </row>
    <row r="2219" spans="1:9">
      <c r="A2219" s="112" t="s">
        <v>2317</v>
      </c>
      <c r="B2219" s="112" t="s">
        <v>3111</v>
      </c>
      <c r="C2219" s="106">
        <v>2161</v>
      </c>
      <c r="D2219" s="106" t="s">
        <v>359</v>
      </c>
      <c r="E2219" s="184">
        <v>0.50560000000000005</v>
      </c>
      <c r="F2219" s="4" t="str">
        <f t="shared" si="36"/>
        <v>Yes</v>
      </c>
      <c r="G2219" s="63"/>
      <c r="H2219" s="63"/>
      <c r="I2219" s="63"/>
    </row>
    <row r="2220" spans="1:9">
      <c r="A2220" s="112" t="s">
        <v>2317</v>
      </c>
      <c r="B2220" s="112" t="s">
        <v>3111</v>
      </c>
      <c r="C2220" s="106">
        <v>2162</v>
      </c>
      <c r="D2220" s="106" t="s">
        <v>360</v>
      </c>
      <c r="E2220" s="184">
        <v>0.53300000000000003</v>
      </c>
      <c r="F2220" s="4" t="str">
        <f t="shared" si="36"/>
        <v>Yes</v>
      </c>
      <c r="G2220" s="63"/>
      <c r="H2220" s="63"/>
      <c r="I2220" s="63"/>
    </row>
    <row r="2221" spans="1:9">
      <c r="A2221" s="112" t="s">
        <v>2516</v>
      </c>
      <c r="B2221" s="112" t="s">
        <v>3112</v>
      </c>
      <c r="C2221" s="106">
        <v>2549</v>
      </c>
      <c r="D2221" s="106" t="s">
        <v>1937</v>
      </c>
      <c r="E2221" s="184">
        <v>0.87460000000000004</v>
      </c>
      <c r="F2221" s="4" t="str">
        <f t="shared" si="36"/>
        <v>Yes</v>
      </c>
      <c r="G2221" s="63"/>
      <c r="H2221" s="63"/>
      <c r="I2221" s="63"/>
    </row>
    <row r="2222" spans="1:9">
      <c r="A2222" s="112" t="s">
        <v>2516</v>
      </c>
      <c r="B2222" s="112" t="s">
        <v>3112</v>
      </c>
      <c r="C2222" s="106">
        <v>5461</v>
      </c>
      <c r="D2222" s="106" t="s">
        <v>2772</v>
      </c>
      <c r="E2222" s="184">
        <v>0.43730000000000002</v>
      </c>
      <c r="F2222" s="4" t="str">
        <f t="shared" si="36"/>
        <v>No</v>
      </c>
      <c r="G2222" s="63"/>
      <c r="H2222" s="63"/>
      <c r="I2222" s="63"/>
    </row>
    <row r="2223" spans="1:9">
      <c r="A2223" s="112" t="s">
        <v>2516</v>
      </c>
      <c r="B2223" s="112" t="s">
        <v>3112</v>
      </c>
      <c r="C2223" s="106">
        <v>2550</v>
      </c>
      <c r="D2223" s="106" t="s">
        <v>1938</v>
      </c>
      <c r="E2223" s="184">
        <v>0.82040000000000002</v>
      </c>
      <c r="F2223" s="4" t="str">
        <f t="shared" si="36"/>
        <v>Yes</v>
      </c>
      <c r="G2223" s="63"/>
      <c r="H2223" s="63"/>
      <c r="I2223" s="63"/>
    </row>
    <row r="2224" spans="1:9">
      <c r="A2224" s="112" t="s">
        <v>2516</v>
      </c>
      <c r="B2224" s="112" t="s">
        <v>3112</v>
      </c>
      <c r="C2224" s="106">
        <v>4232</v>
      </c>
      <c r="D2224" s="106" t="s">
        <v>1939</v>
      </c>
      <c r="E2224" s="184">
        <v>0.89800000000000002</v>
      </c>
      <c r="F2224" s="4" t="str">
        <f t="shared" si="36"/>
        <v>Yes</v>
      </c>
      <c r="G2224" s="63"/>
      <c r="H2224" s="63"/>
      <c r="I2224" s="63"/>
    </row>
    <row r="2225" spans="1:9">
      <c r="A2225" s="112" t="s">
        <v>2287</v>
      </c>
      <c r="B2225" s="112" t="s">
        <v>3113</v>
      </c>
      <c r="C2225" s="106">
        <v>3209</v>
      </c>
      <c r="D2225" s="106" t="s">
        <v>129</v>
      </c>
      <c r="E2225" s="184">
        <v>0.67910000000000004</v>
      </c>
      <c r="F2225" s="4" t="str">
        <f t="shared" si="36"/>
        <v>Yes</v>
      </c>
      <c r="G2225" s="63"/>
      <c r="H2225" s="63"/>
      <c r="I2225" s="63"/>
    </row>
    <row r="2226" spans="1:9">
      <c r="A2226" s="112" t="s">
        <v>2287</v>
      </c>
      <c r="B2226" s="112" t="s">
        <v>3113</v>
      </c>
      <c r="C2226" s="106">
        <v>3269</v>
      </c>
      <c r="D2226" s="106" t="s">
        <v>3300</v>
      </c>
      <c r="E2226" s="184">
        <v>0.27729999999999999</v>
      </c>
      <c r="F2226" s="4" t="str">
        <f t="shared" si="36"/>
        <v>No</v>
      </c>
      <c r="G2226" s="63"/>
      <c r="H2226" s="63"/>
      <c r="I2226" s="63"/>
    </row>
    <row r="2227" spans="1:9">
      <c r="A2227" s="112" t="s">
        <v>2287</v>
      </c>
      <c r="B2227" s="112" t="s">
        <v>3113</v>
      </c>
      <c r="C2227" s="106">
        <v>2301</v>
      </c>
      <c r="D2227" s="106" t="s">
        <v>126</v>
      </c>
      <c r="E2227" s="184">
        <v>0.72409999999999997</v>
      </c>
      <c r="F2227" s="4" t="str">
        <f t="shared" si="36"/>
        <v>Yes</v>
      </c>
      <c r="G2227" s="63"/>
      <c r="H2227" s="63"/>
      <c r="I2227" s="63"/>
    </row>
    <row r="2228" spans="1:9">
      <c r="A2228" s="112" t="s">
        <v>2287</v>
      </c>
      <c r="B2228" s="112" t="s">
        <v>3113</v>
      </c>
      <c r="C2228" s="106">
        <v>4432</v>
      </c>
      <c r="D2228" s="106" t="s">
        <v>134</v>
      </c>
      <c r="E2228" s="184">
        <v>0.50239999999999996</v>
      </c>
      <c r="F2228" s="4" t="str">
        <f t="shared" si="36"/>
        <v>Yes</v>
      </c>
      <c r="G2228" s="63"/>
      <c r="H2228" s="63"/>
      <c r="I2228" s="63"/>
    </row>
    <row r="2229" spans="1:9">
      <c r="A2229" s="112" t="s">
        <v>2287</v>
      </c>
      <c r="B2229" s="112" t="s">
        <v>3113</v>
      </c>
      <c r="C2229" s="106">
        <v>4423</v>
      </c>
      <c r="D2229" s="106" t="s">
        <v>133</v>
      </c>
      <c r="E2229" s="184">
        <v>0.56130000000000002</v>
      </c>
      <c r="F2229" s="4" t="str">
        <f t="shared" si="36"/>
        <v>Yes</v>
      </c>
      <c r="G2229" s="63"/>
      <c r="H2229" s="63"/>
      <c r="I2229" s="63"/>
    </row>
    <row r="2230" spans="1:9">
      <c r="A2230" s="112" t="s">
        <v>2287</v>
      </c>
      <c r="B2230" s="112" t="s">
        <v>3113</v>
      </c>
      <c r="C2230" s="106">
        <v>2279</v>
      </c>
      <c r="D2230" s="106" t="s">
        <v>125</v>
      </c>
      <c r="E2230" s="184">
        <v>0.64480000000000004</v>
      </c>
      <c r="F2230" s="4" t="str">
        <f t="shared" si="36"/>
        <v>Yes</v>
      </c>
      <c r="G2230" s="63"/>
      <c r="H2230" s="63"/>
      <c r="I2230" s="63"/>
    </row>
    <row r="2231" spans="1:9">
      <c r="A2231" s="112" t="s">
        <v>2287</v>
      </c>
      <c r="B2231" s="112" t="s">
        <v>3113</v>
      </c>
      <c r="C2231" s="106">
        <v>2347</v>
      </c>
      <c r="D2231" s="106" t="s">
        <v>127</v>
      </c>
      <c r="E2231" s="184">
        <v>0.66290000000000004</v>
      </c>
      <c r="F2231" s="4" t="str">
        <f t="shared" si="36"/>
        <v>Yes</v>
      </c>
      <c r="G2231" s="63"/>
      <c r="H2231" s="63"/>
      <c r="I2231" s="63"/>
    </row>
    <row r="2232" spans="1:9">
      <c r="A2232" s="112" t="s">
        <v>2287</v>
      </c>
      <c r="B2232" s="112" t="s">
        <v>3113</v>
      </c>
      <c r="C2232" s="106">
        <v>5316</v>
      </c>
      <c r="D2232" s="106" t="s">
        <v>135</v>
      </c>
      <c r="E2232" s="184">
        <v>0.68210000000000004</v>
      </c>
      <c r="F2232" s="4" t="str">
        <f t="shared" si="36"/>
        <v>Yes</v>
      </c>
      <c r="G2232" s="63"/>
      <c r="H2232" s="63"/>
      <c r="I2232" s="63"/>
    </row>
    <row r="2233" spans="1:9">
      <c r="A2233" s="112" t="s">
        <v>2287</v>
      </c>
      <c r="B2233" s="112" t="s">
        <v>3113</v>
      </c>
      <c r="C2233" s="106">
        <v>3370</v>
      </c>
      <c r="D2233" s="106" t="s">
        <v>131</v>
      </c>
      <c r="E2233" s="184">
        <v>0.67020000000000002</v>
      </c>
      <c r="F2233" s="4" t="str">
        <f t="shared" si="36"/>
        <v>Yes</v>
      </c>
      <c r="G2233" s="63"/>
      <c r="H2233" s="63"/>
      <c r="I2233" s="63"/>
    </row>
    <row r="2234" spans="1:9">
      <c r="A2234" s="112" t="s">
        <v>2287</v>
      </c>
      <c r="B2234" s="112" t="s">
        <v>3113</v>
      </c>
      <c r="C2234" s="106">
        <v>3210</v>
      </c>
      <c r="D2234" s="106" t="s">
        <v>130</v>
      </c>
      <c r="E2234" s="184">
        <v>0.58420000000000005</v>
      </c>
      <c r="F2234" s="4" t="str">
        <f t="shared" si="36"/>
        <v>Yes</v>
      </c>
      <c r="G2234" s="63"/>
      <c r="H2234" s="63"/>
      <c r="I2234" s="63"/>
    </row>
    <row r="2235" spans="1:9">
      <c r="A2235" s="112" t="s">
        <v>2287</v>
      </c>
      <c r="B2235" s="112" t="s">
        <v>3113</v>
      </c>
      <c r="C2235" s="106">
        <v>3208</v>
      </c>
      <c r="D2235" s="106" t="s">
        <v>128</v>
      </c>
      <c r="E2235" s="184">
        <v>0.23449999999999999</v>
      </c>
      <c r="F2235" s="4" t="str">
        <f t="shared" si="36"/>
        <v>No</v>
      </c>
      <c r="G2235" s="63"/>
      <c r="H2235" s="63"/>
      <c r="I2235" s="63"/>
    </row>
    <row r="2236" spans="1:9">
      <c r="A2236" s="112" t="s">
        <v>2287</v>
      </c>
      <c r="B2236" s="112" t="s">
        <v>3113</v>
      </c>
      <c r="C2236" s="106">
        <v>5569</v>
      </c>
      <c r="D2236" s="106" t="s">
        <v>3159</v>
      </c>
      <c r="E2236" s="114">
        <v>0.104</v>
      </c>
      <c r="F2236" s="4" t="str">
        <f t="shared" si="36"/>
        <v>No</v>
      </c>
      <c r="G2236" s="63"/>
      <c r="H2236" s="63"/>
      <c r="I2236" s="63"/>
    </row>
    <row r="2237" spans="1:9">
      <c r="A2237" s="112" t="s">
        <v>2287</v>
      </c>
      <c r="B2237" s="112" t="s">
        <v>3113</v>
      </c>
      <c r="C2237" s="106">
        <v>2907</v>
      </c>
      <c r="D2237" s="106" t="s">
        <v>40</v>
      </c>
      <c r="E2237" s="184">
        <v>0.41049999999999998</v>
      </c>
      <c r="F2237" s="4" t="str">
        <f t="shared" si="36"/>
        <v>No</v>
      </c>
      <c r="G2237" s="63"/>
      <c r="H2237" s="63"/>
      <c r="I2237" s="63"/>
    </row>
    <row r="2238" spans="1:9">
      <c r="A2238" s="112" t="s">
        <v>2287</v>
      </c>
      <c r="B2238" s="112" t="s">
        <v>3113</v>
      </c>
      <c r="C2238" s="106">
        <v>2134</v>
      </c>
      <c r="D2238" s="106" t="s">
        <v>124</v>
      </c>
      <c r="E2238" s="184">
        <v>0.53890000000000005</v>
      </c>
      <c r="F2238" s="4" t="str">
        <f t="shared" si="36"/>
        <v>Yes</v>
      </c>
      <c r="G2238" s="63"/>
      <c r="H2238" s="63"/>
      <c r="I2238" s="63"/>
    </row>
    <row r="2239" spans="1:9">
      <c r="A2239" s="112" t="s">
        <v>2287</v>
      </c>
      <c r="B2239" s="112" t="s">
        <v>3113</v>
      </c>
      <c r="C2239" s="106">
        <v>5637</v>
      </c>
      <c r="D2239" s="106" t="s">
        <v>3301</v>
      </c>
      <c r="E2239" s="114">
        <v>0.4652</v>
      </c>
      <c r="F2239" s="4" t="str">
        <f t="shared" si="36"/>
        <v>No</v>
      </c>
      <c r="G2239" s="63"/>
      <c r="H2239" s="63"/>
      <c r="I2239" s="63"/>
    </row>
    <row r="2240" spans="1:9">
      <c r="A2240" s="112" t="s">
        <v>2287</v>
      </c>
      <c r="B2240" s="112" t="s">
        <v>3113</v>
      </c>
      <c r="C2240" s="106">
        <v>4105</v>
      </c>
      <c r="D2240" s="106" t="s">
        <v>132</v>
      </c>
      <c r="E2240" s="184">
        <v>0.24829999999999999</v>
      </c>
      <c r="F2240" s="4" t="str">
        <f t="shared" si="36"/>
        <v>No</v>
      </c>
      <c r="G2240" s="63"/>
      <c r="H2240" s="63"/>
      <c r="I2240" s="63"/>
    </row>
    <row r="2241" spans="1:9">
      <c r="A2241" s="112" t="s">
        <v>2287</v>
      </c>
      <c r="B2241" s="112" t="s">
        <v>3113</v>
      </c>
      <c r="C2241" s="106">
        <v>1613</v>
      </c>
      <c r="D2241" s="106" t="s">
        <v>123</v>
      </c>
      <c r="E2241" s="184">
        <v>0.58099999999999996</v>
      </c>
      <c r="F2241" s="4" t="str">
        <f t="shared" si="36"/>
        <v>Yes</v>
      </c>
      <c r="G2241" s="63"/>
      <c r="H2241" s="63"/>
      <c r="I2241" s="63"/>
    </row>
    <row r="2242" spans="1:9">
      <c r="A2242" s="63" t="s">
        <v>2287</v>
      </c>
      <c r="B2242" s="63" t="s">
        <v>3113</v>
      </c>
      <c r="C2242" s="106">
        <v>1612</v>
      </c>
      <c r="D2242" s="63" t="s">
        <v>122</v>
      </c>
      <c r="E2242" s="114">
        <v>0</v>
      </c>
      <c r="F2242" s="4" t="str">
        <f t="shared" si="36"/>
        <v>No</v>
      </c>
      <c r="G2242" s="141" t="s">
        <v>3345</v>
      </c>
      <c r="H2242" s="63"/>
      <c r="I2242" s="63"/>
    </row>
    <row r="2243" spans="1:9">
      <c r="A2243" s="112" t="s">
        <v>2508</v>
      </c>
      <c r="B2243" s="112" t="s">
        <v>3114</v>
      </c>
      <c r="C2243" s="106">
        <v>3538</v>
      </c>
      <c r="D2243" s="106" t="s">
        <v>1745</v>
      </c>
      <c r="E2243" s="184">
        <v>0.53590000000000004</v>
      </c>
      <c r="F2243" s="4" t="str">
        <f t="shared" si="36"/>
        <v>Yes</v>
      </c>
      <c r="G2243" s="63"/>
      <c r="H2243" s="63"/>
      <c r="I2243" s="63"/>
    </row>
    <row r="2244" spans="1:9">
      <c r="A2244" s="112" t="s">
        <v>2508</v>
      </c>
      <c r="B2244" s="112" t="s">
        <v>3114</v>
      </c>
      <c r="C2244" s="106">
        <v>1628</v>
      </c>
      <c r="D2244" s="106" t="s">
        <v>1907</v>
      </c>
      <c r="E2244" s="184">
        <v>0.87929999999999997</v>
      </c>
      <c r="F2244" s="4" t="str">
        <f t="shared" si="36"/>
        <v>Yes</v>
      </c>
      <c r="G2244" s="63"/>
      <c r="H2244" s="63"/>
      <c r="I2244" s="63"/>
    </row>
    <row r="2245" spans="1:9">
      <c r="A2245" s="112" t="s">
        <v>2508</v>
      </c>
      <c r="B2245" s="112" t="s">
        <v>3114</v>
      </c>
      <c r="C2245" s="106">
        <v>2711</v>
      </c>
      <c r="D2245" s="106" t="s">
        <v>1910</v>
      </c>
      <c r="E2245" s="184">
        <v>0.44590000000000002</v>
      </c>
      <c r="F2245" s="4" t="str">
        <f t="shared" si="36"/>
        <v>No</v>
      </c>
      <c r="G2245" s="63"/>
      <c r="H2245" s="63"/>
      <c r="I2245" s="63"/>
    </row>
    <row r="2246" spans="1:9">
      <c r="A2246" s="112" t="s">
        <v>2508</v>
      </c>
      <c r="B2246" s="112" t="s">
        <v>3114</v>
      </c>
      <c r="C2246" s="106">
        <v>3196</v>
      </c>
      <c r="D2246" s="106" t="s">
        <v>1915</v>
      </c>
      <c r="E2246" s="184">
        <v>0.66010000000000002</v>
      </c>
      <c r="F2246" s="4" t="str">
        <f t="shared" si="36"/>
        <v>Yes</v>
      </c>
      <c r="G2246" s="63"/>
      <c r="H2246" s="63"/>
      <c r="I2246" s="63"/>
    </row>
    <row r="2247" spans="1:9">
      <c r="A2247" s="112" t="s">
        <v>2508</v>
      </c>
      <c r="B2247" s="112" t="s">
        <v>3114</v>
      </c>
      <c r="C2247" s="106">
        <v>3129</v>
      </c>
      <c r="D2247" s="106" t="s">
        <v>1912</v>
      </c>
      <c r="E2247" s="184">
        <v>0.59089999999999998</v>
      </c>
      <c r="F2247" s="4" t="str">
        <f t="shared" si="36"/>
        <v>Yes</v>
      </c>
      <c r="G2247" s="63"/>
      <c r="H2247" s="63"/>
      <c r="I2247" s="63"/>
    </row>
    <row r="2248" spans="1:9">
      <c r="A2248" s="112" t="s">
        <v>2508</v>
      </c>
      <c r="B2248" s="112" t="s">
        <v>3114</v>
      </c>
      <c r="C2248" s="106">
        <v>3194</v>
      </c>
      <c r="D2248" s="106" t="s">
        <v>1913</v>
      </c>
      <c r="E2248" s="184">
        <v>0.3246</v>
      </c>
      <c r="F2248" s="4" t="str">
        <f t="shared" si="36"/>
        <v>No</v>
      </c>
      <c r="G2248" s="63"/>
      <c r="H2248" s="63"/>
      <c r="I2248" s="63"/>
    </row>
    <row r="2249" spans="1:9">
      <c r="A2249" s="112" t="s">
        <v>2508</v>
      </c>
      <c r="B2249" s="112" t="s">
        <v>3114</v>
      </c>
      <c r="C2249" s="106">
        <v>2956</v>
      </c>
      <c r="D2249" s="106" t="s">
        <v>1911</v>
      </c>
      <c r="E2249" s="184">
        <v>0.56289999999999996</v>
      </c>
      <c r="F2249" s="4" t="str">
        <f t="shared" si="36"/>
        <v>Yes</v>
      </c>
      <c r="G2249" s="63"/>
      <c r="H2249" s="63"/>
      <c r="I2249" s="63"/>
    </row>
    <row r="2250" spans="1:9">
      <c r="A2250" s="112" t="s">
        <v>2508</v>
      </c>
      <c r="B2250" s="112" t="s">
        <v>3114</v>
      </c>
      <c r="C2250" s="106">
        <v>5645</v>
      </c>
      <c r="D2250" s="106" t="s">
        <v>1909</v>
      </c>
      <c r="E2250" s="114">
        <v>0.57450000000000001</v>
      </c>
      <c r="F2250" s="4" t="str">
        <f t="shared" si="36"/>
        <v>Yes</v>
      </c>
      <c r="G2250" s="63"/>
      <c r="H2250" s="63"/>
      <c r="I2250" s="63"/>
    </row>
    <row r="2251" spans="1:9">
      <c r="A2251" s="112" t="s">
        <v>2508</v>
      </c>
      <c r="B2251" s="112" t="s">
        <v>3114</v>
      </c>
      <c r="C2251" s="106">
        <v>1755</v>
      </c>
      <c r="D2251" s="106" t="s">
        <v>1908</v>
      </c>
      <c r="E2251" s="184">
        <v>0.45250000000000001</v>
      </c>
      <c r="F2251" s="4" t="str">
        <f t="shared" si="36"/>
        <v>No</v>
      </c>
      <c r="G2251" s="63"/>
      <c r="H2251" s="63"/>
      <c r="I2251" s="63"/>
    </row>
    <row r="2252" spans="1:9">
      <c r="A2252" s="112" t="s">
        <v>2508</v>
      </c>
      <c r="B2252" s="112" t="s">
        <v>3114</v>
      </c>
      <c r="C2252" s="106">
        <v>3195</v>
      </c>
      <c r="D2252" s="106" t="s">
        <v>1914</v>
      </c>
      <c r="E2252" s="184">
        <v>0.41720000000000002</v>
      </c>
      <c r="F2252" s="4" t="str">
        <f t="shared" si="36"/>
        <v>No</v>
      </c>
      <c r="G2252" s="63"/>
      <c r="H2252" s="63"/>
      <c r="I2252" s="63"/>
    </row>
    <row r="2253" spans="1:9">
      <c r="A2253" s="63" t="s">
        <v>2508</v>
      </c>
      <c r="B2253" s="63" t="s">
        <v>3114</v>
      </c>
      <c r="C2253" s="106">
        <v>5356</v>
      </c>
      <c r="D2253" s="63" t="s">
        <v>2773</v>
      </c>
      <c r="E2253" s="114">
        <v>0</v>
      </c>
      <c r="F2253" s="4" t="str">
        <f t="shared" si="36"/>
        <v>No</v>
      </c>
      <c r="G2253" s="141" t="s">
        <v>3345</v>
      </c>
      <c r="H2253" s="63"/>
      <c r="I2253" s="63"/>
    </row>
    <row r="2254" spans="1:9">
      <c r="A2254" s="112" t="s">
        <v>2577</v>
      </c>
      <c r="B2254" s="112" t="s">
        <v>3115</v>
      </c>
      <c r="C2254" s="106">
        <v>2822</v>
      </c>
      <c r="D2254" s="106" t="s">
        <v>2259</v>
      </c>
      <c r="E2254" s="184">
        <v>0.62409999999999999</v>
      </c>
      <c r="F2254" s="4" t="str">
        <f t="shared" si="36"/>
        <v>Yes</v>
      </c>
      <c r="G2254" s="63"/>
      <c r="H2254" s="63"/>
      <c r="I2254" s="63"/>
    </row>
    <row r="2255" spans="1:9">
      <c r="A2255" s="112" t="s">
        <v>2577</v>
      </c>
      <c r="B2255" s="112" t="s">
        <v>3115</v>
      </c>
      <c r="C2255" s="106">
        <v>3699</v>
      </c>
      <c r="D2255" s="106" t="s">
        <v>2261</v>
      </c>
      <c r="E2255" s="184">
        <v>0.35060000000000002</v>
      </c>
      <c r="F2255" s="4" t="str">
        <f t="shared" si="36"/>
        <v>No</v>
      </c>
      <c r="G2255" s="63"/>
      <c r="H2255" s="63"/>
      <c r="I2255" s="63"/>
    </row>
    <row r="2256" spans="1:9">
      <c r="A2256" s="112" t="s">
        <v>2577</v>
      </c>
      <c r="B2256" s="112" t="s">
        <v>3115</v>
      </c>
      <c r="C2256" s="106">
        <v>4448</v>
      </c>
      <c r="D2256" s="106" t="s">
        <v>1060</v>
      </c>
      <c r="E2256" s="184">
        <v>0.30790000000000001</v>
      </c>
      <c r="F2256" s="4" t="str">
        <f t="shared" ref="F2256:F2320" si="37">IF(E2256&gt;=0.5,"Yes","No")</f>
        <v>No</v>
      </c>
      <c r="G2256" s="63"/>
      <c r="H2256" s="63"/>
      <c r="I2256" s="63"/>
    </row>
    <row r="2257" spans="1:9">
      <c r="A2257" s="112" t="s">
        <v>2577</v>
      </c>
      <c r="B2257" s="112" t="s">
        <v>3115</v>
      </c>
      <c r="C2257" s="106">
        <v>2758</v>
      </c>
      <c r="D2257" s="106" t="s">
        <v>2258</v>
      </c>
      <c r="E2257" s="184">
        <v>0.52680000000000005</v>
      </c>
      <c r="F2257" s="4" t="str">
        <f t="shared" si="37"/>
        <v>Yes</v>
      </c>
      <c r="G2257" s="63"/>
      <c r="H2257" s="63"/>
      <c r="I2257" s="63"/>
    </row>
    <row r="2258" spans="1:9">
      <c r="A2258" s="112" t="s">
        <v>2577</v>
      </c>
      <c r="B2258" s="112" t="s">
        <v>3115</v>
      </c>
      <c r="C2258" s="106">
        <v>3207</v>
      </c>
      <c r="D2258" s="106" t="s">
        <v>2260</v>
      </c>
      <c r="E2258" s="184">
        <v>0.52080000000000004</v>
      </c>
      <c r="F2258" s="4" t="str">
        <f t="shared" si="37"/>
        <v>Yes</v>
      </c>
      <c r="G2258" s="63"/>
      <c r="H2258" s="63"/>
      <c r="I2258" s="63"/>
    </row>
    <row r="2259" spans="1:9">
      <c r="A2259" s="112" t="s">
        <v>2577</v>
      </c>
      <c r="B2259" s="112" t="s">
        <v>3115</v>
      </c>
      <c r="C2259" s="106">
        <v>3074</v>
      </c>
      <c r="D2259" s="106" t="s">
        <v>1914</v>
      </c>
      <c r="E2259" s="184">
        <v>0.40250000000000002</v>
      </c>
      <c r="F2259" s="4" t="str">
        <f t="shared" si="37"/>
        <v>No</v>
      </c>
      <c r="G2259" s="63"/>
      <c r="H2259" s="63"/>
      <c r="I2259" s="63"/>
    </row>
    <row r="2260" spans="1:9">
      <c r="A2260" s="112" t="s">
        <v>2577</v>
      </c>
      <c r="B2260" s="112" t="s">
        <v>3115</v>
      </c>
      <c r="C2260" s="106">
        <v>4040</v>
      </c>
      <c r="D2260" s="106" t="s">
        <v>2262</v>
      </c>
      <c r="E2260" s="184">
        <v>0.47360000000000002</v>
      </c>
      <c r="F2260" s="4" t="str">
        <f t="shared" si="37"/>
        <v>No</v>
      </c>
      <c r="G2260" s="63"/>
      <c r="H2260" s="63"/>
      <c r="I2260" s="63"/>
    </row>
    <row r="2261" spans="1:9">
      <c r="A2261" s="112" t="s">
        <v>2577</v>
      </c>
      <c r="B2261" s="112" t="s">
        <v>3115</v>
      </c>
      <c r="C2261" s="106">
        <v>4506</v>
      </c>
      <c r="D2261" s="106" t="s">
        <v>2263</v>
      </c>
      <c r="E2261" s="184">
        <v>0.49909999999999999</v>
      </c>
      <c r="F2261" s="4" t="str">
        <f t="shared" si="37"/>
        <v>No</v>
      </c>
      <c r="G2261" s="63"/>
      <c r="H2261" s="63"/>
      <c r="I2261" s="63"/>
    </row>
    <row r="2262" spans="1:9">
      <c r="A2262" s="112" t="s">
        <v>2577</v>
      </c>
      <c r="B2262" s="112" t="s">
        <v>3115</v>
      </c>
      <c r="C2262" s="106">
        <v>5540</v>
      </c>
      <c r="D2262" s="106" t="s">
        <v>3187</v>
      </c>
      <c r="E2262" s="114">
        <v>0.5</v>
      </c>
      <c r="F2262" s="4" t="str">
        <f t="shared" si="37"/>
        <v>Yes</v>
      </c>
      <c r="G2262" s="63"/>
      <c r="H2262" s="63"/>
      <c r="I2262" s="63"/>
    </row>
    <row r="2263" spans="1:9">
      <c r="A2263" s="177" t="s">
        <v>2577</v>
      </c>
      <c r="B2263" s="178" t="s">
        <v>3115</v>
      </c>
      <c r="C2263" s="178">
        <v>5008</v>
      </c>
      <c r="D2263" s="63" t="s">
        <v>3302</v>
      </c>
      <c r="E2263" s="114">
        <v>0</v>
      </c>
      <c r="F2263" s="4" t="str">
        <f t="shared" si="37"/>
        <v>No</v>
      </c>
      <c r="G2263" s="63"/>
      <c r="H2263" s="63"/>
      <c r="I2263" s="63"/>
    </row>
    <row r="2264" spans="1:9">
      <c r="A2264" s="112" t="s">
        <v>2577</v>
      </c>
      <c r="B2264" s="112" t="s">
        <v>3115</v>
      </c>
      <c r="C2264" s="106">
        <v>5505</v>
      </c>
      <c r="D2264" s="106" t="s">
        <v>2774</v>
      </c>
      <c r="E2264" s="184">
        <v>0.27829999999999999</v>
      </c>
      <c r="F2264" s="4" t="str">
        <f t="shared" si="37"/>
        <v>No</v>
      </c>
      <c r="G2264" s="63"/>
      <c r="H2264" s="63"/>
      <c r="I2264" s="63"/>
    </row>
    <row r="2265" spans="1:9">
      <c r="A2265" s="112" t="s">
        <v>2577</v>
      </c>
      <c r="B2265" s="112" t="s">
        <v>3115</v>
      </c>
      <c r="C2265" s="106">
        <v>5506</v>
      </c>
      <c r="D2265" s="106" t="s">
        <v>2775</v>
      </c>
      <c r="E2265" s="184">
        <v>0.17699999999999999</v>
      </c>
      <c r="F2265" s="4" t="str">
        <f t="shared" si="37"/>
        <v>No</v>
      </c>
      <c r="G2265" s="63"/>
      <c r="H2265" s="63"/>
      <c r="I2265" s="63"/>
    </row>
    <row r="2266" spans="1:9">
      <c r="A2266" s="112" t="s">
        <v>2577</v>
      </c>
      <c r="B2266" s="112" t="s">
        <v>3115</v>
      </c>
      <c r="C2266" s="106">
        <v>5504</v>
      </c>
      <c r="D2266" s="106" t="s">
        <v>2776</v>
      </c>
      <c r="E2266" s="184">
        <v>0.35809999999999997</v>
      </c>
      <c r="F2266" s="4" t="str">
        <f t="shared" si="37"/>
        <v>No</v>
      </c>
      <c r="G2266" s="63"/>
      <c r="H2266" s="63"/>
      <c r="I2266" s="63"/>
    </row>
    <row r="2267" spans="1:9">
      <c r="A2267" s="112" t="s">
        <v>2577</v>
      </c>
      <c r="B2267" s="112" t="s">
        <v>3115</v>
      </c>
      <c r="C2267" s="106">
        <v>2505</v>
      </c>
      <c r="D2267" s="106" t="s">
        <v>2257</v>
      </c>
      <c r="E2267" s="184">
        <v>0.59109999999999996</v>
      </c>
      <c r="F2267" s="4" t="str">
        <f t="shared" si="37"/>
        <v>Yes</v>
      </c>
      <c r="G2267" s="63"/>
      <c r="H2267" s="63"/>
      <c r="I2267" s="63"/>
    </row>
    <row r="2268" spans="1:9">
      <c r="A2268" s="63" t="s">
        <v>2577</v>
      </c>
      <c r="B2268" s="63" t="s">
        <v>3115</v>
      </c>
      <c r="C2268" s="106">
        <v>5620</v>
      </c>
      <c r="D2268" s="63" t="s">
        <v>3344</v>
      </c>
      <c r="E2268" s="114">
        <v>0</v>
      </c>
      <c r="F2268" s="4" t="str">
        <f t="shared" si="37"/>
        <v>No</v>
      </c>
      <c r="G2268" s="141" t="s">
        <v>3345</v>
      </c>
      <c r="H2268" s="63"/>
      <c r="I2268" s="63"/>
    </row>
    <row r="2269" spans="1:9">
      <c r="A2269" s="112" t="s">
        <v>2415</v>
      </c>
      <c r="B2269" s="112" t="s">
        <v>3116</v>
      </c>
      <c r="C2269" s="106">
        <v>3555</v>
      </c>
      <c r="D2269" s="106" t="s">
        <v>1177</v>
      </c>
      <c r="E2269" s="184">
        <v>0.80640000000000001</v>
      </c>
      <c r="F2269" s="4" t="str">
        <f t="shared" si="37"/>
        <v>Yes</v>
      </c>
      <c r="G2269" s="63"/>
      <c r="H2269" s="63"/>
      <c r="I2269" s="63"/>
    </row>
    <row r="2270" spans="1:9">
      <c r="A2270" s="112" t="s">
        <v>2415</v>
      </c>
      <c r="B2270" s="112" t="s">
        <v>3116</v>
      </c>
      <c r="C2270" s="106">
        <v>2859</v>
      </c>
      <c r="D2270" s="106" t="s">
        <v>1176</v>
      </c>
      <c r="E2270" s="184">
        <v>0.62580000000000002</v>
      </c>
      <c r="F2270" s="4" t="str">
        <f t="shared" si="37"/>
        <v>Yes</v>
      </c>
      <c r="G2270" s="63"/>
      <c r="H2270" s="63"/>
      <c r="I2270" s="63"/>
    </row>
    <row r="2271" spans="1:9">
      <c r="A2271" s="112" t="s">
        <v>2462</v>
      </c>
      <c r="B2271" s="112" t="s">
        <v>3117</v>
      </c>
      <c r="C2271" s="106">
        <v>2190</v>
      </c>
      <c r="D2271" s="106" t="s">
        <v>1516</v>
      </c>
      <c r="E2271" s="184">
        <v>0.27500000000000002</v>
      </c>
      <c r="F2271" s="4" t="str">
        <f t="shared" si="37"/>
        <v>No</v>
      </c>
      <c r="G2271" s="63"/>
      <c r="H2271" s="63"/>
      <c r="I2271" s="63"/>
    </row>
    <row r="2272" spans="1:9">
      <c r="A2272" s="112" t="s">
        <v>2462</v>
      </c>
      <c r="B2272" s="112" t="s">
        <v>3117</v>
      </c>
      <c r="C2272" s="106">
        <v>4309</v>
      </c>
      <c r="D2272" s="106" t="s">
        <v>1519</v>
      </c>
      <c r="E2272" s="184">
        <v>0.3755</v>
      </c>
      <c r="F2272" s="4" t="str">
        <f t="shared" si="37"/>
        <v>No</v>
      </c>
      <c r="G2272" s="63"/>
      <c r="H2272" s="63"/>
      <c r="I2272" s="63"/>
    </row>
    <row r="2273" spans="1:9">
      <c r="A2273" s="112" t="s">
        <v>2462</v>
      </c>
      <c r="B2273" s="112" t="s">
        <v>3117</v>
      </c>
      <c r="C2273" s="106">
        <v>3458</v>
      </c>
      <c r="D2273" s="106" t="s">
        <v>1517</v>
      </c>
      <c r="E2273" s="184">
        <v>0.30719999999999997</v>
      </c>
      <c r="F2273" s="4" t="str">
        <f t="shared" si="37"/>
        <v>No</v>
      </c>
      <c r="G2273" s="63"/>
      <c r="H2273" s="63"/>
      <c r="I2273" s="63"/>
    </row>
    <row r="2274" spans="1:9">
      <c r="A2274" s="112" t="s">
        <v>2462</v>
      </c>
      <c r="B2274" s="112" t="s">
        <v>3117</v>
      </c>
      <c r="C2274" s="106">
        <v>4471</v>
      </c>
      <c r="D2274" s="106" t="s">
        <v>1520</v>
      </c>
      <c r="E2274" s="184">
        <v>0.21659999999999999</v>
      </c>
      <c r="F2274" s="4" t="str">
        <f t="shared" si="37"/>
        <v>No</v>
      </c>
      <c r="G2274" s="63"/>
      <c r="H2274" s="63"/>
      <c r="I2274" s="63"/>
    </row>
    <row r="2275" spans="1:9">
      <c r="A2275" s="112" t="s">
        <v>2462</v>
      </c>
      <c r="B2275" s="112" t="s">
        <v>3117</v>
      </c>
      <c r="C2275" s="106">
        <v>5564</v>
      </c>
      <c r="D2275" s="106" t="s">
        <v>3172</v>
      </c>
      <c r="E2275" s="114">
        <v>0.1658</v>
      </c>
      <c r="F2275" s="4" t="str">
        <f t="shared" si="37"/>
        <v>No</v>
      </c>
      <c r="G2275" s="63"/>
      <c r="H2275" s="63"/>
      <c r="I2275" s="63"/>
    </row>
    <row r="2276" spans="1:9">
      <c r="A2276" s="112" t="s">
        <v>2462</v>
      </c>
      <c r="B2276" s="112" t="s">
        <v>3117</v>
      </c>
      <c r="C2276" s="106">
        <v>4569</v>
      </c>
      <c r="D2276" s="106" t="s">
        <v>1521</v>
      </c>
      <c r="E2276" s="184">
        <v>0.25269999999999998</v>
      </c>
      <c r="F2276" s="4" t="str">
        <f t="shared" si="37"/>
        <v>No</v>
      </c>
      <c r="G2276" s="63"/>
      <c r="H2276" s="63"/>
      <c r="I2276" s="63"/>
    </row>
    <row r="2277" spans="1:9">
      <c r="A2277" s="112" t="s">
        <v>2462</v>
      </c>
      <c r="B2277" s="112" t="s">
        <v>3117</v>
      </c>
      <c r="C2277" s="106">
        <v>5338</v>
      </c>
      <c r="D2277" s="106" t="s">
        <v>1522</v>
      </c>
      <c r="E2277" s="184">
        <v>0.59509999999999996</v>
      </c>
      <c r="F2277" s="4" t="str">
        <f t="shared" si="37"/>
        <v>Yes</v>
      </c>
      <c r="G2277" s="63"/>
      <c r="H2277" s="63"/>
      <c r="I2277" s="63"/>
    </row>
    <row r="2278" spans="1:9">
      <c r="A2278" s="112" t="s">
        <v>2462</v>
      </c>
      <c r="B2278" s="112" t="s">
        <v>3117</v>
      </c>
      <c r="C2278" s="106">
        <v>4170</v>
      </c>
      <c r="D2278" s="106" t="s">
        <v>1518</v>
      </c>
      <c r="E2278" s="184">
        <v>0.26119999999999999</v>
      </c>
      <c r="F2278" s="4" t="str">
        <f t="shared" si="37"/>
        <v>No</v>
      </c>
      <c r="G2278" s="63"/>
      <c r="H2278" s="63"/>
      <c r="I2278" s="63"/>
    </row>
    <row r="2279" spans="1:9">
      <c r="A2279" s="112" t="s">
        <v>2402</v>
      </c>
      <c r="B2279" s="112" t="s">
        <v>3118</v>
      </c>
      <c r="C2279" s="106">
        <v>2330</v>
      </c>
      <c r="D2279" s="106" t="s">
        <v>1129</v>
      </c>
      <c r="E2279" s="184">
        <v>0.40010000000000001</v>
      </c>
      <c r="F2279" s="4" t="str">
        <f t="shared" si="37"/>
        <v>No</v>
      </c>
      <c r="G2279" s="63"/>
      <c r="H2279" s="63"/>
      <c r="I2279" s="63"/>
    </row>
    <row r="2280" spans="1:9">
      <c r="A2280" s="112" t="s">
        <v>2402</v>
      </c>
      <c r="B2280" s="112" t="s">
        <v>3118</v>
      </c>
      <c r="C2280" s="106">
        <v>2997</v>
      </c>
      <c r="D2280" s="106" t="s">
        <v>1130</v>
      </c>
      <c r="E2280" s="184">
        <v>0.41310000000000002</v>
      </c>
      <c r="F2280" s="4" t="str">
        <f t="shared" si="37"/>
        <v>No</v>
      </c>
      <c r="G2280" s="63"/>
      <c r="H2280" s="63"/>
      <c r="I2280" s="63"/>
    </row>
    <row r="2281" spans="1:9">
      <c r="A2281" s="112" t="s">
        <v>2402</v>
      </c>
      <c r="B2281" s="112" t="s">
        <v>3118</v>
      </c>
      <c r="C2281" s="106">
        <v>5368</v>
      </c>
      <c r="D2281" s="106" t="s">
        <v>1133</v>
      </c>
      <c r="E2281" s="184">
        <v>0.43359999999999999</v>
      </c>
      <c r="F2281" s="4" t="str">
        <f t="shared" si="37"/>
        <v>No</v>
      </c>
      <c r="G2281" s="63"/>
      <c r="H2281" s="63"/>
      <c r="I2281" s="63"/>
    </row>
    <row r="2282" spans="1:9">
      <c r="A2282" s="112" t="s">
        <v>2402</v>
      </c>
      <c r="B2282" s="112" t="s">
        <v>3118</v>
      </c>
      <c r="C2282" s="106">
        <v>3394</v>
      </c>
      <c r="D2282" s="106" t="s">
        <v>1131</v>
      </c>
      <c r="E2282" s="184">
        <v>0.44729999999999998</v>
      </c>
      <c r="F2282" s="4" t="str">
        <f t="shared" si="37"/>
        <v>No</v>
      </c>
      <c r="G2282" s="63"/>
      <c r="H2282" s="63"/>
      <c r="I2282" s="63"/>
    </row>
    <row r="2283" spans="1:9">
      <c r="A2283" s="112" t="s">
        <v>2402</v>
      </c>
      <c r="B2283" s="112" t="s">
        <v>3118</v>
      </c>
      <c r="C2283" s="106">
        <v>5077</v>
      </c>
      <c r="D2283" s="106" t="s">
        <v>1132</v>
      </c>
      <c r="E2283" s="184">
        <v>0.56769999999999998</v>
      </c>
      <c r="F2283" s="4" t="str">
        <f t="shared" si="37"/>
        <v>Yes</v>
      </c>
      <c r="G2283" s="63"/>
      <c r="H2283" s="63"/>
      <c r="I2283" s="63"/>
    </row>
    <row r="2284" spans="1:9">
      <c r="A2284" s="112" t="s">
        <v>2422</v>
      </c>
      <c r="B2284" s="112" t="s">
        <v>3119</v>
      </c>
      <c r="C2284" s="106">
        <v>3290</v>
      </c>
      <c r="D2284" s="106" t="s">
        <v>1202</v>
      </c>
      <c r="E2284" s="184">
        <v>0.46750000000000003</v>
      </c>
      <c r="F2284" s="4" t="str">
        <f t="shared" si="37"/>
        <v>No</v>
      </c>
      <c r="G2284" s="63"/>
      <c r="H2284" s="63"/>
      <c r="I2284" s="63"/>
    </row>
    <row r="2285" spans="1:9">
      <c r="A2285" s="112" t="s">
        <v>2422</v>
      </c>
      <c r="B2285" s="112" t="s">
        <v>3119</v>
      </c>
      <c r="C2285" s="106">
        <v>3289</v>
      </c>
      <c r="D2285" s="106" t="s">
        <v>1201</v>
      </c>
      <c r="E2285" s="184">
        <v>0.43259999999999998</v>
      </c>
      <c r="F2285" s="4" t="str">
        <f t="shared" si="37"/>
        <v>No</v>
      </c>
      <c r="G2285" s="63"/>
      <c r="H2285" s="63"/>
      <c r="I2285" s="63"/>
    </row>
    <row r="2286" spans="1:9">
      <c r="A2286" s="112" t="s">
        <v>2444</v>
      </c>
      <c r="B2286" s="112" t="s">
        <v>3120</v>
      </c>
      <c r="C2286" s="106">
        <v>3444</v>
      </c>
      <c r="D2286" s="106" t="s">
        <v>1283</v>
      </c>
      <c r="E2286" s="184">
        <v>0.42570000000000002</v>
      </c>
      <c r="F2286" s="4" t="str">
        <f t="shared" si="37"/>
        <v>No</v>
      </c>
      <c r="G2286" s="63"/>
      <c r="H2286" s="63"/>
      <c r="I2286" s="63"/>
    </row>
    <row r="2287" spans="1:9">
      <c r="A2287" s="112" t="s">
        <v>2444</v>
      </c>
      <c r="B2287" s="112" t="s">
        <v>3120</v>
      </c>
      <c r="C2287" s="106">
        <v>2542</v>
      </c>
      <c r="D2287" s="106" t="s">
        <v>1282</v>
      </c>
      <c r="E2287" s="184">
        <v>0.4047</v>
      </c>
      <c r="F2287" s="4" t="str">
        <f t="shared" si="37"/>
        <v>No</v>
      </c>
      <c r="G2287" s="63"/>
      <c r="H2287" s="63"/>
      <c r="I2287" s="63"/>
    </row>
    <row r="2288" spans="1:9">
      <c r="A2288" s="112" t="s">
        <v>2336</v>
      </c>
      <c r="B2288" s="112" t="s">
        <v>3121</v>
      </c>
      <c r="C2288" s="106">
        <v>2472</v>
      </c>
      <c r="D2288" s="106" t="s">
        <v>463</v>
      </c>
      <c r="E2288" s="184">
        <v>0.64629999999999999</v>
      </c>
      <c r="F2288" s="4" t="str">
        <f t="shared" si="37"/>
        <v>Yes</v>
      </c>
      <c r="G2288" s="63"/>
      <c r="H2288" s="63"/>
      <c r="I2288" s="63"/>
    </row>
    <row r="2289" spans="1:9">
      <c r="A2289" s="112" t="s">
        <v>2336</v>
      </c>
      <c r="B2289" s="112" t="s">
        <v>3121</v>
      </c>
      <c r="C2289" s="106">
        <v>2473</v>
      </c>
      <c r="D2289" s="106" t="s">
        <v>464</v>
      </c>
      <c r="E2289" s="184">
        <v>0.58389999999999997</v>
      </c>
      <c r="F2289" s="4" t="str">
        <f t="shared" si="37"/>
        <v>Yes</v>
      </c>
      <c r="G2289" s="63"/>
      <c r="H2289" s="63"/>
      <c r="I2289" s="63"/>
    </row>
    <row r="2290" spans="1:9">
      <c r="A2290" s="112" t="s">
        <v>2409</v>
      </c>
      <c r="B2290" s="112" t="s">
        <v>3122</v>
      </c>
      <c r="C2290" s="106">
        <v>4369</v>
      </c>
      <c r="D2290" s="106" t="s">
        <v>1157</v>
      </c>
      <c r="E2290" s="184">
        <v>0.89229999999999998</v>
      </c>
      <c r="F2290" s="4" t="str">
        <f t="shared" si="37"/>
        <v>Yes</v>
      </c>
      <c r="G2290" s="63"/>
      <c r="H2290" s="63"/>
      <c r="I2290" s="63"/>
    </row>
    <row r="2291" spans="1:9">
      <c r="A2291" s="112" t="s">
        <v>2409</v>
      </c>
      <c r="B2291" s="112" t="s">
        <v>3122</v>
      </c>
      <c r="C2291" s="106">
        <v>2290</v>
      </c>
      <c r="D2291" s="106" t="s">
        <v>1155</v>
      </c>
      <c r="E2291" s="184">
        <v>0.87439999999999996</v>
      </c>
      <c r="F2291" s="4" t="str">
        <f t="shared" si="37"/>
        <v>Yes</v>
      </c>
      <c r="G2291" s="63"/>
      <c r="H2291" s="63"/>
      <c r="I2291" s="63"/>
    </row>
    <row r="2292" spans="1:9">
      <c r="A2292" s="112" t="s">
        <v>2409</v>
      </c>
      <c r="B2292" s="112" t="s">
        <v>3122</v>
      </c>
      <c r="C2292" s="106">
        <v>3597</v>
      </c>
      <c r="D2292" s="106" t="s">
        <v>1156</v>
      </c>
      <c r="E2292" s="184">
        <v>0.84430000000000005</v>
      </c>
      <c r="F2292" s="4" t="str">
        <f t="shared" si="37"/>
        <v>Yes</v>
      </c>
      <c r="G2292" s="63"/>
      <c r="H2292" s="63"/>
      <c r="I2292" s="63"/>
    </row>
    <row r="2293" spans="1:9">
      <c r="A2293" s="112" t="s">
        <v>2409</v>
      </c>
      <c r="B2293" s="112" t="s">
        <v>3122</v>
      </c>
      <c r="C2293" s="106">
        <v>1829</v>
      </c>
      <c r="D2293" s="106" t="s">
        <v>1154</v>
      </c>
      <c r="E2293" s="184">
        <v>0.8004</v>
      </c>
      <c r="F2293" s="4" t="str">
        <f t="shared" si="37"/>
        <v>Yes</v>
      </c>
      <c r="G2293" s="63"/>
      <c r="H2293" s="63"/>
      <c r="I2293" s="63"/>
    </row>
    <row r="2294" spans="1:9">
      <c r="A2294" s="112" t="s">
        <v>2348</v>
      </c>
      <c r="B2294" s="112" t="s">
        <v>3123</v>
      </c>
      <c r="C2294" s="106">
        <v>3375</v>
      </c>
      <c r="D2294" s="106" t="s">
        <v>509</v>
      </c>
      <c r="E2294" s="184">
        <v>0.58709999999999996</v>
      </c>
      <c r="F2294" s="4" t="str">
        <f t="shared" si="37"/>
        <v>Yes</v>
      </c>
      <c r="G2294" s="63"/>
      <c r="H2294" s="63"/>
      <c r="I2294" s="63"/>
    </row>
    <row r="2295" spans="1:9">
      <c r="A2295" s="112" t="s">
        <v>2394</v>
      </c>
      <c r="B2295" s="112" t="s">
        <v>3124</v>
      </c>
      <c r="C2295" s="106">
        <v>2605</v>
      </c>
      <c r="D2295" s="106" t="s">
        <v>1110</v>
      </c>
      <c r="E2295" s="184">
        <v>0.80940000000000001</v>
      </c>
      <c r="F2295" s="4" t="str">
        <f t="shared" si="37"/>
        <v>Yes</v>
      </c>
      <c r="G2295" s="63"/>
      <c r="H2295" s="63"/>
      <c r="I2295" s="63"/>
    </row>
    <row r="2296" spans="1:9">
      <c r="A2296" s="112" t="s">
        <v>2310</v>
      </c>
      <c r="B2296" s="112" t="s">
        <v>3125</v>
      </c>
      <c r="C2296" s="106">
        <v>5599</v>
      </c>
      <c r="D2296" s="106" t="s">
        <v>1645</v>
      </c>
      <c r="E2296" s="114">
        <v>0.56179999999999997</v>
      </c>
      <c r="F2296" s="4" t="str">
        <f t="shared" si="37"/>
        <v>Yes</v>
      </c>
      <c r="G2296" s="63"/>
      <c r="H2296" s="63"/>
      <c r="I2296" s="63"/>
    </row>
    <row r="2297" spans="1:9">
      <c r="A2297" s="112" t="s">
        <v>2310</v>
      </c>
      <c r="B2297" s="112" t="s">
        <v>3125</v>
      </c>
      <c r="C2297" s="106">
        <v>5246</v>
      </c>
      <c r="D2297" s="106" t="s">
        <v>324</v>
      </c>
      <c r="E2297" s="184">
        <v>0.25969999999999999</v>
      </c>
      <c r="F2297" s="4" t="str">
        <f t="shared" si="37"/>
        <v>No</v>
      </c>
      <c r="G2297" s="63"/>
      <c r="H2297" s="63"/>
      <c r="I2297" s="63"/>
    </row>
    <row r="2298" spans="1:9">
      <c r="A2298" s="112" t="s">
        <v>2310</v>
      </c>
      <c r="B2298" s="112" t="s">
        <v>3125</v>
      </c>
      <c r="C2298" s="106">
        <v>5600</v>
      </c>
      <c r="D2298" s="106" t="s">
        <v>3303</v>
      </c>
      <c r="E2298" s="114">
        <v>0.36849999999999999</v>
      </c>
      <c r="F2298" s="4" t="str">
        <f t="shared" si="37"/>
        <v>No</v>
      </c>
      <c r="G2298" s="63"/>
      <c r="H2298" s="63"/>
      <c r="I2298" s="63"/>
    </row>
    <row r="2299" spans="1:9">
      <c r="A2299" s="112" t="s">
        <v>2310</v>
      </c>
      <c r="B2299" s="112" t="s">
        <v>3125</v>
      </c>
      <c r="C2299" s="106">
        <v>1795</v>
      </c>
      <c r="D2299" s="106" t="s">
        <v>321</v>
      </c>
      <c r="E2299" s="184">
        <v>0.56830000000000003</v>
      </c>
      <c r="F2299" s="4" t="str">
        <f t="shared" si="37"/>
        <v>Yes</v>
      </c>
      <c r="G2299" s="63"/>
      <c r="H2299" s="63"/>
      <c r="I2299" s="63"/>
    </row>
    <row r="2300" spans="1:9">
      <c r="A2300" s="112" t="s">
        <v>2310</v>
      </c>
      <c r="B2300" s="112" t="s">
        <v>3125</v>
      </c>
      <c r="C2300" s="106">
        <v>3546</v>
      </c>
      <c r="D2300" s="106" t="s">
        <v>323</v>
      </c>
      <c r="E2300" s="184">
        <v>0.43240000000000001</v>
      </c>
      <c r="F2300" s="4" t="str">
        <f t="shared" si="37"/>
        <v>No</v>
      </c>
      <c r="G2300" s="63"/>
      <c r="H2300" s="63"/>
      <c r="I2300" s="63"/>
    </row>
    <row r="2301" spans="1:9">
      <c r="A2301" s="112" t="s">
        <v>2310</v>
      </c>
      <c r="B2301" s="112" t="s">
        <v>3125</v>
      </c>
      <c r="C2301" s="106">
        <v>5409</v>
      </c>
      <c r="D2301" s="106" t="s">
        <v>325</v>
      </c>
      <c r="E2301" s="184">
        <v>0.4672</v>
      </c>
      <c r="F2301" s="4" t="str">
        <f t="shared" si="37"/>
        <v>No</v>
      </c>
      <c r="G2301" s="63"/>
      <c r="H2301" s="63"/>
      <c r="I2301" s="63"/>
    </row>
    <row r="2302" spans="1:9">
      <c r="A2302" s="112" t="s">
        <v>2310</v>
      </c>
      <c r="B2302" s="112" t="s">
        <v>3125</v>
      </c>
      <c r="C2302" s="106">
        <v>3513</v>
      </c>
      <c r="D2302" s="106" t="s">
        <v>322</v>
      </c>
      <c r="E2302" s="184">
        <v>0.31290000000000001</v>
      </c>
      <c r="F2302" s="4" t="str">
        <f t="shared" si="37"/>
        <v>No</v>
      </c>
      <c r="G2302" s="63"/>
      <c r="H2302" s="63"/>
      <c r="I2302" s="63"/>
    </row>
    <row r="2303" spans="1:9">
      <c r="A2303" s="112" t="s">
        <v>2792</v>
      </c>
      <c r="B2303" s="113" t="s">
        <v>2793</v>
      </c>
      <c r="C2303" s="106">
        <v>5550</v>
      </c>
      <c r="D2303" s="113" t="s">
        <v>2793</v>
      </c>
      <c r="E2303" s="184">
        <v>0</v>
      </c>
      <c r="F2303" s="4" t="str">
        <f t="shared" si="37"/>
        <v>No</v>
      </c>
      <c r="G2303" s="63"/>
      <c r="H2303" s="63"/>
      <c r="I2303" s="63"/>
    </row>
    <row r="2304" spans="1:9">
      <c r="A2304" s="112" t="s">
        <v>2566</v>
      </c>
      <c r="B2304" s="112" t="s">
        <v>3126</v>
      </c>
      <c r="C2304" s="106">
        <v>2592</v>
      </c>
      <c r="D2304" s="106" t="s">
        <v>570</v>
      </c>
      <c r="E2304" s="184">
        <v>0.91659999999999997</v>
      </c>
      <c r="F2304" s="4" t="str">
        <f t="shared" si="37"/>
        <v>Yes</v>
      </c>
      <c r="G2304" s="63"/>
      <c r="H2304" s="63"/>
      <c r="I2304" s="63"/>
    </row>
    <row r="2305" spans="1:9">
      <c r="A2305" s="112" t="s">
        <v>2566</v>
      </c>
      <c r="B2305" s="112" t="s">
        <v>3126</v>
      </c>
      <c r="C2305" s="106">
        <v>3138</v>
      </c>
      <c r="D2305" s="106" t="s">
        <v>2189</v>
      </c>
      <c r="E2305" s="184">
        <v>0.90980000000000005</v>
      </c>
      <c r="F2305" s="4" t="str">
        <f t="shared" si="37"/>
        <v>Yes</v>
      </c>
      <c r="G2305" s="63"/>
      <c r="H2305" s="63"/>
      <c r="I2305" s="63"/>
    </row>
    <row r="2306" spans="1:9">
      <c r="A2306" s="112" t="s">
        <v>2566</v>
      </c>
      <c r="B2306" s="112" t="s">
        <v>3126</v>
      </c>
      <c r="C2306" s="106">
        <v>2116</v>
      </c>
      <c r="D2306" s="106" t="s">
        <v>2181</v>
      </c>
      <c r="E2306" s="184">
        <v>0.75509999999999999</v>
      </c>
      <c r="F2306" s="4" t="str">
        <f t="shared" si="37"/>
        <v>Yes</v>
      </c>
      <c r="G2306" s="63"/>
      <c r="H2306" s="63"/>
      <c r="I2306" s="63"/>
    </row>
    <row r="2307" spans="1:9">
      <c r="A2307" s="112" t="s">
        <v>2566</v>
      </c>
      <c r="B2307" s="112" t="s">
        <v>3126</v>
      </c>
      <c r="C2307" s="106">
        <v>3023</v>
      </c>
      <c r="D2307" s="106" t="s">
        <v>2188</v>
      </c>
      <c r="E2307" s="184">
        <v>0.5534</v>
      </c>
      <c r="F2307" s="4" t="str">
        <f t="shared" si="37"/>
        <v>Yes</v>
      </c>
      <c r="G2307" s="63"/>
      <c r="H2307" s="63"/>
      <c r="I2307" s="63"/>
    </row>
    <row r="2308" spans="1:9">
      <c r="A2308" s="112" t="s">
        <v>2566</v>
      </c>
      <c r="B2308" s="112" t="s">
        <v>3126</v>
      </c>
      <c r="C2308" s="106">
        <v>3206</v>
      </c>
      <c r="D2308" s="106" t="s">
        <v>2190</v>
      </c>
      <c r="E2308" s="184">
        <v>0.70240000000000002</v>
      </c>
      <c r="F2308" s="4" t="str">
        <f t="shared" si="37"/>
        <v>Yes</v>
      </c>
      <c r="G2308" s="63"/>
      <c r="H2308" s="63"/>
      <c r="I2308" s="63"/>
    </row>
    <row r="2309" spans="1:9">
      <c r="A2309" s="112" t="s">
        <v>2566</v>
      </c>
      <c r="B2309" s="112" t="s">
        <v>3126</v>
      </c>
      <c r="C2309" s="106">
        <v>2410</v>
      </c>
      <c r="D2309" s="106" t="s">
        <v>2183</v>
      </c>
      <c r="E2309" s="184">
        <v>0.81159999999999999</v>
      </c>
      <c r="F2309" s="4" t="str">
        <f t="shared" si="37"/>
        <v>Yes</v>
      </c>
      <c r="G2309" s="63"/>
      <c r="H2309" s="63"/>
      <c r="I2309" s="63"/>
    </row>
    <row r="2310" spans="1:9">
      <c r="A2310" s="112" t="s">
        <v>2566</v>
      </c>
      <c r="B2310" s="112" t="s">
        <v>3126</v>
      </c>
      <c r="C2310" s="106">
        <v>2176</v>
      </c>
      <c r="D2310" s="106" t="s">
        <v>1605</v>
      </c>
      <c r="E2310" s="184">
        <v>0.89470000000000005</v>
      </c>
      <c r="F2310" s="4" t="str">
        <f t="shared" si="37"/>
        <v>Yes</v>
      </c>
      <c r="G2310" s="63"/>
      <c r="H2310" s="63"/>
      <c r="I2310" s="63"/>
    </row>
    <row r="2311" spans="1:9">
      <c r="A2311" s="112" t="s">
        <v>2566</v>
      </c>
      <c r="B2311" s="112" t="s">
        <v>3126</v>
      </c>
      <c r="C2311" s="106">
        <v>2818</v>
      </c>
      <c r="D2311" s="106" t="s">
        <v>2185</v>
      </c>
      <c r="E2311" s="184">
        <v>0.72099999999999997</v>
      </c>
      <c r="F2311" s="4" t="str">
        <f t="shared" si="37"/>
        <v>Yes</v>
      </c>
      <c r="G2311" s="63"/>
      <c r="H2311" s="63"/>
      <c r="I2311" s="63"/>
    </row>
    <row r="2312" spans="1:9">
      <c r="A2312" s="112" t="s">
        <v>2566</v>
      </c>
      <c r="B2312" s="112" t="s">
        <v>3126</v>
      </c>
      <c r="C2312" s="106">
        <v>2715</v>
      </c>
      <c r="D2312" s="106" t="s">
        <v>2184</v>
      </c>
      <c r="E2312" s="184">
        <v>0.83169999999999999</v>
      </c>
      <c r="F2312" s="4" t="str">
        <f t="shared" si="37"/>
        <v>Yes</v>
      </c>
      <c r="G2312" s="63"/>
      <c r="H2312" s="63"/>
      <c r="I2312" s="63"/>
    </row>
    <row r="2313" spans="1:9">
      <c r="A2313" s="112" t="s">
        <v>2566</v>
      </c>
      <c r="B2313" s="112" t="s">
        <v>3126</v>
      </c>
      <c r="C2313" s="106">
        <v>3615</v>
      </c>
      <c r="D2313" s="106" t="s">
        <v>2194</v>
      </c>
      <c r="E2313" s="184">
        <v>0.86470000000000002</v>
      </c>
      <c r="F2313" s="4" t="str">
        <f t="shared" si="37"/>
        <v>Yes</v>
      </c>
      <c r="G2313" s="63"/>
      <c r="H2313" s="63"/>
      <c r="I2313" s="63"/>
    </row>
    <row r="2314" spans="1:9">
      <c r="A2314" s="112" t="s">
        <v>2566</v>
      </c>
      <c r="B2314" s="112" t="s">
        <v>3126</v>
      </c>
      <c r="C2314" s="106">
        <v>3817</v>
      </c>
      <c r="D2314" s="106" t="s">
        <v>2195</v>
      </c>
      <c r="E2314" s="184">
        <v>0.88260000000000005</v>
      </c>
      <c r="F2314" s="4" t="str">
        <f t="shared" si="37"/>
        <v>Yes</v>
      </c>
      <c r="G2314" s="63"/>
      <c r="H2314" s="63"/>
      <c r="I2314" s="63"/>
    </row>
    <row r="2315" spans="1:9">
      <c r="A2315" s="112" t="s">
        <v>2566</v>
      </c>
      <c r="B2315" s="112" t="s">
        <v>3126</v>
      </c>
      <c r="C2315" s="106">
        <v>2899</v>
      </c>
      <c r="D2315" s="106" t="s">
        <v>2187</v>
      </c>
      <c r="E2315" s="184">
        <v>0.73829999999999996</v>
      </c>
      <c r="F2315" s="4" t="str">
        <f t="shared" si="37"/>
        <v>Yes</v>
      </c>
      <c r="G2315" s="63"/>
      <c r="H2315" s="63"/>
      <c r="I2315" s="63"/>
    </row>
    <row r="2316" spans="1:9">
      <c r="A2316" s="112" t="s">
        <v>2566</v>
      </c>
      <c r="B2316" s="112" t="s">
        <v>3126</v>
      </c>
      <c r="C2316" s="106">
        <v>2177</v>
      </c>
      <c r="D2316" s="106" t="s">
        <v>2182</v>
      </c>
      <c r="E2316" s="184">
        <v>0.82720000000000005</v>
      </c>
      <c r="F2316" s="4" t="str">
        <f t="shared" si="37"/>
        <v>Yes</v>
      </c>
      <c r="G2316" s="63"/>
      <c r="H2316" s="63"/>
      <c r="I2316" s="63"/>
    </row>
    <row r="2317" spans="1:9">
      <c r="A2317" s="112" t="s">
        <v>2566</v>
      </c>
      <c r="B2317" s="112" t="s">
        <v>3126</v>
      </c>
      <c r="C2317" s="106">
        <v>2819</v>
      </c>
      <c r="D2317" s="106" t="s">
        <v>2186</v>
      </c>
      <c r="E2317" s="184">
        <v>0.60109999999999997</v>
      </c>
      <c r="F2317" s="4" t="str">
        <f t="shared" si="37"/>
        <v>Yes</v>
      </c>
      <c r="G2317" s="63"/>
      <c r="H2317" s="63"/>
      <c r="I2317" s="63"/>
    </row>
    <row r="2318" spans="1:9">
      <c r="A2318" s="112" t="s">
        <v>2566</v>
      </c>
      <c r="B2318" s="112" t="s">
        <v>3126</v>
      </c>
      <c r="C2318" s="106">
        <v>2433</v>
      </c>
      <c r="D2318" s="106" t="s">
        <v>1805</v>
      </c>
      <c r="E2318" s="184">
        <v>0.84019999999999995</v>
      </c>
      <c r="F2318" s="4" t="str">
        <f t="shared" si="37"/>
        <v>Yes</v>
      </c>
      <c r="G2318" s="63"/>
      <c r="H2318" s="63"/>
      <c r="I2318" s="63"/>
    </row>
    <row r="2319" spans="1:9" s="63" customFormat="1">
      <c r="A2319" s="112" t="s">
        <v>2566</v>
      </c>
      <c r="B2319" s="112" t="s">
        <v>3126</v>
      </c>
      <c r="C2319" s="106">
        <v>5264</v>
      </c>
      <c r="D2319" s="106" t="s">
        <v>3385</v>
      </c>
      <c r="E2319" s="184">
        <v>0</v>
      </c>
      <c r="F2319" s="4" t="str">
        <f t="shared" ref="F2319" si="38">IF(E2319&gt;=0.5,"Yes","No")</f>
        <v>No</v>
      </c>
    </row>
    <row r="2320" spans="1:9">
      <c r="A2320" s="112" t="s">
        <v>2566</v>
      </c>
      <c r="B2320" s="112" t="s">
        <v>3126</v>
      </c>
      <c r="C2320" s="106">
        <v>3264</v>
      </c>
      <c r="D2320" s="106" t="s">
        <v>2191</v>
      </c>
      <c r="E2320" s="184">
        <v>0.76570000000000005</v>
      </c>
      <c r="F2320" s="4" t="str">
        <f t="shared" si="37"/>
        <v>Yes</v>
      </c>
      <c r="G2320" s="63"/>
      <c r="H2320" s="63"/>
      <c r="I2320" s="63"/>
    </row>
    <row r="2321" spans="1:9">
      <c r="A2321" s="112" t="s">
        <v>2566</v>
      </c>
      <c r="B2321" s="112" t="s">
        <v>3126</v>
      </c>
      <c r="C2321" s="106">
        <v>2529</v>
      </c>
      <c r="D2321" s="106" t="s">
        <v>144</v>
      </c>
      <c r="E2321" s="184">
        <v>0.77449999999999997</v>
      </c>
      <c r="F2321" s="4" t="str">
        <f t="shared" ref="F2321:F2343" si="39">IF(E2321&gt;=0.5,"Yes","No")</f>
        <v>Yes</v>
      </c>
      <c r="G2321" s="63"/>
      <c r="H2321" s="63"/>
      <c r="I2321" s="63"/>
    </row>
    <row r="2322" spans="1:9">
      <c r="A2322" s="112" t="s">
        <v>2566</v>
      </c>
      <c r="B2322" s="112" t="s">
        <v>3126</v>
      </c>
      <c r="C2322" s="106">
        <v>4093</v>
      </c>
      <c r="D2322" s="106" t="s">
        <v>2196</v>
      </c>
      <c r="E2322" s="184">
        <v>0.89459999999999995</v>
      </c>
      <c r="F2322" s="4" t="str">
        <f t="shared" si="39"/>
        <v>Yes</v>
      </c>
      <c r="G2322" s="63"/>
      <c r="H2322" s="63"/>
      <c r="I2322" s="63"/>
    </row>
    <row r="2323" spans="1:9">
      <c r="A2323" s="112" t="s">
        <v>2566</v>
      </c>
      <c r="B2323" s="112" t="s">
        <v>3126</v>
      </c>
      <c r="C2323" s="106">
        <v>2314</v>
      </c>
      <c r="D2323" s="106" t="s">
        <v>634</v>
      </c>
      <c r="E2323" s="184">
        <v>0.91510000000000002</v>
      </c>
      <c r="F2323" s="4" t="str">
        <f t="shared" si="39"/>
        <v>Yes</v>
      </c>
      <c r="G2323" s="63"/>
      <c r="H2323" s="63"/>
      <c r="I2323" s="63"/>
    </row>
    <row r="2324" spans="1:9">
      <c r="A2324" s="112" t="s">
        <v>2566</v>
      </c>
      <c r="B2324" s="112" t="s">
        <v>3126</v>
      </c>
      <c r="C2324" s="106">
        <v>3312</v>
      </c>
      <c r="D2324" s="106" t="s">
        <v>2192</v>
      </c>
      <c r="E2324" s="184">
        <v>0.64600000000000002</v>
      </c>
      <c r="F2324" s="4" t="str">
        <f t="shared" si="39"/>
        <v>Yes</v>
      </c>
      <c r="G2324" s="63"/>
      <c r="H2324" s="63"/>
      <c r="I2324" s="63"/>
    </row>
    <row r="2325" spans="1:9">
      <c r="A2325" s="112" t="s">
        <v>2566</v>
      </c>
      <c r="B2325" s="112" t="s">
        <v>3126</v>
      </c>
      <c r="C2325" s="106">
        <v>3368</v>
      </c>
      <c r="D2325" s="106" t="s">
        <v>2193</v>
      </c>
      <c r="E2325" s="184">
        <v>0.69789999999999996</v>
      </c>
      <c r="F2325" s="4" t="str">
        <f t="shared" si="39"/>
        <v>Yes</v>
      </c>
      <c r="G2325" s="63"/>
      <c r="H2325" s="63"/>
      <c r="I2325" s="63"/>
    </row>
    <row r="2326" spans="1:9">
      <c r="A2326" s="112" t="s">
        <v>2566</v>
      </c>
      <c r="B2326" s="112" t="s">
        <v>3126</v>
      </c>
      <c r="C2326" s="106">
        <v>5153</v>
      </c>
      <c r="D2326" s="106" t="s">
        <v>2197</v>
      </c>
      <c r="E2326" s="184">
        <v>0.63100000000000001</v>
      </c>
      <c r="F2326" s="4" t="str">
        <f t="shared" si="39"/>
        <v>Yes</v>
      </c>
      <c r="G2326" s="63"/>
      <c r="H2326" s="63"/>
      <c r="I2326" s="63"/>
    </row>
    <row r="2327" spans="1:9">
      <c r="A2327" s="112" t="s">
        <v>2566</v>
      </c>
      <c r="B2327" s="112" t="s">
        <v>3126</v>
      </c>
      <c r="C2327" s="106">
        <v>5355</v>
      </c>
      <c r="D2327" s="106" t="s">
        <v>2199</v>
      </c>
      <c r="E2327" s="184">
        <v>0.80489999999999995</v>
      </c>
      <c r="F2327" s="4" t="str">
        <f t="shared" si="39"/>
        <v>Yes</v>
      </c>
      <c r="G2327" s="63"/>
      <c r="H2327" s="63"/>
      <c r="I2327" s="63"/>
    </row>
    <row r="2328" spans="1:9">
      <c r="A2328" s="112" t="s">
        <v>2566</v>
      </c>
      <c r="B2328" s="112" t="s">
        <v>3126</v>
      </c>
      <c r="C2328" s="106">
        <v>5224</v>
      </c>
      <c r="D2328" s="106" t="s">
        <v>2198</v>
      </c>
      <c r="E2328" s="184">
        <v>0.71389999999999998</v>
      </c>
      <c r="F2328" s="4" t="str">
        <f t="shared" si="39"/>
        <v>Yes</v>
      </c>
      <c r="G2328" s="63"/>
      <c r="H2328" s="63"/>
      <c r="I2328" s="63"/>
    </row>
    <row r="2329" spans="1:9">
      <c r="A2329" t="s">
        <v>2566</v>
      </c>
      <c r="B2329" s="63" t="s">
        <v>3126</v>
      </c>
      <c r="C2329" s="106">
        <v>4020</v>
      </c>
      <c r="D2329" t="s">
        <v>3377</v>
      </c>
      <c r="E2329" s="114">
        <v>0</v>
      </c>
      <c r="F2329" s="4" t="str">
        <f t="shared" si="39"/>
        <v>No</v>
      </c>
      <c r="G2329" s="141" t="s">
        <v>3345</v>
      </c>
      <c r="H2329" s="63"/>
      <c r="I2329" s="63"/>
    </row>
    <row r="2330" spans="1:9">
      <c r="A2330" s="112" t="s">
        <v>2526</v>
      </c>
      <c r="B2330" s="112" t="s">
        <v>3127</v>
      </c>
      <c r="C2330" s="106">
        <v>4346</v>
      </c>
      <c r="D2330" s="106" t="s">
        <v>1979</v>
      </c>
      <c r="E2330" s="184">
        <v>0.59199999999999997</v>
      </c>
      <c r="F2330" s="4" t="str">
        <f t="shared" si="39"/>
        <v>Yes</v>
      </c>
      <c r="G2330" s="63"/>
      <c r="H2330" s="63"/>
      <c r="I2330" s="63"/>
    </row>
    <row r="2331" spans="1:9">
      <c r="A2331" s="112" t="s">
        <v>2526</v>
      </c>
      <c r="B2331" s="112" t="s">
        <v>3127</v>
      </c>
      <c r="C2331" s="106">
        <v>5018</v>
      </c>
      <c r="D2331" s="106" t="s">
        <v>1981</v>
      </c>
      <c r="E2331" s="184">
        <v>0.44159999999999999</v>
      </c>
      <c r="F2331" s="4" t="str">
        <f t="shared" si="39"/>
        <v>No</v>
      </c>
      <c r="G2331" s="63"/>
      <c r="H2331" s="63"/>
      <c r="I2331" s="63"/>
    </row>
    <row r="2332" spans="1:9">
      <c r="A2332" s="112" t="s">
        <v>2526</v>
      </c>
      <c r="B2332" s="112" t="s">
        <v>3127</v>
      </c>
      <c r="C2332" s="106">
        <v>2260</v>
      </c>
      <c r="D2332" s="106" t="s">
        <v>1974</v>
      </c>
      <c r="E2332" s="184">
        <v>0.48299999999999998</v>
      </c>
      <c r="F2332" s="4" t="str">
        <f t="shared" si="39"/>
        <v>No</v>
      </c>
      <c r="G2332" s="63"/>
      <c r="H2332" s="63"/>
      <c r="I2332" s="63"/>
    </row>
    <row r="2333" spans="1:9">
      <c r="A2333" s="112" t="s">
        <v>2526</v>
      </c>
      <c r="B2333" s="112" t="s">
        <v>3127</v>
      </c>
      <c r="C2333" s="106">
        <v>4451</v>
      </c>
      <c r="D2333" s="106" t="s">
        <v>1980</v>
      </c>
      <c r="E2333" s="184">
        <v>0.43009999999999998</v>
      </c>
      <c r="F2333" s="4" t="str">
        <f t="shared" si="39"/>
        <v>No</v>
      </c>
      <c r="G2333" s="63"/>
      <c r="H2333" s="63"/>
      <c r="I2333" s="63"/>
    </row>
    <row r="2334" spans="1:9">
      <c r="A2334" s="112" t="s">
        <v>2526</v>
      </c>
      <c r="B2334" s="112" t="s">
        <v>3127</v>
      </c>
      <c r="C2334" s="106">
        <v>5052</v>
      </c>
      <c r="D2334" s="106" t="s">
        <v>1982</v>
      </c>
      <c r="E2334" s="184">
        <v>0.42549999999999999</v>
      </c>
      <c r="F2334" s="4" t="str">
        <f t="shared" si="39"/>
        <v>No</v>
      </c>
      <c r="G2334" s="63"/>
      <c r="H2334" s="63"/>
      <c r="I2334" s="63"/>
    </row>
    <row r="2335" spans="1:9">
      <c r="A2335" s="112" t="s">
        <v>2526</v>
      </c>
      <c r="B2335" s="112" t="s">
        <v>3127</v>
      </c>
      <c r="C2335" s="106">
        <v>3848</v>
      </c>
      <c r="D2335" s="106" t="s">
        <v>1977</v>
      </c>
      <c r="E2335" s="184">
        <v>0.41399999999999998</v>
      </c>
      <c r="F2335" s="4" t="str">
        <f t="shared" si="39"/>
        <v>No</v>
      </c>
      <c r="G2335" s="63"/>
      <c r="H2335" s="63"/>
      <c r="I2335" s="63"/>
    </row>
    <row r="2336" spans="1:9">
      <c r="A2336" s="112" t="s">
        <v>2526</v>
      </c>
      <c r="B2336" s="112" t="s">
        <v>3127</v>
      </c>
      <c r="C2336" s="106">
        <v>1627</v>
      </c>
      <c r="D2336" s="106" t="s">
        <v>1973</v>
      </c>
      <c r="E2336" s="184">
        <v>0.53949999999999998</v>
      </c>
      <c r="F2336" s="4" t="str">
        <f t="shared" si="39"/>
        <v>Yes</v>
      </c>
      <c r="G2336" s="63"/>
      <c r="H2336" s="63"/>
      <c r="I2336" s="63"/>
    </row>
    <row r="2337" spans="1:9">
      <c r="A2337" s="112" t="s">
        <v>2526</v>
      </c>
      <c r="B2337" s="112" t="s">
        <v>3127</v>
      </c>
      <c r="C2337" s="106">
        <v>2633</v>
      </c>
      <c r="D2337" s="106" t="s">
        <v>1976</v>
      </c>
      <c r="E2337" s="184">
        <v>0.38400000000000001</v>
      </c>
      <c r="F2337" s="4" t="str">
        <f t="shared" si="39"/>
        <v>No</v>
      </c>
      <c r="G2337" s="63"/>
      <c r="H2337" s="63"/>
      <c r="I2337" s="63"/>
    </row>
    <row r="2338" spans="1:9">
      <c r="A2338" s="112" t="s">
        <v>2526</v>
      </c>
      <c r="B2338" s="112" t="s">
        <v>3127</v>
      </c>
      <c r="C2338" s="106">
        <v>2481</v>
      </c>
      <c r="D2338" s="106" t="s">
        <v>1975</v>
      </c>
      <c r="E2338" s="184">
        <v>0.48620000000000002</v>
      </c>
      <c r="F2338" s="4" t="str">
        <f t="shared" si="39"/>
        <v>No</v>
      </c>
      <c r="G2338" s="63"/>
      <c r="H2338" s="63"/>
      <c r="I2338" s="63"/>
    </row>
    <row r="2339" spans="1:9">
      <c r="A2339" s="112" t="s">
        <v>2526</v>
      </c>
      <c r="B2339" s="112" t="s">
        <v>3127</v>
      </c>
      <c r="C2339" s="106">
        <v>4224</v>
      </c>
      <c r="D2339" s="106" t="s">
        <v>1978</v>
      </c>
      <c r="E2339" s="184">
        <v>0.43580000000000002</v>
      </c>
      <c r="F2339" s="4" t="str">
        <f t="shared" si="39"/>
        <v>No</v>
      </c>
      <c r="G2339" s="63"/>
      <c r="H2339" s="63"/>
      <c r="I2339" s="63"/>
    </row>
    <row r="2340" spans="1:9">
      <c r="A2340" s="112" t="s">
        <v>2575</v>
      </c>
      <c r="B2340" s="112" t="s">
        <v>3128</v>
      </c>
      <c r="C2340" s="106">
        <v>2783</v>
      </c>
      <c r="D2340" s="106" t="s">
        <v>2247</v>
      </c>
      <c r="E2340" s="184">
        <v>0.60440000000000005</v>
      </c>
      <c r="F2340" s="4" t="str">
        <f t="shared" si="39"/>
        <v>Yes</v>
      </c>
      <c r="G2340" s="63"/>
      <c r="H2340" s="63"/>
      <c r="I2340" s="63"/>
    </row>
    <row r="2341" spans="1:9">
      <c r="A2341" s="112" t="s">
        <v>2575</v>
      </c>
      <c r="B2341" s="112" t="s">
        <v>3128</v>
      </c>
      <c r="C2341" s="106">
        <v>2240</v>
      </c>
      <c r="D2341" s="106" t="s">
        <v>2246</v>
      </c>
      <c r="E2341" s="184">
        <v>0.51970000000000005</v>
      </c>
      <c r="F2341" s="4" t="str">
        <f t="shared" si="39"/>
        <v>Yes</v>
      </c>
      <c r="G2341" s="63"/>
      <c r="H2341" s="63"/>
      <c r="I2341" s="63"/>
    </row>
    <row r="2342" spans="1:9">
      <c r="A2342" s="112" t="s">
        <v>2575</v>
      </c>
      <c r="B2342" s="112" t="s">
        <v>3128</v>
      </c>
      <c r="C2342" s="106">
        <v>4221</v>
      </c>
      <c r="D2342" s="106" t="s">
        <v>2248</v>
      </c>
      <c r="E2342" s="184">
        <v>0.61040000000000005</v>
      </c>
      <c r="F2342" s="4" t="str">
        <f t="shared" si="39"/>
        <v>Yes</v>
      </c>
      <c r="G2342" s="63"/>
      <c r="H2342" s="63"/>
      <c r="I2342" s="63"/>
    </row>
    <row r="2343" spans="1:9">
      <c r="A2343" s="112" t="s">
        <v>2575</v>
      </c>
      <c r="B2343" s="112" t="s">
        <v>3128</v>
      </c>
      <c r="C2343" s="106">
        <v>4481</v>
      </c>
      <c r="D2343" s="106" t="s">
        <v>2249</v>
      </c>
      <c r="E2343" s="184">
        <v>0.60429999999999995</v>
      </c>
      <c r="F2343" s="4" t="str">
        <f t="shared" si="39"/>
        <v>Yes</v>
      </c>
      <c r="G2343" s="63"/>
      <c r="H2343" s="63"/>
      <c r="I2343" s="63"/>
    </row>
    <row r="2344" spans="1:9">
      <c r="A2344" t="s">
        <v>3312</v>
      </c>
      <c r="B2344" s="63" t="s">
        <v>3313</v>
      </c>
      <c r="C2344" t="s">
        <v>3317</v>
      </c>
      <c r="D2344" s="63" t="s">
        <v>3313</v>
      </c>
      <c r="E2344" s="184">
        <v>0</v>
      </c>
      <c r="F2344" s="4" t="str">
        <f t="shared" ref="F2344:F2348" si="40">IF(E2344&gt;=0.5,"Yes","No")</f>
        <v>No</v>
      </c>
      <c r="G2344" s="63"/>
      <c r="H2344" s="63"/>
      <c r="I2344" s="63"/>
    </row>
    <row r="2345" spans="1:9">
      <c r="A2345" t="s">
        <v>3196</v>
      </c>
      <c r="B2345" s="63" t="s">
        <v>3308</v>
      </c>
      <c r="C2345" t="s">
        <v>3316</v>
      </c>
      <c r="D2345" s="63" t="s">
        <v>3308</v>
      </c>
      <c r="E2345" s="114">
        <v>0</v>
      </c>
      <c r="F2345" s="4" t="str">
        <f t="shared" si="40"/>
        <v>No</v>
      </c>
      <c r="G2345" s="63"/>
      <c r="H2345" s="63"/>
      <c r="I2345" s="63"/>
    </row>
    <row r="2346" spans="1:9">
      <c r="A2346" t="s">
        <v>3311</v>
      </c>
      <c r="B2346" s="63" t="s">
        <v>3314</v>
      </c>
      <c r="C2346" s="63" t="s">
        <v>3318</v>
      </c>
      <c r="D2346" s="63" t="s">
        <v>3314</v>
      </c>
      <c r="E2346" s="114">
        <v>0</v>
      </c>
      <c r="F2346" s="4" t="str">
        <f t="shared" si="40"/>
        <v>No</v>
      </c>
      <c r="G2346" s="63"/>
      <c r="H2346" s="63"/>
      <c r="I2346" s="63"/>
    </row>
    <row r="2347" spans="1:9">
      <c r="A2347" t="s">
        <v>3199</v>
      </c>
      <c r="B2347" s="63" t="s">
        <v>3200</v>
      </c>
      <c r="C2347" s="63" t="s">
        <v>3319</v>
      </c>
      <c r="D2347" s="63" t="s">
        <v>3200</v>
      </c>
      <c r="E2347" s="114">
        <v>0</v>
      </c>
      <c r="F2347" s="4" t="str">
        <f t="shared" si="40"/>
        <v>No</v>
      </c>
      <c r="G2347" s="63"/>
      <c r="H2347" s="63"/>
      <c r="I2347" s="63"/>
    </row>
    <row r="2348" spans="1:9">
      <c r="A2348" t="s">
        <v>3309</v>
      </c>
      <c r="B2348" s="63" t="s">
        <v>3310</v>
      </c>
      <c r="C2348" s="63" t="s">
        <v>3320</v>
      </c>
      <c r="D2348" s="63" t="s">
        <v>3310</v>
      </c>
      <c r="E2348" s="114">
        <v>0</v>
      </c>
      <c r="F2348" s="4" t="str">
        <f t="shared" si="40"/>
        <v>No</v>
      </c>
      <c r="H2348" s="63"/>
      <c r="I2348" s="63"/>
    </row>
    <row r="2349" spans="1:9">
      <c r="B2349" s="63"/>
      <c r="E2349" s="114"/>
      <c r="F2349" s="4"/>
      <c r="G2349" s="63"/>
      <c r="H2349" s="63"/>
      <c r="I2349" s="63"/>
    </row>
    <row r="2350" spans="1:9">
      <c r="B2350" s="63"/>
      <c r="E2350" s="114"/>
      <c r="F2350" s="4"/>
      <c r="G2350" s="63"/>
      <c r="H2350" s="63"/>
      <c r="I2350" s="63"/>
    </row>
    <row r="2351" spans="1:9">
      <c r="B2351" s="63"/>
      <c r="E2351" s="114"/>
      <c r="F2351" s="4"/>
      <c r="G2351" s="63"/>
      <c r="H2351" s="63"/>
      <c r="I2351" s="63"/>
    </row>
    <row r="2352" spans="1:9">
      <c r="B2352" s="63"/>
      <c r="E2352" s="114"/>
      <c r="F2352" s="4"/>
      <c r="G2352" s="63"/>
      <c r="H2352" s="63"/>
      <c r="I2352" s="63"/>
    </row>
    <row r="2353" spans="2:9">
      <c r="B2353" s="63"/>
      <c r="E2353" s="114"/>
      <c r="F2353" s="4"/>
      <c r="G2353" s="63"/>
      <c r="H2353" s="63"/>
      <c r="I2353" s="63"/>
    </row>
    <row r="2354" spans="2:9">
      <c r="B2354" s="63"/>
      <c r="E2354" s="114"/>
      <c r="F2354" s="4"/>
      <c r="G2354" s="63"/>
      <c r="H2354" s="63"/>
      <c r="I2354" s="63"/>
    </row>
    <row r="2355" spans="2:9">
      <c r="B2355" s="63"/>
      <c r="E2355" s="114"/>
      <c r="F2355" s="4"/>
      <c r="G2355" s="63"/>
      <c r="H2355" s="63"/>
      <c r="I2355" s="63"/>
    </row>
    <row r="2356" spans="2:9">
      <c r="B2356" s="63"/>
      <c r="E2356" s="114"/>
      <c r="F2356" s="4"/>
      <c r="G2356" s="63"/>
      <c r="H2356" s="63"/>
      <c r="I2356" s="63"/>
    </row>
    <row r="2357" spans="2:9">
      <c r="B2357" s="63"/>
      <c r="E2357" s="114"/>
      <c r="F2357" s="4"/>
      <c r="G2357" s="63"/>
      <c r="H2357" s="63"/>
      <c r="I2357" s="63"/>
    </row>
    <row r="2358" spans="2:9">
      <c r="B2358" s="63"/>
      <c r="E2358" s="114"/>
      <c r="F2358" s="4"/>
      <c r="G2358" s="63"/>
      <c r="H2358" s="63"/>
      <c r="I2358" s="63"/>
    </row>
    <row r="2359" spans="2:9">
      <c r="B2359" s="63"/>
      <c r="E2359" s="114"/>
      <c r="F2359" s="4"/>
      <c r="G2359" s="63"/>
      <c r="H2359" s="63"/>
      <c r="I2359" s="63"/>
    </row>
    <row r="2360" spans="2:9">
      <c r="B2360" s="63"/>
      <c r="E2360" s="114"/>
      <c r="F2360" s="4"/>
      <c r="G2360" s="63"/>
      <c r="H2360" s="63"/>
      <c r="I2360" s="63"/>
    </row>
    <row r="2361" spans="2:9">
      <c r="B2361" s="63"/>
      <c r="E2361" s="114"/>
      <c r="F2361" s="4"/>
      <c r="G2361" s="63"/>
      <c r="H2361" s="63"/>
      <c r="I2361" s="63"/>
    </row>
    <row r="2362" spans="2:9">
      <c r="B2362" s="63"/>
      <c r="E2362" s="114"/>
      <c r="F2362" s="4"/>
      <c r="G2362" s="63"/>
      <c r="H2362" s="63"/>
      <c r="I2362" s="63"/>
    </row>
    <row r="2363" spans="2:9">
      <c r="B2363" s="63"/>
      <c r="E2363" s="114"/>
      <c r="F2363" s="4"/>
      <c r="G2363" s="63"/>
      <c r="H2363" s="63"/>
      <c r="I2363" s="63"/>
    </row>
    <row r="2364" spans="2:9">
      <c r="B2364" s="63"/>
      <c r="E2364" s="114"/>
      <c r="F2364" s="4"/>
      <c r="G2364" s="63"/>
      <c r="H2364" s="63"/>
      <c r="I2364" s="63"/>
    </row>
    <row r="2365" spans="2:9">
      <c r="B2365" s="63"/>
      <c r="E2365" s="114"/>
      <c r="F2365" s="4"/>
      <c r="G2365" s="63"/>
      <c r="H2365" s="63"/>
      <c r="I2365" s="63"/>
    </row>
    <row r="2366" spans="2:9">
      <c r="B2366" s="63"/>
      <c r="E2366" s="114"/>
      <c r="F2366" s="4"/>
      <c r="G2366" s="63"/>
      <c r="H2366" s="63"/>
      <c r="I2366" s="63"/>
    </row>
    <row r="2367" spans="2:9">
      <c r="B2367" s="63"/>
      <c r="E2367" s="114"/>
      <c r="F2367" s="4"/>
      <c r="G2367" s="63"/>
      <c r="H2367" s="63"/>
      <c r="I2367" s="63"/>
    </row>
    <row r="2368" spans="2:9">
      <c r="B2368" s="63"/>
      <c r="E2368" s="114"/>
      <c r="F2368" s="4"/>
      <c r="G2368" s="63"/>
      <c r="H2368" s="63"/>
      <c r="I2368" s="63"/>
    </row>
  </sheetData>
  <autoFilter ref="A3:G2348" xr:uid="{00000000-0009-0000-0000-000005000000}"/>
  <sortState xmlns:xlrd2="http://schemas.microsoft.com/office/spreadsheetml/2017/richdata2" ref="A4:G2343">
    <sortCondition ref="B4:B2343"/>
  </sortState>
  <conditionalFormatting sqref="F2318 F2320:F2368">
    <cfRule type="containsText" dxfId="23" priority="121" operator="containsText" text="Yes">
      <formula>NOT(ISERROR(SEARCH("Yes",F2318)))</formula>
    </cfRule>
    <cfRule type="containsText" dxfId="22" priority="122" operator="containsText" text="No">
      <formula>NOT(ISERROR(SEARCH("No",F2318)))</formula>
    </cfRule>
  </conditionalFormatting>
  <conditionalFormatting sqref="C4:C476 C478:C1432 C1434:C2317">
    <cfRule type="duplicateValues" dxfId="21" priority="14"/>
  </conditionalFormatting>
  <conditionalFormatting sqref="F4:F476 F1408:F1432 F2280:F2317 F478:F1406 F1434:F2278">
    <cfRule type="containsText" dxfId="20" priority="12" operator="containsText" text="Yes">
      <formula>NOT(ISERROR(SEARCH("Yes",F4)))</formula>
    </cfRule>
    <cfRule type="containsText" dxfId="19" priority="13" operator="containsText" text="No">
      <formula>NOT(ISERROR(SEARCH("No",F4)))</formula>
    </cfRule>
  </conditionalFormatting>
  <conditionalFormatting sqref="F2279">
    <cfRule type="containsText" dxfId="18" priority="10" operator="containsText" text="Yes">
      <formula>NOT(ISERROR(SEARCH("Yes",F2279)))</formula>
    </cfRule>
    <cfRule type="containsText" dxfId="17" priority="11" operator="containsText" text="No">
      <formula>NOT(ISERROR(SEARCH("No",F2279)))</formula>
    </cfRule>
  </conditionalFormatting>
  <conditionalFormatting sqref="C2329">
    <cfRule type="duplicateValues" dxfId="16" priority="9"/>
  </conditionalFormatting>
  <conditionalFormatting sqref="C477">
    <cfRule type="duplicateValues" dxfId="15" priority="8"/>
  </conditionalFormatting>
  <conditionalFormatting sqref="F477">
    <cfRule type="containsText" dxfId="14" priority="6" operator="containsText" text="Yes">
      <formula>NOT(ISERROR(SEARCH("Yes",F477)))</formula>
    </cfRule>
    <cfRule type="containsText" dxfId="13" priority="7" operator="containsText" text="No">
      <formula>NOT(ISERROR(SEARCH("No",F477)))</formula>
    </cfRule>
  </conditionalFormatting>
  <conditionalFormatting sqref="C1433">
    <cfRule type="duplicateValues" dxfId="12" priority="5"/>
  </conditionalFormatting>
  <conditionalFormatting sqref="F1433">
    <cfRule type="containsText" dxfId="11" priority="3" operator="containsText" text="Yes">
      <formula>NOT(ISERROR(SEARCH("Yes",F1433)))</formula>
    </cfRule>
    <cfRule type="containsText" dxfId="10" priority="4" operator="containsText" text="No">
      <formula>NOT(ISERROR(SEARCH("No",F1433)))</formula>
    </cfRule>
  </conditionalFormatting>
  <conditionalFormatting sqref="F2319">
    <cfRule type="containsText" dxfId="9" priority="1" operator="containsText" text="Yes">
      <formula>NOT(ISERROR(SEARCH("Yes",F2319)))</formula>
    </cfRule>
    <cfRule type="containsText" dxfId="8" priority="2" operator="containsText" text="No">
      <formula>NOT(ISERROR(SEARCH("No",F2319)))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249977111117893"/>
  </sheetPr>
  <dimension ref="A1:C321"/>
  <sheetViews>
    <sheetView workbookViewId="0">
      <pane ySplit="2" topLeftCell="A3" activePane="bottomLeft" state="frozen"/>
      <selection activeCell="C8" sqref="C8"/>
      <selection pane="bottomLeft" activeCell="B3" sqref="B3"/>
    </sheetView>
  </sheetViews>
  <sheetFormatPr defaultColWidth="9.109375" defaultRowHeight="14.4"/>
  <cols>
    <col min="2" max="2" width="24.109375" bestFit="1" customWidth="1"/>
    <col min="3" max="3" width="29.6640625" style="4" customWidth="1"/>
    <col min="4" max="4" width="20.6640625" style="35" customWidth="1"/>
    <col min="5" max="16384" width="9.109375" style="35"/>
  </cols>
  <sheetData>
    <row r="1" spans="1:3" ht="15" thickBot="1">
      <c r="A1" s="154"/>
      <c r="B1" s="35"/>
      <c r="C1" s="155"/>
    </row>
    <row r="2" spans="1:3" ht="29.4" thickBot="1">
      <c r="A2" s="157" t="s">
        <v>2732</v>
      </c>
      <c r="B2" s="158" t="s">
        <v>2583</v>
      </c>
      <c r="C2" s="115" t="s">
        <v>3315</v>
      </c>
    </row>
    <row r="3" spans="1:3">
      <c r="A3" s="13" t="s">
        <v>2268</v>
      </c>
      <c r="B3" s="13" t="s">
        <v>0</v>
      </c>
      <c r="C3" s="156">
        <v>0.61399999999999999</v>
      </c>
    </row>
    <row r="4" spans="1:3">
      <c r="A4" s="13" t="s">
        <v>2269</v>
      </c>
      <c r="B4" s="13" t="s">
        <v>2</v>
      </c>
      <c r="C4" s="156">
        <v>5.5599999999999997E-2</v>
      </c>
    </row>
    <row r="5" spans="1:3">
      <c r="A5" s="13" t="s">
        <v>2270</v>
      </c>
      <c r="B5" s="13" t="s">
        <v>4</v>
      </c>
      <c r="C5" s="156">
        <v>0.8014</v>
      </c>
    </row>
    <row r="6" spans="1:3">
      <c r="A6" s="13" t="s">
        <v>2271</v>
      </c>
      <c r="B6" s="13" t="s">
        <v>12</v>
      </c>
      <c r="C6" s="156">
        <v>0.6895</v>
      </c>
    </row>
    <row r="7" spans="1:3">
      <c r="A7" s="13" t="s">
        <v>2272</v>
      </c>
      <c r="B7" s="13" t="s">
        <v>16</v>
      </c>
      <c r="C7" s="156">
        <v>0.48770000000000002</v>
      </c>
    </row>
    <row r="8" spans="1:3">
      <c r="A8" s="13" t="s">
        <v>2273</v>
      </c>
      <c r="B8" s="13" t="s">
        <v>20</v>
      </c>
      <c r="C8" s="156">
        <v>0.56879999999999997</v>
      </c>
    </row>
    <row r="9" spans="1:3">
      <c r="A9" s="13" t="s">
        <v>2274</v>
      </c>
      <c r="B9" s="13" t="s">
        <v>30</v>
      </c>
      <c r="C9" s="156">
        <v>0.317</v>
      </c>
    </row>
    <row r="10" spans="1:3">
      <c r="A10" s="13" t="s">
        <v>2275</v>
      </c>
      <c r="B10" s="13" t="s">
        <v>33</v>
      </c>
      <c r="C10" s="156">
        <v>0.58799999999999997</v>
      </c>
    </row>
    <row r="11" spans="1:3">
      <c r="A11" s="13" t="s">
        <v>2276</v>
      </c>
      <c r="B11" s="13" t="s">
        <v>60</v>
      </c>
      <c r="C11" s="156">
        <v>1</v>
      </c>
    </row>
    <row r="12" spans="1:3">
      <c r="A12" s="13" t="s">
        <v>2277</v>
      </c>
      <c r="B12" s="13" t="s">
        <v>62</v>
      </c>
      <c r="C12" s="156">
        <v>0.70530000000000004</v>
      </c>
    </row>
    <row r="13" spans="1:3">
      <c r="A13" s="13" t="s">
        <v>2278</v>
      </c>
      <c r="B13" s="13" t="s">
        <v>67</v>
      </c>
      <c r="C13" s="156">
        <v>0.7661</v>
      </c>
    </row>
    <row r="14" spans="1:3">
      <c r="A14" s="13" t="s">
        <v>2279</v>
      </c>
      <c r="B14" s="13" t="s">
        <v>71</v>
      </c>
      <c r="C14" s="156">
        <v>0.71730000000000005</v>
      </c>
    </row>
    <row r="15" spans="1:3">
      <c r="A15" s="13" t="s">
        <v>2280</v>
      </c>
      <c r="B15" s="13" t="s">
        <v>77</v>
      </c>
      <c r="C15" s="156">
        <v>0.3654</v>
      </c>
    </row>
    <row r="16" spans="1:3">
      <c r="A16" s="13" t="s">
        <v>2281</v>
      </c>
      <c r="B16" s="13" t="s">
        <v>96</v>
      </c>
      <c r="C16" s="156">
        <v>0.6694</v>
      </c>
    </row>
    <row r="17" spans="1:3">
      <c r="A17" s="13" t="s">
        <v>2282</v>
      </c>
      <c r="B17" s="13" t="s">
        <v>100</v>
      </c>
      <c r="C17" s="156">
        <v>0</v>
      </c>
    </row>
    <row r="18" spans="1:3">
      <c r="A18" s="13" t="s">
        <v>2283</v>
      </c>
      <c r="B18" s="13" t="s">
        <v>102</v>
      </c>
      <c r="C18" s="156">
        <v>0.64759999999999995</v>
      </c>
    </row>
    <row r="19" spans="1:3">
      <c r="A19" s="13" t="s">
        <v>2284</v>
      </c>
      <c r="B19" s="13" t="s">
        <v>105</v>
      </c>
      <c r="C19" s="156">
        <v>0.6079</v>
      </c>
    </row>
    <row r="20" spans="1:3">
      <c r="A20" s="13" t="s">
        <v>2285</v>
      </c>
      <c r="B20" s="13" t="s">
        <v>2597</v>
      </c>
      <c r="C20" s="156">
        <v>0.41539999999999999</v>
      </c>
    </row>
    <row r="21" spans="1:3">
      <c r="A21" s="13" t="s">
        <v>2286</v>
      </c>
      <c r="B21" s="13" t="s">
        <v>115</v>
      </c>
      <c r="C21" s="156">
        <v>0.437</v>
      </c>
    </row>
    <row r="22" spans="1:3">
      <c r="A22" s="13" t="s">
        <v>2287</v>
      </c>
      <c r="B22" s="13" t="s">
        <v>121</v>
      </c>
      <c r="C22" s="156">
        <v>0.58399999999999996</v>
      </c>
    </row>
    <row r="23" spans="1:3">
      <c r="A23" s="13" t="s">
        <v>2288</v>
      </c>
      <c r="B23" s="13" t="s">
        <v>136</v>
      </c>
      <c r="C23" s="156">
        <v>0.4955</v>
      </c>
    </row>
    <row r="24" spans="1:3">
      <c r="A24" s="13" t="s">
        <v>2289</v>
      </c>
      <c r="B24" s="13" t="s">
        <v>145</v>
      </c>
      <c r="C24" s="156">
        <v>0.51060000000000005</v>
      </c>
    </row>
    <row r="25" spans="1:3">
      <c r="A25" s="13" t="s">
        <v>2290</v>
      </c>
      <c r="B25" s="13" t="s">
        <v>148</v>
      </c>
      <c r="C25" s="156">
        <v>0.41020000000000001</v>
      </c>
    </row>
    <row r="26" spans="1:3">
      <c r="A26" s="13" t="s">
        <v>2291</v>
      </c>
      <c r="B26" s="13" t="s">
        <v>153</v>
      </c>
      <c r="C26" s="156">
        <v>0.66469999999999996</v>
      </c>
    </row>
    <row r="27" spans="1:3">
      <c r="A27" s="13" t="s">
        <v>2292</v>
      </c>
      <c r="B27" s="13" t="s">
        <v>157</v>
      </c>
      <c r="C27" s="156">
        <v>0.60070000000000001</v>
      </c>
    </row>
    <row r="28" spans="1:3">
      <c r="A28" s="13" t="s">
        <v>2293</v>
      </c>
      <c r="B28" s="13" t="s">
        <v>162</v>
      </c>
      <c r="C28" s="156">
        <v>0.99239999999999995</v>
      </c>
    </row>
    <row r="29" spans="1:3">
      <c r="A29" s="13" t="s">
        <v>2294</v>
      </c>
      <c r="B29" s="13" t="s">
        <v>164</v>
      </c>
      <c r="C29" s="156">
        <v>0.47249999999999998</v>
      </c>
    </row>
    <row r="30" spans="1:3">
      <c r="A30" s="13" t="s">
        <v>2295</v>
      </c>
      <c r="B30" s="13" t="s">
        <v>202</v>
      </c>
      <c r="C30" s="156">
        <v>0.18559999999999999</v>
      </c>
    </row>
    <row r="31" spans="1:3">
      <c r="A31" s="13" t="s">
        <v>2296</v>
      </c>
      <c r="B31" s="13" t="s">
        <v>206</v>
      </c>
      <c r="C31" s="156">
        <v>0.21</v>
      </c>
    </row>
    <row r="32" spans="1:3">
      <c r="A32" s="13" t="s">
        <v>2297</v>
      </c>
      <c r="B32" s="13" t="s">
        <v>211</v>
      </c>
      <c r="C32" s="156">
        <v>0.34639999999999999</v>
      </c>
    </row>
    <row r="33" spans="1:3">
      <c r="A33" s="13" t="s">
        <v>2298</v>
      </c>
      <c r="B33" s="13" t="s">
        <v>213</v>
      </c>
      <c r="C33" s="156">
        <v>0.35210000000000002</v>
      </c>
    </row>
    <row r="34" spans="1:3">
      <c r="A34" s="13" t="s">
        <v>2299</v>
      </c>
      <c r="B34" s="13" t="s">
        <v>220</v>
      </c>
      <c r="C34" s="156">
        <v>0.49740000000000001</v>
      </c>
    </row>
    <row r="35" spans="1:3">
      <c r="A35" s="13" t="s">
        <v>2300</v>
      </c>
      <c r="B35" s="13" t="s">
        <v>255</v>
      </c>
      <c r="C35" s="156">
        <v>0.13739999999999999</v>
      </c>
    </row>
    <row r="36" spans="1:3">
      <c r="A36" s="13" t="s">
        <v>2301</v>
      </c>
      <c r="B36" s="13" t="s">
        <v>265</v>
      </c>
      <c r="C36" s="156">
        <v>0.31940000000000002</v>
      </c>
    </row>
    <row r="37" spans="1:3">
      <c r="A37" s="13" t="s">
        <v>2302</v>
      </c>
      <c r="B37" s="13" t="s">
        <v>284</v>
      </c>
      <c r="C37" s="156">
        <v>0.21959999999999999</v>
      </c>
    </row>
    <row r="38" spans="1:3">
      <c r="A38" s="13" t="s">
        <v>2304</v>
      </c>
      <c r="B38" s="13" t="s">
        <v>290</v>
      </c>
      <c r="C38" s="156">
        <v>0.53320000000000001</v>
      </c>
    </row>
    <row r="39" spans="1:3">
      <c r="A39" s="13" t="s">
        <v>2305</v>
      </c>
      <c r="B39" s="13" t="s">
        <v>294</v>
      </c>
      <c r="C39" s="156">
        <v>0.58330000000000004</v>
      </c>
    </row>
    <row r="40" spans="1:3">
      <c r="A40" s="13" t="s">
        <v>2306</v>
      </c>
      <c r="B40" s="13" t="s">
        <v>296</v>
      </c>
      <c r="C40" s="156">
        <v>0.61260000000000003</v>
      </c>
    </row>
    <row r="41" spans="1:3">
      <c r="A41" s="13" t="s">
        <v>2307</v>
      </c>
      <c r="B41" s="13" t="s">
        <v>311</v>
      </c>
      <c r="C41" s="156">
        <v>0.38369999999999999</v>
      </c>
    </row>
    <row r="42" spans="1:3">
      <c r="A42" s="13" t="s">
        <v>2308</v>
      </c>
      <c r="B42" s="13" t="s">
        <v>314</v>
      </c>
      <c r="C42" s="156">
        <v>0.49630000000000002</v>
      </c>
    </row>
    <row r="43" spans="1:3">
      <c r="A43" s="13" t="s">
        <v>2309</v>
      </c>
      <c r="B43" s="13" t="s">
        <v>318</v>
      </c>
      <c r="C43" s="156">
        <v>0.31630000000000003</v>
      </c>
    </row>
    <row r="44" spans="1:3">
      <c r="A44" s="13" t="s">
        <v>2310</v>
      </c>
      <c r="B44" s="13" t="s">
        <v>320</v>
      </c>
      <c r="C44" s="156">
        <v>0.42080000000000001</v>
      </c>
    </row>
    <row r="45" spans="1:3">
      <c r="A45" s="13" t="s">
        <v>2311</v>
      </c>
      <c r="B45" s="13" t="s">
        <v>326</v>
      </c>
      <c r="C45" s="156">
        <v>0.60509999999999997</v>
      </c>
    </row>
    <row r="46" spans="1:3">
      <c r="A46" s="13" t="s">
        <v>2312</v>
      </c>
      <c r="B46" s="13" t="s">
        <v>339</v>
      </c>
      <c r="C46" s="156">
        <v>0.89300000000000002</v>
      </c>
    </row>
    <row r="47" spans="1:3">
      <c r="A47" s="13" t="s">
        <v>2313</v>
      </c>
      <c r="B47" s="13" t="s">
        <v>341</v>
      </c>
      <c r="C47" s="156">
        <v>0.94589999999999996</v>
      </c>
    </row>
    <row r="48" spans="1:3">
      <c r="A48" s="13" t="s">
        <v>2314</v>
      </c>
      <c r="B48" s="13" t="s">
        <v>346</v>
      </c>
      <c r="C48" s="156">
        <v>0.91300000000000003</v>
      </c>
    </row>
    <row r="49" spans="1:3">
      <c r="A49" s="13" t="s">
        <v>2315</v>
      </c>
      <c r="B49" s="13" t="s">
        <v>348</v>
      </c>
      <c r="C49" s="156">
        <v>0.57940000000000003</v>
      </c>
    </row>
    <row r="50" spans="1:3">
      <c r="A50" s="13" t="s">
        <v>2316</v>
      </c>
      <c r="B50" s="13" t="s">
        <v>356</v>
      </c>
      <c r="C50" s="156">
        <v>0.60670000000000002</v>
      </c>
    </row>
    <row r="51" spans="1:3">
      <c r="A51" s="13" t="s">
        <v>2317</v>
      </c>
      <c r="B51" s="13" t="s">
        <v>358</v>
      </c>
      <c r="C51" s="156">
        <v>0.47739999999999999</v>
      </c>
    </row>
    <row r="52" spans="1:3">
      <c r="A52" s="13" t="s">
        <v>2318</v>
      </c>
      <c r="B52" s="13" t="s">
        <v>361</v>
      </c>
      <c r="C52" s="156">
        <v>0.88570000000000004</v>
      </c>
    </row>
    <row r="53" spans="1:3">
      <c r="A53" s="13" t="s">
        <v>2319</v>
      </c>
      <c r="B53" s="13" t="s">
        <v>363</v>
      </c>
      <c r="C53" s="156">
        <v>0.56730000000000003</v>
      </c>
    </row>
    <row r="54" spans="1:3">
      <c r="A54" s="13" t="s">
        <v>2320</v>
      </c>
      <c r="B54" s="13" t="s">
        <v>365</v>
      </c>
      <c r="C54" s="156">
        <v>0.57999999999999996</v>
      </c>
    </row>
    <row r="55" spans="1:3">
      <c r="A55" s="13" t="s">
        <v>2321</v>
      </c>
      <c r="B55" s="13" t="s">
        <v>366</v>
      </c>
      <c r="C55" s="156">
        <v>0.82379999999999998</v>
      </c>
    </row>
    <row r="56" spans="1:3">
      <c r="A56" s="13" t="s">
        <v>2322</v>
      </c>
      <c r="B56" s="13" t="s">
        <v>370</v>
      </c>
      <c r="C56" s="156">
        <v>0.56689999999999996</v>
      </c>
    </row>
    <row r="57" spans="1:3">
      <c r="A57" s="13" t="s">
        <v>2323</v>
      </c>
      <c r="B57" s="13" t="s">
        <v>375</v>
      </c>
      <c r="C57" s="156">
        <v>0.73440000000000005</v>
      </c>
    </row>
    <row r="58" spans="1:3">
      <c r="A58" s="13" t="s">
        <v>2324</v>
      </c>
      <c r="B58" s="13" t="s">
        <v>396</v>
      </c>
      <c r="C58" s="156">
        <v>0.76019999999999999</v>
      </c>
    </row>
    <row r="59" spans="1:3">
      <c r="A59" s="13" t="s">
        <v>2325</v>
      </c>
      <c r="B59" s="13" t="s">
        <v>404</v>
      </c>
      <c r="C59" s="156">
        <v>0</v>
      </c>
    </row>
    <row r="60" spans="1:3">
      <c r="A60" s="13" t="s">
        <v>2326</v>
      </c>
      <c r="B60" s="13" t="s">
        <v>406</v>
      </c>
      <c r="C60" s="156">
        <v>0.68179999999999996</v>
      </c>
    </row>
    <row r="61" spans="1:3">
      <c r="A61" s="13" t="s">
        <v>2327</v>
      </c>
      <c r="B61" s="13" t="s">
        <v>408</v>
      </c>
      <c r="C61" s="156">
        <v>0.49840000000000001</v>
      </c>
    </row>
    <row r="62" spans="1:3">
      <c r="A62" s="13" t="s">
        <v>2328</v>
      </c>
      <c r="B62" s="13" t="s">
        <v>411</v>
      </c>
      <c r="C62" s="156">
        <v>0.96060000000000001</v>
      </c>
    </row>
    <row r="63" spans="1:3">
      <c r="A63" s="13" t="s">
        <v>2329</v>
      </c>
      <c r="B63" s="13" t="s">
        <v>418</v>
      </c>
      <c r="C63" s="156">
        <v>0.78869999999999996</v>
      </c>
    </row>
    <row r="64" spans="1:3">
      <c r="A64" s="13" t="s">
        <v>2330</v>
      </c>
      <c r="B64" s="13" t="s">
        <v>424</v>
      </c>
      <c r="C64" s="156">
        <v>0.83689999999999998</v>
      </c>
    </row>
    <row r="65" spans="1:3">
      <c r="A65" s="13" t="s">
        <v>2331</v>
      </c>
      <c r="B65" s="13" t="s">
        <v>428</v>
      </c>
      <c r="C65" s="156">
        <v>0.45729999999999998</v>
      </c>
    </row>
    <row r="66" spans="1:3">
      <c r="A66" s="13" t="s">
        <v>2332</v>
      </c>
      <c r="B66" s="13" t="s">
        <v>431</v>
      </c>
      <c r="C66" s="156">
        <v>0.90090000000000003</v>
      </c>
    </row>
    <row r="67" spans="1:3">
      <c r="A67" s="13" t="s">
        <v>2333</v>
      </c>
      <c r="B67" s="13" t="s">
        <v>434</v>
      </c>
      <c r="C67" s="156">
        <v>0.74299999999999999</v>
      </c>
    </row>
    <row r="68" spans="1:3">
      <c r="A68" s="13" t="s">
        <v>2334</v>
      </c>
      <c r="B68" s="13" t="s">
        <v>439</v>
      </c>
      <c r="C68" s="156">
        <v>0.64229999999999998</v>
      </c>
    </row>
    <row r="69" spans="1:3">
      <c r="A69" s="13" t="s">
        <v>2335</v>
      </c>
      <c r="B69" s="13" t="s">
        <v>455</v>
      </c>
      <c r="C69" s="156">
        <v>0.55820000000000003</v>
      </c>
    </row>
    <row r="70" spans="1:3">
      <c r="A70" s="13" t="s">
        <v>2336</v>
      </c>
      <c r="B70" s="13" t="s">
        <v>462</v>
      </c>
      <c r="C70" s="156">
        <v>0.5766</v>
      </c>
    </row>
    <row r="71" spans="1:3">
      <c r="A71" s="13" t="s">
        <v>2337</v>
      </c>
      <c r="B71" s="13" t="s">
        <v>465</v>
      </c>
      <c r="C71" s="156">
        <v>0.73499999999999999</v>
      </c>
    </row>
    <row r="72" spans="1:3">
      <c r="A72" s="13" t="s">
        <v>2338</v>
      </c>
      <c r="B72" s="13" t="s">
        <v>468</v>
      </c>
      <c r="C72" s="156">
        <v>0.71940000000000004</v>
      </c>
    </row>
    <row r="73" spans="1:3">
      <c r="A73" s="13" t="s">
        <v>2339</v>
      </c>
      <c r="B73" s="13" t="s">
        <v>477</v>
      </c>
      <c r="C73" s="156">
        <v>0.68440000000000001</v>
      </c>
    </row>
    <row r="74" spans="1:3">
      <c r="A74" s="13" t="s">
        <v>2340</v>
      </c>
      <c r="B74" s="13" t="s">
        <v>483</v>
      </c>
      <c r="C74" s="156">
        <v>0.73109999999999997</v>
      </c>
    </row>
    <row r="75" spans="1:3">
      <c r="A75" s="13" t="s">
        <v>2341</v>
      </c>
      <c r="B75" s="13" t="s">
        <v>488</v>
      </c>
      <c r="C75" s="156">
        <v>0.51219999999999999</v>
      </c>
    </row>
    <row r="76" spans="1:3">
      <c r="A76" s="13" t="s">
        <v>2342</v>
      </c>
      <c r="B76" s="13" t="s">
        <v>490</v>
      </c>
      <c r="C76" s="156">
        <v>0.3362</v>
      </c>
    </row>
    <row r="77" spans="1:3">
      <c r="A77" s="13" t="s">
        <v>2343</v>
      </c>
      <c r="B77" s="13" t="s">
        <v>494</v>
      </c>
      <c r="C77" s="156">
        <v>0.71460000000000001</v>
      </c>
    </row>
    <row r="78" spans="1:3">
      <c r="A78" s="13" t="s">
        <v>2344</v>
      </c>
      <c r="B78" s="13" t="s">
        <v>500</v>
      </c>
      <c r="C78" s="156">
        <v>0.77329999999999999</v>
      </c>
    </row>
    <row r="79" spans="1:3">
      <c r="A79" s="13" t="s">
        <v>2345</v>
      </c>
      <c r="B79" s="13" t="s">
        <v>503</v>
      </c>
      <c r="C79" s="156">
        <v>0.99480000000000002</v>
      </c>
    </row>
    <row r="80" spans="1:3">
      <c r="A80" s="13" t="s">
        <v>2346</v>
      </c>
      <c r="B80" s="13" t="s">
        <v>504</v>
      </c>
      <c r="C80" s="156">
        <v>0.40849999999999997</v>
      </c>
    </row>
    <row r="81" spans="1:3">
      <c r="A81" s="13" t="s">
        <v>2347</v>
      </c>
      <c r="B81" s="13" t="s">
        <v>506</v>
      </c>
      <c r="C81" s="156">
        <v>0.5</v>
      </c>
    </row>
    <row r="82" spans="1:3">
      <c r="A82" s="13" t="s">
        <v>2348</v>
      </c>
      <c r="B82" s="13" t="s">
        <v>508</v>
      </c>
      <c r="C82" s="156">
        <v>0.61639999999999995</v>
      </c>
    </row>
    <row r="83" spans="1:3">
      <c r="A83" s="13" t="s">
        <v>2349</v>
      </c>
      <c r="B83" s="13" t="s">
        <v>510</v>
      </c>
      <c r="C83" s="156">
        <v>0.78090000000000004</v>
      </c>
    </row>
    <row r="84" spans="1:3">
      <c r="A84" s="13" t="s">
        <v>2350</v>
      </c>
      <c r="B84" s="13" t="s">
        <v>513</v>
      </c>
      <c r="C84" s="156">
        <v>0.749</v>
      </c>
    </row>
    <row r="85" spans="1:3">
      <c r="A85" s="13" t="s">
        <v>2351</v>
      </c>
      <c r="B85" s="13" t="s">
        <v>516</v>
      </c>
      <c r="C85" s="156">
        <v>0.3624</v>
      </c>
    </row>
    <row r="86" spans="1:3">
      <c r="A86" s="13" t="s">
        <v>2352</v>
      </c>
      <c r="B86" s="13" t="s">
        <v>525</v>
      </c>
      <c r="C86" s="156">
        <v>0.3261</v>
      </c>
    </row>
    <row r="87" spans="1:3">
      <c r="A87" s="13" t="s">
        <v>2353</v>
      </c>
      <c r="B87" s="13" t="s">
        <v>530</v>
      </c>
      <c r="C87" s="156">
        <v>0.25140000000000001</v>
      </c>
    </row>
    <row r="88" spans="1:3">
      <c r="A88" s="13" t="s">
        <v>2354</v>
      </c>
      <c r="B88" s="13" t="s">
        <v>535</v>
      </c>
      <c r="C88" s="156">
        <v>1</v>
      </c>
    </row>
    <row r="89" spans="1:3">
      <c r="A89" s="13" t="s">
        <v>2355</v>
      </c>
      <c r="B89" s="13" t="s">
        <v>537</v>
      </c>
      <c r="C89" s="156">
        <v>0.77029999999999998</v>
      </c>
    </row>
    <row r="90" spans="1:3">
      <c r="A90" s="13" t="s">
        <v>2356</v>
      </c>
      <c r="B90" s="13" t="s">
        <v>539</v>
      </c>
      <c r="C90" s="156">
        <v>0.29909999999999998</v>
      </c>
    </row>
    <row r="91" spans="1:3">
      <c r="A91" s="13" t="s">
        <v>2357</v>
      </c>
      <c r="B91" s="13" t="s">
        <v>542</v>
      </c>
      <c r="C91" s="156">
        <v>0.48670000000000002</v>
      </c>
    </row>
    <row r="92" spans="1:3">
      <c r="A92" s="13" t="s">
        <v>2358</v>
      </c>
      <c r="B92" s="13" t="s">
        <v>546</v>
      </c>
      <c r="C92" s="156">
        <v>0.46789999999999998</v>
      </c>
    </row>
    <row r="93" spans="1:3">
      <c r="A93" s="13" t="s">
        <v>2359</v>
      </c>
      <c r="B93" s="13" t="s">
        <v>550</v>
      </c>
      <c r="C93" s="156">
        <v>0.40450000000000003</v>
      </c>
    </row>
    <row r="94" spans="1:3">
      <c r="A94" s="13" t="s">
        <v>2360</v>
      </c>
      <c r="B94" s="13" t="s">
        <v>648</v>
      </c>
      <c r="C94" s="156">
        <v>0.64159999999999995</v>
      </c>
    </row>
    <row r="95" spans="1:3">
      <c r="A95" s="13" t="s">
        <v>2361</v>
      </c>
      <c r="B95" s="13" t="s">
        <v>688</v>
      </c>
      <c r="C95" s="156">
        <v>0.29859999999999998</v>
      </c>
    </row>
    <row r="96" spans="1:3">
      <c r="A96" s="13" t="s">
        <v>2362</v>
      </c>
      <c r="B96" s="13" t="s">
        <v>698</v>
      </c>
      <c r="C96" s="156">
        <v>3.27E-2</v>
      </c>
    </row>
    <row r="97" spans="1:3">
      <c r="A97" s="13" t="s">
        <v>2363</v>
      </c>
      <c r="B97" s="13" t="s">
        <v>705</v>
      </c>
      <c r="C97" s="156">
        <v>0.70820000000000005</v>
      </c>
    </row>
    <row r="98" spans="1:3">
      <c r="A98" s="13" t="s">
        <v>2364</v>
      </c>
      <c r="B98" s="13" t="s">
        <v>733</v>
      </c>
      <c r="C98" s="156">
        <v>0.223</v>
      </c>
    </row>
    <row r="99" spans="1:3">
      <c r="A99" s="13" t="s">
        <v>2365</v>
      </c>
      <c r="B99" s="13" t="s">
        <v>739</v>
      </c>
      <c r="C99" s="156">
        <v>0.53410000000000002</v>
      </c>
    </row>
    <row r="100" spans="1:3">
      <c r="A100" s="13" t="s">
        <v>2366</v>
      </c>
      <c r="B100" s="13" t="s">
        <v>763</v>
      </c>
      <c r="C100" s="156">
        <v>0.76190000000000002</v>
      </c>
    </row>
    <row r="101" spans="1:3">
      <c r="A101" s="13" t="s">
        <v>2367</v>
      </c>
      <c r="B101" s="13" t="s">
        <v>766</v>
      </c>
      <c r="C101" s="156">
        <v>0.15909999999999999</v>
      </c>
    </row>
    <row r="102" spans="1:3">
      <c r="A102" s="13" t="s">
        <v>2368</v>
      </c>
      <c r="B102" s="13" t="s">
        <v>795</v>
      </c>
      <c r="C102" s="156">
        <v>0.71779999999999999</v>
      </c>
    </row>
    <row r="103" spans="1:3">
      <c r="A103" s="13" t="s">
        <v>2369</v>
      </c>
      <c r="B103" s="13" t="s">
        <v>801</v>
      </c>
      <c r="C103" s="156">
        <v>0.12859999999999999</v>
      </c>
    </row>
    <row r="104" spans="1:3">
      <c r="A104" s="13" t="s">
        <v>2370</v>
      </c>
      <c r="B104" s="13" t="s">
        <v>811</v>
      </c>
      <c r="C104" s="156">
        <v>0.55000000000000004</v>
      </c>
    </row>
    <row r="105" spans="1:3">
      <c r="A105" s="13" t="s">
        <v>2371</v>
      </c>
      <c r="B105" s="13" t="s">
        <v>829</v>
      </c>
      <c r="C105" s="156">
        <v>0.129</v>
      </c>
    </row>
    <row r="106" spans="1:3">
      <c r="A106" s="13" t="s">
        <v>2372</v>
      </c>
      <c r="B106" s="13" t="s">
        <v>835</v>
      </c>
      <c r="C106" s="156">
        <v>8.9800000000000005E-2</v>
      </c>
    </row>
    <row r="107" spans="1:3">
      <c r="A107" s="13" t="s">
        <v>2373</v>
      </c>
      <c r="B107" s="13" t="s">
        <v>849</v>
      </c>
      <c r="C107" s="156">
        <v>8.5999999999999993E-2</v>
      </c>
    </row>
    <row r="108" spans="1:3">
      <c r="A108" s="13" t="s">
        <v>2374</v>
      </c>
      <c r="B108" s="13" t="s">
        <v>874</v>
      </c>
      <c r="C108" s="156">
        <v>0.2495</v>
      </c>
    </row>
    <row r="109" spans="1:3">
      <c r="A109" s="13" t="s">
        <v>2375</v>
      </c>
      <c r="B109" s="13" t="s">
        <v>891</v>
      </c>
      <c r="C109" s="156">
        <v>9.6500000000000002E-2</v>
      </c>
    </row>
    <row r="110" spans="1:3">
      <c r="A110" s="13" t="s">
        <v>2376</v>
      </c>
      <c r="B110" s="13" t="s">
        <v>942</v>
      </c>
      <c r="C110" s="156">
        <v>0.5161</v>
      </c>
    </row>
    <row r="111" spans="1:3">
      <c r="A111" s="13" t="s">
        <v>2377</v>
      </c>
      <c r="B111" s="13" t="s">
        <v>984</v>
      </c>
      <c r="C111" s="156">
        <v>0.1116</v>
      </c>
    </row>
    <row r="112" spans="1:3">
      <c r="A112" s="13" t="s">
        <v>2379</v>
      </c>
      <c r="B112" s="13" t="s">
        <v>1017</v>
      </c>
      <c r="C112" s="156">
        <v>0.74209999999999998</v>
      </c>
    </row>
    <row r="113" spans="1:3">
      <c r="A113" s="13" t="s">
        <v>2382</v>
      </c>
      <c r="B113" s="13" t="s">
        <v>1022</v>
      </c>
      <c r="C113" s="156">
        <v>0.62960000000000005</v>
      </c>
    </row>
    <row r="114" spans="1:3">
      <c r="A114" s="13" t="s">
        <v>2383</v>
      </c>
      <c r="B114" s="13" t="s">
        <v>1033</v>
      </c>
      <c r="C114" s="156">
        <v>7.1800000000000003E-2</v>
      </c>
    </row>
    <row r="115" spans="1:3">
      <c r="A115" s="13" t="s">
        <v>2384</v>
      </c>
      <c r="B115" s="13" t="s">
        <v>1044</v>
      </c>
      <c r="C115" s="156">
        <v>0.31440000000000001</v>
      </c>
    </row>
    <row r="116" spans="1:3">
      <c r="A116" s="13" t="s">
        <v>2385</v>
      </c>
      <c r="B116" s="13" t="s">
        <v>1055</v>
      </c>
      <c r="C116" s="156">
        <v>0.33150000000000002</v>
      </c>
    </row>
    <row r="117" spans="1:3">
      <c r="A117" s="13" t="s">
        <v>2386</v>
      </c>
      <c r="B117" s="13" t="s">
        <v>1073</v>
      </c>
      <c r="C117" s="156">
        <v>0.30659999999999998</v>
      </c>
    </row>
    <row r="118" spans="1:3">
      <c r="A118" s="13" t="s">
        <v>2387</v>
      </c>
      <c r="B118" s="13" t="s">
        <v>1086</v>
      </c>
      <c r="C118" s="156">
        <v>0.55559999999999998</v>
      </c>
    </row>
    <row r="119" spans="1:3">
      <c r="A119" s="13" t="s">
        <v>2388</v>
      </c>
      <c r="B119" s="13" t="s">
        <v>1088</v>
      </c>
      <c r="C119" s="156">
        <v>0</v>
      </c>
    </row>
    <row r="120" spans="1:3">
      <c r="A120" s="13" t="s">
        <v>2389</v>
      </c>
      <c r="B120" s="13" t="s">
        <v>1090</v>
      </c>
      <c r="C120" s="156">
        <v>0.76739999999999997</v>
      </c>
    </row>
    <row r="121" spans="1:3">
      <c r="A121" s="13" t="s">
        <v>2390</v>
      </c>
      <c r="B121" s="13" t="s">
        <v>1092</v>
      </c>
      <c r="C121" s="156">
        <v>0.37259999999999999</v>
      </c>
    </row>
    <row r="122" spans="1:3">
      <c r="A122" s="13" t="s">
        <v>2391</v>
      </c>
      <c r="B122" s="13" t="s">
        <v>1094</v>
      </c>
      <c r="C122" s="156">
        <v>0.441</v>
      </c>
    </row>
    <row r="123" spans="1:3">
      <c r="A123" s="13" t="s">
        <v>2392</v>
      </c>
      <c r="B123" s="13" t="s">
        <v>1100</v>
      </c>
      <c r="C123" s="156">
        <v>0.4708</v>
      </c>
    </row>
    <row r="124" spans="1:3">
      <c r="A124" s="13" t="s">
        <v>2393</v>
      </c>
      <c r="B124" s="13" t="s">
        <v>1104</v>
      </c>
      <c r="C124" s="156">
        <v>0.38429999999999997</v>
      </c>
    </row>
    <row r="125" spans="1:3">
      <c r="A125" s="13" t="s">
        <v>2394</v>
      </c>
      <c r="B125" s="13" t="s">
        <v>1109</v>
      </c>
      <c r="C125" s="156">
        <v>0.84130000000000005</v>
      </c>
    </row>
    <row r="126" spans="1:3">
      <c r="A126" s="13" t="s">
        <v>2395</v>
      </c>
      <c r="B126" s="13" t="s">
        <v>1111</v>
      </c>
      <c r="C126" s="156">
        <v>0.17949999999999999</v>
      </c>
    </row>
    <row r="127" spans="1:3">
      <c r="A127" s="13" t="s">
        <v>2396</v>
      </c>
      <c r="B127" s="13" t="s">
        <v>1113</v>
      </c>
      <c r="C127" s="156">
        <v>0.2442</v>
      </c>
    </row>
    <row r="128" spans="1:3">
      <c r="A128" s="13" t="s">
        <v>2397</v>
      </c>
      <c r="B128" s="13" t="s">
        <v>1115</v>
      </c>
      <c r="C128" s="156">
        <v>0</v>
      </c>
    </row>
    <row r="129" spans="1:3">
      <c r="A129" s="13" t="s">
        <v>2398</v>
      </c>
      <c r="B129" s="13" t="s">
        <v>1118</v>
      </c>
      <c r="C129" s="156">
        <v>0.5</v>
      </c>
    </row>
    <row r="130" spans="1:3">
      <c r="A130" s="13" t="s">
        <v>2399</v>
      </c>
      <c r="B130" s="13" t="s">
        <v>1121</v>
      </c>
      <c r="C130" s="156">
        <v>0.61109999999999998</v>
      </c>
    </row>
    <row r="131" spans="1:3">
      <c r="A131" s="13" t="s">
        <v>2400</v>
      </c>
      <c r="B131" s="13" t="s">
        <v>1123</v>
      </c>
      <c r="C131" s="156">
        <v>0</v>
      </c>
    </row>
    <row r="132" spans="1:3">
      <c r="A132" s="13" t="s">
        <v>2401</v>
      </c>
      <c r="B132" s="13" t="s">
        <v>1124</v>
      </c>
      <c r="C132" s="156">
        <v>0.41470000000000001</v>
      </c>
    </row>
    <row r="133" spans="1:3">
      <c r="A133" s="13" t="s">
        <v>2402</v>
      </c>
      <c r="B133" s="13" t="s">
        <v>1128</v>
      </c>
      <c r="C133" s="156">
        <v>0.41360000000000002</v>
      </c>
    </row>
    <row r="134" spans="1:3">
      <c r="A134" s="13" t="s">
        <v>2403</v>
      </c>
      <c r="B134" s="13" t="s">
        <v>1134</v>
      </c>
      <c r="C134" s="156">
        <v>0.62080000000000002</v>
      </c>
    </row>
    <row r="135" spans="1:3">
      <c r="A135" s="13" t="s">
        <v>2404</v>
      </c>
      <c r="B135" s="13" t="s">
        <v>1138</v>
      </c>
      <c r="C135" s="156">
        <v>0.41889999999999999</v>
      </c>
    </row>
    <row r="136" spans="1:3">
      <c r="A136" s="13" t="s">
        <v>2405</v>
      </c>
      <c r="B136" s="13" t="s">
        <v>1141</v>
      </c>
      <c r="C136" s="156">
        <v>0.62</v>
      </c>
    </row>
    <row r="137" spans="1:3">
      <c r="A137" s="13" t="s">
        <v>2406</v>
      </c>
      <c r="B137" s="13" t="s">
        <v>1143</v>
      </c>
      <c r="C137" s="156">
        <v>0.55310000000000004</v>
      </c>
    </row>
    <row r="138" spans="1:3">
      <c r="A138" s="13" t="s">
        <v>2407</v>
      </c>
      <c r="B138" s="13" t="s">
        <v>1147</v>
      </c>
      <c r="C138" s="156">
        <v>0.54979999999999996</v>
      </c>
    </row>
    <row r="139" spans="1:3">
      <c r="A139" s="13" t="s">
        <v>2408</v>
      </c>
      <c r="B139" s="13" t="s">
        <v>1150</v>
      </c>
      <c r="C139" s="156">
        <v>0.27800000000000002</v>
      </c>
    </row>
    <row r="140" spans="1:3">
      <c r="A140" s="13" t="s">
        <v>2409</v>
      </c>
      <c r="B140" s="13" t="s">
        <v>1153</v>
      </c>
      <c r="C140" s="156">
        <v>0.78010000000000002</v>
      </c>
    </row>
    <row r="141" spans="1:3">
      <c r="A141" s="13" t="s">
        <v>2410</v>
      </c>
      <c r="B141" s="13" t="s">
        <v>1158</v>
      </c>
      <c r="C141" s="156">
        <v>0.49440000000000001</v>
      </c>
    </row>
    <row r="142" spans="1:3">
      <c r="A142" s="13" t="s">
        <v>2411</v>
      </c>
      <c r="B142" s="13" t="s">
        <v>1160</v>
      </c>
      <c r="C142" s="156">
        <v>0.4879</v>
      </c>
    </row>
    <row r="143" spans="1:3">
      <c r="A143" s="13" t="s">
        <v>2412</v>
      </c>
      <c r="B143" s="13" t="s">
        <v>1165</v>
      </c>
      <c r="C143" s="156">
        <v>0.55089999999999995</v>
      </c>
    </row>
    <row r="144" spans="1:3">
      <c r="A144" s="13" t="s">
        <v>2413</v>
      </c>
      <c r="B144" s="13" t="s">
        <v>1169</v>
      </c>
      <c r="C144" s="156">
        <v>0.55600000000000005</v>
      </c>
    </row>
    <row r="145" spans="1:3">
      <c r="A145" s="13" t="s">
        <v>2414</v>
      </c>
      <c r="B145" s="13" t="s">
        <v>1171</v>
      </c>
      <c r="C145" s="156">
        <v>0.44690000000000002</v>
      </c>
    </row>
    <row r="146" spans="1:3">
      <c r="A146" s="13" t="s">
        <v>2415</v>
      </c>
      <c r="B146" s="13" t="s">
        <v>1175</v>
      </c>
      <c r="C146" s="156">
        <v>0.72160000000000002</v>
      </c>
    </row>
    <row r="147" spans="1:3">
      <c r="A147" s="13" t="s">
        <v>2416</v>
      </c>
      <c r="B147" s="13" t="s">
        <v>1178</v>
      </c>
      <c r="C147" s="156">
        <v>0.77110000000000001</v>
      </c>
    </row>
    <row r="148" spans="1:3">
      <c r="A148" s="13" t="s">
        <v>2417</v>
      </c>
      <c r="B148" s="13" t="s">
        <v>1186</v>
      </c>
      <c r="C148" s="156">
        <v>0.5</v>
      </c>
    </row>
    <row r="149" spans="1:3">
      <c r="A149" s="13" t="s">
        <v>2418</v>
      </c>
      <c r="B149" s="13" t="s">
        <v>1189</v>
      </c>
      <c r="C149" s="156">
        <v>0.3861</v>
      </c>
    </row>
    <row r="150" spans="1:3">
      <c r="A150" s="13" t="s">
        <v>2419</v>
      </c>
      <c r="B150" s="13" t="s">
        <v>1192</v>
      </c>
      <c r="C150" s="156">
        <v>0.3644</v>
      </c>
    </row>
    <row r="151" spans="1:3">
      <c r="A151" s="13" t="s">
        <v>2420</v>
      </c>
      <c r="B151" s="13" t="s">
        <v>1194</v>
      </c>
      <c r="C151" s="156">
        <v>0.41249999999999998</v>
      </c>
    </row>
    <row r="152" spans="1:3">
      <c r="A152" s="13" t="s">
        <v>2421</v>
      </c>
      <c r="B152" s="13" t="s">
        <v>1197</v>
      </c>
      <c r="C152" s="156">
        <v>0.40489999999999998</v>
      </c>
    </row>
    <row r="153" spans="1:3">
      <c r="A153" s="13" t="s">
        <v>2422</v>
      </c>
      <c r="B153" s="13" t="s">
        <v>1200</v>
      </c>
      <c r="C153" s="156">
        <v>0.44750000000000001</v>
      </c>
    </row>
    <row r="154" spans="1:3">
      <c r="A154" s="13" t="s">
        <v>2423</v>
      </c>
      <c r="B154" s="13" t="s">
        <v>1203</v>
      </c>
      <c r="C154" s="156">
        <v>0.52</v>
      </c>
    </row>
    <row r="155" spans="1:3">
      <c r="A155" s="13" t="s">
        <v>2424</v>
      </c>
      <c r="B155" s="13" t="s">
        <v>1206</v>
      </c>
      <c r="C155" s="156">
        <v>0.42449999999999999</v>
      </c>
    </row>
    <row r="156" spans="1:3">
      <c r="A156" s="13" t="s">
        <v>2425</v>
      </c>
      <c r="B156" s="13" t="s">
        <v>1209</v>
      </c>
      <c r="C156" s="156">
        <v>0.3498</v>
      </c>
    </row>
    <row r="157" spans="1:3">
      <c r="A157" s="13" t="s">
        <v>2426</v>
      </c>
      <c r="B157" s="13" t="s">
        <v>1211</v>
      </c>
      <c r="C157" s="156">
        <v>0.39200000000000002</v>
      </c>
    </row>
    <row r="158" spans="1:3">
      <c r="A158" s="13" t="s">
        <v>2427</v>
      </c>
      <c r="B158" s="13" t="s">
        <v>1213</v>
      </c>
      <c r="C158" s="156">
        <v>0.66459999999999997</v>
      </c>
    </row>
    <row r="159" spans="1:3">
      <c r="A159" s="13" t="s">
        <v>2428</v>
      </c>
      <c r="B159" s="13" t="s">
        <v>1218</v>
      </c>
      <c r="C159" s="156">
        <v>0.18859999999999999</v>
      </c>
    </row>
    <row r="160" spans="1:3">
      <c r="A160" s="13" t="s">
        <v>2429</v>
      </c>
      <c r="B160" s="13" t="s">
        <v>1221</v>
      </c>
      <c r="C160" s="156">
        <v>0.61760000000000004</v>
      </c>
    </row>
    <row r="161" spans="1:3">
      <c r="A161" s="13" t="s">
        <v>2430</v>
      </c>
      <c r="B161" s="13" t="s">
        <v>1222</v>
      </c>
      <c r="C161" s="156">
        <v>0.56899999999999995</v>
      </c>
    </row>
    <row r="162" spans="1:3">
      <c r="A162" s="13" t="s">
        <v>2431</v>
      </c>
      <c r="B162" s="13" t="s">
        <v>1229</v>
      </c>
      <c r="C162" s="156">
        <v>0.73370000000000002</v>
      </c>
    </row>
    <row r="163" spans="1:3">
      <c r="A163" s="13" t="s">
        <v>2432</v>
      </c>
      <c r="B163" s="13" t="s">
        <v>2795</v>
      </c>
      <c r="C163" s="156">
        <v>1</v>
      </c>
    </row>
    <row r="164" spans="1:3">
      <c r="A164" s="13" t="s">
        <v>2433</v>
      </c>
      <c r="B164" s="13" t="s">
        <v>1232</v>
      </c>
      <c r="C164" s="156">
        <v>0.48759999999999998</v>
      </c>
    </row>
    <row r="165" spans="1:3">
      <c r="A165" s="13" t="s">
        <v>2434</v>
      </c>
      <c r="B165" s="13" t="s">
        <v>1242</v>
      </c>
      <c r="C165" s="156">
        <v>0.60809999999999997</v>
      </c>
    </row>
    <row r="166" spans="1:3">
      <c r="A166" s="13" t="s">
        <v>2435</v>
      </c>
      <c r="B166" s="13" t="s">
        <v>1248</v>
      </c>
      <c r="C166" s="156">
        <v>0.94989999999999997</v>
      </c>
    </row>
    <row r="167" spans="1:3">
      <c r="A167" s="13" t="s">
        <v>2436</v>
      </c>
      <c r="B167" s="13" t="s">
        <v>1253</v>
      </c>
      <c r="C167" s="156">
        <v>0.72289999999999999</v>
      </c>
    </row>
    <row r="168" spans="1:3">
      <c r="A168" s="13" t="s">
        <v>2437</v>
      </c>
      <c r="B168" s="13" t="s">
        <v>1256</v>
      </c>
      <c r="C168" s="156">
        <v>0.32069999999999999</v>
      </c>
    </row>
    <row r="169" spans="1:3">
      <c r="A169" s="13" t="s">
        <v>2438</v>
      </c>
      <c r="B169" s="13" t="s">
        <v>1260</v>
      </c>
      <c r="C169" s="156">
        <v>0.7258</v>
      </c>
    </row>
    <row r="170" spans="1:3">
      <c r="A170" s="13" t="s">
        <v>2439</v>
      </c>
      <c r="B170" s="13" t="s">
        <v>1264</v>
      </c>
      <c r="C170" s="156">
        <v>0.75429999999999997</v>
      </c>
    </row>
    <row r="171" spans="1:3">
      <c r="A171" s="13" t="s">
        <v>2440</v>
      </c>
      <c r="B171" s="13" t="s">
        <v>1267</v>
      </c>
      <c r="C171" s="156">
        <v>0.65159999999999996</v>
      </c>
    </row>
    <row r="172" spans="1:3">
      <c r="A172" s="13" t="s">
        <v>2441</v>
      </c>
      <c r="B172" s="13" t="s">
        <v>1273</v>
      </c>
      <c r="C172" s="156">
        <v>0.61150000000000004</v>
      </c>
    </row>
    <row r="173" spans="1:3">
      <c r="A173" s="13" t="s">
        <v>2442</v>
      </c>
      <c r="B173" s="13" t="s">
        <v>1276</v>
      </c>
      <c r="C173" s="156">
        <v>0.68310000000000004</v>
      </c>
    </row>
    <row r="174" spans="1:3">
      <c r="A174" s="13" t="s">
        <v>2443</v>
      </c>
      <c r="B174" s="13" t="s">
        <v>1278</v>
      </c>
      <c r="C174" s="156">
        <v>0.50680000000000003</v>
      </c>
    </row>
    <row r="175" spans="1:3">
      <c r="A175" s="13" t="s">
        <v>2444</v>
      </c>
      <c r="B175" s="13" t="s">
        <v>1281</v>
      </c>
      <c r="C175" s="156">
        <v>0.41349999999999998</v>
      </c>
    </row>
    <row r="176" spans="1:3">
      <c r="A176" s="13" t="s">
        <v>2445</v>
      </c>
      <c r="B176" s="13" t="s">
        <v>1284</v>
      </c>
      <c r="C176" s="156">
        <v>0.625</v>
      </c>
    </row>
    <row r="177" spans="1:3">
      <c r="A177" s="13" t="s">
        <v>2446</v>
      </c>
      <c r="B177" s="13" t="s">
        <v>1286</v>
      </c>
      <c r="C177" s="156">
        <v>0.60950000000000004</v>
      </c>
    </row>
    <row r="178" spans="1:3">
      <c r="A178" s="13" t="s">
        <v>2447</v>
      </c>
      <c r="B178" s="13" t="s">
        <v>1291</v>
      </c>
      <c r="C178" s="156">
        <v>0.68789999999999996</v>
      </c>
    </row>
    <row r="179" spans="1:3">
      <c r="A179" s="13" t="s">
        <v>2448</v>
      </c>
      <c r="B179" s="13" t="s">
        <v>1294</v>
      </c>
      <c r="C179" s="156">
        <v>0.53039999999999998</v>
      </c>
    </row>
    <row r="180" spans="1:3">
      <c r="A180" s="13" t="s">
        <v>2449</v>
      </c>
      <c r="B180" s="13" t="s">
        <v>1298</v>
      </c>
      <c r="C180" s="156">
        <v>0.23330000000000001</v>
      </c>
    </row>
    <row r="181" spans="1:3">
      <c r="A181" s="13" t="s">
        <v>2450</v>
      </c>
      <c r="B181" s="13" t="s">
        <v>1306</v>
      </c>
      <c r="C181" s="156">
        <v>0.3609</v>
      </c>
    </row>
    <row r="182" spans="1:3">
      <c r="A182" s="13" t="s">
        <v>2451</v>
      </c>
      <c r="B182" s="13" t="s">
        <v>1337</v>
      </c>
      <c r="C182" s="156">
        <v>0.57509999999999994</v>
      </c>
    </row>
    <row r="183" spans="1:3">
      <c r="A183" s="13" t="s">
        <v>2452</v>
      </c>
      <c r="B183" s="13" t="s">
        <v>1392</v>
      </c>
      <c r="C183" s="156">
        <v>0.21079999999999999</v>
      </c>
    </row>
    <row r="184" spans="1:3">
      <c r="A184" s="13" t="s">
        <v>2453</v>
      </c>
      <c r="B184" s="13" t="s">
        <v>1394</v>
      </c>
      <c r="C184" s="156">
        <v>0.34870000000000001</v>
      </c>
    </row>
    <row r="185" spans="1:3">
      <c r="A185" s="13" t="s">
        <v>2454</v>
      </c>
      <c r="B185" s="13" t="s">
        <v>1403</v>
      </c>
      <c r="C185" s="156">
        <v>0.2823</v>
      </c>
    </row>
    <row r="186" spans="1:3">
      <c r="A186" s="13" t="s">
        <v>2455</v>
      </c>
      <c r="B186" s="13" t="s">
        <v>1416</v>
      </c>
      <c r="C186" s="156">
        <v>0.1421</v>
      </c>
    </row>
    <row r="187" spans="1:3">
      <c r="A187" s="13" t="s">
        <v>2456</v>
      </c>
      <c r="B187" s="13" t="s">
        <v>1420</v>
      </c>
      <c r="C187" s="156">
        <v>0.29409999999999997</v>
      </c>
    </row>
    <row r="188" spans="1:3">
      <c r="A188" s="13" t="s">
        <v>2457</v>
      </c>
      <c r="B188" s="13" t="s">
        <v>1425</v>
      </c>
      <c r="C188" s="156">
        <v>0.68879999999999997</v>
      </c>
    </row>
    <row r="189" spans="1:3">
      <c r="A189" s="13" t="s">
        <v>2458</v>
      </c>
      <c r="B189" s="13" t="s">
        <v>1450</v>
      </c>
      <c r="C189" s="156">
        <v>0.18720000000000001</v>
      </c>
    </row>
    <row r="190" spans="1:3">
      <c r="A190" s="13" t="s">
        <v>2459</v>
      </c>
      <c r="B190" s="13" t="s">
        <v>1466</v>
      </c>
      <c r="C190" s="156">
        <v>0.72230000000000005</v>
      </c>
    </row>
    <row r="191" spans="1:3">
      <c r="A191" s="13" t="s">
        <v>2460</v>
      </c>
      <c r="B191" s="13" t="s">
        <v>1480</v>
      </c>
      <c r="C191" s="156">
        <v>0.48709999999999998</v>
      </c>
    </row>
    <row r="192" spans="1:3">
      <c r="A192" s="13" t="s">
        <v>2461</v>
      </c>
      <c r="B192" s="13" t="s">
        <v>1507</v>
      </c>
      <c r="C192" s="156">
        <v>0.4083</v>
      </c>
    </row>
    <row r="193" spans="1:3">
      <c r="A193" s="13" t="s">
        <v>2462</v>
      </c>
      <c r="B193" s="13" t="s">
        <v>1515</v>
      </c>
      <c r="C193" s="156">
        <v>0.2681</v>
      </c>
    </row>
    <row r="194" spans="1:3">
      <c r="A194" s="13" t="s">
        <v>2463</v>
      </c>
      <c r="B194" s="13" t="s">
        <v>1523</v>
      </c>
      <c r="C194" s="156">
        <v>0.43409999999999999</v>
      </c>
    </row>
    <row r="195" spans="1:3">
      <c r="A195" s="13" t="s">
        <v>2467</v>
      </c>
      <c r="B195" s="13" t="s">
        <v>1533</v>
      </c>
      <c r="C195" s="156">
        <v>0</v>
      </c>
    </row>
    <row r="196" spans="1:3">
      <c r="A196" s="13" t="s">
        <v>2468</v>
      </c>
      <c r="B196" s="13" t="s">
        <v>1535</v>
      </c>
      <c r="C196" s="156">
        <v>0.28389999999999999</v>
      </c>
    </row>
    <row r="197" spans="1:3">
      <c r="A197" s="13" t="s">
        <v>2469</v>
      </c>
      <c r="B197" s="13" t="s">
        <v>1541</v>
      </c>
      <c r="C197" s="156">
        <v>0.43390000000000001</v>
      </c>
    </row>
    <row r="198" spans="1:3">
      <c r="A198" s="13" t="s">
        <v>2470</v>
      </c>
      <c r="B198" s="13" t="s">
        <v>1545</v>
      </c>
      <c r="C198" s="156">
        <v>0.33729999999999999</v>
      </c>
    </row>
    <row r="199" spans="1:3">
      <c r="A199" s="13" t="s">
        <v>2471</v>
      </c>
      <c r="B199" s="13" t="s">
        <v>1550</v>
      </c>
      <c r="C199" s="156">
        <v>0.74950000000000006</v>
      </c>
    </row>
    <row r="200" spans="1:3">
      <c r="A200" s="13" t="s">
        <v>2472</v>
      </c>
      <c r="B200" s="13" t="s">
        <v>1554</v>
      </c>
      <c r="C200" s="156">
        <v>0.50849999999999995</v>
      </c>
    </row>
    <row r="201" spans="1:3">
      <c r="A201" s="13" t="s">
        <v>2473</v>
      </c>
      <c r="B201" s="13" t="s">
        <v>1562</v>
      </c>
      <c r="C201" s="156">
        <v>0.50880000000000003</v>
      </c>
    </row>
    <row r="202" spans="1:3">
      <c r="A202" s="13" t="s">
        <v>2474</v>
      </c>
      <c r="B202" s="13" t="s">
        <v>1570</v>
      </c>
      <c r="C202" s="156">
        <v>0.2631</v>
      </c>
    </row>
    <row r="203" spans="1:3">
      <c r="A203" s="13" t="s">
        <v>2475</v>
      </c>
      <c r="B203" s="13" t="s">
        <v>1577</v>
      </c>
      <c r="C203" s="156">
        <v>0.55610000000000004</v>
      </c>
    </row>
    <row r="204" spans="1:3">
      <c r="A204" s="13" t="s">
        <v>2476</v>
      </c>
      <c r="B204" s="13" t="s">
        <v>1581</v>
      </c>
      <c r="C204" s="156">
        <v>0.18140000000000001</v>
      </c>
    </row>
    <row r="205" spans="1:3">
      <c r="A205" s="13" t="s">
        <v>2477</v>
      </c>
      <c r="B205" s="13" t="s">
        <v>1583</v>
      </c>
      <c r="C205" s="156">
        <v>0.63229999999999997</v>
      </c>
    </row>
    <row r="206" spans="1:3">
      <c r="A206" s="13" t="s">
        <v>2479</v>
      </c>
      <c r="B206" s="13" t="s">
        <v>1593</v>
      </c>
      <c r="C206" s="156">
        <v>0.3448</v>
      </c>
    </row>
    <row r="207" spans="1:3">
      <c r="A207" s="13" t="s">
        <v>2480</v>
      </c>
      <c r="B207" s="13" t="s">
        <v>1595</v>
      </c>
      <c r="C207" s="156">
        <v>0.17910000000000001</v>
      </c>
    </row>
    <row r="208" spans="1:3">
      <c r="A208" s="13" t="s">
        <v>2481</v>
      </c>
      <c r="B208" s="13" t="s">
        <v>1597</v>
      </c>
      <c r="C208" s="156">
        <v>0.51160000000000005</v>
      </c>
    </row>
    <row r="209" spans="1:3">
      <c r="A209" s="13" t="s">
        <v>2482</v>
      </c>
      <c r="B209" s="13" t="s">
        <v>1599</v>
      </c>
      <c r="C209" s="156">
        <v>0.50539999999999996</v>
      </c>
    </row>
    <row r="210" spans="1:3">
      <c r="A210" s="13" t="s">
        <v>2483</v>
      </c>
      <c r="B210" s="13" t="s">
        <v>1602</v>
      </c>
      <c r="C210" s="156">
        <v>0.38619999999999999</v>
      </c>
    </row>
    <row r="211" spans="1:3">
      <c r="A211" s="13" t="s">
        <v>2484</v>
      </c>
      <c r="B211" s="13" t="s">
        <v>1626</v>
      </c>
      <c r="C211" s="156">
        <v>0.23230000000000001</v>
      </c>
    </row>
    <row r="212" spans="1:3">
      <c r="A212" s="13" t="s">
        <v>2485</v>
      </c>
      <c r="B212" s="13" t="s">
        <v>1635</v>
      </c>
      <c r="C212" s="156">
        <v>0.48120000000000002</v>
      </c>
    </row>
    <row r="213" spans="1:3">
      <c r="A213" s="13" t="s">
        <v>2486</v>
      </c>
      <c r="B213" s="13" t="s">
        <v>1653</v>
      </c>
      <c r="C213" s="156">
        <v>0.33750000000000002</v>
      </c>
    </row>
    <row r="214" spans="1:3">
      <c r="A214" s="13" t="s">
        <v>2487</v>
      </c>
      <c r="B214" s="13" t="s">
        <v>1689</v>
      </c>
      <c r="C214" s="156">
        <v>0.3478</v>
      </c>
    </row>
    <row r="215" spans="1:3">
      <c r="A215" s="13" t="s">
        <v>2488</v>
      </c>
      <c r="B215" s="13" t="s">
        <v>1697</v>
      </c>
      <c r="C215" s="156">
        <v>0.48480000000000001</v>
      </c>
    </row>
    <row r="216" spans="1:3">
      <c r="A216" s="13" t="s">
        <v>2489</v>
      </c>
      <c r="B216" s="13" t="s">
        <v>1716</v>
      </c>
      <c r="C216" s="156">
        <v>0.35709999999999997</v>
      </c>
    </row>
    <row r="217" spans="1:3">
      <c r="A217" s="13" t="s">
        <v>2490</v>
      </c>
      <c r="B217" s="13" t="s">
        <v>1718</v>
      </c>
      <c r="C217" s="156">
        <v>0.27229999999999999</v>
      </c>
    </row>
    <row r="218" spans="1:3">
      <c r="A218" s="13" t="s">
        <v>2491</v>
      </c>
      <c r="B218" s="13" t="s">
        <v>1732</v>
      </c>
      <c r="C218" s="156">
        <v>0.17799999999999999</v>
      </c>
    </row>
    <row r="219" spans="1:3">
      <c r="A219" s="13" t="s">
        <v>2492</v>
      </c>
      <c r="B219" s="13" t="s">
        <v>1748</v>
      </c>
      <c r="C219" s="156">
        <v>0.39169999999999999</v>
      </c>
    </row>
    <row r="220" spans="1:3">
      <c r="A220" s="13" t="s">
        <v>2493</v>
      </c>
      <c r="B220" s="13" t="s">
        <v>1754</v>
      </c>
      <c r="C220" s="156">
        <v>0.51429999999999998</v>
      </c>
    </row>
    <row r="221" spans="1:3">
      <c r="A221" s="13" t="s">
        <v>2494</v>
      </c>
      <c r="B221" s="13" t="s">
        <v>1760</v>
      </c>
      <c r="C221" s="156">
        <v>0.55779999999999996</v>
      </c>
    </row>
    <row r="222" spans="1:3">
      <c r="A222" s="13" t="s">
        <v>2495</v>
      </c>
      <c r="B222" s="13" t="s">
        <v>1762</v>
      </c>
      <c r="C222" s="156">
        <v>0.41370000000000001</v>
      </c>
    </row>
    <row r="223" spans="1:3">
      <c r="A223" s="13" t="s">
        <v>2496</v>
      </c>
      <c r="B223" s="13" t="s">
        <v>1769</v>
      </c>
      <c r="C223" s="156">
        <v>0.28339999999999999</v>
      </c>
    </row>
    <row r="224" spans="1:3">
      <c r="A224" s="13" t="s">
        <v>2497</v>
      </c>
      <c r="B224" s="13" t="s">
        <v>1781</v>
      </c>
      <c r="C224" s="156">
        <v>0.59830000000000005</v>
      </c>
    </row>
    <row r="225" spans="1:3">
      <c r="A225" s="13" t="s">
        <v>2498</v>
      </c>
      <c r="B225" s="13" t="s">
        <v>1830</v>
      </c>
      <c r="C225" s="156">
        <v>7.5899999999999995E-2</v>
      </c>
    </row>
    <row r="226" spans="1:3">
      <c r="A226" s="13" t="s">
        <v>2499</v>
      </c>
      <c r="B226" s="13" t="s">
        <v>1832</v>
      </c>
      <c r="C226" s="156">
        <v>9.7600000000000006E-2</v>
      </c>
    </row>
    <row r="227" spans="1:3">
      <c r="A227" s="13" t="s">
        <v>2500</v>
      </c>
      <c r="B227" s="13" t="s">
        <v>1834</v>
      </c>
      <c r="C227" s="156">
        <v>0.26479999999999998</v>
      </c>
    </row>
    <row r="228" spans="1:3">
      <c r="A228" s="13" t="s">
        <v>2501</v>
      </c>
      <c r="B228" s="13" t="s">
        <v>1840</v>
      </c>
      <c r="C228" s="156">
        <v>0.34920000000000001</v>
      </c>
    </row>
    <row r="229" spans="1:3">
      <c r="A229" s="13" t="s">
        <v>2502</v>
      </c>
      <c r="B229" s="13" t="s">
        <v>1845</v>
      </c>
      <c r="C229" s="156">
        <v>0.22320000000000001</v>
      </c>
    </row>
    <row r="230" spans="1:3">
      <c r="A230" s="13" t="s">
        <v>2503</v>
      </c>
      <c r="B230" s="13" t="s">
        <v>1857</v>
      </c>
      <c r="C230" s="156">
        <v>0.31580000000000003</v>
      </c>
    </row>
    <row r="231" spans="1:3">
      <c r="A231" s="13" t="s">
        <v>2504</v>
      </c>
      <c r="B231" s="13" t="s">
        <v>1879</v>
      </c>
      <c r="C231" s="156">
        <v>0.2024</v>
      </c>
    </row>
    <row r="232" spans="1:3">
      <c r="A232" s="13" t="s">
        <v>2505</v>
      </c>
      <c r="B232" s="13" t="s">
        <v>1883</v>
      </c>
      <c r="C232" s="156">
        <v>0.46460000000000001</v>
      </c>
    </row>
    <row r="233" spans="1:3">
      <c r="A233" s="13" t="s">
        <v>2506</v>
      </c>
      <c r="B233" s="13" t="s">
        <v>1894</v>
      </c>
      <c r="C233" s="156">
        <v>0.53349999999999997</v>
      </c>
    </row>
    <row r="234" spans="1:3">
      <c r="A234" s="13" t="s">
        <v>2507</v>
      </c>
      <c r="B234" s="13" t="s">
        <v>1903</v>
      </c>
      <c r="C234" s="156">
        <v>0.30359999999999998</v>
      </c>
    </row>
    <row r="235" spans="1:3">
      <c r="A235" s="13" t="s">
        <v>2508</v>
      </c>
      <c r="B235" s="13" t="s">
        <v>1906</v>
      </c>
      <c r="C235" s="156">
        <v>0.52390000000000003</v>
      </c>
    </row>
    <row r="236" spans="1:3">
      <c r="A236" s="13" t="s">
        <v>2509</v>
      </c>
      <c r="B236" s="13" t="s">
        <v>1916</v>
      </c>
      <c r="C236" s="156">
        <v>0.45340000000000003</v>
      </c>
    </row>
    <row r="237" spans="1:3">
      <c r="A237" s="13" t="s">
        <v>2510</v>
      </c>
      <c r="B237" s="13" t="s">
        <v>1922</v>
      </c>
      <c r="C237" s="156">
        <v>0.44669999999999999</v>
      </c>
    </row>
    <row r="238" spans="1:3">
      <c r="A238" s="13" t="s">
        <v>2514</v>
      </c>
      <c r="B238" s="13" t="s">
        <v>1931</v>
      </c>
      <c r="C238" s="156">
        <v>0.71109999999999995</v>
      </c>
    </row>
    <row r="239" spans="1:3">
      <c r="A239" s="13" t="s">
        <v>2515</v>
      </c>
      <c r="B239" s="13" t="s">
        <v>1933</v>
      </c>
      <c r="C239" s="156">
        <v>0.53369999999999995</v>
      </c>
    </row>
    <row r="240" spans="1:3">
      <c r="A240" s="13" t="s">
        <v>2516</v>
      </c>
      <c r="B240" s="13" t="s">
        <v>1936</v>
      </c>
      <c r="C240" s="156">
        <v>0.85199999999999998</v>
      </c>
    </row>
    <row r="241" spans="1:3">
      <c r="A241" s="13" t="s">
        <v>2517</v>
      </c>
      <c r="B241" s="13" t="s">
        <v>1940</v>
      </c>
      <c r="C241" s="156">
        <v>0.20799999999999999</v>
      </c>
    </row>
    <row r="242" spans="1:3">
      <c r="A242" s="13" t="s">
        <v>2518</v>
      </c>
      <c r="B242" s="13" t="s">
        <v>1944</v>
      </c>
      <c r="C242" s="156">
        <v>0.45839999999999997</v>
      </c>
    </row>
    <row r="243" spans="1:3">
      <c r="A243" s="13" t="s">
        <v>2519</v>
      </c>
      <c r="B243" s="13" t="s">
        <v>1950</v>
      </c>
      <c r="C243" s="156">
        <v>0.53559999999999997</v>
      </c>
    </row>
    <row r="244" spans="1:3">
      <c r="A244" s="13" t="s">
        <v>2520</v>
      </c>
      <c r="B244" s="13" t="s">
        <v>1953</v>
      </c>
      <c r="C244" s="156">
        <v>0.8</v>
      </c>
    </row>
    <row r="245" spans="1:3">
      <c r="A245" s="13" t="s">
        <v>2521</v>
      </c>
      <c r="B245" s="13" t="s">
        <v>1955</v>
      </c>
      <c r="C245" s="156">
        <v>0.79410000000000003</v>
      </c>
    </row>
    <row r="246" spans="1:3">
      <c r="A246" s="13" t="s">
        <v>2522</v>
      </c>
      <c r="B246" s="13" t="s">
        <v>1957</v>
      </c>
      <c r="C246" s="156">
        <v>0.64219999999999999</v>
      </c>
    </row>
    <row r="247" spans="1:3">
      <c r="A247" s="13" t="s">
        <v>2523</v>
      </c>
      <c r="B247" s="13" t="s">
        <v>1959</v>
      </c>
      <c r="C247" s="156">
        <v>0.78349999999999997</v>
      </c>
    </row>
    <row r="248" spans="1:3">
      <c r="A248" s="13" t="s">
        <v>2524</v>
      </c>
      <c r="B248" s="13" t="s">
        <v>1963</v>
      </c>
      <c r="C248" s="156">
        <v>0.6351</v>
      </c>
    </row>
    <row r="249" spans="1:3">
      <c r="A249" s="13" t="s">
        <v>2525</v>
      </c>
      <c r="B249" s="13" t="s">
        <v>1967</v>
      </c>
      <c r="C249" s="156">
        <v>0.40539999999999998</v>
      </c>
    </row>
    <row r="250" spans="1:3">
      <c r="A250" s="13" t="s">
        <v>2526</v>
      </c>
      <c r="B250" s="13" t="s">
        <v>1972</v>
      </c>
      <c r="C250" s="156">
        <v>0.45440000000000003</v>
      </c>
    </row>
    <row r="251" spans="1:3">
      <c r="A251" s="13" t="s">
        <v>2527</v>
      </c>
      <c r="B251" s="13" t="s">
        <v>1983</v>
      </c>
      <c r="C251" s="156">
        <v>0.41320000000000001</v>
      </c>
    </row>
    <row r="252" spans="1:3">
      <c r="A252" s="13" t="s">
        <v>2528</v>
      </c>
      <c r="B252" s="13" t="s">
        <v>2003</v>
      </c>
      <c r="C252" s="156">
        <v>0.31019999999999998</v>
      </c>
    </row>
    <row r="253" spans="1:3">
      <c r="A253" s="13" t="s">
        <v>2529</v>
      </c>
      <c r="B253" s="13" t="s">
        <v>2015</v>
      </c>
      <c r="C253" s="156">
        <v>0.28549999999999998</v>
      </c>
    </row>
    <row r="254" spans="1:3">
      <c r="A254" s="13" t="s">
        <v>2530</v>
      </c>
      <c r="B254" s="13" t="s">
        <v>2030</v>
      </c>
      <c r="C254" s="156">
        <v>0.40279999999999999</v>
      </c>
    </row>
    <row r="255" spans="1:3">
      <c r="A255" s="13" t="s">
        <v>2531</v>
      </c>
      <c r="B255" s="13" t="s">
        <v>2032</v>
      </c>
      <c r="C255" s="156">
        <v>0.16450000000000001</v>
      </c>
    </row>
    <row r="256" spans="1:3">
      <c r="A256" s="13" t="s">
        <v>2532</v>
      </c>
      <c r="B256" s="13" t="s">
        <v>2034</v>
      </c>
      <c r="C256" s="156">
        <v>0.4929</v>
      </c>
    </row>
    <row r="257" spans="1:3">
      <c r="A257" s="13" t="s">
        <v>2533</v>
      </c>
      <c r="B257" s="13" t="s">
        <v>2040</v>
      </c>
      <c r="C257" s="156">
        <v>0.4758</v>
      </c>
    </row>
    <row r="258" spans="1:3">
      <c r="A258" s="13" t="s">
        <v>2735</v>
      </c>
      <c r="B258" s="13" t="s">
        <v>3157</v>
      </c>
      <c r="C258" s="156">
        <v>0.98519999999999996</v>
      </c>
    </row>
    <row r="259" spans="1:3">
      <c r="A259" s="13" t="s">
        <v>2535</v>
      </c>
      <c r="B259" s="13" t="s">
        <v>2045</v>
      </c>
      <c r="C259" s="156">
        <v>0.55089999999999995</v>
      </c>
    </row>
    <row r="260" spans="1:3">
      <c r="A260" s="13" t="s">
        <v>2536</v>
      </c>
      <c r="B260" s="13" t="s">
        <v>2048</v>
      </c>
      <c r="C260" s="156">
        <v>1</v>
      </c>
    </row>
    <row r="261" spans="1:3">
      <c r="A261" s="13" t="s">
        <v>2537</v>
      </c>
      <c r="B261" s="13" t="s">
        <v>2050</v>
      </c>
      <c r="C261" s="156">
        <v>0.53939999999999999</v>
      </c>
    </row>
    <row r="262" spans="1:3">
      <c r="A262" s="13" t="s">
        <v>2538</v>
      </c>
      <c r="B262" s="13" t="s">
        <v>2058</v>
      </c>
      <c r="C262" s="156">
        <v>0.51839999999999997</v>
      </c>
    </row>
    <row r="263" spans="1:3">
      <c r="A263" s="13" t="s">
        <v>2539</v>
      </c>
      <c r="B263" s="13" t="s">
        <v>2062</v>
      </c>
      <c r="C263" s="156">
        <v>0.50949999999999995</v>
      </c>
    </row>
    <row r="264" spans="1:3">
      <c r="A264" s="13" t="s">
        <v>2540</v>
      </c>
      <c r="B264" s="13" t="s">
        <v>2064</v>
      </c>
      <c r="C264" s="156">
        <v>0.55069999999999997</v>
      </c>
    </row>
    <row r="265" spans="1:3">
      <c r="A265" s="13" t="s">
        <v>2541</v>
      </c>
      <c r="B265" s="13" t="s">
        <v>2066</v>
      </c>
      <c r="C265" s="156">
        <v>0.56779999999999997</v>
      </c>
    </row>
    <row r="266" spans="1:3">
      <c r="A266" s="13" t="s">
        <v>2542</v>
      </c>
      <c r="B266" s="13" t="s">
        <v>2070</v>
      </c>
      <c r="C266" s="156">
        <v>0.81820000000000004</v>
      </c>
    </row>
    <row r="267" spans="1:3">
      <c r="A267" s="13" t="s">
        <v>2543</v>
      </c>
      <c r="B267" s="13" t="s">
        <v>2073</v>
      </c>
      <c r="C267" s="156">
        <v>0.38069999999999998</v>
      </c>
    </row>
    <row r="268" spans="1:3">
      <c r="A268" s="13" t="s">
        <v>2544</v>
      </c>
      <c r="B268" s="13" t="s">
        <v>2097</v>
      </c>
      <c r="C268" s="156">
        <v>0.46250000000000002</v>
      </c>
    </row>
    <row r="269" spans="1:3">
      <c r="A269" s="13" t="s">
        <v>2545</v>
      </c>
      <c r="B269" s="13" t="s">
        <v>2106</v>
      </c>
      <c r="C269" s="156">
        <v>0.44180000000000003</v>
      </c>
    </row>
    <row r="270" spans="1:3">
      <c r="A270" s="13" t="s">
        <v>2546</v>
      </c>
      <c r="B270" s="13" t="s">
        <v>2113</v>
      </c>
      <c r="C270" s="156">
        <v>0.28770000000000001</v>
      </c>
    </row>
    <row r="271" spans="1:3">
      <c r="A271" s="13" t="s">
        <v>2547</v>
      </c>
      <c r="B271" s="13" t="s">
        <v>2120</v>
      </c>
      <c r="C271" s="156">
        <v>0.31879999999999997</v>
      </c>
    </row>
    <row r="272" spans="1:3">
      <c r="A272" s="13" t="s">
        <v>2548</v>
      </c>
      <c r="B272" s="13" t="s">
        <v>2125</v>
      </c>
      <c r="C272" s="156">
        <v>0.52249999999999996</v>
      </c>
    </row>
    <row r="273" spans="1:3">
      <c r="A273" s="13" t="s">
        <v>2549</v>
      </c>
      <c r="B273" s="13" t="s">
        <v>2131</v>
      </c>
      <c r="C273" s="156">
        <v>0.53590000000000004</v>
      </c>
    </row>
    <row r="274" spans="1:3">
      <c r="A274" s="13" t="s">
        <v>2550</v>
      </c>
      <c r="B274" s="13" t="s">
        <v>2138</v>
      </c>
      <c r="C274" s="156">
        <v>0.92859999999999998</v>
      </c>
    </row>
    <row r="275" spans="1:3">
      <c r="A275" s="13" t="s">
        <v>2551</v>
      </c>
      <c r="B275" s="13" t="s">
        <v>2140</v>
      </c>
      <c r="C275" s="156">
        <v>0.37040000000000001</v>
      </c>
    </row>
    <row r="276" spans="1:3">
      <c r="A276" s="13" t="s">
        <v>2552</v>
      </c>
      <c r="B276" s="13" t="s">
        <v>2143</v>
      </c>
      <c r="C276" s="156">
        <v>0.51219999999999999</v>
      </c>
    </row>
    <row r="277" spans="1:3">
      <c r="A277" s="13" t="s">
        <v>2553</v>
      </c>
      <c r="B277" s="13" t="s">
        <v>2145</v>
      </c>
      <c r="C277" s="156">
        <v>0.64119999999999999</v>
      </c>
    </row>
    <row r="278" spans="1:3">
      <c r="A278" s="13" t="s">
        <v>2554</v>
      </c>
      <c r="B278" s="13" t="s">
        <v>2148</v>
      </c>
      <c r="C278" s="156">
        <v>0.2762</v>
      </c>
    </row>
    <row r="279" spans="1:3">
      <c r="A279" s="13" t="s">
        <v>2555</v>
      </c>
      <c r="B279" s="13" t="s">
        <v>2150</v>
      </c>
      <c r="C279" s="156">
        <v>0.28349999999999997</v>
      </c>
    </row>
    <row r="280" spans="1:3">
      <c r="A280" s="13" t="s">
        <v>2556</v>
      </c>
      <c r="B280" s="13" t="s">
        <v>2153</v>
      </c>
      <c r="C280" s="156">
        <v>0.29339999999999999</v>
      </c>
    </row>
    <row r="281" spans="1:3">
      <c r="A281" s="13" t="s">
        <v>2557</v>
      </c>
      <c r="B281" s="13" t="s">
        <v>2157</v>
      </c>
      <c r="C281" s="156">
        <v>0.46079999999999999</v>
      </c>
    </row>
    <row r="282" spans="1:3">
      <c r="A282" s="13" t="s">
        <v>2558</v>
      </c>
      <c r="B282" s="13" t="s">
        <v>2160</v>
      </c>
      <c r="C282" s="156">
        <v>0</v>
      </c>
    </row>
    <row r="283" spans="1:3">
      <c r="A283" s="13" t="s">
        <v>2559</v>
      </c>
      <c r="B283" s="13" t="s">
        <v>2162</v>
      </c>
      <c r="C283" s="156">
        <v>0.31409999999999999</v>
      </c>
    </row>
    <row r="284" spans="1:3">
      <c r="A284" s="13" t="s">
        <v>2560</v>
      </c>
      <c r="B284" s="13" t="s">
        <v>2164</v>
      </c>
      <c r="C284" s="156">
        <v>0.60470000000000002</v>
      </c>
    </row>
    <row r="285" spans="1:3">
      <c r="A285" s="13" t="s">
        <v>2561</v>
      </c>
      <c r="B285" s="13" t="s">
        <v>2166</v>
      </c>
      <c r="C285" s="156">
        <v>0.63009999999999999</v>
      </c>
    </row>
    <row r="286" spans="1:3">
      <c r="A286" s="13" t="s">
        <v>2562</v>
      </c>
      <c r="B286" s="13" t="s">
        <v>2168</v>
      </c>
      <c r="C286" s="156">
        <v>0.44879999999999998</v>
      </c>
    </row>
    <row r="287" spans="1:3">
      <c r="A287" s="13" t="s">
        <v>2563</v>
      </c>
      <c r="B287" s="13" t="s">
        <v>2171</v>
      </c>
      <c r="C287" s="156">
        <v>0.3286</v>
      </c>
    </row>
    <row r="288" spans="1:3">
      <c r="A288" s="13" t="s">
        <v>2564</v>
      </c>
      <c r="B288" s="13" t="s">
        <v>2174</v>
      </c>
      <c r="C288" s="156">
        <v>0.91300000000000003</v>
      </c>
    </row>
    <row r="289" spans="1:3">
      <c r="A289" s="13" t="s">
        <v>2565</v>
      </c>
      <c r="B289" s="13" t="s">
        <v>2176</v>
      </c>
      <c r="C289" s="156">
        <v>0.50990000000000002</v>
      </c>
    </row>
    <row r="290" spans="1:3">
      <c r="A290" s="13" t="s">
        <v>2566</v>
      </c>
      <c r="B290" s="13" t="s">
        <v>2180</v>
      </c>
      <c r="C290" s="156">
        <v>0.8538</v>
      </c>
    </row>
    <row r="291" spans="1:3">
      <c r="A291" s="13" t="s">
        <v>2567</v>
      </c>
      <c r="B291" s="13" t="s">
        <v>2200</v>
      </c>
      <c r="C291" s="156">
        <v>0.55530000000000002</v>
      </c>
    </row>
    <row r="292" spans="1:3">
      <c r="A292" s="13" t="s">
        <v>2568</v>
      </c>
      <c r="B292" s="13" t="s">
        <v>2205</v>
      </c>
      <c r="C292" s="156">
        <v>0.5252</v>
      </c>
    </row>
    <row r="293" spans="1:3">
      <c r="A293" s="13" t="s">
        <v>2569</v>
      </c>
      <c r="B293" s="13" t="s">
        <v>2211</v>
      </c>
      <c r="C293" s="156">
        <v>0.99119999999999997</v>
      </c>
    </row>
    <row r="294" spans="1:3">
      <c r="A294" s="13" t="s">
        <v>2570</v>
      </c>
      <c r="B294" s="13" t="s">
        <v>2214</v>
      </c>
      <c r="C294" s="156">
        <v>0.83489999999999998</v>
      </c>
    </row>
    <row r="295" spans="1:3">
      <c r="A295" s="13" t="s">
        <v>2571</v>
      </c>
      <c r="B295" s="13" t="s">
        <v>2222</v>
      </c>
      <c r="C295" s="156">
        <v>0.93879999999999997</v>
      </c>
    </row>
    <row r="296" spans="1:3">
      <c r="A296" s="13" t="s">
        <v>2572</v>
      </c>
      <c r="B296" s="13" t="s">
        <v>2230</v>
      </c>
      <c r="C296" s="156">
        <v>0.93710000000000004</v>
      </c>
    </row>
    <row r="297" spans="1:3">
      <c r="A297" s="13" t="s">
        <v>2573</v>
      </c>
      <c r="B297" s="13" t="s">
        <v>2237</v>
      </c>
      <c r="C297" s="156">
        <v>0.80530000000000002</v>
      </c>
    </row>
    <row r="298" spans="1:3">
      <c r="A298" s="13" t="s">
        <v>2574</v>
      </c>
      <c r="B298" s="13" t="s">
        <v>2242</v>
      </c>
      <c r="C298" s="156">
        <v>0.90959999999999996</v>
      </c>
    </row>
    <row r="299" spans="1:3">
      <c r="A299" s="13" t="s">
        <v>2575</v>
      </c>
      <c r="B299" s="13" t="s">
        <v>2245</v>
      </c>
      <c r="C299" s="156">
        <v>0.56810000000000005</v>
      </c>
    </row>
    <row r="300" spans="1:3">
      <c r="A300" s="13" t="s">
        <v>2576</v>
      </c>
      <c r="B300" s="13" t="s">
        <v>2250</v>
      </c>
      <c r="C300" s="156">
        <v>0.87660000000000005</v>
      </c>
    </row>
    <row r="301" spans="1:3">
      <c r="A301" s="13" t="s">
        <v>2577</v>
      </c>
      <c r="B301" s="13" t="s">
        <v>2256</v>
      </c>
      <c r="C301" s="156">
        <v>0.45879999999999999</v>
      </c>
    </row>
    <row r="302" spans="1:3">
      <c r="A302" s="13" t="s">
        <v>2578</v>
      </c>
      <c r="B302" s="13" t="s">
        <v>2264</v>
      </c>
      <c r="C302" s="156">
        <v>0.996</v>
      </c>
    </row>
    <row r="303" spans="1:3">
      <c r="A303" t="s">
        <v>3312</v>
      </c>
      <c r="B303" t="s">
        <v>3313</v>
      </c>
      <c r="C303" s="185">
        <f>C22</f>
        <v>0.58399999999999996</v>
      </c>
    </row>
    <row r="304" spans="1:3">
      <c r="A304" s="13" t="s">
        <v>2378</v>
      </c>
      <c r="B304" s="13" t="s">
        <v>1016</v>
      </c>
      <c r="C304" s="156">
        <v>0.32450000000000001</v>
      </c>
    </row>
    <row r="305" spans="1:3">
      <c r="A305" s="13" t="s">
        <v>2602</v>
      </c>
      <c r="B305" s="13" t="s">
        <v>2734</v>
      </c>
      <c r="C305" s="156">
        <v>0.44190000000000002</v>
      </c>
    </row>
    <row r="306" spans="1:3">
      <c r="A306" s="13" t="s">
        <v>2380</v>
      </c>
      <c r="B306" s="13" t="s">
        <v>1019</v>
      </c>
      <c r="C306" s="156">
        <v>0.67920000000000003</v>
      </c>
    </row>
    <row r="307" spans="1:3">
      <c r="A307" s="13" t="s">
        <v>2604</v>
      </c>
      <c r="B307" s="63" t="s">
        <v>3328</v>
      </c>
      <c r="C307" s="156">
        <v>0.82499999999999996</v>
      </c>
    </row>
    <row r="308" spans="1:3">
      <c r="A308" s="100" t="s">
        <v>2733</v>
      </c>
      <c r="B308" s="63" t="s">
        <v>3230</v>
      </c>
      <c r="C308" s="156">
        <v>0.63260000000000005</v>
      </c>
    </row>
    <row r="309" spans="1:3">
      <c r="A309" s="13" t="s">
        <v>3194</v>
      </c>
      <c r="B309" s="13" t="s">
        <v>3232</v>
      </c>
      <c r="C309" s="156">
        <v>0.40629999999999999</v>
      </c>
    </row>
    <row r="310" spans="1:3">
      <c r="A310" s="13" t="s">
        <v>3196</v>
      </c>
      <c r="B310" s="152" t="s">
        <v>3329</v>
      </c>
      <c r="C310" s="185">
        <f>C97</f>
        <v>0.70820000000000005</v>
      </c>
    </row>
    <row r="311" spans="1:3">
      <c r="A311" s="13" t="s">
        <v>3197</v>
      </c>
      <c r="B311" s="63" t="s">
        <v>3211</v>
      </c>
      <c r="C311" s="156">
        <v>0.35709999999999997</v>
      </c>
    </row>
    <row r="312" spans="1:3">
      <c r="A312" s="100" t="s">
        <v>2790</v>
      </c>
      <c r="B312" s="129" t="s">
        <v>3333</v>
      </c>
      <c r="C312" s="156">
        <v>0.56510000000000005</v>
      </c>
    </row>
    <row r="313" spans="1:3">
      <c r="A313" t="s">
        <v>3311</v>
      </c>
      <c r="B313" t="s">
        <v>3391</v>
      </c>
      <c r="C313" s="185">
        <f>C182</f>
        <v>0.57509999999999994</v>
      </c>
    </row>
    <row r="314" spans="1:3">
      <c r="A314" s="13" t="s">
        <v>2464</v>
      </c>
      <c r="B314" s="13" t="s">
        <v>1530</v>
      </c>
      <c r="C314" s="156">
        <v>0.57920000000000005</v>
      </c>
    </row>
    <row r="315" spans="1:3">
      <c r="A315" s="13" t="s">
        <v>2512</v>
      </c>
      <c r="B315" s="13" t="s">
        <v>1929</v>
      </c>
      <c r="C315" s="156">
        <v>0.46579999999999999</v>
      </c>
    </row>
    <row r="316" spans="1:3">
      <c r="A316" s="13" t="s">
        <v>3198</v>
      </c>
      <c r="B316" s="63" t="s">
        <v>3336</v>
      </c>
      <c r="C316" s="156">
        <v>0.90629999999999999</v>
      </c>
    </row>
    <row r="317" spans="1:3">
      <c r="A317" s="13" t="s">
        <v>2513</v>
      </c>
      <c r="B317" s="13" t="s">
        <v>1930</v>
      </c>
      <c r="C317" s="156">
        <v>0.5776</v>
      </c>
    </row>
    <row r="318" spans="1:3">
      <c r="A318" s="13" t="s">
        <v>2605</v>
      </c>
      <c r="B318" s="63" t="s">
        <v>3234</v>
      </c>
      <c r="C318" s="156">
        <v>0.39219999999999999</v>
      </c>
    </row>
    <row r="319" spans="1:3">
      <c r="A319" s="13" t="s">
        <v>3199</v>
      </c>
      <c r="B319" s="13" t="s">
        <v>3339</v>
      </c>
      <c r="C319" s="185">
        <f>C267</f>
        <v>0.38069999999999998</v>
      </c>
    </row>
    <row r="320" spans="1:3">
      <c r="A320" t="s">
        <v>3309</v>
      </c>
      <c r="B320" t="s">
        <v>3310</v>
      </c>
      <c r="C320" s="185">
        <f>C278</f>
        <v>0.2762</v>
      </c>
    </row>
    <row r="321" spans="1:3">
      <c r="A321" s="110" t="s">
        <v>2792</v>
      </c>
      <c r="B321" s="110" t="s">
        <v>2796</v>
      </c>
      <c r="C321" s="156">
        <f>C296</f>
        <v>0.93710000000000004</v>
      </c>
    </row>
  </sheetData>
  <autoFilter ref="C2:C314" xr:uid="{00000000-0009-0000-0000-000006000000}"/>
  <sortState xmlns:xlrd2="http://schemas.microsoft.com/office/spreadsheetml/2017/richdata2" ref="G3:H321">
    <sortCondition ref="H3"/>
  </sortState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249977111117893"/>
  </sheetPr>
  <dimension ref="A1:P386"/>
  <sheetViews>
    <sheetView zoomScale="80" zoomScaleNormal="80" workbookViewId="0">
      <pane ySplit="2" topLeftCell="A3" activePane="bottomLeft" state="frozen"/>
      <selection activeCell="C8" sqref="C8"/>
      <selection pane="bottomLeft" activeCell="B3" sqref="B3"/>
    </sheetView>
  </sheetViews>
  <sheetFormatPr defaultRowHeight="14.4"/>
  <cols>
    <col min="2" max="2" width="53.33203125" bestFit="1" customWidth="1"/>
    <col min="3" max="3" width="10.5546875" bestFit="1" customWidth="1"/>
    <col min="5" max="5" width="9.33203125" customWidth="1"/>
    <col min="7" max="7" width="14" bestFit="1" customWidth="1"/>
    <col min="8" max="8" width="16.21875" bestFit="1" customWidth="1"/>
    <col min="9" max="9" width="10.5546875" bestFit="1" customWidth="1"/>
    <col min="10" max="10" width="11.6640625" bestFit="1" customWidth="1"/>
    <col min="11" max="11" width="12" style="197" bestFit="1" customWidth="1"/>
    <col min="13" max="13" width="13.77734375" style="63" bestFit="1" customWidth="1"/>
    <col min="14" max="14" width="19.44140625" style="63" bestFit="1" customWidth="1"/>
    <col min="15" max="15" width="34.88671875" style="63" bestFit="1" customWidth="1"/>
    <col min="16" max="16" width="12.33203125" style="63" bestFit="1" customWidth="1"/>
  </cols>
  <sheetData>
    <row r="1" spans="1:16" ht="43.2">
      <c r="A1" s="152" t="s">
        <v>3392</v>
      </c>
      <c r="G1" s="108" t="s">
        <v>3390</v>
      </c>
      <c r="H1" s="149" t="s">
        <v>3369</v>
      </c>
      <c r="L1" s="63"/>
      <c r="N1" s="63">
        <f>MAX(N4:N321)</f>
        <v>106</v>
      </c>
    </row>
    <row r="2" spans="1:16" ht="57.6">
      <c r="A2" s="36" t="s">
        <v>2706</v>
      </c>
      <c r="B2" s="36" t="s">
        <v>2707</v>
      </c>
      <c r="C2" s="38" t="s">
        <v>2708</v>
      </c>
      <c r="D2" s="38"/>
      <c r="E2" s="40" t="s">
        <v>2714</v>
      </c>
      <c r="G2" s="108" t="s">
        <v>2788</v>
      </c>
      <c r="H2" s="63" t="s">
        <v>2778</v>
      </c>
      <c r="I2" s="63" t="s">
        <v>2777</v>
      </c>
      <c r="J2" s="63" t="s">
        <v>2789</v>
      </c>
      <c r="K2" s="197" t="s">
        <v>3370</v>
      </c>
      <c r="M2" s="108" t="s">
        <v>2788</v>
      </c>
      <c r="N2" s="204" t="s">
        <v>3371</v>
      </c>
      <c r="O2"/>
    </row>
    <row r="3" spans="1:16">
      <c r="A3" s="63" t="s">
        <v>2268</v>
      </c>
      <c r="B3" s="110" t="s">
        <v>0</v>
      </c>
      <c r="C3" s="63">
        <v>60.9</v>
      </c>
      <c r="D3" s="37"/>
      <c r="E3" t="str">
        <f t="shared" ref="E3:E66" si="0">A3</f>
        <v>01109</v>
      </c>
      <c r="G3" s="106" t="s">
        <v>2268</v>
      </c>
      <c r="H3" s="107"/>
      <c r="I3" s="107">
        <v>60.9</v>
      </c>
      <c r="J3" s="107">
        <v>60.9</v>
      </c>
      <c r="K3" s="197">
        <f>IF(J3="0",0,J3-VLOOKUP(G3,$A$3:$C$386,3,FALSE))</f>
        <v>0</v>
      </c>
      <c r="M3" s="106" t="s">
        <v>2268</v>
      </c>
      <c r="N3" s="107">
        <v>1</v>
      </c>
      <c r="O3"/>
      <c r="P3" s="197"/>
    </row>
    <row r="4" spans="1:16">
      <c r="A4" s="63" t="s">
        <v>2269</v>
      </c>
      <c r="B4" s="110" t="s">
        <v>2</v>
      </c>
      <c r="C4" s="63">
        <v>16.399999999999999</v>
      </c>
      <c r="D4" s="37"/>
      <c r="E4" s="63" t="str">
        <f t="shared" si="0"/>
        <v>01122</v>
      </c>
      <c r="G4" s="106" t="s">
        <v>2269</v>
      </c>
      <c r="H4" s="107">
        <v>16.399999999999999</v>
      </c>
      <c r="I4" s="107"/>
      <c r="J4" s="107">
        <v>16.399999999999999</v>
      </c>
      <c r="K4" s="197">
        <f t="shared" ref="K4:K67" si="1">IF(J4="0",0,J4-VLOOKUP(G4,$A$3:$C$386,3,FALSE))</f>
        <v>0</v>
      </c>
      <c r="M4" s="106" t="s">
        <v>2269</v>
      </c>
      <c r="N4" s="107">
        <v>1</v>
      </c>
      <c r="O4"/>
      <c r="P4" s="197"/>
    </row>
    <row r="5" spans="1:16">
      <c r="A5" s="63" t="s">
        <v>2270</v>
      </c>
      <c r="B5" s="110" t="s">
        <v>4</v>
      </c>
      <c r="C5" s="63">
        <v>4506.2299999999996</v>
      </c>
      <c r="D5" s="37"/>
      <c r="E5" s="63" t="str">
        <f t="shared" si="0"/>
        <v>01147</v>
      </c>
      <c r="G5" s="106" t="s">
        <v>2270</v>
      </c>
      <c r="H5" s="107">
        <v>12.1</v>
      </c>
      <c r="I5" s="107">
        <v>4494.1099999999997</v>
      </c>
      <c r="J5" s="107">
        <v>4506.21</v>
      </c>
      <c r="K5" s="197">
        <f t="shared" si="1"/>
        <v>-1.9999999999527063E-2</v>
      </c>
      <c r="M5" s="106" t="s">
        <v>2270</v>
      </c>
      <c r="N5" s="107">
        <v>8</v>
      </c>
      <c r="O5"/>
      <c r="P5" s="197"/>
    </row>
    <row r="6" spans="1:16">
      <c r="A6" s="63" t="s">
        <v>2271</v>
      </c>
      <c r="B6" s="110" t="s">
        <v>12</v>
      </c>
      <c r="C6" s="63">
        <v>196.44</v>
      </c>
      <c r="D6" s="37"/>
      <c r="E6" s="63" t="str">
        <f t="shared" si="0"/>
        <v>01158</v>
      </c>
      <c r="G6" s="106" t="s">
        <v>2271</v>
      </c>
      <c r="H6" s="107"/>
      <c r="I6" s="107">
        <v>196.44</v>
      </c>
      <c r="J6" s="107">
        <v>196.44</v>
      </c>
      <c r="K6" s="197">
        <f t="shared" si="1"/>
        <v>0</v>
      </c>
      <c r="M6" s="106" t="s">
        <v>2271</v>
      </c>
      <c r="N6" s="107">
        <v>3</v>
      </c>
      <c r="O6"/>
      <c r="P6" s="197"/>
    </row>
    <row r="7" spans="1:16">
      <c r="A7" s="63" t="s">
        <v>2272</v>
      </c>
      <c r="B7" s="110" t="s">
        <v>16</v>
      </c>
      <c r="C7" s="63">
        <v>325.16000000000003</v>
      </c>
      <c r="D7" s="37"/>
      <c r="E7" s="63" t="str">
        <f t="shared" si="0"/>
        <v>01160</v>
      </c>
      <c r="G7" s="106" t="s">
        <v>2272</v>
      </c>
      <c r="H7" s="107">
        <v>179.36</v>
      </c>
      <c r="I7" s="107">
        <v>145.80000000000001</v>
      </c>
      <c r="J7" s="107">
        <v>325.16000000000003</v>
      </c>
      <c r="K7" s="197">
        <f t="shared" si="1"/>
        <v>0</v>
      </c>
      <c r="M7" s="106" t="s">
        <v>2272</v>
      </c>
      <c r="N7" s="107">
        <v>3</v>
      </c>
      <c r="O7"/>
      <c r="P7" s="197"/>
    </row>
    <row r="8" spans="1:16">
      <c r="A8" s="63" t="s">
        <v>2273</v>
      </c>
      <c r="B8" s="110" t="s">
        <v>20</v>
      </c>
      <c r="C8" s="63">
        <v>2463.77</v>
      </c>
      <c r="D8" s="37"/>
      <c r="E8" s="63" t="str">
        <f t="shared" si="0"/>
        <v>02250</v>
      </c>
      <c r="G8" s="106" t="s">
        <v>2273</v>
      </c>
      <c r="H8" s="107">
        <v>1140.68</v>
      </c>
      <c r="I8" s="107">
        <v>1323.0899999999997</v>
      </c>
      <c r="J8" s="107">
        <v>2463.7699999999995</v>
      </c>
      <c r="K8" s="197">
        <f t="shared" si="1"/>
        <v>-4.5474735088646412E-13</v>
      </c>
      <c r="M8" s="106" t="s">
        <v>2273</v>
      </c>
      <c r="N8" s="107">
        <v>10</v>
      </c>
      <c r="O8"/>
      <c r="P8" s="197"/>
    </row>
    <row r="9" spans="1:16">
      <c r="A9" s="63" t="s">
        <v>2274</v>
      </c>
      <c r="B9" s="110" t="s">
        <v>30</v>
      </c>
      <c r="C9" s="63">
        <v>614.27</v>
      </c>
      <c r="D9" s="37"/>
      <c r="E9" s="63" t="str">
        <f t="shared" si="0"/>
        <v>02420</v>
      </c>
      <c r="G9" s="106" t="s">
        <v>2274</v>
      </c>
      <c r="H9" s="107">
        <v>614.27</v>
      </c>
      <c r="I9" s="107"/>
      <c r="J9" s="107">
        <v>614.27</v>
      </c>
      <c r="K9" s="197">
        <f t="shared" si="1"/>
        <v>0</v>
      </c>
      <c r="M9" s="106" t="s">
        <v>2274</v>
      </c>
      <c r="N9" s="107">
        <v>2</v>
      </c>
      <c r="O9"/>
      <c r="P9" s="197"/>
    </row>
    <row r="10" spans="1:16">
      <c r="A10" s="63" t="s">
        <v>2275</v>
      </c>
      <c r="B10" s="110" t="s">
        <v>33</v>
      </c>
      <c r="C10" s="63">
        <v>18211.55</v>
      </c>
      <c r="D10" s="37"/>
      <c r="E10" s="63" t="str">
        <f t="shared" si="0"/>
        <v>03017</v>
      </c>
      <c r="G10" s="106" t="s">
        <v>2275</v>
      </c>
      <c r="H10" s="107">
        <v>5554.579999999999</v>
      </c>
      <c r="I10" s="107">
        <v>12656.95</v>
      </c>
      <c r="J10" s="107">
        <v>18211.53</v>
      </c>
      <c r="K10" s="197">
        <f t="shared" si="1"/>
        <v>-2.0000000000436557E-2</v>
      </c>
      <c r="M10" s="106" t="s">
        <v>2275</v>
      </c>
      <c r="N10" s="107">
        <v>30</v>
      </c>
      <c r="O10"/>
      <c r="P10" s="197"/>
    </row>
    <row r="11" spans="1:16">
      <c r="A11" s="63" t="s">
        <v>2276</v>
      </c>
      <c r="B11" s="110" t="s">
        <v>60</v>
      </c>
      <c r="C11" s="63">
        <v>137.69999999999999</v>
      </c>
      <c r="D11" s="37"/>
      <c r="E11" s="63" t="str">
        <f t="shared" si="0"/>
        <v>03050</v>
      </c>
      <c r="G11" s="106" t="s">
        <v>2276</v>
      </c>
      <c r="H11" s="107"/>
      <c r="I11" s="107">
        <v>137.69999999999999</v>
      </c>
      <c r="J11" s="107">
        <v>137.69999999999999</v>
      </c>
      <c r="K11" s="197">
        <f t="shared" si="1"/>
        <v>0</v>
      </c>
      <c r="M11" s="106" t="s">
        <v>2276</v>
      </c>
      <c r="N11" s="107">
        <v>1</v>
      </c>
      <c r="O11"/>
      <c r="P11" s="197"/>
    </row>
    <row r="12" spans="1:16">
      <c r="A12" s="63" t="s">
        <v>2277</v>
      </c>
      <c r="B12" s="110" t="s">
        <v>62</v>
      </c>
      <c r="C12" s="63">
        <v>1351.11</v>
      </c>
      <c r="D12" s="37"/>
      <c r="E12" s="63" t="str">
        <f t="shared" si="0"/>
        <v>03052</v>
      </c>
      <c r="G12" s="106" t="s">
        <v>2277</v>
      </c>
      <c r="H12" s="107"/>
      <c r="I12" s="107">
        <v>1351.1100000000001</v>
      </c>
      <c r="J12" s="107">
        <v>1351.1100000000001</v>
      </c>
      <c r="K12" s="197">
        <f>IF(J12="0",0,J12-VLOOKUP(G12,$A$3:$C$386,3,FALSE))</f>
        <v>2.2737367544323206E-13</v>
      </c>
      <c r="M12" s="106" t="s">
        <v>2277</v>
      </c>
      <c r="N12" s="107">
        <v>4</v>
      </c>
      <c r="O12"/>
      <c r="P12" s="197"/>
    </row>
    <row r="13" spans="1:16">
      <c r="A13" s="63" t="s">
        <v>2278</v>
      </c>
      <c r="B13" s="110" t="s">
        <v>67</v>
      </c>
      <c r="C13" s="63">
        <v>868.69</v>
      </c>
      <c r="D13" s="37"/>
      <c r="E13" s="63" t="str">
        <f t="shared" si="0"/>
        <v>03053</v>
      </c>
      <c r="G13" s="106" t="s">
        <v>2278</v>
      </c>
      <c r="H13" s="107"/>
      <c r="I13" s="107">
        <v>868.68000000000006</v>
      </c>
      <c r="J13" s="107">
        <v>868.68000000000006</v>
      </c>
      <c r="K13" s="197">
        <f t="shared" si="1"/>
        <v>-9.9999999999909051E-3</v>
      </c>
      <c r="M13" s="106" t="s">
        <v>2278</v>
      </c>
      <c r="N13" s="107">
        <v>3</v>
      </c>
      <c r="O13"/>
      <c r="P13" s="197"/>
    </row>
    <row r="14" spans="1:16">
      <c r="A14" s="63" t="s">
        <v>2279</v>
      </c>
      <c r="B14" s="110" t="s">
        <v>71</v>
      </c>
      <c r="C14" s="63">
        <v>2503.44</v>
      </c>
      <c r="D14" s="37"/>
      <c r="E14" s="63" t="str">
        <f t="shared" si="0"/>
        <v>03116</v>
      </c>
      <c r="G14" s="106" t="s">
        <v>2279</v>
      </c>
      <c r="H14" s="107"/>
      <c r="I14" s="107">
        <v>2503.42</v>
      </c>
      <c r="J14" s="107">
        <v>2503.42</v>
      </c>
      <c r="K14" s="197">
        <f t="shared" si="1"/>
        <v>-1.999999999998181E-2</v>
      </c>
      <c r="M14" s="106" t="s">
        <v>2279</v>
      </c>
      <c r="N14" s="107">
        <v>6</v>
      </c>
      <c r="O14"/>
      <c r="P14" s="197"/>
    </row>
    <row r="15" spans="1:16">
      <c r="A15" s="63" t="s">
        <v>2280</v>
      </c>
      <c r="B15" s="110" t="s">
        <v>77</v>
      </c>
      <c r="C15" s="63">
        <v>13126.55</v>
      </c>
      <c r="D15" s="37"/>
      <c r="E15" s="63" t="str">
        <f t="shared" si="0"/>
        <v>03400</v>
      </c>
      <c r="G15" s="106" t="s">
        <v>2280</v>
      </c>
      <c r="H15" s="107">
        <v>11011.77</v>
      </c>
      <c r="I15" s="107">
        <v>2114.7600000000002</v>
      </c>
      <c r="J15" s="107">
        <v>13126.53</v>
      </c>
      <c r="K15" s="197">
        <f t="shared" si="1"/>
        <v>-1.9999999998617568E-2</v>
      </c>
      <c r="M15" s="106" t="s">
        <v>2280</v>
      </c>
      <c r="N15" s="107">
        <v>20</v>
      </c>
      <c r="O15"/>
      <c r="P15" s="197"/>
    </row>
    <row r="16" spans="1:16">
      <c r="A16" s="63" t="s">
        <v>2281</v>
      </c>
      <c r="B16" s="110" t="s">
        <v>96</v>
      </c>
      <c r="C16" s="63">
        <v>612.79</v>
      </c>
      <c r="D16" s="37"/>
      <c r="E16" s="63" t="str">
        <f t="shared" si="0"/>
        <v>04019</v>
      </c>
      <c r="G16" s="106" t="s">
        <v>2281</v>
      </c>
      <c r="H16" s="107"/>
      <c r="I16" s="107">
        <v>612.79000000000008</v>
      </c>
      <c r="J16" s="107">
        <v>612.79000000000008</v>
      </c>
      <c r="K16" s="197">
        <f t="shared" si="1"/>
        <v>1.1368683772161603E-13</v>
      </c>
      <c r="M16" s="106" t="s">
        <v>2281</v>
      </c>
      <c r="N16" s="107">
        <v>3</v>
      </c>
      <c r="O16"/>
      <c r="P16" s="197"/>
    </row>
    <row r="17" spans="1:16">
      <c r="A17" s="63" t="s">
        <v>2282</v>
      </c>
      <c r="B17" s="110" t="s">
        <v>100</v>
      </c>
      <c r="C17" s="63">
        <v>8</v>
      </c>
      <c r="D17" s="37"/>
      <c r="E17" s="63" t="str">
        <f t="shared" si="0"/>
        <v>04069</v>
      </c>
      <c r="G17" s="106" t="s">
        <v>2282</v>
      </c>
      <c r="H17" s="107">
        <v>8</v>
      </c>
      <c r="I17" s="107"/>
      <c r="J17" s="107">
        <v>8</v>
      </c>
      <c r="K17" s="197">
        <f t="shared" si="1"/>
        <v>0</v>
      </c>
      <c r="M17" s="106" t="s">
        <v>2282</v>
      </c>
      <c r="N17" s="107">
        <v>1</v>
      </c>
      <c r="O17"/>
      <c r="P17" s="197"/>
    </row>
    <row r="18" spans="1:16">
      <c r="A18" s="63" t="s">
        <v>2283</v>
      </c>
      <c r="B18" s="110" t="s">
        <v>102</v>
      </c>
      <c r="C18" s="63">
        <v>303.33</v>
      </c>
      <c r="D18" s="37"/>
      <c r="E18" s="63" t="str">
        <f t="shared" si="0"/>
        <v>04127</v>
      </c>
      <c r="G18" s="106" t="s">
        <v>2283</v>
      </c>
      <c r="H18" s="107"/>
      <c r="I18" s="107">
        <v>303.32000000000005</v>
      </c>
      <c r="J18" s="107">
        <v>303.32000000000005</v>
      </c>
      <c r="K18" s="197">
        <f t="shared" si="1"/>
        <v>-9.9999999999340616E-3</v>
      </c>
      <c r="M18" s="106" t="s">
        <v>2283</v>
      </c>
      <c r="N18" s="107">
        <v>2</v>
      </c>
      <c r="O18"/>
      <c r="P18" s="197"/>
    </row>
    <row r="19" spans="1:16">
      <c r="A19" s="63" t="s">
        <v>2284</v>
      </c>
      <c r="B19" s="110" t="s">
        <v>105</v>
      </c>
      <c r="C19" s="63">
        <v>1277.43</v>
      </c>
      <c r="D19" s="37"/>
      <c r="E19" s="63" t="str">
        <f t="shared" si="0"/>
        <v>04129</v>
      </c>
      <c r="G19" s="106" t="s">
        <v>2284</v>
      </c>
      <c r="H19" s="107">
        <v>1.1000000000000001</v>
      </c>
      <c r="I19" s="107">
        <v>1276.33</v>
      </c>
      <c r="J19" s="107">
        <v>1277.4299999999998</v>
      </c>
      <c r="K19" s="197">
        <f t="shared" si="1"/>
        <v>-2.2737367544323206E-13</v>
      </c>
      <c r="M19" s="106" t="s">
        <v>2284</v>
      </c>
      <c r="N19" s="107">
        <v>6</v>
      </c>
      <c r="O19"/>
      <c r="P19" s="197"/>
    </row>
    <row r="20" spans="1:16">
      <c r="A20" s="63" t="s">
        <v>2285</v>
      </c>
      <c r="B20" s="110" t="s">
        <v>111</v>
      </c>
      <c r="C20" s="63">
        <v>1553.86</v>
      </c>
      <c r="D20" s="37"/>
      <c r="E20" s="63" t="str">
        <f t="shared" si="0"/>
        <v>04222</v>
      </c>
      <c r="G20" s="106" t="s">
        <v>2285</v>
      </c>
      <c r="H20" s="107">
        <v>1553.8400000000001</v>
      </c>
      <c r="I20" s="107"/>
      <c r="J20" s="107">
        <v>1553.8400000000001</v>
      </c>
      <c r="K20" s="197">
        <f t="shared" si="1"/>
        <v>-1.9999999999754436E-2</v>
      </c>
      <c r="M20" s="106" t="s">
        <v>2285</v>
      </c>
      <c r="N20" s="107">
        <v>3</v>
      </c>
      <c r="O20"/>
      <c r="P20" s="197"/>
    </row>
    <row r="21" spans="1:16">
      <c r="A21" s="63" t="s">
        <v>2286</v>
      </c>
      <c r="B21" s="110" t="s">
        <v>115</v>
      </c>
      <c r="C21" s="63">
        <v>1210.6199999999999</v>
      </c>
      <c r="D21" s="37"/>
      <c r="E21" s="63" t="str">
        <f t="shared" si="0"/>
        <v>04228</v>
      </c>
      <c r="G21" s="106" t="s">
        <v>2286</v>
      </c>
      <c r="H21" s="107">
        <v>1202.6300000000001</v>
      </c>
      <c r="I21" s="107">
        <v>7.98</v>
      </c>
      <c r="J21" s="107">
        <v>1210.6100000000001</v>
      </c>
      <c r="K21" s="197">
        <f t="shared" si="1"/>
        <v>-9.9999999997635314E-3</v>
      </c>
      <c r="M21" s="106" t="s">
        <v>2286</v>
      </c>
      <c r="N21" s="107">
        <v>7</v>
      </c>
      <c r="O21"/>
      <c r="P21" s="197"/>
    </row>
    <row r="22" spans="1:16">
      <c r="A22" s="63" t="s">
        <v>2287</v>
      </c>
      <c r="B22" s="110" t="s">
        <v>121</v>
      </c>
      <c r="C22" s="63">
        <v>7327.1</v>
      </c>
      <c r="D22" s="37"/>
      <c r="E22" s="63" t="str">
        <f t="shared" si="0"/>
        <v>04246</v>
      </c>
      <c r="G22" s="106" t="s">
        <v>2287</v>
      </c>
      <c r="H22" s="107">
        <v>1526.3400000000001</v>
      </c>
      <c r="I22" s="107">
        <v>5800.78</v>
      </c>
      <c r="J22" s="107">
        <v>7327.12</v>
      </c>
      <c r="K22" s="197">
        <f t="shared" si="1"/>
        <v>1.9999999999527063E-2</v>
      </c>
      <c r="M22" s="106" t="s">
        <v>2287</v>
      </c>
      <c r="N22" s="107">
        <v>18</v>
      </c>
      <c r="O22"/>
      <c r="P22" s="197"/>
    </row>
    <row r="23" spans="1:16">
      <c r="A23" s="63" t="s">
        <v>2614</v>
      </c>
      <c r="B23" s="110" t="s">
        <v>2615</v>
      </c>
      <c r="C23" s="63">
        <v>0</v>
      </c>
      <c r="D23" s="37"/>
      <c r="E23" s="63" t="str">
        <f t="shared" si="0"/>
        <v>04801</v>
      </c>
      <c r="G23" s="106" t="s">
        <v>2288</v>
      </c>
      <c r="H23" s="107">
        <v>1641.85</v>
      </c>
      <c r="I23" s="107">
        <v>1763.7399999999998</v>
      </c>
      <c r="J23" s="107">
        <v>3405.5899999999997</v>
      </c>
      <c r="K23" s="197">
        <f t="shared" si="1"/>
        <v>-1.0000000000218279E-2</v>
      </c>
      <c r="M23" s="106" t="s">
        <v>2288</v>
      </c>
      <c r="N23" s="107">
        <v>10</v>
      </c>
      <c r="O23"/>
      <c r="P23" s="197"/>
    </row>
    <row r="24" spans="1:16">
      <c r="A24" s="63" t="s">
        <v>2616</v>
      </c>
      <c r="B24" s="110" t="s">
        <v>2617</v>
      </c>
      <c r="C24" s="63">
        <v>0</v>
      </c>
      <c r="D24" s="37"/>
      <c r="E24" s="63" t="str">
        <f t="shared" si="0"/>
        <v>04951</v>
      </c>
      <c r="G24" s="106" t="s">
        <v>2289</v>
      </c>
      <c r="H24" s="107">
        <v>117.91</v>
      </c>
      <c r="I24" s="107">
        <v>204.22</v>
      </c>
      <c r="J24" s="107">
        <v>322.13</v>
      </c>
      <c r="K24" s="197">
        <f t="shared" si="1"/>
        <v>0</v>
      </c>
      <c r="M24" s="106" t="s">
        <v>2289</v>
      </c>
      <c r="N24" s="107">
        <v>2</v>
      </c>
      <c r="O24"/>
      <c r="P24" s="197"/>
    </row>
    <row r="25" spans="1:16">
      <c r="A25" s="63" t="s">
        <v>2288</v>
      </c>
      <c r="B25" s="110" t="s">
        <v>136</v>
      </c>
      <c r="C25" s="63">
        <v>3405.6</v>
      </c>
      <c r="D25" s="37"/>
      <c r="E25" s="63" t="str">
        <f t="shared" si="0"/>
        <v>05121</v>
      </c>
      <c r="G25" s="106" t="s">
        <v>2290</v>
      </c>
      <c r="H25" s="107">
        <v>2507.5100000000002</v>
      </c>
      <c r="I25" s="107"/>
      <c r="J25" s="107">
        <v>2507.5100000000002</v>
      </c>
      <c r="K25" s="197">
        <f t="shared" si="1"/>
        <v>1.0000000000218279E-2</v>
      </c>
      <c r="M25" s="106" t="s">
        <v>2290</v>
      </c>
      <c r="N25" s="107">
        <v>6</v>
      </c>
      <c r="O25"/>
      <c r="P25" s="197"/>
    </row>
    <row r="26" spans="1:16">
      <c r="A26" s="63" t="s">
        <v>2289</v>
      </c>
      <c r="B26" s="110" t="s">
        <v>145</v>
      </c>
      <c r="C26" s="63">
        <v>322.13</v>
      </c>
      <c r="D26" s="37"/>
      <c r="E26" s="63" t="str">
        <f t="shared" si="0"/>
        <v>05313</v>
      </c>
      <c r="G26" s="106" t="s">
        <v>2291</v>
      </c>
      <c r="H26" s="107"/>
      <c r="I26" s="107">
        <v>507.25</v>
      </c>
      <c r="J26" s="107">
        <v>507.25</v>
      </c>
      <c r="K26" s="197">
        <f t="shared" si="1"/>
        <v>-1.999999999998181E-2</v>
      </c>
      <c r="M26" s="106" t="s">
        <v>2291</v>
      </c>
      <c r="N26" s="107">
        <v>3</v>
      </c>
      <c r="O26"/>
      <c r="P26" s="197"/>
    </row>
    <row r="27" spans="1:16">
      <c r="A27" s="63" t="s">
        <v>2290</v>
      </c>
      <c r="B27" s="110" t="s">
        <v>148</v>
      </c>
      <c r="C27" s="63">
        <v>2507.5</v>
      </c>
      <c r="D27" s="37"/>
      <c r="E27" s="63" t="str">
        <f t="shared" si="0"/>
        <v>05323</v>
      </c>
      <c r="G27" s="106" t="s">
        <v>2292</v>
      </c>
      <c r="H27" s="107">
        <v>2531.3200000000002</v>
      </c>
      <c r="I27" s="107">
        <v>946.57</v>
      </c>
      <c r="J27" s="107">
        <v>3477.8900000000003</v>
      </c>
      <c r="K27" s="197">
        <f t="shared" si="1"/>
        <v>-9.9999999997635314E-3</v>
      </c>
      <c r="M27" s="106" t="s">
        <v>2292</v>
      </c>
      <c r="N27" s="107">
        <v>6</v>
      </c>
      <c r="O27"/>
      <c r="P27" s="197"/>
    </row>
    <row r="28" spans="1:16">
      <c r="A28" s="63" t="s">
        <v>2291</v>
      </c>
      <c r="B28" s="110" t="s">
        <v>153</v>
      </c>
      <c r="C28" s="63">
        <v>507.27</v>
      </c>
      <c r="D28" s="37"/>
      <c r="E28" s="63" t="str">
        <f t="shared" si="0"/>
        <v>05401</v>
      </c>
      <c r="G28" s="106" t="s">
        <v>2293</v>
      </c>
      <c r="H28" s="107"/>
      <c r="I28" s="107">
        <v>129.87</v>
      </c>
      <c r="J28" s="107">
        <v>129.87</v>
      </c>
      <c r="K28" s="197">
        <f t="shared" si="1"/>
        <v>0</v>
      </c>
      <c r="M28" s="106" t="s">
        <v>2293</v>
      </c>
      <c r="N28" s="107">
        <v>1</v>
      </c>
      <c r="O28"/>
      <c r="P28" s="197"/>
    </row>
    <row r="29" spans="1:16">
      <c r="A29" s="63" t="s">
        <v>2292</v>
      </c>
      <c r="B29" s="110" t="s">
        <v>157</v>
      </c>
      <c r="C29" s="63">
        <v>3477.9</v>
      </c>
      <c r="D29" s="37"/>
      <c r="E29" s="63" t="str">
        <f t="shared" si="0"/>
        <v>05402</v>
      </c>
      <c r="G29" s="106" t="s">
        <v>2294</v>
      </c>
      <c r="H29" s="107">
        <v>9745.5700000000015</v>
      </c>
      <c r="I29" s="107">
        <v>11665.859999999999</v>
      </c>
      <c r="J29" s="107">
        <v>21411.43</v>
      </c>
      <c r="K29" s="197">
        <f t="shared" si="1"/>
        <v>0</v>
      </c>
      <c r="M29" s="106" t="s">
        <v>2294</v>
      </c>
      <c r="N29" s="107">
        <v>39</v>
      </c>
      <c r="O29"/>
      <c r="P29" s="197"/>
    </row>
    <row r="30" spans="1:16">
      <c r="A30" s="63" t="s">
        <v>2293</v>
      </c>
      <c r="B30" s="110" t="s">
        <v>162</v>
      </c>
      <c r="C30" s="63">
        <v>129.87</v>
      </c>
      <c r="D30" s="37"/>
      <c r="E30" s="63" t="str">
        <f t="shared" si="0"/>
        <v>05903</v>
      </c>
      <c r="G30" s="106" t="s">
        <v>2295</v>
      </c>
      <c r="H30" s="107">
        <v>1808.96</v>
      </c>
      <c r="I30" s="107"/>
      <c r="J30" s="107">
        <v>1808.96</v>
      </c>
      <c r="K30" s="197">
        <f t="shared" si="1"/>
        <v>0</v>
      </c>
      <c r="M30" s="106" t="s">
        <v>2295</v>
      </c>
      <c r="N30" s="107">
        <v>3</v>
      </c>
      <c r="O30"/>
      <c r="P30" s="197"/>
    </row>
    <row r="31" spans="1:16">
      <c r="A31" s="63" t="s">
        <v>2618</v>
      </c>
      <c r="B31" s="110" t="s">
        <v>2619</v>
      </c>
      <c r="C31" s="63">
        <v>0</v>
      </c>
      <c r="D31" s="37"/>
      <c r="E31" s="63" t="str">
        <f t="shared" si="0"/>
        <v>05940</v>
      </c>
      <c r="G31" s="106" t="s">
        <v>2296</v>
      </c>
      <c r="H31" s="107">
        <v>1560.38</v>
      </c>
      <c r="I31" s="107"/>
      <c r="J31" s="107">
        <v>1560.38</v>
      </c>
      <c r="K31" s="197">
        <f t="shared" si="1"/>
        <v>1.0000000000218279E-2</v>
      </c>
      <c r="M31" s="106" t="s">
        <v>2296</v>
      </c>
      <c r="N31" s="107">
        <v>4</v>
      </c>
      <c r="O31"/>
      <c r="P31" s="197"/>
    </row>
    <row r="32" spans="1:16">
      <c r="A32" s="63" t="s">
        <v>2294</v>
      </c>
      <c r="B32" s="110" t="s">
        <v>164</v>
      </c>
      <c r="C32" s="63">
        <v>21411.43</v>
      </c>
      <c r="D32" s="37"/>
      <c r="E32" s="63" t="str">
        <f t="shared" si="0"/>
        <v>06037</v>
      </c>
      <c r="G32" s="106" t="s">
        <v>2297</v>
      </c>
      <c r="H32" s="107">
        <v>154.79</v>
      </c>
      <c r="I32" s="107"/>
      <c r="J32" s="107">
        <v>154.79</v>
      </c>
      <c r="K32" s="197">
        <f t="shared" si="1"/>
        <v>0</v>
      </c>
      <c r="M32" s="106" t="s">
        <v>2297</v>
      </c>
      <c r="N32" s="107">
        <v>1</v>
      </c>
      <c r="O32"/>
      <c r="P32" s="197"/>
    </row>
    <row r="33" spans="1:16">
      <c r="A33" s="63" t="s">
        <v>2295</v>
      </c>
      <c r="B33" s="110" t="s">
        <v>202</v>
      </c>
      <c r="C33" s="63">
        <v>1808.96</v>
      </c>
      <c r="D33" s="37"/>
      <c r="E33" s="63" t="str">
        <f t="shared" si="0"/>
        <v>06098</v>
      </c>
      <c r="G33" s="106" t="s">
        <v>2298</v>
      </c>
      <c r="H33" s="107">
        <v>2876.96</v>
      </c>
      <c r="I33" s="107"/>
      <c r="J33" s="107">
        <v>2876.96</v>
      </c>
      <c r="K33" s="197">
        <f t="shared" si="1"/>
        <v>-1.999999999998181E-2</v>
      </c>
      <c r="M33" s="106" t="s">
        <v>2298</v>
      </c>
      <c r="N33" s="107">
        <v>8</v>
      </c>
      <c r="O33"/>
      <c r="P33" s="197"/>
    </row>
    <row r="34" spans="1:16">
      <c r="A34" s="63" t="s">
        <v>2296</v>
      </c>
      <c r="B34" s="110" t="s">
        <v>206</v>
      </c>
      <c r="C34" s="63">
        <v>1560.37</v>
      </c>
      <c r="D34" s="37"/>
      <c r="E34" s="63" t="str">
        <f t="shared" si="0"/>
        <v>06101</v>
      </c>
      <c r="G34" s="106" t="s">
        <v>2299</v>
      </c>
      <c r="H34" s="107">
        <v>10644.249999999998</v>
      </c>
      <c r="I34" s="107">
        <v>13077.420000000002</v>
      </c>
      <c r="J34" s="107">
        <v>23721.67</v>
      </c>
      <c r="K34" s="197">
        <f t="shared" si="1"/>
        <v>1.9999999996798579E-2</v>
      </c>
      <c r="M34" s="106" t="s">
        <v>2299</v>
      </c>
      <c r="N34" s="107">
        <v>38</v>
      </c>
      <c r="O34"/>
      <c r="P34" s="197"/>
    </row>
    <row r="35" spans="1:16">
      <c r="A35" s="63" t="s">
        <v>2297</v>
      </c>
      <c r="B35" s="110" t="s">
        <v>211</v>
      </c>
      <c r="C35" s="63">
        <v>154.79</v>
      </c>
      <c r="D35" s="37"/>
      <c r="E35" s="63" t="str">
        <f t="shared" si="0"/>
        <v>06103</v>
      </c>
      <c r="G35" s="106" t="s">
        <v>2300</v>
      </c>
      <c r="H35" s="107">
        <v>7006.3199999999988</v>
      </c>
      <c r="I35" s="107"/>
      <c r="J35" s="107">
        <v>7006.3199999999988</v>
      </c>
      <c r="K35" s="197">
        <f t="shared" si="1"/>
        <v>-3.0000000001564331E-2</v>
      </c>
      <c r="M35" s="106" t="s">
        <v>2300</v>
      </c>
      <c r="N35" s="107">
        <v>13</v>
      </c>
      <c r="O35"/>
      <c r="P35" s="197"/>
    </row>
    <row r="36" spans="1:16">
      <c r="A36" s="63" t="s">
        <v>2298</v>
      </c>
      <c r="B36" s="110" t="s">
        <v>213</v>
      </c>
      <c r="C36" s="63">
        <v>2876.98</v>
      </c>
      <c r="D36" s="37"/>
      <c r="E36" s="63" t="str">
        <f t="shared" si="0"/>
        <v>06112</v>
      </c>
      <c r="G36" s="106" t="s">
        <v>2301</v>
      </c>
      <c r="H36" s="107">
        <v>11688.519999999999</v>
      </c>
      <c r="I36" s="107"/>
      <c r="J36" s="107">
        <v>11688.519999999999</v>
      </c>
      <c r="K36" s="197">
        <f t="shared" si="1"/>
        <v>-2.0000000002255547E-2</v>
      </c>
      <c r="M36" s="106" t="s">
        <v>2301</v>
      </c>
      <c r="N36" s="107">
        <v>20</v>
      </c>
      <c r="O36"/>
      <c r="P36" s="197"/>
    </row>
    <row r="37" spans="1:16">
      <c r="A37" s="63" t="s">
        <v>2299</v>
      </c>
      <c r="B37" s="110" t="s">
        <v>220</v>
      </c>
      <c r="C37" s="63">
        <v>23721.65</v>
      </c>
      <c r="D37" s="37"/>
      <c r="E37" s="63" t="str">
        <f t="shared" si="0"/>
        <v>06114</v>
      </c>
      <c r="G37" s="106" t="s">
        <v>2302</v>
      </c>
      <c r="H37" s="107">
        <v>3285.06</v>
      </c>
      <c r="I37" s="107"/>
      <c r="J37" s="107">
        <v>3285.06</v>
      </c>
      <c r="K37" s="197">
        <f t="shared" si="1"/>
        <v>0</v>
      </c>
      <c r="M37" s="106" t="s">
        <v>2302</v>
      </c>
      <c r="N37" s="107">
        <v>5</v>
      </c>
      <c r="O37"/>
      <c r="P37" s="197"/>
    </row>
    <row r="38" spans="1:16">
      <c r="A38" s="63" t="s">
        <v>2300</v>
      </c>
      <c r="B38" s="110" t="s">
        <v>255</v>
      </c>
      <c r="C38" s="63">
        <v>7006.35</v>
      </c>
      <c r="D38" s="37"/>
      <c r="E38" s="63" t="str">
        <f t="shared" si="0"/>
        <v>06117</v>
      </c>
      <c r="G38" s="106" t="s">
        <v>2304</v>
      </c>
      <c r="H38" s="107">
        <v>9.24</v>
      </c>
      <c r="I38" s="107">
        <v>382.39</v>
      </c>
      <c r="J38" s="107">
        <v>391.63</v>
      </c>
      <c r="K38" s="197">
        <f t="shared" si="1"/>
        <v>0</v>
      </c>
      <c r="M38" s="106" t="s">
        <v>2304</v>
      </c>
      <c r="N38" s="107">
        <v>4</v>
      </c>
      <c r="O38"/>
      <c r="P38" s="197"/>
    </row>
    <row r="39" spans="1:16">
      <c r="A39" s="63" t="s">
        <v>2301</v>
      </c>
      <c r="B39" s="110" t="s">
        <v>265</v>
      </c>
      <c r="C39" s="63">
        <v>11688.54</v>
      </c>
      <c r="D39" s="37"/>
      <c r="E39" s="63" t="str">
        <f t="shared" si="0"/>
        <v>06119</v>
      </c>
      <c r="G39" s="106" t="s">
        <v>2305</v>
      </c>
      <c r="H39" s="107">
        <v>52.3</v>
      </c>
      <c r="I39" s="107"/>
      <c r="J39" s="107">
        <v>52.3</v>
      </c>
      <c r="K39" s="197">
        <f t="shared" si="1"/>
        <v>0</v>
      </c>
      <c r="M39" s="106" t="s">
        <v>2305</v>
      </c>
      <c r="N39" s="107">
        <v>1</v>
      </c>
      <c r="O39"/>
      <c r="P39" s="197"/>
    </row>
    <row r="40" spans="1:16">
      <c r="A40" s="63" t="s">
        <v>2302</v>
      </c>
      <c r="B40" s="110" t="s">
        <v>284</v>
      </c>
      <c r="C40" s="63">
        <v>3285.06</v>
      </c>
      <c r="D40" s="37"/>
      <c r="E40" s="63" t="str">
        <f t="shared" si="0"/>
        <v>06122</v>
      </c>
      <c r="G40" s="106" t="s">
        <v>2306</v>
      </c>
      <c r="H40" s="107">
        <v>1688.5</v>
      </c>
      <c r="I40" s="107">
        <v>4466.67</v>
      </c>
      <c r="J40" s="107">
        <v>6155.17</v>
      </c>
      <c r="K40" s="197">
        <f t="shared" si="1"/>
        <v>0</v>
      </c>
      <c r="M40" s="106" t="s">
        <v>2306</v>
      </c>
      <c r="N40" s="107">
        <v>16</v>
      </c>
      <c r="O40"/>
      <c r="P40" s="197"/>
    </row>
    <row r="41" spans="1:16">
      <c r="A41" s="63" t="s">
        <v>2780</v>
      </c>
      <c r="B41" s="110" t="s">
        <v>2781</v>
      </c>
      <c r="C41" s="63">
        <v>0</v>
      </c>
      <c r="D41" s="37"/>
      <c r="E41" s="63" t="str">
        <f t="shared" si="0"/>
        <v>06701</v>
      </c>
      <c r="G41" s="106" t="s">
        <v>2307</v>
      </c>
      <c r="H41" s="107">
        <v>658.99</v>
      </c>
      <c r="I41" s="107"/>
      <c r="J41" s="107">
        <v>658.99</v>
      </c>
      <c r="K41" s="197">
        <f t="shared" si="1"/>
        <v>-1.999999999998181E-2</v>
      </c>
      <c r="M41" s="106" t="s">
        <v>2307</v>
      </c>
      <c r="N41" s="107">
        <v>2</v>
      </c>
      <c r="O41"/>
      <c r="P41" s="197"/>
    </row>
    <row r="42" spans="1:16">
      <c r="A42" s="63" t="s">
        <v>2303</v>
      </c>
      <c r="B42" s="110" t="s">
        <v>289</v>
      </c>
      <c r="C42" s="63">
        <v>0</v>
      </c>
      <c r="D42" s="37"/>
      <c r="E42" s="63" t="str">
        <f t="shared" si="0"/>
        <v>06801</v>
      </c>
      <c r="G42" s="106" t="s">
        <v>2308</v>
      </c>
      <c r="H42" s="107">
        <v>760.13000000000011</v>
      </c>
      <c r="I42" s="107">
        <v>599.62</v>
      </c>
      <c r="J42" s="107">
        <v>1359.75</v>
      </c>
      <c r="K42" s="197">
        <f t="shared" si="1"/>
        <v>9.9999999999909051E-3</v>
      </c>
      <c r="M42" s="106" t="s">
        <v>2308</v>
      </c>
      <c r="N42" s="107">
        <v>3</v>
      </c>
      <c r="O42"/>
      <c r="P42" s="197"/>
    </row>
    <row r="43" spans="1:16">
      <c r="A43" s="63" t="s">
        <v>2620</v>
      </c>
      <c r="B43" s="110" t="s">
        <v>2621</v>
      </c>
      <c r="C43" s="63">
        <v>0</v>
      </c>
      <c r="D43" s="37"/>
      <c r="E43" s="63" t="str">
        <f t="shared" si="0"/>
        <v>06927</v>
      </c>
      <c r="G43" s="106" t="s">
        <v>2309</v>
      </c>
      <c r="H43" s="107">
        <v>1020.29</v>
      </c>
      <c r="I43" s="107"/>
      <c r="J43" s="107">
        <v>1020.29</v>
      </c>
      <c r="K43" s="197">
        <f t="shared" si="1"/>
        <v>0</v>
      </c>
      <c r="M43" s="106" t="s">
        <v>2309</v>
      </c>
      <c r="N43" s="107">
        <v>3</v>
      </c>
      <c r="O43"/>
      <c r="P43" s="197"/>
    </row>
    <row r="44" spans="1:16">
      <c r="A44" s="63" t="s">
        <v>2304</v>
      </c>
      <c r="B44" s="110" t="s">
        <v>290</v>
      </c>
      <c r="C44" s="63">
        <v>391.63</v>
      </c>
      <c r="D44" s="37"/>
      <c r="E44" s="63" t="str">
        <f t="shared" si="0"/>
        <v>07002</v>
      </c>
      <c r="G44" s="106" t="s">
        <v>2310</v>
      </c>
      <c r="H44" s="107">
        <v>1849.56</v>
      </c>
      <c r="I44" s="107">
        <v>506.15999999999997</v>
      </c>
      <c r="J44" s="107">
        <v>2355.7199999999998</v>
      </c>
      <c r="K44" s="197">
        <f t="shared" si="1"/>
        <v>-1.0000000000218279E-2</v>
      </c>
      <c r="M44" s="106" t="s">
        <v>2310</v>
      </c>
      <c r="N44" s="107">
        <v>7</v>
      </c>
      <c r="O44"/>
      <c r="P44" s="197"/>
    </row>
    <row r="45" spans="1:16">
      <c r="A45" s="63" t="s">
        <v>2305</v>
      </c>
      <c r="B45" s="110" t="s">
        <v>294</v>
      </c>
      <c r="C45" s="63">
        <v>52.3</v>
      </c>
      <c r="D45" s="37"/>
      <c r="E45" s="63" t="str">
        <f t="shared" si="0"/>
        <v>07035</v>
      </c>
      <c r="G45" s="106" t="s">
        <v>2311</v>
      </c>
      <c r="H45" s="107">
        <v>204.7</v>
      </c>
      <c r="I45" s="107">
        <v>4542.47</v>
      </c>
      <c r="J45" s="107">
        <v>4747.17</v>
      </c>
      <c r="K45" s="197">
        <f t="shared" si="1"/>
        <v>2.0000000000436557E-2</v>
      </c>
      <c r="M45" s="106" t="s">
        <v>2311</v>
      </c>
      <c r="N45" s="107">
        <v>13</v>
      </c>
      <c r="O45"/>
      <c r="P45" s="197"/>
    </row>
    <row r="46" spans="1:16">
      <c r="A46" s="63" t="s">
        <v>2306</v>
      </c>
      <c r="B46" s="110" t="s">
        <v>296</v>
      </c>
      <c r="C46" s="63">
        <v>6155.17</v>
      </c>
      <c r="D46" s="37"/>
      <c r="E46" s="63" t="str">
        <f t="shared" si="0"/>
        <v>08122</v>
      </c>
      <c r="G46" s="106" t="s">
        <v>2312</v>
      </c>
      <c r="H46" s="107"/>
      <c r="I46" s="107">
        <v>154.63</v>
      </c>
      <c r="J46" s="107">
        <v>154.63</v>
      </c>
      <c r="K46" s="197">
        <f t="shared" si="1"/>
        <v>0</v>
      </c>
      <c r="M46" s="106" t="s">
        <v>2312</v>
      </c>
      <c r="N46" s="107">
        <v>1</v>
      </c>
      <c r="O46"/>
      <c r="P46" s="197"/>
    </row>
    <row r="47" spans="1:16">
      <c r="A47" s="63" t="s">
        <v>2307</v>
      </c>
      <c r="B47" s="110" t="s">
        <v>311</v>
      </c>
      <c r="C47" s="63">
        <v>659.01</v>
      </c>
      <c r="D47" s="37"/>
      <c r="E47" s="63" t="str">
        <f t="shared" si="0"/>
        <v>08130</v>
      </c>
      <c r="G47" s="106" t="s">
        <v>2313</v>
      </c>
      <c r="H47" s="107"/>
      <c r="I47" s="107">
        <v>745.07</v>
      </c>
      <c r="J47" s="107">
        <v>745.07</v>
      </c>
      <c r="K47" s="197">
        <f t="shared" si="1"/>
        <v>0</v>
      </c>
      <c r="M47" s="106" t="s">
        <v>2313</v>
      </c>
      <c r="N47" s="107">
        <v>4</v>
      </c>
      <c r="O47"/>
      <c r="P47" s="197"/>
    </row>
    <row r="48" spans="1:16">
      <c r="A48" s="63" t="s">
        <v>2308</v>
      </c>
      <c r="B48" s="110" t="s">
        <v>314</v>
      </c>
      <c r="C48" s="63">
        <v>1359.74</v>
      </c>
      <c r="D48" s="37"/>
      <c r="E48" s="63" t="str">
        <f t="shared" si="0"/>
        <v>08401</v>
      </c>
      <c r="G48" s="106" t="s">
        <v>2314</v>
      </c>
      <c r="H48" s="107"/>
      <c r="I48" s="107">
        <v>28.7</v>
      </c>
      <c r="J48" s="107">
        <v>28.7</v>
      </c>
      <c r="K48" s="197">
        <f t="shared" si="1"/>
        <v>0</v>
      </c>
      <c r="M48" s="106" t="s">
        <v>2314</v>
      </c>
      <c r="N48" s="107">
        <v>1</v>
      </c>
      <c r="O48"/>
      <c r="P48" s="197"/>
    </row>
    <row r="49" spans="1:16">
      <c r="A49" s="63" t="s">
        <v>2309</v>
      </c>
      <c r="B49" s="110" t="s">
        <v>318</v>
      </c>
      <c r="C49" s="63">
        <v>1020.29</v>
      </c>
      <c r="D49" s="37"/>
      <c r="E49" s="63" t="str">
        <f t="shared" si="0"/>
        <v>08402</v>
      </c>
      <c r="G49" s="106" t="s">
        <v>2315</v>
      </c>
      <c r="H49" s="107">
        <v>459.78</v>
      </c>
      <c r="I49" s="107">
        <v>5439.7199999999993</v>
      </c>
      <c r="J49" s="107">
        <v>5899.4999999999991</v>
      </c>
      <c r="K49" s="197">
        <f t="shared" si="1"/>
        <v>9.999999999308784E-3</v>
      </c>
      <c r="M49" s="106" t="s">
        <v>2315</v>
      </c>
      <c r="N49" s="107">
        <v>10</v>
      </c>
      <c r="O49"/>
      <c r="P49" s="197"/>
    </row>
    <row r="50" spans="1:16">
      <c r="A50" s="63" t="s">
        <v>2310</v>
      </c>
      <c r="B50" s="110" t="s">
        <v>320</v>
      </c>
      <c r="C50" s="63">
        <v>2355.73</v>
      </c>
      <c r="D50" s="37"/>
      <c r="E50" s="63" t="str">
        <f t="shared" si="0"/>
        <v>08404</v>
      </c>
      <c r="G50" s="106" t="s">
        <v>2316</v>
      </c>
      <c r="H50" s="107"/>
      <c r="I50" s="107">
        <v>87.29</v>
      </c>
      <c r="J50" s="107">
        <v>87.29</v>
      </c>
      <c r="K50" s="197">
        <f t="shared" si="1"/>
        <v>-9.9999999999909051E-3</v>
      </c>
      <c r="M50" s="106" t="s">
        <v>2316</v>
      </c>
      <c r="N50" s="107">
        <v>1</v>
      </c>
      <c r="O50"/>
      <c r="P50" s="197"/>
    </row>
    <row r="51" spans="1:16">
      <c r="A51" s="63" t="s">
        <v>2311</v>
      </c>
      <c r="B51" s="110" t="s">
        <v>326</v>
      </c>
      <c r="C51" s="63">
        <v>4747.1499999999996</v>
      </c>
      <c r="D51" s="37"/>
      <c r="E51" s="63" t="str">
        <f t="shared" si="0"/>
        <v>08458</v>
      </c>
      <c r="G51" s="106" t="s">
        <v>2317</v>
      </c>
      <c r="H51" s="107"/>
      <c r="I51" s="107">
        <v>266.2</v>
      </c>
      <c r="J51" s="107">
        <v>266.2</v>
      </c>
      <c r="K51" s="197">
        <f t="shared" si="1"/>
        <v>-9.9999999999909051E-3</v>
      </c>
      <c r="M51" s="106" t="s">
        <v>2317</v>
      </c>
      <c r="N51" s="107">
        <v>2</v>
      </c>
      <c r="O51"/>
      <c r="P51" s="197"/>
    </row>
    <row r="52" spans="1:16">
      <c r="A52" s="63" t="s">
        <v>2782</v>
      </c>
      <c r="B52" s="110" t="s">
        <v>2783</v>
      </c>
      <c r="C52" s="63">
        <v>0</v>
      </c>
      <c r="D52" s="37"/>
      <c r="E52" s="63" t="str">
        <f t="shared" si="0"/>
        <v>08937</v>
      </c>
      <c r="G52" s="106" t="s">
        <v>2318</v>
      </c>
      <c r="H52" s="107"/>
      <c r="I52" s="107">
        <v>36.1</v>
      </c>
      <c r="J52" s="107">
        <v>36.1</v>
      </c>
      <c r="K52" s="197">
        <f t="shared" si="1"/>
        <v>0</v>
      </c>
      <c r="M52" s="106" t="s">
        <v>2318</v>
      </c>
      <c r="N52" s="107">
        <v>1</v>
      </c>
      <c r="O52"/>
      <c r="P52" s="197"/>
    </row>
    <row r="53" spans="1:16">
      <c r="A53" s="63" t="s">
        <v>2312</v>
      </c>
      <c r="B53" s="110" t="s">
        <v>339</v>
      </c>
      <c r="C53" s="63">
        <v>154.63</v>
      </c>
      <c r="D53" s="37"/>
      <c r="E53" s="63" t="str">
        <f t="shared" si="0"/>
        <v>09013</v>
      </c>
      <c r="G53" s="106" t="s">
        <v>2319</v>
      </c>
      <c r="H53" s="107">
        <v>48.8</v>
      </c>
      <c r="I53" s="107">
        <v>237.4</v>
      </c>
      <c r="J53" s="107">
        <v>286.2</v>
      </c>
      <c r="K53" s="197">
        <f t="shared" si="1"/>
        <v>9.9999999999909051E-3</v>
      </c>
      <c r="M53" s="106" t="s">
        <v>2319</v>
      </c>
      <c r="N53" s="107">
        <v>2</v>
      </c>
      <c r="O53"/>
      <c r="P53" s="197"/>
    </row>
    <row r="54" spans="1:16">
      <c r="A54" s="63" t="s">
        <v>2313</v>
      </c>
      <c r="B54" s="110" t="s">
        <v>341</v>
      </c>
      <c r="C54" s="63">
        <v>745.07</v>
      </c>
      <c r="D54" s="37"/>
      <c r="E54" s="63" t="str">
        <f t="shared" si="0"/>
        <v>09075</v>
      </c>
      <c r="G54" s="106" t="s">
        <v>2320</v>
      </c>
      <c r="H54" s="107"/>
      <c r="I54" s="107">
        <v>43.98</v>
      </c>
      <c r="J54" s="107">
        <v>43.98</v>
      </c>
      <c r="K54" s="197">
        <f t="shared" si="1"/>
        <v>0</v>
      </c>
      <c r="M54" s="106" t="s">
        <v>2320</v>
      </c>
      <c r="N54" s="107">
        <v>1</v>
      </c>
      <c r="O54"/>
      <c r="P54" s="197"/>
    </row>
    <row r="55" spans="1:16">
      <c r="A55" s="63" t="s">
        <v>2314</v>
      </c>
      <c r="B55" s="110" t="s">
        <v>346</v>
      </c>
      <c r="C55" s="63">
        <v>28.7</v>
      </c>
      <c r="D55" s="37"/>
      <c r="E55" s="63" t="str">
        <f t="shared" si="0"/>
        <v>09102</v>
      </c>
      <c r="G55" s="106" t="s">
        <v>2321</v>
      </c>
      <c r="H55" s="107"/>
      <c r="I55" s="107">
        <v>219.15</v>
      </c>
      <c r="J55" s="107">
        <v>219.15</v>
      </c>
      <c r="K55" s="197">
        <f t="shared" si="1"/>
        <v>0</v>
      </c>
      <c r="M55" s="106" t="s">
        <v>2321</v>
      </c>
      <c r="N55" s="107">
        <v>3</v>
      </c>
      <c r="O55"/>
      <c r="P55" s="197"/>
    </row>
    <row r="56" spans="1:16">
      <c r="A56" s="63" t="s">
        <v>2315</v>
      </c>
      <c r="B56" s="110" t="s">
        <v>348</v>
      </c>
      <c r="C56" s="63">
        <v>5899.49</v>
      </c>
      <c r="D56" s="37"/>
      <c r="E56" s="63" t="str">
        <f t="shared" si="0"/>
        <v>09206</v>
      </c>
      <c r="G56" s="106" t="s">
        <v>2322</v>
      </c>
      <c r="H56" s="107">
        <v>60.58</v>
      </c>
      <c r="I56" s="107">
        <v>311.68</v>
      </c>
      <c r="J56" s="107">
        <v>372.26</v>
      </c>
      <c r="K56" s="197">
        <f t="shared" si="1"/>
        <v>0</v>
      </c>
      <c r="M56" s="106" t="s">
        <v>2322</v>
      </c>
      <c r="N56" s="107">
        <v>4</v>
      </c>
      <c r="O56"/>
      <c r="P56" s="197"/>
    </row>
    <row r="57" spans="1:16">
      <c r="A57" s="63" t="s">
        <v>2316</v>
      </c>
      <c r="B57" s="110" t="s">
        <v>356</v>
      </c>
      <c r="C57" s="63">
        <v>87.3</v>
      </c>
      <c r="D57" s="37"/>
      <c r="E57" s="63" t="str">
        <f t="shared" si="0"/>
        <v>09207</v>
      </c>
      <c r="G57" s="106" t="s">
        <v>2323</v>
      </c>
      <c r="H57" s="107">
        <v>2513.2200000000003</v>
      </c>
      <c r="I57" s="107">
        <v>15558.559999999998</v>
      </c>
      <c r="J57" s="107">
        <v>18071.78</v>
      </c>
      <c r="K57" s="197">
        <f t="shared" si="1"/>
        <v>-1.0000000002037268E-2</v>
      </c>
      <c r="M57" s="106" t="s">
        <v>2323</v>
      </c>
      <c r="N57" s="107">
        <v>26</v>
      </c>
      <c r="O57"/>
      <c r="P57" s="197"/>
    </row>
    <row r="58" spans="1:16">
      <c r="A58" s="63" t="s">
        <v>2317</v>
      </c>
      <c r="B58" s="110" t="s">
        <v>358</v>
      </c>
      <c r="C58" s="63">
        <v>266.20999999999998</v>
      </c>
      <c r="D58" s="37"/>
      <c r="E58" s="63" t="str">
        <f t="shared" si="0"/>
        <v>09209</v>
      </c>
      <c r="G58" s="106" t="s">
        <v>2324</v>
      </c>
      <c r="H58" s="107">
        <v>7.6</v>
      </c>
      <c r="I58" s="107">
        <v>2026.47</v>
      </c>
      <c r="J58" s="107">
        <v>2034.07</v>
      </c>
      <c r="K58" s="197">
        <f t="shared" si="1"/>
        <v>-9.9999999999909051E-3</v>
      </c>
      <c r="M58" s="106" t="s">
        <v>2324</v>
      </c>
      <c r="N58" s="107">
        <v>8</v>
      </c>
      <c r="O58"/>
      <c r="P58" s="197"/>
    </row>
    <row r="59" spans="1:16">
      <c r="A59" s="63" t="s">
        <v>2318</v>
      </c>
      <c r="B59" s="110" t="s">
        <v>361</v>
      </c>
      <c r="C59" s="63">
        <v>36.1</v>
      </c>
      <c r="D59" s="37"/>
      <c r="E59" s="63" t="str">
        <f t="shared" si="0"/>
        <v>10003</v>
      </c>
      <c r="G59" s="106" t="s">
        <v>2325</v>
      </c>
      <c r="H59" s="107">
        <v>15.1</v>
      </c>
      <c r="I59" s="107"/>
      <c r="J59" s="107">
        <v>15.1</v>
      </c>
      <c r="K59" s="197">
        <f t="shared" si="1"/>
        <v>0</v>
      </c>
      <c r="M59" s="106" t="s">
        <v>2325</v>
      </c>
      <c r="N59" s="107">
        <v>1</v>
      </c>
      <c r="O59"/>
      <c r="P59" s="197"/>
    </row>
    <row r="60" spans="1:16">
      <c r="A60" s="63" t="s">
        <v>2319</v>
      </c>
      <c r="B60" s="110" t="s">
        <v>363</v>
      </c>
      <c r="C60" s="63">
        <v>286.19</v>
      </c>
      <c r="D60" s="37"/>
      <c r="E60" s="63" t="str">
        <f t="shared" si="0"/>
        <v>10050</v>
      </c>
      <c r="G60" s="106" t="s">
        <v>2326</v>
      </c>
      <c r="H60" s="107"/>
      <c r="I60" s="107">
        <v>38.5</v>
      </c>
      <c r="J60" s="107">
        <v>38.5</v>
      </c>
      <c r="K60" s="197">
        <f t="shared" si="1"/>
        <v>0</v>
      </c>
      <c r="M60" s="106" t="s">
        <v>2326</v>
      </c>
      <c r="N60" s="107">
        <v>1</v>
      </c>
      <c r="O60"/>
      <c r="P60" s="197"/>
    </row>
    <row r="61" spans="1:16">
      <c r="A61" s="63" t="s">
        <v>2320</v>
      </c>
      <c r="B61" s="110" t="s">
        <v>365</v>
      </c>
      <c r="C61" s="63">
        <v>43.98</v>
      </c>
      <c r="D61" s="37"/>
      <c r="E61" s="63" t="str">
        <f t="shared" si="0"/>
        <v>10065</v>
      </c>
      <c r="G61" s="106" t="s">
        <v>2327</v>
      </c>
      <c r="H61" s="107">
        <v>139.62</v>
      </c>
      <c r="I61" s="107">
        <v>168.02</v>
      </c>
      <c r="J61" s="107">
        <v>307.64</v>
      </c>
      <c r="K61" s="197">
        <f t="shared" si="1"/>
        <v>0</v>
      </c>
      <c r="M61" s="106" t="s">
        <v>2327</v>
      </c>
      <c r="N61" s="107">
        <v>2</v>
      </c>
      <c r="O61"/>
      <c r="P61" s="197"/>
    </row>
    <row r="62" spans="1:16">
      <c r="A62" s="63" t="s">
        <v>2321</v>
      </c>
      <c r="B62" s="110" t="s">
        <v>366</v>
      </c>
      <c r="C62" s="63">
        <v>219.15</v>
      </c>
      <c r="D62" s="37"/>
      <c r="E62" s="63" t="str">
        <f t="shared" si="0"/>
        <v>10070</v>
      </c>
      <c r="G62" s="106" t="s">
        <v>2328</v>
      </c>
      <c r="H62" s="107"/>
      <c r="I62" s="107">
        <v>2424.09</v>
      </c>
      <c r="J62" s="107">
        <v>2424.09</v>
      </c>
      <c r="K62" s="197">
        <f t="shared" si="1"/>
        <v>0</v>
      </c>
      <c r="M62" s="106" t="s">
        <v>2328</v>
      </c>
      <c r="N62" s="107">
        <v>6</v>
      </c>
      <c r="O62"/>
      <c r="P62" s="197"/>
    </row>
    <row r="63" spans="1:16">
      <c r="A63" s="63" t="s">
        <v>2322</v>
      </c>
      <c r="B63" s="110" t="s">
        <v>370</v>
      </c>
      <c r="C63" s="63">
        <v>372.26</v>
      </c>
      <c r="D63" s="37"/>
      <c r="E63" s="63" t="str">
        <f t="shared" si="0"/>
        <v>10309</v>
      </c>
      <c r="G63" s="106" t="s">
        <v>2329</v>
      </c>
      <c r="H63" s="107">
        <v>23.19</v>
      </c>
      <c r="I63" s="107">
        <v>3010.88</v>
      </c>
      <c r="J63" s="107">
        <v>3034.07</v>
      </c>
      <c r="K63" s="197">
        <f t="shared" si="1"/>
        <v>1.0000000000218279E-2</v>
      </c>
      <c r="M63" s="106" t="s">
        <v>2329</v>
      </c>
      <c r="N63" s="107">
        <v>9</v>
      </c>
      <c r="O63"/>
      <c r="P63" s="197"/>
    </row>
    <row r="64" spans="1:16">
      <c r="A64" s="63" t="s">
        <v>2323</v>
      </c>
      <c r="B64" s="110" t="s">
        <v>375</v>
      </c>
      <c r="C64" s="63">
        <v>18071.79</v>
      </c>
      <c r="D64" s="37"/>
      <c r="E64" s="63" t="str">
        <f t="shared" si="0"/>
        <v>11001</v>
      </c>
      <c r="G64" s="106" t="s">
        <v>2330</v>
      </c>
      <c r="H64" s="107"/>
      <c r="I64" s="107">
        <v>872.29000000000008</v>
      </c>
      <c r="J64" s="107">
        <v>872.29000000000008</v>
      </c>
      <c r="K64" s="197">
        <f t="shared" si="1"/>
        <v>-9.9999999998772182E-3</v>
      </c>
      <c r="M64" s="106" t="s">
        <v>2330</v>
      </c>
      <c r="N64" s="107">
        <v>3</v>
      </c>
      <c r="O64"/>
      <c r="P64" s="197"/>
    </row>
    <row r="65" spans="1:16">
      <c r="A65" s="63" t="s">
        <v>2324</v>
      </c>
      <c r="B65" s="110" t="s">
        <v>396</v>
      </c>
      <c r="C65" s="63">
        <v>2034.08</v>
      </c>
      <c r="D65" s="37"/>
      <c r="E65" s="63" t="str">
        <f t="shared" si="0"/>
        <v>11051</v>
      </c>
      <c r="G65" s="106" t="s">
        <v>2331</v>
      </c>
      <c r="H65" s="107">
        <v>205.01</v>
      </c>
      <c r="I65" s="107"/>
      <c r="J65" s="107">
        <v>205.01</v>
      </c>
      <c r="K65" s="197">
        <f t="shared" si="1"/>
        <v>0</v>
      </c>
      <c r="M65" s="106" t="s">
        <v>2331</v>
      </c>
      <c r="N65" s="107">
        <v>2</v>
      </c>
      <c r="O65"/>
      <c r="P65" s="197"/>
    </row>
    <row r="66" spans="1:16">
      <c r="A66" s="63" t="s">
        <v>2325</v>
      </c>
      <c r="B66" s="110" t="s">
        <v>404</v>
      </c>
      <c r="C66" s="63">
        <v>15.1</v>
      </c>
      <c r="D66" s="37"/>
      <c r="E66" s="63" t="str">
        <f t="shared" si="0"/>
        <v>11054</v>
      </c>
      <c r="G66" s="106" t="s">
        <v>2332</v>
      </c>
      <c r="H66" s="107"/>
      <c r="I66" s="107">
        <v>537.42000000000007</v>
      </c>
      <c r="J66" s="107">
        <v>537.42000000000007</v>
      </c>
      <c r="K66" s="197">
        <f t="shared" si="1"/>
        <v>1.0000000000104592E-2</v>
      </c>
      <c r="M66" s="106" t="s">
        <v>2332</v>
      </c>
      <c r="N66" s="107">
        <v>3</v>
      </c>
      <c r="O66"/>
      <c r="P66" s="197"/>
    </row>
    <row r="67" spans="1:16">
      <c r="A67" s="63" t="s">
        <v>2326</v>
      </c>
      <c r="B67" s="110" t="s">
        <v>406</v>
      </c>
      <c r="C67" s="63">
        <v>38.5</v>
      </c>
      <c r="D67" s="37"/>
      <c r="E67" s="63" t="str">
        <f t="shared" ref="E67:E130" si="2">A67</f>
        <v>11056</v>
      </c>
      <c r="G67" s="106" t="s">
        <v>2333</v>
      </c>
      <c r="H67" s="107"/>
      <c r="I67" s="107">
        <v>1723.4699999999998</v>
      </c>
      <c r="J67" s="107">
        <v>1723.4699999999998</v>
      </c>
      <c r="K67" s="197">
        <f t="shared" si="1"/>
        <v>-2.2737367544323206E-13</v>
      </c>
      <c r="M67" s="106" t="s">
        <v>2333</v>
      </c>
      <c r="N67" s="107">
        <v>4</v>
      </c>
      <c r="O67"/>
      <c r="P67" s="197"/>
    </row>
    <row r="68" spans="1:16">
      <c r="A68" s="63" t="s">
        <v>2622</v>
      </c>
      <c r="B68" s="110" t="s">
        <v>2623</v>
      </c>
      <c r="C68" s="63">
        <v>0</v>
      </c>
      <c r="D68" s="37"/>
      <c r="E68" s="63" t="str">
        <f t="shared" si="2"/>
        <v>11801</v>
      </c>
      <c r="G68" s="106" t="s">
        <v>2334</v>
      </c>
      <c r="H68" s="107">
        <v>551.34</v>
      </c>
      <c r="I68" s="107">
        <v>7531.68</v>
      </c>
      <c r="J68" s="107">
        <v>8083.02</v>
      </c>
      <c r="K68" s="197">
        <f t="shared" ref="K68:K131" si="3">IF(J68="0",0,J68-VLOOKUP(G68,$A$3:$C$386,3,FALSE))</f>
        <v>3.0000000000654836E-2</v>
      </c>
      <c r="M68" s="106" t="s">
        <v>2334</v>
      </c>
      <c r="N68" s="107">
        <v>17</v>
      </c>
      <c r="O68"/>
      <c r="P68" s="197"/>
    </row>
    <row r="69" spans="1:16">
      <c r="A69" s="63" t="s">
        <v>2624</v>
      </c>
      <c r="B69" s="110" t="s">
        <v>2625</v>
      </c>
      <c r="C69" s="63">
        <v>0</v>
      </c>
      <c r="D69" s="37"/>
      <c r="E69" s="63" t="str">
        <f t="shared" si="2"/>
        <v>11928</v>
      </c>
      <c r="G69" s="106" t="s">
        <v>2335</v>
      </c>
      <c r="H69" s="107">
        <v>800.28</v>
      </c>
      <c r="I69" s="107">
        <v>1751.86</v>
      </c>
      <c r="J69" s="107">
        <v>2552.14</v>
      </c>
      <c r="K69" s="197">
        <f t="shared" si="3"/>
        <v>-1.999999999998181E-2</v>
      </c>
      <c r="M69" s="106" t="s">
        <v>2335</v>
      </c>
      <c r="N69" s="107">
        <v>7</v>
      </c>
      <c r="O69"/>
      <c r="P69" s="197"/>
    </row>
    <row r="70" spans="1:16">
      <c r="A70" s="63" t="s">
        <v>2327</v>
      </c>
      <c r="B70" s="110" t="s">
        <v>408</v>
      </c>
      <c r="C70" s="63">
        <v>307.64</v>
      </c>
      <c r="D70" s="37"/>
      <c r="E70" s="63" t="str">
        <f t="shared" si="2"/>
        <v>12110</v>
      </c>
      <c r="G70" s="106" t="s">
        <v>2336</v>
      </c>
      <c r="H70" s="107"/>
      <c r="I70" s="107">
        <v>132.60999999999999</v>
      </c>
      <c r="J70" s="107">
        <v>132.60999999999999</v>
      </c>
      <c r="K70" s="197">
        <f t="shared" si="3"/>
        <v>-2.8421709430404007E-14</v>
      </c>
      <c r="M70" s="106" t="s">
        <v>2336</v>
      </c>
      <c r="N70" s="107">
        <v>2</v>
      </c>
      <c r="O70"/>
      <c r="P70" s="197"/>
    </row>
    <row r="71" spans="1:16">
      <c r="A71" s="63" t="s">
        <v>2328</v>
      </c>
      <c r="B71" s="110" t="s">
        <v>411</v>
      </c>
      <c r="C71" s="63">
        <v>2424.09</v>
      </c>
      <c r="D71" s="37"/>
      <c r="E71" s="63" t="str">
        <f t="shared" si="2"/>
        <v>13073</v>
      </c>
      <c r="G71" s="106" t="s">
        <v>2337</v>
      </c>
      <c r="H71" s="107"/>
      <c r="I71" s="107">
        <v>713.48</v>
      </c>
      <c r="J71" s="107">
        <v>713.48</v>
      </c>
      <c r="K71" s="197">
        <f t="shared" si="3"/>
        <v>0</v>
      </c>
      <c r="M71" s="106" t="s">
        <v>2337</v>
      </c>
      <c r="N71" s="107">
        <v>3</v>
      </c>
      <c r="O71"/>
      <c r="P71" s="197"/>
    </row>
    <row r="72" spans="1:16">
      <c r="A72" s="63" t="s">
        <v>2329</v>
      </c>
      <c r="B72" s="110" t="s">
        <v>418</v>
      </c>
      <c r="C72" s="63">
        <v>3034.06</v>
      </c>
      <c r="D72" s="37"/>
      <c r="E72" s="63" t="str">
        <f t="shared" si="2"/>
        <v>13144</v>
      </c>
      <c r="G72" s="106" t="s">
        <v>2338</v>
      </c>
      <c r="H72" s="107">
        <v>40.33</v>
      </c>
      <c r="I72" s="107">
        <v>3054.16</v>
      </c>
      <c r="J72" s="107">
        <v>3094.49</v>
      </c>
      <c r="K72" s="197">
        <f t="shared" si="3"/>
        <v>0</v>
      </c>
      <c r="M72" s="106" t="s">
        <v>2338</v>
      </c>
      <c r="N72" s="107">
        <v>10</v>
      </c>
      <c r="O72"/>
      <c r="P72" s="197"/>
    </row>
    <row r="73" spans="1:16">
      <c r="A73" s="63" t="s">
        <v>2330</v>
      </c>
      <c r="B73" s="110" t="s">
        <v>424</v>
      </c>
      <c r="C73" s="63">
        <v>872.3</v>
      </c>
      <c r="D73" s="37"/>
      <c r="E73" s="63" t="str">
        <f t="shared" si="2"/>
        <v>13146</v>
      </c>
      <c r="G73" s="106" t="s">
        <v>2339</v>
      </c>
      <c r="H73" s="107"/>
      <c r="I73" s="107">
        <v>1588.3100000000002</v>
      </c>
      <c r="J73" s="107">
        <v>1588.3100000000002</v>
      </c>
      <c r="K73" s="197">
        <f t="shared" si="3"/>
        <v>2.2737367544323206E-13</v>
      </c>
      <c r="M73" s="106" t="s">
        <v>2339</v>
      </c>
      <c r="N73" s="107">
        <v>6</v>
      </c>
      <c r="O73"/>
      <c r="P73" s="197"/>
    </row>
    <row r="74" spans="1:16">
      <c r="A74" s="63" t="s">
        <v>2331</v>
      </c>
      <c r="B74" s="110" t="s">
        <v>428</v>
      </c>
      <c r="C74" s="63">
        <v>205.01</v>
      </c>
      <c r="D74" s="37"/>
      <c r="E74" s="63" t="str">
        <f t="shared" si="2"/>
        <v>13151</v>
      </c>
      <c r="G74" s="106" t="s">
        <v>2340</v>
      </c>
      <c r="H74" s="107"/>
      <c r="I74" s="107">
        <v>735.16000000000008</v>
      </c>
      <c r="J74" s="107">
        <v>735.16000000000008</v>
      </c>
      <c r="K74" s="197">
        <f t="shared" si="3"/>
        <v>1.1368683772161603E-13</v>
      </c>
      <c r="M74" s="106" t="s">
        <v>2340</v>
      </c>
      <c r="N74" s="107">
        <v>4</v>
      </c>
      <c r="O74"/>
      <c r="P74" s="197"/>
    </row>
    <row r="75" spans="1:16">
      <c r="A75" s="63" t="s">
        <v>2332</v>
      </c>
      <c r="B75" s="110" t="s">
        <v>431</v>
      </c>
      <c r="C75" s="63">
        <v>537.41</v>
      </c>
      <c r="D75" s="37"/>
      <c r="E75" s="63" t="str">
        <f t="shared" si="2"/>
        <v>13156</v>
      </c>
      <c r="G75" s="106" t="s">
        <v>2341</v>
      </c>
      <c r="H75" s="107"/>
      <c r="I75" s="107">
        <v>286.92</v>
      </c>
      <c r="J75" s="107">
        <v>286.92</v>
      </c>
      <c r="K75" s="197">
        <f t="shared" si="3"/>
        <v>0</v>
      </c>
      <c r="M75" s="106" t="s">
        <v>2341</v>
      </c>
      <c r="N75" s="107">
        <v>1</v>
      </c>
      <c r="O75"/>
      <c r="P75" s="197"/>
    </row>
    <row r="76" spans="1:16">
      <c r="A76" s="63" t="s">
        <v>2333</v>
      </c>
      <c r="B76" s="110" t="s">
        <v>434</v>
      </c>
      <c r="C76" s="63">
        <v>1723.47</v>
      </c>
      <c r="D76" s="37"/>
      <c r="E76" s="63" t="str">
        <f t="shared" si="2"/>
        <v>13160</v>
      </c>
      <c r="G76" s="106" t="s">
        <v>2342</v>
      </c>
      <c r="H76" s="107">
        <v>1367.79</v>
      </c>
      <c r="I76" s="107"/>
      <c r="J76" s="107">
        <v>1367.79</v>
      </c>
      <c r="K76" s="197">
        <f t="shared" si="3"/>
        <v>-9.9999999999909051E-3</v>
      </c>
      <c r="M76" s="106" t="s">
        <v>2342</v>
      </c>
      <c r="N76" s="107">
        <v>3</v>
      </c>
      <c r="O76"/>
      <c r="P76" s="197"/>
    </row>
    <row r="77" spans="1:16">
      <c r="A77" s="63" t="s">
        <v>2334</v>
      </c>
      <c r="B77" s="110" t="s">
        <v>439</v>
      </c>
      <c r="C77" s="63">
        <v>8082.99</v>
      </c>
      <c r="D77" s="37"/>
      <c r="E77" s="63" t="str">
        <f t="shared" si="2"/>
        <v>13161</v>
      </c>
      <c r="G77" s="106" t="s">
        <v>2343</v>
      </c>
      <c r="H77" s="107"/>
      <c r="I77" s="107">
        <v>1499.3</v>
      </c>
      <c r="J77" s="107">
        <v>1499.3</v>
      </c>
      <c r="K77" s="197">
        <f t="shared" si="3"/>
        <v>9.9999999999909051E-3</v>
      </c>
      <c r="M77" s="106" t="s">
        <v>2343</v>
      </c>
      <c r="N77" s="107">
        <v>5</v>
      </c>
      <c r="O77"/>
      <c r="P77" s="197"/>
    </row>
    <row r="78" spans="1:16">
      <c r="A78" s="63" t="s">
        <v>2335</v>
      </c>
      <c r="B78" s="110" t="s">
        <v>455</v>
      </c>
      <c r="C78" s="63">
        <v>2552.16</v>
      </c>
      <c r="D78" s="37"/>
      <c r="E78" s="63" t="str">
        <f t="shared" si="2"/>
        <v>13165</v>
      </c>
      <c r="G78" s="106" t="s">
        <v>2344</v>
      </c>
      <c r="H78" s="107"/>
      <c r="I78" s="107">
        <v>167.3</v>
      </c>
      <c r="J78" s="107">
        <v>167.3</v>
      </c>
      <c r="K78" s="197">
        <f t="shared" si="3"/>
        <v>0</v>
      </c>
      <c r="M78" s="106" t="s">
        <v>2344</v>
      </c>
      <c r="N78" s="107">
        <v>2</v>
      </c>
      <c r="O78"/>
      <c r="P78" s="197"/>
    </row>
    <row r="79" spans="1:16">
      <c r="A79" s="63" t="s">
        <v>2336</v>
      </c>
      <c r="B79" s="110" t="s">
        <v>462</v>
      </c>
      <c r="C79" s="63">
        <v>132.61000000000001</v>
      </c>
      <c r="D79" s="37"/>
      <c r="E79" s="63" t="str">
        <f t="shared" si="2"/>
        <v>13167</v>
      </c>
      <c r="G79" s="106" t="s">
        <v>2345</v>
      </c>
      <c r="H79" s="107"/>
      <c r="I79" s="107">
        <v>180.68</v>
      </c>
      <c r="J79" s="107">
        <v>180.68</v>
      </c>
      <c r="K79" s="197">
        <f t="shared" si="3"/>
        <v>0</v>
      </c>
      <c r="M79" s="106" t="s">
        <v>2345</v>
      </c>
      <c r="N79" s="107">
        <v>1</v>
      </c>
      <c r="O79"/>
      <c r="P79" s="197"/>
    </row>
    <row r="80" spans="1:16">
      <c r="A80" s="63" t="s">
        <v>2337</v>
      </c>
      <c r="B80" s="110" t="s">
        <v>465</v>
      </c>
      <c r="C80" s="63">
        <v>713.48</v>
      </c>
      <c r="D80" s="37"/>
      <c r="E80" s="63" t="str">
        <f t="shared" si="2"/>
        <v>13301</v>
      </c>
      <c r="G80" s="106" t="s">
        <v>2346</v>
      </c>
      <c r="H80" s="107">
        <v>162.59</v>
      </c>
      <c r="I80" s="107"/>
      <c r="J80" s="107">
        <v>162.59</v>
      </c>
      <c r="K80" s="197">
        <f t="shared" si="3"/>
        <v>0</v>
      </c>
      <c r="M80" s="106" t="s">
        <v>2346</v>
      </c>
      <c r="N80" s="107">
        <v>1</v>
      </c>
      <c r="O80"/>
      <c r="P80" s="197"/>
    </row>
    <row r="81" spans="1:16">
      <c r="A81" s="63" t="s">
        <v>2626</v>
      </c>
      <c r="B81" s="110" t="s">
        <v>2627</v>
      </c>
      <c r="C81" s="63">
        <v>0</v>
      </c>
      <c r="D81" s="37"/>
      <c r="E81" s="63" t="str">
        <f t="shared" si="2"/>
        <v>13925</v>
      </c>
      <c r="G81" s="106" t="s">
        <v>2347</v>
      </c>
      <c r="H81" s="107"/>
      <c r="I81" s="107">
        <v>50.3</v>
      </c>
      <c r="J81" s="107">
        <v>50.3</v>
      </c>
      <c r="K81" s="197">
        <f t="shared" si="3"/>
        <v>0</v>
      </c>
      <c r="M81" s="106" t="s">
        <v>2347</v>
      </c>
      <c r="N81" s="107">
        <v>1</v>
      </c>
      <c r="O81"/>
      <c r="P81" s="197"/>
    </row>
    <row r="82" spans="1:16">
      <c r="A82" s="63" t="s">
        <v>2338</v>
      </c>
      <c r="B82" s="110" t="s">
        <v>468</v>
      </c>
      <c r="C82" s="63">
        <v>3094.49</v>
      </c>
      <c r="D82" s="37"/>
      <c r="E82" s="63" t="str">
        <f t="shared" si="2"/>
        <v>14005</v>
      </c>
      <c r="G82" s="106" t="s">
        <v>2348</v>
      </c>
      <c r="H82" s="107"/>
      <c r="I82" s="107">
        <v>147.59</v>
      </c>
      <c r="J82" s="107">
        <v>147.59</v>
      </c>
      <c r="K82" s="197">
        <f t="shared" si="3"/>
        <v>-9.9999999999909051E-3</v>
      </c>
      <c r="M82" s="106" t="s">
        <v>2348</v>
      </c>
      <c r="N82" s="107">
        <v>1</v>
      </c>
      <c r="O82"/>
      <c r="P82" s="197"/>
    </row>
    <row r="83" spans="1:16">
      <c r="A83" s="63" t="s">
        <v>2339</v>
      </c>
      <c r="B83" s="110" t="s">
        <v>477</v>
      </c>
      <c r="C83" s="63">
        <v>1588.31</v>
      </c>
      <c r="D83" s="37"/>
      <c r="E83" s="63" t="str">
        <f t="shared" si="2"/>
        <v>14028</v>
      </c>
      <c r="G83" s="106" t="s">
        <v>2349</v>
      </c>
      <c r="H83" s="107"/>
      <c r="I83" s="107">
        <v>598.04</v>
      </c>
      <c r="J83" s="107">
        <v>598.04</v>
      </c>
      <c r="K83" s="197">
        <f t="shared" si="3"/>
        <v>-9.9999999999909051E-3</v>
      </c>
      <c r="M83" s="106" t="s">
        <v>2349</v>
      </c>
      <c r="N83" s="107">
        <v>2</v>
      </c>
      <c r="O83"/>
      <c r="P83" s="197"/>
    </row>
    <row r="84" spans="1:16">
      <c r="A84" s="63" t="s">
        <v>2340</v>
      </c>
      <c r="B84" s="110" t="s">
        <v>483</v>
      </c>
      <c r="C84" s="63">
        <v>735.16</v>
      </c>
      <c r="D84" s="37"/>
      <c r="E84" s="63" t="str">
        <f t="shared" si="2"/>
        <v>14064</v>
      </c>
      <c r="G84" s="106" t="s">
        <v>2350</v>
      </c>
      <c r="H84" s="107">
        <v>15.47</v>
      </c>
      <c r="I84" s="107">
        <v>271.75</v>
      </c>
      <c r="J84" s="107">
        <v>287.22000000000003</v>
      </c>
      <c r="K84" s="197">
        <f t="shared" si="3"/>
        <v>0</v>
      </c>
      <c r="M84" s="106" t="s">
        <v>2350</v>
      </c>
      <c r="N84" s="107">
        <v>3</v>
      </c>
      <c r="O84"/>
      <c r="P84" s="197"/>
    </row>
    <row r="85" spans="1:16">
      <c r="A85" s="63" t="s">
        <v>2341</v>
      </c>
      <c r="B85" s="110" t="s">
        <v>488</v>
      </c>
      <c r="C85" s="63">
        <v>286.92</v>
      </c>
      <c r="D85" s="37"/>
      <c r="E85" s="63" t="str">
        <f t="shared" si="2"/>
        <v>14065</v>
      </c>
      <c r="G85" s="106" t="s">
        <v>2351</v>
      </c>
      <c r="H85" s="107">
        <v>4679.49</v>
      </c>
      <c r="I85" s="107">
        <v>826.21</v>
      </c>
      <c r="J85" s="107">
        <v>5505.7</v>
      </c>
      <c r="K85" s="197">
        <f t="shared" si="3"/>
        <v>1.9999999999527063E-2</v>
      </c>
      <c r="M85" s="106" t="s">
        <v>2351</v>
      </c>
      <c r="N85" s="107">
        <v>12</v>
      </c>
      <c r="O85"/>
      <c r="P85" s="197"/>
    </row>
    <row r="86" spans="1:16">
      <c r="A86" s="63" t="s">
        <v>2342</v>
      </c>
      <c r="B86" s="110" t="s">
        <v>490</v>
      </c>
      <c r="C86" s="63">
        <v>1367.8</v>
      </c>
      <c r="D86" s="37"/>
      <c r="E86" s="63" t="str">
        <f t="shared" si="2"/>
        <v>14066</v>
      </c>
      <c r="G86" s="106" t="s">
        <v>2352</v>
      </c>
      <c r="H86" s="107">
        <v>916.88</v>
      </c>
      <c r="I86" s="107">
        <v>67.2</v>
      </c>
      <c r="J86" s="107">
        <v>984.08</v>
      </c>
      <c r="K86" s="197">
        <f t="shared" si="3"/>
        <v>0</v>
      </c>
      <c r="M86" s="106" t="s">
        <v>2352</v>
      </c>
      <c r="N86" s="107">
        <v>4</v>
      </c>
      <c r="O86"/>
      <c r="P86" s="197"/>
    </row>
    <row r="87" spans="1:16">
      <c r="A87" s="63" t="s">
        <v>2343</v>
      </c>
      <c r="B87" s="110" t="s">
        <v>494</v>
      </c>
      <c r="C87" s="63">
        <v>1499.29</v>
      </c>
      <c r="D87" s="37"/>
      <c r="E87" s="63" t="str">
        <f t="shared" si="2"/>
        <v>14068</v>
      </c>
      <c r="G87" s="106" t="s">
        <v>2353</v>
      </c>
      <c r="H87" s="107">
        <v>1168</v>
      </c>
      <c r="I87" s="107">
        <v>34.26</v>
      </c>
      <c r="J87" s="107">
        <v>1202.26</v>
      </c>
      <c r="K87" s="197">
        <f t="shared" si="3"/>
        <v>-9.9999999999909051E-3</v>
      </c>
      <c r="M87" s="106" t="s">
        <v>2353</v>
      </c>
      <c r="N87" s="107">
        <v>4</v>
      </c>
      <c r="O87"/>
      <c r="P87" s="197"/>
    </row>
    <row r="88" spans="1:16">
      <c r="A88" s="63" t="s">
        <v>2344</v>
      </c>
      <c r="B88" s="110" t="s">
        <v>500</v>
      </c>
      <c r="C88" s="63">
        <v>167.3</v>
      </c>
      <c r="D88" s="37"/>
      <c r="E88" s="63" t="str">
        <f t="shared" si="2"/>
        <v>14077</v>
      </c>
      <c r="G88" s="106" t="s">
        <v>2354</v>
      </c>
      <c r="H88" s="107"/>
      <c r="I88" s="107">
        <v>40.6</v>
      </c>
      <c r="J88" s="107">
        <v>40.6</v>
      </c>
      <c r="K88" s="197">
        <f t="shared" si="3"/>
        <v>0</v>
      </c>
      <c r="M88" s="106" t="s">
        <v>2354</v>
      </c>
      <c r="N88" s="107">
        <v>1</v>
      </c>
      <c r="O88"/>
      <c r="P88" s="197"/>
    </row>
    <row r="89" spans="1:16">
      <c r="A89" s="63" t="s">
        <v>2345</v>
      </c>
      <c r="B89" s="110" t="s">
        <v>503</v>
      </c>
      <c r="C89" s="63">
        <v>180.68</v>
      </c>
      <c r="D89" s="37"/>
      <c r="E89" s="63" t="str">
        <f t="shared" si="2"/>
        <v>14097</v>
      </c>
      <c r="G89" s="106" t="s">
        <v>2355</v>
      </c>
      <c r="H89" s="107"/>
      <c r="I89" s="107">
        <v>75.900000000000006</v>
      </c>
      <c r="J89" s="107">
        <v>75.900000000000006</v>
      </c>
      <c r="K89" s="197">
        <f t="shared" si="3"/>
        <v>0</v>
      </c>
      <c r="M89" s="106" t="s">
        <v>2355</v>
      </c>
      <c r="N89" s="107">
        <v>1</v>
      </c>
      <c r="O89"/>
      <c r="P89" s="197"/>
    </row>
    <row r="90" spans="1:16">
      <c r="A90" s="63" t="s">
        <v>2346</v>
      </c>
      <c r="B90" s="110" t="s">
        <v>504</v>
      </c>
      <c r="C90" s="63">
        <v>162.59</v>
      </c>
      <c r="D90" s="37"/>
      <c r="E90" s="63" t="str">
        <f t="shared" si="2"/>
        <v>14099</v>
      </c>
      <c r="G90" s="106" t="s">
        <v>2356</v>
      </c>
      <c r="H90" s="107">
        <v>644.91999999999996</v>
      </c>
      <c r="I90" s="107"/>
      <c r="J90" s="107">
        <v>644.91999999999996</v>
      </c>
      <c r="K90" s="197">
        <f t="shared" si="3"/>
        <v>9.9999999999909051E-3</v>
      </c>
      <c r="M90" s="106" t="s">
        <v>2356</v>
      </c>
      <c r="N90" s="107">
        <v>2</v>
      </c>
      <c r="O90"/>
      <c r="P90" s="197"/>
    </row>
    <row r="91" spans="1:16">
      <c r="A91" s="63" t="s">
        <v>2347</v>
      </c>
      <c r="B91" s="110" t="s">
        <v>506</v>
      </c>
      <c r="C91" s="63">
        <v>50.3</v>
      </c>
      <c r="D91" s="37"/>
      <c r="E91" s="63" t="str">
        <f t="shared" si="2"/>
        <v>14104</v>
      </c>
      <c r="G91" s="106" t="s">
        <v>2357</v>
      </c>
      <c r="H91" s="107">
        <v>369.18999999999994</v>
      </c>
      <c r="I91" s="107">
        <v>344.9</v>
      </c>
      <c r="J91" s="107">
        <v>714.08999999999992</v>
      </c>
      <c r="K91" s="197">
        <f t="shared" si="3"/>
        <v>9.9999999998772182E-3</v>
      </c>
      <c r="M91" s="106" t="s">
        <v>2357</v>
      </c>
      <c r="N91" s="107">
        <v>4</v>
      </c>
      <c r="O91"/>
      <c r="P91" s="197"/>
    </row>
    <row r="92" spans="1:16">
      <c r="A92" s="63" t="s">
        <v>2348</v>
      </c>
      <c r="B92" s="110" t="s">
        <v>508</v>
      </c>
      <c r="C92" s="63">
        <v>147.6</v>
      </c>
      <c r="D92" s="37"/>
      <c r="E92" s="63" t="str">
        <f t="shared" si="2"/>
        <v>14117</v>
      </c>
      <c r="G92" s="106" t="s">
        <v>2358</v>
      </c>
      <c r="H92" s="107">
        <v>367.87</v>
      </c>
      <c r="I92" s="107">
        <v>727.2</v>
      </c>
      <c r="J92" s="107">
        <v>1095.0700000000002</v>
      </c>
      <c r="K92" s="197">
        <f t="shared" si="3"/>
        <v>2.2737367544323206E-13</v>
      </c>
      <c r="M92" s="106" t="s">
        <v>2358</v>
      </c>
      <c r="N92" s="107">
        <v>4</v>
      </c>
      <c r="O92"/>
      <c r="P92" s="197"/>
    </row>
    <row r="93" spans="1:16">
      <c r="A93" s="63" t="s">
        <v>2349</v>
      </c>
      <c r="B93" s="110" t="s">
        <v>510</v>
      </c>
      <c r="C93" s="63">
        <v>598.04999999999995</v>
      </c>
      <c r="D93" s="37"/>
      <c r="E93" s="63" t="str">
        <f t="shared" si="2"/>
        <v>14172</v>
      </c>
      <c r="G93" s="106" t="s">
        <v>2359</v>
      </c>
      <c r="H93" s="107">
        <v>37309.76999999999</v>
      </c>
      <c r="I93" s="107">
        <v>15041.999999999998</v>
      </c>
      <c r="J93" s="107">
        <v>52351.76999999999</v>
      </c>
      <c r="K93" s="197">
        <f t="shared" si="3"/>
        <v>-121.73000000001048</v>
      </c>
      <c r="M93" s="106" t="s">
        <v>2359</v>
      </c>
      <c r="N93" s="107">
        <v>106</v>
      </c>
      <c r="O93"/>
      <c r="P93" s="197"/>
    </row>
    <row r="94" spans="1:16">
      <c r="A94" s="63" t="s">
        <v>2350</v>
      </c>
      <c r="B94" s="110" t="s">
        <v>513</v>
      </c>
      <c r="C94" s="63">
        <v>287.22000000000003</v>
      </c>
      <c r="D94" s="37"/>
      <c r="E94" s="63" t="str">
        <f t="shared" si="2"/>
        <v>14400</v>
      </c>
      <c r="G94" s="106" t="s">
        <v>2360</v>
      </c>
      <c r="H94" s="107">
        <v>1945.74</v>
      </c>
      <c r="I94" s="107">
        <v>18959.28</v>
      </c>
      <c r="J94" s="107">
        <v>20905.02</v>
      </c>
      <c r="K94" s="197">
        <f t="shared" si="3"/>
        <v>0</v>
      </c>
      <c r="M94" s="106" t="s">
        <v>2360</v>
      </c>
      <c r="N94" s="107">
        <v>42</v>
      </c>
      <c r="O94"/>
      <c r="P94" s="197"/>
    </row>
    <row r="95" spans="1:16">
      <c r="A95" s="63" t="s">
        <v>2628</v>
      </c>
      <c r="B95" s="110" t="s">
        <v>2629</v>
      </c>
      <c r="C95" s="63">
        <v>0</v>
      </c>
      <c r="D95" s="37"/>
      <c r="E95" s="63" t="str">
        <f t="shared" si="2"/>
        <v>14934</v>
      </c>
      <c r="G95" s="106" t="s">
        <v>2361</v>
      </c>
      <c r="H95" s="107">
        <v>3994.0299999999997</v>
      </c>
      <c r="I95" s="107">
        <v>7</v>
      </c>
      <c r="J95" s="107">
        <v>4001.0299999999997</v>
      </c>
      <c r="K95" s="197">
        <f t="shared" si="3"/>
        <v>9.9999999997635314E-3</v>
      </c>
      <c r="M95" s="106" t="s">
        <v>2361</v>
      </c>
      <c r="N95" s="107">
        <v>9</v>
      </c>
      <c r="O95"/>
      <c r="P95" s="197"/>
    </row>
    <row r="96" spans="1:16">
      <c r="A96" s="63" t="s">
        <v>2351</v>
      </c>
      <c r="B96" s="110" t="s">
        <v>516</v>
      </c>
      <c r="C96" s="63">
        <v>5505.68</v>
      </c>
      <c r="D96" s="37"/>
      <c r="E96" s="63" t="str">
        <f t="shared" si="2"/>
        <v>15201</v>
      </c>
      <c r="G96" s="106" t="s">
        <v>2362</v>
      </c>
      <c r="H96" s="107">
        <v>4074.54</v>
      </c>
      <c r="I96" s="107"/>
      <c r="J96" s="107">
        <v>4074.54</v>
      </c>
      <c r="K96" s="197">
        <f t="shared" si="3"/>
        <v>-1.999999999998181E-2</v>
      </c>
      <c r="M96" s="106" t="s">
        <v>2362</v>
      </c>
      <c r="N96" s="107">
        <v>6</v>
      </c>
      <c r="O96"/>
      <c r="P96" s="197"/>
    </row>
    <row r="97" spans="1:16">
      <c r="A97" s="63" t="s">
        <v>2352</v>
      </c>
      <c r="B97" s="110" t="s">
        <v>525</v>
      </c>
      <c r="C97" s="63">
        <v>984.08</v>
      </c>
      <c r="D97" s="37"/>
      <c r="E97" s="63" t="str">
        <f t="shared" si="2"/>
        <v>15204</v>
      </c>
      <c r="G97" s="106" t="s">
        <v>2363</v>
      </c>
      <c r="H97" s="107">
        <v>2394.4</v>
      </c>
      <c r="I97" s="107">
        <v>15826.529999999999</v>
      </c>
      <c r="J97" s="107">
        <v>18220.93</v>
      </c>
      <c r="K97" s="197">
        <f t="shared" si="3"/>
        <v>1.0000000002037268E-2</v>
      </c>
      <c r="M97" s="106" t="s">
        <v>2363</v>
      </c>
      <c r="N97" s="107">
        <v>36</v>
      </c>
      <c r="O97"/>
      <c r="P97" s="197"/>
    </row>
    <row r="98" spans="1:16">
      <c r="A98" s="63" t="s">
        <v>2353</v>
      </c>
      <c r="B98" s="110" t="s">
        <v>530</v>
      </c>
      <c r="C98" s="63">
        <v>1202.27</v>
      </c>
      <c r="D98" s="37"/>
      <c r="E98" s="63" t="str">
        <f t="shared" si="2"/>
        <v>15206</v>
      </c>
      <c r="G98" s="106" t="s">
        <v>2364</v>
      </c>
      <c r="H98" s="107">
        <v>1421.2</v>
      </c>
      <c r="I98" s="107">
        <v>42.38</v>
      </c>
      <c r="J98" s="107">
        <v>1463.5800000000002</v>
      </c>
      <c r="K98" s="197">
        <f t="shared" si="3"/>
        <v>-9.9999999997635314E-3</v>
      </c>
      <c r="M98" s="106" t="s">
        <v>2364</v>
      </c>
      <c r="N98" s="107">
        <v>5</v>
      </c>
      <c r="O98"/>
      <c r="P98" s="197"/>
    </row>
    <row r="99" spans="1:16">
      <c r="A99" s="63" t="s">
        <v>2354</v>
      </c>
      <c r="B99" s="110" t="s">
        <v>535</v>
      </c>
      <c r="C99" s="63">
        <v>40.6</v>
      </c>
      <c r="D99" s="37"/>
      <c r="E99" s="63" t="str">
        <f t="shared" si="2"/>
        <v>16020</v>
      </c>
      <c r="G99" s="106" t="s">
        <v>2365</v>
      </c>
      <c r="H99" s="107">
        <v>7516.079999999999</v>
      </c>
      <c r="I99" s="107">
        <v>7481.04</v>
      </c>
      <c r="J99" s="107">
        <v>14997.119999999999</v>
      </c>
      <c r="K99" s="197">
        <f t="shared" si="3"/>
        <v>9.9999999983992893E-3</v>
      </c>
      <c r="M99" s="106" t="s">
        <v>2365</v>
      </c>
      <c r="N99" s="107">
        <v>28</v>
      </c>
      <c r="O99"/>
      <c r="P99" s="197"/>
    </row>
    <row r="100" spans="1:16">
      <c r="A100" s="63" t="s">
        <v>2355</v>
      </c>
      <c r="B100" s="110" t="s">
        <v>537</v>
      </c>
      <c r="C100" s="63">
        <v>75.900000000000006</v>
      </c>
      <c r="D100" s="37"/>
      <c r="E100" s="63" t="str">
        <f t="shared" si="2"/>
        <v>16046</v>
      </c>
      <c r="G100" s="106" t="s">
        <v>2366</v>
      </c>
      <c r="H100" s="107"/>
      <c r="I100" s="107">
        <v>44.94</v>
      </c>
      <c r="J100" s="107">
        <v>44.94</v>
      </c>
      <c r="K100" s="197">
        <f t="shared" si="3"/>
        <v>0</v>
      </c>
      <c r="M100" s="106" t="s">
        <v>2366</v>
      </c>
      <c r="N100" s="107">
        <v>2</v>
      </c>
      <c r="O100"/>
      <c r="P100" s="197"/>
    </row>
    <row r="101" spans="1:16">
      <c r="A101" s="63" t="s">
        <v>2356</v>
      </c>
      <c r="B101" s="110" t="s">
        <v>539</v>
      </c>
      <c r="C101" s="63">
        <v>644.91</v>
      </c>
      <c r="D101" s="37"/>
      <c r="E101" s="63" t="str">
        <f t="shared" si="2"/>
        <v>16048</v>
      </c>
      <c r="G101" s="106" t="s">
        <v>2367</v>
      </c>
      <c r="H101" s="107">
        <v>19214.45</v>
      </c>
      <c r="I101" s="107">
        <v>424.24</v>
      </c>
      <c r="J101" s="107">
        <v>19638.690000000002</v>
      </c>
      <c r="K101" s="197">
        <f t="shared" si="3"/>
        <v>3.637978807091713E-12</v>
      </c>
      <c r="M101" s="106" t="s">
        <v>2367</v>
      </c>
      <c r="N101" s="107">
        <v>31</v>
      </c>
      <c r="O101"/>
      <c r="P101" s="197"/>
    </row>
    <row r="102" spans="1:16">
      <c r="A102" s="63" t="s">
        <v>2357</v>
      </c>
      <c r="B102" s="110" t="s">
        <v>542</v>
      </c>
      <c r="C102" s="63">
        <v>714.08</v>
      </c>
      <c r="D102" s="37"/>
      <c r="E102" s="63" t="str">
        <f t="shared" si="2"/>
        <v>16049</v>
      </c>
      <c r="G102" s="106" t="s">
        <v>2368</v>
      </c>
      <c r="H102" s="107">
        <v>4.3</v>
      </c>
      <c r="I102" s="107">
        <v>2656.31</v>
      </c>
      <c r="J102" s="107">
        <v>2660.61</v>
      </c>
      <c r="K102" s="197">
        <f t="shared" si="3"/>
        <v>0</v>
      </c>
      <c r="M102" s="106" t="s">
        <v>2368</v>
      </c>
      <c r="N102" s="107">
        <v>7</v>
      </c>
      <c r="O102"/>
      <c r="P102" s="197"/>
    </row>
    <row r="103" spans="1:16">
      <c r="A103" s="63" t="s">
        <v>2358</v>
      </c>
      <c r="B103" s="110" t="s">
        <v>546</v>
      </c>
      <c r="C103" s="63">
        <v>1095.07</v>
      </c>
      <c r="D103" s="37"/>
      <c r="E103" s="63" t="str">
        <f t="shared" si="2"/>
        <v>16050</v>
      </c>
      <c r="G103" s="106" t="s">
        <v>2369</v>
      </c>
      <c r="H103" s="107">
        <v>3040.98</v>
      </c>
      <c r="I103" s="107"/>
      <c r="J103" s="107">
        <v>3040.98</v>
      </c>
      <c r="K103" s="197">
        <f t="shared" si="3"/>
        <v>-1.999999999998181E-2</v>
      </c>
      <c r="M103" s="106" t="s">
        <v>2369</v>
      </c>
      <c r="N103" s="107">
        <v>9</v>
      </c>
      <c r="O103"/>
      <c r="P103" s="197"/>
    </row>
    <row r="104" spans="1:16">
      <c r="A104" s="63" t="s">
        <v>2359</v>
      </c>
      <c r="B104" s="110" t="s">
        <v>550</v>
      </c>
      <c r="C104" s="63">
        <v>52473.5</v>
      </c>
      <c r="D104" s="37"/>
      <c r="E104" s="63" t="str">
        <f t="shared" si="2"/>
        <v>17001</v>
      </c>
      <c r="G104" s="106" t="s">
        <v>2370</v>
      </c>
      <c r="H104" s="107">
        <v>5848.02</v>
      </c>
      <c r="I104" s="107">
        <v>10716.13</v>
      </c>
      <c r="J104" s="107">
        <v>16564.150000000001</v>
      </c>
      <c r="K104" s="197">
        <f t="shared" si="3"/>
        <v>-1.9999999996798579E-2</v>
      </c>
      <c r="M104" s="106" t="s">
        <v>2370</v>
      </c>
      <c r="N104" s="107">
        <v>25</v>
      </c>
      <c r="O104"/>
      <c r="P104" s="197"/>
    </row>
    <row r="105" spans="1:16">
      <c r="A105" s="63" t="s">
        <v>2360</v>
      </c>
      <c r="B105" s="110" t="s">
        <v>648</v>
      </c>
      <c r="C105" s="63">
        <v>20905.02</v>
      </c>
      <c r="D105" s="37"/>
      <c r="E105" s="63" t="str">
        <f t="shared" si="2"/>
        <v>17210</v>
      </c>
      <c r="G105" s="106" t="s">
        <v>2371</v>
      </c>
      <c r="H105" s="107">
        <v>8510.02</v>
      </c>
      <c r="I105" s="107"/>
      <c r="J105" s="107">
        <v>8510.02</v>
      </c>
      <c r="K105" s="197">
        <f t="shared" si="3"/>
        <v>3.0000000000654836E-2</v>
      </c>
      <c r="M105" s="106" t="s">
        <v>2371</v>
      </c>
      <c r="N105" s="107">
        <v>10</v>
      </c>
      <c r="O105"/>
      <c r="P105" s="197"/>
    </row>
    <row r="106" spans="1:16">
      <c r="A106" s="63" t="s">
        <v>2361</v>
      </c>
      <c r="B106" s="110" t="s">
        <v>688</v>
      </c>
      <c r="C106" s="63">
        <v>4001.02</v>
      </c>
      <c r="D106" s="37"/>
      <c r="E106" s="63" t="str">
        <f t="shared" si="2"/>
        <v>17216</v>
      </c>
      <c r="G106" s="106" t="s">
        <v>2372</v>
      </c>
      <c r="H106" s="107">
        <v>6855.87</v>
      </c>
      <c r="I106" s="107"/>
      <c r="J106" s="107">
        <v>6855.87</v>
      </c>
      <c r="K106" s="197">
        <f t="shared" si="3"/>
        <v>1.9999999999527063E-2</v>
      </c>
      <c r="M106" s="106" t="s">
        <v>2372</v>
      </c>
      <c r="N106" s="107">
        <v>14</v>
      </c>
      <c r="O106"/>
      <c r="P106" s="197"/>
    </row>
    <row r="107" spans="1:16">
      <c r="A107" s="63" t="s">
        <v>2362</v>
      </c>
      <c r="B107" s="110" t="s">
        <v>698</v>
      </c>
      <c r="C107" s="63">
        <v>4074.56</v>
      </c>
      <c r="D107" s="37"/>
      <c r="E107" s="63" t="str">
        <f t="shared" si="2"/>
        <v>17400</v>
      </c>
      <c r="G107" s="106" t="s">
        <v>2373</v>
      </c>
      <c r="H107" s="107">
        <v>19817.830000000005</v>
      </c>
      <c r="I107" s="107"/>
      <c r="J107" s="107">
        <v>19817.830000000005</v>
      </c>
      <c r="K107" s="197">
        <f t="shared" si="3"/>
        <v>2.0000000004074536E-2</v>
      </c>
      <c r="M107" s="106" t="s">
        <v>2373</v>
      </c>
      <c r="N107" s="107">
        <v>25</v>
      </c>
      <c r="O107"/>
      <c r="P107" s="197"/>
    </row>
    <row r="108" spans="1:16">
      <c r="A108" s="63" t="s">
        <v>2363</v>
      </c>
      <c r="B108" s="110" t="s">
        <v>705</v>
      </c>
      <c r="C108" s="63">
        <v>18220.919999999998</v>
      </c>
      <c r="D108" s="37"/>
      <c r="E108" s="63" t="str">
        <f t="shared" si="2"/>
        <v>17401</v>
      </c>
      <c r="G108" s="106" t="s">
        <v>2374</v>
      </c>
      <c r="H108" s="107">
        <v>9282.1899999999987</v>
      </c>
      <c r="I108" s="107">
        <v>0</v>
      </c>
      <c r="J108" s="107">
        <v>9282.1899999999987</v>
      </c>
      <c r="K108" s="197">
        <f t="shared" si="3"/>
        <v>5.9999999999490683E-2</v>
      </c>
      <c r="M108" s="106" t="s">
        <v>2374</v>
      </c>
      <c r="N108" s="107">
        <v>17</v>
      </c>
      <c r="O108"/>
      <c r="P108" s="197"/>
    </row>
    <row r="109" spans="1:16">
      <c r="A109" s="63" t="s">
        <v>2364</v>
      </c>
      <c r="B109" s="110" t="s">
        <v>733</v>
      </c>
      <c r="C109" s="63">
        <v>1463.59</v>
      </c>
      <c r="D109" s="37"/>
      <c r="E109" s="63" t="str">
        <f t="shared" si="2"/>
        <v>17402</v>
      </c>
      <c r="G109" s="106" t="s">
        <v>2375</v>
      </c>
      <c r="H109" s="107">
        <v>30657.47</v>
      </c>
      <c r="I109" s="107"/>
      <c r="J109" s="107">
        <v>30657.47</v>
      </c>
      <c r="K109" s="197">
        <f t="shared" si="3"/>
        <v>5.0000000002910383E-2</v>
      </c>
      <c r="M109" s="106" t="s">
        <v>2375</v>
      </c>
      <c r="N109" s="107">
        <v>55</v>
      </c>
      <c r="O109"/>
      <c r="P109" s="197"/>
    </row>
    <row r="110" spans="1:16">
      <c r="A110" s="63" t="s">
        <v>2365</v>
      </c>
      <c r="B110" s="110" t="s">
        <v>739</v>
      </c>
      <c r="C110" s="63">
        <v>14997.11</v>
      </c>
      <c r="D110" s="37"/>
      <c r="E110" s="63" t="str">
        <f t="shared" si="2"/>
        <v>17403</v>
      </c>
      <c r="G110" s="106" t="s">
        <v>2376</v>
      </c>
      <c r="H110" s="107">
        <v>13828.539999999997</v>
      </c>
      <c r="I110" s="107">
        <v>11494.62</v>
      </c>
      <c r="J110" s="107">
        <v>25323.159999999996</v>
      </c>
      <c r="K110" s="197">
        <f t="shared" si="3"/>
        <v>-2.0000000004074536E-2</v>
      </c>
      <c r="M110" s="106" t="s">
        <v>2376</v>
      </c>
      <c r="N110" s="107">
        <v>43</v>
      </c>
      <c r="O110"/>
      <c r="P110" s="197"/>
    </row>
    <row r="111" spans="1:16">
      <c r="A111" s="63" t="s">
        <v>2366</v>
      </c>
      <c r="B111" s="110" t="s">
        <v>763</v>
      </c>
      <c r="C111" s="63">
        <v>44.94</v>
      </c>
      <c r="D111" s="37"/>
      <c r="E111" s="63" t="str">
        <f t="shared" si="2"/>
        <v>17404</v>
      </c>
      <c r="G111" s="106" t="s">
        <v>2377</v>
      </c>
      <c r="H111" s="107">
        <v>22680.87</v>
      </c>
      <c r="I111" s="107"/>
      <c r="J111" s="107">
        <v>22680.87</v>
      </c>
      <c r="K111" s="197">
        <f t="shared" si="3"/>
        <v>0</v>
      </c>
      <c r="M111" s="106" t="s">
        <v>2377</v>
      </c>
      <c r="N111" s="107">
        <v>36</v>
      </c>
      <c r="O111"/>
      <c r="P111" s="197"/>
    </row>
    <row r="112" spans="1:16">
      <c r="A112" s="63" t="s">
        <v>2367</v>
      </c>
      <c r="B112" s="110" t="s">
        <v>766</v>
      </c>
      <c r="C112" s="63">
        <v>19638.689999999999</v>
      </c>
      <c r="D112" s="37"/>
      <c r="E112" s="63" t="str">
        <f t="shared" si="2"/>
        <v>17405</v>
      </c>
      <c r="G112" s="106" t="s">
        <v>2378</v>
      </c>
      <c r="H112" s="107">
        <v>378.8</v>
      </c>
      <c r="I112" s="107"/>
      <c r="J112" s="107">
        <v>378.8</v>
      </c>
      <c r="K112" s="197">
        <f t="shared" si="3"/>
        <v>0</v>
      </c>
      <c r="M112" s="106" t="s">
        <v>2378</v>
      </c>
      <c r="N112" s="107">
        <v>1</v>
      </c>
      <c r="O112"/>
      <c r="P112" s="197"/>
    </row>
    <row r="113" spans="1:16">
      <c r="A113" s="63" t="s">
        <v>2368</v>
      </c>
      <c r="B113" s="110" t="s">
        <v>795</v>
      </c>
      <c r="C113" s="63">
        <v>2660.61</v>
      </c>
      <c r="D113" s="37"/>
      <c r="E113" s="63" t="str">
        <f t="shared" si="2"/>
        <v>17406</v>
      </c>
      <c r="G113" s="106" t="s">
        <v>2379</v>
      </c>
      <c r="H113" s="107"/>
      <c r="I113" s="107">
        <v>557.57999999999993</v>
      </c>
      <c r="J113" s="107">
        <v>557.57999999999993</v>
      </c>
      <c r="K113" s="197">
        <f t="shared" si="3"/>
        <v>-1.0000000000104592E-2</v>
      </c>
      <c r="M113" s="106" t="s">
        <v>2379</v>
      </c>
      <c r="N113" s="107">
        <v>1</v>
      </c>
      <c r="O113"/>
      <c r="P113" s="197"/>
    </row>
    <row r="114" spans="1:16">
      <c r="A114" s="63" t="s">
        <v>2369</v>
      </c>
      <c r="B114" s="110" t="s">
        <v>801</v>
      </c>
      <c r="C114" s="63">
        <v>3041</v>
      </c>
      <c r="D114" s="37"/>
      <c r="E114" s="63" t="str">
        <f t="shared" si="2"/>
        <v>17407</v>
      </c>
      <c r="G114" s="106" t="s">
        <v>2602</v>
      </c>
      <c r="H114" s="107"/>
      <c r="I114" s="107">
        <v>465.61</v>
      </c>
      <c r="J114" s="107">
        <v>465.61</v>
      </c>
      <c r="K114" s="197">
        <f t="shared" si="3"/>
        <v>9.9999999999909051E-3</v>
      </c>
      <c r="M114" s="106" t="s">
        <v>2602</v>
      </c>
      <c r="N114" s="107">
        <v>1</v>
      </c>
      <c r="O114"/>
      <c r="P114" s="197"/>
    </row>
    <row r="115" spans="1:16">
      <c r="A115" s="63" t="s">
        <v>2370</v>
      </c>
      <c r="B115" s="110" t="s">
        <v>811</v>
      </c>
      <c r="C115" s="63">
        <v>16564.169999999998</v>
      </c>
      <c r="D115" s="37"/>
      <c r="E115" s="63" t="str">
        <f t="shared" si="2"/>
        <v>17408</v>
      </c>
      <c r="G115" s="106" t="s">
        <v>2380</v>
      </c>
      <c r="H115" s="107"/>
      <c r="I115" s="107">
        <v>343.7</v>
      </c>
      <c r="J115" s="107">
        <v>343.7</v>
      </c>
      <c r="K115" s="197">
        <f t="shared" si="3"/>
        <v>0</v>
      </c>
      <c r="M115" s="106" t="s">
        <v>2380</v>
      </c>
      <c r="N115" s="107">
        <v>1</v>
      </c>
      <c r="O115"/>
      <c r="P115" s="197"/>
    </row>
    <row r="116" spans="1:16">
      <c r="A116" s="63" t="s">
        <v>2371</v>
      </c>
      <c r="B116" s="110" t="s">
        <v>829</v>
      </c>
      <c r="C116" s="63">
        <v>8509.99</v>
      </c>
      <c r="D116" s="37"/>
      <c r="E116" s="63" t="str">
        <f t="shared" si="2"/>
        <v>17409</v>
      </c>
      <c r="G116" s="106" t="s">
        <v>2604</v>
      </c>
      <c r="H116" s="107"/>
      <c r="I116" s="107">
        <v>163.30000000000001</v>
      </c>
      <c r="J116" s="107">
        <v>163.30000000000001</v>
      </c>
      <c r="K116" s="197">
        <f t="shared" si="3"/>
        <v>0</v>
      </c>
      <c r="M116" s="106" t="s">
        <v>2604</v>
      </c>
      <c r="N116" s="107">
        <v>1</v>
      </c>
      <c r="O116"/>
      <c r="P116" s="197"/>
    </row>
    <row r="117" spans="1:16">
      <c r="A117" s="63" t="s">
        <v>2372</v>
      </c>
      <c r="B117" s="110" t="s">
        <v>835</v>
      </c>
      <c r="C117" s="63">
        <v>6855.85</v>
      </c>
      <c r="D117" s="37"/>
      <c r="E117" s="63" t="str">
        <f t="shared" si="2"/>
        <v>17410</v>
      </c>
      <c r="G117" s="106" t="s">
        <v>2382</v>
      </c>
      <c r="H117" s="107">
        <v>666.98</v>
      </c>
      <c r="I117" s="107">
        <v>3916.16</v>
      </c>
      <c r="J117" s="107">
        <v>4583.1399999999994</v>
      </c>
      <c r="K117" s="197">
        <f t="shared" si="3"/>
        <v>-9.0949470177292824E-13</v>
      </c>
      <c r="M117" s="106" t="s">
        <v>2382</v>
      </c>
      <c r="N117" s="107">
        <v>13</v>
      </c>
      <c r="O117"/>
      <c r="P117" s="197"/>
    </row>
    <row r="118" spans="1:16">
      <c r="A118" s="63" t="s">
        <v>2373</v>
      </c>
      <c r="B118" s="110" t="s">
        <v>849</v>
      </c>
      <c r="C118" s="63">
        <v>19817.810000000001</v>
      </c>
      <c r="D118" s="37"/>
      <c r="E118" s="63" t="str">
        <f t="shared" si="2"/>
        <v>17411</v>
      </c>
      <c r="G118" s="106" t="s">
        <v>2383</v>
      </c>
      <c r="H118" s="107">
        <v>3580.96</v>
      </c>
      <c r="I118" s="107"/>
      <c r="J118" s="107">
        <v>3580.96</v>
      </c>
      <c r="K118" s="197">
        <f t="shared" si="3"/>
        <v>0</v>
      </c>
      <c r="M118" s="106" t="s">
        <v>2383</v>
      </c>
      <c r="N118" s="107">
        <v>10</v>
      </c>
      <c r="O118"/>
      <c r="P118" s="197"/>
    </row>
    <row r="119" spans="1:16">
      <c r="A119" s="63" t="s">
        <v>2374</v>
      </c>
      <c r="B119" s="110" t="s">
        <v>874</v>
      </c>
      <c r="C119" s="63">
        <v>9282.1299999999992</v>
      </c>
      <c r="D119" s="37"/>
      <c r="E119" s="63" t="str">
        <f t="shared" si="2"/>
        <v>17412</v>
      </c>
      <c r="G119" s="106" t="s">
        <v>2384</v>
      </c>
      <c r="H119" s="107">
        <v>5025.79</v>
      </c>
      <c r="I119" s="107">
        <v>289.8</v>
      </c>
      <c r="J119" s="107">
        <v>5315.59</v>
      </c>
      <c r="K119" s="197">
        <f t="shared" si="3"/>
        <v>0</v>
      </c>
      <c r="M119" s="106" t="s">
        <v>2384</v>
      </c>
      <c r="N119" s="107">
        <v>14</v>
      </c>
      <c r="O119"/>
      <c r="P119" s="197"/>
    </row>
    <row r="120" spans="1:16">
      <c r="A120" s="63" t="s">
        <v>2375</v>
      </c>
      <c r="B120" s="110" t="s">
        <v>891</v>
      </c>
      <c r="C120" s="63">
        <v>30657.42</v>
      </c>
      <c r="D120" s="37"/>
      <c r="E120" s="63" t="str">
        <f t="shared" si="2"/>
        <v>17414</v>
      </c>
      <c r="G120" s="106" t="s">
        <v>2385</v>
      </c>
      <c r="H120" s="107">
        <v>9933.64</v>
      </c>
      <c r="I120" s="107">
        <v>967.48</v>
      </c>
      <c r="J120" s="107">
        <v>10901.119999999999</v>
      </c>
      <c r="K120" s="197">
        <f t="shared" si="3"/>
        <v>-1.8189894035458565E-12</v>
      </c>
      <c r="M120" s="106" t="s">
        <v>2385</v>
      </c>
      <c r="N120" s="107">
        <v>19</v>
      </c>
      <c r="O120"/>
      <c r="P120" s="197"/>
    </row>
    <row r="121" spans="1:16">
      <c r="A121" s="63" t="s">
        <v>2376</v>
      </c>
      <c r="B121" s="110" t="s">
        <v>942</v>
      </c>
      <c r="C121" s="63">
        <v>25323.18</v>
      </c>
      <c r="D121" s="37"/>
      <c r="E121" s="63" t="str">
        <f t="shared" si="2"/>
        <v>17415</v>
      </c>
      <c r="G121" s="106" t="s">
        <v>2386</v>
      </c>
      <c r="H121" s="107">
        <v>9291.43</v>
      </c>
      <c r="I121" s="107">
        <v>564.61</v>
      </c>
      <c r="J121" s="107">
        <v>9856.0400000000009</v>
      </c>
      <c r="K121" s="197">
        <f t="shared" si="3"/>
        <v>1.0000000000218279E-2</v>
      </c>
      <c r="M121" s="106" t="s">
        <v>2386</v>
      </c>
      <c r="N121" s="107">
        <v>17</v>
      </c>
      <c r="O121"/>
      <c r="P121" s="197"/>
    </row>
    <row r="122" spans="1:16">
      <c r="A122" s="63" t="s">
        <v>2377</v>
      </c>
      <c r="B122" s="110" t="s">
        <v>984</v>
      </c>
      <c r="C122" s="63">
        <v>22680.87</v>
      </c>
      <c r="D122" s="37"/>
      <c r="E122" s="63" t="str">
        <f t="shared" si="2"/>
        <v>17417</v>
      </c>
      <c r="G122" s="106" t="s">
        <v>2387</v>
      </c>
      <c r="H122" s="107"/>
      <c r="I122" s="107">
        <v>88.13</v>
      </c>
      <c r="J122" s="107">
        <v>88.13</v>
      </c>
      <c r="K122" s="197">
        <f t="shared" si="3"/>
        <v>-1.0000000000005116E-2</v>
      </c>
      <c r="M122" s="106" t="s">
        <v>2387</v>
      </c>
      <c r="N122" s="107">
        <v>1</v>
      </c>
      <c r="O122"/>
      <c r="P122" s="197"/>
    </row>
    <row r="123" spans="1:16">
      <c r="A123" s="63" t="s">
        <v>2630</v>
      </c>
      <c r="B123" s="110" t="s">
        <v>2631</v>
      </c>
      <c r="C123" s="63">
        <v>0</v>
      </c>
      <c r="D123" s="37"/>
      <c r="E123" s="63" t="str">
        <f t="shared" si="2"/>
        <v>17801</v>
      </c>
      <c r="G123" s="106" t="s">
        <v>2388</v>
      </c>
      <c r="H123" s="107">
        <v>42</v>
      </c>
      <c r="I123" s="107"/>
      <c r="J123" s="107">
        <v>42</v>
      </c>
      <c r="K123" s="197">
        <f t="shared" si="3"/>
        <v>0</v>
      </c>
      <c r="M123" s="106" t="s">
        <v>2388</v>
      </c>
      <c r="N123" s="107">
        <v>1</v>
      </c>
      <c r="O123"/>
      <c r="P123" s="197"/>
    </row>
    <row r="124" spans="1:16">
      <c r="A124" s="63" t="s">
        <v>2378</v>
      </c>
      <c r="B124" s="110" t="s">
        <v>1016</v>
      </c>
      <c r="C124" s="63">
        <v>378.8</v>
      </c>
      <c r="D124" s="37"/>
      <c r="E124" s="63" t="str">
        <f t="shared" si="2"/>
        <v>17902</v>
      </c>
      <c r="G124" s="106" t="s">
        <v>2389</v>
      </c>
      <c r="H124" s="107">
        <v>42.64</v>
      </c>
      <c r="I124" s="107">
        <v>43.3</v>
      </c>
      <c r="J124" s="107">
        <v>85.94</v>
      </c>
      <c r="K124" s="197">
        <f t="shared" si="3"/>
        <v>0</v>
      </c>
      <c r="M124" s="106" t="s">
        <v>2389</v>
      </c>
      <c r="N124" s="107">
        <v>2</v>
      </c>
      <c r="O124"/>
      <c r="P124" s="197"/>
    </row>
    <row r="125" spans="1:16">
      <c r="A125" s="63" t="s">
        <v>2379</v>
      </c>
      <c r="B125" s="110" t="s">
        <v>1017</v>
      </c>
      <c r="C125" s="63">
        <v>557.59</v>
      </c>
      <c r="D125" s="37"/>
      <c r="E125" s="63" t="str">
        <f t="shared" si="2"/>
        <v>17903</v>
      </c>
      <c r="G125" s="106" t="s">
        <v>2390</v>
      </c>
      <c r="H125" s="107">
        <v>214.13</v>
      </c>
      <c r="I125" s="107"/>
      <c r="J125" s="107">
        <v>214.13</v>
      </c>
      <c r="K125" s="197">
        <f t="shared" si="3"/>
        <v>-9.9999999999909051E-3</v>
      </c>
      <c r="M125" s="106" t="s">
        <v>2390</v>
      </c>
      <c r="N125" s="107">
        <v>1</v>
      </c>
      <c r="O125"/>
      <c r="P125" s="197"/>
    </row>
    <row r="126" spans="1:16">
      <c r="A126" s="63" t="s">
        <v>2632</v>
      </c>
      <c r="B126" s="110" t="s">
        <v>2633</v>
      </c>
      <c r="C126" s="63">
        <v>0</v>
      </c>
      <c r="D126" s="37"/>
      <c r="E126" s="63" t="str">
        <f t="shared" si="2"/>
        <v>17904</v>
      </c>
      <c r="G126" s="106" t="s">
        <v>2391</v>
      </c>
      <c r="H126" s="107">
        <v>2624.23</v>
      </c>
      <c r="I126" s="107">
        <v>495.04</v>
      </c>
      <c r="J126" s="107">
        <v>3119.27</v>
      </c>
      <c r="K126" s="197">
        <f t="shared" si="3"/>
        <v>0</v>
      </c>
      <c r="M126" s="106" t="s">
        <v>2391</v>
      </c>
      <c r="N126" s="107">
        <v>6</v>
      </c>
      <c r="O126"/>
      <c r="P126" s="197"/>
    </row>
    <row r="127" spans="1:16">
      <c r="A127" s="63" t="s">
        <v>2602</v>
      </c>
      <c r="B127" s="110" t="s">
        <v>2734</v>
      </c>
      <c r="C127" s="63">
        <v>465.6</v>
      </c>
      <c r="D127" s="37"/>
      <c r="E127" s="63" t="str">
        <f t="shared" si="2"/>
        <v>17905</v>
      </c>
      <c r="G127" s="106" t="s">
        <v>2392</v>
      </c>
      <c r="H127" s="107">
        <v>596.54</v>
      </c>
      <c r="I127" s="107"/>
      <c r="J127" s="107">
        <v>596.54</v>
      </c>
      <c r="K127" s="197">
        <f t="shared" si="3"/>
        <v>0</v>
      </c>
      <c r="M127" s="106" t="s">
        <v>2392</v>
      </c>
      <c r="N127" s="107">
        <v>3</v>
      </c>
      <c r="O127"/>
      <c r="P127" s="197"/>
    </row>
    <row r="128" spans="1:16">
      <c r="A128" s="63" t="s">
        <v>3321</v>
      </c>
      <c r="B128" s="110" t="s">
        <v>3327</v>
      </c>
      <c r="C128" s="63">
        <v>0</v>
      </c>
      <c r="D128" s="37"/>
      <c r="E128" s="63" t="str">
        <f t="shared" si="2"/>
        <v>17906</v>
      </c>
      <c r="G128" s="106" t="s">
        <v>2393</v>
      </c>
      <c r="H128" s="107">
        <v>818.67</v>
      </c>
      <c r="I128" s="107">
        <v>23.46</v>
      </c>
      <c r="J128" s="107">
        <v>842.13</v>
      </c>
      <c r="K128" s="197">
        <f t="shared" si="3"/>
        <v>9.9999999999909051E-3</v>
      </c>
      <c r="M128" s="106" t="s">
        <v>2393</v>
      </c>
      <c r="N128" s="107">
        <v>4</v>
      </c>
      <c r="O128"/>
      <c r="P128" s="197"/>
    </row>
    <row r="129" spans="1:16">
      <c r="A129" s="63" t="s">
        <v>2380</v>
      </c>
      <c r="B129" s="110" t="s">
        <v>1019</v>
      </c>
      <c r="C129" s="63">
        <v>343.7</v>
      </c>
      <c r="D129" s="37"/>
      <c r="E129" s="63" t="str">
        <f t="shared" si="2"/>
        <v>17908</v>
      </c>
      <c r="G129" s="106" t="s">
        <v>2394</v>
      </c>
      <c r="H129" s="107"/>
      <c r="I129" s="107">
        <v>66.87</v>
      </c>
      <c r="J129" s="107">
        <v>66.87</v>
      </c>
      <c r="K129" s="197">
        <f t="shared" si="3"/>
        <v>0</v>
      </c>
      <c r="M129" s="106" t="s">
        <v>2394</v>
      </c>
      <c r="N129" s="107">
        <v>1</v>
      </c>
      <c r="O129"/>
      <c r="P129" s="197"/>
    </row>
    <row r="130" spans="1:16">
      <c r="A130" s="63" t="s">
        <v>2604</v>
      </c>
      <c r="B130" s="110" t="s">
        <v>3328</v>
      </c>
      <c r="C130" s="63">
        <v>163.30000000000001</v>
      </c>
      <c r="D130" s="37"/>
      <c r="E130" s="63" t="str">
        <f t="shared" si="2"/>
        <v>17910</v>
      </c>
      <c r="G130" s="106" t="s">
        <v>2395</v>
      </c>
      <c r="H130" s="107">
        <v>107.5</v>
      </c>
      <c r="I130" s="107"/>
      <c r="J130" s="107">
        <v>107.5</v>
      </c>
      <c r="K130" s="197">
        <f t="shared" si="3"/>
        <v>0</v>
      </c>
      <c r="M130" s="106" t="s">
        <v>2395</v>
      </c>
      <c r="N130" s="107">
        <v>1</v>
      </c>
      <c r="O130"/>
      <c r="P130" s="197"/>
    </row>
    <row r="131" spans="1:16" s="63" customFormat="1">
      <c r="A131" s="63" t="s">
        <v>2733</v>
      </c>
      <c r="B131" s="110" t="s">
        <v>3230</v>
      </c>
      <c r="C131" s="63">
        <v>407.6</v>
      </c>
      <c r="D131" s="37"/>
      <c r="E131" s="63" t="str">
        <f t="shared" ref="E131:E194" si="4">A131</f>
        <v>17911</v>
      </c>
      <c r="G131" s="106" t="s">
        <v>2396</v>
      </c>
      <c r="H131" s="107">
        <v>87.2</v>
      </c>
      <c r="I131" s="107"/>
      <c r="J131" s="107">
        <v>87.2</v>
      </c>
      <c r="K131" s="197">
        <f t="shared" si="3"/>
        <v>0</v>
      </c>
      <c r="L131"/>
      <c r="M131" s="106" t="s">
        <v>2396</v>
      </c>
      <c r="N131" s="107">
        <v>1</v>
      </c>
      <c r="O131"/>
      <c r="P131" s="197"/>
    </row>
    <row r="132" spans="1:16" s="63" customFormat="1">
      <c r="A132" s="63" t="s">
        <v>3158</v>
      </c>
      <c r="B132" s="110" t="s">
        <v>3168</v>
      </c>
      <c r="C132" s="63">
        <v>0</v>
      </c>
      <c r="D132" s="37"/>
      <c r="E132" s="63" t="str">
        <f t="shared" si="4"/>
        <v>17915</v>
      </c>
      <c r="G132" s="106" t="s">
        <v>2397</v>
      </c>
      <c r="H132" s="107">
        <v>186.03</v>
      </c>
      <c r="I132" s="107"/>
      <c r="J132" s="107">
        <v>186.03</v>
      </c>
      <c r="K132" s="197">
        <f t="shared" ref="K132:K195" si="5">IF(J132="0",0,J132-VLOOKUP(G132,$A$3:$C$386,3,FALSE))</f>
        <v>-9.9999999999909051E-3</v>
      </c>
      <c r="M132" s="106" t="s">
        <v>2397</v>
      </c>
      <c r="N132" s="107">
        <v>2</v>
      </c>
      <c r="O132"/>
      <c r="P132" s="197"/>
    </row>
    <row r="133" spans="1:16">
      <c r="A133" s="63" t="s">
        <v>3194</v>
      </c>
      <c r="B133" s="110" t="s">
        <v>3232</v>
      </c>
      <c r="C133" s="63">
        <v>122</v>
      </c>
      <c r="D133" s="37"/>
      <c r="E133" s="63" t="str">
        <f t="shared" si="4"/>
        <v>17916</v>
      </c>
      <c r="G133" s="106" t="s">
        <v>2398</v>
      </c>
      <c r="H133" s="107">
        <v>38.5</v>
      </c>
      <c r="I133" s="107">
        <v>22.7</v>
      </c>
      <c r="J133" s="107">
        <v>61.2</v>
      </c>
      <c r="K133" s="197">
        <f t="shared" si="5"/>
        <v>0</v>
      </c>
      <c r="L133" s="63"/>
      <c r="M133" s="106" t="s">
        <v>2398</v>
      </c>
      <c r="N133" s="107">
        <v>2</v>
      </c>
      <c r="O133"/>
      <c r="P133" s="197"/>
    </row>
    <row r="134" spans="1:16">
      <c r="A134" s="63" t="s">
        <v>3196</v>
      </c>
      <c r="B134" s="110" t="s">
        <v>3329</v>
      </c>
      <c r="C134" s="63">
        <v>0</v>
      </c>
      <c r="D134" s="37"/>
      <c r="E134" s="63" t="str">
        <f t="shared" si="4"/>
        <v>17917</v>
      </c>
      <c r="G134" s="106" t="s">
        <v>2399</v>
      </c>
      <c r="H134" s="107"/>
      <c r="I134" s="107">
        <v>74.05</v>
      </c>
      <c r="J134" s="107">
        <v>74.05</v>
      </c>
      <c r="K134" s="197">
        <f t="shared" si="5"/>
        <v>0</v>
      </c>
      <c r="M134" s="106" t="s">
        <v>2399</v>
      </c>
      <c r="N134" s="107">
        <v>1</v>
      </c>
      <c r="O134"/>
      <c r="P134" s="197"/>
    </row>
    <row r="135" spans="1:16">
      <c r="A135" s="63" t="s">
        <v>3322</v>
      </c>
      <c r="B135" s="110" t="s">
        <v>3330</v>
      </c>
      <c r="C135" s="63">
        <v>0</v>
      </c>
      <c r="D135" s="37"/>
      <c r="E135" s="63" t="str">
        <f t="shared" si="4"/>
        <v>17918</v>
      </c>
      <c r="G135" s="106" t="s">
        <v>2400</v>
      </c>
      <c r="H135" s="107">
        <v>37.299999999999997</v>
      </c>
      <c r="I135" s="107"/>
      <c r="J135" s="107">
        <v>37.299999999999997</v>
      </c>
      <c r="K135" s="197">
        <f t="shared" si="5"/>
        <v>0</v>
      </c>
      <c r="M135" s="106" t="s">
        <v>2400</v>
      </c>
      <c r="N135" s="107">
        <v>1</v>
      </c>
      <c r="O135"/>
      <c r="P135" s="197"/>
    </row>
    <row r="136" spans="1:16">
      <c r="A136" s="63" t="s">
        <v>2634</v>
      </c>
      <c r="B136" s="110" t="s">
        <v>2635</v>
      </c>
      <c r="C136" s="63">
        <v>0</v>
      </c>
      <c r="D136" s="37"/>
      <c r="E136" s="63" t="str">
        <f t="shared" si="4"/>
        <v>17924</v>
      </c>
      <c r="G136" s="106" t="s">
        <v>2401</v>
      </c>
      <c r="H136" s="107">
        <v>1676.62</v>
      </c>
      <c r="I136" s="107">
        <v>512.51</v>
      </c>
      <c r="J136" s="107">
        <v>2189.13</v>
      </c>
      <c r="K136" s="197">
        <f t="shared" si="5"/>
        <v>0</v>
      </c>
      <c r="M136" s="106" t="s">
        <v>2401</v>
      </c>
      <c r="N136" s="107">
        <v>4</v>
      </c>
      <c r="O136"/>
      <c r="P136" s="197"/>
    </row>
    <row r="137" spans="1:16">
      <c r="A137" s="63" t="s">
        <v>2636</v>
      </c>
      <c r="B137" s="110" t="s">
        <v>3331</v>
      </c>
      <c r="C137" s="63">
        <v>0</v>
      </c>
      <c r="D137" s="37"/>
      <c r="E137" s="63" t="str">
        <f t="shared" si="4"/>
        <v>17935</v>
      </c>
      <c r="G137" s="106" t="s">
        <v>2402</v>
      </c>
      <c r="H137" s="107">
        <v>1106.7800000000002</v>
      </c>
      <c r="I137" s="107">
        <v>18.82</v>
      </c>
      <c r="J137" s="107">
        <v>1125.6000000000001</v>
      </c>
      <c r="K137" s="197">
        <f t="shared" si="5"/>
        <v>2.2737367544323206E-13</v>
      </c>
      <c r="M137" s="106" t="s">
        <v>2402</v>
      </c>
      <c r="N137" s="107">
        <v>5</v>
      </c>
      <c r="O137"/>
      <c r="P137" s="197"/>
    </row>
    <row r="138" spans="1:16">
      <c r="A138" s="63" t="s">
        <v>2637</v>
      </c>
      <c r="B138" s="110" t="s">
        <v>2784</v>
      </c>
      <c r="C138" s="63">
        <v>0</v>
      </c>
      <c r="D138" s="37"/>
      <c r="E138" s="63" t="str">
        <f t="shared" si="4"/>
        <v>17936</v>
      </c>
      <c r="G138" s="106" t="s">
        <v>2403</v>
      </c>
      <c r="H138" s="107"/>
      <c r="I138" s="107">
        <v>208.71</v>
      </c>
      <c r="J138" s="107">
        <v>208.71</v>
      </c>
      <c r="K138" s="197">
        <f t="shared" si="5"/>
        <v>0</v>
      </c>
      <c r="M138" s="106" t="s">
        <v>2403</v>
      </c>
      <c r="N138" s="107">
        <v>3</v>
      </c>
      <c r="O138"/>
      <c r="P138" s="197"/>
    </row>
    <row r="139" spans="1:16">
      <c r="A139" s="63" t="s">
        <v>2381</v>
      </c>
      <c r="B139" s="110" t="s">
        <v>1021</v>
      </c>
      <c r="C139" s="63">
        <v>0</v>
      </c>
      <c r="D139" s="37"/>
      <c r="E139" s="63" t="str">
        <f t="shared" si="4"/>
        <v>17937</v>
      </c>
      <c r="G139" s="106" t="s">
        <v>2404</v>
      </c>
      <c r="H139" s="107">
        <v>768.33999999999992</v>
      </c>
      <c r="I139" s="107"/>
      <c r="J139" s="107">
        <v>768.33999999999992</v>
      </c>
      <c r="K139" s="197">
        <f t="shared" si="5"/>
        <v>-1.1368683772161603E-13</v>
      </c>
      <c r="M139" s="106" t="s">
        <v>2404</v>
      </c>
      <c r="N139" s="107">
        <v>2</v>
      </c>
      <c r="O139"/>
      <c r="P139" s="197"/>
    </row>
    <row r="140" spans="1:16">
      <c r="A140" s="63" t="s">
        <v>2638</v>
      </c>
      <c r="B140" s="110" t="s">
        <v>2639</v>
      </c>
      <c r="C140" s="63">
        <v>0</v>
      </c>
      <c r="D140" s="37"/>
      <c r="E140" s="63" t="str">
        <f t="shared" si="4"/>
        <v>17938</v>
      </c>
      <c r="G140" s="106" t="s">
        <v>2405</v>
      </c>
      <c r="H140" s="107"/>
      <c r="I140" s="107">
        <v>51.3</v>
      </c>
      <c r="J140" s="107">
        <v>51.3</v>
      </c>
      <c r="K140" s="197">
        <f t="shared" si="5"/>
        <v>0</v>
      </c>
      <c r="M140" s="106" t="s">
        <v>2405</v>
      </c>
      <c r="N140" s="107">
        <v>1</v>
      </c>
      <c r="O140"/>
      <c r="P140" s="197"/>
    </row>
    <row r="141" spans="1:16">
      <c r="A141" s="63" t="s">
        <v>2640</v>
      </c>
      <c r="B141" s="110" t="s">
        <v>2641</v>
      </c>
      <c r="C141" s="63">
        <v>0</v>
      </c>
      <c r="D141" s="37"/>
      <c r="E141" s="63" t="str">
        <f t="shared" si="4"/>
        <v>17941</v>
      </c>
      <c r="G141" s="106" t="s">
        <v>2406</v>
      </c>
      <c r="H141" s="107"/>
      <c r="I141" s="107">
        <v>553.66</v>
      </c>
      <c r="J141" s="107">
        <v>553.66</v>
      </c>
      <c r="K141" s="197">
        <f t="shared" si="5"/>
        <v>0</v>
      </c>
      <c r="M141" s="106" t="s">
        <v>2406</v>
      </c>
      <c r="N141" s="107">
        <v>3</v>
      </c>
      <c r="O141"/>
      <c r="P141" s="197"/>
    </row>
    <row r="142" spans="1:16">
      <c r="A142" s="63" t="s">
        <v>2642</v>
      </c>
      <c r="B142" s="110" t="s">
        <v>2643</v>
      </c>
      <c r="C142" s="63">
        <v>0</v>
      </c>
      <c r="D142" s="37"/>
      <c r="E142" s="63" t="str">
        <f t="shared" si="4"/>
        <v>17942</v>
      </c>
      <c r="G142" s="106" t="s">
        <v>2407</v>
      </c>
      <c r="H142" s="107"/>
      <c r="I142" s="107">
        <v>316.17999999999995</v>
      </c>
      <c r="J142" s="107">
        <v>316.17999999999995</v>
      </c>
      <c r="K142" s="197">
        <f t="shared" si="5"/>
        <v>-5.6843418860808015E-14</v>
      </c>
      <c r="M142" s="106" t="s">
        <v>2407</v>
      </c>
      <c r="N142" s="107">
        <v>2</v>
      </c>
      <c r="O142"/>
      <c r="P142" s="197"/>
    </row>
    <row r="143" spans="1:16">
      <c r="A143" s="63" t="s">
        <v>2644</v>
      </c>
      <c r="B143" s="110" t="s">
        <v>2645</v>
      </c>
      <c r="C143" s="63">
        <v>0</v>
      </c>
      <c r="D143" s="37"/>
      <c r="E143" s="63" t="str">
        <f t="shared" si="4"/>
        <v>17943</v>
      </c>
      <c r="G143" s="106" t="s">
        <v>2408</v>
      </c>
      <c r="H143" s="107">
        <v>593.72</v>
      </c>
      <c r="I143" s="107"/>
      <c r="J143" s="107">
        <v>593.72</v>
      </c>
      <c r="K143" s="197">
        <f t="shared" si="5"/>
        <v>0</v>
      </c>
      <c r="M143" s="106" t="s">
        <v>2408</v>
      </c>
      <c r="N143" s="107">
        <v>2</v>
      </c>
      <c r="O143"/>
      <c r="P143" s="197"/>
    </row>
    <row r="144" spans="1:16">
      <c r="A144" s="63" t="s">
        <v>2646</v>
      </c>
      <c r="B144" s="110" t="s">
        <v>2647</v>
      </c>
      <c r="C144" s="63">
        <v>0</v>
      </c>
      <c r="D144" s="37"/>
      <c r="E144" s="63" t="str">
        <f t="shared" si="4"/>
        <v>17946</v>
      </c>
      <c r="G144" s="106" t="s">
        <v>2409</v>
      </c>
      <c r="H144" s="107"/>
      <c r="I144" s="107">
        <v>692.30000000000007</v>
      </c>
      <c r="J144" s="107">
        <v>692.30000000000007</v>
      </c>
      <c r="K144" s="197">
        <f t="shared" si="5"/>
        <v>1.1368683772161603E-13</v>
      </c>
      <c r="M144" s="106" t="s">
        <v>2409</v>
      </c>
      <c r="N144" s="107">
        <v>4</v>
      </c>
      <c r="O144"/>
      <c r="P144" s="197"/>
    </row>
    <row r="145" spans="1:16">
      <c r="A145" s="63" t="s">
        <v>2382</v>
      </c>
      <c r="B145" s="110" t="s">
        <v>1022</v>
      </c>
      <c r="C145" s="63">
        <v>4583.1400000000003</v>
      </c>
      <c r="D145" s="37"/>
      <c r="E145" s="63" t="str">
        <f t="shared" si="4"/>
        <v>18100</v>
      </c>
      <c r="G145" s="106" t="s">
        <v>2410</v>
      </c>
      <c r="H145" s="107"/>
      <c r="I145" s="107">
        <v>85</v>
      </c>
      <c r="J145" s="107">
        <v>85</v>
      </c>
      <c r="K145" s="197">
        <f t="shared" si="5"/>
        <v>0</v>
      </c>
      <c r="M145" s="106" t="s">
        <v>2410</v>
      </c>
      <c r="N145" s="107">
        <v>1</v>
      </c>
      <c r="O145"/>
      <c r="P145" s="197"/>
    </row>
    <row r="146" spans="1:16">
      <c r="A146" s="63" t="s">
        <v>2383</v>
      </c>
      <c r="B146" s="110" t="s">
        <v>1033</v>
      </c>
      <c r="C146" s="63">
        <v>3580.96</v>
      </c>
      <c r="D146" s="37"/>
      <c r="E146" s="63" t="str">
        <f t="shared" si="4"/>
        <v>18303</v>
      </c>
      <c r="G146" s="106" t="s">
        <v>2411</v>
      </c>
      <c r="H146" s="107">
        <v>212.86</v>
      </c>
      <c r="I146" s="107">
        <v>568.36</v>
      </c>
      <c r="J146" s="107">
        <v>781.22</v>
      </c>
      <c r="K146" s="197">
        <f t="shared" si="5"/>
        <v>0</v>
      </c>
      <c r="M146" s="106" t="s">
        <v>2411</v>
      </c>
      <c r="N146" s="107">
        <v>4</v>
      </c>
      <c r="O146"/>
      <c r="P146" s="197"/>
    </row>
    <row r="147" spans="1:16">
      <c r="A147" s="63" t="s">
        <v>2384</v>
      </c>
      <c r="B147" s="110" t="s">
        <v>1044</v>
      </c>
      <c r="C147" s="63">
        <v>5315.59</v>
      </c>
      <c r="D147" s="37"/>
      <c r="E147" s="63" t="str">
        <f t="shared" si="4"/>
        <v>18400</v>
      </c>
      <c r="G147" s="106" t="s">
        <v>2412</v>
      </c>
      <c r="H147" s="107"/>
      <c r="I147" s="107">
        <v>818.55</v>
      </c>
      <c r="J147" s="107">
        <v>818.55</v>
      </c>
      <c r="K147" s="197">
        <f t="shared" si="5"/>
        <v>0</v>
      </c>
      <c r="M147" s="106" t="s">
        <v>2412</v>
      </c>
      <c r="N147" s="107">
        <v>3</v>
      </c>
      <c r="O147"/>
      <c r="P147" s="197"/>
    </row>
    <row r="148" spans="1:16">
      <c r="A148" s="63" t="s">
        <v>2385</v>
      </c>
      <c r="B148" s="110" t="s">
        <v>1055</v>
      </c>
      <c r="C148" s="63">
        <v>10901.12</v>
      </c>
      <c r="D148" s="37"/>
      <c r="E148" s="63" t="str">
        <f t="shared" si="4"/>
        <v>18401</v>
      </c>
      <c r="G148" s="106" t="s">
        <v>2413</v>
      </c>
      <c r="H148" s="107"/>
      <c r="I148" s="107">
        <v>252.29999999999998</v>
      </c>
      <c r="J148" s="107">
        <v>252.29999999999998</v>
      </c>
      <c r="K148" s="197">
        <f t="shared" si="5"/>
        <v>-2.8421709430404007E-14</v>
      </c>
      <c r="M148" s="106" t="s">
        <v>2413</v>
      </c>
      <c r="N148" s="107">
        <v>1</v>
      </c>
      <c r="O148"/>
      <c r="P148" s="197"/>
    </row>
    <row r="149" spans="1:16">
      <c r="A149" s="63" t="s">
        <v>2386</v>
      </c>
      <c r="B149" s="110" t="s">
        <v>1073</v>
      </c>
      <c r="C149" s="63">
        <v>9856.0300000000007</v>
      </c>
      <c r="D149" s="63"/>
      <c r="E149" s="63" t="str">
        <f t="shared" si="4"/>
        <v>18402</v>
      </c>
      <c r="G149" s="106" t="s">
        <v>2414</v>
      </c>
      <c r="H149" s="107">
        <v>1591.5700000000002</v>
      </c>
      <c r="I149" s="107">
        <v>1308.1600000000001</v>
      </c>
      <c r="J149" s="107">
        <v>2899.7300000000005</v>
      </c>
      <c r="K149" s="197">
        <f t="shared" si="5"/>
        <v>4.5474735088646412E-13</v>
      </c>
      <c r="M149" s="106" t="s">
        <v>2414</v>
      </c>
      <c r="N149" s="107">
        <v>5</v>
      </c>
      <c r="O149"/>
      <c r="P149" s="197"/>
    </row>
    <row r="150" spans="1:16">
      <c r="A150" s="63" t="s">
        <v>2648</v>
      </c>
      <c r="B150" s="110" t="s">
        <v>2649</v>
      </c>
      <c r="C150" s="63">
        <v>0</v>
      </c>
      <c r="D150" s="37"/>
      <c r="E150" s="63" t="str">
        <f t="shared" si="4"/>
        <v>18801</v>
      </c>
      <c r="G150" s="106" t="s">
        <v>2415</v>
      </c>
      <c r="H150" s="107"/>
      <c r="I150" s="107">
        <v>337.47</v>
      </c>
      <c r="J150" s="107">
        <v>337.47</v>
      </c>
      <c r="K150" s="197">
        <f t="shared" si="5"/>
        <v>0</v>
      </c>
      <c r="M150" s="106" t="s">
        <v>2415</v>
      </c>
      <c r="N150" s="107">
        <v>2</v>
      </c>
      <c r="O150"/>
      <c r="P150" s="197"/>
    </row>
    <row r="151" spans="1:16">
      <c r="A151" s="63" t="s">
        <v>3197</v>
      </c>
      <c r="B151" s="110" t="s">
        <v>3211</v>
      </c>
      <c r="C151" s="63">
        <v>168</v>
      </c>
      <c r="D151" s="37"/>
      <c r="E151" s="63" t="str">
        <f t="shared" si="4"/>
        <v>18901</v>
      </c>
      <c r="G151" s="106" t="s">
        <v>2416</v>
      </c>
      <c r="H151" s="107"/>
      <c r="I151" s="107">
        <v>3323.9199999999992</v>
      </c>
      <c r="J151" s="107">
        <v>3323.9199999999992</v>
      </c>
      <c r="K151" s="197">
        <f t="shared" si="5"/>
        <v>-1.0000000000673026E-2</v>
      </c>
      <c r="M151" s="106" t="s">
        <v>2416</v>
      </c>
      <c r="N151" s="107">
        <v>8</v>
      </c>
      <c r="O151"/>
      <c r="P151" s="197"/>
    </row>
    <row r="152" spans="1:16">
      <c r="A152" s="63" t="s">
        <v>2387</v>
      </c>
      <c r="B152" s="110" t="s">
        <v>1086</v>
      </c>
      <c r="C152" s="63">
        <v>88.14</v>
      </c>
      <c r="D152" s="37"/>
      <c r="E152" s="63" t="str">
        <f t="shared" si="4"/>
        <v>18902</v>
      </c>
      <c r="G152" s="106" t="s">
        <v>2417</v>
      </c>
      <c r="H152" s="107">
        <v>32.39</v>
      </c>
      <c r="I152" s="107">
        <v>42.4</v>
      </c>
      <c r="J152" s="107">
        <v>74.789999999999992</v>
      </c>
      <c r="K152" s="197">
        <f t="shared" si="5"/>
        <v>-1.4210854715202004E-14</v>
      </c>
      <c r="M152" s="106" t="s">
        <v>2417</v>
      </c>
      <c r="N152" s="107">
        <v>2</v>
      </c>
      <c r="O152"/>
      <c r="P152" s="197"/>
    </row>
    <row r="153" spans="1:16">
      <c r="A153" s="63" t="s">
        <v>2650</v>
      </c>
      <c r="B153" s="110" t="s">
        <v>2651</v>
      </c>
      <c r="C153" s="63">
        <v>0</v>
      </c>
      <c r="D153" s="37"/>
      <c r="E153" s="63" t="str">
        <f t="shared" si="4"/>
        <v>18939</v>
      </c>
      <c r="G153" s="106" t="s">
        <v>2418</v>
      </c>
      <c r="H153" s="107">
        <v>682.31</v>
      </c>
      <c r="I153" s="107"/>
      <c r="J153" s="107">
        <v>682.31</v>
      </c>
      <c r="K153" s="197">
        <f t="shared" si="5"/>
        <v>-1.0000000000104592E-2</v>
      </c>
      <c r="M153" s="106" t="s">
        <v>2418</v>
      </c>
      <c r="N153" s="107">
        <v>2</v>
      </c>
      <c r="O153"/>
      <c r="P153" s="197"/>
    </row>
    <row r="154" spans="1:16">
      <c r="A154" s="63" t="s">
        <v>2388</v>
      </c>
      <c r="B154" s="110" t="s">
        <v>1088</v>
      </c>
      <c r="C154" s="63">
        <v>42</v>
      </c>
      <c r="D154" s="37"/>
      <c r="E154" s="63" t="str">
        <f t="shared" si="4"/>
        <v>19007</v>
      </c>
      <c r="G154" s="106" t="s">
        <v>2419</v>
      </c>
      <c r="H154" s="107">
        <v>86.8</v>
      </c>
      <c r="I154" s="107"/>
      <c r="J154" s="107">
        <v>86.8</v>
      </c>
      <c r="K154" s="197">
        <f t="shared" si="5"/>
        <v>0</v>
      </c>
      <c r="M154" s="106" t="s">
        <v>2419</v>
      </c>
      <c r="N154" s="107">
        <v>1</v>
      </c>
      <c r="O154"/>
      <c r="P154" s="197"/>
    </row>
    <row r="155" spans="1:16">
      <c r="A155" s="63" t="s">
        <v>2389</v>
      </c>
      <c r="B155" s="110" t="s">
        <v>1090</v>
      </c>
      <c r="C155" s="63">
        <v>85.94</v>
      </c>
      <c r="D155" s="37"/>
      <c r="E155" s="63" t="str">
        <f t="shared" si="4"/>
        <v>19028</v>
      </c>
      <c r="G155" s="106" t="s">
        <v>2420</v>
      </c>
      <c r="H155" s="107">
        <v>84.27000000000001</v>
      </c>
      <c r="I155" s="107"/>
      <c r="J155" s="107">
        <v>84.27000000000001</v>
      </c>
      <c r="K155" s="197">
        <f t="shared" si="5"/>
        <v>1.4210854715202004E-14</v>
      </c>
      <c r="M155" s="106" t="s">
        <v>2420</v>
      </c>
      <c r="N155" s="107">
        <v>2</v>
      </c>
      <c r="O155"/>
      <c r="P155" s="197"/>
    </row>
    <row r="156" spans="1:16">
      <c r="A156" s="63" t="s">
        <v>2390</v>
      </c>
      <c r="B156" s="110" t="s">
        <v>1092</v>
      </c>
      <c r="C156" s="63">
        <v>214.14</v>
      </c>
      <c r="D156" s="37"/>
      <c r="E156" s="63" t="str">
        <f t="shared" si="4"/>
        <v>19400</v>
      </c>
      <c r="G156" s="106" t="s">
        <v>2421</v>
      </c>
      <c r="H156" s="107">
        <v>106.11</v>
      </c>
      <c r="I156" s="107">
        <v>100.1</v>
      </c>
      <c r="J156" s="107">
        <v>206.20999999999998</v>
      </c>
      <c r="K156" s="197">
        <f t="shared" si="5"/>
        <v>-1.0000000000019327E-2</v>
      </c>
      <c r="M156" s="106" t="s">
        <v>2421</v>
      </c>
      <c r="N156" s="107">
        <v>2</v>
      </c>
      <c r="O156"/>
      <c r="P156" s="197"/>
    </row>
    <row r="157" spans="1:16">
      <c r="A157" s="63" t="s">
        <v>2391</v>
      </c>
      <c r="B157" s="110" t="s">
        <v>1094</v>
      </c>
      <c r="C157" s="63">
        <v>3119.27</v>
      </c>
      <c r="D157" s="37"/>
      <c r="E157" s="63" t="str">
        <f t="shared" si="4"/>
        <v>19401</v>
      </c>
      <c r="G157" s="106" t="s">
        <v>2422</v>
      </c>
      <c r="H157" s="107">
        <v>219.88</v>
      </c>
      <c r="I157" s="107"/>
      <c r="J157" s="107">
        <v>219.88</v>
      </c>
      <c r="K157" s="197">
        <f t="shared" si="5"/>
        <v>0</v>
      </c>
      <c r="M157" s="106" t="s">
        <v>2422</v>
      </c>
      <c r="N157" s="107">
        <v>2</v>
      </c>
      <c r="O157"/>
      <c r="P157" s="197"/>
    </row>
    <row r="158" spans="1:16">
      <c r="A158" s="63" t="s">
        <v>2392</v>
      </c>
      <c r="B158" s="110" t="s">
        <v>1100</v>
      </c>
      <c r="C158" s="63">
        <v>596.54</v>
      </c>
      <c r="D158" s="37"/>
      <c r="E158" s="63" t="str">
        <f t="shared" si="4"/>
        <v>19403</v>
      </c>
      <c r="G158" s="106" t="s">
        <v>2423</v>
      </c>
      <c r="H158" s="107"/>
      <c r="I158" s="107">
        <v>119.69999999999999</v>
      </c>
      <c r="J158" s="107">
        <v>119.69999999999999</v>
      </c>
      <c r="K158" s="197">
        <f t="shared" si="5"/>
        <v>9.9999999999909051E-3</v>
      </c>
      <c r="M158" s="106" t="s">
        <v>2423</v>
      </c>
      <c r="N158" s="107">
        <v>2</v>
      </c>
      <c r="O158"/>
      <c r="P158" s="197"/>
    </row>
    <row r="159" spans="1:16">
      <c r="A159" s="63" t="s">
        <v>2393</v>
      </c>
      <c r="B159" s="110" t="s">
        <v>1104</v>
      </c>
      <c r="C159" s="63">
        <v>842.12</v>
      </c>
      <c r="D159" s="37"/>
      <c r="E159" s="63" t="str">
        <f t="shared" si="4"/>
        <v>19404</v>
      </c>
      <c r="G159" s="106" t="s">
        <v>2424</v>
      </c>
      <c r="H159" s="107">
        <v>297.31</v>
      </c>
      <c r="I159" s="107">
        <v>234.3</v>
      </c>
      <c r="J159" s="107">
        <v>531.61</v>
      </c>
      <c r="K159" s="197">
        <f t="shared" si="5"/>
        <v>-1.0800000000000409</v>
      </c>
      <c r="M159" s="106" t="s">
        <v>2424</v>
      </c>
      <c r="N159" s="107">
        <v>2</v>
      </c>
      <c r="O159"/>
      <c r="P159" s="197"/>
    </row>
    <row r="160" spans="1:16">
      <c r="A160" s="63" t="s">
        <v>2652</v>
      </c>
      <c r="B160" s="110" t="s">
        <v>2653</v>
      </c>
      <c r="C160" s="63">
        <v>0</v>
      </c>
      <c r="D160" s="37"/>
      <c r="E160" s="63" t="str">
        <f t="shared" si="4"/>
        <v>19901</v>
      </c>
      <c r="G160" s="106" t="s">
        <v>2425</v>
      </c>
      <c r="H160" s="107">
        <v>202.1</v>
      </c>
      <c r="I160" s="107"/>
      <c r="J160" s="107">
        <v>202.1</v>
      </c>
      <c r="K160" s="197">
        <f t="shared" si="5"/>
        <v>0</v>
      </c>
      <c r="M160" s="106" t="s">
        <v>2425</v>
      </c>
      <c r="N160" s="107">
        <v>1</v>
      </c>
      <c r="O160"/>
      <c r="P160" s="197"/>
    </row>
    <row r="161" spans="1:16">
      <c r="A161" s="63" t="s">
        <v>2394</v>
      </c>
      <c r="B161" s="110" t="s">
        <v>1109</v>
      </c>
      <c r="C161" s="63">
        <v>66.87</v>
      </c>
      <c r="D161" s="37"/>
      <c r="E161" s="63" t="str">
        <f t="shared" si="4"/>
        <v>20094</v>
      </c>
      <c r="G161" s="106" t="s">
        <v>2426</v>
      </c>
      <c r="H161" s="107">
        <v>195.4</v>
      </c>
      <c r="I161" s="107"/>
      <c r="J161" s="107">
        <v>195.4</v>
      </c>
      <c r="K161" s="197">
        <f t="shared" si="5"/>
        <v>0</v>
      </c>
      <c r="M161" s="106" t="s">
        <v>2426</v>
      </c>
      <c r="N161" s="107">
        <v>1</v>
      </c>
      <c r="O161"/>
      <c r="P161" s="197"/>
    </row>
    <row r="162" spans="1:16">
      <c r="A162" s="63" t="s">
        <v>2395</v>
      </c>
      <c r="B162" s="110" t="s">
        <v>1111</v>
      </c>
      <c r="C162" s="63">
        <v>107.5</v>
      </c>
      <c r="D162" s="37"/>
      <c r="E162" s="63" t="str">
        <f t="shared" si="4"/>
        <v>20203</v>
      </c>
      <c r="G162" s="106" t="s">
        <v>2427</v>
      </c>
      <c r="H162" s="107"/>
      <c r="I162" s="107">
        <v>4285.78</v>
      </c>
      <c r="J162" s="107">
        <v>4285.78</v>
      </c>
      <c r="K162" s="197">
        <f t="shared" si="5"/>
        <v>0</v>
      </c>
      <c r="M162" s="106" t="s">
        <v>2427</v>
      </c>
      <c r="N162" s="107">
        <v>9</v>
      </c>
      <c r="O162"/>
      <c r="P162" s="197"/>
    </row>
    <row r="163" spans="1:16">
      <c r="A163" s="63" t="s">
        <v>2396</v>
      </c>
      <c r="B163" s="110" t="s">
        <v>1113</v>
      </c>
      <c r="C163" s="63">
        <v>87.2</v>
      </c>
      <c r="D163" s="37"/>
      <c r="E163" s="63" t="str">
        <f t="shared" si="4"/>
        <v>20215</v>
      </c>
      <c r="G163" s="106" t="s">
        <v>2428</v>
      </c>
      <c r="H163" s="107">
        <v>1912.05</v>
      </c>
      <c r="I163" s="107">
        <v>156.34000000000003</v>
      </c>
      <c r="J163" s="107">
        <v>2068.39</v>
      </c>
      <c r="K163" s="197">
        <f t="shared" si="5"/>
        <v>0</v>
      </c>
      <c r="M163" s="106" t="s">
        <v>2428</v>
      </c>
      <c r="N163" s="107">
        <v>2</v>
      </c>
      <c r="O163"/>
      <c r="P163" s="197"/>
    </row>
    <row r="164" spans="1:16">
      <c r="A164" s="63" t="s">
        <v>2397</v>
      </c>
      <c r="B164" s="110" t="s">
        <v>1115</v>
      </c>
      <c r="C164" s="63">
        <v>186.04</v>
      </c>
      <c r="D164" s="37"/>
      <c r="E164" s="63" t="str">
        <f t="shared" si="4"/>
        <v>20400</v>
      </c>
      <c r="G164" s="106" t="s">
        <v>2429</v>
      </c>
      <c r="H164" s="107"/>
      <c r="I164" s="107">
        <v>645.82999999999993</v>
      </c>
      <c r="J164" s="107">
        <v>645.82999999999993</v>
      </c>
      <c r="K164" s="197">
        <f t="shared" si="5"/>
        <v>-1.1368683772161603E-13</v>
      </c>
      <c r="M164" s="106" t="s">
        <v>2429</v>
      </c>
      <c r="N164" s="107">
        <v>2</v>
      </c>
      <c r="O164"/>
      <c r="P164" s="197"/>
    </row>
    <row r="165" spans="1:16">
      <c r="A165" s="63" t="s">
        <v>2398</v>
      </c>
      <c r="B165" s="110" t="s">
        <v>1118</v>
      </c>
      <c r="C165" s="63">
        <v>61.2</v>
      </c>
      <c r="D165" s="37"/>
      <c r="E165" s="63" t="str">
        <f t="shared" si="4"/>
        <v>20401</v>
      </c>
      <c r="G165" s="106" t="s">
        <v>2430</v>
      </c>
      <c r="H165" s="107">
        <v>880.2</v>
      </c>
      <c r="I165" s="107">
        <v>1320.08</v>
      </c>
      <c r="J165" s="107">
        <v>2200.2799999999997</v>
      </c>
      <c r="K165" s="197">
        <f t="shared" si="5"/>
        <v>-1.0000000000218279E-2</v>
      </c>
      <c r="M165" s="106" t="s">
        <v>2430</v>
      </c>
      <c r="N165" s="107">
        <v>7</v>
      </c>
      <c r="O165"/>
      <c r="P165" s="197"/>
    </row>
    <row r="166" spans="1:16">
      <c r="A166" s="63" t="s">
        <v>2399</v>
      </c>
      <c r="B166" s="110" t="s">
        <v>1121</v>
      </c>
      <c r="C166" s="63">
        <v>74.05</v>
      </c>
      <c r="D166" s="37"/>
      <c r="E166" s="63" t="str">
        <f t="shared" si="4"/>
        <v>20402</v>
      </c>
      <c r="G166" s="106" t="s">
        <v>2431</v>
      </c>
      <c r="H166" s="107"/>
      <c r="I166" s="107">
        <v>293.2</v>
      </c>
      <c r="J166" s="107">
        <v>293.2</v>
      </c>
      <c r="K166" s="197">
        <f t="shared" si="5"/>
        <v>0</v>
      </c>
      <c r="M166" s="106" t="s">
        <v>2431</v>
      </c>
      <c r="N166" s="107">
        <v>1</v>
      </c>
      <c r="O166"/>
      <c r="P166" s="197"/>
    </row>
    <row r="167" spans="1:16">
      <c r="A167" s="63" t="s">
        <v>2400</v>
      </c>
      <c r="B167" s="110" t="s">
        <v>1123</v>
      </c>
      <c r="C167" s="63">
        <v>37.299999999999997</v>
      </c>
      <c r="D167" s="37"/>
      <c r="E167" s="63" t="str">
        <f t="shared" si="4"/>
        <v>20403</v>
      </c>
      <c r="G167" s="106" t="s">
        <v>2432</v>
      </c>
      <c r="H167" s="107"/>
      <c r="I167" s="107">
        <v>131.93</v>
      </c>
      <c r="J167" s="107">
        <v>131.93</v>
      </c>
      <c r="K167" s="197">
        <f t="shared" si="5"/>
        <v>0</v>
      </c>
      <c r="M167" s="106" t="s">
        <v>2432</v>
      </c>
      <c r="N167" s="107">
        <v>1</v>
      </c>
      <c r="O167"/>
      <c r="P167" s="197"/>
    </row>
    <row r="168" spans="1:16">
      <c r="A168" s="63" t="s">
        <v>2401</v>
      </c>
      <c r="B168" s="110" t="s">
        <v>1124</v>
      </c>
      <c r="C168" s="63">
        <v>2189.13</v>
      </c>
      <c r="D168" s="37"/>
      <c r="E168" s="63" t="str">
        <f t="shared" si="4"/>
        <v>20404</v>
      </c>
      <c r="G168" s="106" t="s">
        <v>2433</v>
      </c>
      <c r="H168" s="107">
        <v>6190.54</v>
      </c>
      <c r="I168" s="107">
        <v>1556.0100000000002</v>
      </c>
      <c r="J168" s="107">
        <v>7746.55</v>
      </c>
      <c r="K168" s="197">
        <f t="shared" si="5"/>
        <v>0</v>
      </c>
      <c r="M168" s="106" t="s">
        <v>2433</v>
      </c>
      <c r="N168" s="107">
        <v>9</v>
      </c>
      <c r="O168"/>
      <c r="P168" s="197"/>
    </row>
    <row r="169" spans="1:16">
      <c r="A169" s="63" t="s">
        <v>2402</v>
      </c>
      <c r="B169" s="110" t="s">
        <v>1128</v>
      </c>
      <c r="C169" s="63">
        <v>1125.5999999999999</v>
      </c>
      <c r="D169" s="37"/>
      <c r="E169" s="63" t="str">
        <f t="shared" si="4"/>
        <v>20405</v>
      </c>
      <c r="G169" s="106" t="s">
        <v>2434</v>
      </c>
      <c r="H169" s="107">
        <v>296.04000000000002</v>
      </c>
      <c r="I169" s="107">
        <v>786.16000000000008</v>
      </c>
      <c r="J169" s="107">
        <v>1082.2</v>
      </c>
      <c r="K169" s="197">
        <f t="shared" si="5"/>
        <v>0</v>
      </c>
      <c r="M169" s="106" t="s">
        <v>2434</v>
      </c>
      <c r="N169" s="107">
        <v>5</v>
      </c>
      <c r="O169"/>
      <c r="P169" s="197"/>
    </row>
    <row r="170" spans="1:16">
      <c r="A170" s="63" t="s">
        <v>2403</v>
      </c>
      <c r="B170" s="110" t="s">
        <v>1134</v>
      </c>
      <c r="C170" s="63">
        <v>208.71</v>
      </c>
      <c r="D170" s="37"/>
      <c r="E170" s="63" t="str">
        <f t="shared" si="4"/>
        <v>20406</v>
      </c>
      <c r="G170" s="106" t="s">
        <v>2435</v>
      </c>
      <c r="H170" s="107"/>
      <c r="I170" s="107">
        <v>930.79000000000008</v>
      </c>
      <c r="J170" s="107">
        <v>930.79000000000008</v>
      </c>
      <c r="K170" s="197">
        <f t="shared" si="5"/>
        <v>1.1368683772161603E-13</v>
      </c>
      <c r="M170" s="106" t="s">
        <v>2435</v>
      </c>
      <c r="N170" s="107">
        <v>4</v>
      </c>
      <c r="O170"/>
      <c r="P170" s="197"/>
    </row>
    <row r="171" spans="1:16">
      <c r="A171" s="63" t="s">
        <v>2404</v>
      </c>
      <c r="B171" s="110" t="s">
        <v>1138</v>
      </c>
      <c r="C171" s="63">
        <v>768.34</v>
      </c>
      <c r="D171" s="37"/>
      <c r="E171" s="63" t="str">
        <f t="shared" si="4"/>
        <v>21014</v>
      </c>
      <c r="G171" s="106" t="s">
        <v>2436</v>
      </c>
      <c r="H171" s="107">
        <v>0.2</v>
      </c>
      <c r="I171" s="107">
        <v>295.90999999999997</v>
      </c>
      <c r="J171" s="107">
        <v>296.10999999999996</v>
      </c>
      <c r="K171" s="197">
        <f t="shared" si="5"/>
        <v>-5.6843418860808015E-14</v>
      </c>
      <c r="M171" s="106" t="s">
        <v>2436</v>
      </c>
      <c r="N171" s="107">
        <v>3</v>
      </c>
      <c r="O171"/>
      <c r="P171" s="197"/>
    </row>
    <row r="172" spans="1:16" s="63" customFormat="1">
      <c r="A172" s="63" t="s">
        <v>3323</v>
      </c>
      <c r="B172" s="110" t="s">
        <v>3332</v>
      </c>
      <c r="C172" s="63">
        <v>0</v>
      </c>
      <c r="D172" s="37"/>
      <c r="E172" s="63" t="str">
        <f t="shared" si="4"/>
        <v>21018</v>
      </c>
      <c r="G172" s="106" t="s">
        <v>2437</v>
      </c>
      <c r="H172" s="107">
        <v>644.40000000000009</v>
      </c>
      <c r="I172" s="107">
        <v>35.6</v>
      </c>
      <c r="J172" s="107">
        <v>680.00000000000011</v>
      </c>
      <c r="K172" s="197">
        <f t="shared" si="5"/>
        <v>1.1368683772161603E-13</v>
      </c>
      <c r="L172"/>
      <c r="M172" s="106" t="s">
        <v>2437</v>
      </c>
      <c r="N172" s="107">
        <v>4</v>
      </c>
      <c r="O172"/>
      <c r="P172" s="197"/>
    </row>
    <row r="173" spans="1:16" s="63" customFormat="1">
      <c r="A173" s="63" t="s">
        <v>2405</v>
      </c>
      <c r="B173" s="110" t="s">
        <v>1141</v>
      </c>
      <c r="C173" s="63">
        <v>51.3</v>
      </c>
      <c r="D173" s="37"/>
      <c r="E173" s="63" t="str">
        <f t="shared" si="4"/>
        <v>21036</v>
      </c>
      <c r="G173" s="106" t="s">
        <v>2438</v>
      </c>
      <c r="H173" s="107"/>
      <c r="I173" s="107">
        <v>1105.78</v>
      </c>
      <c r="J173" s="107">
        <v>1105.78</v>
      </c>
      <c r="K173" s="197">
        <f t="shared" si="5"/>
        <v>-9.9999999999909051E-3</v>
      </c>
      <c r="M173" s="106" t="s">
        <v>2438</v>
      </c>
      <c r="N173" s="107">
        <v>5</v>
      </c>
      <c r="O173"/>
      <c r="P173" s="197"/>
    </row>
    <row r="174" spans="1:16" s="63" customFormat="1">
      <c r="A174" s="63" t="s">
        <v>2406</v>
      </c>
      <c r="B174" s="110" t="s">
        <v>1143</v>
      </c>
      <c r="C174" s="63">
        <v>553.66</v>
      </c>
      <c r="D174" s="37"/>
      <c r="E174" s="63" t="str">
        <f t="shared" si="4"/>
        <v>21206</v>
      </c>
      <c r="G174" s="106" t="s">
        <v>2439</v>
      </c>
      <c r="H174" s="107"/>
      <c r="I174" s="107">
        <v>528.46</v>
      </c>
      <c r="J174" s="107">
        <v>528.46</v>
      </c>
      <c r="K174" s="197">
        <f t="shared" si="5"/>
        <v>0</v>
      </c>
      <c r="M174" s="106" t="s">
        <v>2439</v>
      </c>
      <c r="N174" s="107">
        <v>2</v>
      </c>
      <c r="O174"/>
      <c r="P174" s="197"/>
    </row>
    <row r="175" spans="1:16" s="63" customFormat="1">
      <c r="A175" s="63" t="s">
        <v>2407</v>
      </c>
      <c r="B175" s="110" t="s">
        <v>1147</v>
      </c>
      <c r="C175" s="63">
        <v>316.18</v>
      </c>
      <c r="D175" s="37"/>
      <c r="E175" s="63" t="str">
        <f t="shared" si="4"/>
        <v>21214</v>
      </c>
      <c r="G175" s="106" t="s">
        <v>2440</v>
      </c>
      <c r="H175" s="107"/>
      <c r="I175" s="107">
        <v>1001.22</v>
      </c>
      <c r="J175" s="107">
        <v>1001.22</v>
      </c>
      <c r="K175" s="197">
        <f t="shared" si="5"/>
        <v>-9.9999999999909051E-3</v>
      </c>
      <c r="M175" s="106" t="s">
        <v>2440</v>
      </c>
      <c r="N175" s="107">
        <v>6</v>
      </c>
      <c r="O175"/>
      <c r="P175" s="197"/>
    </row>
    <row r="176" spans="1:16">
      <c r="A176" s="63" t="s">
        <v>2408</v>
      </c>
      <c r="B176" s="110" t="s">
        <v>1150</v>
      </c>
      <c r="C176" s="63">
        <v>593.72</v>
      </c>
      <c r="D176" s="37"/>
      <c r="E176" s="63" t="str">
        <f t="shared" si="4"/>
        <v>21226</v>
      </c>
      <c r="G176" s="106" t="s">
        <v>2441</v>
      </c>
      <c r="H176" s="107"/>
      <c r="I176" s="107">
        <v>533.12</v>
      </c>
      <c r="J176" s="107">
        <v>533.12</v>
      </c>
      <c r="K176" s="197">
        <f t="shared" si="5"/>
        <v>0</v>
      </c>
      <c r="L176" s="63"/>
      <c r="M176" s="106" t="s">
        <v>2441</v>
      </c>
      <c r="N176" s="107">
        <v>2</v>
      </c>
      <c r="O176"/>
      <c r="P176" s="197"/>
    </row>
    <row r="177" spans="1:16">
      <c r="A177" s="63" t="s">
        <v>2409</v>
      </c>
      <c r="B177" s="110" t="s">
        <v>1153</v>
      </c>
      <c r="C177" s="63">
        <v>692.3</v>
      </c>
      <c r="D177" s="37"/>
      <c r="E177" s="63" t="str">
        <f t="shared" si="4"/>
        <v>21232</v>
      </c>
      <c r="G177" s="106" t="s">
        <v>2442</v>
      </c>
      <c r="H177" s="107">
        <v>49.05</v>
      </c>
      <c r="I177" s="107">
        <v>527</v>
      </c>
      <c r="J177" s="107">
        <v>576.04999999999995</v>
      </c>
      <c r="K177" s="197">
        <f t="shared" si="5"/>
        <v>0</v>
      </c>
      <c r="M177" s="106" t="s">
        <v>2442</v>
      </c>
      <c r="N177" s="107">
        <v>3</v>
      </c>
      <c r="O177"/>
      <c r="P177" s="197"/>
    </row>
    <row r="178" spans="1:16">
      <c r="A178" s="63" t="s">
        <v>2410</v>
      </c>
      <c r="B178" s="110" t="s">
        <v>1158</v>
      </c>
      <c r="C178" s="63">
        <v>85</v>
      </c>
      <c r="D178" s="37"/>
      <c r="E178" s="63" t="str">
        <f t="shared" si="4"/>
        <v>21234</v>
      </c>
      <c r="G178" s="106" t="s">
        <v>2443</v>
      </c>
      <c r="H178" s="107"/>
      <c r="I178" s="107">
        <v>310.37</v>
      </c>
      <c r="J178" s="107">
        <v>310.37</v>
      </c>
      <c r="K178" s="197">
        <f t="shared" si="5"/>
        <v>-9.9999999999909051E-3</v>
      </c>
      <c r="M178" s="106" t="s">
        <v>2443</v>
      </c>
      <c r="N178" s="107">
        <v>2</v>
      </c>
      <c r="O178"/>
      <c r="P178" s="197"/>
    </row>
    <row r="179" spans="1:16">
      <c r="A179" s="63" t="s">
        <v>2411</v>
      </c>
      <c r="B179" s="110" t="s">
        <v>1160</v>
      </c>
      <c r="C179" s="63">
        <v>781.22</v>
      </c>
      <c r="D179" s="37"/>
      <c r="E179" s="63" t="str">
        <f t="shared" si="4"/>
        <v>21237</v>
      </c>
      <c r="G179" s="106" t="s">
        <v>2444</v>
      </c>
      <c r="H179" s="107">
        <v>345.40999999999997</v>
      </c>
      <c r="I179" s="107"/>
      <c r="J179" s="107">
        <v>345.40999999999997</v>
      </c>
      <c r="K179" s="197">
        <f t="shared" si="5"/>
        <v>-1.0000000000047748E-2</v>
      </c>
      <c r="M179" s="106" t="s">
        <v>2444</v>
      </c>
      <c r="N179" s="107">
        <v>2</v>
      </c>
      <c r="O179"/>
      <c r="P179" s="197"/>
    </row>
    <row r="180" spans="1:16">
      <c r="A180" s="63" t="s">
        <v>2412</v>
      </c>
      <c r="B180" s="110" t="s">
        <v>1165</v>
      </c>
      <c r="C180" s="63">
        <v>818.55</v>
      </c>
      <c r="D180" s="37"/>
      <c r="E180" s="63" t="str">
        <f t="shared" si="4"/>
        <v>21300</v>
      </c>
      <c r="G180" s="106" t="s">
        <v>2445</v>
      </c>
      <c r="H180" s="107"/>
      <c r="I180" s="107">
        <v>69.06</v>
      </c>
      <c r="J180" s="107">
        <v>69.06</v>
      </c>
      <c r="K180" s="197">
        <f t="shared" si="5"/>
        <v>0</v>
      </c>
      <c r="M180" s="106" t="s">
        <v>2445</v>
      </c>
      <c r="N180" s="107">
        <v>1</v>
      </c>
      <c r="O180"/>
      <c r="P180" s="197"/>
    </row>
    <row r="181" spans="1:16">
      <c r="A181" s="63" t="s">
        <v>2413</v>
      </c>
      <c r="B181" s="110" t="s">
        <v>1169</v>
      </c>
      <c r="C181" s="63">
        <v>252.3</v>
      </c>
      <c r="D181" s="37"/>
      <c r="E181" s="63" t="str">
        <f t="shared" si="4"/>
        <v>21301</v>
      </c>
      <c r="G181" s="106" t="s">
        <v>2446</v>
      </c>
      <c r="H181" s="107"/>
      <c r="I181" s="107">
        <v>956.94999999999993</v>
      </c>
      <c r="J181" s="107">
        <v>956.94999999999993</v>
      </c>
      <c r="K181" s="197">
        <f t="shared" si="5"/>
        <v>-1.0000000000104592E-2</v>
      </c>
      <c r="M181" s="106" t="s">
        <v>2446</v>
      </c>
      <c r="N181" s="107">
        <v>4</v>
      </c>
      <c r="O181"/>
      <c r="P181" s="197"/>
    </row>
    <row r="182" spans="1:16">
      <c r="A182" s="63" t="s">
        <v>2414</v>
      </c>
      <c r="B182" s="110" t="s">
        <v>1171</v>
      </c>
      <c r="C182" s="63">
        <v>2899.73</v>
      </c>
      <c r="D182" s="37"/>
      <c r="E182" s="63" t="str">
        <f t="shared" si="4"/>
        <v>21302</v>
      </c>
      <c r="G182" s="106" t="s">
        <v>2447</v>
      </c>
      <c r="H182" s="107">
        <v>53.230000000000004</v>
      </c>
      <c r="I182" s="107">
        <v>225.54000000000002</v>
      </c>
      <c r="J182" s="107">
        <v>278.77000000000004</v>
      </c>
      <c r="K182" s="197">
        <f t="shared" si="5"/>
        <v>5.6843418860808015E-14</v>
      </c>
      <c r="M182" s="106" t="s">
        <v>2447</v>
      </c>
      <c r="N182" s="107">
        <v>4</v>
      </c>
      <c r="O182"/>
      <c r="P182" s="197"/>
    </row>
    <row r="183" spans="1:16">
      <c r="A183" s="63" t="s">
        <v>2415</v>
      </c>
      <c r="B183" s="110" t="s">
        <v>1175</v>
      </c>
      <c r="C183" s="63">
        <v>337.47</v>
      </c>
      <c r="D183" s="37"/>
      <c r="E183" s="63" t="str">
        <f t="shared" si="4"/>
        <v>21303</v>
      </c>
      <c r="G183" s="106" t="s">
        <v>2448</v>
      </c>
      <c r="H183" s="107">
        <v>68.11</v>
      </c>
      <c r="I183" s="107">
        <v>163.49</v>
      </c>
      <c r="J183" s="107">
        <v>231.60000000000002</v>
      </c>
      <c r="K183" s="197">
        <f t="shared" si="5"/>
        <v>2.8421709430404007E-14</v>
      </c>
      <c r="M183" s="106" t="s">
        <v>2448</v>
      </c>
      <c r="N183" s="107">
        <v>3</v>
      </c>
      <c r="O183"/>
      <c r="P183" s="197"/>
    </row>
    <row r="184" spans="1:16">
      <c r="A184" s="63" t="s">
        <v>2416</v>
      </c>
      <c r="B184" s="110" t="s">
        <v>1178</v>
      </c>
      <c r="C184" s="63">
        <v>3323.93</v>
      </c>
      <c r="D184" s="63"/>
      <c r="E184" s="63" t="str">
        <f t="shared" si="4"/>
        <v>21401</v>
      </c>
      <c r="G184" s="106" t="s">
        <v>2449</v>
      </c>
      <c r="H184" s="107">
        <v>3063.66</v>
      </c>
      <c r="I184" s="107">
        <v>31.58</v>
      </c>
      <c r="J184" s="107">
        <v>3095.24</v>
      </c>
      <c r="K184" s="197">
        <f t="shared" si="5"/>
        <v>-1.0000000000218279E-2</v>
      </c>
      <c r="M184" s="106" t="s">
        <v>2449</v>
      </c>
      <c r="N184" s="107">
        <v>8</v>
      </c>
      <c r="O184"/>
      <c r="P184" s="197"/>
    </row>
    <row r="185" spans="1:16">
      <c r="A185" s="63" t="s">
        <v>2654</v>
      </c>
      <c r="B185" s="110" t="s">
        <v>2655</v>
      </c>
      <c r="C185" s="63">
        <v>0</v>
      </c>
      <c r="D185" s="37"/>
      <c r="E185" s="63" t="str">
        <f t="shared" si="4"/>
        <v>21926</v>
      </c>
      <c r="G185" s="106" t="s">
        <v>2450</v>
      </c>
      <c r="H185" s="107">
        <v>20058.269999999997</v>
      </c>
      <c r="I185" s="107">
        <v>1985.28</v>
      </c>
      <c r="J185" s="107">
        <v>22043.549999999996</v>
      </c>
      <c r="K185" s="197">
        <f t="shared" si="5"/>
        <v>1.9999999996798579E-2</v>
      </c>
      <c r="M185" s="106" t="s">
        <v>2450</v>
      </c>
      <c r="N185" s="107">
        <v>36</v>
      </c>
      <c r="O185"/>
      <c r="P185" s="197"/>
    </row>
    <row r="186" spans="1:16">
      <c r="A186" s="63" t="s">
        <v>2417</v>
      </c>
      <c r="B186" s="110" t="s">
        <v>1186</v>
      </c>
      <c r="C186" s="63">
        <v>74.790000000000006</v>
      </c>
      <c r="D186" s="37"/>
      <c r="E186" s="63" t="str">
        <f t="shared" si="4"/>
        <v>22008</v>
      </c>
      <c r="G186" s="106" t="s">
        <v>2451</v>
      </c>
      <c r="H186" s="107">
        <v>10178.290000000001</v>
      </c>
      <c r="I186" s="107">
        <v>16944.87</v>
      </c>
      <c r="J186" s="107">
        <v>27123.16</v>
      </c>
      <c r="K186" s="197">
        <f t="shared" si="5"/>
        <v>-4.0000000000873115E-2</v>
      </c>
      <c r="M186" s="106" t="s">
        <v>2451</v>
      </c>
      <c r="N186" s="107">
        <v>59</v>
      </c>
      <c r="O186"/>
      <c r="P186" s="197"/>
    </row>
    <row r="187" spans="1:16">
      <c r="A187" s="63" t="s">
        <v>2418</v>
      </c>
      <c r="B187" s="110" t="s">
        <v>1189</v>
      </c>
      <c r="C187" s="63">
        <v>682.32</v>
      </c>
      <c r="D187" s="37"/>
      <c r="E187" s="63" t="str">
        <f t="shared" si="4"/>
        <v>22009</v>
      </c>
      <c r="G187" s="106" t="s">
        <v>2452</v>
      </c>
      <c r="H187" s="107">
        <v>188.17</v>
      </c>
      <c r="I187" s="107"/>
      <c r="J187" s="107">
        <v>188.17</v>
      </c>
      <c r="K187" s="197">
        <f t="shared" si="5"/>
        <v>0</v>
      </c>
      <c r="M187" s="106" t="s">
        <v>2452</v>
      </c>
      <c r="N187" s="107">
        <v>1</v>
      </c>
      <c r="O187"/>
      <c r="P187" s="197"/>
    </row>
    <row r="188" spans="1:16">
      <c r="A188" s="63" t="s">
        <v>2419</v>
      </c>
      <c r="B188" s="110" t="s">
        <v>1192</v>
      </c>
      <c r="C188" s="63">
        <v>86.8</v>
      </c>
      <c r="D188" s="37"/>
      <c r="E188" s="63" t="str">
        <f t="shared" si="4"/>
        <v>22017</v>
      </c>
      <c r="G188" s="106" t="s">
        <v>2453</v>
      </c>
      <c r="H188" s="107">
        <v>5592.66</v>
      </c>
      <c r="I188" s="107"/>
      <c r="J188" s="107">
        <v>5592.66</v>
      </c>
      <c r="K188" s="197">
        <f t="shared" si="5"/>
        <v>1.0000000000218279E-2</v>
      </c>
      <c r="M188" s="106" t="s">
        <v>2453</v>
      </c>
      <c r="N188" s="107">
        <v>8</v>
      </c>
      <c r="O188"/>
      <c r="P188" s="197"/>
    </row>
    <row r="189" spans="1:16">
      <c r="A189" s="63" t="s">
        <v>2420</v>
      </c>
      <c r="B189" s="110" t="s">
        <v>1194</v>
      </c>
      <c r="C189" s="63">
        <v>84.27</v>
      </c>
      <c r="D189" s="37"/>
      <c r="E189" s="63" t="str">
        <f t="shared" si="4"/>
        <v>22073</v>
      </c>
      <c r="G189" s="106" t="s">
        <v>2454</v>
      </c>
      <c r="H189" s="107">
        <v>9135.26</v>
      </c>
      <c r="I189" s="107">
        <v>423.97</v>
      </c>
      <c r="J189" s="107">
        <v>9559.23</v>
      </c>
      <c r="K189" s="197">
        <f t="shared" si="5"/>
        <v>2.0000000000436557E-2</v>
      </c>
      <c r="M189" s="106" t="s">
        <v>2454</v>
      </c>
      <c r="N189" s="107">
        <v>14</v>
      </c>
      <c r="O189"/>
      <c r="P189" s="197"/>
    </row>
    <row r="190" spans="1:16">
      <c r="A190" s="63" t="s">
        <v>2421</v>
      </c>
      <c r="B190" s="110" t="s">
        <v>1197</v>
      </c>
      <c r="C190" s="63">
        <v>206.22</v>
      </c>
      <c r="D190" s="37"/>
      <c r="E190" s="63" t="str">
        <f t="shared" si="4"/>
        <v>22105</v>
      </c>
      <c r="G190" s="106" t="s">
        <v>2455</v>
      </c>
      <c r="H190" s="107">
        <v>1346.65</v>
      </c>
      <c r="I190" s="107"/>
      <c r="J190" s="107">
        <v>1346.65</v>
      </c>
      <c r="K190" s="197">
        <f t="shared" si="5"/>
        <v>0</v>
      </c>
      <c r="M190" s="106" t="s">
        <v>2455</v>
      </c>
      <c r="N190" s="107">
        <v>3</v>
      </c>
      <c r="O190"/>
      <c r="P190" s="197"/>
    </row>
    <row r="191" spans="1:16">
      <c r="A191" s="63" t="s">
        <v>2422</v>
      </c>
      <c r="B191" s="110" t="s">
        <v>1200</v>
      </c>
      <c r="C191" s="63">
        <v>219.88</v>
      </c>
      <c r="D191" s="37"/>
      <c r="E191" s="63" t="str">
        <f t="shared" si="4"/>
        <v>22200</v>
      </c>
      <c r="G191" s="106" t="s">
        <v>2456</v>
      </c>
      <c r="H191" s="107">
        <v>2522.46</v>
      </c>
      <c r="I191" s="107">
        <v>0</v>
      </c>
      <c r="J191" s="107">
        <v>2522.46</v>
      </c>
      <c r="K191" s="197">
        <f t="shared" si="5"/>
        <v>-9.9999999997635314E-3</v>
      </c>
      <c r="M191" s="106" t="s">
        <v>2456</v>
      </c>
      <c r="N191" s="107">
        <v>7</v>
      </c>
      <c r="O191"/>
      <c r="P191" s="197"/>
    </row>
    <row r="192" spans="1:16">
      <c r="A192" s="63" t="s">
        <v>2423</v>
      </c>
      <c r="B192" s="110" t="s">
        <v>1203</v>
      </c>
      <c r="C192" s="63">
        <v>119.69</v>
      </c>
      <c r="D192" s="37"/>
      <c r="E192" s="63" t="str">
        <f t="shared" si="4"/>
        <v>22204</v>
      </c>
      <c r="G192" s="106" t="s">
        <v>2457</v>
      </c>
      <c r="H192" s="107">
        <v>2627.3700000000003</v>
      </c>
      <c r="I192" s="107">
        <v>9246.409999999998</v>
      </c>
      <c r="J192" s="107">
        <v>11873.779999999999</v>
      </c>
      <c r="K192" s="197">
        <f t="shared" si="5"/>
        <v>-0.21000000000094587</v>
      </c>
      <c r="M192" s="106" t="s">
        <v>2457</v>
      </c>
      <c r="N192" s="107">
        <v>27</v>
      </c>
      <c r="O192"/>
      <c r="P192" s="197"/>
    </row>
    <row r="193" spans="1:16">
      <c r="A193" s="63" t="s">
        <v>2424</v>
      </c>
      <c r="B193" s="110" t="s">
        <v>1206</v>
      </c>
      <c r="C193" s="63">
        <v>532.69000000000005</v>
      </c>
      <c r="D193" s="37"/>
      <c r="E193" s="63" t="str">
        <f t="shared" si="4"/>
        <v>22207</v>
      </c>
      <c r="G193" s="106" t="s">
        <v>2458</v>
      </c>
      <c r="H193" s="107">
        <v>8184.9399999999987</v>
      </c>
      <c r="I193" s="107">
        <v>211.49</v>
      </c>
      <c r="J193" s="107">
        <v>8396.4299999999985</v>
      </c>
      <c r="K193" s="197">
        <f t="shared" si="5"/>
        <v>2.9999999998835847E-2</v>
      </c>
      <c r="M193" s="106" t="s">
        <v>2458</v>
      </c>
      <c r="N193" s="107">
        <v>17</v>
      </c>
      <c r="O193"/>
      <c r="P193" s="197"/>
    </row>
    <row r="194" spans="1:16">
      <c r="A194" s="63" t="s">
        <v>2425</v>
      </c>
      <c r="B194" s="110" t="s">
        <v>1209</v>
      </c>
      <c r="C194" s="63">
        <v>202.1</v>
      </c>
      <c r="D194" s="37"/>
      <c r="E194" s="63" t="str">
        <f t="shared" si="4"/>
        <v>23042</v>
      </c>
      <c r="G194" s="106" t="s">
        <v>2459</v>
      </c>
      <c r="H194" s="107"/>
      <c r="I194" s="107">
        <v>7411.75</v>
      </c>
      <c r="J194" s="107">
        <v>7411.75</v>
      </c>
      <c r="K194" s="197">
        <f t="shared" si="5"/>
        <v>0</v>
      </c>
      <c r="M194" s="106" t="s">
        <v>2459</v>
      </c>
      <c r="N194" s="107">
        <v>13</v>
      </c>
      <c r="O194"/>
      <c r="P194" s="197"/>
    </row>
    <row r="195" spans="1:16">
      <c r="A195" s="63" t="s">
        <v>2426</v>
      </c>
      <c r="B195" s="110" t="s">
        <v>1211</v>
      </c>
      <c r="C195" s="63">
        <v>195.4</v>
      </c>
      <c r="D195" s="37"/>
      <c r="E195" s="63" t="str">
        <f t="shared" ref="E195:E258" si="6">A195</f>
        <v>23054</v>
      </c>
      <c r="G195" s="106" t="s">
        <v>2460</v>
      </c>
      <c r="H195" s="107">
        <v>9644.48</v>
      </c>
      <c r="I195" s="107">
        <v>10107.490000000002</v>
      </c>
      <c r="J195" s="107">
        <v>19751.97</v>
      </c>
      <c r="K195" s="197">
        <f t="shared" si="5"/>
        <v>0</v>
      </c>
      <c r="M195" s="106" t="s">
        <v>2460</v>
      </c>
      <c r="N195" s="107">
        <v>31</v>
      </c>
      <c r="O195"/>
      <c r="P195" s="197"/>
    </row>
    <row r="196" spans="1:16">
      <c r="A196" s="63" t="s">
        <v>2427</v>
      </c>
      <c r="B196" s="110" t="s">
        <v>1213</v>
      </c>
      <c r="C196" s="63">
        <v>4285.78</v>
      </c>
      <c r="D196" s="37"/>
      <c r="E196" s="63" t="str">
        <f t="shared" si="6"/>
        <v>23309</v>
      </c>
      <c r="G196" s="106" t="s">
        <v>2461</v>
      </c>
      <c r="H196" s="107">
        <v>1591.84</v>
      </c>
      <c r="I196" s="107">
        <v>209.21</v>
      </c>
      <c r="J196" s="107">
        <v>1801.05</v>
      </c>
      <c r="K196" s="197">
        <f t="shared" ref="K196:K259" si="7">IF(J196="0",0,J196-VLOOKUP(G196,$A$3:$C$386,3,FALSE))</f>
        <v>-9.9999999999909051E-3</v>
      </c>
      <c r="M196" s="106" t="s">
        <v>2461</v>
      </c>
      <c r="N196" s="107">
        <v>8</v>
      </c>
      <c r="O196"/>
      <c r="P196" s="197"/>
    </row>
    <row r="197" spans="1:16">
      <c r="A197" s="63" t="s">
        <v>2428</v>
      </c>
      <c r="B197" s="110" t="s">
        <v>1218</v>
      </c>
      <c r="C197" s="63">
        <v>2068.39</v>
      </c>
      <c r="D197" s="37"/>
      <c r="E197" s="63" t="str">
        <f t="shared" si="6"/>
        <v>23311</v>
      </c>
      <c r="G197" s="106" t="s">
        <v>2462</v>
      </c>
      <c r="H197" s="107">
        <v>3908.78</v>
      </c>
      <c r="I197" s="107">
        <v>0</v>
      </c>
      <c r="J197" s="107">
        <v>3908.78</v>
      </c>
      <c r="K197" s="197">
        <f t="shared" si="7"/>
        <v>0</v>
      </c>
      <c r="M197" s="106" t="s">
        <v>2462</v>
      </c>
      <c r="N197" s="107">
        <v>8</v>
      </c>
      <c r="O197"/>
      <c r="P197" s="197"/>
    </row>
    <row r="198" spans="1:16">
      <c r="A198" s="63" t="s">
        <v>2429</v>
      </c>
      <c r="B198" s="110" t="s">
        <v>1221</v>
      </c>
      <c r="C198" s="63">
        <v>645.83000000000004</v>
      </c>
      <c r="D198" s="37"/>
      <c r="E198" s="63" t="str">
        <f t="shared" si="6"/>
        <v>23402</v>
      </c>
      <c r="G198" s="106" t="s">
        <v>2463</v>
      </c>
      <c r="H198" s="107">
        <v>3095.66</v>
      </c>
      <c r="I198" s="107">
        <v>613.70000000000005</v>
      </c>
      <c r="J198" s="107">
        <v>3709.3599999999997</v>
      </c>
      <c r="K198" s="197">
        <f t="shared" si="7"/>
        <v>-1.0000000000218279E-2</v>
      </c>
      <c r="M198" s="106" t="s">
        <v>2463</v>
      </c>
      <c r="N198" s="107">
        <v>7</v>
      </c>
      <c r="O198"/>
      <c r="P198" s="197"/>
    </row>
    <row r="199" spans="1:16">
      <c r="A199" s="63" t="s">
        <v>2430</v>
      </c>
      <c r="B199" s="110" t="s">
        <v>1222</v>
      </c>
      <c r="C199" s="63">
        <v>2200.29</v>
      </c>
      <c r="D199" s="37"/>
      <c r="E199" s="63" t="str">
        <f t="shared" si="6"/>
        <v>23403</v>
      </c>
      <c r="G199" s="106" t="s">
        <v>2464</v>
      </c>
      <c r="H199" s="107"/>
      <c r="I199" s="107">
        <v>195.44</v>
      </c>
      <c r="J199" s="107">
        <v>195.44</v>
      </c>
      <c r="K199" s="197">
        <f t="shared" si="7"/>
        <v>0</v>
      </c>
      <c r="M199" s="106" t="s">
        <v>2464</v>
      </c>
      <c r="N199" s="107">
        <v>1</v>
      </c>
      <c r="O199"/>
      <c r="P199" s="197"/>
    </row>
    <row r="200" spans="1:16">
      <c r="A200" s="63" t="s">
        <v>2431</v>
      </c>
      <c r="B200" s="110" t="s">
        <v>1229</v>
      </c>
      <c r="C200" s="63">
        <v>293.2</v>
      </c>
      <c r="D200" s="37"/>
      <c r="E200" s="63" t="str">
        <f t="shared" si="6"/>
        <v>23404</v>
      </c>
      <c r="G200" s="106" t="s">
        <v>2467</v>
      </c>
      <c r="H200" s="107">
        <v>8.3000000000000007</v>
      </c>
      <c r="I200" s="107"/>
      <c r="J200" s="107">
        <v>8.3000000000000007</v>
      </c>
      <c r="K200" s="197">
        <f t="shared" si="7"/>
        <v>0</v>
      </c>
      <c r="M200" s="106" t="s">
        <v>2467</v>
      </c>
      <c r="N200" s="107">
        <v>1</v>
      </c>
      <c r="O200"/>
      <c r="P200" s="197"/>
    </row>
    <row r="201" spans="1:16">
      <c r="A201" s="63" t="s">
        <v>2432</v>
      </c>
      <c r="B201" s="110" t="s">
        <v>2795</v>
      </c>
      <c r="C201" s="63">
        <v>131.93</v>
      </c>
      <c r="D201" s="37"/>
      <c r="E201" s="63" t="str">
        <f t="shared" si="6"/>
        <v>24014</v>
      </c>
      <c r="G201" s="106" t="s">
        <v>2468</v>
      </c>
      <c r="H201" s="107">
        <v>759.3</v>
      </c>
      <c r="I201" s="107"/>
      <c r="J201" s="107">
        <v>759.3</v>
      </c>
      <c r="K201" s="197">
        <f t="shared" si="7"/>
        <v>-9.9999999999909051E-3</v>
      </c>
      <c r="M201" s="106" t="s">
        <v>2468</v>
      </c>
      <c r="N201" s="107">
        <v>6</v>
      </c>
      <c r="O201"/>
      <c r="P201" s="197"/>
    </row>
    <row r="202" spans="1:16">
      <c r="A202" s="63" t="s">
        <v>2433</v>
      </c>
      <c r="B202" s="110" t="s">
        <v>1232</v>
      </c>
      <c r="C202" s="63">
        <v>7746.55</v>
      </c>
      <c r="D202" s="37"/>
      <c r="E202" s="63" t="str">
        <f t="shared" si="6"/>
        <v>24019</v>
      </c>
      <c r="G202" s="106" t="s">
        <v>2469</v>
      </c>
      <c r="H202" s="107">
        <v>233.37</v>
      </c>
      <c r="I202" s="107"/>
      <c r="J202" s="107">
        <v>233.37</v>
      </c>
      <c r="K202" s="197">
        <f t="shared" si="7"/>
        <v>9.9999999999909051E-3</v>
      </c>
      <c r="M202" s="106" t="s">
        <v>2469</v>
      </c>
      <c r="N202" s="107">
        <v>3</v>
      </c>
      <c r="O202"/>
      <c r="P202" s="197"/>
    </row>
    <row r="203" spans="1:16">
      <c r="A203" s="63" t="s">
        <v>2434</v>
      </c>
      <c r="B203" s="110" t="s">
        <v>1242</v>
      </c>
      <c r="C203" s="63">
        <v>1082.2</v>
      </c>
      <c r="D203" s="37"/>
      <c r="E203" s="63" t="str">
        <f t="shared" si="6"/>
        <v>24105</v>
      </c>
      <c r="G203" s="106" t="s">
        <v>2470</v>
      </c>
      <c r="H203" s="107">
        <v>753.78000000000009</v>
      </c>
      <c r="I203" s="107"/>
      <c r="J203" s="107">
        <v>753.78000000000009</v>
      </c>
      <c r="K203" s="197">
        <f t="shared" si="7"/>
        <v>1.1368683772161603E-13</v>
      </c>
      <c r="M203" s="106" t="s">
        <v>2470</v>
      </c>
      <c r="N203" s="107">
        <v>5</v>
      </c>
      <c r="O203"/>
      <c r="P203" s="197"/>
    </row>
    <row r="204" spans="1:16">
      <c r="A204" s="63" t="s">
        <v>2435</v>
      </c>
      <c r="B204" s="110" t="s">
        <v>1248</v>
      </c>
      <c r="C204" s="63">
        <v>930.79</v>
      </c>
      <c r="D204" s="37"/>
      <c r="E204" s="63" t="str">
        <f t="shared" si="6"/>
        <v>24111</v>
      </c>
      <c r="G204" s="106" t="s">
        <v>2471</v>
      </c>
      <c r="H204" s="107"/>
      <c r="I204" s="107">
        <v>495.15999999999997</v>
      </c>
      <c r="J204" s="107">
        <v>495.15999999999997</v>
      </c>
      <c r="K204" s="197">
        <f t="shared" si="7"/>
        <v>9.9999999999909051E-3</v>
      </c>
      <c r="M204" s="106" t="s">
        <v>2471</v>
      </c>
      <c r="N204" s="107">
        <v>3</v>
      </c>
      <c r="O204"/>
      <c r="P204" s="197"/>
    </row>
    <row r="205" spans="1:16">
      <c r="A205" s="63" t="s">
        <v>2436</v>
      </c>
      <c r="B205" s="110" t="s">
        <v>1253</v>
      </c>
      <c r="C205" s="63">
        <v>296.11</v>
      </c>
      <c r="D205" s="37"/>
      <c r="E205" s="63" t="str">
        <f t="shared" si="6"/>
        <v>24122</v>
      </c>
      <c r="G205" s="106" t="s">
        <v>2472</v>
      </c>
      <c r="H205" s="107">
        <v>1917.66</v>
      </c>
      <c r="I205" s="107">
        <v>1391.71</v>
      </c>
      <c r="J205" s="107">
        <v>3309.37</v>
      </c>
      <c r="K205" s="197">
        <f t="shared" si="7"/>
        <v>0</v>
      </c>
      <c r="M205" s="106" t="s">
        <v>2472</v>
      </c>
      <c r="N205" s="107">
        <v>8</v>
      </c>
      <c r="O205"/>
      <c r="P205" s="197"/>
    </row>
    <row r="206" spans="1:16">
      <c r="A206" s="63" t="s">
        <v>2437</v>
      </c>
      <c r="B206" s="110" t="s">
        <v>1256</v>
      </c>
      <c r="C206" s="63">
        <v>680</v>
      </c>
      <c r="D206" s="37"/>
      <c r="E206" s="63" t="str">
        <f t="shared" si="6"/>
        <v>24350</v>
      </c>
      <c r="G206" s="106" t="s">
        <v>2473</v>
      </c>
      <c r="H206" s="107">
        <v>2000.12</v>
      </c>
      <c r="I206" s="107">
        <v>2159.94</v>
      </c>
      <c r="J206" s="107">
        <v>4160.0599999999995</v>
      </c>
      <c r="K206" s="197">
        <f t="shared" si="7"/>
        <v>-9.0949470177292824E-13</v>
      </c>
      <c r="M206" s="106" t="s">
        <v>2473</v>
      </c>
      <c r="N206" s="107">
        <v>11</v>
      </c>
      <c r="O206"/>
      <c r="P206" s="197"/>
    </row>
    <row r="207" spans="1:16">
      <c r="A207" s="63" t="s">
        <v>2438</v>
      </c>
      <c r="B207" s="110" t="s">
        <v>1260</v>
      </c>
      <c r="C207" s="63">
        <v>1105.79</v>
      </c>
      <c r="D207" s="37"/>
      <c r="E207" s="63" t="str">
        <f t="shared" si="6"/>
        <v>24404</v>
      </c>
      <c r="G207" s="106" t="s">
        <v>2474</v>
      </c>
      <c r="H207" s="107">
        <v>2444.4899999999998</v>
      </c>
      <c r="I207" s="107">
        <v>57.73</v>
      </c>
      <c r="J207" s="107">
        <v>2502.2199999999998</v>
      </c>
      <c r="K207" s="197">
        <f t="shared" si="7"/>
        <v>-1.0000000000218279E-2</v>
      </c>
      <c r="M207" s="106" t="s">
        <v>2474</v>
      </c>
      <c r="N207" s="107">
        <v>8</v>
      </c>
      <c r="O207"/>
      <c r="P207" s="197"/>
    </row>
    <row r="208" spans="1:16">
      <c r="A208" s="63" t="s">
        <v>2439</v>
      </c>
      <c r="B208" s="110" t="s">
        <v>1264</v>
      </c>
      <c r="C208" s="63">
        <v>528.46</v>
      </c>
      <c r="D208" s="37"/>
      <c r="E208" s="63" t="str">
        <f t="shared" si="6"/>
        <v>24410</v>
      </c>
      <c r="G208" s="106" t="s">
        <v>2475</v>
      </c>
      <c r="H208" s="107">
        <v>227.71</v>
      </c>
      <c r="I208" s="107">
        <v>375.86</v>
      </c>
      <c r="J208" s="107">
        <v>603.57000000000005</v>
      </c>
      <c r="K208" s="197">
        <f t="shared" si="7"/>
        <v>0</v>
      </c>
      <c r="M208" s="106" t="s">
        <v>2475</v>
      </c>
      <c r="N208" s="107">
        <v>3</v>
      </c>
      <c r="O208"/>
      <c r="P208" s="197"/>
    </row>
    <row r="209" spans="1:16">
      <c r="A209" s="63" t="s">
        <v>2440</v>
      </c>
      <c r="B209" s="110" t="s">
        <v>1267</v>
      </c>
      <c r="C209" s="63">
        <v>1001.23</v>
      </c>
      <c r="D209" s="37"/>
      <c r="E209" s="63" t="str">
        <f t="shared" si="6"/>
        <v>25101</v>
      </c>
      <c r="G209" s="106" t="s">
        <v>2476</v>
      </c>
      <c r="H209" s="107">
        <v>448.06</v>
      </c>
      <c r="I209" s="107"/>
      <c r="J209" s="107">
        <v>448.06</v>
      </c>
      <c r="K209" s="197">
        <f t="shared" si="7"/>
        <v>9.9999999999909051E-3</v>
      </c>
      <c r="M209" s="106" t="s">
        <v>2476</v>
      </c>
      <c r="N209" s="107">
        <v>1</v>
      </c>
      <c r="O209"/>
      <c r="P209" s="197"/>
    </row>
    <row r="210" spans="1:16">
      <c r="A210" s="63" t="s">
        <v>2441</v>
      </c>
      <c r="B210" s="110" t="s">
        <v>1273</v>
      </c>
      <c r="C210" s="63">
        <v>533.12</v>
      </c>
      <c r="D210" s="37"/>
      <c r="E210" s="63" t="str">
        <f t="shared" si="6"/>
        <v>25116</v>
      </c>
      <c r="G210" s="106" t="s">
        <v>2477</v>
      </c>
      <c r="H210" s="107">
        <v>485.86</v>
      </c>
      <c r="I210" s="107">
        <v>6059.14</v>
      </c>
      <c r="J210" s="107">
        <v>6545</v>
      </c>
      <c r="K210" s="197">
        <f t="shared" si="7"/>
        <v>1.0000000000218279E-2</v>
      </c>
      <c r="M210" s="106" t="s">
        <v>2477</v>
      </c>
      <c r="N210" s="107">
        <v>14</v>
      </c>
      <c r="O210"/>
      <c r="P210" s="197"/>
    </row>
    <row r="211" spans="1:16">
      <c r="A211" s="63" t="s">
        <v>2442</v>
      </c>
      <c r="B211" s="110" t="s">
        <v>1276</v>
      </c>
      <c r="C211" s="63">
        <v>576.04999999999995</v>
      </c>
      <c r="D211" s="37"/>
      <c r="E211" s="63" t="str">
        <f t="shared" si="6"/>
        <v>25118</v>
      </c>
      <c r="G211" s="106" t="s">
        <v>2479</v>
      </c>
      <c r="H211" s="107"/>
      <c r="I211" s="107">
        <v>63.1</v>
      </c>
      <c r="J211" s="107">
        <v>63.1</v>
      </c>
      <c r="K211" s="197">
        <f t="shared" si="7"/>
        <v>0</v>
      </c>
      <c r="M211" s="106" t="s">
        <v>2479</v>
      </c>
      <c r="N211" s="107">
        <v>1</v>
      </c>
      <c r="O211"/>
      <c r="P211" s="197"/>
    </row>
    <row r="212" spans="1:16">
      <c r="A212" s="63" t="s">
        <v>2443</v>
      </c>
      <c r="B212" s="110" t="s">
        <v>1278</v>
      </c>
      <c r="C212" s="63">
        <v>310.38</v>
      </c>
      <c r="D212" s="37"/>
      <c r="E212" s="63" t="str">
        <f t="shared" si="6"/>
        <v>25155</v>
      </c>
      <c r="G212" s="106" t="s">
        <v>2480</v>
      </c>
      <c r="H212" s="107">
        <v>65.5</v>
      </c>
      <c r="I212" s="107"/>
      <c r="J212" s="107">
        <v>65.5</v>
      </c>
      <c r="K212" s="197">
        <f t="shared" si="7"/>
        <v>0</v>
      </c>
      <c r="M212" s="106" t="s">
        <v>2480</v>
      </c>
      <c r="N212" s="107">
        <v>1</v>
      </c>
      <c r="O212"/>
      <c r="P212" s="197"/>
    </row>
    <row r="213" spans="1:16">
      <c r="A213" s="63" t="s">
        <v>2444</v>
      </c>
      <c r="B213" s="110" t="s">
        <v>1281</v>
      </c>
      <c r="C213" s="63">
        <v>345.42</v>
      </c>
      <c r="D213" s="37"/>
      <c r="E213" s="63" t="str">
        <f t="shared" si="6"/>
        <v>25160</v>
      </c>
      <c r="G213" s="106" t="s">
        <v>2481</v>
      </c>
      <c r="H213" s="107">
        <v>8.01</v>
      </c>
      <c r="I213" s="107">
        <v>33.299999999999997</v>
      </c>
      <c r="J213" s="107">
        <v>41.309999999999995</v>
      </c>
      <c r="K213" s="197">
        <f t="shared" si="7"/>
        <v>-7.1054273576010019E-15</v>
      </c>
      <c r="M213" s="106" t="s">
        <v>2481</v>
      </c>
      <c r="N213" s="107">
        <v>2</v>
      </c>
      <c r="O213"/>
      <c r="P213" s="197"/>
    </row>
    <row r="214" spans="1:16">
      <c r="A214" s="63" t="s">
        <v>2445</v>
      </c>
      <c r="B214" s="110" t="s">
        <v>1284</v>
      </c>
      <c r="C214" s="63">
        <v>69.06</v>
      </c>
      <c r="D214" s="37"/>
      <c r="E214" s="63" t="str">
        <f t="shared" si="6"/>
        <v>25200</v>
      </c>
      <c r="G214" s="106" t="s">
        <v>2482</v>
      </c>
      <c r="H214" s="107">
        <v>274.20999999999998</v>
      </c>
      <c r="I214" s="107">
        <v>545.79</v>
      </c>
      <c r="J214" s="107">
        <v>820</v>
      </c>
      <c r="K214" s="197">
        <f t="shared" si="7"/>
        <v>9.9999999999909051E-3</v>
      </c>
      <c r="M214" s="106" t="s">
        <v>2482</v>
      </c>
      <c r="N214" s="107">
        <v>4</v>
      </c>
      <c r="O214"/>
      <c r="P214" s="197"/>
    </row>
    <row r="215" spans="1:16">
      <c r="A215" s="63" t="s">
        <v>2446</v>
      </c>
      <c r="B215" s="110" t="s">
        <v>1286</v>
      </c>
      <c r="C215" s="63">
        <v>956.96</v>
      </c>
      <c r="D215" s="37"/>
      <c r="E215" s="63" t="str">
        <f t="shared" si="6"/>
        <v>26056</v>
      </c>
      <c r="G215" s="106" t="s">
        <v>2483</v>
      </c>
      <c r="H215" s="107">
        <v>13694.700000000003</v>
      </c>
      <c r="I215" s="107">
        <v>5975.71</v>
      </c>
      <c r="J215" s="107">
        <v>19670.410000000003</v>
      </c>
      <c r="K215" s="197">
        <f t="shared" si="7"/>
        <v>2.0000000004074536E-2</v>
      </c>
      <c r="M215" s="106" t="s">
        <v>2483</v>
      </c>
      <c r="N215" s="107">
        <v>31</v>
      </c>
      <c r="O215"/>
      <c r="P215" s="197"/>
    </row>
    <row r="216" spans="1:16">
      <c r="A216" s="63" t="s">
        <v>2447</v>
      </c>
      <c r="B216" s="110" t="s">
        <v>1291</v>
      </c>
      <c r="C216" s="63">
        <v>278.77</v>
      </c>
      <c r="D216" s="37"/>
      <c r="E216" s="63" t="str">
        <f t="shared" si="6"/>
        <v>26059</v>
      </c>
      <c r="G216" s="106" t="s">
        <v>2484</v>
      </c>
      <c r="H216" s="107">
        <v>8801.61</v>
      </c>
      <c r="I216" s="107"/>
      <c r="J216" s="107">
        <v>8801.61</v>
      </c>
      <c r="K216" s="197">
        <f t="shared" si="7"/>
        <v>-1.0000000000218279E-2</v>
      </c>
      <c r="M216" s="106" t="s">
        <v>2484</v>
      </c>
      <c r="N216" s="107">
        <v>13</v>
      </c>
      <c r="O216"/>
      <c r="P216" s="197"/>
    </row>
    <row r="217" spans="1:16">
      <c r="A217" s="63" t="s">
        <v>2448</v>
      </c>
      <c r="B217" s="110" t="s">
        <v>1294</v>
      </c>
      <c r="C217" s="63">
        <v>231.6</v>
      </c>
      <c r="D217" s="37"/>
      <c r="E217" s="63" t="str">
        <f t="shared" si="6"/>
        <v>26070</v>
      </c>
      <c r="G217" s="106" t="s">
        <v>2485</v>
      </c>
      <c r="H217" s="107">
        <v>6202.2800000000016</v>
      </c>
      <c r="I217" s="107">
        <v>8526.4500000000007</v>
      </c>
      <c r="J217" s="107">
        <v>14728.730000000003</v>
      </c>
      <c r="K217" s="197">
        <f t="shared" si="7"/>
        <v>-490.62999999999738</v>
      </c>
      <c r="M217" s="106" t="s">
        <v>2485</v>
      </c>
      <c r="N217" s="107">
        <v>22</v>
      </c>
      <c r="O217"/>
      <c r="P217" s="197"/>
    </row>
    <row r="218" spans="1:16">
      <c r="A218" s="63" t="s">
        <v>2449</v>
      </c>
      <c r="B218" s="110" t="s">
        <v>1298</v>
      </c>
      <c r="C218" s="63">
        <v>3095.25</v>
      </c>
      <c r="D218" s="37"/>
      <c r="E218" s="63" t="str">
        <f t="shared" si="6"/>
        <v>27001</v>
      </c>
      <c r="G218" s="106" t="s">
        <v>2486</v>
      </c>
      <c r="H218" s="107">
        <v>17727.330000000002</v>
      </c>
      <c r="I218" s="107">
        <v>2412.2200000000003</v>
      </c>
      <c r="J218" s="107">
        <v>20139.550000000003</v>
      </c>
      <c r="K218" s="197">
        <f t="shared" si="7"/>
        <v>3.0000000002473826E-2</v>
      </c>
      <c r="M218" s="106" t="s">
        <v>2486</v>
      </c>
      <c r="N218" s="107">
        <v>38</v>
      </c>
      <c r="O218"/>
      <c r="P218" s="197"/>
    </row>
    <row r="219" spans="1:16">
      <c r="A219" s="63" t="s">
        <v>2450</v>
      </c>
      <c r="B219" s="110" t="s">
        <v>1306</v>
      </c>
      <c r="C219" s="63">
        <v>22043.53</v>
      </c>
      <c r="D219" s="37"/>
      <c r="E219" s="63" t="str">
        <f t="shared" si="6"/>
        <v>27003</v>
      </c>
      <c r="G219" s="106" t="s">
        <v>2487</v>
      </c>
      <c r="H219" s="107">
        <v>5236.7100000000009</v>
      </c>
      <c r="I219" s="107"/>
      <c r="J219" s="107">
        <v>5236.7100000000009</v>
      </c>
      <c r="K219" s="197">
        <f t="shared" si="7"/>
        <v>-9.999999999308784E-3</v>
      </c>
      <c r="M219" s="106" t="s">
        <v>2487</v>
      </c>
      <c r="N219" s="107">
        <v>10</v>
      </c>
      <c r="O219"/>
      <c r="P219" s="197"/>
    </row>
    <row r="220" spans="1:16">
      <c r="A220" s="63" t="s">
        <v>2451</v>
      </c>
      <c r="B220" s="110" t="s">
        <v>1337</v>
      </c>
      <c r="C220" s="63">
        <v>27123.200000000001</v>
      </c>
      <c r="D220" s="37"/>
      <c r="E220" s="63" t="str">
        <f t="shared" si="6"/>
        <v>27010</v>
      </c>
      <c r="G220" s="106" t="s">
        <v>2488</v>
      </c>
      <c r="H220" s="107">
        <v>4842.5299999999988</v>
      </c>
      <c r="I220" s="107">
        <v>5028.119999999999</v>
      </c>
      <c r="J220" s="107">
        <v>9870.6499999999978</v>
      </c>
      <c r="K220" s="197">
        <f t="shared" si="7"/>
        <v>-1.0000000002037268E-2</v>
      </c>
      <c r="M220" s="106" t="s">
        <v>2488</v>
      </c>
      <c r="N220" s="107">
        <v>22</v>
      </c>
      <c r="O220"/>
      <c r="P220" s="197"/>
    </row>
    <row r="221" spans="1:16">
      <c r="A221" s="63" t="s">
        <v>2452</v>
      </c>
      <c r="B221" s="110" t="s">
        <v>1392</v>
      </c>
      <c r="C221" s="63">
        <v>188.17</v>
      </c>
      <c r="D221" s="37"/>
      <c r="E221" s="63" t="str">
        <f t="shared" si="6"/>
        <v>27019</v>
      </c>
      <c r="G221" s="106" t="s">
        <v>2489</v>
      </c>
      <c r="H221" s="107">
        <v>24.28</v>
      </c>
      <c r="I221" s="107"/>
      <c r="J221" s="107">
        <v>24.28</v>
      </c>
      <c r="K221" s="197">
        <f t="shared" si="7"/>
        <v>0</v>
      </c>
      <c r="M221" s="106" t="s">
        <v>2489</v>
      </c>
      <c r="N221" s="107">
        <v>1</v>
      </c>
      <c r="O221"/>
      <c r="P221" s="197"/>
    </row>
    <row r="222" spans="1:16">
      <c r="A222" s="63" t="s">
        <v>2453</v>
      </c>
      <c r="B222" s="110" t="s">
        <v>1394</v>
      </c>
      <c r="C222" s="63">
        <v>5592.65</v>
      </c>
      <c r="D222" s="37"/>
      <c r="E222" s="63" t="str">
        <f t="shared" si="6"/>
        <v>27083</v>
      </c>
      <c r="G222" s="106" t="s">
        <v>2490</v>
      </c>
      <c r="H222" s="107">
        <v>5424.26</v>
      </c>
      <c r="I222" s="107">
        <v>545.35</v>
      </c>
      <c r="J222" s="107">
        <v>5969.6100000000006</v>
      </c>
      <c r="K222" s="197">
        <f t="shared" si="7"/>
        <v>-9.999999999308784E-3</v>
      </c>
      <c r="M222" s="106" t="s">
        <v>2490</v>
      </c>
      <c r="N222" s="107">
        <v>14</v>
      </c>
      <c r="O222"/>
      <c r="P222" s="197"/>
    </row>
    <row r="223" spans="1:16">
      <c r="A223" s="63" t="s">
        <v>2454</v>
      </c>
      <c r="B223" s="110" t="s">
        <v>1403</v>
      </c>
      <c r="C223" s="63">
        <v>9559.2099999999991</v>
      </c>
      <c r="D223" s="37"/>
      <c r="E223" s="63" t="str">
        <f t="shared" si="6"/>
        <v>27320</v>
      </c>
      <c r="G223" s="106" t="s">
        <v>2491</v>
      </c>
      <c r="H223" s="107">
        <v>9196.41</v>
      </c>
      <c r="I223" s="107"/>
      <c r="J223" s="107">
        <v>9196.41</v>
      </c>
      <c r="K223" s="197">
        <f t="shared" si="7"/>
        <v>1.0000000000218279E-2</v>
      </c>
      <c r="M223" s="106" t="s">
        <v>2491</v>
      </c>
      <c r="N223" s="107">
        <v>18</v>
      </c>
      <c r="O223"/>
      <c r="P223" s="197"/>
    </row>
    <row r="224" spans="1:16">
      <c r="A224" s="63" t="s">
        <v>2455</v>
      </c>
      <c r="B224" s="110" t="s">
        <v>1416</v>
      </c>
      <c r="C224" s="63">
        <v>1346.65</v>
      </c>
      <c r="D224" s="37"/>
      <c r="E224" s="63" t="str">
        <f t="shared" si="6"/>
        <v>27343</v>
      </c>
      <c r="G224" s="106" t="s">
        <v>2492</v>
      </c>
      <c r="H224" s="107">
        <v>2438.2600000000002</v>
      </c>
      <c r="I224" s="107"/>
      <c r="J224" s="107">
        <v>2438.2600000000002</v>
      </c>
      <c r="K224" s="197">
        <f t="shared" si="7"/>
        <v>-9.9999999997635314E-3</v>
      </c>
      <c r="M224" s="106" t="s">
        <v>2492</v>
      </c>
      <c r="N224" s="107">
        <v>5</v>
      </c>
      <c r="O224"/>
      <c r="P224" s="197"/>
    </row>
    <row r="225" spans="1:16">
      <c r="A225" s="63" t="s">
        <v>2456</v>
      </c>
      <c r="B225" s="110" t="s">
        <v>1420</v>
      </c>
      <c r="C225" s="63">
        <v>2522.4699999999998</v>
      </c>
      <c r="D225" s="37"/>
      <c r="E225" s="63" t="str">
        <f t="shared" si="6"/>
        <v>27344</v>
      </c>
      <c r="G225" s="106" t="s">
        <v>2493</v>
      </c>
      <c r="H225" s="107">
        <v>658.62</v>
      </c>
      <c r="I225" s="107">
        <v>1198.33</v>
      </c>
      <c r="J225" s="107">
        <v>1856.9499999999998</v>
      </c>
      <c r="K225" s="197">
        <f t="shared" si="7"/>
        <v>-1.0000000000218279E-2</v>
      </c>
      <c r="M225" s="106" t="s">
        <v>2493</v>
      </c>
      <c r="N225" s="107">
        <v>8</v>
      </c>
      <c r="O225"/>
      <c r="P225" s="197"/>
    </row>
    <row r="226" spans="1:16">
      <c r="A226" s="63" t="s">
        <v>2457</v>
      </c>
      <c r="B226" s="110" t="s">
        <v>1425</v>
      </c>
      <c r="C226" s="63">
        <v>11873.99</v>
      </c>
      <c r="D226" s="37"/>
      <c r="E226" s="63" t="str">
        <f t="shared" si="6"/>
        <v>27400</v>
      </c>
      <c r="G226" s="106" t="s">
        <v>2494</v>
      </c>
      <c r="H226" s="107">
        <v>111.49</v>
      </c>
      <c r="I226" s="107">
        <v>274.22000000000003</v>
      </c>
      <c r="J226" s="107">
        <v>385.71000000000004</v>
      </c>
      <c r="K226" s="197">
        <f t="shared" si="7"/>
        <v>5.6843418860808015E-14</v>
      </c>
      <c r="M226" s="106" t="s">
        <v>2494</v>
      </c>
      <c r="N226" s="107">
        <v>2</v>
      </c>
      <c r="O226"/>
      <c r="P226" s="197"/>
    </row>
    <row r="227" spans="1:16">
      <c r="A227" s="63" t="s">
        <v>2458</v>
      </c>
      <c r="B227" s="110" t="s">
        <v>1450</v>
      </c>
      <c r="C227" s="63">
        <v>8396.4</v>
      </c>
      <c r="D227" s="37"/>
      <c r="E227" s="63" t="str">
        <f t="shared" si="6"/>
        <v>27401</v>
      </c>
      <c r="G227" s="106" t="s">
        <v>2495</v>
      </c>
      <c r="H227" s="107">
        <v>1811.4299999999998</v>
      </c>
      <c r="I227" s="107">
        <v>250.12</v>
      </c>
      <c r="J227" s="107">
        <v>2061.5499999999997</v>
      </c>
      <c r="K227" s="197">
        <f t="shared" si="7"/>
        <v>9.9999999997635314E-3</v>
      </c>
      <c r="M227" s="106" t="s">
        <v>2495</v>
      </c>
      <c r="N227" s="107">
        <v>6</v>
      </c>
      <c r="O227"/>
      <c r="P227" s="197"/>
    </row>
    <row r="228" spans="1:16">
      <c r="A228" s="63" t="s">
        <v>2459</v>
      </c>
      <c r="B228" s="110" t="s">
        <v>1466</v>
      </c>
      <c r="C228" s="63">
        <v>7411.75</v>
      </c>
      <c r="D228" s="37"/>
      <c r="E228" s="63" t="str">
        <f t="shared" si="6"/>
        <v>27402</v>
      </c>
      <c r="G228" s="106" t="s">
        <v>2496</v>
      </c>
      <c r="H228" s="107">
        <v>4512.6399999999994</v>
      </c>
      <c r="I228" s="107">
        <v>17.88</v>
      </c>
      <c r="J228" s="107">
        <v>4530.5199999999995</v>
      </c>
      <c r="K228" s="197">
        <f t="shared" si="7"/>
        <v>1.9999999999527063E-2</v>
      </c>
      <c r="M228" s="106" t="s">
        <v>2496</v>
      </c>
      <c r="N228" s="107">
        <v>11</v>
      </c>
      <c r="O228"/>
      <c r="P228" s="197"/>
    </row>
    <row r="229" spans="1:16" s="63" customFormat="1">
      <c r="A229" s="63" t="s">
        <v>2460</v>
      </c>
      <c r="B229" s="110" t="s">
        <v>1480</v>
      </c>
      <c r="C229" s="63">
        <v>19751.97</v>
      </c>
      <c r="D229" s="37"/>
      <c r="E229" s="63" t="str">
        <f t="shared" si="6"/>
        <v>27403</v>
      </c>
      <c r="G229" s="106" t="s">
        <v>2497</v>
      </c>
      <c r="H229" s="107">
        <v>10559.12</v>
      </c>
      <c r="I229" s="107">
        <v>17750.140000000007</v>
      </c>
      <c r="J229" s="107">
        <v>28309.260000000009</v>
      </c>
      <c r="K229" s="197">
        <f t="shared" si="7"/>
        <v>4.0000000008149073E-2</v>
      </c>
      <c r="L229"/>
      <c r="M229" s="106" t="s">
        <v>2497</v>
      </c>
      <c r="N229" s="107">
        <v>59</v>
      </c>
      <c r="O229"/>
      <c r="P229" s="197"/>
    </row>
    <row r="230" spans="1:16">
      <c r="A230" s="63" t="s">
        <v>2461</v>
      </c>
      <c r="B230" s="110" t="s">
        <v>1507</v>
      </c>
      <c r="C230" s="63">
        <v>1801.06</v>
      </c>
      <c r="D230" s="37"/>
      <c r="E230" s="63" t="str">
        <f t="shared" si="6"/>
        <v>27404</v>
      </c>
      <c r="G230" s="106" t="s">
        <v>2498</v>
      </c>
      <c r="H230" s="107">
        <v>77.760000000000005</v>
      </c>
      <c r="I230" s="107"/>
      <c r="J230" s="107">
        <v>77.760000000000005</v>
      </c>
      <c r="K230" s="197">
        <f t="shared" si="7"/>
        <v>0</v>
      </c>
      <c r="L230" s="63"/>
      <c r="M230" s="106" t="s">
        <v>2498</v>
      </c>
      <c r="N230" s="107">
        <v>1</v>
      </c>
      <c r="O230"/>
      <c r="P230" s="197"/>
    </row>
    <row r="231" spans="1:16">
      <c r="A231" s="63" t="s">
        <v>2462</v>
      </c>
      <c r="B231" s="110" t="s">
        <v>1515</v>
      </c>
      <c r="C231" s="63">
        <v>3908.78</v>
      </c>
      <c r="D231" s="37"/>
      <c r="E231" s="63" t="str">
        <f t="shared" si="6"/>
        <v>27416</v>
      </c>
      <c r="G231" s="106" t="s">
        <v>2499</v>
      </c>
      <c r="H231" s="107">
        <v>36.299999999999997</v>
      </c>
      <c r="I231" s="107"/>
      <c r="J231" s="107">
        <v>36.299999999999997</v>
      </c>
      <c r="K231" s="197">
        <f t="shared" si="7"/>
        <v>0</v>
      </c>
      <c r="M231" s="106" t="s">
        <v>2499</v>
      </c>
      <c r="N231" s="107">
        <v>1</v>
      </c>
      <c r="O231"/>
      <c r="P231" s="197"/>
    </row>
    <row r="232" spans="1:16">
      <c r="A232" s="63" t="s">
        <v>2463</v>
      </c>
      <c r="B232" s="110" t="s">
        <v>1523</v>
      </c>
      <c r="C232" s="63">
        <v>3709.37</v>
      </c>
      <c r="D232" s="37"/>
      <c r="E232" s="63" t="str">
        <f t="shared" si="6"/>
        <v>27417</v>
      </c>
      <c r="G232" s="106" t="s">
        <v>2500</v>
      </c>
      <c r="H232" s="107">
        <v>1326.1699999999998</v>
      </c>
      <c r="I232" s="107"/>
      <c r="J232" s="107">
        <v>1326.1699999999998</v>
      </c>
      <c r="K232" s="197">
        <f t="shared" si="7"/>
        <v>-2.2737367544323206E-13</v>
      </c>
      <c r="M232" s="106" t="s">
        <v>2500</v>
      </c>
      <c r="N232" s="107">
        <v>5</v>
      </c>
      <c r="O232"/>
      <c r="P232" s="197"/>
    </row>
    <row r="233" spans="1:16">
      <c r="A233" s="63" t="s">
        <v>2790</v>
      </c>
      <c r="B233" s="110" t="s">
        <v>3333</v>
      </c>
      <c r="C233" s="63">
        <v>552.36</v>
      </c>
      <c r="D233" s="37"/>
      <c r="E233" s="63" t="str">
        <f t="shared" si="6"/>
        <v>27901</v>
      </c>
      <c r="G233" s="106" t="s">
        <v>2501</v>
      </c>
      <c r="H233" s="107">
        <v>1698.3399999999997</v>
      </c>
      <c r="I233" s="107">
        <v>24.64</v>
      </c>
      <c r="J233" s="107">
        <v>1722.9799999999998</v>
      </c>
      <c r="K233" s="197">
        <f t="shared" si="7"/>
        <v>-2.2737367544323206E-13</v>
      </c>
      <c r="M233" s="106" t="s">
        <v>2501</v>
      </c>
      <c r="N233" s="107">
        <v>5</v>
      </c>
      <c r="O233"/>
      <c r="P233" s="197"/>
    </row>
    <row r="234" spans="1:16">
      <c r="A234" s="63" t="s">
        <v>3324</v>
      </c>
      <c r="B234" s="110" t="s">
        <v>3334</v>
      </c>
      <c r="C234" s="63">
        <v>0</v>
      </c>
      <c r="D234" s="37"/>
      <c r="E234" s="63" t="str">
        <f t="shared" si="6"/>
        <v>27904</v>
      </c>
      <c r="G234" s="106" t="s">
        <v>2502</v>
      </c>
      <c r="H234" s="107">
        <v>9733.61</v>
      </c>
      <c r="I234" s="107">
        <v>394.6</v>
      </c>
      <c r="J234" s="107">
        <v>10128.210000000001</v>
      </c>
      <c r="K234" s="197">
        <f t="shared" si="7"/>
        <v>-1.9999999998617568E-2</v>
      </c>
      <c r="M234" s="106" t="s">
        <v>2502</v>
      </c>
      <c r="N234" s="107">
        <v>16</v>
      </c>
      <c r="O234"/>
      <c r="P234" s="197"/>
    </row>
    <row r="235" spans="1:16">
      <c r="A235" s="63" t="s">
        <v>2464</v>
      </c>
      <c r="B235" s="110" t="s">
        <v>1530</v>
      </c>
      <c r="C235" s="63">
        <v>195.44</v>
      </c>
      <c r="D235" s="37"/>
      <c r="E235" s="63" t="str">
        <f t="shared" si="6"/>
        <v>27905</v>
      </c>
      <c r="G235" s="106" t="s">
        <v>2503</v>
      </c>
      <c r="H235" s="107">
        <v>10963.4</v>
      </c>
      <c r="I235" s="107">
        <v>2838.2</v>
      </c>
      <c r="J235" s="107">
        <v>13801.599999999999</v>
      </c>
      <c r="K235" s="197">
        <f t="shared" si="7"/>
        <v>-1.8189894035458565E-12</v>
      </c>
      <c r="M235" s="106" t="s">
        <v>2503</v>
      </c>
      <c r="N235" s="107">
        <v>29</v>
      </c>
      <c r="O235"/>
      <c r="P235" s="197"/>
    </row>
    <row r="236" spans="1:16">
      <c r="A236" s="63" t="s">
        <v>3325</v>
      </c>
      <c r="B236" s="110" t="s">
        <v>3335</v>
      </c>
      <c r="C236" s="63">
        <v>0</v>
      </c>
      <c r="D236" s="37"/>
      <c r="E236" s="63" t="str">
        <f t="shared" si="6"/>
        <v>27909</v>
      </c>
      <c r="G236" s="106" t="s">
        <v>2504</v>
      </c>
      <c r="H236" s="107">
        <v>849.04</v>
      </c>
      <c r="I236" s="107"/>
      <c r="J236" s="107">
        <v>849.04</v>
      </c>
      <c r="K236" s="197">
        <f t="shared" si="7"/>
        <v>9.9999999999909051E-3</v>
      </c>
      <c r="M236" s="106" t="s">
        <v>2504</v>
      </c>
      <c r="N236" s="107">
        <v>3</v>
      </c>
      <c r="O236"/>
      <c r="P236" s="197"/>
    </row>
    <row r="237" spans="1:16">
      <c r="A237" s="63" t="s">
        <v>2465</v>
      </c>
      <c r="B237" s="110" t="s">
        <v>1531</v>
      </c>
      <c r="C237" s="63">
        <v>0</v>
      </c>
      <c r="D237" s="37"/>
      <c r="E237" s="63" t="str">
        <f t="shared" si="6"/>
        <v>27931</v>
      </c>
      <c r="G237" s="106" t="s">
        <v>2505</v>
      </c>
      <c r="H237" s="107">
        <v>3484.77</v>
      </c>
      <c r="I237" s="107">
        <v>1451.54</v>
      </c>
      <c r="J237" s="107">
        <v>4936.3099999999995</v>
      </c>
      <c r="K237" s="197">
        <f t="shared" si="7"/>
        <v>-1.0000000000218279E-2</v>
      </c>
      <c r="M237" s="106" t="s">
        <v>2505</v>
      </c>
      <c r="N237" s="107">
        <v>12</v>
      </c>
      <c r="O237"/>
      <c r="P237" s="197"/>
    </row>
    <row r="238" spans="1:16">
      <c r="A238" s="63" t="s">
        <v>2466</v>
      </c>
      <c r="B238" s="110" t="s">
        <v>1532</v>
      </c>
      <c r="C238" s="63">
        <v>0</v>
      </c>
      <c r="D238" s="37"/>
      <c r="E238" s="63" t="str">
        <f t="shared" si="6"/>
        <v>27932</v>
      </c>
      <c r="G238" s="106" t="s">
        <v>2506</v>
      </c>
      <c r="H238" s="107">
        <v>1655.11</v>
      </c>
      <c r="I238" s="107">
        <v>1926.42</v>
      </c>
      <c r="J238" s="107">
        <v>3581.5299999999997</v>
      </c>
      <c r="K238" s="197">
        <f t="shared" si="7"/>
        <v>9.9999999997635314E-3</v>
      </c>
      <c r="M238" s="106" t="s">
        <v>2506</v>
      </c>
      <c r="N238" s="107">
        <v>9</v>
      </c>
      <c r="O238"/>
      <c r="P238" s="197"/>
    </row>
    <row r="239" spans="1:16">
      <c r="A239" s="63" t="s">
        <v>2656</v>
      </c>
      <c r="B239" s="110" t="s">
        <v>2657</v>
      </c>
      <c r="C239" s="63">
        <v>0</v>
      </c>
      <c r="D239" s="37"/>
      <c r="E239" s="63" t="str">
        <f t="shared" si="6"/>
        <v>27941</v>
      </c>
      <c r="G239" s="106" t="s">
        <v>2507</v>
      </c>
      <c r="H239" s="107">
        <v>536.67000000000007</v>
      </c>
      <c r="I239" s="107"/>
      <c r="J239" s="107">
        <v>536.67000000000007</v>
      </c>
      <c r="K239" s="197">
        <f t="shared" si="7"/>
        <v>-9.9999999998772182E-3</v>
      </c>
      <c r="M239" s="106" t="s">
        <v>2507</v>
      </c>
      <c r="N239" s="107">
        <v>2</v>
      </c>
      <c r="O239"/>
      <c r="P239" s="197"/>
    </row>
    <row r="240" spans="1:16">
      <c r="A240" s="63" t="s">
        <v>2658</v>
      </c>
      <c r="B240" s="110" t="s">
        <v>2659</v>
      </c>
      <c r="C240" s="63">
        <v>0</v>
      </c>
      <c r="D240" s="37"/>
      <c r="E240" s="63" t="str">
        <f t="shared" si="6"/>
        <v>27949</v>
      </c>
      <c r="G240" s="106" t="s">
        <v>2508</v>
      </c>
      <c r="H240" s="107">
        <v>1531.5</v>
      </c>
      <c r="I240" s="107">
        <v>1817.3</v>
      </c>
      <c r="J240" s="107">
        <v>3348.8</v>
      </c>
      <c r="K240" s="197">
        <f t="shared" si="7"/>
        <v>0</v>
      </c>
      <c r="M240" s="106" t="s">
        <v>2508</v>
      </c>
      <c r="N240" s="107">
        <v>11</v>
      </c>
      <c r="O240"/>
      <c r="P240" s="197"/>
    </row>
    <row r="241" spans="1:16">
      <c r="A241" s="63" t="s">
        <v>2467</v>
      </c>
      <c r="B241" s="110" t="s">
        <v>1533</v>
      </c>
      <c r="C241" s="63">
        <v>8.3000000000000007</v>
      </c>
      <c r="D241" s="37"/>
      <c r="E241" s="63" t="str">
        <f t="shared" si="6"/>
        <v>28010</v>
      </c>
      <c r="G241" s="106" t="s">
        <v>2509</v>
      </c>
      <c r="H241" s="107">
        <v>1174.9499999999998</v>
      </c>
      <c r="I241" s="107">
        <v>1313.82</v>
      </c>
      <c r="J241" s="107">
        <v>2488.7699999999995</v>
      </c>
      <c r="K241" s="197">
        <f t="shared" si="7"/>
        <v>-4.5474735088646412E-13</v>
      </c>
      <c r="M241" s="106" t="s">
        <v>2509</v>
      </c>
      <c r="N241" s="107">
        <v>5</v>
      </c>
      <c r="O241"/>
      <c r="P241" s="197"/>
    </row>
    <row r="242" spans="1:16">
      <c r="A242" s="63" t="s">
        <v>2468</v>
      </c>
      <c r="B242" s="110" t="s">
        <v>1535</v>
      </c>
      <c r="C242" s="63">
        <v>759.31</v>
      </c>
      <c r="D242" s="37"/>
      <c r="E242" s="63" t="str">
        <f t="shared" si="6"/>
        <v>28137</v>
      </c>
      <c r="G242" s="106" t="s">
        <v>2510</v>
      </c>
      <c r="H242" s="107">
        <v>1059.4000000000001</v>
      </c>
      <c r="I242" s="107">
        <v>331.3</v>
      </c>
      <c r="J242" s="107">
        <v>1390.7</v>
      </c>
      <c r="K242" s="197">
        <f t="shared" si="7"/>
        <v>0</v>
      </c>
      <c r="M242" s="106" t="s">
        <v>2510</v>
      </c>
      <c r="N242" s="107">
        <v>5</v>
      </c>
      <c r="O242"/>
      <c r="P242" s="197"/>
    </row>
    <row r="243" spans="1:16">
      <c r="A243" s="63" t="s">
        <v>2469</v>
      </c>
      <c r="B243" s="110" t="s">
        <v>1541</v>
      </c>
      <c r="C243" s="63">
        <v>233.36</v>
      </c>
      <c r="D243" s="37"/>
      <c r="E243" s="63" t="str">
        <f t="shared" si="6"/>
        <v>28144</v>
      </c>
      <c r="G243" s="106" t="s">
        <v>2512</v>
      </c>
      <c r="H243" s="107">
        <v>598.1</v>
      </c>
      <c r="I243" s="107"/>
      <c r="J243" s="107">
        <v>598.1</v>
      </c>
      <c r="K243" s="197">
        <f t="shared" si="7"/>
        <v>0</v>
      </c>
      <c r="M243" s="106" t="s">
        <v>2512</v>
      </c>
      <c r="N243" s="107">
        <v>1</v>
      </c>
      <c r="O243"/>
      <c r="P243" s="197"/>
    </row>
    <row r="244" spans="1:16">
      <c r="A244" s="63" t="s">
        <v>2470</v>
      </c>
      <c r="B244" s="110" t="s">
        <v>1545</v>
      </c>
      <c r="C244" s="63">
        <v>753.78</v>
      </c>
      <c r="D244" s="37"/>
      <c r="E244" s="63" t="str">
        <f t="shared" si="6"/>
        <v>28149</v>
      </c>
      <c r="G244" s="106" t="s">
        <v>2513</v>
      </c>
      <c r="H244" s="107"/>
      <c r="I244" s="107">
        <v>720.24</v>
      </c>
      <c r="J244" s="107">
        <v>720.24</v>
      </c>
      <c r="K244" s="197">
        <f t="shared" si="7"/>
        <v>0</v>
      </c>
      <c r="M244" s="106" t="s">
        <v>2513</v>
      </c>
      <c r="N244" s="107">
        <v>1</v>
      </c>
      <c r="O244"/>
      <c r="P244" s="197"/>
    </row>
    <row r="245" spans="1:16">
      <c r="A245" s="63" t="s">
        <v>2471</v>
      </c>
      <c r="B245" s="110" t="s">
        <v>1550</v>
      </c>
      <c r="C245" s="63">
        <v>495.15</v>
      </c>
      <c r="D245" s="37"/>
      <c r="E245" s="63" t="str">
        <f t="shared" si="6"/>
        <v>29011</v>
      </c>
      <c r="G245" s="106" t="s">
        <v>2514</v>
      </c>
      <c r="H245" s="107"/>
      <c r="I245" s="107">
        <v>42.6</v>
      </c>
      <c r="J245" s="107">
        <v>42.6</v>
      </c>
      <c r="K245" s="197">
        <f t="shared" si="7"/>
        <v>0</v>
      </c>
      <c r="M245" s="106" t="s">
        <v>2514</v>
      </c>
      <c r="N245" s="107">
        <v>1</v>
      </c>
      <c r="O245"/>
      <c r="P245" s="197"/>
    </row>
    <row r="246" spans="1:16">
      <c r="A246" s="63" t="s">
        <v>2472</v>
      </c>
      <c r="B246" s="110" t="s">
        <v>1554</v>
      </c>
      <c r="C246" s="63">
        <v>3309.37</v>
      </c>
      <c r="D246" s="37"/>
      <c r="E246" s="63" t="str">
        <f t="shared" si="6"/>
        <v>29100</v>
      </c>
      <c r="G246" s="106" t="s">
        <v>2515</v>
      </c>
      <c r="H246" s="107">
        <v>434.18999999999994</v>
      </c>
      <c r="I246" s="107">
        <v>268.60000000000002</v>
      </c>
      <c r="J246" s="107">
        <v>702.79</v>
      </c>
      <c r="K246" s="197">
        <f t="shared" si="7"/>
        <v>0</v>
      </c>
      <c r="M246" s="106" t="s">
        <v>2515</v>
      </c>
      <c r="N246" s="107">
        <v>4</v>
      </c>
      <c r="O246"/>
      <c r="P246" s="197"/>
    </row>
    <row r="247" spans="1:16">
      <c r="A247" s="63" t="s">
        <v>2473</v>
      </c>
      <c r="B247" s="110" t="s">
        <v>1562</v>
      </c>
      <c r="C247" s="63">
        <v>4160.0600000000004</v>
      </c>
      <c r="D247" s="37"/>
      <c r="E247" s="63" t="str">
        <f t="shared" si="6"/>
        <v>29101</v>
      </c>
      <c r="G247" s="106" t="s">
        <v>2516</v>
      </c>
      <c r="H247" s="107">
        <v>36.9</v>
      </c>
      <c r="I247" s="107">
        <v>393.53</v>
      </c>
      <c r="J247" s="107">
        <v>430.42999999999995</v>
      </c>
      <c r="K247" s="197">
        <f t="shared" si="7"/>
        <v>-5.6843418860808015E-14</v>
      </c>
      <c r="M247" s="106" t="s">
        <v>2516</v>
      </c>
      <c r="N247" s="107">
        <v>4</v>
      </c>
      <c r="O247"/>
      <c r="P247" s="197"/>
    </row>
    <row r="248" spans="1:16">
      <c r="A248" s="63" t="s">
        <v>2474</v>
      </c>
      <c r="B248" s="110" t="s">
        <v>1570</v>
      </c>
      <c r="C248" s="63">
        <v>2502.23</v>
      </c>
      <c r="D248" s="37"/>
      <c r="E248" s="63" t="str">
        <f t="shared" si="6"/>
        <v>29103</v>
      </c>
      <c r="G248" s="106" t="s">
        <v>2517</v>
      </c>
      <c r="H248" s="107">
        <v>999.61</v>
      </c>
      <c r="I248" s="107">
        <v>236.32</v>
      </c>
      <c r="J248" s="107">
        <v>1235.93</v>
      </c>
      <c r="K248" s="197">
        <f t="shared" si="7"/>
        <v>-9.9999999999909051E-3</v>
      </c>
      <c r="M248" s="106" t="s">
        <v>2517</v>
      </c>
      <c r="N248" s="107">
        <v>3</v>
      </c>
      <c r="O248"/>
      <c r="P248" s="197"/>
    </row>
    <row r="249" spans="1:16">
      <c r="A249" s="63" t="s">
        <v>2475</v>
      </c>
      <c r="B249" s="110" t="s">
        <v>1577</v>
      </c>
      <c r="C249" s="63">
        <v>603.57000000000005</v>
      </c>
      <c r="D249" s="37"/>
      <c r="E249" s="63" t="str">
        <f t="shared" si="6"/>
        <v>29311</v>
      </c>
      <c r="G249" s="106" t="s">
        <v>2518</v>
      </c>
      <c r="H249" s="107">
        <v>487.49</v>
      </c>
      <c r="I249" s="107">
        <v>1076.3799999999999</v>
      </c>
      <c r="J249" s="107">
        <v>1563.87</v>
      </c>
      <c r="K249" s="197">
        <f t="shared" si="7"/>
        <v>-16.75</v>
      </c>
      <c r="M249" s="106" t="s">
        <v>2518</v>
      </c>
      <c r="N249" s="107">
        <v>5</v>
      </c>
      <c r="O249"/>
      <c r="P249" s="197"/>
    </row>
    <row r="250" spans="1:16">
      <c r="A250" s="63" t="s">
        <v>2476</v>
      </c>
      <c r="B250" s="110" t="s">
        <v>1581</v>
      </c>
      <c r="C250" s="63">
        <v>448.05</v>
      </c>
      <c r="D250" s="37"/>
      <c r="E250" s="63" t="str">
        <f t="shared" si="6"/>
        <v>29317</v>
      </c>
      <c r="G250" s="106" t="s">
        <v>2519</v>
      </c>
      <c r="H250" s="107">
        <v>159.94</v>
      </c>
      <c r="I250" s="107">
        <v>99.3</v>
      </c>
      <c r="J250" s="107">
        <v>259.24</v>
      </c>
      <c r="K250" s="197">
        <f t="shared" si="7"/>
        <v>0</v>
      </c>
      <c r="M250" s="106" t="s">
        <v>2519</v>
      </c>
      <c r="N250" s="107">
        <v>2</v>
      </c>
      <c r="O250"/>
      <c r="P250" s="197"/>
    </row>
    <row r="251" spans="1:16">
      <c r="A251" s="63" t="s">
        <v>2477</v>
      </c>
      <c r="B251" s="110" t="s">
        <v>1583</v>
      </c>
      <c r="C251" s="63">
        <v>6544.99</v>
      </c>
      <c r="D251" s="37"/>
      <c r="E251" s="63" t="str">
        <f t="shared" si="6"/>
        <v>29320</v>
      </c>
      <c r="G251" s="106" t="s">
        <v>2520</v>
      </c>
      <c r="H251" s="107"/>
      <c r="I251" s="107">
        <v>64.3</v>
      </c>
      <c r="J251" s="107">
        <v>64.3</v>
      </c>
      <c r="K251" s="197">
        <f t="shared" si="7"/>
        <v>0</v>
      </c>
      <c r="M251" s="106" t="s">
        <v>2520</v>
      </c>
      <c r="N251" s="107">
        <v>1</v>
      </c>
      <c r="O251"/>
      <c r="P251" s="197"/>
    </row>
    <row r="252" spans="1:16">
      <c r="A252" s="63" t="s">
        <v>2478</v>
      </c>
      <c r="B252" s="110" t="s">
        <v>1592</v>
      </c>
      <c r="C252" s="63">
        <v>0</v>
      </c>
      <c r="D252" s="37"/>
      <c r="E252" s="63" t="str">
        <f t="shared" si="6"/>
        <v>29801</v>
      </c>
      <c r="G252" s="106" t="s">
        <v>2521</v>
      </c>
      <c r="H252" s="107"/>
      <c r="I252" s="107">
        <v>31.3</v>
      </c>
      <c r="J252" s="107">
        <v>31.3</v>
      </c>
      <c r="K252" s="197">
        <f t="shared" si="7"/>
        <v>0</v>
      </c>
      <c r="M252" s="106" t="s">
        <v>2521</v>
      </c>
      <c r="N252" s="107">
        <v>1</v>
      </c>
      <c r="O252"/>
      <c r="P252" s="197"/>
    </row>
    <row r="253" spans="1:16">
      <c r="A253" s="63" t="s">
        <v>2660</v>
      </c>
      <c r="B253" s="110" t="s">
        <v>2661</v>
      </c>
      <c r="C253" s="63">
        <v>0</v>
      </c>
      <c r="D253" s="37"/>
      <c r="E253" s="63" t="str">
        <f t="shared" si="6"/>
        <v>29944</v>
      </c>
      <c r="G253" s="106" t="s">
        <v>2522</v>
      </c>
      <c r="H253" s="107"/>
      <c r="I253" s="107">
        <v>109.85000000000001</v>
      </c>
      <c r="J253" s="107">
        <v>109.85000000000001</v>
      </c>
      <c r="K253" s="197">
        <f t="shared" si="7"/>
        <v>1.4210854715202004E-14</v>
      </c>
      <c r="M253" s="106" t="s">
        <v>2522</v>
      </c>
      <c r="N253" s="107">
        <v>1</v>
      </c>
      <c r="O253"/>
      <c r="P253" s="197"/>
    </row>
    <row r="254" spans="1:16">
      <c r="A254" s="63" t="s">
        <v>2479</v>
      </c>
      <c r="B254" s="110" t="s">
        <v>1593</v>
      </c>
      <c r="C254" s="63">
        <v>63.1</v>
      </c>
      <c r="D254" s="37"/>
      <c r="E254" s="63" t="str">
        <f t="shared" si="6"/>
        <v>30002</v>
      </c>
      <c r="G254" s="106" t="s">
        <v>2523</v>
      </c>
      <c r="H254" s="107"/>
      <c r="I254" s="107">
        <v>420.61999999999995</v>
      </c>
      <c r="J254" s="107">
        <v>420.61999999999995</v>
      </c>
      <c r="K254" s="197">
        <f t="shared" si="7"/>
        <v>-2.0000000000038654E-2</v>
      </c>
      <c r="M254" s="106" t="s">
        <v>2523</v>
      </c>
      <c r="N254" s="107">
        <v>4</v>
      </c>
      <c r="O254"/>
      <c r="P254" s="197"/>
    </row>
    <row r="255" spans="1:16">
      <c r="A255" s="63" t="s">
        <v>2480</v>
      </c>
      <c r="B255" s="110" t="s">
        <v>1595</v>
      </c>
      <c r="C255" s="63">
        <v>65.5</v>
      </c>
      <c r="D255" s="37"/>
      <c r="E255" s="63" t="str">
        <f t="shared" si="6"/>
        <v>30029</v>
      </c>
      <c r="G255" s="106" t="s">
        <v>2524</v>
      </c>
      <c r="H255" s="107">
        <v>117.61</v>
      </c>
      <c r="I255" s="107">
        <v>147.33000000000001</v>
      </c>
      <c r="J255" s="107">
        <v>264.94</v>
      </c>
      <c r="K255" s="197">
        <f t="shared" si="7"/>
        <v>0</v>
      </c>
      <c r="M255" s="106" t="s">
        <v>2524</v>
      </c>
      <c r="N255" s="107">
        <v>3</v>
      </c>
      <c r="O255"/>
      <c r="P255" s="197"/>
    </row>
    <row r="256" spans="1:16">
      <c r="A256" s="63" t="s">
        <v>2481</v>
      </c>
      <c r="B256" s="110" t="s">
        <v>1597</v>
      </c>
      <c r="C256" s="63">
        <v>41.31</v>
      </c>
      <c r="D256" s="37"/>
      <c r="E256" s="63" t="str">
        <f t="shared" si="6"/>
        <v>30031</v>
      </c>
      <c r="G256" s="106" t="s">
        <v>2525</v>
      </c>
      <c r="H256" s="107">
        <v>319.5</v>
      </c>
      <c r="I256" s="107">
        <v>733.89</v>
      </c>
      <c r="J256" s="107">
        <v>1053.3899999999999</v>
      </c>
      <c r="K256" s="197">
        <f t="shared" si="7"/>
        <v>-2.2737367544323206E-13</v>
      </c>
      <c r="M256" s="106" t="s">
        <v>2525</v>
      </c>
      <c r="N256" s="107">
        <v>4</v>
      </c>
      <c r="O256"/>
      <c r="P256" s="197"/>
    </row>
    <row r="257" spans="1:16">
      <c r="A257" s="63" t="s">
        <v>2482</v>
      </c>
      <c r="B257" s="110" t="s">
        <v>1599</v>
      </c>
      <c r="C257" s="63">
        <v>819.99</v>
      </c>
      <c r="D257" s="37"/>
      <c r="E257" s="63" t="str">
        <f t="shared" si="6"/>
        <v>30303</v>
      </c>
      <c r="G257" s="106" t="s">
        <v>2526</v>
      </c>
      <c r="H257" s="107">
        <v>4797.82</v>
      </c>
      <c r="I257" s="107">
        <v>560.5</v>
      </c>
      <c r="J257" s="107">
        <v>5358.32</v>
      </c>
      <c r="K257" s="197">
        <f t="shared" si="7"/>
        <v>9.999999999308784E-3</v>
      </c>
      <c r="M257" s="106" t="s">
        <v>2526</v>
      </c>
      <c r="N257" s="107">
        <v>10</v>
      </c>
      <c r="O257"/>
      <c r="P257" s="197"/>
    </row>
    <row r="258" spans="1:16">
      <c r="A258" s="63" t="s">
        <v>2483</v>
      </c>
      <c r="B258" s="110" t="s">
        <v>1602</v>
      </c>
      <c r="C258" s="63">
        <v>19670.39</v>
      </c>
      <c r="D258" s="37"/>
      <c r="E258" s="63" t="str">
        <f t="shared" si="6"/>
        <v>31002</v>
      </c>
      <c r="G258" s="106" t="s">
        <v>2527</v>
      </c>
      <c r="H258" s="107">
        <v>11793.779999999999</v>
      </c>
      <c r="I258" s="107">
        <v>2652.6400000000003</v>
      </c>
      <c r="J258" s="107">
        <v>14446.419999999998</v>
      </c>
      <c r="K258" s="197">
        <f t="shared" si="7"/>
        <v>-1.0000000002037268E-2</v>
      </c>
      <c r="M258" s="106" t="s">
        <v>2527</v>
      </c>
      <c r="N258" s="107">
        <v>22</v>
      </c>
      <c r="O258"/>
      <c r="P258" s="197"/>
    </row>
    <row r="259" spans="1:16">
      <c r="A259" s="63" t="s">
        <v>2484</v>
      </c>
      <c r="B259" s="110" t="s">
        <v>1626</v>
      </c>
      <c r="C259" s="63">
        <v>8801.6200000000008</v>
      </c>
      <c r="D259" s="37"/>
      <c r="E259" s="63" t="str">
        <f t="shared" ref="E259:E322" si="8">A259</f>
        <v>31004</v>
      </c>
      <c r="G259" s="106" t="s">
        <v>2528</v>
      </c>
      <c r="H259" s="107">
        <v>6502.86</v>
      </c>
      <c r="I259" s="107"/>
      <c r="J259" s="107">
        <v>6502.86</v>
      </c>
      <c r="K259" s="197">
        <f t="shared" si="7"/>
        <v>2.9999999999745341E-2</v>
      </c>
      <c r="M259" s="106" t="s">
        <v>2528</v>
      </c>
      <c r="N259" s="107">
        <v>14</v>
      </c>
      <c r="O259"/>
      <c r="P259" s="197"/>
    </row>
    <row r="260" spans="1:16">
      <c r="A260" s="63" t="s">
        <v>2485</v>
      </c>
      <c r="B260" s="110" t="s">
        <v>1635</v>
      </c>
      <c r="C260" s="63">
        <v>15219.36</v>
      </c>
      <c r="D260" s="37"/>
      <c r="E260" s="63" t="str">
        <f t="shared" si="8"/>
        <v>31006</v>
      </c>
      <c r="G260" s="106" t="s">
        <v>2529</v>
      </c>
      <c r="H260" s="107">
        <v>8976</v>
      </c>
      <c r="I260" s="107">
        <v>667.52</v>
      </c>
      <c r="J260" s="107">
        <v>9643.52</v>
      </c>
      <c r="K260" s="197">
        <f t="shared" ref="K260:K321" si="9">IF(J260="0",0,J260-VLOOKUP(G260,$A$3:$C$386,3,FALSE))</f>
        <v>-2.0000000000436557E-2</v>
      </c>
      <c r="M260" s="106" t="s">
        <v>2529</v>
      </c>
      <c r="N260" s="107">
        <v>20</v>
      </c>
      <c r="O260"/>
      <c r="P260" s="197"/>
    </row>
    <row r="261" spans="1:16">
      <c r="A261" s="63" t="s">
        <v>2486</v>
      </c>
      <c r="B261" s="110" t="s">
        <v>1653</v>
      </c>
      <c r="C261" s="63">
        <v>20139.52</v>
      </c>
      <c r="D261" s="37"/>
      <c r="E261" s="63" t="str">
        <f t="shared" si="8"/>
        <v>31015</v>
      </c>
      <c r="G261" s="106" t="s">
        <v>2530</v>
      </c>
      <c r="H261" s="107">
        <v>872.74</v>
      </c>
      <c r="I261" s="107"/>
      <c r="J261" s="107">
        <v>872.74</v>
      </c>
      <c r="K261" s="197">
        <f t="shared" si="9"/>
        <v>0</v>
      </c>
      <c r="M261" s="106" t="s">
        <v>2530</v>
      </c>
      <c r="N261" s="107">
        <v>3</v>
      </c>
      <c r="O261"/>
      <c r="P261" s="197"/>
    </row>
    <row r="262" spans="1:16">
      <c r="A262" s="63" t="s">
        <v>2487</v>
      </c>
      <c r="B262" s="110" t="s">
        <v>1689</v>
      </c>
      <c r="C262" s="63">
        <v>5236.72</v>
      </c>
      <c r="D262" s="37"/>
      <c r="E262" s="63" t="str">
        <f t="shared" si="8"/>
        <v>31016</v>
      </c>
      <c r="G262" s="106" t="s">
        <v>2531</v>
      </c>
      <c r="H262" s="107">
        <v>597.52</v>
      </c>
      <c r="I262" s="107"/>
      <c r="J262" s="107">
        <v>597.52</v>
      </c>
      <c r="K262" s="197">
        <f t="shared" si="9"/>
        <v>0</v>
      </c>
      <c r="M262" s="106" t="s">
        <v>2531</v>
      </c>
      <c r="N262" s="107">
        <v>1</v>
      </c>
      <c r="O262"/>
      <c r="P262" s="197"/>
    </row>
    <row r="263" spans="1:16">
      <c r="A263" s="63" t="s">
        <v>2488</v>
      </c>
      <c r="B263" s="110" t="s">
        <v>1697</v>
      </c>
      <c r="C263" s="63">
        <v>9870.66</v>
      </c>
      <c r="D263" s="37"/>
      <c r="E263" s="63" t="str">
        <f t="shared" si="8"/>
        <v>31025</v>
      </c>
      <c r="G263" s="106" t="s">
        <v>2532</v>
      </c>
      <c r="H263" s="107">
        <v>615.48</v>
      </c>
      <c r="I263" s="107">
        <v>1510.11</v>
      </c>
      <c r="J263" s="107">
        <v>2125.59</v>
      </c>
      <c r="K263" s="197">
        <f t="shared" si="9"/>
        <v>-1.999999999998181E-2</v>
      </c>
      <c r="M263" s="106" t="s">
        <v>2532</v>
      </c>
      <c r="N263" s="107">
        <v>5</v>
      </c>
      <c r="O263"/>
      <c r="P263" s="197"/>
    </row>
    <row r="264" spans="1:16">
      <c r="A264" s="63" t="s">
        <v>2489</v>
      </c>
      <c r="B264" s="110" t="s">
        <v>1716</v>
      </c>
      <c r="C264" s="63">
        <v>24.28</v>
      </c>
      <c r="D264" s="37"/>
      <c r="E264" s="63" t="str">
        <f t="shared" si="8"/>
        <v>31063</v>
      </c>
      <c r="G264" s="106" t="s">
        <v>2533</v>
      </c>
      <c r="H264" s="107">
        <v>676.63</v>
      </c>
      <c r="I264" s="107">
        <v>572.07999999999993</v>
      </c>
      <c r="J264" s="107">
        <v>1248.71</v>
      </c>
      <c r="K264" s="197">
        <f t="shared" si="9"/>
        <v>0</v>
      </c>
      <c r="M264" s="106" t="s">
        <v>2533</v>
      </c>
      <c r="N264" s="107">
        <v>4</v>
      </c>
      <c r="O264"/>
      <c r="P264" s="197"/>
    </row>
    <row r="265" spans="1:16">
      <c r="A265" s="63" t="s">
        <v>2490</v>
      </c>
      <c r="B265" s="110" t="s">
        <v>1718</v>
      </c>
      <c r="C265" s="63">
        <v>5969.62</v>
      </c>
      <c r="D265" s="37"/>
      <c r="E265" s="63" t="str">
        <f t="shared" si="8"/>
        <v>31103</v>
      </c>
      <c r="G265" s="106" t="s">
        <v>2735</v>
      </c>
      <c r="H265" s="107"/>
      <c r="I265" s="107">
        <v>139.6</v>
      </c>
      <c r="J265" s="107">
        <v>139.6</v>
      </c>
      <c r="K265" s="197">
        <f t="shared" si="9"/>
        <v>0</v>
      </c>
      <c r="M265" s="106" t="s">
        <v>2735</v>
      </c>
      <c r="N265" s="107">
        <v>1</v>
      </c>
      <c r="O265"/>
      <c r="P265" s="197"/>
    </row>
    <row r="266" spans="1:16">
      <c r="A266" s="63" t="s">
        <v>2491</v>
      </c>
      <c r="B266" s="110" t="s">
        <v>1732</v>
      </c>
      <c r="C266" s="63">
        <v>9196.4</v>
      </c>
      <c r="D266" s="37"/>
      <c r="E266" s="63" t="str">
        <f t="shared" si="8"/>
        <v>31201</v>
      </c>
      <c r="G266" s="106" t="s">
        <v>2535</v>
      </c>
      <c r="H266" s="107"/>
      <c r="I266" s="107">
        <v>477.28</v>
      </c>
      <c r="J266" s="107">
        <v>477.28</v>
      </c>
      <c r="K266" s="197">
        <f t="shared" si="9"/>
        <v>0</v>
      </c>
      <c r="M266" s="106" t="s">
        <v>2535</v>
      </c>
      <c r="N266" s="107">
        <v>2</v>
      </c>
      <c r="O266"/>
      <c r="P266" s="197"/>
    </row>
    <row r="267" spans="1:16">
      <c r="A267" s="63" t="s">
        <v>2492</v>
      </c>
      <c r="B267" s="110" t="s">
        <v>1748</v>
      </c>
      <c r="C267" s="63">
        <v>2438.27</v>
      </c>
      <c r="D267" s="37"/>
      <c r="E267" s="63" t="str">
        <f t="shared" si="8"/>
        <v>31306</v>
      </c>
      <c r="G267" s="106" t="s">
        <v>2536</v>
      </c>
      <c r="H267" s="107"/>
      <c r="I267" s="107">
        <v>28.4</v>
      </c>
      <c r="J267" s="107">
        <v>28.4</v>
      </c>
      <c r="K267" s="197">
        <f t="shared" si="9"/>
        <v>0</v>
      </c>
      <c r="M267" s="106" t="s">
        <v>2536</v>
      </c>
      <c r="N267" s="107">
        <v>1</v>
      </c>
      <c r="O267"/>
      <c r="P267" s="197"/>
    </row>
    <row r="268" spans="1:16">
      <c r="A268" s="63" t="s">
        <v>2493</v>
      </c>
      <c r="B268" s="110" t="s">
        <v>1754</v>
      </c>
      <c r="C268" s="63">
        <v>1856.96</v>
      </c>
      <c r="D268" s="37"/>
      <c r="E268" s="63" t="str">
        <f t="shared" si="8"/>
        <v>31311</v>
      </c>
      <c r="G268" s="106" t="s">
        <v>2537</v>
      </c>
      <c r="H268" s="107">
        <v>2875.66</v>
      </c>
      <c r="I268" s="107">
        <v>2622.73</v>
      </c>
      <c r="J268" s="107">
        <v>5498.3899999999994</v>
      </c>
      <c r="K268" s="197">
        <f t="shared" si="9"/>
        <v>-1.0000000000218279E-2</v>
      </c>
      <c r="M268" s="106" t="s">
        <v>2537</v>
      </c>
      <c r="N268" s="107">
        <v>13</v>
      </c>
      <c r="O268"/>
      <c r="P268" s="197"/>
    </row>
    <row r="269" spans="1:16">
      <c r="A269" s="63" t="s">
        <v>2494</v>
      </c>
      <c r="B269" s="110" t="s">
        <v>1760</v>
      </c>
      <c r="C269" s="63">
        <v>385.71</v>
      </c>
      <c r="D269" s="37"/>
      <c r="E269" s="63" t="str">
        <f t="shared" si="8"/>
        <v>31330</v>
      </c>
      <c r="G269" s="106" t="s">
        <v>2538</v>
      </c>
      <c r="H269" s="107">
        <v>3.33</v>
      </c>
      <c r="I269" s="107">
        <v>1577.9299999999998</v>
      </c>
      <c r="J269" s="107">
        <v>1581.2599999999998</v>
      </c>
      <c r="K269" s="197">
        <f t="shared" si="9"/>
        <v>-2.2737367544323206E-13</v>
      </c>
      <c r="M269" s="106" t="s">
        <v>2538</v>
      </c>
      <c r="N269" s="107">
        <v>4</v>
      </c>
      <c r="O269"/>
      <c r="P269" s="197"/>
    </row>
    <row r="270" spans="1:16">
      <c r="A270" s="63" t="s">
        <v>2495</v>
      </c>
      <c r="B270" s="110" t="s">
        <v>1762</v>
      </c>
      <c r="C270" s="63">
        <v>2061.54</v>
      </c>
      <c r="D270" s="37"/>
      <c r="E270" s="63" t="str">
        <f t="shared" si="8"/>
        <v>31332</v>
      </c>
      <c r="G270" s="106" t="s">
        <v>2539</v>
      </c>
      <c r="H270" s="107"/>
      <c r="I270" s="107">
        <v>212.81</v>
      </c>
      <c r="J270" s="107">
        <v>212.81</v>
      </c>
      <c r="K270" s="197">
        <f t="shared" si="9"/>
        <v>0</v>
      </c>
      <c r="M270" s="106" t="s">
        <v>2539</v>
      </c>
      <c r="N270" s="107">
        <v>1</v>
      </c>
      <c r="O270"/>
      <c r="P270" s="197"/>
    </row>
    <row r="271" spans="1:16">
      <c r="A271" s="63" t="s">
        <v>2496</v>
      </c>
      <c r="B271" s="110" t="s">
        <v>1769</v>
      </c>
      <c r="C271" s="63">
        <v>4530.5</v>
      </c>
      <c r="D271" s="37"/>
      <c r="E271" s="63" t="str">
        <f t="shared" si="8"/>
        <v>31401</v>
      </c>
      <c r="G271" s="106" t="s">
        <v>2540</v>
      </c>
      <c r="H271" s="107"/>
      <c r="I271" s="107">
        <v>692.93000000000006</v>
      </c>
      <c r="J271" s="107">
        <v>692.93000000000006</v>
      </c>
      <c r="K271" s="197">
        <f t="shared" si="9"/>
        <v>-9.9999999999909051E-3</v>
      </c>
      <c r="M271" s="106" t="s">
        <v>2540</v>
      </c>
      <c r="N271" s="107">
        <v>3</v>
      </c>
      <c r="O271"/>
      <c r="P271" s="197"/>
    </row>
    <row r="272" spans="1:16">
      <c r="A272" s="63" t="s">
        <v>2662</v>
      </c>
      <c r="B272" s="110" t="s">
        <v>2663</v>
      </c>
      <c r="C272" s="63">
        <v>0</v>
      </c>
      <c r="D272" s="37"/>
      <c r="E272" s="63" t="str">
        <f t="shared" si="8"/>
        <v>31932</v>
      </c>
      <c r="G272" s="106" t="s">
        <v>2541</v>
      </c>
      <c r="H272" s="107"/>
      <c r="I272" s="107">
        <v>240.82999999999998</v>
      </c>
      <c r="J272" s="107">
        <v>240.82999999999998</v>
      </c>
      <c r="K272" s="197">
        <f t="shared" si="9"/>
        <v>-2.8421709430404007E-14</v>
      </c>
      <c r="M272" s="106" t="s">
        <v>2541</v>
      </c>
      <c r="N272" s="107">
        <v>3</v>
      </c>
      <c r="O272"/>
      <c r="P272" s="197"/>
    </row>
    <row r="273" spans="1:16">
      <c r="A273" s="63" t="s">
        <v>2664</v>
      </c>
      <c r="B273" s="110" t="s">
        <v>2665</v>
      </c>
      <c r="C273" s="63">
        <v>0</v>
      </c>
      <c r="D273" s="37"/>
      <c r="E273" s="63" t="str">
        <f t="shared" si="8"/>
        <v>31933</v>
      </c>
      <c r="G273" s="106" t="s">
        <v>2542</v>
      </c>
      <c r="H273" s="107"/>
      <c r="I273" s="107">
        <v>247.38</v>
      </c>
      <c r="J273" s="107">
        <v>247.38</v>
      </c>
      <c r="K273" s="197">
        <f t="shared" si="9"/>
        <v>0</v>
      </c>
      <c r="M273" s="106" t="s">
        <v>2542</v>
      </c>
      <c r="N273" s="107">
        <v>2</v>
      </c>
      <c r="O273"/>
      <c r="P273" s="197"/>
    </row>
    <row r="274" spans="1:16">
      <c r="A274" s="63" t="s">
        <v>2497</v>
      </c>
      <c r="B274" s="110" t="s">
        <v>1781</v>
      </c>
      <c r="C274" s="63">
        <v>28309.22</v>
      </c>
      <c r="D274" s="37"/>
      <c r="E274" s="63" t="str">
        <f t="shared" si="8"/>
        <v>32081</v>
      </c>
      <c r="G274" s="106" t="s">
        <v>2543</v>
      </c>
      <c r="H274" s="107">
        <v>9531.9200000000019</v>
      </c>
      <c r="I274" s="107">
        <v>1726.77</v>
      </c>
      <c r="J274" s="107">
        <v>11258.690000000002</v>
      </c>
      <c r="K274" s="197">
        <f t="shared" si="9"/>
        <v>-9.9999999983992893E-3</v>
      </c>
      <c r="M274" s="106" t="s">
        <v>2543</v>
      </c>
      <c r="N274" s="107">
        <v>25</v>
      </c>
      <c r="O274"/>
      <c r="P274" s="197"/>
    </row>
    <row r="275" spans="1:16">
      <c r="A275" s="63" t="s">
        <v>2498</v>
      </c>
      <c r="B275" s="110" t="s">
        <v>1830</v>
      </c>
      <c r="C275" s="63">
        <v>77.760000000000005</v>
      </c>
      <c r="D275" s="37"/>
      <c r="E275" s="63" t="str">
        <f t="shared" si="8"/>
        <v>32123</v>
      </c>
      <c r="G275" s="106" t="s">
        <v>2544</v>
      </c>
      <c r="H275" s="107">
        <v>3043.7700000000004</v>
      </c>
      <c r="I275" s="107">
        <v>1250.57</v>
      </c>
      <c r="J275" s="107">
        <v>4294.34</v>
      </c>
      <c r="K275" s="197">
        <f t="shared" si="9"/>
        <v>0</v>
      </c>
      <c r="M275" s="106" t="s">
        <v>2544</v>
      </c>
      <c r="N275" s="107">
        <v>13</v>
      </c>
      <c r="O275"/>
      <c r="P275" s="197"/>
    </row>
    <row r="276" spans="1:16">
      <c r="A276" s="63" t="s">
        <v>2499</v>
      </c>
      <c r="B276" s="110" t="s">
        <v>1832</v>
      </c>
      <c r="C276" s="63">
        <v>36.299999999999997</v>
      </c>
      <c r="D276" s="37"/>
      <c r="E276" s="63" t="str">
        <f t="shared" si="8"/>
        <v>32312</v>
      </c>
      <c r="G276" s="106" t="s">
        <v>2545</v>
      </c>
      <c r="H276" s="107">
        <v>1659.0799999999997</v>
      </c>
      <c r="I276" s="107">
        <v>466.86</v>
      </c>
      <c r="J276" s="107">
        <v>2125.9399999999996</v>
      </c>
      <c r="K276" s="197">
        <f t="shared" si="9"/>
        <v>-4.5474735088646412E-13</v>
      </c>
      <c r="M276" s="106" t="s">
        <v>2545</v>
      </c>
      <c r="N276" s="107">
        <v>7</v>
      </c>
      <c r="O276"/>
      <c r="P276" s="197"/>
    </row>
    <row r="277" spans="1:16">
      <c r="A277" s="63" t="s">
        <v>2500</v>
      </c>
      <c r="B277" s="110" t="s">
        <v>1834</v>
      </c>
      <c r="C277" s="63">
        <v>1326.17</v>
      </c>
      <c r="D277" s="37"/>
      <c r="E277" s="63" t="str">
        <f t="shared" si="8"/>
        <v>32325</v>
      </c>
      <c r="G277" s="106" t="s">
        <v>2546</v>
      </c>
      <c r="H277" s="107">
        <v>3297.57</v>
      </c>
      <c r="I277" s="107"/>
      <c r="J277" s="107">
        <v>3297.57</v>
      </c>
      <c r="K277" s="197">
        <f t="shared" si="9"/>
        <v>1.999999999998181E-2</v>
      </c>
      <c r="M277" s="106" t="s">
        <v>2546</v>
      </c>
      <c r="N277" s="107">
        <v>7</v>
      </c>
      <c r="O277"/>
      <c r="P277" s="197"/>
    </row>
    <row r="278" spans="1:16">
      <c r="A278" s="63" t="s">
        <v>2501</v>
      </c>
      <c r="B278" s="110" t="s">
        <v>1840</v>
      </c>
      <c r="C278" s="63">
        <v>1722.98</v>
      </c>
      <c r="D278" s="37"/>
      <c r="E278" s="63" t="str">
        <f t="shared" si="8"/>
        <v>32326</v>
      </c>
      <c r="G278" s="106" t="s">
        <v>2547</v>
      </c>
      <c r="H278" s="107">
        <v>1795.3300000000002</v>
      </c>
      <c r="I278" s="107"/>
      <c r="J278" s="107">
        <v>1795.3300000000002</v>
      </c>
      <c r="K278" s="197">
        <f t="shared" si="9"/>
        <v>-9.9999999997635314E-3</v>
      </c>
      <c r="M278" s="106" t="s">
        <v>2547</v>
      </c>
      <c r="N278" s="107">
        <v>5</v>
      </c>
      <c r="O278"/>
      <c r="P278" s="197"/>
    </row>
    <row r="279" spans="1:16">
      <c r="A279" s="63" t="s">
        <v>2502</v>
      </c>
      <c r="B279" s="110" t="s">
        <v>1845</v>
      </c>
      <c r="C279" s="63">
        <v>10128.23</v>
      </c>
      <c r="D279" s="37"/>
      <c r="E279" s="63" t="str">
        <f t="shared" si="8"/>
        <v>32354</v>
      </c>
      <c r="G279" s="106" t="s">
        <v>2548</v>
      </c>
      <c r="H279" s="107">
        <v>368.54999999999995</v>
      </c>
      <c r="I279" s="107">
        <v>1472.7600000000002</v>
      </c>
      <c r="J279" s="107">
        <v>1841.3100000000002</v>
      </c>
      <c r="K279" s="197">
        <f t="shared" si="9"/>
        <v>2.2737367544323206E-13</v>
      </c>
      <c r="M279" s="106" t="s">
        <v>2548</v>
      </c>
      <c r="N279" s="107">
        <v>6</v>
      </c>
      <c r="O279"/>
      <c r="P279" s="197"/>
    </row>
    <row r="280" spans="1:16">
      <c r="A280" s="63" t="s">
        <v>2503</v>
      </c>
      <c r="B280" s="110" t="s">
        <v>1857</v>
      </c>
      <c r="C280" s="63">
        <v>13801.6</v>
      </c>
      <c r="D280" s="37"/>
      <c r="E280" s="63" t="str">
        <f t="shared" si="8"/>
        <v>32356</v>
      </c>
      <c r="G280" s="106" t="s">
        <v>2549</v>
      </c>
      <c r="H280" s="107">
        <v>917.18000000000006</v>
      </c>
      <c r="I280" s="107">
        <v>766.93000000000006</v>
      </c>
      <c r="J280" s="107">
        <v>1684.1100000000001</v>
      </c>
      <c r="K280" s="197">
        <f t="shared" si="9"/>
        <v>2.2737367544323206E-13</v>
      </c>
      <c r="M280" s="106" t="s">
        <v>2549</v>
      </c>
      <c r="N280" s="107">
        <v>6</v>
      </c>
      <c r="O280"/>
      <c r="P280" s="197"/>
    </row>
    <row r="281" spans="1:16">
      <c r="A281" s="63" t="s">
        <v>2504</v>
      </c>
      <c r="B281" s="110" t="s">
        <v>1879</v>
      </c>
      <c r="C281" s="63">
        <v>849.03</v>
      </c>
      <c r="D281" s="37"/>
      <c r="E281" s="63" t="str">
        <f t="shared" si="8"/>
        <v>32358</v>
      </c>
      <c r="G281" s="106" t="s">
        <v>2550</v>
      </c>
      <c r="H281" s="107"/>
      <c r="I281" s="107">
        <v>396.96</v>
      </c>
      <c r="J281" s="107">
        <v>396.96</v>
      </c>
      <c r="K281" s="197">
        <f t="shared" si="9"/>
        <v>-1.0000000000047748E-2</v>
      </c>
      <c r="M281" s="106" t="s">
        <v>2550</v>
      </c>
      <c r="N281" s="107">
        <v>1</v>
      </c>
      <c r="O281"/>
      <c r="P281" s="197"/>
    </row>
    <row r="282" spans="1:16">
      <c r="A282" s="63" t="s">
        <v>2505</v>
      </c>
      <c r="B282" s="110" t="s">
        <v>1883</v>
      </c>
      <c r="C282" s="63">
        <v>4936.32</v>
      </c>
      <c r="D282" s="37"/>
      <c r="E282" s="63" t="str">
        <f t="shared" si="8"/>
        <v>32360</v>
      </c>
      <c r="G282" s="106" t="s">
        <v>2551</v>
      </c>
      <c r="H282" s="107">
        <v>83.77</v>
      </c>
      <c r="I282" s="107"/>
      <c r="J282" s="107">
        <v>83.77</v>
      </c>
      <c r="K282" s="197">
        <f t="shared" si="9"/>
        <v>0</v>
      </c>
      <c r="M282" s="106" t="s">
        <v>2551</v>
      </c>
      <c r="N282" s="107">
        <v>2</v>
      </c>
      <c r="O282"/>
      <c r="P282" s="197"/>
    </row>
    <row r="283" spans="1:16">
      <c r="A283" s="63" t="s">
        <v>2506</v>
      </c>
      <c r="B283" s="110" t="s">
        <v>1894</v>
      </c>
      <c r="C283" s="63">
        <v>3581.52</v>
      </c>
      <c r="D283" s="37"/>
      <c r="E283" s="63" t="str">
        <f t="shared" si="8"/>
        <v>32361</v>
      </c>
      <c r="G283" s="106" t="s">
        <v>2552</v>
      </c>
      <c r="H283" s="107"/>
      <c r="I283" s="107">
        <v>41.41</v>
      </c>
      <c r="J283" s="107">
        <v>41.41</v>
      </c>
      <c r="K283" s="197">
        <f t="shared" si="9"/>
        <v>0</v>
      </c>
      <c r="M283" s="106" t="s">
        <v>2552</v>
      </c>
      <c r="N283" s="107">
        <v>1</v>
      </c>
      <c r="O283"/>
      <c r="P283" s="197"/>
    </row>
    <row r="284" spans="1:16">
      <c r="A284" s="63" t="s">
        <v>2507</v>
      </c>
      <c r="B284" s="110" t="s">
        <v>1903</v>
      </c>
      <c r="C284" s="63">
        <v>536.67999999999995</v>
      </c>
      <c r="D284" s="37"/>
      <c r="E284" s="63" t="str">
        <f t="shared" si="8"/>
        <v>32362</v>
      </c>
      <c r="G284" s="106" t="s">
        <v>2553</v>
      </c>
      <c r="H284" s="107"/>
      <c r="I284" s="107">
        <v>169.92000000000002</v>
      </c>
      <c r="J284" s="107">
        <v>169.92000000000002</v>
      </c>
      <c r="K284" s="197">
        <f t="shared" si="9"/>
        <v>-9.9999999999909051E-3</v>
      </c>
      <c r="M284" s="106" t="s">
        <v>2553</v>
      </c>
      <c r="N284" s="107">
        <v>2</v>
      </c>
      <c r="O284"/>
      <c r="P284" s="197"/>
    </row>
    <row r="285" spans="1:16">
      <c r="A285" s="63" t="s">
        <v>2508</v>
      </c>
      <c r="B285" s="110" t="s">
        <v>1906</v>
      </c>
      <c r="C285" s="63">
        <v>3348.8</v>
      </c>
      <c r="D285" s="37"/>
      <c r="E285" s="63" t="str">
        <f t="shared" si="8"/>
        <v>32363</v>
      </c>
      <c r="G285" s="106" t="s">
        <v>2554</v>
      </c>
      <c r="H285" s="107">
        <v>2554.15</v>
      </c>
      <c r="I285" s="107"/>
      <c r="J285" s="107">
        <v>2554.15</v>
      </c>
      <c r="K285" s="197">
        <f t="shared" si="9"/>
        <v>-9.9999999997635314E-3</v>
      </c>
      <c r="M285" s="106" t="s">
        <v>2554</v>
      </c>
      <c r="N285" s="107">
        <v>6</v>
      </c>
      <c r="O285"/>
      <c r="P285" s="197"/>
    </row>
    <row r="286" spans="1:16">
      <c r="A286" s="63" t="s">
        <v>2509</v>
      </c>
      <c r="B286" s="110" t="s">
        <v>1916</v>
      </c>
      <c r="C286" s="63">
        <v>2488.77</v>
      </c>
      <c r="D286" s="63"/>
      <c r="E286" s="63" t="str">
        <f t="shared" si="8"/>
        <v>32414</v>
      </c>
      <c r="G286" s="106" t="s">
        <v>2555</v>
      </c>
      <c r="H286" s="107">
        <v>525.27</v>
      </c>
      <c r="I286" s="107"/>
      <c r="J286" s="107">
        <v>525.27</v>
      </c>
      <c r="K286" s="197">
        <f t="shared" si="9"/>
        <v>0</v>
      </c>
      <c r="M286" s="106" t="s">
        <v>2555</v>
      </c>
      <c r="N286" s="107">
        <v>2</v>
      </c>
      <c r="O286"/>
      <c r="P286" s="197"/>
    </row>
    <row r="287" spans="1:16">
      <c r="A287" s="63" t="s">
        <v>2510</v>
      </c>
      <c r="B287" s="110" t="s">
        <v>1922</v>
      </c>
      <c r="C287" s="63">
        <v>1390.7</v>
      </c>
      <c r="D287" s="37"/>
      <c r="E287" s="63" t="str">
        <f t="shared" si="8"/>
        <v>32416</v>
      </c>
      <c r="G287" s="106" t="s">
        <v>2556</v>
      </c>
      <c r="H287" s="107">
        <v>159.76</v>
      </c>
      <c r="I287" s="107"/>
      <c r="J287" s="107">
        <v>159.76</v>
      </c>
      <c r="K287" s="197">
        <f t="shared" si="9"/>
        <v>0</v>
      </c>
      <c r="M287" s="106" t="s">
        <v>2556</v>
      </c>
      <c r="N287" s="107">
        <v>3</v>
      </c>
      <c r="O287"/>
      <c r="P287" s="197"/>
    </row>
    <row r="288" spans="1:16">
      <c r="A288" s="63" t="s">
        <v>2511</v>
      </c>
      <c r="B288" s="110" t="s">
        <v>1928</v>
      </c>
      <c r="C288" s="63">
        <v>0</v>
      </c>
      <c r="D288" s="37"/>
      <c r="E288" s="63" t="str">
        <f t="shared" si="8"/>
        <v>32801</v>
      </c>
      <c r="G288" s="106" t="s">
        <v>2557</v>
      </c>
      <c r="H288" s="107">
        <v>72.400000000000006</v>
      </c>
      <c r="I288" s="107">
        <v>29.7</v>
      </c>
      <c r="J288" s="107">
        <v>102.10000000000001</v>
      </c>
      <c r="K288" s="197">
        <f t="shared" si="9"/>
        <v>1.4210854715202004E-14</v>
      </c>
      <c r="M288" s="106" t="s">
        <v>2557</v>
      </c>
      <c r="N288" s="107">
        <v>3</v>
      </c>
      <c r="O288"/>
      <c r="P288" s="197"/>
    </row>
    <row r="289" spans="1:16">
      <c r="A289" s="63" t="s">
        <v>2512</v>
      </c>
      <c r="B289" s="110" t="s">
        <v>1929</v>
      </c>
      <c r="C289" s="63">
        <v>598.1</v>
      </c>
      <c r="D289" s="37"/>
      <c r="E289" s="63" t="str">
        <f t="shared" si="8"/>
        <v>32901</v>
      </c>
      <c r="G289" s="106" t="s">
        <v>2558</v>
      </c>
      <c r="H289" s="107">
        <v>44.1</v>
      </c>
      <c r="I289" s="107"/>
      <c r="J289" s="107">
        <v>44.1</v>
      </c>
      <c r="K289" s="197">
        <f t="shared" si="9"/>
        <v>0</v>
      </c>
      <c r="M289" s="106" t="s">
        <v>2558</v>
      </c>
      <c r="N289" s="107">
        <v>1</v>
      </c>
      <c r="O289"/>
      <c r="P289" s="197"/>
    </row>
    <row r="290" spans="1:16">
      <c r="A290" s="63" t="s">
        <v>2666</v>
      </c>
      <c r="B290" s="110" t="s">
        <v>2667</v>
      </c>
      <c r="C290" s="63">
        <v>0</v>
      </c>
      <c r="D290" s="37"/>
      <c r="E290" s="63" t="str">
        <f t="shared" si="8"/>
        <v>32902</v>
      </c>
      <c r="G290" s="106" t="s">
        <v>2559</v>
      </c>
      <c r="H290" s="107">
        <v>154.25</v>
      </c>
      <c r="I290" s="107"/>
      <c r="J290" s="107">
        <v>154.25</v>
      </c>
      <c r="K290" s="197">
        <f t="shared" si="9"/>
        <v>0</v>
      </c>
      <c r="M290" s="106" t="s">
        <v>2559</v>
      </c>
      <c r="N290" s="107">
        <v>1</v>
      </c>
      <c r="O290"/>
      <c r="P290" s="197"/>
    </row>
    <row r="291" spans="1:16">
      <c r="A291" s="63" t="s">
        <v>3198</v>
      </c>
      <c r="B291" s="110" t="s">
        <v>3336</v>
      </c>
      <c r="C291" s="63">
        <v>36.74</v>
      </c>
      <c r="D291" s="37"/>
      <c r="E291" s="63" t="str">
        <f t="shared" si="8"/>
        <v>32903</v>
      </c>
      <c r="G291" s="106" t="s">
        <v>2560</v>
      </c>
      <c r="H291" s="107"/>
      <c r="I291" s="107">
        <v>79.819999999999993</v>
      </c>
      <c r="J291" s="107">
        <v>79.819999999999993</v>
      </c>
      <c r="K291" s="197">
        <f t="shared" si="9"/>
        <v>0</v>
      </c>
      <c r="M291" s="106" t="s">
        <v>2560</v>
      </c>
      <c r="N291" s="107">
        <v>1</v>
      </c>
      <c r="O291"/>
      <c r="P291" s="197"/>
    </row>
    <row r="292" spans="1:16">
      <c r="A292" s="63" t="s">
        <v>2513</v>
      </c>
      <c r="B292" s="110" t="s">
        <v>1930</v>
      </c>
      <c r="C292" s="63">
        <v>720.24</v>
      </c>
      <c r="D292" s="37"/>
      <c r="E292" s="63" t="str">
        <f t="shared" si="8"/>
        <v>32907</v>
      </c>
      <c r="G292" s="106" t="s">
        <v>2561</v>
      </c>
      <c r="H292" s="107"/>
      <c r="I292" s="107">
        <v>169.07999999999998</v>
      </c>
      <c r="J292" s="107">
        <v>169.07999999999998</v>
      </c>
      <c r="K292" s="197">
        <f t="shared" si="9"/>
        <v>-1.0000000000019327E-2</v>
      </c>
      <c r="M292" s="106" t="s">
        <v>2561</v>
      </c>
      <c r="N292" s="107">
        <v>1</v>
      </c>
      <c r="O292"/>
      <c r="P292" s="197"/>
    </row>
    <row r="293" spans="1:16">
      <c r="A293" s="63" t="s">
        <v>2668</v>
      </c>
      <c r="B293" s="110" t="s">
        <v>2669</v>
      </c>
      <c r="C293" s="63">
        <v>0</v>
      </c>
      <c r="D293" s="37"/>
      <c r="E293" s="63" t="str">
        <f t="shared" si="8"/>
        <v>32911</v>
      </c>
      <c r="G293" s="106" t="s">
        <v>2562</v>
      </c>
      <c r="H293" s="107">
        <v>131.48000000000002</v>
      </c>
      <c r="I293" s="107"/>
      <c r="J293" s="107">
        <v>131.48000000000002</v>
      </c>
      <c r="K293" s="197">
        <f t="shared" si="9"/>
        <v>-9.9999999999909051E-3</v>
      </c>
      <c r="M293" s="106" t="s">
        <v>2562</v>
      </c>
      <c r="N293" s="107">
        <v>2</v>
      </c>
      <c r="O293"/>
      <c r="P293" s="197"/>
    </row>
    <row r="294" spans="1:16">
      <c r="A294" s="63" t="s">
        <v>2670</v>
      </c>
      <c r="B294" s="110" t="s">
        <v>2671</v>
      </c>
      <c r="C294" s="63">
        <v>0</v>
      </c>
      <c r="D294" s="37"/>
      <c r="E294" s="63" t="str">
        <f t="shared" si="8"/>
        <v>32931</v>
      </c>
      <c r="G294" s="106" t="s">
        <v>2563</v>
      </c>
      <c r="H294" s="107">
        <v>145.51999999999998</v>
      </c>
      <c r="I294" s="107"/>
      <c r="J294" s="107">
        <v>145.51999999999998</v>
      </c>
      <c r="K294" s="197">
        <f t="shared" si="9"/>
        <v>-2.8421709430404007E-14</v>
      </c>
      <c r="M294" s="106" t="s">
        <v>2563</v>
      </c>
      <c r="N294" s="107">
        <v>2</v>
      </c>
      <c r="O294"/>
      <c r="P294" s="197"/>
    </row>
    <row r="295" spans="1:16">
      <c r="A295" s="63" t="s">
        <v>2672</v>
      </c>
      <c r="B295" s="110" t="s">
        <v>2673</v>
      </c>
      <c r="C295" s="63">
        <v>0</v>
      </c>
      <c r="D295" s="37"/>
      <c r="E295" s="63" t="str">
        <f t="shared" si="8"/>
        <v>32948</v>
      </c>
      <c r="G295" s="106" t="s">
        <v>2564</v>
      </c>
      <c r="H295" s="107"/>
      <c r="I295" s="107">
        <v>575.29999999999995</v>
      </c>
      <c r="J295" s="107">
        <v>575.29999999999995</v>
      </c>
      <c r="K295" s="197">
        <f t="shared" si="9"/>
        <v>0</v>
      </c>
      <c r="M295" s="106" t="s">
        <v>2564</v>
      </c>
      <c r="N295" s="107">
        <v>1</v>
      </c>
      <c r="O295"/>
      <c r="P295" s="197"/>
    </row>
    <row r="296" spans="1:16">
      <c r="A296" s="63" t="s">
        <v>2514</v>
      </c>
      <c r="B296" s="110" t="s">
        <v>1931</v>
      </c>
      <c r="C296" s="63">
        <v>42.6</v>
      </c>
      <c r="D296" s="37"/>
      <c r="E296" s="63" t="str">
        <f t="shared" si="8"/>
        <v>33030</v>
      </c>
      <c r="G296" s="106" t="s">
        <v>2565</v>
      </c>
      <c r="H296" s="107">
        <v>370.06</v>
      </c>
      <c r="I296" s="107">
        <v>840.94</v>
      </c>
      <c r="J296" s="107">
        <v>1211</v>
      </c>
      <c r="K296" s="197">
        <f t="shared" si="9"/>
        <v>0</v>
      </c>
      <c r="M296" s="106" t="s">
        <v>2565</v>
      </c>
      <c r="N296" s="107">
        <v>4</v>
      </c>
      <c r="O296"/>
      <c r="P296" s="197"/>
    </row>
    <row r="297" spans="1:16">
      <c r="A297" s="63" t="s">
        <v>2515</v>
      </c>
      <c r="B297" s="110" t="s">
        <v>1933</v>
      </c>
      <c r="C297" s="63">
        <v>702.79</v>
      </c>
      <c r="D297" s="37"/>
      <c r="E297" s="63" t="str">
        <f t="shared" si="8"/>
        <v>33036</v>
      </c>
      <c r="G297" s="106" t="s">
        <v>2566</v>
      </c>
      <c r="H297" s="107">
        <v>0.67</v>
      </c>
      <c r="I297" s="107">
        <v>15256.21</v>
      </c>
      <c r="J297" s="107">
        <v>15256.88</v>
      </c>
      <c r="K297" s="197">
        <f t="shared" si="9"/>
        <v>-432.85000000000036</v>
      </c>
      <c r="M297" s="106" t="s">
        <v>2566</v>
      </c>
      <c r="N297" s="107">
        <v>25</v>
      </c>
      <c r="O297"/>
      <c r="P297" s="197"/>
    </row>
    <row r="298" spans="1:16">
      <c r="A298" s="63" t="s">
        <v>2516</v>
      </c>
      <c r="B298" s="110" t="s">
        <v>1936</v>
      </c>
      <c r="C298" s="63">
        <v>430.43</v>
      </c>
      <c r="D298" s="37"/>
      <c r="E298" s="63" t="str">
        <f t="shared" si="8"/>
        <v>33049</v>
      </c>
      <c r="G298" s="106" t="s">
        <v>2567</v>
      </c>
      <c r="H298" s="107"/>
      <c r="I298" s="107">
        <v>3132.58</v>
      </c>
      <c r="J298" s="107">
        <v>3132.58</v>
      </c>
      <c r="K298" s="197">
        <f t="shared" si="9"/>
        <v>9.9999999997635314E-3</v>
      </c>
      <c r="M298" s="106" t="s">
        <v>2567</v>
      </c>
      <c r="N298" s="107">
        <v>5</v>
      </c>
      <c r="O298"/>
      <c r="P298" s="197"/>
    </row>
    <row r="299" spans="1:16">
      <c r="A299" s="63" t="s">
        <v>2517</v>
      </c>
      <c r="B299" s="110" t="s">
        <v>1940</v>
      </c>
      <c r="C299" s="63">
        <v>1235.94</v>
      </c>
      <c r="D299" s="37"/>
      <c r="E299" s="63" t="str">
        <f t="shared" si="8"/>
        <v>33070</v>
      </c>
      <c r="G299" s="106" t="s">
        <v>2568</v>
      </c>
      <c r="H299" s="107">
        <v>1164.07</v>
      </c>
      <c r="I299" s="107">
        <v>2415.58</v>
      </c>
      <c r="J299" s="107">
        <v>3579.6499999999996</v>
      </c>
      <c r="K299" s="197">
        <f t="shared" si="9"/>
        <v>-1.0000000000218279E-2</v>
      </c>
      <c r="M299" s="106" t="s">
        <v>2568</v>
      </c>
      <c r="N299" s="107">
        <v>9</v>
      </c>
      <c r="O299"/>
      <c r="P299" s="197"/>
    </row>
    <row r="300" spans="1:16">
      <c r="A300" s="63" t="s">
        <v>2518</v>
      </c>
      <c r="B300" s="110" t="s">
        <v>1944</v>
      </c>
      <c r="C300" s="63">
        <v>1580.62</v>
      </c>
      <c r="D300" s="37"/>
      <c r="E300" s="63" t="str">
        <f t="shared" si="8"/>
        <v>33115</v>
      </c>
      <c r="G300" s="106" t="s">
        <v>2569</v>
      </c>
      <c r="H300" s="107">
        <v>3.4</v>
      </c>
      <c r="I300" s="107">
        <v>838.40000000000009</v>
      </c>
      <c r="J300" s="107">
        <v>841.80000000000007</v>
      </c>
      <c r="K300" s="197">
        <f t="shared" si="9"/>
        <v>1.1368683772161603E-13</v>
      </c>
      <c r="M300" s="106" t="s">
        <v>2569</v>
      </c>
      <c r="N300" s="107">
        <v>3</v>
      </c>
      <c r="O300"/>
      <c r="P300" s="197"/>
    </row>
    <row r="301" spans="1:16">
      <c r="A301" s="63" t="s">
        <v>2519</v>
      </c>
      <c r="B301" s="110" t="s">
        <v>1950</v>
      </c>
      <c r="C301" s="63">
        <v>259.24</v>
      </c>
      <c r="D301" s="37"/>
      <c r="E301" s="63" t="str">
        <f t="shared" si="8"/>
        <v>33183</v>
      </c>
      <c r="G301" s="106" t="s">
        <v>2570</v>
      </c>
      <c r="H301" s="107"/>
      <c r="I301" s="107">
        <v>3523.53</v>
      </c>
      <c r="J301" s="107">
        <v>3523.53</v>
      </c>
      <c r="K301" s="197">
        <f t="shared" si="9"/>
        <v>-1.999999999998181E-2</v>
      </c>
      <c r="M301" s="106" t="s">
        <v>2570</v>
      </c>
      <c r="N301" s="107">
        <v>7</v>
      </c>
      <c r="O301"/>
      <c r="P301" s="197"/>
    </row>
    <row r="302" spans="1:16">
      <c r="A302" s="63" t="s">
        <v>2520</v>
      </c>
      <c r="B302" s="110" t="s">
        <v>1953</v>
      </c>
      <c r="C302" s="63">
        <v>64.3</v>
      </c>
      <c r="D302" s="37"/>
      <c r="E302" s="63" t="str">
        <f t="shared" si="8"/>
        <v>33202</v>
      </c>
      <c r="G302" s="106" t="s">
        <v>2571</v>
      </c>
      <c r="H302" s="107"/>
      <c r="I302" s="107">
        <v>6604.2000000000007</v>
      </c>
      <c r="J302" s="107">
        <v>6604.2000000000007</v>
      </c>
      <c r="K302" s="197">
        <f t="shared" si="9"/>
        <v>-8.9999999999236024E-2</v>
      </c>
      <c r="M302" s="106" t="s">
        <v>2571</v>
      </c>
      <c r="N302" s="107">
        <v>9</v>
      </c>
      <c r="O302"/>
      <c r="P302" s="197"/>
    </row>
    <row r="303" spans="1:16">
      <c r="A303" s="63" t="s">
        <v>2521</v>
      </c>
      <c r="B303" s="110" t="s">
        <v>1955</v>
      </c>
      <c r="C303" s="63">
        <v>31.3</v>
      </c>
      <c r="D303" s="37"/>
      <c r="E303" s="63" t="str">
        <f t="shared" si="8"/>
        <v>33205</v>
      </c>
      <c r="G303" s="106" t="s">
        <v>2572</v>
      </c>
      <c r="H303" s="107">
        <v>831.97</v>
      </c>
      <c r="I303" s="107">
        <v>3688.95</v>
      </c>
      <c r="J303" s="107">
        <v>4520.92</v>
      </c>
      <c r="K303" s="197">
        <f t="shared" si="9"/>
        <v>-1.0000000000218279E-2</v>
      </c>
      <c r="M303" s="106" t="s">
        <v>2572</v>
      </c>
      <c r="N303" s="107">
        <v>8</v>
      </c>
      <c r="O303"/>
      <c r="P303" s="197"/>
    </row>
    <row r="304" spans="1:16">
      <c r="A304" s="63" t="s">
        <v>2522</v>
      </c>
      <c r="B304" s="110" t="s">
        <v>1957</v>
      </c>
      <c r="C304" s="63">
        <v>109.85</v>
      </c>
      <c r="D304" s="37"/>
      <c r="E304" s="63" t="str">
        <f t="shared" si="8"/>
        <v>33206</v>
      </c>
      <c r="G304" s="106" t="s">
        <v>2573</v>
      </c>
      <c r="H304" s="107"/>
      <c r="I304" s="107">
        <v>1050.55</v>
      </c>
      <c r="J304" s="107">
        <v>1050.55</v>
      </c>
      <c r="K304" s="197">
        <f t="shared" si="9"/>
        <v>0</v>
      </c>
      <c r="M304" s="106" t="s">
        <v>2573</v>
      </c>
      <c r="N304" s="107">
        <v>4</v>
      </c>
      <c r="O304"/>
      <c r="P304" s="197"/>
    </row>
    <row r="305" spans="1:16">
      <c r="A305" s="63" t="s">
        <v>2523</v>
      </c>
      <c r="B305" s="110" t="s">
        <v>1959</v>
      </c>
      <c r="C305" s="63">
        <v>420.64</v>
      </c>
      <c r="D305" s="37"/>
      <c r="E305" s="63" t="str">
        <f t="shared" si="8"/>
        <v>33207</v>
      </c>
      <c r="G305" s="106" t="s">
        <v>2574</v>
      </c>
      <c r="H305" s="107"/>
      <c r="I305" s="107">
        <v>1431.28</v>
      </c>
      <c r="J305" s="107">
        <v>1431.28</v>
      </c>
      <c r="K305" s="197">
        <f t="shared" si="9"/>
        <v>0</v>
      </c>
      <c r="M305" s="106" t="s">
        <v>2574</v>
      </c>
      <c r="N305" s="107">
        <v>3</v>
      </c>
      <c r="O305"/>
      <c r="P305" s="197"/>
    </row>
    <row r="306" spans="1:16">
      <c r="A306" s="63" t="s">
        <v>2524</v>
      </c>
      <c r="B306" s="110" t="s">
        <v>1963</v>
      </c>
      <c r="C306" s="63">
        <v>264.94</v>
      </c>
      <c r="D306" s="37"/>
      <c r="E306" s="63" t="str">
        <f t="shared" si="8"/>
        <v>33211</v>
      </c>
      <c r="G306" s="106" t="s">
        <v>2575</v>
      </c>
      <c r="H306" s="107"/>
      <c r="I306" s="107">
        <v>1224.08</v>
      </c>
      <c r="J306" s="107">
        <v>1224.08</v>
      </c>
      <c r="K306" s="197">
        <f t="shared" si="9"/>
        <v>-9.9999999999909051E-3</v>
      </c>
      <c r="M306" s="106" t="s">
        <v>2575</v>
      </c>
      <c r="N306" s="107">
        <v>4</v>
      </c>
      <c r="O306"/>
      <c r="P306" s="197"/>
    </row>
    <row r="307" spans="1:16">
      <c r="A307" s="63" t="s">
        <v>2525</v>
      </c>
      <c r="B307" s="110" t="s">
        <v>1967</v>
      </c>
      <c r="C307" s="63">
        <v>1053.3900000000001</v>
      </c>
      <c r="D307" s="37"/>
      <c r="E307" s="63" t="str">
        <f t="shared" si="8"/>
        <v>33212</v>
      </c>
      <c r="G307" s="106" t="s">
        <v>2576</v>
      </c>
      <c r="H307" s="107">
        <v>8.4</v>
      </c>
      <c r="I307" s="107">
        <v>3144.92</v>
      </c>
      <c r="J307" s="107">
        <v>3153.32</v>
      </c>
      <c r="K307" s="197">
        <f t="shared" si="9"/>
        <v>1.0000000000218279E-2</v>
      </c>
      <c r="M307" s="106" t="s">
        <v>2576</v>
      </c>
      <c r="N307" s="107">
        <v>8</v>
      </c>
      <c r="O307"/>
      <c r="P307" s="197"/>
    </row>
    <row r="308" spans="1:16">
      <c r="A308" s="63" t="s">
        <v>2526</v>
      </c>
      <c r="B308" s="110" t="s">
        <v>1972</v>
      </c>
      <c r="C308" s="63">
        <v>5358.31</v>
      </c>
      <c r="D308" s="37"/>
      <c r="E308" s="63" t="str">
        <f t="shared" si="8"/>
        <v>34002</v>
      </c>
      <c r="G308" s="106" t="s">
        <v>2577</v>
      </c>
      <c r="H308" s="107">
        <v>3998.27</v>
      </c>
      <c r="I308" s="107">
        <v>1126.3200000000002</v>
      </c>
      <c r="J308" s="107">
        <v>5124.59</v>
      </c>
      <c r="K308" s="197">
        <f t="shared" si="9"/>
        <v>-1.9999999999527063E-2</v>
      </c>
      <c r="M308" s="106" t="s">
        <v>2577</v>
      </c>
      <c r="N308" s="107">
        <v>15</v>
      </c>
      <c r="O308"/>
      <c r="P308" s="197"/>
    </row>
    <row r="309" spans="1:16">
      <c r="A309" s="63" t="s">
        <v>2527</v>
      </c>
      <c r="B309" s="110" t="s">
        <v>1983</v>
      </c>
      <c r="C309" s="63">
        <v>14446.43</v>
      </c>
      <c r="D309" s="37"/>
      <c r="E309" s="63" t="str">
        <f t="shared" si="8"/>
        <v>34003</v>
      </c>
      <c r="G309" s="106" t="s">
        <v>2578</v>
      </c>
      <c r="H309" s="107"/>
      <c r="I309" s="107">
        <v>855.95</v>
      </c>
      <c r="J309" s="107">
        <v>855.95</v>
      </c>
      <c r="K309" s="197">
        <f t="shared" si="9"/>
        <v>-9.9999999999909051E-3</v>
      </c>
      <c r="M309" s="106" t="s">
        <v>2578</v>
      </c>
      <c r="N309" s="107">
        <v>3</v>
      </c>
      <c r="O309"/>
      <c r="P309" s="197"/>
    </row>
    <row r="310" spans="1:16">
      <c r="A310" s="63" t="s">
        <v>2528</v>
      </c>
      <c r="B310" s="110" t="s">
        <v>2003</v>
      </c>
      <c r="C310" s="63">
        <v>6502.83</v>
      </c>
      <c r="D310" s="37"/>
      <c r="E310" s="63" t="str">
        <f t="shared" si="8"/>
        <v>34033</v>
      </c>
      <c r="G310" s="106" t="s">
        <v>2790</v>
      </c>
      <c r="H310" s="107">
        <v>552.34999999999991</v>
      </c>
      <c r="I310" s="107"/>
      <c r="J310" s="107">
        <v>552.34999999999991</v>
      </c>
      <c r="K310" s="197">
        <f t="shared" si="9"/>
        <v>-1.0000000000104592E-2</v>
      </c>
      <c r="M310" s="106" t="s">
        <v>2790</v>
      </c>
      <c r="N310" s="107">
        <v>1</v>
      </c>
      <c r="O310"/>
      <c r="P310" s="197"/>
    </row>
    <row r="311" spans="1:16">
      <c r="A311" s="63" t="s">
        <v>2529</v>
      </c>
      <c r="B311" s="110" t="s">
        <v>2015</v>
      </c>
      <c r="C311" s="63">
        <v>9643.5400000000009</v>
      </c>
      <c r="D311" s="37"/>
      <c r="E311" s="63" t="str">
        <f t="shared" si="8"/>
        <v>34111</v>
      </c>
      <c r="G311" s="106" t="s">
        <v>2733</v>
      </c>
      <c r="H311" s="107"/>
      <c r="I311" s="107">
        <v>407.6</v>
      </c>
      <c r="J311" s="107">
        <v>407.6</v>
      </c>
      <c r="K311" s="197">
        <f t="shared" si="9"/>
        <v>0</v>
      </c>
      <c r="M311" s="106" t="s">
        <v>2733</v>
      </c>
      <c r="N311" s="107">
        <v>1</v>
      </c>
      <c r="O311"/>
      <c r="P311" s="197"/>
    </row>
    <row r="312" spans="1:16">
      <c r="A312" s="63" t="s">
        <v>2530</v>
      </c>
      <c r="B312" s="110" t="s">
        <v>2030</v>
      </c>
      <c r="C312" s="63">
        <v>872.74</v>
      </c>
      <c r="D312" s="37"/>
      <c r="E312" s="63" t="str">
        <f t="shared" si="8"/>
        <v>34307</v>
      </c>
      <c r="G312" s="106" t="s">
        <v>2605</v>
      </c>
      <c r="H312" s="107">
        <v>55.62</v>
      </c>
      <c r="I312" s="107"/>
      <c r="J312" s="107">
        <v>55.62</v>
      </c>
      <c r="K312" s="197">
        <f t="shared" si="9"/>
        <v>0</v>
      </c>
      <c r="M312" s="106" t="s">
        <v>2605</v>
      </c>
      <c r="N312" s="107">
        <v>1</v>
      </c>
      <c r="O312"/>
      <c r="P312" s="197"/>
    </row>
    <row r="313" spans="1:16">
      <c r="A313" s="63" t="s">
        <v>2531</v>
      </c>
      <c r="B313" s="110" t="s">
        <v>2032</v>
      </c>
      <c r="C313" s="63">
        <v>597.52</v>
      </c>
      <c r="D313" s="37"/>
      <c r="E313" s="63" t="str">
        <f t="shared" si="8"/>
        <v>34324</v>
      </c>
      <c r="G313" s="106" t="s">
        <v>2792</v>
      </c>
      <c r="H313" s="107">
        <v>125.72</v>
      </c>
      <c r="I313" s="107"/>
      <c r="J313" s="107">
        <v>125.72</v>
      </c>
      <c r="K313" s="197">
        <f t="shared" si="9"/>
        <v>0</v>
      </c>
      <c r="M313" s="106" t="s">
        <v>2792</v>
      </c>
      <c r="N313" s="107">
        <v>1</v>
      </c>
      <c r="O313"/>
      <c r="P313" s="197"/>
    </row>
    <row r="314" spans="1:16">
      <c r="A314" s="63" t="s">
        <v>2532</v>
      </c>
      <c r="B314" s="110" t="s">
        <v>2034</v>
      </c>
      <c r="C314" s="63">
        <v>2125.61</v>
      </c>
      <c r="D314" s="37"/>
      <c r="E314" s="63" t="str">
        <f t="shared" si="8"/>
        <v>34401</v>
      </c>
      <c r="G314" s="106" t="s">
        <v>3197</v>
      </c>
      <c r="H314" s="107">
        <v>165.4</v>
      </c>
      <c r="I314" s="107"/>
      <c r="J314" s="107">
        <v>165.4</v>
      </c>
      <c r="K314" s="197">
        <f t="shared" si="9"/>
        <v>-2.5999999999999943</v>
      </c>
      <c r="M314" s="106" t="s">
        <v>3197</v>
      </c>
      <c r="N314" s="107">
        <v>1</v>
      </c>
      <c r="O314"/>
      <c r="P314" s="197"/>
    </row>
    <row r="315" spans="1:16">
      <c r="A315" s="63" t="s">
        <v>2533</v>
      </c>
      <c r="B315" s="110" t="s">
        <v>2040</v>
      </c>
      <c r="C315" s="63">
        <v>1248.71</v>
      </c>
      <c r="D315" s="37"/>
      <c r="E315" s="63" t="str">
        <f t="shared" si="8"/>
        <v>34402</v>
      </c>
      <c r="G315" s="106" t="s">
        <v>3194</v>
      </c>
      <c r="H315" s="107">
        <v>124.2</v>
      </c>
      <c r="I315" s="107"/>
      <c r="J315" s="107">
        <v>124.2</v>
      </c>
      <c r="K315" s="197">
        <f t="shared" si="9"/>
        <v>2.2000000000000028</v>
      </c>
      <c r="M315" s="106" t="s">
        <v>3194</v>
      </c>
      <c r="N315" s="107">
        <v>1</v>
      </c>
      <c r="O315"/>
      <c r="P315" s="197"/>
    </row>
    <row r="316" spans="1:16">
      <c r="A316" s="63" t="s">
        <v>2534</v>
      </c>
      <c r="B316" s="110" t="s">
        <v>2044</v>
      </c>
      <c r="C316" s="63">
        <v>0</v>
      </c>
      <c r="D316" s="37"/>
      <c r="E316" s="63" t="str">
        <f t="shared" si="8"/>
        <v>34801</v>
      </c>
      <c r="G316" s="106" t="s">
        <v>3198</v>
      </c>
      <c r="H316" s="107"/>
      <c r="I316" s="107">
        <v>36.74</v>
      </c>
      <c r="J316" s="107">
        <v>36.74</v>
      </c>
      <c r="K316" s="197">
        <f t="shared" si="9"/>
        <v>0</v>
      </c>
      <c r="M316" s="106" t="s">
        <v>3198</v>
      </c>
      <c r="N316" s="107">
        <v>1</v>
      </c>
      <c r="O316"/>
      <c r="P316" s="197"/>
    </row>
    <row r="317" spans="1:16">
      <c r="A317" s="63" t="s">
        <v>2735</v>
      </c>
      <c r="B317" s="110" t="s">
        <v>2736</v>
      </c>
      <c r="C317" s="63">
        <v>139.6</v>
      </c>
      <c r="D317" s="37"/>
      <c r="E317" s="63" t="str">
        <f t="shared" si="8"/>
        <v>34901</v>
      </c>
      <c r="G317" s="106" t="s">
        <v>3312</v>
      </c>
      <c r="H317" s="107">
        <v>0</v>
      </c>
      <c r="I317" s="107"/>
      <c r="J317" s="107">
        <v>0</v>
      </c>
      <c r="K317" s="197">
        <f t="shared" si="9"/>
        <v>-120</v>
      </c>
      <c r="M317" s="106" t="s">
        <v>3312</v>
      </c>
      <c r="N317" s="107">
        <v>1</v>
      </c>
      <c r="O317"/>
      <c r="P317" s="197"/>
    </row>
    <row r="318" spans="1:16">
      <c r="A318" s="63" t="s">
        <v>2674</v>
      </c>
      <c r="B318" s="110" t="s">
        <v>2675</v>
      </c>
      <c r="C318" s="63">
        <v>0</v>
      </c>
      <c r="D318" s="37"/>
      <c r="E318" s="63" t="str">
        <f t="shared" si="8"/>
        <v>34903</v>
      </c>
      <c r="G318" s="106" t="s">
        <v>3196</v>
      </c>
      <c r="H318" s="107">
        <v>0</v>
      </c>
      <c r="I318" s="107"/>
      <c r="J318" s="107">
        <v>0</v>
      </c>
      <c r="K318" s="197">
        <f t="shared" si="9"/>
        <v>0</v>
      </c>
      <c r="M318" s="106" t="s">
        <v>3196</v>
      </c>
      <c r="N318" s="107">
        <v>1</v>
      </c>
      <c r="O318"/>
      <c r="P318" s="197"/>
    </row>
    <row r="319" spans="1:16">
      <c r="A319" s="63" t="s">
        <v>2676</v>
      </c>
      <c r="B319" s="110" t="s">
        <v>2677</v>
      </c>
      <c r="C319" s="63">
        <v>0</v>
      </c>
      <c r="D319" s="37"/>
      <c r="E319" s="63" t="str">
        <f t="shared" si="8"/>
        <v>34945</v>
      </c>
      <c r="G319" s="106" t="s">
        <v>3311</v>
      </c>
      <c r="H319" s="107">
        <v>0</v>
      </c>
      <c r="I319" s="107"/>
      <c r="J319" s="107">
        <v>0</v>
      </c>
      <c r="K319" s="197">
        <f t="shared" si="9"/>
        <v>-252</v>
      </c>
      <c r="M319" s="106" t="s">
        <v>3311</v>
      </c>
      <c r="N319" s="107">
        <v>1</v>
      </c>
      <c r="O319"/>
      <c r="P319" s="197"/>
    </row>
    <row r="320" spans="1:16">
      <c r="A320" s="63" t="s">
        <v>2678</v>
      </c>
      <c r="B320" s="110" t="s">
        <v>2679</v>
      </c>
      <c r="C320" s="63">
        <v>0</v>
      </c>
      <c r="D320" s="37"/>
      <c r="E320" s="63" t="str">
        <f t="shared" si="8"/>
        <v>34950</v>
      </c>
      <c r="G320" s="106" t="s">
        <v>3199</v>
      </c>
      <c r="H320" s="107">
        <v>0</v>
      </c>
      <c r="I320" s="107"/>
      <c r="J320" s="107">
        <v>0</v>
      </c>
      <c r="K320" s="197">
        <f t="shared" si="9"/>
        <v>0</v>
      </c>
      <c r="M320" s="106" t="s">
        <v>3199</v>
      </c>
      <c r="N320" s="107">
        <v>1</v>
      </c>
      <c r="O320"/>
      <c r="P320" s="197"/>
    </row>
    <row r="321" spans="1:16">
      <c r="A321" s="63" t="s">
        <v>2680</v>
      </c>
      <c r="B321" s="110" t="s">
        <v>2681</v>
      </c>
      <c r="C321" s="63">
        <v>0</v>
      </c>
      <c r="D321" s="37"/>
      <c r="E321" s="63" t="str">
        <f t="shared" si="8"/>
        <v>34970</v>
      </c>
      <c r="G321" s="106" t="s">
        <v>3309</v>
      </c>
      <c r="H321" s="107">
        <v>0</v>
      </c>
      <c r="I321" s="107"/>
      <c r="J321" s="107">
        <v>0</v>
      </c>
      <c r="K321" s="197">
        <f t="shared" si="9"/>
        <v>-94</v>
      </c>
      <c r="M321" s="106" t="s">
        <v>3309</v>
      </c>
      <c r="N321" s="107">
        <v>1</v>
      </c>
      <c r="O321"/>
      <c r="P321" s="197"/>
    </row>
    <row r="322" spans="1:16">
      <c r="A322" s="63" t="s">
        <v>2682</v>
      </c>
      <c r="B322" s="110" t="s">
        <v>2683</v>
      </c>
      <c r="C322" s="63">
        <v>0</v>
      </c>
      <c r="D322" s="37"/>
      <c r="E322" s="63" t="str">
        <f t="shared" si="8"/>
        <v>34973</v>
      </c>
      <c r="G322" s="106" t="s">
        <v>2789</v>
      </c>
      <c r="H322" s="107">
        <v>638438.5</v>
      </c>
      <c r="I322" s="107">
        <v>423490.23999999982</v>
      </c>
      <c r="J322" s="107">
        <v>1061928.7400000016</v>
      </c>
      <c r="M322" s="106" t="s">
        <v>2789</v>
      </c>
      <c r="N322" s="107">
        <v>2339</v>
      </c>
      <c r="O322"/>
      <c r="P322" s="197"/>
    </row>
    <row r="323" spans="1:16">
      <c r="A323" s="63" t="s">
        <v>2684</v>
      </c>
      <c r="B323" s="110" t="s">
        <v>2685</v>
      </c>
      <c r="C323" s="63">
        <v>0</v>
      </c>
      <c r="D323" s="37"/>
      <c r="E323" s="63" t="str">
        <f t="shared" ref="E323:E386" si="10">A323</f>
        <v>34974</v>
      </c>
      <c r="M323"/>
      <c r="N323"/>
      <c r="O323"/>
      <c r="P323"/>
    </row>
    <row r="324" spans="1:16">
      <c r="A324" s="63" t="s">
        <v>2686</v>
      </c>
      <c r="B324" s="110" t="s">
        <v>3337</v>
      </c>
      <c r="C324" s="63">
        <v>0</v>
      </c>
      <c r="D324" s="37"/>
      <c r="E324" s="63" t="str">
        <f t="shared" si="10"/>
        <v>34975</v>
      </c>
    </row>
    <row r="325" spans="1:16">
      <c r="A325" s="63" t="s">
        <v>2687</v>
      </c>
      <c r="B325" s="110" t="s">
        <v>2688</v>
      </c>
      <c r="C325" s="63">
        <v>0</v>
      </c>
      <c r="D325" s="37"/>
      <c r="E325" s="63" t="str">
        <f t="shared" si="10"/>
        <v>34977</v>
      </c>
    </row>
    <row r="326" spans="1:16">
      <c r="A326" s="63" t="s">
        <v>3326</v>
      </c>
      <c r="B326" s="110" t="s">
        <v>3338</v>
      </c>
      <c r="C326" s="63">
        <v>0</v>
      </c>
      <c r="D326" s="37"/>
      <c r="E326" s="63" t="str">
        <f t="shared" si="10"/>
        <v>34978</v>
      </c>
    </row>
    <row r="327" spans="1:16">
      <c r="A327" s="63" t="s">
        <v>2689</v>
      </c>
      <c r="B327" s="110" t="s">
        <v>2690</v>
      </c>
      <c r="C327" s="63">
        <v>0</v>
      </c>
      <c r="D327" s="37"/>
      <c r="E327" s="63" t="str">
        <f t="shared" si="10"/>
        <v>34979</v>
      </c>
    </row>
    <row r="328" spans="1:16">
      <c r="A328" s="63" t="s">
        <v>2535</v>
      </c>
      <c r="B328" s="110" t="s">
        <v>2045</v>
      </c>
      <c r="C328" s="63">
        <v>477.28</v>
      </c>
      <c r="D328" s="37"/>
      <c r="E328" s="63" t="str">
        <f t="shared" si="10"/>
        <v>35200</v>
      </c>
    </row>
    <row r="329" spans="1:16">
      <c r="A329" s="63" t="s">
        <v>2536</v>
      </c>
      <c r="B329" s="110" t="s">
        <v>2048</v>
      </c>
      <c r="C329" s="63">
        <v>28.4</v>
      </c>
      <c r="D329" s="37"/>
      <c r="E329" s="63" t="str">
        <f t="shared" si="10"/>
        <v>36101</v>
      </c>
    </row>
    <row r="330" spans="1:16">
      <c r="A330" s="63" t="s">
        <v>2537</v>
      </c>
      <c r="B330" s="110" t="s">
        <v>2050</v>
      </c>
      <c r="C330" s="63">
        <v>5498.4</v>
      </c>
      <c r="D330" s="37"/>
      <c r="E330" s="63" t="str">
        <f t="shared" si="10"/>
        <v>36140</v>
      </c>
    </row>
    <row r="331" spans="1:16">
      <c r="A331" s="63" t="s">
        <v>2538</v>
      </c>
      <c r="B331" s="110" t="s">
        <v>2058</v>
      </c>
      <c r="C331" s="63">
        <v>1581.26</v>
      </c>
      <c r="D331" s="37"/>
      <c r="E331" s="63" t="str">
        <f t="shared" si="10"/>
        <v>36250</v>
      </c>
    </row>
    <row r="332" spans="1:16">
      <c r="A332" s="63" t="s">
        <v>2539</v>
      </c>
      <c r="B332" s="110" t="s">
        <v>2062</v>
      </c>
      <c r="C332" s="63">
        <v>212.81</v>
      </c>
      <c r="D332" s="37"/>
      <c r="E332" s="63" t="str">
        <f t="shared" si="10"/>
        <v>36300</v>
      </c>
    </row>
    <row r="333" spans="1:16">
      <c r="A333" s="63" t="s">
        <v>2540</v>
      </c>
      <c r="B333" s="110" t="s">
        <v>2064</v>
      </c>
      <c r="C333" s="63">
        <v>692.94</v>
      </c>
      <c r="D333" s="37"/>
      <c r="E333" s="63" t="str">
        <f t="shared" si="10"/>
        <v>36400</v>
      </c>
    </row>
    <row r="334" spans="1:16">
      <c r="A334" s="63" t="s">
        <v>2541</v>
      </c>
      <c r="B334" s="110" t="s">
        <v>2066</v>
      </c>
      <c r="C334" s="63">
        <v>240.83</v>
      </c>
      <c r="D334" s="37"/>
      <c r="E334" s="63" t="str">
        <f t="shared" si="10"/>
        <v>36401</v>
      </c>
    </row>
    <row r="335" spans="1:16">
      <c r="A335" s="63" t="s">
        <v>2542</v>
      </c>
      <c r="B335" s="110" t="s">
        <v>2070</v>
      </c>
      <c r="C335" s="63">
        <v>247.38</v>
      </c>
      <c r="D335" s="37"/>
      <c r="E335" s="63" t="str">
        <f t="shared" si="10"/>
        <v>36402</v>
      </c>
    </row>
    <row r="336" spans="1:16">
      <c r="A336" s="63" t="s">
        <v>2605</v>
      </c>
      <c r="B336" s="110" t="s">
        <v>3234</v>
      </c>
      <c r="C336" s="63">
        <v>55.62</v>
      </c>
      <c r="D336" s="37"/>
      <c r="E336" s="63" t="str">
        <f t="shared" si="10"/>
        <v>36901</v>
      </c>
    </row>
    <row r="337" spans="1:5">
      <c r="A337" s="63" t="s">
        <v>2691</v>
      </c>
      <c r="B337" s="110" t="s">
        <v>2692</v>
      </c>
      <c r="C337" s="63">
        <v>0</v>
      </c>
      <c r="D337" s="37"/>
      <c r="E337" s="63" t="str">
        <f t="shared" si="10"/>
        <v>36950</v>
      </c>
    </row>
    <row r="338" spans="1:5">
      <c r="A338" s="63" t="s">
        <v>2543</v>
      </c>
      <c r="B338" s="110" t="s">
        <v>2073</v>
      </c>
      <c r="C338" s="63">
        <v>11258.7</v>
      </c>
      <c r="D338" s="37"/>
      <c r="E338" s="63" t="str">
        <f t="shared" si="10"/>
        <v>37501</v>
      </c>
    </row>
    <row r="339" spans="1:5">
      <c r="A339" s="63" t="s">
        <v>2544</v>
      </c>
      <c r="B339" s="110" t="s">
        <v>2097</v>
      </c>
      <c r="C339" s="63">
        <v>4294.34</v>
      </c>
      <c r="D339" s="37"/>
      <c r="E339" s="63" t="str">
        <f t="shared" si="10"/>
        <v>37502</v>
      </c>
    </row>
    <row r="340" spans="1:5">
      <c r="A340" s="63" t="s">
        <v>2545</v>
      </c>
      <c r="B340" s="110" t="s">
        <v>2106</v>
      </c>
      <c r="C340" s="63">
        <v>2125.94</v>
      </c>
      <c r="D340" s="63"/>
      <c r="E340" s="63" t="str">
        <f t="shared" si="10"/>
        <v>37503</v>
      </c>
    </row>
    <row r="341" spans="1:5">
      <c r="A341" s="63" t="s">
        <v>2546</v>
      </c>
      <c r="B341" s="110" t="s">
        <v>2113</v>
      </c>
      <c r="C341" s="63">
        <v>3297.55</v>
      </c>
      <c r="D341" s="37"/>
      <c r="E341" s="63" t="str">
        <f t="shared" si="10"/>
        <v>37504</v>
      </c>
    </row>
    <row r="342" spans="1:5">
      <c r="A342" s="63" t="s">
        <v>2547</v>
      </c>
      <c r="B342" s="110" t="s">
        <v>2120</v>
      </c>
      <c r="C342" s="63">
        <v>1795.34</v>
      </c>
      <c r="D342" s="37"/>
      <c r="E342" s="63" t="str">
        <f t="shared" si="10"/>
        <v>37505</v>
      </c>
    </row>
    <row r="343" spans="1:5">
      <c r="A343" s="63" t="s">
        <v>2548</v>
      </c>
      <c r="B343" s="110" t="s">
        <v>2125</v>
      </c>
      <c r="C343" s="63">
        <v>1841.31</v>
      </c>
      <c r="D343" s="37"/>
      <c r="E343" s="63" t="str">
        <f t="shared" si="10"/>
        <v>37506</v>
      </c>
    </row>
    <row r="344" spans="1:5">
      <c r="A344" s="63" t="s">
        <v>2549</v>
      </c>
      <c r="B344" s="110" t="s">
        <v>2131</v>
      </c>
      <c r="C344" s="63">
        <v>1684.11</v>
      </c>
      <c r="D344" s="37"/>
      <c r="E344" s="63" t="str">
        <f t="shared" si="10"/>
        <v>37507</v>
      </c>
    </row>
    <row r="345" spans="1:5">
      <c r="A345" s="63" t="s">
        <v>2693</v>
      </c>
      <c r="B345" s="110" t="s">
        <v>2694</v>
      </c>
      <c r="C345" s="63">
        <v>0</v>
      </c>
      <c r="D345" s="37"/>
      <c r="E345" s="63" t="str">
        <f t="shared" si="10"/>
        <v>37901</v>
      </c>
    </row>
    <row r="346" spans="1:5">
      <c r="A346" s="63" t="s">
        <v>3199</v>
      </c>
      <c r="B346" s="110" t="s">
        <v>3339</v>
      </c>
      <c r="C346" s="63">
        <v>0</v>
      </c>
      <c r="D346" s="37"/>
      <c r="E346" s="63" t="str">
        <f t="shared" si="10"/>
        <v>37902</v>
      </c>
    </row>
    <row r="347" spans="1:5">
      <c r="A347" s="63" t="s">
        <v>2550</v>
      </c>
      <c r="B347" s="110" t="s">
        <v>2138</v>
      </c>
      <c r="C347" s="63">
        <v>396.97</v>
      </c>
      <c r="D347" s="37"/>
      <c r="E347" s="63" t="str">
        <f t="shared" si="10"/>
        <v>37903</v>
      </c>
    </row>
    <row r="348" spans="1:5">
      <c r="A348" s="63" t="s">
        <v>2695</v>
      </c>
      <c r="B348" s="110" t="s">
        <v>2696</v>
      </c>
      <c r="C348" s="63">
        <v>0</v>
      </c>
      <c r="D348" s="37"/>
      <c r="E348" s="63" t="str">
        <f t="shared" si="10"/>
        <v>37906</v>
      </c>
    </row>
    <row r="349" spans="1:5">
      <c r="A349" s="63" t="s">
        <v>2697</v>
      </c>
      <c r="B349" s="110" t="s">
        <v>2698</v>
      </c>
      <c r="C349" s="63">
        <v>0</v>
      </c>
      <c r="D349" s="37"/>
      <c r="E349" s="63" t="str">
        <f t="shared" si="10"/>
        <v>37952</v>
      </c>
    </row>
    <row r="350" spans="1:5">
      <c r="A350" s="63" t="s">
        <v>2551</v>
      </c>
      <c r="B350" s="110" t="s">
        <v>2140</v>
      </c>
      <c r="C350" s="63">
        <v>83.77</v>
      </c>
      <c r="D350" s="37"/>
      <c r="E350" s="63" t="str">
        <f t="shared" si="10"/>
        <v>38126</v>
      </c>
    </row>
    <row r="351" spans="1:5">
      <c r="A351" s="63" t="s">
        <v>2552</v>
      </c>
      <c r="B351" s="110" t="s">
        <v>2143</v>
      </c>
      <c r="C351" s="63">
        <v>41.41</v>
      </c>
      <c r="D351" s="37"/>
      <c r="E351" s="63" t="str">
        <f t="shared" si="10"/>
        <v>38264</v>
      </c>
    </row>
    <row r="352" spans="1:5">
      <c r="A352" s="63" t="s">
        <v>2553</v>
      </c>
      <c r="B352" s="110" t="s">
        <v>2145</v>
      </c>
      <c r="C352" s="63">
        <v>169.93</v>
      </c>
      <c r="D352" s="37"/>
      <c r="E352" s="63" t="str">
        <f t="shared" si="10"/>
        <v>38265</v>
      </c>
    </row>
    <row r="353" spans="1:5">
      <c r="A353" s="63" t="s">
        <v>2554</v>
      </c>
      <c r="B353" s="110" t="s">
        <v>2148</v>
      </c>
      <c r="C353" s="63">
        <v>2554.16</v>
      </c>
      <c r="D353" s="37"/>
      <c r="E353" s="63" t="str">
        <f t="shared" si="10"/>
        <v>38267</v>
      </c>
    </row>
    <row r="354" spans="1:5">
      <c r="A354" s="63" t="s">
        <v>2555</v>
      </c>
      <c r="B354" s="110" t="s">
        <v>2150</v>
      </c>
      <c r="C354" s="63">
        <v>525.27</v>
      </c>
      <c r="D354" s="37"/>
      <c r="E354" s="63" t="str">
        <f t="shared" si="10"/>
        <v>38300</v>
      </c>
    </row>
    <row r="355" spans="1:5">
      <c r="A355" s="63" t="s">
        <v>2556</v>
      </c>
      <c r="B355" s="110" t="s">
        <v>2153</v>
      </c>
      <c r="C355" s="63">
        <v>159.76</v>
      </c>
      <c r="D355" s="37"/>
      <c r="E355" s="63" t="str">
        <f t="shared" si="10"/>
        <v>38301</v>
      </c>
    </row>
    <row r="356" spans="1:5">
      <c r="A356" s="63" t="s">
        <v>2557</v>
      </c>
      <c r="B356" s="110" t="s">
        <v>2157</v>
      </c>
      <c r="C356" s="63">
        <v>102.1</v>
      </c>
      <c r="D356" s="37"/>
      <c r="E356" s="63" t="str">
        <f t="shared" si="10"/>
        <v>38302</v>
      </c>
    </row>
    <row r="357" spans="1:5">
      <c r="A357" s="63" t="s">
        <v>2558</v>
      </c>
      <c r="B357" s="110" t="s">
        <v>2160</v>
      </c>
      <c r="C357" s="63">
        <v>44.1</v>
      </c>
      <c r="D357" s="37"/>
      <c r="E357" s="63" t="str">
        <f t="shared" si="10"/>
        <v>38304</v>
      </c>
    </row>
    <row r="358" spans="1:5">
      <c r="A358" s="63" t="s">
        <v>2559</v>
      </c>
      <c r="B358" s="110" t="s">
        <v>2162</v>
      </c>
      <c r="C358" s="63">
        <v>154.25</v>
      </c>
      <c r="D358" s="37"/>
      <c r="E358" s="63" t="str">
        <f t="shared" si="10"/>
        <v>38306</v>
      </c>
    </row>
    <row r="359" spans="1:5">
      <c r="A359" s="63" t="s">
        <v>2560</v>
      </c>
      <c r="B359" s="110" t="s">
        <v>2164</v>
      </c>
      <c r="C359" s="63">
        <v>79.819999999999993</v>
      </c>
      <c r="D359" s="37"/>
      <c r="E359" s="63" t="str">
        <f t="shared" si="10"/>
        <v>38308</v>
      </c>
    </row>
    <row r="360" spans="1:5">
      <c r="A360" s="63" t="s">
        <v>2561</v>
      </c>
      <c r="B360" s="110" t="s">
        <v>2166</v>
      </c>
      <c r="C360" s="63">
        <v>169.09</v>
      </c>
      <c r="D360" s="37"/>
      <c r="E360" s="63" t="str">
        <f t="shared" si="10"/>
        <v>38320</v>
      </c>
    </row>
    <row r="361" spans="1:5">
      <c r="A361" s="63" t="s">
        <v>2562</v>
      </c>
      <c r="B361" s="110" t="s">
        <v>2168</v>
      </c>
      <c r="C361" s="63">
        <v>131.49</v>
      </c>
      <c r="D361" s="37"/>
      <c r="E361" s="63" t="str">
        <f t="shared" si="10"/>
        <v>38322</v>
      </c>
    </row>
    <row r="362" spans="1:5">
      <c r="A362" s="63" t="s">
        <v>2563</v>
      </c>
      <c r="B362" s="110" t="s">
        <v>2171</v>
      </c>
      <c r="C362" s="63">
        <v>145.52000000000001</v>
      </c>
      <c r="D362" s="37"/>
      <c r="E362" s="63" t="str">
        <f t="shared" si="10"/>
        <v>38324</v>
      </c>
    </row>
    <row r="363" spans="1:5">
      <c r="A363" s="63" t="s">
        <v>2699</v>
      </c>
      <c r="B363" s="110" t="s">
        <v>2700</v>
      </c>
      <c r="C363" s="63">
        <v>0</v>
      </c>
      <c r="D363" s="37"/>
      <c r="E363" s="63" t="str">
        <f t="shared" si="10"/>
        <v>38905</v>
      </c>
    </row>
    <row r="364" spans="1:5">
      <c r="A364" s="63" t="s">
        <v>2564</v>
      </c>
      <c r="B364" s="110" t="s">
        <v>2174</v>
      </c>
      <c r="C364" s="63">
        <v>575.29999999999995</v>
      </c>
      <c r="D364" s="37"/>
      <c r="E364" s="63" t="str">
        <f t="shared" si="10"/>
        <v>39002</v>
      </c>
    </row>
    <row r="365" spans="1:5">
      <c r="A365" s="63" t="s">
        <v>2565</v>
      </c>
      <c r="B365" s="110" t="s">
        <v>2176</v>
      </c>
      <c r="C365" s="63">
        <v>1211</v>
      </c>
      <c r="D365" s="37"/>
      <c r="E365" s="63" t="str">
        <f t="shared" si="10"/>
        <v>39003</v>
      </c>
    </row>
    <row r="366" spans="1:5">
      <c r="A366" s="63" t="s">
        <v>2566</v>
      </c>
      <c r="B366" s="110" t="s">
        <v>2180</v>
      </c>
      <c r="C366" s="63">
        <v>15689.73</v>
      </c>
      <c r="D366" s="37"/>
      <c r="E366" s="63" t="str">
        <f t="shared" si="10"/>
        <v>39007</v>
      </c>
    </row>
    <row r="367" spans="1:5">
      <c r="A367" s="63" t="s">
        <v>2567</v>
      </c>
      <c r="B367" s="110" t="s">
        <v>2200</v>
      </c>
      <c r="C367" s="63">
        <v>3132.57</v>
      </c>
      <c r="D367" s="37"/>
      <c r="E367" s="63" t="str">
        <f t="shared" si="10"/>
        <v>39090</v>
      </c>
    </row>
    <row r="368" spans="1:5">
      <c r="A368" s="63" t="s">
        <v>2568</v>
      </c>
      <c r="B368" s="110" t="s">
        <v>2205</v>
      </c>
      <c r="C368" s="63">
        <v>3579.66</v>
      </c>
      <c r="D368" s="37"/>
      <c r="E368" s="63" t="str">
        <f t="shared" si="10"/>
        <v>39119</v>
      </c>
    </row>
    <row r="369" spans="1:5">
      <c r="A369" s="63" t="s">
        <v>2569</v>
      </c>
      <c r="B369" s="110" t="s">
        <v>2211</v>
      </c>
      <c r="C369" s="63">
        <v>841.8</v>
      </c>
      <c r="D369" s="37"/>
      <c r="E369" s="63" t="str">
        <f t="shared" si="10"/>
        <v>39120</v>
      </c>
    </row>
    <row r="370" spans="1:5">
      <c r="A370" s="63" t="s">
        <v>2570</v>
      </c>
      <c r="B370" s="110" t="s">
        <v>2214</v>
      </c>
      <c r="C370" s="63">
        <v>3523.55</v>
      </c>
      <c r="D370" s="37"/>
      <c r="E370" s="63" t="str">
        <f t="shared" si="10"/>
        <v>39200</v>
      </c>
    </row>
    <row r="371" spans="1:5">
      <c r="A371" s="63" t="s">
        <v>2571</v>
      </c>
      <c r="B371" s="110" t="s">
        <v>2222</v>
      </c>
      <c r="C371" s="63">
        <v>6604.29</v>
      </c>
      <c r="D371" s="37"/>
      <c r="E371" s="63" t="str">
        <f t="shared" si="10"/>
        <v>39201</v>
      </c>
    </row>
    <row r="372" spans="1:5">
      <c r="A372" s="63" t="s">
        <v>2572</v>
      </c>
      <c r="B372" s="110" t="s">
        <v>2230</v>
      </c>
      <c r="C372" s="63">
        <v>4520.93</v>
      </c>
      <c r="D372" s="37"/>
      <c r="E372" s="63" t="str">
        <f t="shared" si="10"/>
        <v>39202</v>
      </c>
    </row>
    <row r="373" spans="1:5">
      <c r="A373" s="63" t="s">
        <v>2573</v>
      </c>
      <c r="B373" s="110" t="s">
        <v>2237</v>
      </c>
      <c r="C373" s="63">
        <v>1050.55</v>
      </c>
      <c r="D373" s="37"/>
      <c r="E373" s="63" t="str">
        <f t="shared" si="10"/>
        <v>39203</v>
      </c>
    </row>
    <row r="374" spans="1:5">
      <c r="A374" s="63" t="s">
        <v>2574</v>
      </c>
      <c r="B374" s="110" t="s">
        <v>2242</v>
      </c>
      <c r="C374" s="63">
        <v>1431.28</v>
      </c>
      <c r="D374" s="37"/>
      <c r="E374" s="63" t="str">
        <f t="shared" si="10"/>
        <v>39204</v>
      </c>
    </row>
    <row r="375" spans="1:5">
      <c r="A375" s="63" t="s">
        <v>2575</v>
      </c>
      <c r="B375" s="110" t="s">
        <v>2245</v>
      </c>
      <c r="C375" s="63">
        <v>1224.0899999999999</v>
      </c>
      <c r="D375" s="37"/>
      <c r="E375" s="63" t="str">
        <f t="shared" si="10"/>
        <v>39205</v>
      </c>
    </row>
    <row r="376" spans="1:5">
      <c r="A376" s="63" t="s">
        <v>2576</v>
      </c>
      <c r="B376" s="110" t="s">
        <v>2250</v>
      </c>
      <c r="C376" s="63">
        <v>3153.31</v>
      </c>
      <c r="E376" s="63" t="str">
        <f t="shared" si="10"/>
        <v>39207</v>
      </c>
    </row>
    <row r="377" spans="1:5">
      <c r="A377" s="63" t="s">
        <v>2577</v>
      </c>
      <c r="B377" s="110" t="s">
        <v>2256</v>
      </c>
      <c r="C377" s="63">
        <v>5124.6099999999997</v>
      </c>
      <c r="E377" s="63" t="str">
        <f t="shared" si="10"/>
        <v>39208</v>
      </c>
    </row>
    <row r="378" spans="1:5">
      <c r="A378" s="63" t="s">
        <v>2578</v>
      </c>
      <c r="B378" s="110" t="s">
        <v>2264</v>
      </c>
      <c r="C378" s="63">
        <v>855.96</v>
      </c>
      <c r="E378" s="63" t="str">
        <f t="shared" si="10"/>
        <v>39209</v>
      </c>
    </row>
    <row r="379" spans="1:5">
      <c r="A379" s="63" t="s">
        <v>2701</v>
      </c>
      <c r="B379" s="110" t="s">
        <v>2702</v>
      </c>
      <c r="C379" s="63">
        <v>0</v>
      </c>
      <c r="E379" s="63" t="str">
        <f t="shared" si="10"/>
        <v>39801</v>
      </c>
    </row>
    <row r="380" spans="1:5">
      <c r="A380" s="63" t="s">
        <v>2792</v>
      </c>
      <c r="B380" s="110" t="s">
        <v>2796</v>
      </c>
      <c r="C380" s="63">
        <v>125.72</v>
      </c>
      <c r="E380" s="63" t="str">
        <f t="shared" si="10"/>
        <v>39901</v>
      </c>
    </row>
    <row r="381" spans="1:5">
      <c r="A381" s="63" t="s">
        <v>2703</v>
      </c>
      <c r="B381" s="110" t="s">
        <v>2704</v>
      </c>
      <c r="C381" s="63">
        <v>0</v>
      </c>
      <c r="E381" s="63" t="str">
        <f t="shared" si="10"/>
        <v>39953</v>
      </c>
    </row>
    <row r="382" spans="1:5">
      <c r="A382" s="98" t="s">
        <v>3311</v>
      </c>
      <c r="B382" s="63" t="s">
        <v>3391</v>
      </c>
      <c r="C382" s="98">
        <v>252</v>
      </c>
      <c r="E382" s="63" t="str">
        <f t="shared" si="10"/>
        <v>27902</v>
      </c>
    </row>
    <row r="383" spans="1:5">
      <c r="A383" s="98" t="s">
        <v>3312</v>
      </c>
      <c r="B383" t="s">
        <v>3313</v>
      </c>
      <c r="C383" s="98">
        <v>120</v>
      </c>
      <c r="E383" s="63" t="str">
        <f t="shared" si="10"/>
        <v>04901</v>
      </c>
    </row>
    <row r="384" spans="1:5">
      <c r="A384" s="98" t="s">
        <v>3309</v>
      </c>
      <c r="B384" t="s">
        <v>3310</v>
      </c>
      <c r="C384" s="98">
        <v>94</v>
      </c>
      <c r="E384" s="63" t="str">
        <f t="shared" si="10"/>
        <v>38901</v>
      </c>
    </row>
    <row r="385" spans="1:5">
      <c r="A385" s="98" t="s">
        <v>3199</v>
      </c>
      <c r="B385" t="s">
        <v>3200</v>
      </c>
      <c r="C385" s="98">
        <v>20</v>
      </c>
      <c r="E385" s="63" t="str">
        <f t="shared" si="10"/>
        <v>37902</v>
      </c>
    </row>
    <row r="386" spans="1:5">
      <c r="A386" s="98" t="s">
        <v>3196</v>
      </c>
      <c r="B386" t="s">
        <v>3308</v>
      </c>
      <c r="C386" s="98">
        <v>104</v>
      </c>
      <c r="E386" s="63" t="str">
        <f t="shared" si="10"/>
        <v>17917</v>
      </c>
    </row>
  </sheetData>
  <autoFilter ref="A2:E374" xr:uid="{00000000-0009-0000-0000-000007000000}">
    <sortState xmlns:xlrd2="http://schemas.microsoft.com/office/spreadsheetml/2017/richdata2" ref="A3:E375">
      <sortCondition ref="E2:E374"/>
    </sortState>
  </autoFilter>
  <pageMargins left="0.7" right="0.7" top="0.75" bottom="0.75" header="0.3" footer="0.3"/>
  <pageSetup orientation="portrait"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0.249977111117893"/>
  </sheetPr>
  <dimension ref="A3:K330"/>
  <sheetViews>
    <sheetView workbookViewId="0">
      <pane xSplit="2" ySplit="5" topLeftCell="C6" activePane="bottomRight" state="frozen"/>
      <selection activeCell="C8" sqref="C8"/>
      <selection pane="topRight" activeCell="C8" sqref="C8"/>
      <selection pane="bottomLeft" activeCell="C8" sqref="C8"/>
      <selection pane="bottomRight" activeCell="B6" sqref="B6"/>
    </sheetView>
  </sheetViews>
  <sheetFormatPr defaultColWidth="9.109375" defaultRowHeight="11.4"/>
  <cols>
    <col min="1" max="1" width="7" style="9" customWidth="1"/>
    <col min="2" max="2" width="38.33203125" style="9" bestFit="1" customWidth="1"/>
    <col min="3" max="4" width="8.5546875" style="99" bestFit="1" customWidth="1"/>
    <col min="5" max="5" width="7.44140625" style="9" bestFit="1" customWidth="1"/>
    <col min="6" max="6" width="8.109375" style="9" bestFit="1" customWidth="1"/>
    <col min="7" max="7" width="11.5546875" style="9" customWidth="1"/>
    <col min="8" max="8" width="12.109375" style="9" customWidth="1"/>
    <col min="9" max="9" width="12" style="9" bestFit="1" customWidth="1"/>
    <col min="10" max="16384" width="9.109375" style="9"/>
  </cols>
  <sheetData>
    <row r="3" spans="1:11">
      <c r="G3" s="10"/>
      <c r="H3" s="12"/>
      <c r="I3" s="12"/>
    </row>
    <row r="4" spans="1:11">
      <c r="A4" s="9">
        <v>1</v>
      </c>
      <c r="B4" s="9">
        <f>1+A4</f>
        <v>2</v>
      </c>
      <c r="C4" s="9">
        <f t="shared" ref="C4" si="0">1+B4</f>
        <v>3</v>
      </c>
      <c r="D4" s="9">
        <f t="shared" ref="D4" si="1">1+C4</f>
        <v>4</v>
      </c>
      <c r="E4" s="9">
        <f t="shared" ref="E4" si="2">1+D4</f>
        <v>5</v>
      </c>
      <c r="F4" s="9">
        <f t="shared" ref="F4" si="3">1+E4</f>
        <v>6</v>
      </c>
      <c r="G4" s="9">
        <f t="shared" ref="G4" si="4">1+F4</f>
        <v>7</v>
      </c>
      <c r="H4" s="9">
        <f t="shared" ref="H4" si="5">1+G4</f>
        <v>8</v>
      </c>
      <c r="I4" s="9">
        <f t="shared" ref="I4" si="6">1+H4</f>
        <v>9</v>
      </c>
    </row>
    <row r="5" spans="1:11" s="103" customFormat="1" ht="39.6">
      <c r="A5" s="103" t="s">
        <v>2732</v>
      </c>
      <c r="B5" s="103" t="s">
        <v>2583</v>
      </c>
      <c r="C5" s="109" t="s">
        <v>2794</v>
      </c>
      <c r="D5" s="109" t="s">
        <v>3193</v>
      </c>
      <c r="E5" s="191" t="s">
        <v>2584</v>
      </c>
      <c r="F5" s="191" t="s">
        <v>2585</v>
      </c>
      <c r="G5" s="192" t="s">
        <v>2589</v>
      </c>
      <c r="H5" s="192" t="s">
        <v>2590</v>
      </c>
      <c r="I5" s="192" t="s">
        <v>2591</v>
      </c>
    </row>
    <row r="6" spans="1:11" ht="14.4">
      <c r="A6" s="13" t="s">
        <v>2268</v>
      </c>
      <c r="B6" s="13" t="s">
        <v>0</v>
      </c>
      <c r="C6" s="111">
        <v>1</v>
      </c>
      <c r="D6" s="111">
        <v>1</v>
      </c>
      <c r="E6" s="11">
        <v>67585</v>
      </c>
      <c r="F6" s="11">
        <v>68937</v>
      </c>
      <c r="G6" s="11">
        <f>ROUND(968*12*1.02,2)</f>
        <v>11848.32</v>
      </c>
      <c r="H6" s="12">
        <v>0.2271</v>
      </c>
      <c r="I6" s="12">
        <v>0.22070000000000001</v>
      </c>
      <c r="J6" s="111"/>
      <c r="K6" s="193"/>
    </row>
    <row r="7" spans="1:11" ht="14.4">
      <c r="A7" s="13" t="s">
        <v>2269</v>
      </c>
      <c r="B7" s="13" t="s">
        <v>2</v>
      </c>
      <c r="C7" s="111">
        <v>1</v>
      </c>
      <c r="D7" s="111">
        <v>1</v>
      </c>
      <c r="E7" s="11">
        <v>67585</v>
      </c>
      <c r="F7" s="11">
        <v>68937</v>
      </c>
      <c r="G7" s="11">
        <f t="shared" ref="G7:G70" si="7">ROUND(968*12*1.02,2)</f>
        <v>11848.32</v>
      </c>
      <c r="H7" s="12">
        <v>0.2271</v>
      </c>
      <c r="I7" s="12">
        <v>0.22070000000000001</v>
      </c>
      <c r="J7" s="111"/>
      <c r="K7" s="193"/>
    </row>
    <row r="8" spans="1:11" ht="14.4">
      <c r="A8" s="13" t="s">
        <v>2270</v>
      </c>
      <c r="B8" s="13" t="s">
        <v>4</v>
      </c>
      <c r="C8" s="111">
        <v>1</v>
      </c>
      <c r="D8" s="111">
        <v>1</v>
      </c>
      <c r="E8" s="11">
        <v>67585</v>
      </c>
      <c r="F8" s="11">
        <v>68937</v>
      </c>
      <c r="G8" s="11">
        <f t="shared" si="7"/>
        <v>11848.32</v>
      </c>
      <c r="H8" s="12">
        <v>0.2271</v>
      </c>
      <c r="I8" s="12">
        <v>0.22070000000000001</v>
      </c>
      <c r="J8" s="111"/>
      <c r="K8" s="193"/>
    </row>
    <row r="9" spans="1:11" ht="14.4">
      <c r="A9" s="13" t="s">
        <v>2271</v>
      </c>
      <c r="B9" s="13" t="s">
        <v>12</v>
      </c>
      <c r="C9" s="111">
        <v>1</v>
      </c>
      <c r="D9" s="111">
        <v>1</v>
      </c>
      <c r="E9" s="11">
        <v>67585</v>
      </c>
      <c r="F9" s="11">
        <v>68937</v>
      </c>
      <c r="G9" s="11">
        <f t="shared" si="7"/>
        <v>11848.32</v>
      </c>
      <c r="H9" s="12">
        <v>0.2271</v>
      </c>
      <c r="I9" s="12">
        <v>0.22070000000000001</v>
      </c>
      <c r="J9" s="111"/>
      <c r="K9" s="193"/>
    </row>
    <row r="10" spans="1:11" ht="14.4">
      <c r="A10" s="13" t="s">
        <v>2272</v>
      </c>
      <c r="B10" s="13" t="s">
        <v>16</v>
      </c>
      <c r="C10" s="111">
        <v>1</v>
      </c>
      <c r="D10" s="111">
        <v>1.04</v>
      </c>
      <c r="E10" s="11">
        <v>67585</v>
      </c>
      <c r="F10" s="11">
        <v>68937</v>
      </c>
      <c r="G10" s="11">
        <f t="shared" si="7"/>
        <v>11848.32</v>
      </c>
      <c r="H10" s="12">
        <v>0.2271</v>
      </c>
      <c r="I10" s="12">
        <v>0.22070000000000001</v>
      </c>
      <c r="J10" s="111"/>
      <c r="K10" s="193"/>
    </row>
    <row r="11" spans="1:11" ht="14.4">
      <c r="A11" s="13" t="s">
        <v>2273</v>
      </c>
      <c r="B11" s="13" t="s">
        <v>20</v>
      </c>
      <c r="C11" s="111">
        <v>1</v>
      </c>
      <c r="D11" s="111">
        <v>1</v>
      </c>
      <c r="E11" s="11">
        <v>67585</v>
      </c>
      <c r="F11" s="11">
        <v>68937</v>
      </c>
      <c r="G11" s="11">
        <f t="shared" si="7"/>
        <v>11848.32</v>
      </c>
      <c r="H11" s="12">
        <v>0.2271</v>
      </c>
      <c r="I11" s="12">
        <v>0.22070000000000001</v>
      </c>
      <c r="J11" s="111"/>
      <c r="K11" s="193"/>
    </row>
    <row r="12" spans="1:11" ht="14.4">
      <c r="A12" s="13" t="s">
        <v>2274</v>
      </c>
      <c r="B12" s="13" t="s">
        <v>30</v>
      </c>
      <c r="C12" s="111">
        <v>1</v>
      </c>
      <c r="D12" s="111">
        <v>1</v>
      </c>
      <c r="E12" s="11">
        <v>67585</v>
      </c>
      <c r="F12" s="11">
        <v>68937</v>
      </c>
      <c r="G12" s="11">
        <f t="shared" si="7"/>
        <v>11848.32</v>
      </c>
      <c r="H12" s="12">
        <v>0.2271</v>
      </c>
      <c r="I12" s="12">
        <v>0.22070000000000001</v>
      </c>
      <c r="J12" s="111"/>
      <c r="K12" s="193"/>
    </row>
    <row r="13" spans="1:11" ht="14.4">
      <c r="A13" s="13" t="s">
        <v>2275</v>
      </c>
      <c r="B13" s="13" t="s">
        <v>33</v>
      </c>
      <c r="C13" s="111">
        <v>1</v>
      </c>
      <c r="D13" s="111">
        <v>1</v>
      </c>
      <c r="E13" s="11">
        <v>67585</v>
      </c>
      <c r="F13" s="11">
        <v>68937</v>
      </c>
      <c r="G13" s="11">
        <f t="shared" si="7"/>
        <v>11848.32</v>
      </c>
      <c r="H13" s="12">
        <v>0.2271</v>
      </c>
      <c r="I13" s="12">
        <v>0.22070000000000001</v>
      </c>
      <c r="J13" s="111"/>
      <c r="K13" s="193"/>
    </row>
    <row r="14" spans="1:11" ht="14.4">
      <c r="A14" s="13" t="s">
        <v>2276</v>
      </c>
      <c r="B14" s="13" t="s">
        <v>60</v>
      </c>
      <c r="C14" s="111">
        <v>1</v>
      </c>
      <c r="D14" s="111">
        <v>1</v>
      </c>
      <c r="E14" s="11">
        <v>67585</v>
      </c>
      <c r="F14" s="11">
        <v>68937</v>
      </c>
      <c r="G14" s="11">
        <f t="shared" si="7"/>
        <v>11848.32</v>
      </c>
      <c r="H14" s="12">
        <v>0.2271</v>
      </c>
      <c r="I14" s="12">
        <v>0.22070000000000001</v>
      </c>
      <c r="J14" s="111"/>
      <c r="K14" s="193"/>
    </row>
    <row r="15" spans="1:11" ht="14.4">
      <c r="A15" s="13" t="s">
        <v>2277</v>
      </c>
      <c r="B15" s="13" t="s">
        <v>62</v>
      </c>
      <c r="C15" s="111">
        <v>1</v>
      </c>
      <c r="D15" s="111">
        <v>1</v>
      </c>
      <c r="E15" s="11">
        <v>67585</v>
      </c>
      <c r="F15" s="11">
        <v>68937</v>
      </c>
      <c r="G15" s="11">
        <f t="shared" si="7"/>
        <v>11848.32</v>
      </c>
      <c r="H15" s="12">
        <v>0.2271</v>
      </c>
      <c r="I15" s="12">
        <v>0.22070000000000001</v>
      </c>
      <c r="J15" s="111"/>
      <c r="K15" s="193"/>
    </row>
    <row r="16" spans="1:11" ht="14.4">
      <c r="A16" s="13" t="s">
        <v>2278</v>
      </c>
      <c r="B16" s="13" t="s">
        <v>67</v>
      </c>
      <c r="C16" s="111">
        <v>1</v>
      </c>
      <c r="D16" s="111">
        <v>1</v>
      </c>
      <c r="E16" s="11">
        <v>67585</v>
      </c>
      <c r="F16" s="11">
        <v>68937</v>
      </c>
      <c r="G16" s="11">
        <f t="shared" si="7"/>
        <v>11848.32</v>
      </c>
      <c r="H16" s="12">
        <v>0.2271</v>
      </c>
      <c r="I16" s="12">
        <v>0.22070000000000001</v>
      </c>
      <c r="J16" s="111"/>
      <c r="K16" s="193"/>
    </row>
    <row r="17" spans="1:11" ht="14.4">
      <c r="A17" s="13" t="s">
        <v>2279</v>
      </c>
      <c r="B17" s="13" t="s">
        <v>71</v>
      </c>
      <c r="C17" s="111">
        <v>1</v>
      </c>
      <c r="D17" s="111">
        <v>1</v>
      </c>
      <c r="E17" s="11">
        <v>67585</v>
      </c>
      <c r="F17" s="11">
        <v>68937</v>
      </c>
      <c r="G17" s="11">
        <f t="shared" si="7"/>
        <v>11848.32</v>
      </c>
      <c r="H17" s="12">
        <v>0.2271</v>
      </c>
      <c r="I17" s="12">
        <v>0.22070000000000001</v>
      </c>
      <c r="J17" s="111"/>
      <c r="K17" s="193"/>
    </row>
    <row r="18" spans="1:11" ht="14.4">
      <c r="A18" s="13" t="s">
        <v>2280</v>
      </c>
      <c r="B18" s="13" t="s">
        <v>77</v>
      </c>
      <c r="C18" s="111">
        <v>1.04</v>
      </c>
      <c r="D18" s="111">
        <v>1.04</v>
      </c>
      <c r="E18" s="11">
        <v>67585</v>
      </c>
      <c r="F18" s="11">
        <v>68937</v>
      </c>
      <c r="G18" s="11">
        <f t="shared" si="7"/>
        <v>11848.32</v>
      </c>
      <c r="H18" s="12">
        <v>0.2271</v>
      </c>
      <c r="I18" s="12">
        <v>0.22070000000000001</v>
      </c>
      <c r="J18" s="111"/>
      <c r="K18" s="193"/>
    </row>
    <row r="19" spans="1:11" ht="14.4">
      <c r="A19" s="13" t="s">
        <v>2281</v>
      </c>
      <c r="B19" s="13" t="s">
        <v>96</v>
      </c>
      <c r="C19" s="111">
        <v>1</v>
      </c>
      <c r="D19" s="111">
        <v>1</v>
      </c>
      <c r="E19" s="11">
        <v>67585</v>
      </c>
      <c r="F19" s="11">
        <v>68937</v>
      </c>
      <c r="G19" s="11">
        <f t="shared" si="7"/>
        <v>11848.32</v>
      </c>
      <c r="H19" s="12">
        <v>0.2271</v>
      </c>
      <c r="I19" s="12">
        <v>0.22070000000000001</v>
      </c>
      <c r="J19" s="111"/>
      <c r="K19" s="193"/>
    </row>
    <row r="20" spans="1:11" ht="14.4">
      <c r="A20" s="13" t="s">
        <v>2282</v>
      </c>
      <c r="B20" s="13" t="s">
        <v>100</v>
      </c>
      <c r="C20" s="111">
        <v>1.04</v>
      </c>
      <c r="D20" s="111">
        <v>1.04</v>
      </c>
      <c r="E20" s="11">
        <v>67585</v>
      </c>
      <c r="F20" s="11">
        <v>68937</v>
      </c>
      <c r="G20" s="11">
        <f t="shared" si="7"/>
        <v>11848.32</v>
      </c>
      <c r="H20" s="12">
        <v>0.2271</v>
      </c>
      <c r="I20" s="12">
        <v>0.22070000000000001</v>
      </c>
      <c r="J20" s="111"/>
      <c r="K20" s="193"/>
    </row>
    <row r="21" spans="1:11" ht="14.4">
      <c r="A21" s="13" t="s">
        <v>2283</v>
      </c>
      <c r="B21" s="13" t="s">
        <v>102</v>
      </c>
      <c r="C21" s="111">
        <v>1</v>
      </c>
      <c r="D21" s="111">
        <v>1.04</v>
      </c>
      <c r="E21" s="11">
        <v>67585</v>
      </c>
      <c r="F21" s="11">
        <v>68937</v>
      </c>
      <c r="G21" s="11">
        <f t="shared" si="7"/>
        <v>11848.32</v>
      </c>
      <c r="H21" s="12">
        <v>0.2271</v>
      </c>
      <c r="I21" s="12">
        <v>0.22070000000000001</v>
      </c>
      <c r="J21" s="111"/>
      <c r="K21" s="193"/>
    </row>
    <row r="22" spans="1:11" ht="14.4">
      <c r="A22" s="13" t="s">
        <v>2284</v>
      </c>
      <c r="B22" s="13" t="s">
        <v>105</v>
      </c>
      <c r="C22" s="111">
        <v>1</v>
      </c>
      <c r="D22" s="111">
        <v>1</v>
      </c>
      <c r="E22" s="11">
        <v>67585</v>
      </c>
      <c r="F22" s="11">
        <v>68937</v>
      </c>
      <c r="G22" s="11">
        <f t="shared" si="7"/>
        <v>11848.32</v>
      </c>
      <c r="H22" s="12">
        <v>0.2271</v>
      </c>
      <c r="I22" s="12">
        <v>0.22070000000000001</v>
      </c>
      <c r="J22" s="111"/>
      <c r="K22" s="193"/>
    </row>
    <row r="23" spans="1:11" ht="14.4">
      <c r="A23" s="13" t="s">
        <v>2285</v>
      </c>
      <c r="B23" s="13" t="s">
        <v>2597</v>
      </c>
      <c r="C23" s="111">
        <v>1</v>
      </c>
      <c r="D23" s="111">
        <v>1.04</v>
      </c>
      <c r="E23" s="11">
        <v>67585</v>
      </c>
      <c r="F23" s="11">
        <v>68937</v>
      </c>
      <c r="G23" s="11">
        <f t="shared" si="7"/>
        <v>11848.32</v>
      </c>
      <c r="H23" s="12">
        <v>0.2271</v>
      </c>
      <c r="I23" s="12">
        <v>0.22070000000000001</v>
      </c>
      <c r="J23" s="111"/>
      <c r="K23" s="193"/>
    </row>
    <row r="24" spans="1:11" ht="14.4">
      <c r="A24" s="13" t="s">
        <v>2286</v>
      </c>
      <c r="B24" s="13" t="s">
        <v>115</v>
      </c>
      <c r="C24" s="111">
        <v>1</v>
      </c>
      <c r="D24" s="111">
        <v>1</v>
      </c>
      <c r="E24" s="11">
        <v>67585</v>
      </c>
      <c r="F24" s="11">
        <v>68937</v>
      </c>
      <c r="G24" s="11">
        <f t="shared" si="7"/>
        <v>11848.32</v>
      </c>
      <c r="H24" s="12">
        <v>0.2271</v>
      </c>
      <c r="I24" s="12">
        <v>0.22070000000000001</v>
      </c>
      <c r="J24" s="111"/>
      <c r="K24" s="193"/>
    </row>
    <row r="25" spans="1:11" ht="14.4">
      <c r="A25" s="13" t="s">
        <v>2287</v>
      </c>
      <c r="B25" s="13" t="s">
        <v>121</v>
      </c>
      <c r="C25" s="111">
        <v>1.04</v>
      </c>
      <c r="D25" s="111">
        <v>1.04</v>
      </c>
      <c r="E25" s="11">
        <v>67585</v>
      </c>
      <c r="F25" s="11">
        <v>68937</v>
      </c>
      <c r="G25" s="11">
        <f t="shared" si="7"/>
        <v>11848.32</v>
      </c>
      <c r="H25" s="12">
        <v>0.2271</v>
      </c>
      <c r="I25" s="12">
        <v>0.22070000000000001</v>
      </c>
      <c r="J25" s="111"/>
      <c r="K25" s="193"/>
    </row>
    <row r="26" spans="1:11" ht="14.4">
      <c r="A26" s="13" t="s">
        <v>2288</v>
      </c>
      <c r="B26" s="13" t="s">
        <v>136</v>
      </c>
      <c r="C26" s="111">
        <v>1.04</v>
      </c>
      <c r="D26" s="111">
        <v>1.04</v>
      </c>
      <c r="E26" s="11">
        <v>67585</v>
      </c>
      <c r="F26" s="11">
        <v>68937</v>
      </c>
      <c r="G26" s="11">
        <f t="shared" si="7"/>
        <v>11848.32</v>
      </c>
      <c r="H26" s="12">
        <v>0.2271</v>
      </c>
      <c r="I26" s="12">
        <v>0.22070000000000001</v>
      </c>
      <c r="J26" s="111"/>
      <c r="K26" s="193"/>
    </row>
    <row r="27" spans="1:11" ht="14.4">
      <c r="A27" s="13" t="s">
        <v>2289</v>
      </c>
      <c r="B27" s="13" t="s">
        <v>145</v>
      </c>
      <c r="C27" s="111">
        <v>1</v>
      </c>
      <c r="D27" s="111">
        <v>1</v>
      </c>
      <c r="E27" s="11">
        <v>67585</v>
      </c>
      <c r="F27" s="11">
        <v>68937</v>
      </c>
      <c r="G27" s="11">
        <f t="shared" si="7"/>
        <v>11848.32</v>
      </c>
      <c r="H27" s="12">
        <v>0.2271</v>
      </c>
      <c r="I27" s="12">
        <v>0.22070000000000001</v>
      </c>
      <c r="J27" s="111"/>
      <c r="K27" s="193"/>
    </row>
    <row r="28" spans="1:11" ht="14.4">
      <c r="A28" s="13" t="s">
        <v>2290</v>
      </c>
      <c r="B28" s="13" t="s">
        <v>148</v>
      </c>
      <c r="C28" s="111">
        <v>1.06</v>
      </c>
      <c r="D28" s="111">
        <v>1.06</v>
      </c>
      <c r="E28" s="11">
        <v>67585</v>
      </c>
      <c r="F28" s="11">
        <v>68937</v>
      </c>
      <c r="G28" s="11">
        <f t="shared" si="7"/>
        <v>11848.32</v>
      </c>
      <c r="H28" s="12">
        <v>0.2271</v>
      </c>
      <c r="I28" s="12">
        <v>0.22070000000000001</v>
      </c>
      <c r="J28" s="111"/>
      <c r="K28" s="193"/>
    </row>
    <row r="29" spans="1:11" ht="14.4">
      <c r="A29" s="13" t="s">
        <v>2291</v>
      </c>
      <c r="B29" s="13" t="s">
        <v>153</v>
      </c>
      <c r="C29" s="111">
        <v>1</v>
      </c>
      <c r="D29" s="111">
        <v>1</v>
      </c>
      <c r="E29" s="11">
        <v>67585</v>
      </c>
      <c r="F29" s="11">
        <v>68937</v>
      </c>
      <c r="G29" s="11">
        <f t="shared" si="7"/>
        <v>11848.32</v>
      </c>
      <c r="H29" s="12">
        <v>0.2271</v>
      </c>
      <c r="I29" s="12">
        <v>0.22070000000000001</v>
      </c>
      <c r="J29" s="111"/>
      <c r="K29" s="193"/>
    </row>
    <row r="30" spans="1:11" ht="14.4">
      <c r="A30" s="13" t="s">
        <v>2292</v>
      </c>
      <c r="B30" s="13" t="s">
        <v>157</v>
      </c>
      <c r="C30" s="111">
        <v>1</v>
      </c>
      <c r="D30" s="111">
        <v>1</v>
      </c>
      <c r="E30" s="11">
        <v>67585</v>
      </c>
      <c r="F30" s="11">
        <v>68937</v>
      </c>
      <c r="G30" s="11">
        <f t="shared" si="7"/>
        <v>11848.32</v>
      </c>
      <c r="H30" s="12">
        <v>0.2271</v>
      </c>
      <c r="I30" s="12">
        <v>0.22070000000000001</v>
      </c>
      <c r="J30" s="111"/>
      <c r="K30" s="193"/>
    </row>
    <row r="31" spans="1:11" ht="14.4">
      <c r="A31" s="13" t="s">
        <v>2293</v>
      </c>
      <c r="B31" s="13" t="s">
        <v>162</v>
      </c>
      <c r="C31" s="111">
        <v>1</v>
      </c>
      <c r="D31" s="111">
        <v>1</v>
      </c>
      <c r="E31" s="11">
        <v>67585</v>
      </c>
      <c r="F31" s="11">
        <v>68937</v>
      </c>
      <c r="G31" s="11">
        <f t="shared" si="7"/>
        <v>11848.32</v>
      </c>
      <c r="H31" s="12">
        <v>0.2271</v>
      </c>
      <c r="I31" s="12">
        <v>0.22070000000000001</v>
      </c>
      <c r="J31" s="111"/>
      <c r="K31" s="193"/>
    </row>
    <row r="32" spans="1:11" ht="14.4">
      <c r="A32" s="13" t="s">
        <v>2294</v>
      </c>
      <c r="B32" s="13" t="s">
        <v>164</v>
      </c>
      <c r="C32" s="111">
        <v>1.06</v>
      </c>
      <c r="D32" s="111">
        <v>1.06</v>
      </c>
      <c r="E32" s="11">
        <v>67585</v>
      </c>
      <c r="F32" s="11">
        <v>68937</v>
      </c>
      <c r="G32" s="11">
        <f t="shared" si="7"/>
        <v>11848.32</v>
      </c>
      <c r="H32" s="12">
        <v>0.2271</v>
      </c>
      <c r="I32" s="12">
        <v>0.22070000000000001</v>
      </c>
      <c r="J32" s="111"/>
      <c r="K32" s="193"/>
    </row>
    <row r="33" spans="1:11" ht="14.4">
      <c r="A33" s="13" t="s">
        <v>2295</v>
      </c>
      <c r="B33" s="13" t="s">
        <v>202</v>
      </c>
      <c r="C33" s="111">
        <v>1.06</v>
      </c>
      <c r="D33" s="111">
        <v>1.06</v>
      </c>
      <c r="E33" s="11">
        <v>67585</v>
      </c>
      <c r="F33" s="11">
        <v>68937</v>
      </c>
      <c r="G33" s="11">
        <f t="shared" si="7"/>
        <v>11848.32</v>
      </c>
      <c r="H33" s="12">
        <v>0.2271</v>
      </c>
      <c r="I33" s="12">
        <v>0.22070000000000001</v>
      </c>
      <c r="J33" s="111"/>
      <c r="K33" s="193"/>
    </row>
    <row r="34" spans="1:11" ht="14.4">
      <c r="A34" s="13" t="s">
        <v>2296</v>
      </c>
      <c r="B34" s="13" t="s">
        <v>206</v>
      </c>
      <c r="C34" s="111">
        <v>1.06</v>
      </c>
      <c r="D34" s="111">
        <v>1.1000000000000001</v>
      </c>
      <c r="E34" s="11">
        <v>67585</v>
      </c>
      <c r="F34" s="11">
        <v>68937</v>
      </c>
      <c r="G34" s="11">
        <f t="shared" si="7"/>
        <v>11848.32</v>
      </c>
      <c r="H34" s="12">
        <v>0.2271</v>
      </c>
      <c r="I34" s="12">
        <v>0.22070000000000001</v>
      </c>
      <c r="J34" s="111"/>
      <c r="K34" s="193"/>
    </row>
    <row r="35" spans="1:11" ht="14.4">
      <c r="A35" s="13" t="s">
        <v>2297</v>
      </c>
      <c r="B35" s="13" t="s">
        <v>211</v>
      </c>
      <c r="C35" s="111">
        <v>1</v>
      </c>
      <c r="D35" s="111">
        <v>1</v>
      </c>
      <c r="E35" s="11">
        <v>67585</v>
      </c>
      <c r="F35" s="11">
        <v>68937</v>
      </c>
      <c r="G35" s="11">
        <f t="shared" si="7"/>
        <v>11848.32</v>
      </c>
      <c r="H35" s="12">
        <v>0.2271</v>
      </c>
      <c r="I35" s="12">
        <v>0.22070000000000001</v>
      </c>
      <c r="J35" s="111"/>
      <c r="K35" s="193"/>
    </row>
    <row r="36" spans="1:11" ht="14.4">
      <c r="A36" s="13" t="s">
        <v>2298</v>
      </c>
      <c r="B36" s="13" t="s">
        <v>213</v>
      </c>
      <c r="C36" s="111">
        <v>1.06</v>
      </c>
      <c r="D36" s="111">
        <v>1.06</v>
      </c>
      <c r="E36" s="11">
        <v>67585</v>
      </c>
      <c r="F36" s="11">
        <v>68937</v>
      </c>
      <c r="G36" s="11">
        <f t="shared" si="7"/>
        <v>11848.32</v>
      </c>
      <c r="H36" s="12">
        <v>0.2271</v>
      </c>
      <c r="I36" s="12">
        <v>0.22070000000000001</v>
      </c>
      <c r="J36" s="111"/>
      <c r="K36" s="193"/>
    </row>
    <row r="37" spans="1:11" ht="14.4">
      <c r="A37" s="13" t="s">
        <v>2299</v>
      </c>
      <c r="B37" s="13" t="s">
        <v>220</v>
      </c>
      <c r="C37" s="111">
        <v>1.06</v>
      </c>
      <c r="D37" s="111">
        <v>1.06</v>
      </c>
      <c r="E37" s="11">
        <v>67585</v>
      </c>
      <c r="F37" s="11">
        <v>68937</v>
      </c>
      <c r="G37" s="11">
        <f t="shared" si="7"/>
        <v>11848.32</v>
      </c>
      <c r="H37" s="12">
        <v>0.2271</v>
      </c>
      <c r="I37" s="12">
        <v>0.22070000000000001</v>
      </c>
      <c r="J37" s="111"/>
      <c r="K37" s="193"/>
    </row>
    <row r="38" spans="1:11" ht="14.4">
      <c r="A38" s="13" t="s">
        <v>2300</v>
      </c>
      <c r="B38" s="13" t="s">
        <v>255</v>
      </c>
      <c r="C38" s="111">
        <v>1.1000000000000001</v>
      </c>
      <c r="D38" s="111">
        <v>1.1000000000000001</v>
      </c>
      <c r="E38" s="11">
        <v>67585</v>
      </c>
      <c r="F38" s="11">
        <v>68937</v>
      </c>
      <c r="G38" s="11">
        <f t="shared" si="7"/>
        <v>11848.32</v>
      </c>
      <c r="H38" s="12">
        <v>0.2271</v>
      </c>
      <c r="I38" s="12">
        <v>0.22070000000000001</v>
      </c>
      <c r="J38" s="111"/>
      <c r="K38" s="193"/>
    </row>
    <row r="39" spans="1:11" ht="14.4">
      <c r="A39" s="13" t="s">
        <v>2301</v>
      </c>
      <c r="B39" s="13" t="s">
        <v>265</v>
      </c>
      <c r="C39" s="111">
        <v>1.06</v>
      </c>
      <c r="D39" s="111">
        <v>1.06</v>
      </c>
      <c r="E39" s="11">
        <v>67585</v>
      </c>
      <c r="F39" s="11">
        <v>68937</v>
      </c>
      <c r="G39" s="11">
        <f t="shared" si="7"/>
        <v>11848.32</v>
      </c>
      <c r="H39" s="12">
        <v>0.2271</v>
      </c>
      <c r="I39" s="12">
        <v>0.22070000000000001</v>
      </c>
      <c r="J39" s="111"/>
      <c r="K39" s="193"/>
    </row>
    <row r="40" spans="1:11" ht="14.4">
      <c r="A40" s="13" t="s">
        <v>2302</v>
      </c>
      <c r="B40" s="13" t="s">
        <v>284</v>
      </c>
      <c r="C40" s="111">
        <v>1.06</v>
      </c>
      <c r="D40" s="111">
        <v>1.06</v>
      </c>
      <c r="E40" s="11">
        <v>67585</v>
      </c>
      <c r="F40" s="11">
        <v>68937</v>
      </c>
      <c r="G40" s="11">
        <f t="shared" si="7"/>
        <v>11848.32</v>
      </c>
      <c r="H40" s="12">
        <v>0.2271</v>
      </c>
      <c r="I40" s="12">
        <v>0.22070000000000001</v>
      </c>
      <c r="J40" s="111"/>
      <c r="K40" s="193"/>
    </row>
    <row r="41" spans="1:11" ht="14.4">
      <c r="A41" s="13" t="s">
        <v>2304</v>
      </c>
      <c r="B41" s="13" t="s">
        <v>290</v>
      </c>
      <c r="C41" s="111">
        <v>1</v>
      </c>
      <c r="D41" s="111">
        <v>1</v>
      </c>
      <c r="E41" s="11">
        <v>67585</v>
      </c>
      <c r="F41" s="11">
        <v>68937</v>
      </c>
      <c r="G41" s="11">
        <f t="shared" si="7"/>
        <v>11848.32</v>
      </c>
      <c r="H41" s="12">
        <v>0.2271</v>
      </c>
      <c r="I41" s="12">
        <v>0.22070000000000001</v>
      </c>
      <c r="J41" s="111"/>
      <c r="K41" s="193"/>
    </row>
    <row r="42" spans="1:11" ht="14.4">
      <c r="A42" s="13" t="s">
        <v>2305</v>
      </c>
      <c r="B42" s="13" t="s">
        <v>294</v>
      </c>
      <c r="C42" s="111">
        <v>1</v>
      </c>
      <c r="D42" s="111">
        <v>1</v>
      </c>
      <c r="E42" s="11">
        <v>67585</v>
      </c>
      <c r="F42" s="11">
        <v>68937</v>
      </c>
      <c r="G42" s="11">
        <f t="shared" si="7"/>
        <v>11848.32</v>
      </c>
      <c r="H42" s="12">
        <v>0.2271</v>
      </c>
      <c r="I42" s="12">
        <v>0.22070000000000001</v>
      </c>
      <c r="J42" s="111"/>
      <c r="K42" s="193"/>
    </row>
    <row r="43" spans="1:11" ht="14.4">
      <c r="A43" s="13" t="s">
        <v>2306</v>
      </c>
      <c r="B43" s="13" t="s">
        <v>296</v>
      </c>
      <c r="C43" s="111">
        <v>1</v>
      </c>
      <c r="D43" s="111">
        <v>1</v>
      </c>
      <c r="E43" s="11">
        <v>67585</v>
      </c>
      <c r="F43" s="11">
        <v>68937</v>
      </c>
      <c r="G43" s="11">
        <f t="shared" si="7"/>
        <v>11848.32</v>
      </c>
      <c r="H43" s="12">
        <v>0.2271</v>
      </c>
      <c r="I43" s="12">
        <v>0.22070000000000001</v>
      </c>
      <c r="J43" s="111"/>
      <c r="K43" s="193"/>
    </row>
    <row r="44" spans="1:11" ht="14.4">
      <c r="A44" s="13" t="s">
        <v>2307</v>
      </c>
      <c r="B44" s="13" t="s">
        <v>311</v>
      </c>
      <c r="C44" s="111">
        <v>1</v>
      </c>
      <c r="D44" s="111">
        <v>1.04</v>
      </c>
      <c r="E44" s="11">
        <v>67585</v>
      </c>
      <c r="F44" s="11">
        <v>68937</v>
      </c>
      <c r="G44" s="11">
        <f t="shared" si="7"/>
        <v>11848.32</v>
      </c>
      <c r="H44" s="12">
        <v>0.2271</v>
      </c>
      <c r="I44" s="12">
        <v>0.22070000000000001</v>
      </c>
      <c r="J44" s="111"/>
      <c r="K44" s="193"/>
    </row>
    <row r="45" spans="1:11" ht="14.4">
      <c r="A45" s="13" t="s">
        <v>2308</v>
      </c>
      <c r="B45" s="13" t="s">
        <v>314</v>
      </c>
      <c r="C45" s="111">
        <v>1</v>
      </c>
      <c r="D45" s="111">
        <v>1</v>
      </c>
      <c r="E45" s="11">
        <v>67585</v>
      </c>
      <c r="F45" s="11">
        <v>68937</v>
      </c>
      <c r="G45" s="11">
        <f t="shared" si="7"/>
        <v>11848.32</v>
      </c>
      <c r="H45" s="12">
        <v>0.2271</v>
      </c>
      <c r="I45" s="12">
        <v>0.22070000000000001</v>
      </c>
      <c r="J45" s="111"/>
      <c r="K45" s="193"/>
    </row>
    <row r="46" spans="1:11" ht="14.4">
      <c r="A46" s="13" t="s">
        <v>2309</v>
      </c>
      <c r="B46" s="13" t="s">
        <v>318</v>
      </c>
      <c r="C46" s="111">
        <v>1</v>
      </c>
      <c r="D46" s="111">
        <v>1</v>
      </c>
      <c r="E46" s="11">
        <v>67585</v>
      </c>
      <c r="F46" s="11">
        <v>68937</v>
      </c>
      <c r="G46" s="11">
        <f t="shared" si="7"/>
        <v>11848.32</v>
      </c>
      <c r="H46" s="12">
        <v>0.2271</v>
      </c>
      <c r="I46" s="12">
        <v>0.22070000000000001</v>
      </c>
      <c r="J46" s="111"/>
      <c r="K46" s="193"/>
    </row>
    <row r="47" spans="1:11" ht="14.4">
      <c r="A47" s="13" t="s">
        <v>2310</v>
      </c>
      <c r="B47" s="13" t="s">
        <v>320</v>
      </c>
      <c r="C47" s="111">
        <v>1</v>
      </c>
      <c r="D47" s="111">
        <v>1</v>
      </c>
      <c r="E47" s="11">
        <v>67585</v>
      </c>
      <c r="F47" s="11">
        <v>68937</v>
      </c>
      <c r="G47" s="11">
        <f t="shared" si="7"/>
        <v>11848.32</v>
      </c>
      <c r="H47" s="12">
        <v>0.2271</v>
      </c>
      <c r="I47" s="12">
        <v>0.22070000000000001</v>
      </c>
      <c r="J47" s="111"/>
      <c r="K47" s="193"/>
    </row>
    <row r="48" spans="1:11" ht="14.4">
      <c r="A48" s="13" t="s">
        <v>2311</v>
      </c>
      <c r="B48" s="13" t="s">
        <v>326</v>
      </c>
      <c r="C48" s="111">
        <v>1</v>
      </c>
      <c r="D48" s="111">
        <v>1</v>
      </c>
      <c r="E48" s="11">
        <v>67585</v>
      </c>
      <c r="F48" s="11">
        <v>68937</v>
      </c>
      <c r="G48" s="11">
        <f t="shared" si="7"/>
        <v>11848.32</v>
      </c>
      <c r="H48" s="12">
        <v>0.2271</v>
      </c>
      <c r="I48" s="12">
        <v>0.22070000000000001</v>
      </c>
      <c r="J48" s="111"/>
      <c r="K48" s="193"/>
    </row>
    <row r="49" spans="1:11" ht="14.4">
      <c r="A49" s="13" t="s">
        <v>2312</v>
      </c>
      <c r="B49" s="13" t="s">
        <v>339</v>
      </c>
      <c r="C49" s="111">
        <v>1</v>
      </c>
      <c r="D49" s="111">
        <v>1</v>
      </c>
      <c r="E49" s="11">
        <v>67585</v>
      </c>
      <c r="F49" s="11">
        <v>68937</v>
      </c>
      <c r="G49" s="11">
        <f t="shared" si="7"/>
        <v>11848.32</v>
      </c>
      <c r="H49" s="12">
        <v>0.2271</v>
      </c>
      <c r="I49" s="12">
        <v>0.22070000000000001</v>
      </c>
      <c r="J49" s="111"/>
      <c r="K49" s="193"/>
    </row>
    <row r="50" spans="1:11" ht="14.4">
      <c r="A50" s="13" t="s">
        <v>2313</v>
      </c>
      <c r="B50" s="13" t="s">
        <v>341</v>
      </c>
      <c r="C50" s="111">
        <v>1</v>
      </c>
      <c r="D50" s="111">
        <v>1</v>
      </c>
      <c r="E50" s="11">
        <v>67585</v>
      </c>
      <c r="F50" s="11">
        <v>68937</v>
      </c>
      <c r="G50" s="11">
        <f t="shared" si="7"/>
        <v>11848.32</v>
      </c>
      <c r="H50" s="12">
        <v>0.2271</v>
      </c>
      <c r="I50" s="12">
        <v>0.22070000000000001</v>
      </c>
      <c r="J50" s="111"/>
      <c r="K50" s="193"/>
    </row>
    <row r="51" spans="1:11" ht="14.4">
      <c r="A51" s="13" t="s">
        <v>2314</v>
      </c>
      <c r="B51" s="13" t="s">
        <v>346</v>
      </c>
      <c r="C51" s="111">
        <v>1</v>
      </c>
      <c r="D51" s="111">
        <v>1</v>
      </c>
      <c r="E51" s="11">
        <v>67585</v>
      </c>
      <c r="F51" s="11">
        <v>68937</v>
      </c>
      <c r="G51" s="11">
        <f t="shared" si="7"/>
        <v>11848.32</v>
      </c>
      <c r="H51" s="12">
        <v>0.2271</v>
      </c>
      <c r="I51" s="12">
        <v>0.22070000000000001</v>
      </c>
      <c r="J51" s="111"/>
      <c r="K51" s="193"/>
    </row>
    <row r="52" spans="1:11" ht="14.4">
      <c r="A52" s="13" t="s">
        <v>2315</v>
      </c>
      <c r="B52" s="13" t="s">
        <v>348</v>
      </c>
      <c r="C52" s="111">
        <v>1</v>
      </c>
      <c r="D52" s="111">
        <v>1</v>
      </c>
      <c r="E52" s="11">
        <v>67585</v>
      </c>
      <c r="F52" s="11">
        <v>68937</v>
      </c>
      <c r="G52" s="11">
        <f t="shared" si="7"/>
        <v>11848.32</v>
      </c>
      <c r="H52" s="12">
        <v>0.2271</v>
      </c>
      <c r="I52" s="12">
        <v>0.22070000000000001</v>
      </c>
      <c r="J52" s="111"/>
      <c r="K52" s="193"/>
    </row>
    <row r="53" spans="1:11" ht="14.4">
      <c r="A53" s="13" t="s">
        <v>2316</v>
      </c>
      <c r="B53" s="13" t="s">
        <v>356</v>
      </c>
      <c r="C53" s="111">
        <v>1</v>
      </c>
      <c r="D53" s="111">
        <v>1</v>
      </c>
      <c r="E53" s="11">
        <v>67585</v>
      </c>
      <c r="F53" s="11">
        <v>68937</v>
      </c>
      <c r="G53" s="11">
        <f t="shared" si="7"/>
        <v>11848.32</v>
      </c>
      <c r="H53" s="12">
        <v>0.2271</v>
      </c>
      <c r="I53" s="12">
        <v>0.22070000000000001</v>
      </c>
      <c r="J53" s="111"/>
      <c r="K53" s="193"/>
    </row>
    <row r="54" spans="1:11" ht="14.4">
      <c r="A54" s="13" t="s">
        <v>2317</v>
      </c>
      <c r="B54" s="13" t="s">
        <v>358</v>
      </c>
      <c r="C54" s="111">
        <v>1</v>
      </c>
      <c r="D54" s="111">
        <v>1</v>
      </c>
      <c r="E54" s="11">
        <v>67585</v>
      </c>
      <c r="F54" s="11">
        <v>68937</v>
      </c>
      <c r="G54" s="11">
        <f t="shared" si="7"/>
        <v>11848.32</v>
      </c>
      <c r="H54" s="12">
        <v>0.2271</v>
      </c>
      <c r="I54" s="12">
        <v>0.22070000000000001</v>
      </c>
      <c r="J54" s="111"/>
      <c r="K54" s="193"/>
    </row>
    <row r="55" spans="1:11" ht="14.4">
      <c r="A55" s="13" t="s">
        <v>2318</v>
      </c>
      <c r="B55" s="13" t="s">
        <v>361</v>
      </c>
      <c r="C55" s="111">
        <v>1</v>
      </c>
      <c r="D55" s="111">
        <v>1</v>
      </c>
      <c r="E55" s="11">
        <v>67585</v>
      </c>
      <c r="F55" s="11">
        <v>68937</v>
      </c>
      <c r="G55" s="11">
        <f t="shared" si="7"/>
        <v>11848.32</v>
      </c>
      <c r="H55" s="12">
        <v>0.2271</v>
      </c>
      <c r="I55" s="12">
        <v>0.22070000000000001</v>
      </c>
      <c r="J55" s="111"/>
      <c r="K55" s="193"/>
    </row>
    <row r="56" spans="1:11" ht="14.4">
      <c r="A56" s="13" t="s">
        <v>2319</v>
      </c>
      <c r="B56" s="13" t="s">
        <v>363</v>
      </c>
      <c r="C56" s="111">
        <v>1</v>
      </c>
      <c r="D56" s="111">
        <v>1.04</v>
      </c>
      <c r="E56" s="11">
        <v>67585</v>
      </c>
      <c r="F56" s="11">
        <v>68937</v>
      </c>
      <c r="G56" s="11">
        <f t="shared" si="7"/>
        <v>11848.32</v>
      </c>
      <c r="H56" s="12">
        <v>0.2271</v>
      </c>
      <c r="I56" s="12">
        <v>0.22070000000000001</v>
      </c>
      <c r="J56" s="111"/>
      <c r="K56" s="193"/>
    </row>
    <row r="57" spans="1:11" ht="14.4">
      <c r="A57" s="13" t="s">
        <v>2320</v>
      </c>
      <c r="B57" s="13" t="s">
        <v>365</v>
      </c>
      <c r="C57" s="111">
        <v>1</v>
      </c>
      <c r="D57" s="111">
        <v>1.04</v>
      </c>
      <c r="E57" s="11">
        <v>67585</v>
      </c>
      <c r="F57" s="11">
        <v>68937</v>
      </c>
      <c r="G57" s="11">
        <f t="shared" si="7"/>
        <v>11848.32</v>
      </c>
      <c r="H57" s="12">
        <v>0.2271</v>
      </c>
      <c r="I57" s="12">
        <v>0.22070000000000001</v>
      </c>
      <c r="J57" s="111"/>
      <c r="K57" s="193"/>
    </row>
    <row r="58" spans="1:11" ht="14.4">
      <c r="A58" s="13" t="s">
        <v>2321</v>
      </c>
      <c r="B58" s="13" t="s">
        <v>366</v>
      </c>
      <c r="C58" s="111">
        <v>1</v>
      </c>
      <c r="D58" s="111">
        <v>1</v>
      </c>
      <c r="E58" s="11">
        <v>67585</v>
      </c>
      <c r="F58" s="11">
        <v>68937</v>
      </c>
      <c r="G58" s="11">
        <f t="shared" si="7"/>
        <v>11848.32</v>
      </c>
      <c r="H58" s="12">
        <v>0.2271</v>
      </c>
      <c r="I58" s="12">
        <v>0.22070000000000001</v>
      </c>
      <c r="J58" s="111"/>
      <c r="K58" s="193"/>
    </row>
    <row r="59" spans="1:11" ht="14.4">
      <c r="A59" s="13" t="s">
        <v>2322</v>
      </c>
      <c r="B59" s="13" t="s">
        <v>370</v>
      </c>
      <c r="C59" s="111">
        <v>1</v>
      </c>
      <c r="D59" s="111">
        <v>1.04</v>
      </c>
      <c r="E59" s="11">
        <v>67585</v>
      </c>
      <c r="F59" s="11">
        <v>68937</v>
      </c>
      <c r="G59" s="11">
        <f t="shared" si="7"/>
        <v>11848.32</v>
      </c>
      <c r="H59" s="12">
        <v>0.2271</v>
      </c>
      <c r="I59" s="12">
        <v>0.22070000000000001</v>
      </c>
      <c r="J59" s="111"/>
      <c r="K59" s="193"/>
    </row>
    <row r="60" spans="1:11" ht="14.4">
      <c r="A60" s="13" t="s">
        <v>2323</v>
      </c>
      <c r="B60" s="13" t="s">
        <v>375</v>
      </c>
      <c r="C60" s="111">
        <v>1</v>
      </c>
      <c r="D60" s="111">
        <v>1</v>
      </c>
      <c r="E60" s="11">
        <v>67585</v>
      </c>
      <c r="F60" s="11">
        <v>68937</v>
      </c>
      <c r="G60" s="11">
        <f t="shared" si="7"/>
        <v>11848.32</v>
      </c>
      <c r="H60" s="12">
        <v>0.2271</v>
      </c>
      <c r="I60" s="12">
        <v>0.22070000000000001</v>
      </c>
      <c r="J60" s="111"/>
      <c r="K60" s="193"/>
    </row>
    <row r="61" spans="1:11" ht="14.4">
      <c r="A61" s="13" t="s">
        <v>2324</v>
      </c>
      <c r="B61" s="13" t="s">
        <v>396</v>
      </c>
      <c r="C61" s="111">
        <v>1</v>
      </c>
      <c r="D61" s="111">
        <v>1</v>
      </c>
      <c r="E61" s="11">
        <v>67585</v>
      </c>
      <c r="F61" s="11">
        <v>68937</v>
      </c>
      <c r="G61" s="11">
        <f t="shared" si="7"/>
        <v>11848.32</v>
      </c>
      <c r="H61" s="12">
        <v>0.2271</v>
      </c>
      <c r="I61" s="12">
        <v>0.22070000000000001</v>
      </c>
      <c r="J61" s="111"/>
      <c r="K61" s="193"/>
    </row>
    <row r="62" spans="1:11" ht="14.4">
      <c r="A62" s="13" t="s">
        <v>2325</v>
      </c>
      <c r="B62" s="13" t="s">
        <v>404</v>
      </c>
      <c r="C62" s="111">
        <v>1</v>
      </c>
      <c r="D62" s="111">
        <v>1</v>
      </c>
      <c r="E62" s="11">
        <v>67585</v>
      </c>
      <c r="F62" s="11">
        <v>68937</v>
      </c>
      <c r="G62" s="11">
        <f t="shared" si="7"/>
        <v>11848.32</v>
      </c>
      <c r="H62" s="12">
        <v>0.2271</v>
      </c>
      <c r="I62" s="12">
        <v>0.22070000000000001</v>
      </c>
      <c r="J62" s="111"/>
      <c r="K62" s="193"/>
    </row>
    <row r="63" spans="1:11" ht="14.4">
      <c r="A63" s="13" t="s">
        <v>2326</v>
      </c>
      <c r="B63" s="13" t="s">
        <v>406</v>
      </c>
      <c r="C63" s="111">
        <v>1</v>
      </c>
      <c r="D63" s="111">
        <v>1.04</v>
      </c>
      <c r="E63" s="11">
        <v>67585</v>
      </c>
      <c r="F63" s="11">
        <v>68937</v>
      </c>
      <c r="G63" s="11">
        <f t="shared" si="7"/>
        <v>11848.32</v>
      </c>
      <c r="H63" s="12">
        <v>0.2271</v>
      </c>
      <c r="I63" s="12">
        <v>0.22070000000000001</v>
      </c>
      <c r="J63" s="111"/>
      <c r="K63" s="193"/>
    </row>
    <row r="64" spans="1:11" ht="14.4">
      <c r="A64" s="13" t="s">
        <v>2327</v>
      </c>
      <c r="B64" s="13" t="s">
        <v>408</v>
      </c>
      <c r="C64" s="111">
        <v>1</v>
      </c>
      <c r="D64" s="111">
        <v>1.04</v>
      </c>
      <c r="E64" s="11">
        <v>67585</v>
      </c>
      <c r="F64" s="11">
        <v>68937</v>
      </c>
      <c r="G64" s="11">
        <f t="shared" si="7"/>
        <v>11848.32</v>
      </c>
      <c r="H64" s="12">
        <v>0.2271</v>
      </c>
      <c r="I64" s="12">
        <v>0.22070000000000001</v>
      </c>
      <c r="J64" s="111"/>
      <c r="K64" s="193"/>
    </row>
    <row r="65" spans="1:11" ht="14.4">
      <c r="A65" s="13" t="s">
        <v>2328</v>
      </c>
      <c r="B65" s="13" t="s">
        <v>411</v>
      </c>
      <c r="C65" s="111">
        <v>1</v>
      </c>
      <c r="D65" s="111">
        <v>1</v>
      </c>
      <c r="E65" s="11">
        <v>67585</v>
      </c>
      <c r="F65" s="11">
        <v>68937</v>
      </c>
      <c r="G65" s="11">
        <f t="shared" si="7"/>
        <v>11848.32</v>
      </c>
      <c r="H65" s="12">
        <v>0.2271</v>
      </c>
      <c r="I65" s="12">
        <v>0.22070000000000001</v>
      </c>
      <c r="J65" s="111"/>
      <c r="K65" s="193"/>
    </row>
    <row r="66" spans="1:11" ht="14.4">
      <c r="A66" s="13" t="s">
        <v>2329</v>
      </c>
      <c r="B66" s="13" t="s">
        <v>418</v>
      </c>
      <c r="C66" s="111">
        <v>1</v>
      </c>
      <c r="D66" s="111">
        <v>1</v>
      </c>
      <c r="E66" s="11">
        <v>67585</v>
      </c>
      <c r="F66" s="11">
        <v>68937</v>
      </c>
      <c r="G66" s="11">
        <f t="shared" si="7"/>
        <v>11848.32</v>
      </c>
      <c r="H66" s="12">
        <v>0.2271</v>
      </c>
      <c r="I66" s="12">
        <v>0.22070000000000001</v>
      </c>
      <c r="J66" s="111"/>
      <c r="K66" s="193"/>
    </row>
    <row r="67" spans="1:11" ht="14.4">
      <c r="A67" s="13" t="s">
        <v>2330</v>
      </c>
      <c r="B67" s="13" t="s">
        <v>424</v>
      </c>
      <c r="C67" s="111">
        <v>1</v>
      </c>
      <c r="D67" s="111">
        <v>1</v>
      </c>
      <c r="E67" s="11">
        <v>67585</v>
      </c>
      <c r="F67" s="11">
        <v>68937</v>
      </c>
      <c r="G67" s="11">
        <f t="shared" si="7"/>
        <v>11848.32</v>
      </c>
      <c r="H67" s="12">
        <v>0.2271</v>
      </c>
      <c r="I67" s="12">
        <v>0.22070000000000001</v>
      </c>
      <c r="J67" s="111"/>
      <c r="K67" s="193"/>
    </row>
    <row r="68" spans="1:11" ht="14.4">
      <c r="A68" s="13" t="s">
        <v>2331</v>
      </c>
      <c r="B68" s="13" t="s">
        <v>428</v>
      </c>
      <c r="C68" s="111">
        <v>1</v>
      </c>
      <c r="D68" s="111">
        <v>1</v>
      </c>
      <c r="E68" s="11">
        <v>67585</v>
      </c>
      <c r="F68" s="11">
        <v>68937</v>
      </c>
      <c r="G68" s="11">
        <f t="shared" si="7"/>
        <v>11848.32</v>
      </c>
      <c r="H68" s="12">
        <v>0.2271</v>
      </c>
      <c r="I68" s="12">
        <v>0.22070000000000001</v>
      </c>
      <c r="J68" s="111"/>
      <c r="K68" s="193"/>
    </row>
    <row r="69" spans="1:11" ht="14.4">
      <c r="A69" s="13" t="s">
        <v>2332</v>
      </c>
      <c r="B69" s="13" t="s">
        <v>431</v>
      </c>
      <c r="C69" s="111">
        <v>1</v>
      </c>
      <c r="D69" s="111">
        <v>1</v>
      </c>
      <c r="E69" s="11">
        <v>67585</v>
      </c>
      <c r="F69" s="11">
        <v>68937</v>
      </c>
      <c r="G69" s="11">
        <f t="shared" si="7"/>
        <v>11848.32</v>
      </c>
      <c r="H69" s="12">
        <v>0.2271</v>
      </c>
      <c r="I69" s="12">
        <v>0.22070000000000001</v>
      </c>
      <c r="J69" s="111"/>
      <c r="K69" s="193"/>
    </row>
    <row r="70" spans="1:11" ht="14.4">
      <c r="A70" s="13" t="s">
        <v>2333</v>
      </c>
      <c r="B70" s="13" t="s">
        <v>434</v>
      </c>
      <c r="C70" s="111">
        <v>1</v>
      </c>
      <c r="D70" s="111">
        <v>1</v>
      </c>
      <c r="E70" s="11">
        <v>67585</v>
      </c>
      <c r="F70" s="11">
        <v>68937</v>
      </c>
      <c r="G70" s="11">
        <f t="shared" si="7"/>
        <v>11848.32</v>
      </c>
      <c r="H70" s="12">
        <v>0.2271</v>
      </c>
      <c r="I70" s="12">
        <v>0.22070000000000001</v>
      </c>
      <c r="J70" s="111"/>
      <c r="K70" s="193"/>
    </row>
    <row r="71" spans="1:11" ht="14.4">
      <c r="A71" s="13" t="s">
        <v>2334</v>
      </c>
      <c r="B71" s="13" t="s">
        <v>439</v>
      </c>
      <c r="C71" s="111">
        <v>1.04</v>
      </c>
      <c r="D71" s="111">
        <v>1.04</v>
      </c>
      <c r="E71" s="11">
        <v>67585</v>
      </c>
      <c r="F71" s="11">
        <v>68937</v>
      </c>
      <c r="G71" s="11">
        <f t="shared" ref="G71:G134" si="8">ROUND(968*12*1.02,2)</f>
        <v>11848.32</v>
      </c>
      <c r="H71" s="12">
        <v>0.2271</v>
      </c>
      <c r="I71" s="12">
        <v>0.22070000000000001</v>
      </c>
      <c r="J71" s="111"/>
      <c r="K71" s="193"/>
    </row>
    <row r="72" spans="1:11" ht="14.4">
      <c r="A72" s="13" t="s">
        <v>2335</v>
      </c>
      <c r="B72" s="13" t="s">
        <v>455</v>
      </c>
      <c r="C72" s="111">
        <v>1</v>
      </c>
      <c r="D72" s="111">
        <v>1.04</v>
      </c>
      <c r="E72" s="11">
        <v>67585</v>
      </c>
      <c r="F72" s="11">
        <v>68937</v>
      </c>
      <c r="G72" s="11">
        <f t="shared" si="8"/>
        <v>11848.32</v>
      </c>
      <c r="H72" s="12">
        <v>0.2271</v>
      </c>
      <c r="I72" s="12">
        <v>0.22070000000000001</v>
      </c>
      <c r="J72" s="111"/>
      <c r="K72" s="193"/>
    </row>
    <row r="73" spans="1:11" ht="14.4">
      <c r="A73" s="13" t="s">
        <v>2336</v>
      </c>
      <c r="B73" s="13" t="s">
        <v>462</v>
      </c>
      <c r="C73" s="111">
        <v>1</v>
      </c>
      <c r="D73" s="111">
        <v>1.04</v>
      </c>
      <c r="E73" s="11">
        <v>67585</v>
      </c>
      <c r="F73" s="11">
        <v>68937</v>
      </c>
      <c r="G73" s="11">
        <f t="shared" si="8"/>
        <v>11848.32</v>
      </c>
      <c r="H73" s="12">
        <v>0.2271</v>
      </c>
      <c r="I73" s="12">
        <v>0.22070000000000001</v>
      </c>
      <c r="J73" s="111"/>
      <c r="K73" s="193"/>
    </row>
    <row r="74" spans="1:11" ht="14.4">
      <c r="A74" s="13" t="s">
        <v>2337</v>
      </c>
      <c r="B74" s="13" t="s">
        <v>465</v>
      </c>
      <c r="C74" s="111">
        <v>1</v>
      </c>
      <c r="D74" s="111">
        <v>1</v>
      </c>
      <c r="E74" s="11">
        <v>67585</v>
      </c>
      <c r="F74" s="11">
        <v>68937</v>
      </c>
      <c r="G74" s="11">
        <f t="shared" si="8"/>
        <v>11848.32</v>
      </c>
      <c r="H74" s="12">
        <v>0.2271</v>
      </c>
      <c r="I74" s="12">
        <v>0.22070000000000001</v>
      </c>
      <c r="J74" s="111"/>
      <c r="K74" s="193"/>
    </row>
    <row r="75" spans="1:11" ht="14.4">
      <c r="A75" s="13" t="s">
        <v>2338</v>
      </c>
      <c r="B75" s="13" t="s">
        <v>468</v>
      </c>
      <c r="C75" s="111">
        <v>1</v>
      </c>
      <c r="D75" s="111">
        <v>1</v>
      </c>
      <c r="E75" s="11">
        <v>67585</v>
      </c>
      <c r="F75" s="11">
        <v>68937</v>
      </c>
      <c r="G75" s="11">
        <f t="shared" si="8"/>
        <v>11848.32</v>
      </c>
      <c r="H75" s="12">
        <v>0.2271</v>
      </c>
      <c r="I75" s="12">
        <v>0.22070000000000001</v>
      </c>
      <c r="J75" s="111"/>
      <c r="K75" s="193"/>
    </row>
    <row r="76" spans="1:11" ht="14.4">
      <c r="A76" s="13" t="s">
        <v>2339</v>
      </c>
      <c r="B76" s="13" t="s">
        <v>477</v>
      </c>
      <c r="C76" s="111">
        <v>1</v>
      </c>
      <c r="D76" s="111">
        <v>1</v>
      </c>
      <c r="E76" s="11">
        <v>67585</v>
      </c>
      <c r="F76" s="11">
        <v>68937</v>
      </c>
      <c r="G76" s="11">
        <f t="shared" si="8"/>
        <v>11848.32</v>
      </c>
      <c r="H76" s="12">
        <v>0.2271</v>
      </c>
      <c r="I76" s="12">
        <v>0.22070000000000001</v>
      </c>
      <c r="J76" s="111"/>
      <c r="K76" s="193"/>
    </row>
    <row r="77" spans="1:11" ht="14.4">
      <c r="A77" s="13" t="s">
        <v>2340</v>
      </c>
      <c r="B77" s="13" t="s">
        <v>483</v>
      </c>
      <c r="C77" s="111">
        <v>1</v>
      </c>
      <c r="D77" s="111">
        <v>1</v>
      </c>
      <c r="E77" s="11">
        <v>67585</v>
      </c>
      <c r="F77" s="11">
        <v>68937</v>
      </c>
      <c r="G77" s="11">
        <f t="shared" si="8"/>
        <v>11848.32</v>
      </c>
      <c r="H77" s="12">
        <v>0.2271</v>
      </c>
      <c r="I77" s="12">
        <v>0.22070000000000001</v>
      </c>
      <c r="J77" s="111"/>
      <c r="K77" s="193"/>
    </row>
    <row r="78" spans="1:11" ht="14.4">
      <c r="A78" s="13" t="s">
        <v>2341</v>
      </c>
      <c r="B78" s="13" t="s">
        <v>488</v>
      </c>
      <c r="C78" s="111">
        <v>1</v>
      </c>
      <c r="D78" s="111">
        <v>1</v>
      </c>
      <c r="E78" s="11">
        <v>67585</v>
      </c>
      <c r="F78" s="11">
        <v>68937</v>
      </c>
      <c r="G78" s="11">
        <f t="shared" si="8"/>
        <v>11848.32</v>
      </c>
      <c r="H78" s="12">
        <v>0.2271</v>
      </c>
      <c r="I78" s="12">
        <v>0.22070000000000001</v>
      </c>
      <c r="J78" s="111"/>
      <c r="K78" s="193"/>
    </row>
    <row r="79" spans="1:11" ht="14.4">
      <c r="A79" s="13" t="s">
        <v>2342</v>
      </c>
      <c r="B79" s="13" t="s">
        <v>490</v>
      </c>
      <c r="C79" s="111">
        <v>1</v>
      </c>
      <c r="D79" s="111">
        <v>1.04</v>
      </c>
      <c r="E79" s="11">
        <v>67585</v>
      </c>
      <c r="F79" s="11">
        <v>68937</v>
      </c>
      <c r="G79" s="11">
        <f t="shared" si="8"/>
        <v>11848.32</v>
      </c>
      <c r="H79" s="12">
        <v>0.2271</v>
      </c>
      <c r="I79" s="12">
        <v>0.22070000000000001</v>
      </c>
      <c r="J79" s="111"/>
      <c r="K79" s="193"/>
    </row>
    <row r="80" spans="1:11" ht="14.4">
      <c r="A80" s="13" t="s">
        <v>2343</v>
      </c>
      <c r="B80" s="13" t="s">
        <v>494</v>
      </c>
      <c r="C80" s="111">
        <v>1</v>
      </c>
      <c r="D80" s="111">
        <v>1.04</v>
      </c>
      <c r="E80" s="11">
        <v>67585</v>
      </c>
      <c r="F80" s="11">
        <v>68937</v>
      </c>
      <c r="G80" s="11">
        <f t="shared" si="8"/>
        <v>11848.32</v>
      </c>
      <c r="H80" s="12">
        <v>0.2271</v>
      </c>
      <c r="I80" s="12">
        <v>0.22070000000000001</v>
      </c>
      <c r="J80" s="111"/>
      <c r="K80" s="193"/>
    </row>
    <row r="81" spans="1:11" ht="14.4">
      <c r="A81" s="13" t="s">
        <v>2344</v>
      </c>
      <c r="B81" s="13" t="s">
        <v>500</v>
      </c>
      <c r="C81" s="111">
        <v>1</v>
      </c>
      <c r="D81" s="111">
        <v>1</v>
      </c>
      <c r="E81" s="11">
        <v>67585</v>
      </c>
      <c r="F81" s="11">
        <v>68937</v>
      </c>
      <c r="G81" s="11">
        <f t="shared" si="8"/>
        <v>11848.32</v>
      </c>
      <c r="H81" s="12">
        <v>0.2271</v>
      </c>
      <c r="I81" s="12">
        <v>0.22070000000000001</v>
      </c>
      <c r="J81" s="111"/>
      <c r="K81" s="193"/>
    </row>
    <row r="82" spans="1:11" ht="14.4">
      <c r="A82" s="13" t="s">
        <v>2345</v>
      </c>
      <c r="B82" s="13" t="s">
        <v>503</v>
      </c>
      <c r="C82" s="111">
        <v>1</v>
      </c>
      <c r="D82" s="111">
        <v>1</v>
      </c>
      <c r="E82" s="11">
        <v>67585</v>
      </c>
      <c r="F82" s="11">
        <v>68937</v>
      </c>
      <c r="G82" s="11">
        <f t="shared" si="8"/>
        <v>11848.32</v>
      </c>
      <c r="H82" s="12">
        <v>0.2271</v>
      </c>
      <c r="I82" s="12">
        <v>0.22070000000000001</v>
      </c>
      <c r="J82" s="111"/>
      <c r="K82" s="193"/>
    </row>
    <row r="83" spans="1:11" ht="14.4">
      <c r="A83" s="13" t="s">
        <v>2346</v>
      </c>
      <c r="B83" s="13" t="s">
        <v>504</v>
      </c>
      <c r="C83" s="111">
        <v>1</v>
      </c>
      <c r="D83" s="111">
        <v>1</v>
      </c>
      <c r="E83" s="11">
        <v>67585</v>
      </c>
      <c r="F83" s="11">
        <v>68937</v>
      </c>
      <c r="G83" s="11">
        <f t="shared" si="8"/>
        <v>11848.32</v>
      </c>
      <c r="H83" s="12">
        <v>0.2271</v>
      </c>
      <c r="I83" s="12">
        <v>0.22070000000000001</v>
      </c>
      <c r="J83" s="111"/>
      <c r="K83" s="193"/>
    </row>
    <row r="84" spans="1:11" ht="14.4">
      <c r="A84" s="13" t="s">
        <v>2347</v>
      </c>
      <c r="B84" s="13" t="s">
        <v>506</v>
      </c>
      <c r="C84" s="111">
        <v>1</v>
      </c>
      <c r="D84" s="111">
        <v>1</v>
      </c>
      <c r="E84" s="11">
        <v>67585</v>
      </c>
      <c r="F84" s="11">
        <v>68937</v>
      </c>
      <c r="G84" s="11">
        <f t="shared" si="8"/>
        <v>11848.32</v>
      </c>
      <c r="H84" s="12">
        <v>0.2271</v>
      </c>
      <c r="I84" s="12">
        <v>0.22070000000000001</v>
      </c>
      <c r="J84" s="111"/>
      <c r="K84" s="193"/>
    </row>
    <row r="85" spans="1:11" ht="14.4">
      <c r="A85" s="13" t="s">
        <v>2348</v>
      </c>
      <c r="B85" s="13" t="s">
        <v>508</v>
      </c>
      <c r="C85" s="111">
        <v>1</v>
      </c>
      <c r="D85" s="111">
        <v>1</v>
      </c>
      <c r="E85" s="11">
        <v>67585</v>
      </c>
      <c r="F85" s="11">
        <v>68937</v>
      </c>
      <c r="G85" s="11">
        <f t="shared" si="8"/>
        <v>11848.32</v>
      </c>
      <c r="H85" s="12">
        <v>0.2271</v>
      </c>
      <c r="I85" s="12">
        <v>0.22070000000000001</v>
      </c>
      <c r="J85" s="111"/>
      <c r="K85" s="193"/>
    </row>
    <row r="86" spans="1:11" ht="14.4">
      <c r="A86" s="13" t="s">
        <v>2349</v>
      </c>
      <c r="B86" s="13" t="s">
        <v>510</v>
      </c>
      <c r="C86" s="111">
        <v>1</v>
      </c>
      <c r="D86" s="111">
        <v>1</v>
      </c>
      <c r="E86" s="11">
        <v>67585</v>
      </c>
      <c r="F86" s="11">
        <v>68937</v>
      </c>
      <c r="G86" s="11">
        <f t="shared" si="8"/>
        <v>11848.32</v>
      </c>
      <c r="H86" s="12">
        <v>0.2271</v>
      </c>
      <c r="I86" s="12">
        <v>0.22070000000000001</v>
      </c>
      <c r="J86" s="111"/>
      <c r="K86" s="193"/>
    </row>
    <row r="87" spans="1:11" ht="14.4">
      <c r="A87" s="13" t="s">
        <v>2350</v>
      </c>
      <c r="B87" s="13" t="s">
        <v>513</v>
      </c>
      <c r="C87" s="111">
        <v>1</v>
      </c>
      <c r="D87" s="111">
        <v>1</v>
      </c>
      <c r="E87" s="11">
        <v>67585</v>
      </c>
      <c r="F87" s="11">
        <v>68937</v>
      </c>
      <c r="G87" s="11">
        <f t="shared" si="8"/>
        <v>11848.32</v>
      </c>
      <c r="H87" s="12">
        <v>0.2271</v>
      </c>
      <c r="I87" s="12">
        <v>0.22070000000000001</v>
      </c>
      <c r="J87" s="111"/>
      <c r="K87" s="193"/>
    </row>
    <row r="88" spans="1:11" ht="14.4">
      <c r="A88" s="13" t="s">
        <v>2351</v>
      </c>
      <c r="B88" s="13" t="s">
        <v>516</v>
      </c>
      <c r="C88" s="111">
        <v>1.1200000000000001</v>
      </c>
      <c r="D88" s="111">
        <v>1.1200000000000001</v>
      </c>
      <c r="E88" s="11">
        <v>67585</v>
      </c>
      <c r="F88" s="11">
        <v>68937</v>
      </c>
      <c r="G88" s="11">
        <f t="shared" si="8"/>
        <v>11848.32</v>
      </c>
      <c r="H88" s="12">
        <v>0.2271</v>
      </c>
      <c r="I88" s="12">
        <v>0.22070000000000001</v>
      </c>
      <c r="J88" s="111"/>
      <c r="K88" s="193"/>
    </row>
    <row r="89" spans="1:11" ht="14.4">
      <c r="A89" s="13" t="s">
        <v>2352</v>
      </c>
      <c r="B89" s="13" t="s">
        <v>525</v>
      </c>
      <c r="C89" s="111">
        <v>1.1200000000000001</v>
      </c>
      <c r="D89" s="111">
        <v>1.1600000000000001</v>
      </c>
      <c r="E89" s="11">
        <v>67585</v>
      </c>
      <c r="F89" s="11">
        <v>68937</v>
      </c>
      <c r="G89" s="11">
        <f t="shared" si="8"/>
        <v>11848.32</v>
      </c>
      <c r="H89" s="12">
        <v>0.2271</v>
      </c>
      <c r="I89" s="12">
        <v>0.22070000000000001</v>
      </c>
      <c r="J89" s="111"/>
      <c r="K89" s="193"/>
    </row>
    <row r="90" spans="1:11" ht="14.4">
      <c r="A90" s="13" t="s">
        <v>2353</v>
      </c>
      <c r="B90" s="13" t="s">
        <v>530</v>
      </c>
      <c r="C90" s="194">
        <v>1.2</v>
      </c>
      <c r="D90" s="111">
        <v>1.24</v>
      </c>
      <c r="E90" s="11">
        <v>67585</v>
      </c>
      <c r="F90" s="11">
        <v>68937</v>
      </c>
      <c r="G90" s="11">
        <f t="shared" si="8"/>
        <v>11848.32</v>
      </c>
      <c r="H90" s="12">
        <v>0.2271</v>
      </c>
      <c r="I90" s="12">
        <v>0.22070000000000001</v>
      </c>
      <c r="J90" s="111"/>
      <c r="K90" s="193"/>
    </row>
    <row r="91" spans="1:11" ht="14.4">
      <c r="A91" s="13" t="s">
        <v>2354</v>
      </c>
      <c r="B91" s="13" t="s">
        <v>535</v>
      </c>
      <c r="C91" s="111">
        <v>1</v>
      </c>
      <c r="D91" s="111">
        <v>1</v>
      </c>
      <c r="E91" s="11">
        <v>67585</v>
      </c>
      <c r="F91" s="11">
        <v>68937</v>
      </c>
      <c r="G91" s="11">
        <f t="shared" si="8"/>
        <v>11848.32</v>
      </c>
      <c r="H91" s="12">
        <v>0.2271</v>
      </c>
      <c r="I91" s="12">
        <v>0.22070000000000001</v>
      </c>
      <c r="J91" s="111"/>
      <c r="K91" s="193"/>
    </row>
    <row r="92" spans="1:11" ht="14.4">
      <c r="A92" s="13" t="s">
        <v>2355</v>
      </c>
      <c r="B92" s="13" t="s">
        <v>537</v>
      </c>
      <c r="C92" s="111">
        <v>1</v>
      </c>
      <c r="D92" s="111">
        <v>1</v>
      </c>
      <c r="E92" s="11">
        <v>67585</v>
      </c>
      <c r="F92" s="11">
        <v>68937</v>
      </c>
      <c r="G92" s="11">
        <f t="shared" si="8"/>
        <v>11848.32</v>
      </c>
      <c r="H92" s="12">
        <v>0.2271</v>
      </c>
      <c r="I92" s="12">
        <v>0.22070000000000001</v>
      </c>
      <c r="J92" s="111"/>
      <c r="K92" s="193"/>
    </row>
    <row r="93" spans="1:11" ht="14.4">
      <c r="A93" s="13" t="s">
        <v>2356</v>
      </c>
      <c r="B93" s="13" t="s">
        <v>539</v>
      </c>
      <c r="C93" s="111">
        <v>1.06</v>
      </c>
      <c r="D93" s="111">
        <v>1.06</v>
      </c>
      <c r="E93" s="11">
        <v>67585</v>
      </c>
      <c r="F93" s="11">
        <v>68937</v>
      </c>
      <c r="G93" s="11">
        <f t="shared" si="8"/>
        <v>11848.32</v>
      </c>
      <c r="H93" s="12">
        <v>0.2271</v>
      </c>
      <c r="I93" s="12">
        <v>0.22070000000000001</v>
      </c>
      <c r="J93" s="111"/>
      <c r="K93" s="193"/>
    </row>
    <row r="94" spans="1:11" ht="14.4">
      <c r="A94" s="13" t="s">
        <v>2357</v>
      </c>
      <c r="B94" s="13" t="s">
        <v>542</v>
      </c>
      <c r="C94" s="111">
        <v>1.1200000000000001</v>
      </c>
      <c r="D94" s="111">
        <v>1.1200000000000001</v>
      </c>
      <c r="E94" s="11">
        <v>67585</v>
      </c>
      <c r="F94" s="11">
        <v>68937</v>
      </c>
      <c r="G94" s="11">
        <f t="shared" si="8"/>
        <v>11848.32</v>
      </c>
      <c r="H94" s="12">
        <v>0.2271</v>
      </c>
      <c r="I94" s="12">
        <v>0.22070000000000001</v>
      </c>
      <c r="J94" s="111"/>
      <c r="K94" s="193"/>
    </row>
    <row r="95" spans="1:11" ht="14.4">
      <c r="A95" s="13" t="s">
        <v>2358</v>
      </c>
      <c r="B95" s="13" t="s">
        <v>546</v>
      </c>
      <c r="C95" s="111">
        <v>1.06</v>
      </c>
      <c r="D95" s="111">
        <v>1.1000000000000001</v>
      </c>
      <c r="E95" s="11">
        <v>67585</v>
      </c>
      <c r="F95" s="11">
        <v>68937</v>
      </c>
      <c r="G95" s="11">
        <f t="shared" si="8"/>
        <v>11848.32</v>
      </c>
      <c r="H95" s="12">
        <v>0.2271</v>
      </c>
      <c r="I95" s="12">
        <v>0.22070000000000001</v>
      </c>
      <c r="J95" s="111"/>
      <c r="K95" s="193"/>
    </row>
    <row r="96" spans="1:11" ht="14.4">
      <c r="A96" s="13" t="s">
        <v>2359</v>
      </c>
      <c r="B96" s="13" t="s">
        <v>550</v>
      </c>
      <c r="C96" s="111">
        <v>1.18</v>
      </c>
      <c r="D96" s="111">
        <v>1.18</v>
      </c>
      <c r="E96" s="11">
        <v>67585</v>
      </c>
      <c r="F96" s="11">
        <v>68937</v>
      </c>
      <c r="G96" s="11">
        <f t="shared" si="8"/>
        <v>11848.32</v>
      </c>
      <c r="H96" s="12">
        <v>0.2271</v>
      </c>
      <c r="I96" s="12">
        <v>0.22070000000000001</v>
      </c>
      <c r="J96" s="111"/>
      <c r="K96" s="193"/>
    </row>
    <row r="97" spans="1:11" ht="14.4">
      <c r="A97" s="13" t="s">
        <v>2360</v>
      </c>
      <c r="B97" s="13" t="s">
        <v>648</v>
      </c>
      <c r="C97" s="111">
        <v>1.1200000000000001</v>
      </c>
      <c r="D97" s="111">
        <v>1.1200000000000001</v>
      </c>
      <c r="E97" s="11">
        <v>67585</v>
      </c>
      <c r="F97" s="11">
        <v>68937</v>
      </c>
      <c r="G97" s="11">
        <f t="shared" si="8"/>
        <v>11848.32</v>
      </c>
      <c r="H97" s="12">
        <v>0.2271</v>
      </c>
      <c r="I97" s="12">
        <v>0.22070000000000001</v>
      </c>
      <c r="J97" s="111"/>
      <c r="K97" s="193"/>
    </row>
    <row r="98" spans="1:11" ht="14.4">
      <c r="A98" s="13" t="s">
        <v>2361</v>
      </c>
      <c r="B98" s="13" t="s">
        <v>688</v>
      </c>
      <c r="C98" s="111">
        <v>1.1200000000000001</v>
      </c>
      <c r="D98" s="111">
        <v>1.1600000000000001</v>
      </c>
      <c r="E98" s="11">
        <v>67585</v>
      </c>
      <c r="F98" s="11">
        <v>68937</v>
      </c>
      <c r="G98" s="11">
        <f t="shared" si="8"/>
        <v>11848.32</v>
      </c>
      <c r="H98" s="12">
        <v>0.2271</v>
      </c>
      <c r="I98" s="12">
        <v>0.22070000000000001</v>
      </c>
      <c r="J98" s="111"/>
      <c r="K98" s="193"/>
    </row>
    <row r="99" spans="1:11" ht="14.4">
      <c r="A99" s="13" t="s">
        <v>2362</v>
      </c>
      <c r="B99" s="13" t="s">
        <v>698</v>
      </c>
      <c r="C99" s="111">
        <v>1.18</v>
      </c>
      <c r="D99" s="111">
        <v>1.18</v>
      </c>
      <c r="E99" s="11">
        <v>67585</v>
      </c>
      <c r="F99" s="11">
        <v>68937</v>
      </c>
      <c r="G99" s="11">
        <f t="shared" si="8"/>
        <v>11848.32</v>
      </c>
      <c r="H99" s="12">
        <v>0.2271</v>
      </c>
      <c r="I99" s="12">
        <v>0.22070000000000001</v>
      </c>
      <c r="J99" s="111"/>
      <c r="K99" s="193"/>
    </row>
    <row r="100" spans="1:11" ht="14.4">
      <c r="A100" s="13" t="s">
        <v>2363</v>
      </c>
      <c r="B100" s="13" t="s">
        <v>705</v>
      </c>
      <c r="C100" s="111">
        <v>1.18</v>
      </c>
      <c r="D100" s="111">
        <v>1.18</v>
      </c>
      <c r="E100" s="11">
        <v>67585</v>
      </c>
      <c r="F100" s="11">
        <v>68937</v>
      </c>
      <c r="G100" s="11">
        <f t="shared" si="8"/>
        <v>11848.32</v>
      </c>
      <c r="H100" s="12">
        <v>0.2271</v>
      </c>
      <c r="I100" s="12">
        <v>0.22070000000000001</v>
      </c>
      <c r="J100" s="111"/>
      <c r="K100" s="193"/>
    </row>
    <row r="101" spans="1:11" ht="14.4">
      <c r="A101" s="13" t="s">
        <v>2364</v>
      </c>
      <c r="B101" s="13" t="s">
        <v>733</v>
      </c>
      <c r="C101" s="111">
        <v>1.1200000000000001</v>
      </c>
      <c r="D101" s="111">
        <v>1.1200000000000001</v>
      </c>
      <c r="E101" s="11">
        <v>67585</v>
      </c>
      <c r="F101" s="11">
        <v>68937</v>
      </c>
      <c r="G101" s="11">
        <f t="shared" si="8"/>
        <v>11848.32</v>
      </c>
      <c r="H101" s="12">
        <v>0.2271</v>
      </c>
      <c r="I101" s="12">
        <v>0.22070000000000001</v>
      </c>
      <c r="J101" s="111"/>
      <c r="K101" s="193"/>
    </row>
    <row r="102" spans="1:11" ht="14.4">
      <c r="A102" s="13" t="s">
        <v>2365</v>
      </c>
      <c r="B102" s="13" t="s">
        <v>739</v>
      </c>
      <c r="C102" s="111">
        <v>1.18</v>
      </c>
      <c r="D102" s="111">
        <v>1.18</v>
      </c>
      <c r="E102" s="11">
        <v>67585</v>
      </c>
      <c r="F102" s="11">
        <v>68937</v>
      </c>
      <c r="G102" s="11">
        <f t="shared" si="8"/>
        <v>11848.32</v>
      </c>
      <c r="H102" s="12">
        <v>0.2271</v>
      </c>
      <c r="I102" s="12">
        <v>0.22070000000000001</v>
      </c>
      <c r="J102" s="111"/>
      <c r="K102" s="193"/>
    </row>
    <row r="103" spans="1:11" ht="14.4">
      <c r="A103" s="13" t="s">
        <v>2366</v>
      </c>
      <c r="B103" s="13" t="s">
        <v>763</v>
      </c>
      <c r="C103" s="111">
        <v>1.18</v>
      </c>
      <c r="D103" s="111">
        <v>1.18</v>
      </c>
      <c r="E103" s="11">
        <v>67585</v>
      </c>
      <c r="F103" s="11">
        <v>68937</v>
      </c>
      <c r="G103" s="11">
        <f t="shared" si="8"/>
        <v>11848.32</v>
      </c>
      <c r="H103" s="12">
        <v>0.2271</v>
      </c>
      <c r="I103" s="12">
        <v>0.22070000000000001</v>
      </c>
      <c r="J103" s="111"/>
      <c r="K103" s="193"/>
    </row>
    <row r="104" spans="1:11" ht="14.4">
      <c r="A104" s="13" t="s">
        <v>2367</v>
      </c>
      <c r="B104" s="13" t="s">
        <v>766</v>
      </c>
      <c r="C104" s="111">
        <v>1.18</v>
      </c>
      <c r="D104" s="111">
        <v>1.18</v>
      </c>
      <c r="E104" s="11">
        <v>67585</v>
      </c>
      <c r="F104" s="11">
        <v>68937</v>
      </c>
      <c r="G104" s="11">
        <f t="shared" si="8"/>
        <v>11848.32</v>
      </c>
      <c r="H104" s="12">
        <v>0.2271</v>
      </c>
      <c r="I104" s="12">
        <v>0.22070000000000001</v>
      </c>
      <c r="J104" s="111"/>
      <c r="K104" s="193"/>
    </row>
    <row r="105" spans="1:11" ht="14.4">
      <c r="A105" s="13" t="s">
        <v>2368</v>
      </c>
      <c r="B105" s="13" t="s">
        <v>795</v>
      </c>
      <c r="C105" s="111">
        <v>1.18</v>
      </c>
      <c r="D105" s="111">
        <v>1.18</v>
      </c>
      <c r="E105" s="11">
        <v>67585</v>
      </c>
      <c r="F105" s="11">
        <v>68937</v>
      </c>
      <c r="G105" s="11">
        <f t="shared" si="8"/>
        <v>11848.32</v>
      </c>
      <c r="H105" s="12">
        <v>0.2271</v>
      </c>
      <c r="I105" s="12">
        <v>0.22070000000000001</v>
      </c>
      <c r="J105" s="111"/>
      <c r="K105" s="193"/>
    </row>
    <row r="106" spans="1:11" ht="14.4">
      <c r="A106" s="13" t="s">
        <v>2369</v>
      </c>
      <c r="B106" s="13" t="s">
        <v>801</v>
      </c>
      <c r="C106" s="111">
        <v>1.18</v>
      </c>
      <c r="D106" s="111">
        <v>1.18</v>
      </c>
      <c r="E106" s="11">
        <v>67585</v>
      </c>
      <c r="F106" s="11">
        <v>68937</v>
      </c>
      <c r="G106" s="11">
        <f t="shared" si="8"/>
        <v>11848.32</v>
      </c>
      <c r="H106" s="12">
        <v>0.2271</v>
      </c>
      <c r="I106" s="12">
        <v>0.22070000000000001</v>
      </c>
      <c r="J106" s="111"/>
      <c r="K106" s="193"/>
    </row>
    <row r="107" spans="1:11" ht="14.4">
      <c r="A107" s="13" t="s">
        <v>2370</v>
      </c>
      <c r="B107" s="13" t="s">
        <v>811</v>
      </c>
      <c r="C107" s="111">
        <v>1.1600000000000001</v>
      </c>
      <c r="D107" s="111">
        <v>1.1600000000000001</v>
      </c>
      <c r="E107" s="11">
        <v>67585</v>
      </c>
      <c r="F107" s="11">
        <v>68937</v>
      </c>
      <c r="G107" s="11">
        <f t="shared" si="8"/>
        <v>11848.32</v>
      </c>
      <c r="H107" s="12">
        <v>0.2271</v>
      </c>
      <c r="I107" s="12">
        <v>0.22070000000000001</v>
      </c>
      <c r="J107" s="111"/>
      <c r="K107" s="193"/>
    </row>
    <row r="108" spans="1:11" ht="14.4">
      <c r="A108" s="13" t="s">
        <v>2371</v>
      </c>
      <c r="B108" s="13" t="s">
        <v>829</v>
      </c>
      <c r="C108" s="111">
        <v>1.18</v>
      </c>
      <c r="D108" s="111">
        <v>1.22</v>
      </c>
      <c r="E108" s="11">
        <v>67585</v>
      </c>
      <c r="F108" s="11">
        <v>68937</v>
      </c>
      <c r="G108" s="11">
        <f t="shared" si="8"/>
        <v>11848.32</v>
      </c>
      <c r="H108" s="12">
        <v>0.2271</v>
      </c>
      <c r="I108" s="12">
        <v>0.22070000000000001</v>
      </c>
      <c r="J108" s="111"/>
      <c r="K108" s="193"/>
    </row>
    <row r="109" spans="1:11" ht="14.4">
      <c r="A109" s="13" t="s">
        <v>2372</v>
      </c>
      <c r="B109" s="13" t="s">
        <v>835</v>
      </c>
      <c r="C109" s="111">
        <v>1.18</v>
      </c>
      <c r="D109" s="111">
        <v>1.18</v>
      </c>
      <c r="E109" s="11">
        <v>67585</v>
      </c>
      <c r="F109" s="11">
        <v>68937</v>
      </c>
      <c r="G109" s="11">
        <f t="shared" si="8"/>
        <v>11848.32</v>
      </c>
      <c r="H109" s="12">
        <v>0.2271</v>
      </c>
      <c r="I109" s="12">
        <v>0.22070000000000001</v>
      </c>
      <c r="J109" s="111"/>
      <c r="K109" s="193"/>
    </row>
    <row r="110" spans="1:11" ht="14.4">
      <c r="A110" s="13" t="s">
        <v>2373</v>
      </c>
      <c r="B110" s="13" t="s">
        <v>849</v>
      </c>
      <c r="C110" s="111">
        <v>1.18</v>
      </c>
      <c r="D110" s="111">
        <v>1.18</v>
      </c>
      <c r="E110" s="11">
        <v>67585</v>
      </c>
      <c r="F110" s="11">
        <v>68937</v>
      </c>
      <c r="G110" s="11">
        <f t="shared" si="8"/>
        <v>11848.32</v>
      </c>
      <c r="H110" s="12">
        <v>0.2271</v>
      </c>
      <c r="I110" s="12">
        <v>0.22070000000000001</v>
      </c>
      <c r="J110" s="111"/>
      <c r="K110" s="193"/>
    </row>
    <row r="111" spans="1:11" ht="14.4">
      <c r="A111" s="13" t="s">
        <v>2374</v>
      </c>
      <c r="B111" s="13" t="s">
        <v>874</v>
      </c>
      <c r="C111" s="111">
        <v>1.2</v>
      </c>
      <c r="D111" s="111">
        <v>1.2</v>
      </c>
      <c r="E111" s="11">
        <v>67585</v>
      </c>
      <c r="F111" s="11">
        <v>68937</v>
      </c>
      <c r="G111" s="11">
        <f t="shared" si="8"/>
        <v>11848.32</v>
      </c>
      <c r="H111" s="12">
        <v>0.2271</v>
      </c>
      <c r="I111" s="12">
        <v>0.22070000000000001</v>
      </c>
      <c r="J111" s="111"/>
      <c r="K111" s="193"/>
    </row>
    <row r="112" spans="1:11" ht="14.4">
      <c r="A112" s="13" t="s">
        <v>2375</v>
      </c>
      <c r="B112" s="13" t="s">
        <v>891</v>
      </c>
      <c r="C112" s="111">
        <v>1.18</v>
      </c>
      <c r="D112" s="111">
        <v>1.18</v>
      </c>
      <c r="E112" s="11">
        <v>67585</v>
      </c>
      <c r="F112" s="11">
        <v>68937</v>
      </c>
      <c r="G112" s="11">
        <f t="shared" si="8"/>
        <v>11848.32</v>
      </c>
      <c r="H112" s="12">
        <v>0.2271</v>
      </c>
      <c r="I112" s="12">
        <v>0.22070000000000001</v>
      </c>
      <c r="J112" s="111"/>
      <c r="K112" s="193"/>
    </row>
    <row r="113" spans="1:11" ht="14.4">
      <c r="A113" s="13" t="s">
        <v>2376</v>
      </c>
      <c r="B113" s="13" t="s">
        <v>942</v>
      </c>
      <c r="C113" s="111">
        <v>1.18</v>
      </c>
      <c r="D113" s="111">
        <v>1.18</v>
      </c>
      <c r="E113" s="11">
        <v>67585</v>
      </c>
      <c r="F113" s="11">
        <v>68937</v>
      </c>
      <c r="G113" s="11">
        <f t="shared" si="8"/>
        <v>11848.32</v>
      </c>
      <c r="H113" s="12">
        <v>0.2271</v>
      </c>
      <c r="I113" s="12">
        <v>0.22070000000000001</v>
      </c>
      <c r="J113" s="111"/>
      <c r="K113" s="193"/>
    </row>
    <row r="114" spans="1:11" ht="14.4">
      <c r="A114" s="13" t="s">
        <v>2377</v>
      </c>
      <c r="B114" s="13" t="s">
        <v>984</v>
      </c>
      <c r="C114" s="111">
        <v>1.18</v>
      </c>
      <c r="D114" s="111">
        <v>1.18</v>
      </c>
      <c r="E114" s="11">
        <v>67585</v>
      </c>
      <c r="F114" s="11">
        <v>68937</v>
      </c>
      <c r="G114" s="11">
        <f t="shared" si="8"/>
        <v>11848.32</v>
      </c>
      <c r="H114" s="12">
        <v>0.2271</v>
      </c>
      <c r="I114" s="12">
        <v>0.22070000000000001</v>
      </c>
      <c r="J114" s="111"/>
      <c r="K114" s="193"/>
    </row>
    <row r="115" spans="1:11" ht="14.4">
      <c r="A115" s="13" t="s">
        <v>2379</v>
      </c>
      <c r="B115" s="13" t="s">
        <v>1017</v>
      </c>
      <c r="C115" s="111">
        <v>1.18</v>
      </c>
      <c r="D115" s="111">
        <v>1.18</v>
      </c>
      <c r="E115" s="11">
        <v>67585</v>
      </c>
      <c r="F115" s="11">
        <v>68937</v>
      </c>
      <c r="G115" s="11">
        <f t="shared" si="8"/>
        <v>11848.32</v>
      </c>
      <c r="H115" s="12">
        <v>0.2271</v>
      </c>
      <c r="I115" s="12">
        <v>0.22070000000000001</v>
      </c>
      <c r="J115" s="111"/>
      <c r="K115" s="193"/>
    </row>
    <row r="116" spans="1:11" ht="14.4">
      <c r="A116" s="13" t="s">
        <v>2382</v>
      </c>
      <c r="B116" s="13" t="s">
        <v>1022</v>
      </c>
      <c r="C116" s="111">
        <v>1.18</v>
      </c>
      <c r="D116" s="111">
        <v>1.18</v>
      </c>
      <c r="E116" s="11">
        <v>67585</v>
      </c>
      <c r="F116" s="11">
        <v>68937</v>
      </c>
      <c r="G116" s="11">
        <f t="shared" si="8"/>
        <v>11848.32</v>
      </c>
      <c r="H116" s="12">
        <v>0.2271</v>
      </c>
      <c r="I116" s="12">
        <v>0.22070000000000001</v>
      </c>
      <c r="J116" s="111"/>
      <c r="K116" s="193"/>
    </row>
    <row r="117" spans="1:11" ht="14.4">
      <c r="A117" s="13" t="s">
        <v>2383</v>
      </c>
      <c r="B117" s="13" t="s">
        <v>1033</v>
      </c>
      <c r="C117" s="111">
        <v>1.18</v>
      </c>
      <c r="D117" s="111">
        <v>1.18</v>
      </c>
      <c r="E117" s="11">
        <v>67585</v>
      </c>
      <c r="F117" s="11">
        <v>68937</v>
      </c>
      <c r="G117" s="11">
        <f t="shared" si="8"/>
        <v>11848.32</v>
      </c>
      <c r="H117" s="12">
        <v>0.2271</v>
      </c>
      <c r="I117" s="12">
        <v>0.22070000000000001</v>
      </c>
      <c r="J117" s="111"/>
      <c r="K117" s="193"/>
    </row>
    <row r="118" spans="1:11" ht="14.4">
      <c r="A118" s="13" t="s">
        <v>2384</v>
      </c>
      <c r="B118" s="13" t="s">
        <v>1044</v>
      </c>
      <c r="C118" s="111">
        <v>1.18</v>
      </c>
      <c r="D118" s="111">
        <v>1.18</v>
      </c>
      <c r="E118" s="11">
        <v>67585</v>
      </c>
      <c r="F118" s="11">
        <v>68937</v>
      </c>
      <c r="G118" s="11">
        <f t="shared" si="8"/>
        <v>11848.32</v>
      </c>
      <c r="H118" s="12">
        <v>0.2271</v>
      </c>
      <c r="I118" s="12">
        <v>0.22070000000000001</v>
      </c>
      <c r="J118" s="111"/>
      <c r="K118" s="193"/>
    </row>
    <row r="119" spans="1:11" ht="14.4">
      <c r="A119" s="13" t="s">
        <v>2385</v>
      </c>
      <c r="B119" s="13" t="s">
        <v>1055</v>
      </c>
      <c r="C119" s="111">
        <v>1.18</v>
      </c>
      <c r="D119" s="111">
        <v>1.18</v>
      </c>
      <c r="E119" s="11">
        <v>67585</v>
      </c>
      <c r="F119" s="11">
        <v>68937</v>
      </c>
      <c r="G119" s="11">
        <f t="shared" si="8"/>
        <v>11848.32</v>
      </c>
      <c r="H119" s="12">
        <v>0.2271</v>
      </c>
      <c r="I119" s="12">
        <v>0.22070000000000001</v>
      </c>
      <c r="J119" s="111"/>
      <c r="K119" s="193"/>
    </row>
    <row r="120" spans="1:11" ht="14.4">
      <c r="A120" s="13" t="s">
        <v>2386</v>
      </c>
      <c r="B120" s="13" t="s">
        <v>1073</v>
      </c>
      <c r="C120" s="111">
        <v>1.18</v>
      </c>
      <c r="D120" s="111">
        <v>1.18</v>
      </c>
      <c r="E120" s="11">
        <v>67585</v>
      </c>
      <c r="F120" s="11">
        <v>68937</v>
      </c>
      <c r="G120" s="11">
        <f t="shared" si="8"/>
        <v>11848.32</v>
      </c>
      <c r="H120" s="12">
        <v>0.2271</v>
      </c>
      <c r="I120" s="12">
        <v>0.22070000000000001</v>
      </c>
      <c r="J120" s="111"/>
      <c r="K120" s="193"/>
    </row>
    <row r="121" spans="1:11" ht="14.4">
      <c r="A121" s="13" t="s">
        <v>2387</v>
      </c>
      <c r="B121" s="13" t="s">
        <v>1086</v>
      </c>
      <c r="C121" s="111">
        <v>1.18</v>
      </c>
      <c r="D121" s="111">
        <v>1.18</v>
      </c>
      <c r="E121" s="11">
        <v>67585</v>
      </c>
      <c r="F121" s="11">
        <v>68937</v>
      </c>
      <c r="G121" s="11">
        <f t="shared" si="8"/>
        <v>11848.32</v>
      </c>
      <c r="H121" s="12">
        <v>0.2271</v>
      </c>
      <c r="I121" s="12">
        <v>0.22070000000000001</v>
      </c>
      <c r="J121" s="111"/>
      <c r="K121" s="193"/>
    </row>
    <row r="122" spans="1:11" ht="14.4">
      <c r="A122" s="13" t="s">
        <v>2388</v>
      </c>
      <c r="B122" s="13" t="s">
        <v>1088</v>
      </c>
      <c r="C122" s="111">
        <v>1</v>
      </c>
      <c r="D122" s="111">
        <v>1</v>
      </c>
      <c r="E122" s="11">
        <v>67585</v>
      </c>
      <c r="F122" s="11">
        <v>68937</v>
      </c>
      <c r="G122" s="11">
        <f t="shared" si="8"/>
        <v>11848.32</v>
      </c>
      <c r="H122" s="12">
        <v>0.2271</v>
      </c>
      <c r="I122" s="12">
        <v>0.22070000000000001</v>
      </c>
      <c r="J122" s="111"/>
      <c r="K122" s="193"/>
    </row>
    <row r="123" spans="1:11" ht="14.4">
      <c r="A123" s="13" t="s">
        <v>2389</v>
      </c>
      <c r="B123" s="13" t="s">
        <v>1090</v>
      </c>
      <c r="C123" s="111">
        <v>1</v>
      </c>
      <c r="D123" s="111">
        <v>1</v>
      </c>
      <c r="E123" s="11">
        <v>67585</v>
      </c>
      <c r="F123" s="11">
        <v>68937</v>
      </c>
      <c r="G123" s="11">
        <f t="shared" si="8"/>
        <v>11848.32</v>
      </c>
      <c r="H123" s="12">
        <v>0.2271</v>
      </c>
      <c r="I123" s="12">
        <v>0.22070000000000001</v>
      </c>
      <c r="J123" s="111"/>
      <c r="K123" s="193"/>
    </row>
    <row r="124" spans="1:11" ht="14.4">
      <c r="A124" s="13" t="s">
        <v>2390</v>
      </c>
      <c r="B124" s="13" t="s">
        <v>1092</v>
      </c>
      <c r="C124" s="111">
        <v>1</v>
      </c>
      <c r="D124" s="111">
        <v>1</v>
      </c>
      <c r="E124" s="11">
        <v>67585</v>
      </c>
      <c r="F124" s="11">
        <v>68937</v>
      </c>
      <c r="G124" s="11">
        <f t="shared" si="8"/>
        <v>11848.32</v>
      </c>
      <c r="H124" s="12">
        <v>0.2271</v>
      </c>
      <c r="I124" s="12">
        <v>0.22070000000000001</v>
      </c>
      <c r="J124" s="111"/>
      <c r="K124" s="193"/>
    </row>
    <row r="125" spans="1:11" ht="14.4">
      <c r="A125" s="13" t="s">
        <v>2391</v>
      </c>
      <c r="B125" s="13" t="s">
        <v>1094</v>
      </c>
      <c r="C125" s="111">
        <v>1</v>
      </c>
      <c r="D125" s="111">
        <v>1</v>
      </c>
      <c r="E125" s="11">
        <v>67585</v>
      </c>
      <c r="F125" s="11">
        <v>68937</v>
      </c>
      <c r="G125" s="11">
        <f t="shared" si="8"/>
        <v>11848.32</v>
      </c>
      <c r="H125" s="12">
        <v>0.2271</v>
      </c>
      <c r="I125" s="12">
        <v>0.22070000000000001</v>
      </c>
      <c r="J125" s="111"/>
      <c r="K125" s="193"/>
    </row>
    <row r="126" spans="1:11" ht="14.4">
      <c r="A126" s="13" t="s">
        <v>2392</v>
      </c>
      <c r="B126" s="13" t="s">
        <v>1100</v>
      </c>
      <c r="C126" s="111">
        <v>1</v>
      </c>
      <c r="D126" s="111">
        <v>1</v>
      </c>
      <c r="E126" s="11">
        <v>67585</v>
      </c>
      <c r="F126" s="11">
        <v>68937</v>
      </c>
      <c r="G126" s="11">
        <f t="shared" si="8"/>
        <v>11848.32</v>
      </c>
      <c r="H126" s="12">
        <v>0.2271</v>
      </c>
      <c r="I126" s="12">
        <v>0.22070000000000001</v>
      </c>
      <c r="J126" s="111"/>
      <c r="K126" s="193"/>
    </row>
    <row r="127" spans="1:11" ht="14.4">
      <c r="A127" s="13" t="s">
        <v>2393</v>
      </c>
      <c r="B127" s="13" t="s">
        <v>1104</v>
      </c>
      <c r="C127" s="111">
        <v>1</v>
      </c>
      <c r="D127" s="111">
        <v>1</v>
      </c>
      <c r="E127" s="11">
        <v>67585</v>
      </c>
      <c r="F127" s="11">
        <v>68937</v>
      </c>
      <c r="G127" s="11">
        <f t="shared" si="8"/>
        <v>11848.32</v>
      </c>
      <c r="H127" s="12">
        <v>0.2271</v>
      </c>
      <c r="I127" s="12">
        <v>0.22070000000000001</v>
      </c>
      <c r="J127" s="111"/>
      <c r="K127" s="193"/>
    </row>
    <row r="128" spans="1:11" ht="14.4">
      <c r="A128" s="13" t="s">
        <v>2394</v>
      </c>
      <c r="B128" s="13" t="s">
        <v>1109</v>
      </c>
      <c r="C128" s="111">
        <v>1</v>
      </c>
      <c r="D128" s="111">
        <v>1</v>
      </c>
      <c r="E128" s="11">
        <v>67585</v>
      </c>
      <c r="F128" s="11">
        <v>68937</v>
      </c>
      <c r="G128" s="11">
        <f t="shared" si="8"/>
        <v>11848.32</v>
      </c>
      <c r="H128" s="12">
        <v>0.2271</v>
      </c>
      <c r="I128" s="12">
        <v>0.22070000000000001</v>
      </c>
      <c r="J128" s="111"/>
      <c r="K128" s="193"/>
    </row>
    <row r="129" spans="1:11" ht="14.4">
      <c r="A129" s="13" t="s">
        <v>2395</v>
      </c>
      <c r="B129" s="13" t="s">
        <v>1111</v>
      </c>
      <c r="C129" s="111">
        <v>1</v>
      </c>
      <c r="D129" s="111">
        <v>1</v>
      </c>
      <c r="E129" s="11">
        <v>67585</v>
      </c>
      <c r="F129" s="11">
        <v>68937</v>
      </c>
      <c r="G129" s="11">
        <f t="shared" si="8"/>
        <v>11848.32</v>
      </c>
      <c r="H129" s="12">
        <v>0.2271</v>
      </c>
      <c r="I129" s="12">
        <v>0.22070000000000001</v>
      </c>
      <c r="J129" s="111"/>
      <c r="K129" s="193"/>
    </row>
    <row r="130" spans="1:11" ht="14.4">
      <c r="A130" s="13" t="s">
        <v>2396</v>
      </c>
      <c r="B130" s="13" t="s">
        <v>1113</v>
      </c>
      <c r="C130" s="111">
        <v>1</v>
      </c>
      <c r="D130" s="111">
        <v>1.04</v>
      </c>
      <c r="E130" s="11">
        <v>67585</v>
      </c>
      <c r="F130" s="11">
        <v>68937</v>
      </c>
      <c r="G130" s="11">
        <f t="shared" si="8"/>
        <v>11848.32</v>
      </c>
      <c r="H130" s="12">
        <v>0.2271</v>
      </c>
      <c r="I130" s="12">
        <v>0.22070000000000001</v>
      </c>
      <c r="J130" s="111"/>
      <c r="K130" s="193"/>
    </row>
    <row r="131" spans="1:11" ht="14.4">
      <c r="A131" s="13" t="s">
        <v>2397</v>
      </c>
      <c r="B131" s="13" t="s">
        <v>1115</v>
      </c>
      <c r="C131" s="111">
        <v>1</v>
      </c>
      <c r="D131" s="111">
        <v>1</v>
      </c>
      <c r="E131" s="11">
        <v>67585</v>
      </c>
      <c r="F131" s="11">
        <v>68937</v>
      </c>
      <c r="G131" s="11">
        <f t="shared" si="8"/>
        <v>11848.32</v>
      </c>
      <c r="H131" s="12">
        <v>0.2271</v>
      </c>
      <c r="I131" s="12">
        <v>0.22070000000000001</v>
      </c>
      <c r="J131" s="111"/>
      <c r="K131" s="193"/>
    </row>
    <row r="132" spans="1:11" ht="14.4">
      <c r="A132" s="13" t="s">
        <v>2398</v>
      </c>
      <c r="B132" s="13" t="s">
        <v>1118</v>
      </c>
      <c r="C132" s="111">
        <v>1</v>
      </c>
      <c r="D132" s="111">
        <v>1.04</v>
      </c>
      <c r="E132" s="11">
        <v>67585</v>
      </c>
      <c r="F132" s="11">
        <v>68937</v>
      </c>
      <c r="G132" s="11">
        <f t="shared" si="8"/>
        <v>11848.32</v>
      </c>
      <c r="H132" s="12">
        <v>0.2271</v>
      </c>
      <c r="I132" s="12">
        <v>0.22070000000000001</v>
      </c>
      <c r="J132" s="111"/>
      <c r="K132" s="193"/>
    </row>
    <row r="133" spans="1:11" ht="14.4">
      <c r="A133" s="13" t="s">
        <v>2399</v>
      </c>
      <c r="B133" s="13" t="s">
        <v>1121</v>
      </c>
      <c r="C133" s="111">
        <v>1</v>
      </c>
      <c r="D133" s="111">
        <v>1.04</v>
      </c>
      <c r="E133" s="11">
        <v>67585</v>
      </c>
      <c r="F133" s="11">
        <v>68937</v>
      </c>
      <c r="G133" s="11">
        <f t="shared" si="8"/>
        <v>11848.32</v>
      </c>
      <c r="H133" s="12">
        <v>0.2271</v>
      </c>
      <c r="I133" s="12">
        <v>0.22070000000000001</v>
      </c>
      <c r="J133" s="111"/>
      <c r="K133" s="193"/>
    </row>
    <row r="134" spans="1:11" ht="14.4">
      <c r="A134" s="13" t="s">
        <v>2400</v>
      </c>
      <c r="B134" s="13" t="s">
        <v>1123</v>
      </c>
      <c r="C134" s="111">
        <v>1</v>
      </c>
      <c r="D134" s="111">
        <v>1</v>
      </c>
      <c r="E134" s="11">
        <v>67585</v>
      </c>
      <c r="F134" s="11">
        <v>68937</v>
      </c>
      <c r="G134" s="11">
        <f t="shared" si="8"/>
        <v>11848.32</v>
      </c>
      <c r="H134" s="12">
        <v>0.2271</v>
      </c>
      <c r="I134" s="12">
        <v>0.22070000000000001</v>
      </c>
      <c r="J134" s="111"/>
      <c r="K134" s="193"/>
    </row>
    <row r="135" spans="1:11" ht="14.4">
      <c r="A135" s="13" t="s">
        <v>2401</v>
      </c>
      <c r="B135" s="13" t="s">
        <v>1124</v>
      </c>
      <c r="C135" s="111">
        <v>1</v>
      </c>
      <c r="D135" s="111">
        <v>1</v>
      </c>
      <c r="E135" s="11">
        <v>67585</v>
      </c>
      <c r="F135" s="11">
        <v>68937</v>
      </c>
      <c r="G135" s="11">
        <f t="shared" ref="G135:G198" si="9">ROUND(968*12*1.02,2)</f>
        <v>11848.32</v>
      </c>
      <c r="H135" s="12">
        <v>0.2271</v>
      </c>
      <c r="I135" s="12">
        <v>0.22070000000000001</v>
      </c>
      <c r="J135" s="111"/>
      <c r="K135" s="193"/>
    </row>
    <row r="136" spans="1:11" ht="14.4">
      <c r="A136" s="13" t="s">
        <v>2402</v>
      </c>
      <c r="B136" s="13" t="s">
        <v>1128</v>
      </c>
      <c r="C136" s="111">
        <v>1</v>
      </c>
      <c r="D136" s="111">
        <v>1</v>
      </c>
      <c r="E136" s="11">
        <v>67585</v>
      </c>
      <c r="F136" s="11">
        <v>68937</v>
      </c>
      <c r="G136" s="11">
        <f t="shared" si="9"/>
        <v>11848.32</v>
      </c>
      <c r="H136" s="12">
        <v>0.2271</v>
      </c>
      <c r="I136" s="12">
        <v>0.22070000000000001</v>
      </c>
      <c r="J136" s="111"/>
      <c r="K136" s="193"/>
    </row>
    <row r="137" spans="1:11" ht="14.4">
      <c r="A137" s="13" t="s">
        <v>2403</v>
      </c>
      <c r="B137" s="13" t="s">
        <v>1134</v>
      </c>
      <c r="C137" s="111">
        <v>1</v>
      </c>
      <c r="D137" s="111">
        <v>1</v>
      </c>
      <c r="E137" s="11">
        <v>67585</v>
      </c>
      <c r="F137" s="11">
        <v>68937</v>
      </c>
      <c r="G137" s="11">
        <f t="shared" si="9"/>
        <v>11848.32</v>
      </c>
      <c r="H137" s="12">
        <v>0.2271</v>
      </c>
      <c r="I137" s="12">
        <v>0.22070000000000001</v>
      </c>
      <c r="J137" s="111"/>
      <c r="K137" s="193"/>
    </row>
    <row r="138" spans="1:11" ht="14.4">
      <c r="A138" s="13" t="s">
        <v>2404</v>
      </c>
      <c r="B138" s="13" t="s">
        <v>1138</v>
      </c>
      <c r="C138" s="111">
        <v>1</v>
      </c>
      <c r="D138" s="111">
        <v>1</v>
      </c>
      <c r="E138" s="11">
        <v>67585</v>
      </c>
      <c r="F138" s="11">
        <v>68937</v>
      </c>
      <c r="G138" s="11">
        <f t="shared" si="9"/>
        <v>11848.32</v>
      </c>
      <c r="H138" s="12">
        <v>0.2271</v>
      </c>
      <c r="I138" s="12">
        <v>0.22070000000000001</v>
      </c>
      <c r="J138" s="111"/>
      <c r="K138" s="193"/>
    </row>
    <row r="139" spans="1:11" ht="14.4">
      <c r="A139" s="13" t="s">
        <v>2405</v>
      </c>
      <c r="B139" s="13" t="s">
        <v>1141</v>
      </c>
      <c r="C139" s="111">
        <v>1</v>
      </c>
      <c r="D139" s="111">
        <v>1</v>
      </c>
      <c r="E139" s="11">
        <v>67585</v>
      </c>
      <c r="F139" s="11">
        <v>68937</v>
      </c>
      <c r="G139" s="11">
        <f t="shared" si="9"/>
        <v>11848.32</v>
      </c>
      <c r="H139" s="12">
        <v>0.2271</v>
      </c>
      <c r="I139" s="12">
        <v>0.22070000000000001</v>
      </c>
      <c r="J139" s="111"/>
      <c r="K139" s="193"/>
    </row>
    <row r="140" spans="1:11" ht="14.4">
      <c r="A140" s="13" t="s">
        <v>2406</v>
      </c>
      <c r="B140" s="13" t="s">
        <v>1143</v>
      </c>
      <c r="C140" s="111">
        <v>1</v>
      </c>
      <c r="D140" s="111">
        <v>1</v>
      </c>
      <c r="E140" s="11">
        <v>67585</v>
      </c>
      <c r="F140" s="11">
        <v>68937</v>
      </c>
      <c r="G140" s="11">
        <f t="shared" si="9"/>
        <v>11848.32</v>
      </c>
      <c r="H140" s="12">
        <v>0.2271</v>
      </c>
      <c r="I140" s="12">
        <v>0.22070000000000001</v>
      </c>
      <c r="J140" s="111"/>
      <c r="K140" s="193"/>
    </row>
    <row r="141" spans="1:11" ht="14.4">
      <c r="A141" s="13" t="s">
        <v>2407</v>
      </c>
      <c r="B141" s="13" t="s">
        <v>1147</v>
      </c>
      <c r="C141" s="111">
        <v>1</v>
      </c>
      <c r="D141" s="111">
        <v>1</v>
      </c>
      <c r="E141" s="11">
        <v>67585</v>
      </c>
      <c r="F141" s="11">
        <v>68937</v>
      </c>
      <c r="G141" s="11">
        <f t="shared" si="9"/>
        <v>11848.32</v>
      </c>
      <c r="H141" s="12">
        <v>0.2271</v>
      </c>
      <c r="I141" s="12">
        <v>0.22070000000000001</v>
      </c>
      <c r="J141" s="111"/>
      <c r="K141" s="193"/>
    </row>
    <row r="142" spans="1:11" ht="14.4">
      <c r="A142" s="13" t="s">
        <v>2408</v>
      </c>
      <c r="B142" s="13" t="s">
        <v>1150</v>
      </c>
      <c r="C142" s="111">
        <v>1</v>
      </c>
      <c r="D142" s="111">
        <v>1.04</v>
      </c>
      <c r="E142" s="11">
        <v>67585</v>
      </c>
      <c r="F142" s="11">
        <v>68937</v>
      </c>
      <c r="G142" s="11">
        <f t="shared" si="9"/>
        <v>11848.32</v>
      </c>
      <c r="H142" s="12">
        <v>0.2271</v>
      </c>
      <c r="I142" s="12">
        <v>0.22070000000000001</v>
      </c>
      <c r="J142" s="111"/>
      <c r="K142" s="193"/>
    </row>
    <row r="143" spans="1:11" ht="14.4">
      <c r="A143" s="13" t="s">
        <v>2409</v>
      </c>
      <c r="B143" s="13" t="s">
        <v>1153</v>
      </c>
      <c r="C143" s="111">
        <v>1</v>
      </c>
      <c r="D143" s="111">
        <v>1.04</v>
      </c>
      <c r="E143" s="11">
        <v>67585</v>
      </c>
      <c r="F143" s="11">
        <v>68937</v>
      </c>
      <c r="G143" s="11">
        <f t="shared" si="9"/>
        <v>11848.32</v>
      </c>
      <c r="H143" s="12">
        <v>0.2271</v>
      </c>
      <c r="I143" s="12">
        <v>0.22070000000000001</v>
      </c>
      <c r="J143" s="111"/>
      <c r="K143" s="193"/>
    </row>
    <row r="144" spans="1:11" ht="14.4">
      <c r="A144" s="13" t="s">
        <v>2410</v>
      </c>
      <c r="B144" s="13" t="s">
        <v>1158</v>
      </c>
      <c r="C144" s="111">
        <v>1</v>
      </c>
      <c r="D144" s="111">
        <v>1</v>
      </c>
      <c r="E144" s="11">
        <v>67585</v>
      </c>
      <c r="F144" s="11">
        <v>68937</v>
      </c>
      <c r="G144" s="11">
        <f t="shared" si="9"/>
        <v>11848.32</v>
      </c>
      <c r="H144" s="12">
        <v>0.2271</v>
      </c>
      <c r="I144" s="12">
        <v>0.22070000000000001</v>
      </c>
      <c r="J144" s="111"/>
      <c r="K144" s="193"/>
    </row>
    <row r="145" spans="1:11" ht="14.4">
      <c r="A145" s="13" t="s">
        <v>2411</v>
      </c>
      <c r="B145" s="13" t="s">
        <v>1160</v>
      </c>
      <c r="C145" s="111">
        <v>1</v>
      </c>
      <c r="D145" s="111">
        <v>1.04</v>
      </c>
      <c r="E145" s="11">
        <v>67585</v>
      </c>
      <c r="F145" s="11">
        <v>68937</v>
      </c>
      <c r="G145" s="11">
        <f t="shared" si="9"/>
        <v>11848.32</v>
      </c>
      <c r="H145" s="12">
        <v>0.2271</v>
      </c>
      <c r="I145" s="12">
        <v>0.22070000000000001</v>
      </c>
      <c r="J145" s="111"/>
      <c r="K145" s="193"/>
    </row>
    <row r="146" spans="1:11" ht="14.4">
      <c r="A146" s="13" t="s">
        <v>2412</v>
      </c>
      <c r="B146" s="13" t="s">
        <v>1165</v>
      </c>
      <c r="C146" s="111">
        <v>1</v>
      </c>
      <c r="D146" s="111">
        <v>1</v>
      </c>
      <c r="E146" s="11">
        <v>67585</v>
      </c>
      <c r="F146" s="11">
        <v>68937</v>
      </c>
      <c r="G146" s="11">
        <f t="shared" si="9"/>
        <v>11848.32</v>
      </c>
      <c r="H146" s="12">
        <v>0.2271</v>
      </c>
      <c r="I146" s="12">
        <v>0.22070000000000001</v>
      </c>
      <c r="J146" s="111"/>
      <c r="K146" s="193"/>
    </row>
    <row r="147" spans="1:11" ht="14.4">
      <c r="A147" s="13" t="s">
        <v>2413</v>
      </c>
      <c r="B147" s="13" t="s">
        <v>1169</v>
      </c>
      <c r="C147" s="111">
        <v>1</v>
      </c>
      <c r="D147" s="111">
        <v>1.04</v>
      </c>
      <c r="E147" s="11">
        <v>67585</v>
      </c>
      <c r="F147" s="11">
        <v>68937</v>
      </c>
      <c r="G147" s="11">
        <f t="shared" si="9"/>
        <v>11848.32</v>
      </c>
      <c r="H147" s="12">
        <v>0.2271</v>
      </c>
      <c r="I147" s="12">
        <v>0.22070000000000001</v>
      </c>
      <c r="J147" s="111"/>
      <c r="K147" s="193"/>
    </row>
    <row r="148" spans="1:11" ht="14.4">
      <c r="A148" s="13" t="s">
        <v>2414</v>
      </c>
      <c r="B148" s="13" t="s">
        <v>1171</v>
      </c>
      <c r="C148" s="111">
        <v>1</v>
      </c>
      <c r="D148" s="111">
        <v>1.04</v>
      </c>
      <c r="E148" s="11">
        <v>67585</v>
      </c>
      <c r="F148" s="11">
        <v>68937</v>
      </c>
      <c r="G148" s="11">
        <f t="shared" si="9"/>
        <v>11848.32</v>
      </c>
      <c r="H148" s="12">
        <v>0.2271</v>
      </c>
      <c r="I148" s="12">
        <v>0.22070000000000001</v>
      </c>
      <c r="J148" s="111"/>
      <c r="K148" s="193"/>
    </row>
    <row r="149" spans="1:11" ht="14.4">
      <c r="A149" s="13" t="s">
        <v>2415</v>
      </c>
      <c r="B149" s="13" t="s">
        <v>1175</v>
      </c>
      <c r="C149" s="111">
        <v>1</v>
      </c>
      <c r="D149" s="111">
        <v>1</v>
      </c>
      <c r="E149" s="11">
        <v>67585</v>
      </c>
      <c r="F149" s="11">
        <v>68937</v>
      </c>
      <c r="G149" s="11">
        <f t="shared" si="9"/>
        <v>11848.32</v>
      </c>
      <c r="H149" s="12">
        <v>0.2271</v>
      </c>
      <c r="I149" s="12">
        <v>0.22070000000000001</v>
      </c>
      <c r="J149" s="111"/>
      <c r="K149" s="193"/>
    </row>
    <row r="150" spans="1:11" ht="14.4">
      <c r="A150" s="13" t="s">
        <v>2416</v>
      </c>
      <c r="B150" s="13" t="s">
        <v>1178</v>
      </c>
      <c r="C150" s="111">
        <v>1</v>
      </c>
      <c r="D150" s="111">
        <v>1</v>
      </c>
      <c r="E150" s="11">
        <v>67585</v>
      </c>
      <c r="F150" s="11">
        <v>68937</v>
      </c>
      <c r="G150" s="11">
        <f t="shared" si="9"/>
        <v>11848.32</v>
      </c>
      <c r="H150" s="12">
        <v>0.2271</v>
      </c>
      <c r="I150" s="12">
        <v>0.22070000000000001</v>
      </c>
      <c r="J150" s="111"/>
      <c r="K150" s="193"/>
    </row>
    <row r="151" spans="1:11" ht="14.4">
      <c r="A151" s="13" t="s">
        <v>2417</v>
      </c>
      <c r="B151" s="13" t="s">
        <v>1186</v>
      </c>
      <c r="C151" s="111">
        <v>1</v>
      </c>
      <c r="D151" s="111">
        <v>1</v>
      </c>
      <c r="E151" s="11">
        <v>67585</v>
      </c>
      <c r="F151" s="11">
        <v>68937</v>
      </c>
      <c r="G151" s="11">
        <f t="shared" si="9"/>
        <v>11848.32</v>
      </c>
      <c r="H151" s="12">
        <v>0.2271</v>
      </c>
      <c r="I151" s="12">
        <v>0.22070000000000001</v>
      </c>
      <c r="J151" s="111"/>
      <c r="K151" s="193"/>
    </row>
    <row r="152" spans="1:11" ht="14.4">
      <c r="A152" s="13" t="s">
        <v>2418</v>
      </c>
      <c r="B152" s="13" t="s">
        <v>1189</v>
      </c>
      <c r="C152" s="111">
        <v>1</v>
      </c>
      <c r="D152" s="111">
        <v>1</v>
      </c>
      <c r="E152" s="11">
        <v>67585</v>
      </c>
      <c r="F152" s="11">
        <v>68937</v>
      </c>
      <c r="G152" s="11">
        <f t="shared" si="9"/>
        <v>11848.32</v>
      </c>
      <c r="H152" s="12">
        <v>0.2271</v>
      </c>
      <c r="I152" s="12">
        <v>0.22070000000000001</v>
      </c>
      <c r="J152" s="111"/>
      <c r="K152" s="193"/>
    </row>
    <row r="153" spans="1:11" ht="14.4">
      <c r="A153" s="13" t="s">
        <v>2419</v>
      </c>
      <c r="B153" s="13" t="s">
        <v>1192</v>
      </c>
      <c r="C153" s="111">
        <v>1</v>
      </c>
      <c r="D153" s="111">
        <v>1.04</v>
      </c>
      <c r="E153" s="11">
        <v>67585</v>
      </c>
      <c r="F153" s="11">
        <v>68937</v>
      </c>
      <c r="G153" s="11">
        <f t="shared" si="9"/>
        <v>11848.32</v>
      </c>
      <c r="H153" s="12">
        <v>0.2271</v>
      </c>
      <c r="I153" s="12">
        <v>0.22070000000000001</v>
      </c>
      <c r="J153" s="111"/>
      <c r="K153" s="193"/>
    </row>
    <row r="154" spans="1:11" ht="14.4">
      <c r="A154" s="13" t="s">
        <v>2420</v>
      </c>
      <c r="B154" s="13" t="s">
        <v>1194</v>
      </c>
      <c r="C154" s="111">
        <v>1</v>
      </c>
      <c r="D154" s="111">
        <v>1.04</v>
      </c>
      <c r="E154" s="11">
        <v>67585</v>
      </c>
      <c r="F154" s="11">
        <v>68937</v>
      </c>
      <c r="G154" s="11">
        <f t="shared" si="9"/>
        <v>11848.32</v>
      </c>
      <c r="H154" s="12">
        <v>0.2271</v>
      </c>
      <c r="I154" s="12">
        <v>0.22070000000000001</v>
      </c>
      <c r="J154" s="111"/>
      <c r="K154" s="193"/>
    </row>
    <row r="155" spans="1:11" ht="14.4">
      <c r="A155" s="13" t="s">
        <v>2421</v>
      </c>
      <c r="B155" s="13" t="s">
        <v>1197</v>
      </c>
      <c r="C155" s="111">
        <v>1.04</v>
      </c>
      <c r="D155" s="111">
        <v>1.08</v>
      </c>
      <c r="E155" s="11">
        <v>67585</v>
      </c>
      <c r="F155" s="11">
        <v>68937</v>
      </c>
      <c r="G155" s="11">
        <f t="shared" si="9"/>
        <v>11848.32</v>
      </c>
      <c r="H155" s="12">
        <v>0.2271</v>
      </c>
      <c r="I155" s="12">
        <v>0.22070000000000001</v>
      </c>
      <c r="J155" s="111"/>
      <c r="K155" s="193"/>
    </row>
    <row r="156" spans="1:11" ht="14.4">
      <c r="A156" s="13" t="s">
        <v>2422</v>
      </c>
      <c r="B156" s="13" t="s">
        <v>1200</v>
      </c>
      <c r="C156" s="111">
        <v>1</v>
      </c>
      <c r="D156" s="111">
        <v>1</v>
      </c>
      <c r="E156" s="11">
        <v>67585</v>
      </c>
      <c r="F156" s="11">
        <v>68937</v>
      </c>
      <c r="G156" s="11">
        <f t="shared" si="9"/>
        <v>11848.32</v>
      </c>
      <c r="H156" s="12">
        <v>0.2271</v>
      </c>
      <c r="I156" s="12">
        <v>0.22070000000000001</v>
      </c>
      <c r="J156" s="111"/>
      <c r="K156" s="193"/>
    </row>
    <row r="157" spans="1:11" ht="14.4">
      <c r="A157" s="13" t="s">
        <v>2423</v>
      </c>
      <c r="B157" s="13" t="s">
        <v>1203</v>
      </c>
      <c r="C157" s="111">
        <v>1</v>
      </c>
      <c r="D157" s="111">
        <v>1.04</v>
      </c>
      <c r="E157" s="11">
        <v>67585</v>
      </c>
      <c r="F157" s="11">
        <v>68937</v>
      </c>
      <c r="G157" s="11">
        <f t="shared" si="9"/>
        <v>11848.32</v>
      </c>
      <c r="H157" s="12">
        <v>0.2271</v>
      </c>
      <c r="I157" s="12">
        <v>0.22070000000000001</v>
      </c>
      <c r="J157" s="111"/>
      <c r="K157" s="193"/>
    </row>
    <row r="158" spans="1:11" ht="14.4">
      <c r="A158" s="13" t="s">
        <v>2424</v>
      </c>
      <c r="B158" s="13" t="s">
        <v>1206</v>
      </c>
      <c r="C158" s="111">
        <v>1</v>
      </c>
      <c r="D158" s="111">
        <v>1</v>
      </c>
      <c r="E158" s="11">
        <v>67585</v>
      </c>
      <c r="F158" s="11">
        <v>68937</v>
      </c>
      <c r="G158" s="11">
        <f t="shared" si="9"/>
        <v>11848.32</v>
      </c>
      <c r="H158" s="12">
        <v>0.2271</v>
      </c>
      <c r="I158" s="12">
        <v>0.22070000000000001</v>
      </c>
      <c r="J158" s="111"/>
      <c r="K158" s="193"/>
    </row>
    <row r="159" spans="1:11" ht="14.4">
      <c r="A159" s="13" t="s">
        <v>2425</v>
      </c>
      <c r="B159" s="13" t="s">
        <v>1209</v>
      </c>
      <c r="C159" s="111">
        <v>1</v>
      </c>
      <c r="D159" s="111">
        <v>1</v>
      </c>
      <c r="E159" s="11">
        <v>67585</v>
      </c>
      <c r="F159" s="11">
        <v>68937</v>
      </c>
      <c r="G159" s="11">
        <f t="shared" si="9"/>
        <v>11848.32</v>
      </c>
      <c r="H159" s="12">
        <v>0.2271</v>
      </c>
      <c r="I159" s="12">
        <v>0.22070000000000001</v>
      </c>
      <c r="J159" s="111"/>
      <c r="K159" s="193"/>
    </row>
    <row r="160" spans="1:11" ht="14.4">
      <c r="A160" s="13" t="s">
        <v>2426</v>
      </c>
      <c r="B160" s="13" t="s">
        <v>1211</v>
      </c>
      <c r="C160" s="111">
        <v>1</v>
      </c>
      <c r="D160" s="111">
        <v>1</v>
      </c>
      <c r="E160" s="11">
        <v>67585</v>
      </c>
      <c r="F160" s="11">
        <v>68937</v>
      </c>
      <c r="G160" s="11">
        <f t="shared" si="9"/>
        <v>11848.32</v>
      </c>
      <c r="H160" s="12">
        <v>0.2271</v>
      </c>
      <c r="I160" s="12">
        <v>0.22070000000000001</v>
      </c>
      <c r="J160" s="111"/>
      <c r="K160" s="193"/>
    </row>
    <row r="161" spans="1:11" ht="14.4">
      <c r="A161" s="13" t="s">
        <v>2427</v>
      </c>
      <c r="B161" s="13" t="s">
        <v>1213</v>
      </c>
      <c r="C161" s="111">
        <v>1</v>
      </c>
      <c r="D161" s="111">
        <v>1</v>
      </c>
      <c r="E161" s="11">
        <v>67585</v>
      </c>
      <c r="F161" s="11">
        <v>68937</v>
      </c>
      <c r="G161" s="11">
        <f t="shared" si="9"/>
        <v>11848.32</v>
      </c>
      <c r="H161" s="12">
        <v>0.2271</v>
      </c>
      <c r="I161" s="12">
        <v>0.22070000000000001</v>
      </c>
      <c r="J161" s="111"/>
      <c r="K161" s="193"/>
    </row>
    <row r="162" spans="1:11" ht="14.4">
      <c r="A162" s="13" t="s">
        <v>2428</v>
      </c>
      <c r="B162" s="13" t="s">
        <v>1218</v>
      </c>
      <c r="C162" s="111">
        <v>1</v>
      </c>
      <c r="D162" s="111">
        <v>1</v>
      </c>
      <c r="E162" s="11">
        <v>67585</v>
      </c>
      <c r="F162" s="11">
        <v>68937</v>
      </c>
      <c r="G162" s="11">
        <f t="shared" si="9"/>
        <v>11848.32</v>
      </c>
      <c r="H162" s="12">
        <v>0.2271</v>
      </c>
      <c r="I162" s="12">
        <v>0.22070000000000001</v>
      </c>
      <c r="J162" s="111"/>
      <c r="K162" s="193"/>
    </row>
    <row r="163" spans="1:11" ht="14.4">
      <c r="A163" s="13" t="s">
        <v>2429</v>
      </c>
      <c r="B163" s="13" t="s">
        <v>1221</v>
      </c>
      <c r="C163" s="111">
        <v>1</v>
      </c>
      <c r="D163" s="111">
        <v>1</v>
      </c>
      <c r="E163" s="11">
        <v>67585</v>
      </c>
      <c r="F163" s="11">
        <v>68937</v>
      </c>
      <c r="G163" s="11">
        <f t="shared" si="9"/>
        <v>11848.32</v>
      </c>
      <c r="H163" s="12">
        <v>0.2271</v>
      </c>
      <c r="I163" s="12">
        <v>0.22070000000000001</v>
      </c>
      <c r="J163" s="111"/>
      <c r="K163" s="193"/>
    </row>
    <row r="164" spans="1:11" ht="14.4">
      <c r="A164" s="13" t="s">
        <v>2430</v>
      </c>
      <c r="B164" s="13" t="s">
        <v>1222</v>
      </c>
      <c r="C164" s="111">
        <v>1.06</v>
      </c>
      <c r="D164" s="111">
        <v>1.06</v>
      </c>
      <c r="E164" s="11">
        <v>67585</v>
      </c>
      <c r="F164" s="11">
        <v>68937</v>
      </c>
      <c r="G164" s="11">
        <f t="shared" si="9"/>
        <v>11848.32</v>
      </c>
      <c r="H164" s="12">
        <v>0.2271</v>
      </c>
      <c r="I164" s="12">
        <v>0.22070000000000001</v>
      </c>
      <c r="J164" s="111"/>
      <c r="K164" s="193"/>
    </row>
    <row r="165" spans="1:11" ht="14.4">
      <c r="A165" s="13" t="s">
        <v>2431</v>
      </c>
      <c r="B165" s="13" t="s">
        <v>1229</v>
      </c>
      <c r="C165" s="111">
        <v>1</v>
      </c>
      <c r="D165" s="111">
        <v>1</v>
      </c>
      <c r="E165" s="11">
        <v>67585</v>
      </c>
      <c r="F165" s="11">
        <v>68937</v>
      </c>
      <c r="G165" s="11">
        <f t="shared" si="9"/>
        <v>11848.32</v>
      </c>
      <c r="H165" s="12">
        <v>0.2271</v>
      </c>
      <c r="I165" s="12">
        <v>0.22070000000000001</v>
      </c>
      <c r="J165" s="111"/>
      <c r="K165" s="193"/>
    </row>
    <row r="166" spans="1:11" ht="14.4">
      <c r="A166" s="13" t="s">
        <v>2432</v>
      </c>
      <c r="B166" s="13" t="s">
        <v>1230</v>
      </c>
      <c r="C166" s="111">
        <v>1</v>
      </c>
      <c r="D166" s="111">
        <v>1</v>
      </c>
      <c r="E166" s="11">
        <v>67585</v>
      </c>
      <c r="F166" s="11">
        <v>68937</v>
      </c>
      <c r="G166" s="11">
        <f t="shared" si="9"/>
        <v>11848.32</v>
      </c>
      <c r="H166" s="12">
        <v>0.2271</v>
      </c>
      <c r="I166" s="12">
        <v>0.22070000000000001</v>
      </c>
      <c r="J166" s="111"/>
      <c r="K166" s="193"/>
    </row>
    <row r="167" spans="1:11" ht="14.4">
      <c r="A167" s="13" t="s">
        <v>2433</v>
      </c>
      <c r="B167" s="13" t="s">
        <v>1232</v>
      </c>
      <c r="C167" s="111">
        <v>1</v>
      </c>
      <c r="D167" s="111">
        <v>1</v>
      </c>
      <c r="E167" s="11">
        <v>67585</v>
      </c>
      <c r="F167" s="11">
        <v>68937</v>
      </c>
      <c r="G167" s="11">
        <f t="shared" si="9"/>
        <v>11848.32</v>
      </c>
      <c r="H167" s="12">
        <v>0.2271</v>
      </c>
      <c r="I167" s="12">
        <v>0.22070000000000001</v>
      </c>
      <c r="J167" s="111"/>
      <c r="K167" s="193"/>
    </row>
    <row r="168" spans="1:11" ht="14.4">
      <c r="A168" s="13" t="s">
        <v>2434</v>
      </c>
      <c r="B168" s="13" t="s">
        <v>1242</v>
      </c>
      <c r="C168" s="111">
        <v>1</v>
      </c>
      <c r="D168" s="111">
        <v>1.04</v>
      </c>
      <c r="E168" s="11">
        <v>67585</v>
      </c>
      <c r="F168" s="11">
        <v>68937</v>
      </c>
      <c r="G168" s="11">
        <f t="shared" si="9"/>
        <v>11848.32</v>
      </c>
      <c r="H168" s="12">
        <v>0.2271</v>
      </c>
      <c r="I168" s="12">
        <v>0.22070000000000001</v>
      </c>
      <c r="J168" s="111"/>
      <c r="K168" s="193"/>
    </row>
    <row r="169" spans="1:11" ht="14.4">
      <c r="A169" s="13" t="s">
        <v>2435</v>
      </c>
      <c r="B169" s="13" t="s">
        <v>1248</v>
      </c>
      <c r="C169" s="111">
        <v>1</v>
      </c>
      <c r="D169" s="111">
        <v>1</v>
      </c>
      <c r="E169" s="11">
        <v>67585</v>
      </c>
      <c r="F169" s="11">
        <v>68937</v>
      </c>
      <c r="G169" s="11">
        <f t="shared" si="9"/>
        <v>11848.32</v>
      </c>
      <c r="H169" s="12">
        <v>0.2271</v>
      </c>
      <c r="I169" s="12">
        <v>0.22070000000000001</v>
      </c>
      <c r="J169" s="111"/>
      <c r="K169" s="193"/>
    </row>
    <row r="170" spans="1:11" ht="14.4">
      <c r="A170" s="13" t="s">
        <v>2436</v>
      </c>
      <c r="B170" s="13" t="s">
        <v>1253</v>
      </c>
      <c r="C170" s="111">
        <v>1</v>
      </c>
      <c r="D170" s="111">
        <v>1.04</v>
      </c>
      <c r="E170" s="11">
        <v>67585</v>
      </c>
      <c r="F170" s="11">
        <v>68937</v>
      </c>
      <c r="G170" s="11">
        <f t="shared" si="9"/>
        <v>11848.32</v>
      </c>
      <c r="H170" s="12">
        <v>0.2271</v>
      </c>
      <c r="I170" s="12">
        <v>0.22070000000000001</v>
      </c>
      <c r="J170" s="111"/>
      <c r="K170" s="193"/>
    </row>
    <row r="171" spans="1:11" ht="14.4">
      <c r="A171" s="13" t="s">
        <v>2437</v>
      </c>
      <c r="B171" s="13" t="s">
        <v>1256</v>
      </c>
      <c r="C171" s="111">
        <v>1</v>
      </c>
      <c r="D171" s="111">
        <v>1</v>
      </c>
      <c r="E171" s="11">
        <v>67585</v>
      </c>
      <c r="F171" s="11">
        <v>68937</v>
      </c>
      <c r="G171" s="11">
        <f t="shared" si="9"/>
        <v>11848.32</v>
      </c>
      <c r="H171" s="12">
        <v>0.2271</v>
      </c>
      <c r="I171" s="12">
        <v>0.22070000000000001</v>
      </c>
      <c r="J171" s="111"/>
      <c r="K171" s="193"/>
    </row>
    <row r="172" spans="1:11" ht="14.4">
      <c r="A172" s="13" t="s">
        <v>2438</v>
      </c>
      <c r="B172" s="13" t="s">
        <v>1260</v>
      </c>
      <c r="C172" s="111">
        <v>1</v>
      </c>
      <c r="D172" s="111">
        <v>1</v>
      </c>
      <c r="E172" s="11">
        <v>67585</v>
      </c>
      <c r="F172" s="11">
        <v>68937</v>
      </c>
      <c r="G172" s="11">
        <f t="shared" si="9"/>
        <v>11848.32</v>
      </c>
      <c r="H172" s="12">
        <v>0.2271</v>
      </c>
      <c r="I172" s="12">
        <v>0.22070000000000001</v>
      </c>
      <c r="J172" s="111"/>
      <c r="K172" s="193"/>
    </row>
    <row r="173" spans="1:11" ht="14.4">
      <c r="A173" s="13" t="s">
        <v>2439</v>
      </c>
      <c r="B173" s="13" t="s">
        <v>1264</v>
      </c>
      <c r="C173" s="111">
        <v>1</v>
      </c>
      <c r="D173" s="111">
        <v>1</v>
      </c>
      <c r="E173" s="11">
        <v>67585</v>
      </c>
      <c r="F173" s="11">
        <v>68937</v>
      </c>
      <c r="G173" s="11">
        <f t="shared" si="9"/>
        <v>11848.32</v>
      </c>
      <c r="H173" s="12">
        <v>0.2271</v>
      </c>
      <c r="I173" s="12">
        <v>0.22070000000000001</v>
      </c>
      <c r="J173" s="111"/>
      <c r="K173" s="193"/>
    </row>
    <row r="174" spans="1:11" ht="14.4">
      <c r="A174" s="13" t="s">
        <v>2440</v>
      </c>
      <c r="B174" s="13" t="s">
        <v>1267</v>
      </c>
      <c r="C174" s="111">
        <v>1</v>
      </c>
      <c r="D174" s="111">
        <v>1</v>
      </c>
      <c r="E174" s="11">
        <v>67585</v>
      </c>
      <c r="F174" s="11">
        <v>68937</v>
      </c>
      <c r="G174" s="11">
        <f t="shared" si="9"/>
        <v>11848.32</v>
      </c>
      <c r="H174" s="12">
        <v>0.2271</v>
      </c>
      <c r="I174" s="12">
        <v>0.22070000000000001</v>
      </c>
      <c r="J174" s="111"/>
      <c r="K174" s="193"/>
    </row>
    <row r="175" spans="1:11" ht="14.4">
      <c r="A175" s="13" t="s">
        <v>2441</v>
      </c>
      <c r="B175" s="13" t="s">
        <v>1273</v>
      </c>
      <c r="C175" s="111">
        <v>1</v>
      </c>
      <c r="D175" s="111">
        <v>1</v>
      </c>
      <c r="E175" s="11">
        <v>67585</v>
      </c>
      <c r="F175" s="11">
        <v>68937</v>
      </c>
      <c r="G175" s="11">
        <f t="shared" si="9"/>
        <v>11848.32</v>
      </c>
      <c r="H175" s="12">
        <v>0.2271</v>
      </c>
      <c r="I175" s="12">
        <v>0.22070000000000001</v>
      </c>
      <c r="J175" s="111"/>
      <c r="K175" s="193"/>
    </row>
    <row r="176" spans="1:11" ht="14.4">
      <c r="A176" s="13" t="s">
        <v>2442</v>
      </c>
      <c r="B176" s="13" t="s">
        <v>1276</v>
      </c>
      <c r="C176" s="111">
        <v>1</v>
      </c>
      <c r="D176" s="111">
        <v>1</v>
      </c>
      <c r="E176" s="11">
        <v>67585</v>
      </c>
      <c r="F176" s="11">
        <v>68937</v>
      </c>
      <c r="G176" s="11">
        <f t="shared" si="9"/>
        <v>11848.32</v>
      </c>
      <c r="H176" s="12">
        <v>0.2271</v>
      </c>
      <c r="I176" s="12">
        <v>0.22070000000000001</v>
      </c>
      <c r="J176" s="111"/>
      <c r="K176" s="193"/>
    </row>
    <row r="177" spans="1:11" ht="14.4">
      <c r="A177" s="13" t="s">
        <v>2443</v>
      </c>
      <c r="B177" s="13" t="s">
        <v>1278</v>
      </c>
      <c r="C177" s="111">
        <v>1</v>
      </c>
      <c r="D177" s="111">
        <v>1.04</v>
      </c>
      <c r="E177" s="11">
        <v>67585</v>
      </c>
      <c r="F177" s="11">
        <v>68937</v>
      </c>
      <c r="G177" s="11">
        <f t="shared" si="9"/>
        <v>11848.32</v>
      </c>
      <c r="H177" s="12">
        <v>0.2271</v>
      </c>
      <c r="I177" s="12">
        <v>0.22070000000000001</v>
      </c>
      <c r="J177" s="111"/>
      <c r="K177" s="193"/>
    </row>
    <row r="178" spans="1:11" ht="14.4">
      <c r="A178" s="13" t="s">
        <v>2444</v>
      </c>
      <c r="B178" s="13" t="s">
        <v>1281</v>
      </c>
      <c r="C178" s="111">
        <v>1</v>
      </c>
      <c r="D178" s="111">
        <v>1</v>
      </c>
      <c r="E178" s="11">
        <v>67585</v>
      </c>
      <c r="F178" s="11">
        <v>68937</v>
      </c>
      <c r="G178" s="11">
        <f t="shared" si="9"/>
        <v>11848.32</v>
      </c>
      <c r="H178" s="12">
        <v>0.2271</v>
      </c>
      <c r="I178" s="12">
        <v>0.22070000000000001</v>
      </c>
      <c r="J178" s="111"/>
      <c r="K178" s="193"/>
    </row>
    <row r="179" spans="1:11" ht="14.4">
      <c r="A179" s="13" t="s">
        <v>2445</v>
      </c>
      <c r="B179" s="13" t="s">
        <v>1284</v>
      </c>
      <c r="C179" s="111">
        <v>1</v>
      </c>
      <c r="D179" s="111">
        <v>1</v>
      </c>
      <c r="E179" s="11">
        <v>67585</v>
      </c>
      <c r="F179" s="11">
        <v>68937</v>
      </c>
      <c r="G179" s="11">
        <f t="shared" si="9"/>
        <v>11848.32</v>
      </c>
      <c r="H179" s="12">
        <v>0.2271</v>
      </c>
      <c r="I179" s="12">
        <v>0.22070000000000001</v>
      </c>
      <c r="J179" s="111"/>
      <c r="K179" s="193"/>
    </row>
    <row r="180" spans="1:11" ht="14.4">
      <c r="A180" s="13" t="s">
        <v>2446</v>
      </c>
      <c r="B180" s="13" t="s">
        <v>1286</v>
      </c>
      <c r="C180" s="111">
        <v>1</v>
      </c>
      <c r="D180" s="111">
        <v>1</v>
      </c>
      <c r="E180" s="11">
        <v>67585</v>
      </c>
      <c r="F180" s="11">
        <v>68937</v>
      </c>
      <c r="G180" s="11">
        <f t="shared" si="9"/>
        <v>11848.32</v>
      </c>
      <c r="H180" s="12">
        <v>0.2271</v>
      </c>
      <c r="I180" s="12">
        <v>0.22070000000000001</v>
      </c>
      <c r="J180" s="111"/>
      <c r="K180" s="193"/>
    </row>
    <row r="181" spans="1:11" ht="14.4">
      <c r="A181" s="13" t="s">
        <v>2447</v>
      </c>
      <c r="B181" s="13" t="s">
        <v>1291</v>
      </c>
      <c r="C181" s="111">
        <v>1</v>
      </c>
      <c r="D181" s="111">
        <v>1</v>
      </c>
      <c r="E181" s="11">
        <v>67585</v>
      </c>
      <c r="F181" s="11">
        <v>68937</v>
      </c>
      <c r="G181" s="11">
        <f t="shared" si="9"/>
        <v>11848.32</v>
      </c>
      <c r="H181" s="12">
        <v>0.2271</v>
      </c>
      <c r="I181" s="12">
        <v>0.22070000000000001</v>
      </c>
      <c r="J181" s="111"/>
      <c r="K181" s="193"/>
    </row>
    <row r="182" spans="1:11" ht="14.4">
      <c r="A182" s="13" t="s">
        <v>2448</v>
      </c>
      <c r="B182" s="13" t="s">
        <v>1294</v>
      </c>
      <c r="C182" s="111">
        <v>1</v>
      </c>
      <c r="D182" s="111">
        <v>1</v>
      </c>
      <c r="E182" s="11">
        <v>67585</v>
      </c>
      <c r="F182" s="11">
        <v>68937</v>
      </c>
      <c r="G182" s="11">
        <f t="shared" si="9"/>
        <v>11848.32</v>
      </c>
      <c r="H182" s="12">
        <v>0.2271</v>
      </c>
      <c r="I182" s="12">
        <v>0.22070000000000001</v>
      </c>
      <c r="J182" s="111"/>
      <c r="K182" s="193"/>
    </row>
    <row r="183" spans="1:11" ht="14.4">
      <c r="A183" s="13" t="s">
        <v>2449</v>
      </c>
      <c r="B183" s="13" t="s">
        <v>1298</v>
      </c>
      <c r="C183" s="111">
        <v>1.04</v>
      </c>
      <c r="D183" s="111">
        <v>1.04</v>
      </c>
      <c r="E183" s="11">
        <v>67585</v>
      </c>
      <c r="F183" s="11">
        <v>68937</v>
      </c>
      <c r="G183" s="11">
        <f t="shared" si="9"/>
        <v>11848.32</v>
      </c>
      <c r="H183" s="12">
        <v>0.2271</v>
      </c>
      <c r="I183" s="12">
        <v>0.22070000000000001</v>
      </c>
      <c r="J183" s="111"/>
      <c r="K183" s="193"/>
    </row>
    <row r="184" spans="1:11" ht="14.4">
      <c r="A184" s="13" t="s">
        <v>2450</v>
      </c>
      <c r="B184" s="13" t="s">
        <v>1306</v>
      </c>
      <c r="C184" s="111">
        <v>1.06</v>
      </c>
      <c r="D184" s="111">
        <v>1.06</v>
      </c>
      <c r="E184" s="11">
        <v>67585</v>
      </c>
      <c r="F184" s="11">
        <v>68937</v>
      </c>
      <c r="G184" s="11">
        <f t="shared" si="9"/>
        <v>11848.32</v>
      </c>
      <c r="H184" s="12">
        <v>0.2271</v>
      </c>
      <c r="I184" s="12">
        <v>0.22070000000000001</v>
      </c>
      <c r="J184" s="111"/>
      <c r="K184" s="193"/>
    </row>
    <row r="185" spans="1:11" ht="14.4">
      <c r="A185" s="13" t="s">
        <v>2451</v>
      </c>
      <c r="B185" s="13" t="s">
        <v>1337</v>
      </c>
      <c r="C185" s="111">
        <v>1.1200000000000001</v>
      </c>
      <c r="D185" s="111">
        <v>1.1200000000000001</v>
      </c>
      <c r="E185" s="11">
        <v>67585</v>
      </c>
      <c r="F185" s="11">
        <v>68937</v>
      </c>
      <c r="G185" s="11">
        <f t="shared" si="9"/>
        <v>11848.32</v>
      </c>
      <c r="H185" s="12">
        <v>0.2271</v>
      </c>
      <c r="I185" s="12">
        <v>0.22070000000000001</v>
      </c>
      <c r="J185" s="111"/>
      <c r="K185" s="193"/>
    </row>
    <row r="186" spans="1:11" ht="14.4">
      <c r="A186" s="13" t="s">
        <v>2452</v>
      </c>
      <c r="B186" s="13" t="s">
        <v>1392</v>
      </c>
      <c r="C186" s="111">
        <v>1.06</v>
      </c>
      <c r="D186" s="111">
        <v>1.1000000000000001</v>
      </c>
      <c r="E186" s="11">
        <v>67585</v>
      </c>
      <c r="F186" s="11">
        <v>68937</v>
      </c>
      <c r="G186" s="11">
        <f t="shared" si="9"/>
        <v>11848.32</v>
      </c>
      <c r="H186" s="12">
        <v>0.2271</v>
      </c>
      <c r="I186" s="12">
        <v>0.22070000000000001</v>
      </c>
      <c r="J186" s="111"/>
      <c r="K186" s="193"/>
    </row>
    <row r="187" spans="1:11" ht="14.4">
      <c r="A187" s="13" t="s">
        <v>2453</v>
      </c>
      <c r="B187" s="13" t="s">
        <v>1394</v>
      </c>
      <c r="C187" s="111">
        <v>1.06</v>
      </c>
      <c r="D187" s="111">
        <v>1.1000000000000001</v>
      </c>
      <c r="E187" s="11">
        <v>67585</v>
      </c>
      <c r="F187" s="11">
        <v>68937</v>
      </c>
      <c r="G187" s="11">
        <f t="shared" si="9"/>
        <v>11848.32</v>
      </c>
      <c r="H187" s="12">
        <v>0.2271</v>
      </c>
      <c r="I187" s="12">
        <v>0.22070000000000001</v>
      </c>
      <c r="J187" s="111"/>
      <c r="K187" s="193"/>
    </row>
    <row r="188" spans="1:11" ht="14.4">
      <c r="A188" s="13" t="s">
        <v>2454</v>
      </c>
      <c r="B188" s="13" t="s">
        <v>1403</v>
      </c>
      <c r="C188" s="111">
        <v>1.1200000000000001</v>
      </c>
      <c r="D188" s="111">
        <v>1.1200000000000001</v>
      </c>
      <c r="E188" s="11">
        <v>67585</v>
      </c>
      <c r="F188" s="11">
        <v>68937</v>
      </c>
      <c r="G188" s="11">
        <f t="shared" si="9"/>
        <v>11848.32</v>
      </c>
      <c r="H188" s="12">
        <v>0.2271</v>
      </c>
      <c r="I188" s="12">
        <v>0.22070000000000001</v>
      </c>
      <c r="J188" s="111"/>
      <c r="K188" s="193"/>
    </row>
    <row r="189" spans="1:11" ht="14.4">
      <c r="A189" s="13" t="s">
        <v>2455</v>
      </c>
      <c r="B189" s="13" t="s">
        <v>1416</v>
      </c>
      <c r="C189" s="111">
        <v>1.1200000000000001</v>
      </c>
      <c r="D189" s="111">
        <v>1.1600000000000001</v>
      </c>
      <c r="E189" s="11">
        <v>67585</v>
      </c>
      <c r="F189" s="11">
        <v>68937</v>
      </c>
      <c r="G189" s="11">
        <f t="shared" si="9"/>
        <v>11848.32</v>
      </c>
      <c r="H189" s="12">
        <v>0.2271</v>
      </c>
      <c r="I189" s="12">
        <v>0.22070000000000001</v>
      </c>
      <c r="J189" s="111"/>
      <c r="K189" s="193"/>
    </row>
    <row r="190" spans="1:11" ht="14.4">
      <c r="A190" s="13" t="s">
        <v>2456</v>
      </c>
      <c r="B190" s="13" t="s">
        <v>1420</v>
      </c>
      <c r="C190" s="111">
        <v>1.06</v>
      </c>
      <c r="D190" s="111">
        <v>1.06</v>
      </c>
      <c r="E190" s="11">
        <v>67585</v>
      </c>
      <c r="F190" s="11">
        <v>68937</v>
      </c>
      <c r="G190" s="11">
        <f t="shared" si="9"/>
        <v>11848.32</v>
      </c>
      <c r="H190" s="12">
        <v>0.2271</v>
      </c>
      <c r="I190" s="12">
        <v>0.22070000000000001</v>
      </c>
      <c r="J190" s="111"/>
      <c r="K190" s="193"/>
    </row>
    <row r="191" spans="1:11" ht="14.4">
      <c r="A191" s="13" t="s">
        <v>2457</v>
      </c>
      <c r="B191" s="13" t="s">
        <v>1425</v>
      </c>
      <c r="C191" s="111">
        <v>1.06</v>
      </c>
      <c r="D191" s="111">
        <v>1.06</v>
      </c>
      <c r="E191" s="11">
        <v>67585</v>
      </c>
      <c r="F191" s="11">
        <v>68937</v>
      </c>
      <c r="G191" s="11">
        <f t="shared" si="9"/>
        <v>11848.32</v>
      </c>
      <c r="H191" s="12">
        <v>0.2271</v>
      </c>
      <c r="I191" s="12">
        <v>0.22070000000000001</v>
      </c>
      <c r="J191" s="111"/>
      <c r="K191" s="193"/>
    </row>
    <row r="192" spans="1:11" ht="14.4">
      <c r="A192" s="13" t="s">
        <v>2458</v>
      </c>
      <c r="B192" s="13" t="s">
        <v>1450</v>
      </c>
      <c r="C192" s="111">
        <v>1.1200000000000001</v>
      </c>
      <c r="D192" s="111">
        <v>1.1600000000000001</v>
      </c>
      <c r="E192" s="11">
        <v>67585</v>
      </c>
      <c r="F192" s="11">
        <v>68937</v>
      </c>
      <c r="G192" s="11">
        <f t="shared" si="9"/>
        <v>11848.32</v>
      </c>
      <c r="H192" s="12">
        <v>0.2271</v>
      </c>
      <c r="I192" s="12">
        <v>0.22070000000000001</v>
      </c>
      <c r="J192" s="111"/>
      <c r="K192" s="193"/>
    </row>
    <row r="193" spans="1:11" ht="14.4">
      <c r="A193" s="13" t="s">
        <v>2459</v>
      </c>
      <c r="B193" s="13" t="s">
        <v>1466</v>
      </c>
      <c r="C193" s="111">
        <v>1.06</v>
      </c>
      <c r="D193" s="111">
        <v>1.06</v>
      </c>
      <c r="E193" s="11">
        <v>67585</v>
      </c>
      <c r="F193" s="11">
        <v>68937</v>
      </c>
      <c r="G193" s="11">
        <f t="shared" si="9"/>
        <v>11848.32</v>
      </c>
      <c r="H193" s="12">
        <v>0.2271</v>
      </c>
      <c r="I193" s="12">
        <v>0.22070000000000001</v>
      </c>
      <c r="J193" s="111"/>
      <c r="K193" s="193"/>
    </row>
    <row r="194" spans="1:11" ht="14.4">
      <c r="A194" s="13" t="s">
        <v>2460</v>
      </c>
      <c r="B194" s="13" t="s">
        <v>1480</v>
      </c>
      <c r="C194" s="111">
        <v>1</v>
      </c>
      <c r="D194" s="111">
        <v>1</v>
      </c>
      <c r="E194" s="11">
        <v>67585</v>
      </c>
      <c r="F194" s="11">
        <v>68937</v>
      </c>
      <c r="G194" s="11">
        <f t="shared" si="9"/>
        <v>11848.32</v>
      </c>
      <c r="H194" s="12">
        <v>0.2271</v>
      </c>
      <c r="I194" s="12">
        <v>0.22070000000000001</v>
      </c>
      <c r="J194" s="111"/>
      <c r="K194" s="193"/>
    </row>
    <row r="195" spans="1:11" ht="14.4">
      <c r="A195" s="13" t="s">
        <v>2461</v>
      </c>
      <c r="B195" s="13" t="s">
        <v>1507</v>
      </c>
      <c r="C195" s="111">
        <v>1</v>
      </c>
      <c r="D195" s="111">
        <v>1</v>
      </c>
      <c r="E195" s="11">
        <v>67585</v>
      </c>
      <c r="F195" s="11">
        <v>68937</v>
      </c>
      <c r="G195" s="11">
        <f t="shared" si="9"/>
        <v>11848.32</v>
      </c>
      <c r="H195" s="12">
        <v>0.2271</v>
      </c>
      <c r="I195" s="12">
        <v>0.22070000000000001</v>
      </c>
      <c r="J195" s="111"/>
      <c r="K195" s="193"/>
    </row>
    <row r="196" spans="1:11" ht="14.4">
      <c r="A196" s="13" t="s">
        <v>2462</v>
      </c>
      <c r="B196" s="13" t="s">
        <v>1515</v>
      </c>
      <c r="C196" s="111">
        <v>1.06</v>
      </c>
      <c r="D196" s="111">
        <v>1.06</v>
      </c>
      <c r="E196" s="11">
        <v>67585</v>
      </c>
      <c r="F196" s="11">
        <v>68937</v>
      </c>
      <c r="G196" s="11">
        <f t="shared" si="9"/>
        <v>11848.32</v>
      </c>
      <c r="H196" s="12">
        <v>0.2271</v>
      </c>
      <c r="I196" s="12">
        <v>0.22070000000000001</v>
      </c>
      <c r="J196" s="111"/>
      <c r="K196" s="193"/>
    </row>
    <row r="197" spans="1:11" ht="14.4">
      <c r="A197" s="13" t="s">
        <v>2463</v>
      </c>
      <c r="B197" s="13" t="s">
        <v>1523</v>
      </c>
      <c r="C197" s="111">
        <v>1.1200000000000001</v>
      </c>
      <c r="D197" s="111">
        <v>1.1200000000000001</v>
      </c>
      <c r="E197" s="11">
        <v>67585</v>
      </c>
      <c r="F197" s="11">
        <v>68937</v>
      </c>
      <c r="G197" s="11">
        <f t="shared" si="9"/>
        <v>11848.32</v>
      </c>
      <c r="H197" s="12">
        <v>0.2271</v>
      </c>
      <c r="I197" s="12">
        <v>0.22070000000000001</v>
      </c>
      <c r="J197" s="111"/>
      <c r="K197" s="193"/>
    </row>
    <row r="198" spans="1:11" ht="14.4">
      <c r="A198" s="13" t="s">
        <v>2467</v>
      </c>
      <c r="B198" s="13" t="s">
        <v>1533</v>
      </c>
      <c r="C198" s="111">
        <v>1.1200000000000001</v>
      </c>
      <c r="D198" s="111">
        <v>1.1200000000000001</v>
      </c>
      <c r="E198" s="11">
        <v>67585</v>
      </c>
      <c r="F198" s="11">
        <v>68937</v>
      </c>
      <c r="G198" s="11">
        <f t="shared" si="9"/>
        <v>11848.32</v>
      </c>
      <c r="H198" s="12">
        <v>0.2271</v>
      </c>
      <c r="I198" s="12">
        <v>0.22070000000000001</v>
      </c>
      <c r="J198" s="111"/>
      <c r="K198" s="193"/>
    </row>
    <row r="199" spans="1:11" ht="14.4">
      <c r="A199" s="13" t="s">
        <v>2468</v>
      </c>
      <c r="B199" s="13" t="s">
        <v>1535</v>
      </c>
      <c r="C199" s="111">
        <v>1.1200000000000001</v>
      </c>
      <c r="D199" s="111">
        <v>1.1200000000000001</v>
      </c>
      <c r="E199" s="11">
        <v>67585</v>
      </c>
      <c r="F199" s="11">
        <v>68937</v>
      </c>
      <c r="G199" s="11">
        <f t="shared" ref="G199:G262" si="10">ROUND(968*12*1.02,2)</f>
        <v>11848.32</v>
      </c>
      <c r="H199" s="12">
        <v>0.2271</v>
      </c>
      <c r="I199" s="12">
        <v>0.22070000000000001</v>
      </c>
      <c r="J199" s="111"/>
      <c r="K199" s="193"/>
    </row>
    <row r="200" spans="1:11" ht="14.4">
      <c r="A200" s="13" t="s">
        <v>2469</v>
      </c>
      <c r="B200" s="13" t="s">
        <v>1541</v>
      </c>
      <c r="C200" s="111">
        <v>1.1200000000000001</v>
      </c>
      <c r="D200" s="111">
        <v>1.1200000000000001</v>
      </c>
      <c r="E200" s="11">
        <v>67585</v>
      </c>
      <c r="F200" s="11">
        <v>68937</v>
      </c>
      <c r="G200" s="11">
        <f t="shared" si="10"/>
        <v>11848.32</v>
      </c>
      <c r="H200" s="12">
        <v>0.2271</v>
      </c>
      <c r="I200" s="12">
        <v>0.22070000000000001</v>
      </c>
      <c r="J200" s="111"/>
      <c r="K200" s="193"/>
    </row>
    <row r="201" spans="1:11" ht="14.4">
      <c r="A201" s="13" t="s">
        <v>2470</v>
      </c>
      <c r="B201" s="13" t="s">
        <v>1545</v>
      </c>
      <c r="C201" s="111">
        <v>1.1200000000000001</v>
      </c>
      <c r="D201" s="111">
        <v>1.1200000000000001</v>
      </c>
      <c r="E201" s="11">
        <v>67585</v>
      </c>
      <c r="F201" s="11">
        <v>68937</v>
      </c>
      <c r="G201" s="11">
        <f t="shared" si="10"/>
        <v>11848.32</v>
      </c>
      <c r="H201" s="12">
        <v>0.2271</v>
      </c>
      <c r="I201" s="12">
        <v>0.22070000000000001</v>
      </c>
      <c r="J201" s="111"/>
      <c r="K201" s="193"/>
    </row>
    <row r="202" spans="1:11" ht="14.4">
      <c r="A202" s="13" t="s">
        <v>2471</v>
      </c>
      <c r="B202" s="13" t="s">
        <v>1550</v>
      </c>
      <c r="C202" s="111">
        <v>1.1200000000000001</v>
      </c>
      <c r="D202" s="111">
        <v>1.1200000000000001</v>
      </c>
      <c r="E202" s="11">
        <v>67585</v>
      </c>
      <c r="F202" s="11">
        <v>68937</v>
      </c>
      <c r="G202" s="11">
        <f t="shared" si="10"/>
        <v>11848.32</v>
      </c>
      <c r="H202" s="12">
        <v>0.2271</v>
      </c>
      <c r="I202" s="12">
        <v>0.22070000000000001</v>
      </c>
      <c r="J202" s="111"/>
      <c r="K202" s="193"/>
    </row>
    <row r="203" spans="1:11" ht="14.4">
      <c r="A203" s="13" t="s">
        <v>2472</v>
      </c>
      <c r="B203" s="13" t="s">
        <v>1554</v>
      </c>
      <c r="C203" s="111">
        <v>1.1600000000000001</v>
      </c>
      <c r="D203" s="111">
        <v>1.1600000000000001</v>
      </c>
      <c r="E203" s="11">
        <v>67585</v>
      </c>
      <c r="F203" s="11">
        <v>68937</v>
      </c>
      <c r="G203" s="11">
        <f t="shared" si="10"/>
        <v>11848.32</v>
      </c>
      <c r="H203" s="12">
        <v>0.2271</v>
      </c>
      <c r="I203" s="12">
        <v>0.22070000000000001</v>
      </c>
      <c r="J203" s="111"/>
      <c r="K203" s="193"/>
    </row>
    <row r="204" spans="1:11" ht="14.4">
      <c r="A204" s="13" t="s">
        <v>2473</v>
      </c>
      <c r="B204" s="13" t="s">
        <v>1562</v>
      </c>
      <c r="C204" s="111">
        <v>1.1200000000000001</v>
      </c>
      <c r="D204" s="111">
        <v>1.1200000000000001</v>
      </c>
      <c r="E204" s="11">
        <v>67585</v>
      </c>
      <c r="F204" s="11">
        <v>68937</v>
      </c>
      <c r="G204" s="11">
        <f t="shared" si="10"/>
        <v>11848.32</v>
      </c>
      <c r="H204" s="12">
        <v>0.2271</v>
      </c>
      <c r="I204" s="12">
        <v>0.22070000000000001</v>
      </c>
      <c r="J204" s="111"/>
      <c r="K204" s="193"/>
    </row>
    <row r="205" spans="1:11" ht="14.4">
      <c r="A205" s="13" t="s">
        <v>2474</v>
      </c>
      <c r="B205" s="13" t="s">
        <v>1570</v>
      </c>
      <c r="C205" s="111">
        <v>1.1200000000000001</v>
      </c>
      <c r="D205" s="111">
        <v>1.1200000000000001</v>
      </c>
      <c r="E205" s="11">
        <v>67585</v>
      </c>
      <c r="F205" s="11">
        <v>68937</v>
      </c>
      <c r="G205" s="11">
        <f t="shared" si="10"/>
        <v>11848.32</v>
      </c>
      <c r="H205" s="12">
        <v>0.2271</v>
      </c>
      <c r="I205" s="12">
        <v>0.22070000000000001</v>
      </c>
      <c r="J205" s="111"/>
      <c r="K205" s="193"/>
    </row>
    <row r="206" spans="1:11" ht="14.4">
      <c r="A206" s="13" t="s">
        <v>2475</v>
      </c>
      <c r="B206" s="13" t="s">
        <v>1577</v>
      </c>
      <c r="C206" s="111">
        <v>1.1200000000000001</v>
      </c>
      <c r="D206" s="111">
        <v>1.1600000000000001</v>
      </c>
      <c r="E206" s="11">
        <v>67585</v>
      </c>
      <c r="F206" s="11">
        <v>68937</v>
      </c>
      <c r="G206" s="11">
        <f t="shared" si="10"/>
        <v>11848.32</v>
      </c>
      <c r="H206" s="12">
        <v>0.2271</v>
      </c>
      <c r="I206" s="12">
        <v>0.22070000000000001</v>
      </c>
      <c r="J206" s="111"/>
      <c r="K206" s="193"/>
    </row>
    <row r="207" spans="1:11" ht="14.4">
      <c r="A207" s="13" t="s">
        <v>2476</v>
      </c>
      <c r="B207" s="13" t="s">
        <v>1581</v>
      </c>
      <c r="C207" s="111">
        <v>1.1000000000000001</v>
      </c>
      <c r="D207" s="111">
        <v>1.1400000000000001</v>
      </c>
      <c r="E207" s="11">
        <v>67585</v>
      </c>
      <c r="F207" s="11">
        <v>68937</v>
      </c>
      <c r="G207" s="11">
        <f t="shared" si="10"/>
        <v>11848.32</v>
      </c>
      <c r="H207" s="12">
        <v>0.2271</v>
      </c>
      <c r="I207" s="12">
        <v>0.22070000000000001</v>
      </c>
      <c r="J207" s="111"/>
      <c r="K207" s="193"/>
    </row>
    <row r="208" spans="1:11" ht="14.4">
      <c r="A208" s="13" t="s">
        <v>2477</v>
      </c>
      <c r="B208" s="13" t="s">
        <v>1583</v>
      </c>
      <c r="C208" s="111">
        <v>1.1200000000000001</v>
      </c>
      <c r="D208" s="111">
        <v>1.1200000000000001</v>
      </c>
      <c r="E208" s="11">
        <v>67585</v>
      </c>
      <c r="F208" s="11">
        <v>68937</v>
      </c>
      <c r="G208" s="11">
        <f t="shared" si="10"/>
        <v>11848.32</v>
      </c>
      <c r="H208" s="12">
        <v>0.2271</v>
      </c>
      <c r="I208" s="12">
        <v>0.22070000000000001</v>
      </c>
      <c r="J208" s="111"/>
      <c r="K208" s="193"/>
    </row>
    <row r="209" spans="1:11" ht="14.4">
      <c r="A209" s="13" t="s">
        <v>2479</v>
      </c>
      <c r="B209" s="13" t="s">
        <v>1593</v>
      </c>
      <c r="C209" s="111">
        <v>1</v>
      </c>
      <c r="D209" s="111">
        <v>1</v>
      </c>
      <c r="E209" s="11">
        <v>67585</v>
      </c>
      <c r="F209" s="11">
        <v>68937</v>
      </c>
      <c r="G209" s="11">
        <f t="shared" si="10"/>
        <v>11848.32</v>
      </c>
      <c r="H209" s="12">
        <v>0.2271</v>
      </c>
      <c r="I209" s="12">
        <v>0.22070000000000001</v>
      </c>
      <c r="J209" s="111"/>
      <c r="K209" s="193"/>
    </row>
    <row r="210" spans="1:11" ht="14.4">
      <c r="A210" s="13" t="s">
        <v>2480</v>
      </c>
      <c r="B210" s="13" t="s">
        <v>1595</v>
      </c>
      <c r="C210" s="111">
        <v>1.06</v>
      </c>
      <c r="D210" s="111">
        <v>1.06</v>
      </c>
      <c r="E210" s="11">
        <v>67585</v>
      </c>
      <c r="F210" s="11">
        <v>68937</v>
      </c>
      <c r="G210" s="11">
        <f t="shared" si="10"/>
        <v>11848.32</v>
      </c>
      <c r="H210" s="12">
        <v>0.2271</v>
      </c>
      <c r="I210" s="12">
        <v>0.22070000000000001</v>
      </c>
      <c r="J210" s="111"/>
      <c r="K210" s="193"/>
    </row>
    <row r="211" spans="1:11" ht="14.4">
      <c r="A211" s="13" t="s">
        <v>2481</v>
      </c>
      <c r="B211" s="13" t="s">
        <v>1597</v>
      </c>
      <c r="C211" s="111">
        <v>1</v>
      </c>
      <c r="D211" s="111">
        <v>1</v>
      </c>
      <c r="E211" s="11">
        <v>67585</v>
      </c>
      <c r="F211" s="11">
        <v>68937</v>
      </c>
      <c r="G211" s="11">
        <f t="shared" si="10"/>
        <v>11848.32</v>
      </c>
      <c r="H211" s="12">
        <v>0.2271</v>
      </c>
      <c r="I211" s="12">
        <v>0.22070000000000001</v>
      </c>
      <c r="J211" s="111"/>
      <c r="K211" s="193"/>
    </row>
    <row r="212" spans="1:11" ht="14.4">
      <c r="A212" s="13" t="s">
        <v>2482</v>
      </c>
      <c r="B212" s="13" t="s">
        <v>1599</v>
      </c>
      <c r="C212" s="111">
        <v>1</v>
      </c>
      <c r="D212" s="111">
        <v>1</v>
      </c>
      <c r="E212" s="11">
        <v>67585</v>
      </c>
      <c r="F212" s="11">
        <v>68937</v>
      </c>
      <c r="G212" s="11">
        <f t="shared" si="10"/>
        <v>11848.32</v>
      </c>
      <c r="H212" s="12">
        <v>0.2271</v>
      </c>
      <c r="I212" s="12">
        <v>0.22070000000000001</v>
      </c>
      <c r="J212" s="111"/>
      <c r="K212" s="193"/>
    </row>
    <row r="213" spans="1:11" ht="14.4">
      <c r="A213" s="13" t="s">
        <v>2483</v>
      </c>
      <c r="B213" s="13" t="s">
        <v>1602</v>
      </c>
      <c r="C213" s="111">
        <v>1.2</v>
      </c>
      <c r="D213" s="111">
        <v>1.2</v>
      </c>
      <c r="E213" s="11">
        <v>67585</v>
      </c>
      <c r="F213" s="11">
        <v>68937</v>
      </c>
      <c r="G213" s="11">
        <f t="shared" si="10"/>
        <v>11848.32</v>
      </c>
      <c r="H213" s="12">
        <v>0.2271</v>
      </c>
      <c r="I213" s="12">
        <v>0.22070000000000001</v>
      </c>
      <c r="J213" s="111"/>
      <c r="K213" s="193"/>
    </row>
    <row r="214" spans="1:11" ht="14.4">
      <c r="A214" s="13" t="s">
        <v>2484</v>
      </c>
      <c r="B214" s="13" t="s">
        <v>1626</v>
      </c>
      <c r="C214" s="111">
        <v>1.2</v>
      </c>
      <c r="D214" s="111">
        <v>1.2</v>
      </c>
      <c r="E214" s="11">
        <v>67585</v>
      </c>
      <c r="F214" s="11">
        <v>68937</v>
      </c>
      <c r="G214" s="11">
        <f t="shared" si="10"/>
        <v>11848.32</v>
      </c>
      <c r="H214" s="12">
        <v>0.2271</v>
      </c>
      <c r="I214" s="12">
        <v>0.22070000000000001</v>
      </c>
      <c r="J214" s="111"/>
      <c r="K214" s="193"/>
    </row>
    <row r="215" spans="1:11" ht="14.4">
      <c r="A215" s="13" t="s">
        <v>2485</v>
      </c>
      <c r="B215" s="13" t="s">
        <v>1635</v>
      </c>
      <c r="C215" s="111">
        <v>1.2</v>
      </c>
      <c r="D215" s="111">
        <v>1.2</v>
      </c>
      <c r="E215" s="11">
        <v>67585</v>
      </c>
      <c r="F215" s="11">
        <v>68937</v>
      </c>
      <c r="G215" s="11">
        <f t="shared" si="10"/>
        <v>11848.32</v>
      </c>
      <c r="H215" s="12">
        <v>0.2271</v>
      </c>
      <c r="I215" s="12">
        <v>0.22070000000000001</v>
      </c>
      <c r="J215" s="111"/>
      <c r="K215" s="193"/>
    </row>
    <row r="216" spans="1:11" ht="14.4">
      <c r="A216" s="13" t="s">
        <v>2486</v>
      </c>
      <c r="B216" s="13" t="s">
        <v>1653</v>
      </c>
      <c r="C216" s="111">
        <v>1.18</v>
      </c>
      <c r="D216" s="111">
        <v>1.18</v>
      </c>
      <c r="E216" s="11">
        <v>67585</v>
      </c>
      <c r="F216" s="11">
        <v>68937</v>
      </c>
      <c r="G216" s="11">
        <f t="shared" si="10"/>
        <v>11848.32</v>
      </c>
      <c r="H216" s="12">
        <v>0.2271</v>
      </c>
      <c r="I216" s="12">
        <v>0.22070000000000001</v>
      </c>
      <c r="J216" s="111"/>
      <c r="K216" s="193"/>
    </row>
    <row r="217" spans="1:11" ht="14.4">
      <c r="A217" s="13" t="s">
        <v>2487</v>
      </c>
      <c r="B217" s="13" t="s">
        <v>1689</v>
      </c>
      <c r="C217" s="111">
        <v>1.1600000000000001</v>
      </c>
      <c r="D217" s="111">
        <v>1.1600000000000001</v>
      </c>
      <c r="E217" s="11">
        <v>67585</v>
      </c>
      <c r="F217" s="11">
        <v>68937</v>
      </c>
      <c r="G217" s="11">
        <f t="shared" si="10"/>
        <v>11848.32</v>
      </c>
      <c r="H217" s="12">
        <v>0.2271</v>
      </c>
      <c r="I217" s="12">
        <v>0.22070000000000001</v>
      </c>
      <c r="J217" s="111"/>
      <c r="K217" s="193"/>
    </row>
    <row r="218" spans="1:11" ht="14.4">
      <c r="A218" s="13" t="s">
        <v>2488</v>
      </c>
      <c r="B218" s="13" t="s">
        <v>1697</v>
      </c>
      <c r="C218" s="111">
        <v>1.1600000000000001</v>
      </c>
      <c r="D218" s="111">
        <v>1.1600000000000001</v>
      </c>
      <c r="E218" s="11">
        <v>67585</v>
      </c>
      <c r="F218" s="11">
        <v>68937</v>
      </c>
      <c r="G218" s="11">
        <f t="shared" si="10"/>
        <v>11848.32</v>
      </c>
      <c r="H218" s="12">
        <v>0.2271</v>
      </c>
      <c r="I218" s="12">
        <v>0.22070000000000001</v>
      </c>
      <c r="J218" s="111"/>
      <c r="K218" s="193"/>
    </row>
    <row r="219" spans="1:11" ht="14.4">
      <c r="A219" s="13" t="s">
        <v>2489</v>
      </c>
      <c r="B219" s="13" t="s">
        <v>1716</v>
      </c>
      <c r="C219" s="111">
        <v>1.1200000000000001</v>
      </c>
      <c r="D219" s="111">
        <v>1.1200000000000001</v>
      </c>
      <c r="E219" s="11">
        <v>67585</v>
      </c>
      <c r="F219" s="11">
        <v>68937</v>
      </c>
      <c r="G219" s="11">
        <f t="shared" si="10"/>
        <v>11848.32</v>
      </c>
      <c r="H219" s="12">
        <v>0.2271</v>
      </c>
      <c r="I219" s="12">
        <v>0.22070000000000001</v>
      </c>
      <c r="J219" s="111"/>
      <c r="K219" s="193"/>
    </row>
    <row r="220" spans="1:11" ht="14.4">
      <c r="A220" s="13" t="s">
        <v>2490</v>
      </c>
      <c r="B220" s="13" t="s">
        <v>1718</v>
      </c>
      <c r="C220" s="111">
        <v>1.18</v>
      </c>
      <c r="D220" s="111">
        <v>1.18</v>
      </c>
      <c r="E220" s="11">
        <v>67585</v>
      </c>
      <c r="F220" s="11">
        <v>68937</v>
      </c>
      <c r="G220" s="11">
        <f t="shared" si="10"/>
        <v>11848.32</v>
      </c>
      <c r="H220" s="12">
        <v>0.2271</v>
      </c>
      <c r="I220" s="12">
        <v>0.22070000000000001</v>
      </c>
      <c r="J220" s="111"/>
      <c r="K220" s="193"/>
    </row>
    <row r="221" spans="1:11" ht="14.4">
      <c r="A221" s="13" t="s">
        <v>2491</v>
      </c>
      <c r="B221" s="13" t="s">
        <v>1732</v>
      </c>
      <c r="C221" s="111">
        <v>1.2</v>
      </c>
      <c r="D221" s="111">
        <v>1.2</v>
      </c>
      <c r="E221" s="11">
        <v>67585</v>
      </c>
      <c r="F221" s="11">
        <v>68937</v>
      </c>
      <c r="G221" s="11">
        <f t="shared" si="10"/>
        <v>11848.32</v>
      </c>
      <c r="H221" s="12">
        <v>0.2271</v>
      </c>
      <c r="I221" s="12">
        <v>0.22070000000000001</v>
      </c>
      <c r="J221" s="111"/>
      <c r="K221" s="193"/>
    </row>
    <row r="222" spans="1:11" ht="14.4">
      <c r="A222" s="13" t="s">
        <v>2492</v>
      </c>
      <c r="B222" s="13" t="s">
        <v>1748</v>
      </c>
      <c r="C222" s="111">
        <v>1.1600000000000001</v>
      </c>
      <c r="D222" s="111">
        <v>1.1600000000000001</v>
      </c>
      <c r="E222" s="11">
        <v>67585</v>
      </c>
      <c r="F222" s="11">
        <v>68937</v>
      </c>
      <c r="G222" s="11">
        <f t="shared" si="10"/>
        <v>11848.32</v>
      </c>
      <c r="H222" s="12">
        <v>0.2271</v>
      </c>
      <c r="I222" s="12">
        <v>0.22070000000000001</v>
      </c>
      <c r="J222" s="111"/>
      <c r="K222" s="193"/>
    </row>
    <row r="223" spans="1:11" ht="14.4">
      <c r="A223" s="13" t="s">
        <v>2493</v>
      </c>
      <c r="B223" s="13" t="s">
        <v>1754</v>
      </c>
      <c r="C223" s="111">
        <v>1.18</v>
      </c>
      <c r="D223" s="111">
        <v>1.18</v>
      </c>
      <c r="E223" s="11">
        <v>67585</v>
      </c>
      <c r="F223" s="11">
        <v>68937</v>
      </c>
      <c r="G223" s="11">
        <f t="shared" si="10"/>
        <v>11848.32</v>
      </c>
      <c r="H223" s="12">
        <v>0.2271</v>
      </c>
      <c r="I223" s="12">
        <v>0.22070000000000001</v>
      </c>
      <c r="J223" s="111"/>
      <c r="K223" s="193"/>
    </row>
    <row r="224" spans="1:11" ht="14.4">
      <c r="A224" s="13" t="s">
        <v>2494</v>
      </c>
      <c r="B224" s="13" t="s">
        <v>1760</v>
      </c>
      <c r="C224" s="111">
        <v>1.1200000000000001</v>
      </c>
      <c r="D224" s="111">
        <v>1.1200000000000001</v>
      </c>
      <c r="E224" s="11">
        <v>67585</v>
      </c>
      <c r="F224" s="11">
        <v>68937</v>
      </c>
      <c r="G224" s="11">
        <f t="shared" si="10"/>
        <v>11848.32</v>
      </c>
      <c r="H224" s="12">
        <v>0.2271</v>
      </c>
      <c r="I224" s="12">
        <v>0.22070000000000001</v>
      </c>
      <c r="J224" s="111"/>
      <c r="K224" s="193"/>
    </row>
    <row r="225" spans="1:11" ht="14.4">
      <c r="A225" s="13" t="s">
        <v>2495</v>
      </c>
      <c r="B225" s="13" t="s">
        <v>1762</v>
      </c>
      <c r="C225" s="111">
        <v>1.1200000000000001</v>
      </c>
      <c r="D225" s="111">
        <v>1.1200000000000001</v>
      </c>
      <c r="E225" s="11">
        <v>67585</v>
      </c>
      <c r="F225" s="11">
        <v>68937</v>
      </c>
      <c r="G225" s="11">
        <f t="shared" si="10"/>
        <v>11848.32</v>
      </c>
      <c r="H225" s="12">
        <v>0.2271</v>
      </c>
      <c r="I225" s="12">
        <v>0.22070000000000001</v>
      </c>
      <c r="J225" s="111"/>
      <c r="K225" s="193"/>
    </row>
    <row r="226" spans="1:11" ht="14.4">
      <c r="A226" s="13" t="s">
        <v>2496</v>
      </c>
      <c r="B226" s="13" t="s">
        <v>1769</v>
      </c>
      <c r="C226" s="111">
        <v>1.1599999999999999</v>
      </c>
      <c r="D226" s="111">
        <v>1.2000000000000002</v>
      </c>
      <c r="E226" s="11">
        <v>67585</v>
      </c>
      <c r="F226" s="11">
        <v>68937</v>
      </c>
      <c r="G226" s="11">
        <f t="shared" si="10"/>
        <v>11848.32</v>
      </c>
      <c r="H226" s="12">
        <v>0.2271</v>
      </c>
      <c r="I226" s="12">
        <v>0.22070000000000001</v>
      </c>
      <c r="J226" s="111"/>
      <c r="K226" s="193"/>
    </row>
    <row r="227" spans="1:11" ht="14.4">
      <c r="A227" s="13" t="s">
        <v>2497</v>
      </c>
      <c r="B227" s="13" t="s">
        <v>1781</v>
      </c>
      <c r="C227" s="111">
        <v>1.04</v>
      </c>
      <c r="D227" s="111">
        <v>1.04</v>
      </c>
      <c r="E227" s="11">
        <v>67585</v>
      </c>
      <c r="F227" s="11">
        <v>68937</v>
      </c>
      <c r="G227" s="11">
        <f t="shared" si="10"/>
        <v>11848.32</v>
      </c>
      <c r="H227" s="12">
        <v>0.2271</v>
      </c>
      <c r="I227" s="12">
        <v>0.22070000000000001</v>
      </c>
      <c r="J227" s="111"/>
      <c r="K227" s="193"/>
    </row>
    <row r="228" spans="1:11" ht="14.4">
      <c r="A228" s="13" t="s">
        <v>2498</v>
      </c>
      <c r="B228" s="13" t="s">
        <v>1830</v>
      </c>
      <c r="C228" s="111">
        <v>1</v>
      </c>
      <c r="D228" s="111">
        <v>1</v>
      </c>
      <c r="E228" s="11">
        <v>67585</v>
      </c>
      <c r="F228" s="11">
        <v>68937</v>
      </c>
      <c r="G228" s="11">
        <f t="shared" si="10"/>
        <v>11848.32</v>
      </c>
      <c r="H228" s="12">
        <v>0.2271</v>
      </c>
      <c r="I228" s="12">
        <v>0.22070000000000001</v>
      </c>
      <c r="J228" s="111"/>
      <c r="K228" s="193"/>
    </row>
    <row r="229" spans="1:11" ht="14.4">
      <c r="A229" s="13" t="s">
        <v>2499</v>
      </c>
      <c r="B229" s="13" t="s">
        <v>1832</v>
      </c>
      <c r="C229" s="111">
        <v>1</v>
      </c>
      <c r="D229" s="111">
        <v>1</v>
      </c>
      <c r="E229" s="11">
        <v>67585</v>
      </c>
      <c r="F229" s="11">
        <v>68937</v>
      </c>
      <c r="G229" s="11">
        <f t="shared" si="10"/>
        <v>11848.32</v>
      </c>
      <c r="H229" s="12">
        <v>0.2271</v>
      </c>
      <c r="I229" s="12">
        <v>0.22070000000000001</v>
      </c>
      <c r="J229" s="111"/>
      <c r="K229" s="193"/>
    </row>
    <row r="230" spans="1:11" ht="14.4">
      <c r="A230" s="13" t="s">
        <v>2500</v>
      </c>
      <c r="B230" s="13" t="s">
        <v>1834</v>
      </c>
      <c r="C230" s="111">
        <v>1</v>
      </c>
      <c r="D230" s="111">
        <v>1</v>
      </c>
      <c r="E230" s="11">
        <v>67585</v>
      </c>
      <c r="F230" s="11">
        <v>68937</v>
      </c>
      <c r="G230" s="11">
        <f t="shared" si="10"/>
        <v>11848.32</v>
      </c>
      <c r="H230" s="12">
        <v>0.2271</v>
      </c>
      <c r="I230" s="12">
        <v>0.22070000000000001</v>
      </c>
      <c r="J230" s="111"/>
      <c r="K230" s="193"/>
    </row>
    <row r="231" spans="1:11" ht="14.4">
      <c r="A231" s="13" t="s">
        <v>2501</v>
      </c>
      <c r="B231" s="13" t="s">
        <v>1840</v>
      </c>
      <c r="C231" s="111">
        <v>1</v>
      </c>
      <c r="D231" s="111">
        <v>1</v>
      </c>
      <c r="E231" s="11">
        <v>67585</v>
      </c>
      <c r="F231" s="11">
        <v>68937</v>
      </c>
      <c r="G231" s="11">
        <f t="shared" si="10"/>
        <v>11848.32</v>
      </c>
      <c r="H231" s="12">
        <v>0.2271</v>
      </c>
      <c r="I231" s="12">
        <v>0.22070000000000001</v>
      </c>
      <c r="J231" s="111"/>
      <c r="K231" s="193"/>
    </row>
    <row r="232" spans="1:11" ht="14.4">
      <c r="A232" s="13" t="s">
        <v>2502</v>
      </c>
      <c r="B232" s="13" t="s">
        <v>1845</v>
      </c>
      <c r="C232" s="111">
        <v>1.04</v>
      </c>
      <c r="D232" s="111">
        <v>1.04</v>
      </c>
      <c r="E232" s="11">
        <v>67585</v>
      </c>
      <c r="F232" s="11">
        <v>68937</v>
      </c>
      <c r="G232" s="11">
        <f t="shared" si="10"/>
        <v>11848.32</v>
      </c>
      <c r="H232" s="12">
        <v>0.2271</v>
      </c>
      <c r="I232" s="12">
        <v>0.22070000000000001</v>
      </c>
      <c r="J232" s="111"/>
      <c r="K232" s="193"/>
    </row>
    <row r="233" spans="1:11" ht="14.4">
      <c r="A233" s="13" t="s">
        <v>2503</v>
      </c>
      <c r="B233" s="13" t="s">
        <v>1857</v>
      </c>
      <c r="C233" s="111">
        <v>1</v>
      </c>
      <c r="D233" s="111">
        <v>1</v>
      </c>
      <c r="E233" s="11">
        <v>67585</v>
      </c>
      <c r="F233" s="11">
        <v>68937</v>
      </c>
      <c r="G233" s="11">
        <f t="shared" si="10"/>
        <v>11848.32</v>
      </c>
      <c r="H233" s="12">
        <v>0.2271</v>
      </c>
      <c r="I233" s="12">
        <v>0.22070000000000001</v>
      </c>
      <c r="J233" s="111"/>
      <c r="K233" s="193"/>
    </row>
    <row r="234" spans="1:11" ht="14.4">
      <c r="A234" s="13" t="s">
        <v>2504</v>
      </c>
      <c r="B234" s="13" t="s">
        <v>1879</v>
      </c>
      <c r="C234" s="111">
        <v>1</v>
      </c>
      <c r="D234" s="111">
        <v>1.04</v>
      </c>
      <c r="E234" s="11">
        <v>67585</v>
      </c>
      <c r="F234" s="11">
        <v>68937</v>
      </c>
      <c r="G234" s="11">
        <f t="shared" si="10"/>
        <v>11848.32</v>
      </c>
      <c r="H234" s="12">
        <v>0.2271</v>
      </c>
      <c r="I234" s="12">
        <v>0.22070000000000001</v>
      </c>
      <c r="J234" s="111"/>
      <c r="K234" s="193"/>
    </row>
    <row r="235" spans="1:11" ht="14.4">
      <c r="A235" s="13" t="s">
        <v>2505</v>
      </c>
      <c r="B235" s="13" t="s">
        <v>1883</v>
      </c>
      <c r="C235" s="111">
        <v>1</v>
      </c>
      <c r="D235" s="111">
        <v>1</v>
      </c>
      <c r="E235" s="11">
        <v>67585</v>
      </c>
      <c r="F235" s="11">
        <v>68937</v>
      </c>
      <c r="G235" s="11">
        <f t="shared" si="10"/>
        <v>11848.32</v>
      </c>
      <c r="H235" s="12">
        <v>0.2271</v>
      </c>
      <c r="I235" s="12">
        <v>0.22070000000000001</v>
      </c>
      <c r="J235" s="111"/>
      <c r="K235" s="193"/>
    </row>
    <row r="236" spans="1:11" ht="14.4">
      <c r="A236" s="13" t="s">
        <v>2506</v>
      </c>
      <c r="B236" s="13" t="s">
        <v>1894</v>
      </c>
      <c r="C236" s="111">
        <v>1</v>
      </c>
      <c r="D236" s="111">
        <v>1.04</v>
      </c>
      <c r="E236" s="11">
        <v>67585</v>
      </c>
      <c r="F236" s="11">
        <v>68937</v>
      </c>
      <c r="G236" s="11">
        <f t="shared" si="10"/>
        <v>11848.32</v>
      </c>
      <c r="H236" s="12">
        <v>0.2271</v>
      </c>
      <c r="I236" s="12">
        <v>0.22070000000000001</v>
      </c>
      <c r="J236" s="111"/>
      <c r="K236" s="193"/>
    </row>
    <row r="237" spans="1:11" ht="14.4">
      <c r="A237" s="13" t="s">
        <v>2507</v>
      </c>
      <c r="B237" s="13" t="s">
        <v>1903</v>
      </c>
      <c r="C237" s="111">
        <v>1</v>
      </c>
      <c r="D237" s="111">
        <v>1</v>
      </c>
      <c r="E237" s="11">
        <v>67585</v>
      </c>
      <c r="F237" s="11">
        <v>68937</v>
      </c>
      <c r="G237" s="11">
        <f t="shared" si="10"/>
        <v>11848.32</v>
      </c>
      <c r="H237" s="12">
        <v>0.2271</v>
      </c>
      <c r="I237" s="12">
        <v>0.22070000000000001</v>
      </c>
      <c r="J237" s="111"/>
      <c r="K237" s="193"/>
    </row>
    <row r="238" spans="1:11" ht="14.4">
      <c r="A238" s="13" t="s">
        <v>2508</v>
      </c>
      <c r="B238" s="13" t="s">
        <v>1906</v>
      </c>
      <c r="C238" s="111">
        <v>1</v>
      </c>
      <c r="D238" s="111">
        <v>1</v>
      </c>
      <c r="E238" s="11">
        <v>67585</v>
      </c>
      <c r="F238" s="11">
        <v>68937</v>
      </c>
      <c r="G238" s="11">
        <f t="shared" si="10"/>
        <v>11848.32</v>
      </c>
      <c r="H238" s="12">
        <v>0.2271</v>
      </c>
      <c r="I238" s="12">
        <v>0.22070000000000001</v>
      </c>
      <c r="J238" s="111"/>
      <c r="K238" s="193"/>
    </row>
    <row r="239" spans="1:11" ht="14.4">
      <c r="A239" s="13" t="s">
        <v>2509</v>
      </c>
      <c r="B239" s="13" t="s">
        <v>1916</v>
      </c>
      <c r="C239" s="111">
        <v>1</v>
      </c>
      <c r="D239" s="111">
        <v>1</v>
      </c>
      <c r="E239" s="11">
        <v>67585</v>
      </c>
      <c r="F239" s="11">
        <v>68937</v>
      </c>
      <c r="G239" s="11">
        <f t="shared" si="10"/>
        <v>11848.32</v>
      </c>
      <c r="H239" s="12">
        <v>0.2271</v>
      </c>
      <c r="I239" s="12">
        <v>0.22070000000000001</v>
      </c>
      <c r="J239" s="111"/>
      <c r="K239" s="193"/>
    </row>
    <row r="240" spans="1:11" ht="14.4">
      <c r="A240" s="13" t="s">
        <v>2510</v>
      </c>
      <c r="B240" s="13" t="s">
        <v>1922</v>
      </c>
      <c r="C240" s="111">
        <v>1</v>
      </c>
      <c r="D240" s="111">
        <v>1</v>
      </c>
      <c r="E240" s="11">
        <v>67585</v>
      </c>
      <c r="F240" s="11">
        <v>68937</v>
      </c>
      <c r="G240" s="11">
        <f t="shared" si="10"/>
        <v>11848.32</v>
      </c>
      <c r="H240" s="12">
        <v>0.2271</v>
      </c>
      <c r="I240" s="12">
        <v>0.22070000000000001</v>
      </c>
      <c r="J240" s="111"/>
      <c r="K240" s="193"/>
    </row>
    <row r="241" spans="1:11" ht="14.4">
      <c r="A241" s="13" t="s">
        <v>2514</v>
      </c>
      <c r="B241" s="13" t="s">
        <v>1931</v>
      </c>
      <c r="C241" s="194">
        <v>1</v>
      </c>
      <c r="D241" s="194">
        <v>1.04</v>
      </c>
      <c r="E241" s="11">
        <v>67585</v>
      </c>
      <c r="F241" s="11">
        <v>68937</v>
      </c>
      <c r="G241" s="11">
        <f t="shared" si="10"/>
        <v>11848.32</v>
      </c>
      <c r="H241" s="12">
        <v>0.2271</v>
      </c>
      <c r="I241" s="12">
        <v>0.22070000000000001</v>
      </c>
      <c r="J241" s="111"/>
      <c r="K241" s="193"/>
    </row>
    <row r="242" spans="1:11" ht="14.4">
      <c r="A242" s="13" t="s">
        <v>2515</v>
      </c>
      <c r="B242" s="13" t="s">
        <v>1933</v>
      </c>
      <c r="C242" s="111">
        <v>1</v>
      </c>
      <c r="D242" s="111">
        <v>1</v>
      </c>
      <c r="E242" s="11">
        <v>67585</v>
      </c>
      <c r="F242" s="11">
        <v>68937</v>
      </c>
      <c r="G242" s="11">
        <f t="shared" si="10"/>
        <v>11848.32</v>
      </c>
      <c r="H242" s="12">
        <v>0.2271</v>
      </c>
      <c r="I242" s="12">
        <v>0.22070000000000001</v>
      </c>
      <c r="J242" s="111"/>
      <c r="K242" s="193"/>
    </row>
    <row r="243" spans="1:11" ht="14.4">
      <c r="A243" s="13" t="s">
        <v>2516</v>
      </c>
      <c r="B243" s="13" t="s">
        <v>1936</v>
      </c>
      <c r="C243" s="111">
        <v>1</v>
      </c>
      <c r="D243" s="111">
        <v>1</v>
      </c>
      <c r="E243" s="11">
        <v>67585</v>
      </c>
      <c r="F243" s="11">
        <v>68937</v>
      </c>
      <c r="G243" s="11">
        <f t="shared" si="10"/>
        <v>11848.32</v>
      </c>
      <c r="H243" s="12">
        <v>0.2271</v>
      </c>
      <c r="I243" s="12">
        <v>0.22070000000000001</v>
      </c>
      <c r="J243" s="111"/>
      <c r="K243" s="193"/>
    </row>
    <row r="244" spans="1:11" ht="14.4">
      <c r="A244" s="13" t="s">
        <v>2517</v>
      </c>
      <c r="B244" s="13" t="s">
        <v>1940</v>
      </c>
      <c r="C244" s="111">
        <v>1</v>
      </c>
      <c r="D244" s="111">
        <v>1</v>
      </c>
      <c r="E244" s="11">
        <v>67585</v>
      </c>
      <c r="F244" s="11">
        <v>68937</v>
      </c>
      <c r="G244" s="11">
        <f t="shared" si="10"/>
        <v>11848.32</v>
      </c>
      <c r="H244" s="12">
        <v>0.2271</v>
      </c>
      <c r="I244" s="12">
        <v>0.22070000000000001</v>
      </c>
      <c r="J244" s="111"/>
      <c r="K244" s="193"/>
    </row>
    <row r="245" spans="1:11" ht="14.4">
      <c r="A245" s="13" t="s">
        <v>2518</v>
      </c>
      <c r="B245" s="13" t="s">
        <v>1944</v>
      </c>
      <c r="C245" s="111">
        <v>1</v>
      </c>
      <c r="D245" s="111">
        <v>1.04</v>
      </c>
      <c r="E245" s="11">
        <v>67585</v>
      </c>
      <c r="F245" s="11">
        <v>68937</v>
      </c>
      <c r="G245" s="11">
        <f t="shared" si="10"/>
        <v>11848.32</v>
      </c>
      <c r="H245" s="12">
        <v>0.2271</v>
      </c>
      <c r="I245" s="12">
        <v>0.22070000000000001</v>
      </c>
      <c r="J245" s="111"/>
      <c r="K245" s="193"/>
    </row>
    <row r="246" spans="1:11" ht="14.4">
      <c r="A246" s="13" t="s">
        <v>2519</v>
      </c>
      <c r="B246" s="13" t="s">
        <v>1950</v>
      </c>
      <c r="C246" s="111">
        <v>1</v>
      </c>
      <c r="D246" s="111">
        <v>1</v>
      </c>
      <c r="E246" s="11">
        <v>67585</v>
      </c>
      <c r="F246" s="11">
        <v>68937</v>
      </c>
      <c r="G246" s="11">
        <f t="shared" si="10"/>
        <v>11848.32</v>
      </c>
      <c r="H246" s="12">
        <v>0.2271</v>
      </c>
      <c r="I246" s="12">
        <v>0.22070000000000001</v>
      </c>
      <c r="J246" s="111"/>
      <c r="K246" s="193"/>
    </row>
    <row r="247" spans="1:11" ht="14.4">
      <c r="A247" s="13" t="s">
        <v>2520</v>
      </c>
      <c r="B247" s="13" t="s">
        <v>1953</v>
      </c>
      <c r="C247" s="111">
        <v>1</v>
      </c>
      <c r="D247" s="111">
        <v>1</v>
      </c>
      <c r="E247" s="11">
        <v>67585</v>
      </c>
      <c r="F247" s="11">
        <v>68937</v>
      </c>
      <c r="G247" s="11">
        <f t="shared" si="10"/>
        <v>11848.32</v>
      </c>
      <c r="H247" s="12">
        <v>0.2271</v>
      </c>
      <c r="I247" s="12">
        <v>0.22070000000000001</v>
      </c>
      <c r="J247" s="111"/>
      <c r="K247" s="193"/>
    </row>
    <row r="248" spans="1:11" ht="14.4">
      <c r="A248" s="13" t="s">
        <v>2521</v>
      </c>
      <c r="B248" s="13" t="s">
        <v>1955</v>
      </c>
      <c r="C248" s="111">
        <v>1</v>
      </c>
      <c r="D248" s="111">
        <v>1</v>
      </c>
      <c r="E248" s="11">
        <v>67585</v>
      </c>
      <c r="F248" s="11">
        <v>68937</v>
      </c>
      <c r="G248" s="11">
        <f t="shared" si="10"/>
        <v>11848.32</v>
      </c>
      <c r="H248" s="12">
        <v>0.2271</v>
      </c>
      <c r="I248" s="12">
        <v>0.22070000000000001</v>
      </c>
      <c r="J248" s="111"/>
      <c r="K248" s="193"/>
    </row>
    <row r="249" spans="1:11" ht="14.4">
      <c r="A249" s="13" t="s">
        <v>2522</v>
      </c>
      <c r="B249" s="13" t="s">
        <v>1957</v>
      </c>
      <c r="C249" s="111">
        <v>1</v>
      </c>
      <c r="D249" s="111">
        <v>1</v>
      </c>
      <c r="E249" s="11">
        <v>67585</v>
      </c>
      <c r="F249" s="11">
        <v>68937</v>
      </c>
      <c r="G249" s="11">
        <f t="shared" si="10"/>
        <v>11848.32</v>
      </c>
      <c r="H249" s="12">
        <v>0.2271</v>
      </c>
      <c r="I249" s="12">
        <v>0.22070000000000001</v>
      </c>
      <c r="J249" s="111"/>
      <c r="K249" s="193"/>
    </row>
    <row r="250" spans="1:11" ht="14.4">
      <c r="A250" s="13" t="s">
        <v>2523</v>
      </c>
      <c r="B250" s="13" t="s">
        <v>1959</v>
      </c>
      <c r="C250" s="111">
        <v>1</v>
      </c>
      <c r="D250" s="111">
        <v>1</v>
      </c>
      <c r="E250" s="11">
        <v>67585</v>
      </c>
      <c r="F250" s="11">
        <v>68937</v>
      </c>
      <c r="G250" s="11">
        <f t="shared" si="10"/>
        <v>11848.32</v>
      </c>
      <c r="H250" s="12">
        <v>0.2271</v>
      </c>
      <c r="I250" s="12">
        <v>0.22070000000000001</v>
      </c>
      <c r="J250" s="111"/>
      <c r="K250" s="193"/>
    </row>
    <row r="251" spans="1:11" ht="14.4">
      <c r="A251" s="13" t="s">
        <v>2524</v>
      </c>
      <c r="B251" s="13" t="s">
        <v>1963</v>
      </c>
      <c r="C251" s="111">
        <v>1</v>
      </c>
      <c r="D251" s="111">
        <v>1</v>
      </c>
      <c r="E251" s="11">
        <v>67585</v>
      </c>
      <c r="F251" s="11">
        <v>68937</v>
      </c>
      <c r="G251" s="11">
        <f t="shared" si="10"/>
        <v>11848.32</v>
      </c>
      <c r="H251" s="12">
        <v>0.2271</v>
      </c>
      <c r="I251" s="12">
        <v>0.22070000000000001</v>
      </c>
      <c r="J251" s="111"/>
      <c r="K251" s="193"/>
    </row>
    <row r="252" spans="1:11" ht="14.4">
      <c r="A252" s="13" t="s">
        <v>2525</v>
      </c>
      <c r="B252" s="13" t="s">
        <v>1967</v>
      </c>
      <c r="C252" s="111">
        <v>1</v>
      </c>
      <c r="D252" s="111">
        <v>1.04</v>
      </c>
      <c r="E252" s="11">
        <v>67585</v>
      </c>
      <c r="F252" s="11">
        <v>68937</v>
      </c>
      <c r="G252" s="11">
        <f t="shared" si="10"/>
        <v>11848.32</v>
      </c>
      <c r="H252" s="12">
        <v>0.2271</v>
      </c>
      <c r="I252" s="12">
        <v>0.22070000000000001</v>
      </c>
      <c r="J252" s="111"/>
      <c r="K252" s="193"/>
    </row>
    <row r="253" spans="1:11" ht="14.4">
      <c r="A253" s="13" t="s">
        <v>2526</v>
      </c>
      <c r="B253" s="13" t="s">
        <v>1972</v>
      </c>
      <c r="C253" s="111">
        <v>1</v>
      </c>
      <c r="D253" s="111">
        <v>1</v>
      </c>
      <c r="E253" s="11">
        <v>67585</v>
      </c>
      <c r="F253" s="11">
        <v>68937</v>
      </c>
      <c r="G253" s="11">
        <f t="shared" si="10"/>
        <v>11848.32</v>
      </c>
      <c r="H253" s="12">
        <v>0.2271</v>
      </c>
      <c r="I253" s="12">
        <v>0.22070000000000001</v>
      </c>
      <c r="J253" s="111"/>
      <c r="K253" s="193"/>
    </row>
    <row r="254" spans="1:11" ht="14.4">
      <c r="A254" s="13" t="s">
        <v>2527</v>
      </c>
      <c r="B254" s="13" t="s">
        <v>1983</v>
      </c>
      <c r="C254" s="111">
        <v>1.04</v>
      </c>
      <c r="D254" s="111">
        <v>1.04</v>
      </c>
      <c r="E254" s="11">
        <v>67585</v>
      </c>
      <c r="F254" s="11">
        <v>68937</v>
      </c>
      <c r="G254" s="11">
        <f t="shared" si="10"/>
        <v>11848.32</v>
      </c>
      <c r="H254" s="12">
        <v>0.2271</v>
      </c>
      <c r="I254" s="12">
        <v>0.22070000000000001</v>
      </c>
      <c r="J254" s="111"/>
      <c r="K254" s="193"/>
    </row>
    <row r="255" spans="1:11" ht="14.4">
      <c r="A255" s="13" t="s">
        <v>2528</v>
      </c>
      <c r="B255" s="13" t="s">
        <v>2003</v>
      </c>
      <c r="C255" s="111">
        <v>1</v>
      </c>
      <c r="D255" s="111">
        <v>1</v>
      </c>
      <c r="E255" s="11">
        <v>67585</v>
      </c>
      <c r="F255" s="11">
        <v>68937</v>
      </c>
      <c r="G255" s="11">
        <f t="shared" si="10"/>
        <v>11848.32</v>
      </c>
      <c r="H255" s="12">
        <v>0.2271</v>
      </c>
      <c r="I255" s="12">
        <v>0.22070000000000001</v>
      </c>
      <c r="J255" s="111"/>
      <c r="K255" s="193"/>
    </row>
    <row r="256" spans="1:11" ht="14.4">
      <c r="A256" s="13" t="s">
        <v>2529</v>
      </c>
      <c r="B256" s="13" t="s">
        <v>2015</v>
      </c>
      <c r="C256" s="111">
        <v>1</v>
      </c>
      <c r="D256" s="111">
        <v>1.04</v>
      </c>
      <c r="E256" s="11">
        <v>67585</v>
      </c>
      <c r="F256" s="11">
        <v>68937</v>
      </c>
      <c r="G256" s="11">
        <f t="shared" si="10"/>
        <v>11848.32</v>
      </c>
      <c r="H256" s="12">
        <v>0.2271</v>
      </c>
      <c r="I256" s="12">
        <v>0.22070000000000001</v>
      </c>
      <c r="J256" s="111"/>
      <c r="K256" s="193"/>
    </row>
    <row r="257" spans="1:11" ht="14.4">
      <c r="A257" s="13" t="s">
        <v>2530</v>
      </c>
      <c r="B257" s="13" t="s">
        <v>2030</v>
      </c>
      <c r="C257" s="111">
        <v>1</v>
      </c>
      <c r="D257" s="111">
        <v>1</v>
      </c>
      <c r="E257" s="11">
        <v>67585</v>
      </c>
      <c r="F257" s="11">
        <v>68937</v>
      </c>
      <c r="G257" s="11">
        <f t="shared" si="10"/>
        <v>11848.32</v>
      </c>
      <c r="H257" s="12">
        <v>0.2271</v>
      </c>
      <c r="I257" s="12">
        <v>0.22070000000000001</v>
      </c>
      <c r="J257" s="111"/>
      <c r="K257" s="193"/>
    </row>
    <row r="258" spans="1:11" ht="14.4">
      <c r="A258" s="13" t="s">
        <v>2531</v>
      </c>
      <c r="B258" s="13" t="s">
        <v>2032</v>
      </c>
      <c r="C258" s="111">
        <v>1</v>
      </c>
      <c r="D258" s="111">
        <v>1</v>
      </c>
      <c r="E258" s="11">
        <v>67585</v>
      </c>
      <c r="F258" s="11">
        <v>68937</v>
      </c>
      <c r="G258" s="11">
        <f t="shared" si="10"/>
        <v>11848.32</v>
      </c>
      <c r="H258" s="12">
        <v>0.2271</v>
      </c>
      <c r="I258" s="12">
        <v>0.22070000000000001</v>
      </c>
      <c r="J258" s="111"/>
      <c r="K258" s="193"/>
    </row>
    <row r="259" spans="1:11" ht="14.4">
      <c r="A259" s="13" t="s">
        <v>2532</v>
      </c>
      <c r="B259" s="13" t="s">
        <v>2034</v>
      </c>
      <c r="C259" s="111">
        <v>1</v>
      </c>
      <c r="D259" s="111">
        <v>1</v>
      </c>
      <c r="E259" s="11">
        <v>67585</v>
      </c>
      <c r="F259" s="11">
        <v>68937</v>
      </c>
      <c r="G259" s="11">
        <f t="shared" si="10"/>
        <v>11848.32</v>
      </c>
      <c r="H259" s="12">
        <v>0.2271</v>
      </c>
      <c r="I259" s="12">
        <v>0.22070000000000001</v>
      </c>
      <c r="J259" s="111"/>
      <c r="K259" s="193"/>
    </row>
    <row r="260" spans="1:11" ht="14.4">
      <c r="A260" s="13" t="s">
        <v>2533</v>
      </c>
      <c r="B260" s="13" t="s">
        <v>2040</v>
      </c>
      <c r="C260" s="111">
        <v>1</v>
      </c>
      <c r="D260" s="111">
        <v>1</v>
      </c>
      <c r="E260" s="11">
        <v>67585</v>
      </c>
      <c r="F260" s="11">
        <v>68937</v>
      </c>
      <c r="G260" s="11">
        <f t="shared" si="10"/>
        <v>11848.32</v>
      </c>
      <c r="H260" s="12">
        <v>0.2271</v>
      </c>
      <c r="I260" s="12">
        <v>0.22070000000000001</v>
      </c>
      <c r="J260" s="111"/>
      <c r="K260" s="193"/>
    </row>
    <row r="261" spans="1:11" ht="14.4">
      <c r="A261" s="13" t="s">
        <v>2735</v>
      </c>
      <c r="B261" s="13" t="s">
        <v>3157</v>
      </c>
      <c r="C261" s="111">
        <v>1.04</v>
      </c>
      <c r="D261" s="111">
        <v>1.04</v>
      </c>
      <c r="E261" s="11">
        <v>67585</v>
      </c>
      <c r="F261" s="11">
        <v>68937</v>
      </c>
      <c r="G261" s="11">
        <f t="shared" si="10"/>
        <v>11848.32</v>
      </c>
      <c r="H261" s="12">
        <v>0.2271</v>
      </c>
      <c r="I261" s="12">
        <v>0.22070000000000001</v>
      </c>
      <c r="J261" s="111"/>
      <c r="K261" s="193"/>
    </row>
    <row r="262" spans="1:11" ht="14.4">
      <c r="A262" s="13" t="s">
        <v>2535</v>
      </c>
      <c r="B262" s="13" t="s">
        <v>2045</v>
      </c>
      <c r="C262" s="111">
        <v>1</v>
      </c>
      <c r="D262" s="111">
        <v>1.04</v>
      </c>
      <c r="E262" s="11">
        <v>67585</v>
      </c>
      <c r="F262" s="11">
        <v>68937</v>
      </c>
      <c r="G262" s="11">
        <f t="shared" si="10"/>
        <v>11848.32</v>
      </c>
      <c r="H262" s="12">
        <v>0.2271</v>
      </c>
      <c r="I262" s="12">
        <v>0.22070000000000001</v>
      </c>
      <c r="J262" s="111"/>
      <c r="K262" s="193"/>
    </row>
    <row r="263" spans="1:11" ht="14.4">
      <c r="A263" s="13" t="s">
        <v>2536</v>
      </c>
      <c r="B263" s="13" t="s">
        <v>2048</v>
      </c>
      <c r="C263" s="111">
        <v>1</v>
      </c>
      <c r="D263" s="111">
        <v>1</v>
      </c>
      <c r="E263" s="11">
        <v>67585</v>
      </c>
      <c r="F263" s="11">
        <v>68937</v>
      </c>
      <c r="G263" s="11">
        <f t="shared" ref="G263:G324" si="11">ROUND(968*12*1.02,2)</f>
        <v>11848.32</v>
      </c>
      <c r="H263" s="12">
        <v>0.2271</v>
      </c>
      <c r="I263" s="12">
        <v>0.22070000000000001</v>
      </c>
      <c r="J263" s="111"/>
      <c r="K263" s="193"/>
    </row>
    <row r="264" spans="1:11" ht="14.4">
      <c r="A264" s="13" t="s">
        <v>2537</v>
      </c>
      <c r="B264" s="13" t="s">
        <v>2050</v>
      </c>
      <c r="C264" s="111">
        <v>1</v>
      </c>
      <c r="D264" s="111">
        <v>1.04</v>
      </c>
      <c r="E264" s="11">
        <v>67585</v>
      </c>
      <c r="F264" s="11">
        <v>68937</v>
      </c>
      <c r="G264" s="11">
        <f t="shared" si="11"/>
        <v>11848.32</v>
      </c>
      <c r="H264" s="12">
        <v>0.2271</v>
      </c>
      <c r="I264" s="12">
        <v>0.22070000000000001</v>
      </c>
      <c r="J264" s="111"/>
      <c r="K264" s="193"/>
    </row>
    <row r="265" spans="1:11" ht="14.4">
      <c r="A265" s="13" t="s">
        <v>2538</v>
      </c>
      <c r="B265" s="13" t="s">
        <v>2058</v>
      </c>
      <c r="C265" s="111">
        <v>1</v>
      </c>
      <c r="D265" s="111">
        <v>1</v>
      </c>
      <c r="E265" s="11">
        <v>67585</v>
      </c>
      <c r="F265" s="11">
        <v>68937</v>
      </c>
      <c r="G265" s="11">
        <f t="shared" si="11"/>
        <v>11848.32</v>
      </c>
      <c r="H265" s="12">
        <v>0.2271</v>
      </c>
      <c r="I265" s="12">
        <v>0.22070000000000001</v>
      </c>
      <c r="J265" s="111"/>
      <c r="K265" s="193"/>
    </row>
    <row r="266" spans="1:11" ht="14.4">
      <c r="A266" s="13" t="s">
        <v>2539</v>
      </c>
      <c r="B266" s="13" t="s">
        <v>2062</v>
      </c>
      <c r="C266" s="111">
        <v>1</v>
      </c>
      <c r="D266" s="111">
        <v>1</v>
      </c>
      <c r="E266" s="11">
        <v>67585</v>
      </c>
      <c r="F266" s="11">
        <v>68937</v>
      </c>
      <c r="G266" s="11">
        <f t="shared" si="11"/>
        <v>11848.32</v>
      </c>
      <c r="H266" s="12">
        <v>0.2271</v>
      </c>
      <c r="I266" s="12">
        <v>0.22070000000000001</v>
      </c>
      <c r="J266" s="111"/>
      <c r="K266" s="193"/>
    </row>
    <row r="267" spans="1:11" ht="14.4">
      <c r="A267" s="13" t="s">
        <v>2540</v>
      </c>
      <c r="B267" s="13" t="s">
        <v>2064</v>
      </c>
      <c r="C267" s="111">
        <v>1</v>
      </c>
      <c r="D267" s="111">
        <v>1.04</v>
      </c>
      <c r="E267" s="11">
        <v>67585</v>
      </c>
      <c r="F267" s="11">
        <v>68937</v>
      </c>
      <c r="G267" s="11">
        <f t="shared" si="11"/>
        <v>11848.32</v>
      </c>
      <c r="H267" s="12">
        <v>0.2271</v>
      </c>
      <c r="I267" s="12">
        <v>0.22070000000000001</v>
      </c>
      <c r="J267" s="111"/>
      <c r="K267" s="193"/>
    </row>
    <row r="268" spans="1:11" ht="14.4">
      <c r="A268" s="13" t="s">
        <v>2541</v>
      </c>
      <c r="B268" s="13" t="s">
        <v>2066</v>
      </c>
      <c r="C268" s="111">
        <v>1</v>
      </c>
      <c r="D268" s="111">
        <v>1</v>
      </c>
      <c r="E268" s="11">
        <v>67585</v>
      </c>
      <c r="F268" s="11">
        <v>68937</v>
      </c>
      <c r="G268" s="11">
        <f t="shared" si="11"/>
        <v>11848.32</v>
      </c>
      <c r="H268" s="12">
        <v>0.2271</v>
      </c>
      <c r="I268" s="12">
        <v>0.22070000000000001</v>
      </c>
      <c r="J268" s="111"/>
      <c r="K268" s="193"/>
    </row>
    <row r="269" spans="1:11" ht="14.4">
      <c r="A269" s="13" t="s">
        <v>2542</v>
      </c>
      <c r="B269" s="13" t="s">
        <v>2070</v>
      </c>
      <c r="C269" s="111">
        <v>1</v>
      </c>
      <c r="D269" s="111">
        <v>1</v>
      </c>
      <c r="E269" s="11">
        <v>67585</v>
      </c>
      <c r="F269" s="11">
        <v>68937</v>
      </c>
      <c r="G269" s="11">
        <f t="shared" si="11"/>
        <v>11848.32</v>
      </c>
      <c r="H269" s="12">
        <v>0.2271</v>
      </c>
      <c r="I269" s="12">
        <v>0.22070000000000001</v>
      </c>
      <c r="J269" s="111"/>
      <c r="K269" s="193"/>
    </row>
    <row r="270" spans="1:11" ht="14.4">
      <c r="A270" s="13" t="s">
        <v>2543</v>
      </c>
      <c r="B270" s="13" t="s">
        <v>2073</v>
      </c>
      <c r="C270" s="111">
        <v>1.1000000000000001</v>
      </c>
      <c r="D270" s="111">
        <v>1.1000000000000001</v>
      </c>
      <c r="E270" s="11">
        <v>67585</v>
      </c>
      <c r="F270" s="11">
        <v>68937</v>
      </c>
      <c r="G270" s="11">
        <f t="shared" si="11"/>
        <v>11848.32</v>
      </c>
      <c r="H270" s="12">
        <v>0.2271</v>
      </c>
      <c r="I270" s="12">
        <v>0.22070000000000001</v>
      </c>
      <c r="J270" s="111"/>
      <c r="K270" s="193"/>
    </row>
    <row r="271" spans="1:11" ht="14.4">
      <c r="A271" s="13" t="s">
        <v>2544</v>
      </c>
      <c r="B271" s="13" t="s">
        <v>2097</v>
      </c>
      <c r="C271" s="111">
        <v>1.1000000000000001</v>
      </c>
      <c r="D271" s="111">
        <v>1.1000000000000001</v>
      </c>
      <c r="E271" s="11">
        <v>67585</v>
      </c>
      <c r="F271" s="11">
        <v>68937</v>
      </c>
      <c r="G271" s="11">
        <f t="shared" si="11"/>
        <v>11848.32</v>
      </c>
      <c r="H271" s="12">
        <v>0.2271</v>
      </c>
      <c r="I271" s="12">
        <v>0.22070000000000001</v>
      </c>
      <c r="J271" s="111"/>
      <c r="K271" s="193"/>
    </row>
    <row r="272" spans="1:11" ht="14.4">
      <c r="A272" s="13" t="s">
        <v>2545</v>
      </c>
      <c r="B272" s="13" t="s">
        <v>2106</v>
      </c>
      <c r="C272" s="111">
        <v>1.1200000000000001</v>
      </c>
      <c r="D272" s="111">
        <v>1.1600000000000001</v>
      </c>
      <c r="E272" s="11">
        <v>67585</v>
      </c>
      <c r="F272" s="11">
        <v>68937</v>
      </c>
      <c r="G272" s="11">
        <f t="shared" si="11"/>
        <v>11848.32</v>
      </c>
      <c r="H272" s="12">
        <v>0.2271</v>
      </c>
      <c r="I272" s="12">
        <v>0.22070000000000001</v>
      </c>
      <c r="J272" s="111"/>
      <c r="K272" s="193"/>
    </row>
    <row r="273" spans="1:11" ht="14.4">
      <c r="A273" s="13" t="s">
        <v>2546</v>
      </c>
      <c r="B273" s="13" t="s">
        <v>2113</v>
      </c>
      <c r="C273" s="111">
        <v>1.06</v>
      </c>
      <c r="D273" s="111">
        <v>1.06</v>
      </c>
      <c r="E273" s="11">
        <v>67585</v>
      </c>
      <c r="F273" s="11">
        <v>68937</v>
      </c>
      <c r="G273" s="11">
        <f t="shared" si="11"/>
        <v>11848.32</v>
      </c>
      <c r="H273" s="12">
        <v>0.2271</v>
      </c>
      <c r="I273" s="12">
        <v>0.22070000000000001</v>
      </c>
      <c r="J273" s="111"/>
      <c r="K273" s="193"/>
    </row>
    <row r="274" spans="1:11" ht="14.4">
      <c r="A274" s="13" t="s">
        <v>2547</v>
      </c>
      <c r="B274" s="13" t="s">
        <v>2120</v>
      </c>
      <c r="C274" s="111">
        <v>1.06</v>
      </c>
      <c r="D274" s="111">
        <v>1.06</v>
      </c>
      <c r="E274" s="11">
        <v>67585</v>
      </c>
      <c r="F274" s="11">
        <v>68937</v>
      </c>
      <c r="G274" s="11">
        <f t="shared" si="11"/>
        <v>11848.32</v>
      </c>
      <c r="H274" s="12">
        <v>0.2271</v>
      </c>
      <c r="I274" s="12">
        <v>0.22070000000000001</v>
      </c>
      <c r="J274" s="111"/>
      <c r="K274" s="193"/>
    </row>
    <row r="275" spans="1:11" ht="14.4">
      <c r="A275" s="13" t="s">
        <v>2548</v>
      </c>
      <c r="B275" s="13" t="s">
        <v>2125</v>
      </c>
      <c r="C275" s="111">
        <v>1.06</v>
      </c>
      <c r="D275" s="111">
        <v>1.06</v>
      </c>
      <c r="E275" s="11">
        <v>67585</v>
      </c>
      <c r="F275" s="11">
        <v>68937</v>
      </c>
      <c r="G275" s="11">
        <f t="shared" si="11"/>
        <v>11848.32</v>
      </c>
      <c r="H275" s="12">
        <v>0.2271</v>
      </c>
      <c r="I275" s="12">
        <v>0.22070000000000001</v>
      </c>
      <c r="J275" s="111"/>
      <c r="K275" s="193"/>
    </row>
    <row r="276" spans="1:11" ht="14.4">
      <c r="A276" s="13" t="s">
        <v>2549</v>
      </c>
      <c r="B276" s="13" t="s">
        <v>2131</v>
      </c>
      <c r="C276" s="111">
        <v>1.1200000000000001</v>
      </c>
      <c r="D276" s="111">
        <v>1.1200000000000001</v>
      </c>
      <c r="E276" s="11">
        <v>67585</v>
      </c>
      <c r="F276" s="11">
        <v>68937</v>
      </c>
      <c r="G276" s="11">
        <f t="shared" si="11"/>
        <v>11848.32</v>
      </c>
      <c r="H276" s="12">
        <v>0.2271</v>
      </c>
      <c r="I276" s="12">
        <v>0.22070000000000001</v>
      </c>
      <c r="J276" s="111"/>
      <c r="K276" s="193"/>
    </row>
    <row r="277" spans="1:11" ht="14.4">
      <c r="A277" s="13" t="s">
        <v>2550</v>
      </c>
      <c r="B277" s="13" t="s">
        <v>2138</v>
      </c>
      <c r="C277" s="111">
        <v>1.1000000000000001</v>
      </c>
      <c r="D277" s="111">
        <v>1.1000000000000001</v>
      </c>
      <c r="E277" s="11">
        <v>67585</v>
      </c>
      <c r="F277" s="11">
        <v>68937</v>
      </c>
      <c r="G277" s="11">
        <f t="shared" si="11"/>
        <v>11848.32</v>
      </c>
      <c r="H277" s="12">
        <v>0.2271</v>
      </c>
      <c r="I277" s="12">
        <v>0.22070000000000001</v>
      </c>
      <c r="J277" s="111"/>
      <c r="K277" s="193"/>
    </row>
    <row r="278" spans="1:11" ht="14.4">
      <c r="A278" s="13" t="s">
        <v>2551</v>
      </c>
      <c r="B278" s="13" t="s">
        <v>2140</v>
      </c>
      <c r="C278" s="111">
        <v>1</v>
      </c>
      <c r="D278" s="111">
        <v>1.04</v>
      </c>
      <c r="E278" s="11">
        <v>67585</v>
      </c>
      <c r="F278" s="11">
        <v>68937</v>
      </c>
      <c r="G278" s="11">
        <f t="shared" si="11"/>
        <v>11848.32</v>
      </c>
      <c r="H278" s="12">
        <v>0.2271</v>
      </c>
      <c r="I278" s="12">
        <v>0.22070000000000001</v>
      </c>
      <c r="J278" s="111"/>
      <c r="K278" s="193"/>
    </row>
    <row r="279" spans="1:11" ht="14.4">
      <c r="A279" s="13" t="s">
        <v>2552</v>
      </c>
      <c r="B279" s="13" t="s">
        <v>2143</v>
      </c>
      <c r="C279" s="111">
        <v>1</v>
      </c>
      <c r="D279" s="111">
        <v>1</v>
      </c>
      <c r="E279" s="11">
        <v>67585</v>
      </c>
      <c r="F279" s="11">
        <v>68937</v>
      </c>
      <c r="G279" s="11">
        <f t="shared" si="11"/>
        <v>11848.32</v>
      </c>
      <c r="H279" s="12">
        <v>0.2271</v>
      </c>
      <c r="I279" s="12">
        <v>0.22070000000000001</v>
      </c>
      <c r="J279" s="111"/>
      <c r="K279" s="193"/>
    </row>
    <row r="280" spans="1:11" ht="14.4">
      <c r="A280" s="13" t="s">
        <v>2553</v>
      </c>
      <c r="B280" s="13" t="s">
        <v>2145</v>
      </c>
      <c r="C280" s="111">
        <v>1</v>
      </c>
      <c r="D280" s="111">
        <v>1.04</v>
      </c>
      <c r="E280" s="11">
        <v>67585</v>
      </c>
      <c r="F280" s="11">
        <v>68937</v>
      </c>
      <c r="G280" s="11">
        <f t="shared" si="11"/>
        <v>11848.32</v>
      </c>
      <c r="H280" s="12">
        <v>0.2271</v>
      </c>
      <c r="I280" s="12">
        <v>0.22070000000000001</v>
      </c>
      <c r="J280" s="111"/>
      <c r="K280" s="193"/>
    </row>
    <row r="281" spans="1:11" ht="14.4">
      <c r="A281" s="13" t="s">
        <v>2554</v>
      </c>
      <c r="B281" s="13" t="s">
        <v>2148</v>
      </c>
      <c r="C281" s="111">
        <v>1</v>
      </c>
      <c r="D281" s="111">
        <v>1</v>
      </c>
      <c r="E281" s="11">
        <v>67585</v>
      </c>
      <c r="F281" s="11">
        <v>68937</v>
      </c>
      <c r="G281" s="11">
        <f t="shared" si="11"/>
        <v>11848.32</v>
      </c>
      <c r="H281" s="12">
        <v>0.2271</v>
      </c>
      <c r="I281" s="12">
        <v>0.22070000000000001</v>
      </c>
      <c r="J281" s="111"/>
      <c r="K281" s="193"/>
    </row>
    <row r="282" spans="1:11" ht="14.4">
      <c r="A282" s="13" t="s">
        <v>2555</v>
      </c>
      <c r="B282" s="13" t="s">
        <v>2150</v>
      </c>
      <c r="C282" s="111">
        <v>1</v>
      </c>
      <c r="D282" s="111">
        <v>1</v>
      </c>
      <c r="E282" s="11">
        <v>67585</v>
      </c>
      <c r="F282" s="11">
        <v>68937</v>
      </c>
      <c r="G282" s="11">
        <f t="shared" si="11"/>
        <v>11848.32</v>
      </c>
      <c r="H282" s="12">
        <v>0.2271</v>
      </c>
      <c r="I282" s="12">
        <v>0.22070000000000001</v>
      </c>
      <c r="J282" s="111"/>
      <c r="K282" s="193"/>
    </row>
    <row r="283" spans="1:11" ht="14.4">
      <c r="A283" s="13" t="s">
        <v>2556</v>
      </c>
      <c r="B283" s="13" t="s">
        <v>2153</v>
      </c>
      <c r="C283" s="111">
        <v>1</v>
      </c>
      <c r="D283" s="111">
        <v>1</v>
      </c>
      <c r="E283" s="11">
        <v>67585</v>
      </c>
      <c r="F283" s="11">
        <v>68937</v>
      </c>
      <c r="G283" s="11">
        <f t="shared" si="11"/>
        <v>11848.32</v>
      </c>
      <c r="H283" s="12">
        <v>0.2271</v>
      </c>
      <c r="I283" s="12">
        <v>0.22070000000000001</v>
      </c>
      <c r="J283" s="111"/>
      <c r="K283" s="193"/>
    </row>
    <row r="284" spans="1:11" ht="14.4">
      <c r="A284" s="13" t="s">
        <v>2557</v>
      </c>
      <c r="B284" s="13" t="s">
        <v>2157</v>
      </c>
      <c r="C284" s="111">
        <v>1</v>
      </c>
      <c r="D284" s="111">
        <v>1</v>
      </c>
      <c r="E284" s="11">
        <v>67585</v>
      </c>
      <c r="F284" s="11">
        <v>68937</v>
      </c>
      <c r="G284" s="11">
        <f t="shared" si="11"/>
        <v>11848.32</v>
      </c>
      <c r="H284" s="12">
        <v>0.2271</v>
      </c>
      <c r="I284" s="12">
        <v>0.22070000000000001</v>
      </c>
      <c r="J284" s="111"/>
      <c r="K284" s="193"/>
    </row>
    <row r="285" spans="1:11" ht="14.4">
      <c r="A285" s="13" t="s">
        <v>2558</v>
      </c>
      <c r="B285" s="13" t="s">
        <v>2160</v>
      </c>
      <c r="C285" s="111">
        <v>1</v>
      </c>
      <c r="D285" s="111">
        <v>1</v>
      </c>
      <c r="E285" s="11">
        <v>67585</v>
      </c>
      <c r="F285" s="11">
        <v>68937</v>
      </c>
      <c r="G285" s="11">
        <f t="shared" si="11"/>
        <v>11848.32</v>
      </c>
      <c r="H285" s="12">
        <v>0.2271</v>
      </c>
      <c r="I285" s="12">
        <v>0.22070000000000001</v>
      </c>
      <c r="J285" s="111"/>
      <c r="K285" s="193"/>
    </row>
    <row r="286" spans="1:11" ht="14.4">
      <c r="A286" s="13" t="s">
        <v>2559</v>
      </c>
      <c r="B286" s="13" t="s">
        <v>2162</v>
      </c>
      <c r="C286" s="111">
        <v>1</v>
      </c>
      <c r="D286" s="111">
        <v>1.04</v>
      </c>
      <c r="E286" s="11">
        <v>67585</v>
      </c>
      <c r="F286" s="11">
        <v>68937</v>
      </c>
      <c r="G286" s="11">
        <f t="shared" si="11"/>
        <v>11848.32</v>
      </c>
      <c r="H286" s="12">
        <v>0.2271</v>
      </c>
      <c r="I286" s="12">
        <v>0.22070000000000001</v>
      </c>
      <c r="J286" s="111"/>
      <c r="K286" s="193"/>
    </row>
    <row r="287" spans="1:11" ht="14.4">
      <c r="A287" s="13" t="s">
        <v>2560</v>
      </c>
      <c r="B287" s="13" t="s">
        <v>2164</v>
      </c>
      <c r="C287" s="111">
        <v>1</v>
      </c>
      <c r="D287" s="111">
        <v>1</v>
      </c>
      <c r="E287" s="11">
        <v>67585</v>
      </c>
      <c r="F287" s="11">
        <v>68937</v>
      </c>
      <c r="G287" s="11">
        <f t="shared" si="11"/>
        <v>11848.32</v>
      </c>
      <c r="H287" s="12">
        <v>0.2271</v>
      </c>
      <c r="I287" s="12">
        <v>0.22070000000000001</v>
      </c>
      <c r="J287" s="111"/>
      <c r="K287" s="193"/>
    </row>
    <row r="288" spans="1:11" ht="14.4">
      <c r="A288" s="13" t="s">
        <v>2561</v>
      </c>
      <c r="B288" s="13" t="s">
        <v>2166</v>
      </c>
      <c r="C288" s="111">
        <v>1</v>
      </c>
      <c r="D288" s="111">
        <v>1.04</v>
      </c>
      <c r="E288" s="11">
        <v>67585</v>
      </c>
      <c r="F288" s="11">
        <v>68937</v>
      </c>
      <c r="G288" s="11">
        <f t="shared" si="11"/>
        <v>11848.32</v>
      </c>
      <c r="H288" s="12">
        <v>0.2271</v>
      </c>
      <c r="I288" s="12">
        <v>0.22070000000000001</v>
      </c>
      <c r="J288" s="111"/>
      <c r="K288" s="193"/>
    </row>
    <row r="289" spans="1:11" ht="14.4">
      <c r="A289" s="13" t="s">
        <v>2562</v>
      </c>
      <c r="B289" s="13" t="s">
        <v>2168</v>
      </c>
      <c r="C289" s="111">
        <v>1</v>
      </c>
      <c r="D289" s="111">
        <v>1</v>
      </c>
      <c r="E289" s="11">
        <v>67585</v>
      </c>
      <c r="F289" s="11">
        <v>68937</v>
      </c>
      <c r="G289" s="11">
        <f t="shared" si="11"/>
        <v>11848.32</v>
      </c>
      <c r="H289" s="12">
        <v>0.2271</v>
      </c>
      <c r="I289" s="12">
        <v>0.22070000000000001</v>
      </c>
      <c r="J289" s="111"/>
      <c r="K289" s="193"/>
    </row>
    <row r="290" spans="1:11" ht="14.4">
      <c r="A290" s="13" t="s">
        <v>2563</v>
      </c>
      <c r="B290" s="13" t="s">
        <v>2171</v>
      </c>
      <c r="C290" s="111">
        <v>1</v>
      </c>
      <c r="D290" s="111">
        <v>1.04</v>
      </c>
      <c r="E290" s="11">
        <v>67585</v>
      </c>
      <c r="F290" s="11">
        <v>68937</v>
      </c>
      <c r="G290" s="11">
        <f t="shared" si="11"/>
        <v>11848.32</v>
      </c>
      <c r="H290" s="12">
        <v>0.2271</v>
      </c>
      <c r="I290" s="12">
        <v>0.22070000000000001</v>
      </c>
      <c r="J290" s="111"/>
      <c r="K290" s="193"/>
    </row>
    <row r="291" spans="1:11" ht="14.4">
      <c r="A291" s="13" t="s">
        <v>2564</v>
      </c>
      <c r="B291" s="13" t="s">
        <v>2174</v>
      </c>
      <c r="C291" s="111">
        <v>1</v>
      </c>
      <c r="D291" s="111">
        <v>1</v>
      </c>
      <c r="E291" s="11">
        <v>67585</v>
      </c>
      <c r="F291" s="11">
        <v>68937</v>
      </c>
      <c r="G291" s="11">
        <f t="shared" si="11"/>
        <v>11848.32</v>
      </c>
      <c r="H291" s="12">
        <v>0.2271</v>
      </c>
      <c r="I291" s="12">
        <v>0.22070000000000001</v>
      </c>
      <c r="J291" s="111"/>
      <c r="K291" s="193"/>
    </row>
    <row r="292" spans="1:11" ht="14.4">
      <c r="A292" s="13" t="s">
        <v>2565</v>
      </c>
      <c r="B292" s="13" t="s">
        <v>2176</v>
      </c>
      <c r="C292" s="111">
        <v>1</v>
      </c>
      <c r="D292" s="111">
        <v>1</v>
      </c>
      <c r="E292" s="11">
        <v>67585</v>
      </c>
      <c r="F292" s="11">
        <v>68937</v>
      </c>
      <c r="G292" s="11">
        <f t="shared" si="11"/>
        <v>11848.32</v>
      </c>
      <c r="H292" s="12">
        <v>0.2271</v>
      </c>
      <c r="I292" s="12">
        <v>0.22070000000000001</v>
      </c>
      <c r="J292" s="111"/>
      <c r="K292" s="193"/>
    </row>
    <row r="293" spans="1:11" ht="14.4">
      <c r="A293" s="13" t="s">
        <v>2566</v>
      </c>
      <c r="B293" s="13" t="s">
        <v>2180</v>
      </c>
      <c r="C293" s="111">
        <v>1</v>
      </c>
      <c r="D293" s="111">
        <v>1</v>
      </c>
      <c r="E293" s="11">
        <v>67585</v>
      </c>
      <c r="F293" s="11">
        <v>68937</v>
      </c>
      <c r="G293" s="11">
        <f t="shared" si="11"/>
        <v>11848.32</v>
      </c>
      <c r="H293" s="12">
        <v>0.2271</v>
      </c>
      <c r="I293" s="12">
        <v>0.22070000000000001</v>
      </c>
      <c r="J293" s="111"/>
      <c r="K293" s="193"/>
    </row>
    <row r="294" spans="1:11" ht="14.4">
      <c r="A294" s="13" t="s">
        <v>2567</v>
      </c>
      <c r="B294" s="13" t="s">
        <v>2200</v>
      </c>
      <c r="C294" s="111">
        <v>1</v>
      </c>
      <c r="D294" s="111">
        <v>1</v>
      </c>
      <c r="E294" s="11">
        <v>67585</v>
      </c>
      <c r="F294" s="11">
        <v>68937</v>
      </c>
      <c r="G294" s="11">
        <f t="shared" si="11"/>
        <v>11848.32</v>
      </c>
      <c r="H294" s="12">
        <v>0.2271</v>
      </c>
      <c r="I294" s="12">
        <v>0.22070000000000001</v>
      </c>
      <c r="J294" s="111"/>
      <c r="K294" s="193"/>
    </row>
    <row r="295" spans="1:11" ht="14.4">
      <c r="A295" s="13" t="s">
        <v>2568</v>
      </c>
      <c r="B295" s="13" t="s">
        <v>2205</v>
      </c>
      <c r="C295" s="111">
        <v>1</v>
      </c>
      <c r="D295" s="111">
        <v>1</v>
      </c>
      <c r="E295" s="11">
        <v>67585</v>
      </c>
      <c r="F295" s="11">
        <v>68937</v>
      </c>
      <c r="G295" s="11">
        <f t="shared" si="11"/>
        <v>11848.32</v>
      </c>
      <c r="H295" s="12">
        <v>0.2271</v>
      </c>
      <c r="I295" s="12">
        <v>0.22070000000000001</v>
      </c>
      <c r="J295" s="111"/>
      <c r="K295" s="193"/>
    </row>
    <row r="296" spans="1:11" ht="14.4">
      <c r="A296" s="13" t="s">
        <v>2569</v>
      </c>
      <c r="B296" s="13" t="s">
        <v>2211</v>
      </c>
      <c r="C296" s="111">
        <v>1</v>
      </c>
      <c r="D296" s="111">
        <v>1</v>
      </c>
      <c r="E296" s="11">
        <v>67585</v>
      </c>
      <c r="F296" s="11">
        <v>68937</v>
      </c>
      <c r="G296" s="11">
        <f t="shared" si="11"/>
        <v>11848.32</v>
      </c>
      <c r="H296" s="12">
        <v>0.2271</v>
      </c>
      <c r="I296" s="12">
        <v>0.22070000000000001</v>
      </c>
      <c r="J296" s="111"/>
      <c r="K296" s="193"/>
    </row>
    <row r="297" spans="1:11" ht="14.4">
      <c r="A297" s="13" t="s">
        <v>2570</v>
      </c>
      <c r="B297" s="13" t="s">
        <v>2214</v>
      </c>
      <c r="C297" s="111">
        <v>1</v>
      </c>
      <c r="D297" s="111">
        <v>1</v>
      </c>
      <c r="E297" s="11">
        <v>67585</v>
      </c>
      <c r="F297" s="11">
        <v>68937</v>
      </c>
      <c r="G297" s="11">
        <f t="shared" si="11"/>
        <v>11848.32</v>
      </c>
      <c r="H297" s="12">
        <v>0.2271</v>
      </c>
      <c r="I297" s="12">
        <v>0.22070000000000001</v>
      </c>
      <c r="J297" s="111"/>
      <c r="K297" s="193"/>
    </row>
    <row r="298" spans="1:11" ht="14.4">
      <c r="A298" s="13" t="s">
        <v>2571</v>
      </c>
      <c r="B298" s="13" t="s">
        <v>2222</v>
      </c>
      <c r="C298" s="111">
        <v>1</v>
      </c>
      <c r="D298" s="111">
        <v>1</v>
      </c>
      <c r="E298" s="11">
        <v>67585</v>
      </c>
      <c r="F298" s="11">
        <v>68937</v>
      </c>
      <c r="G298" s="11">
        <f t="shared" si="11"/>
        <v>11848.32</v>
      </c>
      <c r="H298" s="12">
        <v>0.2271</v>
      </c>
      <c r="I298" s="12">
        <v>0.22070000000000001</v>
      </c>
      <c r="J298" s="111"/>
      <c r="K298" s="193"/>
    </row>
    <row r="299" spans="1:11" ht="14.4">
      <c r="A299" s="13" t="s">
        <v>2572</v>
      </c>
      <c r="B299" s="13" t="s">
        <v>2230</v>
      </c>
      <c r="C299" s="111">
        <v>1</v>
      </c>
      <c r="D299" s="111">
        <v>1</v>
      </c>
      <c r="E299" s="11">
        <v>67585</v>
      </c>
      <c r="F299" s="11">
        <v>68937</v>
      </c>
      <c r="G299" s="11">
        <f t="shared" si="11"/>
        <v>11848.32</v>
      </c>
      <c r="H299" s="12">
        <v>0.2271</v>
      </c>
      <c r="I299" s="12">
        <v>0.22070000000000001</v>
      </c>
      <c r="J299" s="111"/>
      <c r="K299" s="193"/>
    </row>
    <row r="300" spans="1:11" ht="14.4">
      <c r="A300" s="13" t="s">
        <v>2573</v>
      </c>
      <c r="B300" s="13" t="s">
        <v>2237</v>
      </c>
      <c r="C300" s="111">
        <v>1</v>
      </c>
      <c r="D300" s="111">
        <v>1</v>
      </c>
      <c r="E300" s="11">
        <v>67585</v>
      </c>
      <c r="F300" s="11">
        <v>68937</v>
      </c>
      <c r="G300" s="11">
        <f t="shared" si="11"/>
        <v>11848.32</v>
      </c>
      <c r="H300" s="12">
        <v>0.2271</v>
      </c>
      <c r="I300" s="12">
        <v>0.22070000000000001</v>
      </c>
      <c r="J300" s="111"/>
      <c r="K300" s="193"/>
    </row>
    <row r="301" spans="1:11" ht="14.4">
      <c r="A301" s="13" t="s">
        <v>2574</v>
      </c>
      <c r="B301" s="13" t="s">
        <v>2242</v>
      </c>
      <c r="C301" s="111">
        <v>1</v>
      </c>
      <c r="D301" s="111">
        <v>1</v>
      </c>
      <c r="E301" s="11">
        <v>67585</v>
      </c>
      <c r="F301" s="11">
        <v>68937</v>
      </c>
      <c r="G301" s="11">
        <f t="shared" si="11"/>
        <v>11848.32</v>
      </c>
      <c r="H301" s="12">
        <v>0.2271</v>
      </c>
      <c r="I301" s="12">
        <v>0.22070000000000001</v>
      </c>
      <c r="J301" s="111"/>
      <c r="K301" s="193"/>
    </row>
    <row r="302" spans="1:11" ht="14.4">
      <c r="A302" s="13" t="s">
        <v>2575</v>
      </c>
      <c r="B302" s="13" t="s">
        <v>2245</v>
      </c>
      <c r="C302" s="111">
        <v>1</v>
      </c>
      <c r="D302" s="111">
        <v>1</v>
      </c>
      <c r="E302" s="11">
        <v>67585</v>
      </c>
      <c r="F302" s="11">
        <v>68937</v>
      </c>
      <c r="G302" s="11">
        <f t="shared" si="11"/>
        <v>11848.32</v>
      </c>
      <c r="H302" s="12">
        <v>0.2271</v>
      </c>
      <c r="I302" s="12">
        <v>0.22070000000000001</v>
      </c>
      <c r="J302" s="111"/>
      <c r="K302" s="193"/>
    </row>
    <row r="303" spans="1:11" ht="14.4">
      <c r="A303" s="13" t="s">
        <v>2576</v>
      </c>
      <c r="B303" s="13" t="s">
        <v>2250</v>
      </c>
      <c r="C303" s="111">
        <v>1</v>
      </c>
      <c r="D303" s="111">
        <v>1</v>
      </c>
      <c r="E303" s="11">
        <v>67585</v>
      </c>
      <c r="F303" s="11">
        <v>68937</v>
      </c>
      <c r="G303" s="11">
        <f t="shared" si="11"/>
        <v>11848.32</v>
      </c>
      <c r="H303" s="12">
        <v>0.2271</v>
      </c>
      <c r="I303" s="12">
        <v>0.22070000000000001</v>
      </c>
      <c r="J303" s="111"/>
      <c r="K303" s="193"/>
    </row>
    <row r="304" spans="1:11" ht="14.4">
      <c r="A304" s="13" t="s">
        <v>2577</v>
      </c>
      <c r="B304" s="13" t="s">
        <v>2256</v>
      </c>
      <c r="C304" s="111">
        <v>1.04</v>
      </c>
      <c r="D304" s="111">
        <v>1.04</v>
      </c>
      <c r="E304" s="11">
        <v>67585</v>
      </c>
      <c r="F304" s="11">
        <v>68937</v>
      </c>
      <c r="G304" s="11">
        <f t="shared" si="11"/>
        <v>11848.32</v>
      </c>
      <c r="H304" s="12">
        <v>0.2271</v>
      </c>
      <c r="I304" s="12">
        <v>0.22070000000000001</v>
      </c>
      <c r="J304" s="111"/>
      <c r="K304" s="193"/>
    </row>
    <row r="305" spans="1:11" ht="14.4">
      <c r="A305" s="13" t="s">
        <v>2578</v>
      </c>
      <c r="B305" s="13" t="s">
        <v>2264</v>
      </c>
      <c r="C305" s="111">
        <v>1</v>
      </c>
      <c r="D305" s="111">
        <v>1</v>
      </c>
      <c r="E305" s="11">
        <v>67585</v>
      </c>
      <c r="F305" s="11">
        <v>68937</v>
      </c>
      <c r="G305" s="11">
        <f t="shared" si="11"/>
        <v>11848.32</v>
      </c>
      <c r="H305" s="12">
        <v>0.2271</v>
      </c>
      <c r="I305" s="12">
        <v>0.22070000000000001</v>
      </c>
      <c r="J305" s="111"/>
      <c r="K305" s="193"/>
    </row>
    <row r="306" spans="1:11" ht="14.4">
      <c r="A306" s="63" t="s">
        <v>3312</v>
      </c>
      <c r="B306" s="63" t="s">
        <v>3313</v>
      </c>
      <c r="C306" s="195">
        <f>C25</f>
        <v>1.04</v>
      </c>
      <c r="D306" s="195">
        <f>D25</f>
        <v>1.04</v>
      </c>
      <c r="E306" s="11">
        <v>67585</v>
      </c>
      <c r="F306" s="11">
        <v>68937</v>
      </c>
      <c r="G306" s="11">
        <f t="shared" si="11"/>
        <v>11848.32</v>
      </c>
      <c r="H306" s="12">
        <v>0.2271</v>
      </c>
      <c r="I306" s="12">
        <v>0.22070000000000001</v>
      </c>
      <c r="J306" s="111"/>
      <c r="K306" s="193"/>
    </row>
    <row r="307" spans="1:11" ht="14.4">
      <c r="A307" s="13" t="s">
        <v>2378</v>
      </c>
      <c r="B307" s="13" t="s">
        <v>2598</v>
      </c>
      <c r="C307" s="111">
        <v>1.18</v>
      </c>
      <c r="D307" s="111">
        <v>1.18</v>
      </c>
      <c r="E307" s="11">
        <v>67585</v>
      </c>
      <c r="F307" s="11">
        <v>68937</v>
      </c>
      <c r="G307" s="11">
        <f t="shared" si="11"/>
        <v>11848.32</v>
      </c>
      <c r="H307" s="12">
        <v>0.2271</v>
      </c>
      <c r="I307" s="12">
        <v>0.22070000000000001</v>
      </c>
      <c r="J307" s="111"/>
      <c r="K307" s="193"/>
    </row>
    <row r="308" spans="1:11" ht="14.4">
      <c r="A308" s="13" t="s">
        <v>2602</v>
      </c>
      <c r="B308" s="13" t="s">
        <v>2603</v>
      </c>
      <c r="C308" s="111">
        <v>1.18</v>
      </c>
      <c r="D308" s="111">
        <v>1.18</v>
      </c>
      <c r="E308" s="11">
        <v>67585</v>
      </c>
      <c r="F308" s="11">
        <v>68937</v>
      </c>
      <c r="G308" s="11">
        <f t="shared" si="11"/>
        <v>11848.32</v>
      </c>
      <c r="H308" s="12">
        <v>0.2271</v>
      </c>
      <c r="I308" s="12">
        <v>0.22070000000000001</v>
      </c>
      <c r="J308" s="111"/>
      <c r="K308" s="193"/>
    </row>
    <row r="309" spans="1:11" ht="14.4">
      <c r="A309" s="13" t="s">
        <v>2380</v>
      </c>
      <c r="B309" s="13" t="s">
        <v>1020</v>
      </c>
      <c r="C309" s="111">
        <v>1.18</v>
      </c>
      <c r="D309" s="111">
        <v>1.18</v>
      </c>
      <c r="E309" s="11">
        <v>67585</v>
      </c>
      <c r="F309" s="11">
        <v>68937</v>
      </c>
      <c r="G309" s="11">
        <f t="shared" si="11"/>
        <v>11848.32</v>
      </c>
      <c r="H309" s="12">
        <v>0.2271</v>
      </c>
      <c r="I309" s="12">
        <v>0.22070000000000001</v>
      </c>
      <c r="J309" s="111"/>
      <c r="K309" s="193"/>
    </row>
    <row r="310" spans="1:11" ht="14.4">
      <c r="A310" s="13" t="s">
        <v>2604</v>
      </c>
      <c r="B310" s="63" t="s">
        <v>2745</v>
      </c>
      <c r="C310" s="111">
        <v>1.18</v>
      </c>
      <c r="D310" s="111">
        <v>1.18</v>
      </c>
      <c r="E310" s="11">
        <v>67585</v>
      </c>
      <c r="F310" s="11">
        <v>68937</v>
      </c>
      <c r="G310" s="11">
        <f t="shared" si="11"/>
        <v>11848.32</v>
      </c>
      <c r="H310" s="12">
        <v>0.2271</v>
      </c>
      <c r="I310" s="12">
        <v>0.22070000000000001</v>
      </c>
      <c r="J310" s="111"/>
      <c r="K310" s="193"/>
    </row>
    <row r="311" spans="1:11" ht="14.4">
      <c r="A311" s="100" t="s">
        <v>2733</v>
      </c>
      <c r="B311" s="63" t="s">
        <v>3307</v>
      </c>
      <c r="C311" s="111">
        <v>1.18</v>
      </c>
      <c r="D311" s="111">
        <v>1.18</v>
      </c>
      <c r="E311" s="11">
        <v>67585</v>
      </c>
      <c r="F311" s="11">
        <v>68937</v>
      </c>
      <c r="G311" s="11">
        <f t="shared" si="11"/>
        <v>11848.32</v>
      </c>
      <c r="H311" s="12">
        <v>0.2271</v>
      </c>
      <c r="I311" s="12">
        <v>0.22070000000000001</v>
      </c>
      <c r="J311" s="111"/>
      <c r="K311" s="193"/>
    </row>
    <row r="312" spans="1:11" ht="14.4">
      <c r="A312" s="13" t="s">
        <v>3194</v>
      </c>
      <c r="B312" s="13" t="s">
        <v>3195</v>
      </c>
      <c r="C312" s="111">
        <v>1.18</v>
      </c>
      <c r="D312" s="111">
        <v>1.18</v>
      </c>
      <c r="E312" s="11">
        <v>67585</v>
      </c>
      <c r="F312" s="11">
        <v>68937</v>
      </c>
      <c r="G312" s="11">
        <f t="shared" si="11"/>
        <v>11848.32</v>
      </c>
      <c r="H312" s="12">
        <v>0.2271</v>
      </c>
      <c r="I312" s="12">
        <v>0.22070000000000001</v>
      </c>
      <c r="J312" s="111"/>
      <c r="K312" s="193"/>
    </row>
    <row r="313" spans="1:11" ht="14.4">
      <c r="A313" s="13" t="s">
        <v>3196</v>
      </c>
      <c r="B313" s="152" t="s">
        <v>3308</v>
      </c>
      <c r="C313" s="111">
        <v>1.18</v>
      </c>
      <c r="D313" s="111">
        <v>1.18</v>
      </c>
      <c r="E313" s="11">
        <v>67585</v>
      </c>
      <c r="F313" s="11">
        <v>68937</v>
      </c>
      <c r="G313" s="11">
        <f t="shared" si="11"/>
        <v>11848.32</v>
      </c>
      <c r="H313" s="12">
        <v>0.2271</v>
      </c>
      <c r="I313" s="12">
        <v>0.22070000000000001</v>
      </c>
      <c r="J313" s="111"/>
      <c r="K313" s="193"/>
    </row>
    <row r="314" spans="1:11" ht="14.4">
      <c r="A314" s="13" t="s">
        <v>3197</v>
      </c>
      <c r="B314" s="63" t="s">
        <v>3211</v>
      </c>
      <c r="C314" s="111">
        <v>1.18</v>
      </c>
      <c r="D314" s="111">
        <v>1.18</v>
      </c>
      <c r="E314" s="11">
        <v>67585</v>
      </c>
      <c r="F314" s="11">
        <v>68937</v>
      </c>
      <c r="G314" s="11">
        <f t="shared" si="11"/>
        <v>11848.32</v>
      </c>
      <c r="H314" s="12">
        <v>0.2271</v>
      </c>
      <c r="I314" s="12">
        <v>0.22070000000000001</v>
      </c>
      <c r="J314" s="111"/>
      <c r="K314" s="193"/>
    </row>
    <row r="315" spans="1:11" ht="14.4">
      <c r="A315" s="100" t="s">
        <v>2790</v>
      </c>
      <c r="B315" s="13" t="s">
        <v>2791</v>
      </c>
      <c r="C315" s="111">
        <v>1.06</v>
      </c>
      <c r="D315" s="111">
        <v>1.06</v>
      </c>
      <c r="E315" s="11">
        <v>67585</v>
      </c>
      <c r="F315" s="11">
        <v>68937</v>
      </c>
      <c r="G315" s="11">
        <f t="shared" si="11"/>
        <v>11848.32</v>
      </c>
      <c r="H315" s="12">
        <v>0.2271</v>
      </c>
      <c r="I315" s="12">
        <v>0.22070000000000001</v>
      </c>
      <c r="J315" s="111"/>
      <c r="K315" s="193"/>
    </row>
    <row r="316" spans="1:11" ht="14.4">
      <c r="A316" s="63" t="s">
        <v>3311</v>
      </c>
      <c r="B316" s="63" t="s">
        <v>3314</v>
      </c>
      <c r="C316" s="195">
        <f>C185</f>
        <v>1.1200000000000001</v>
      </c>
      <c r="D316" s="195">
        <f>D185</f>
        <v>1.1200000000000001</v>
      </c>
      <c r="E316" s="11">
        <v>67585</v>
      </c>
      <c r="F316" s="11">
        <v>68937</v>
      </c>
      <c r="G316" s="11">
        <f t="shared" si="11"/>
        <v>11848.32</v>
      </c>
      <c r="H316" s="12">
        <v>0.2271</v>
      </c>
      <c r="I316" s="12">
        <v>0.22070000000000001</v>
      </c>
      <c r="J316" s="111"/>
      <c r="K316" s="193"/>
    </row>
    <row r="317" spans="1:11" ht="14.4">
      <c r="A317" s="13" t="s">
        <v>2464</v>
      </c>
      <c r="B317" s="13" t="s">
        <v>2599</v>
      </c>
      <c r="C317" s="111">
        <v>1.1200000000000001</v>
      </c>
      <c r="D317" s="111">
        <v>1.1200000000000001</v>
      </c>
      <c r="E317" s="11">
        <v>67585</v>
      </c>
      <c r="F317" s="11">
        <v>68937</v>
      </c>
      <c r="G317" s="11">
        <f t="shared" si="11"/>
        <v>11848.32</v>
      </c>
      <c r="H317" s="12">
        <v>0.2271</v>
      </c>
      <c r="I317" s="12">
        <v>0.22070000000000001</v>
      </c>
      <c r="J317" s="111"/>
      <c r="K317" s="193"/>
    </row>
    <row r="318" spans="1:11" ht="14.4">
      <c r="A318" s="13" t="s">
        <v>2512</v>
      </c>
      <c r="B318" s="13" t="s">
        <v>2601</v>
      </c>
      <c r="C318" s="111">
        <v>1.04</v>
      </c>
      <c r="D318" s="111">
        <v>1.04</v>
      </c>
      <c r="E318" s="11">
        <v>67585</v>
      </c>
      <c r="F318" s="11">
        <v>68937</v>
      </c>
      <c r="G318" s="11">
        <f t="shared" si="11"/>
        <v>11848.32</v>
      </c>
      <c r="H318" s="12">
        <v>0.2271</v>
      </c>
      <c r="I318" s="12">
        <v>0.22070000000000001</v>
      </c>
      <c r="J318" s="111"/>
      <c r="K318" s="193"/>
    </row>
    <row r="319" spans="1:11" ht="14.4">
      <c r="A319" s="13" t="s">
        <v>3198</v>
      </c>
      <c r="B319" s="63" t="s">
        <v>3239</v>
      </c>
      <c r="C319" s="111">
        <v>1.04</v>
      </c>
      <c r="D319" s="111">
        <v>1.04</v>
      </c>
      <c r="E319" s="11">
        <v>67585</v>
      </c>
      <c r="F319" s="11">
        <v>68937</v>
      </c>
      <c r="G319" s="11">
        <f t="shared" si="11"/>
        <v>11848.32</v>
      </c>
      <c r="H319" s="12">
        <v>0.2271</v>
      </c>
      <c r="I319" s="12">
        <v>0.22070000000000001</v>
      </c>
      <c r="J319" s="111"/>
      <c r="K319" s="193"/>
    </row>
    <row r="320" spans="1:11" ht="14.4">
      <c r="A320" s="13" t="s">
        <v>2513</v>
      </c>
      <c r="B320" s="13" t="s">
        <v>2600</v>
      </c>
      <c r="C320" s="111">
        <v>1.04</v>
      </c>
      <c r="D320" s="111">
        <v>1.04</v>
      </c>
      <c r="E320" s="11">
        <v>67585</v>
      </c>
      <c r="F320" s="11">
        <v>68937</v>
      </c>
      <c r="G320" s="11">
        <f t="shared" si="11"/>
        <v>11848.32</v>
      </c>
      <c r="H320" s="12">
        <v>0.2271</v>
      </c>
      <c r="I320" s="12">
        <v>0.22070000000000001</v>
      </c>
      <c r="J320" s="111"/>
      <c r="K320" s="193"/>
    </row>
    <row r="321" spans="1:11" ht="14.4">
      <c r="A321" s="13" t="s">
        <v>2605</v>
      </c>
      <c r="B321" s="63" t="s">
        <v>3306</v>
      </c>
      <c r="C321" s="111">
        <v>1</v>
      </c>
      <c r="D321" s="111">
        <v>1</v>
      </c>
      <c r="E321" s="11">
        <v>67585</v>
      </c>
      <c r="F321" s="11">
        <v>68937</v>
      </c>
      <c r="G321" s="11">
        <f t="shared" si="11"/>
        <v>11848.32</v>
      </c>
      <c r="H321" s="12">
        <v>0.2271</v>
      </c>
      <c r="I321" s="12">
        <v>0.22070000000000001</v>
      </c>
      <c r="J321" s="111"/>
      <c r="K321" s="193"/>
    </row>
    <row r="322" spans="1:11" ht="14.4">
      <c r="A322" s="13" t="s">
        <v>3199</v>
      </c>
      <c r="B322" s="13" t="s">
        <v>3200</v>
      </c>
      <c r="C322" s="111">
        <v>1.1000000000000001</v>
      </c>
      <c r="D322" s="111">
        <v>1.1000000000000001</v>
      </c>
      <c r="E322" s="11">
        <v>67585</v>
      </c>
      <c r="F322" s="11">
        <v>68937</v>
      </c>
      <c r="G322" s="11">
        <f t="shared" si="11"/>
        <v>11848.32</v>
      </c>
      <c r="H322" s="12">
        <v>0.2271</v>
      </c>
      <c r="I322" s="12">
        <v>0.22070000000000001</v>
      </c>
      <c r="J322" s="111"/>
      <c r="K322" s="193"/>
    </row>
    <row r="323" spans="1:11" ht="14.4">
      <c r="A323" s="63" t="s">
        <v>3309</v>
      </c>
      <c r="B323" s="63" t="s">
        <v>3310</v>
      </c>
      <c r="C323" s="195">
        <f>C281</f>
        <v>1</v>
      </c>
      <c r="D323" s="195">
        <f>D281</f>
        <v>1</v>
      </c>
      <c r="E323" s="11">
        <v>67585</v>
      </c>
      <c r="F323" s="11">
        <v>68937</v>
      </c>
      <c r="G323" s="11">
        <f t="shared" si="11"/>
        <v>11848.32</v>
      </c>
      <c r="H323" s="12">
        <v>0.2271</v>
      </c>
      <c r="I323" s="12">
        <v>0.22070000000000001</v>
      </c>
      <c r="J323" s="111"/>
      <c r="K323" s="193"/>
    </row>
    <row r="324" spans="1:11" ht="14.4">
      <c r="A324" s="110" t="s">
        <v>2792</v>
      </c>
      <c r="B324" s="110" t="s">
        <v>2793</v>
      </c>
      <c r="C324" s="111">
        <v>1</v>
      </c>
      <c r="D324" s="111">
        <v>1</v>
      </c>
      <c r="E324" s="11">
        <v>67585</v>
      </c>
      <c r="F324" s="11">
        <v>68937</v>
      </c>
      <c r="G324" s="11">
        <f t="shared" si="11"/>
        <v>11848.32</v>
      </c>
      <c r="H324" s="12">
        <v>0.2271</v>
      </c>
      <c r="I324" s="12">
        <v>0.22070000000000001</v>
      </c>
      <c r="J324" s="111"/>
      <c r="K324" s="193"/>
    </row>
    <row r="325" spans="1:11" ht="14.4">
      <c r="E325" s="13"/>
      <c r="F325" s="13"/>
    </row>
    <row r="326" spans="1:11" ht="14.4">
      <c r="E326" s="13"/>
      <c r="F326" s="13"/>
    </row>
    <row r="327" spans="1:11" ht="14.4">
      <c r="E327" s="13"/>
      <c r="F327" s="13"/>
    </row>
    <row r="328" spans="1:11" ht="14.4">
      <c r="E328" s="13"/>
      <c r="F328" s="13"/>
    </row>
    <row r="329" spans="1:11" ht="14.4">
      <c r="E329" s="13"/>
      <c r="F329" s="13"/>
    </row>
    <row r="330" spans="1:11" ht="14.4">
      <c r="E330" s="13"/>
      <c r="F330" s="13"/>
    </row>
  </sheetData>
  <sortState xmlns:xlrd2="http://schemas.microsoft.com/office/spreadsheetml/2017/richdata2" ref="A306:I322">
    <sortCondition ref="A306:A322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4</vt:i4>
      </vt:variant>
    </vt:vector>
  </HeadingPairs>
  <TitlesOfParts>
    <vt:vector size="13" baseType="lpstr">
      <vt:lpstr>Instructions and about the data</vt:lpstr>
      <vt:lpstr>Summary</vt:lpstr>
      <vt:lpstr>HP Schools Calculation</vt:lpstr>
      <vt:lpstr>2020-21 School Level AAFTE</vt:lpstr>
      <vt:lpstr>District LAP Calculation</vt:lpstr>
      <vt:lpstr>CEDARS School FRPL</vt:lpstr>
      <vt:lpstr>CEDARS District FRPL</vt:lpstr>
      <vt:lpstr>AAFTE</vt:lpstr>
      <vt:lpstr>2021-22 Salary &amp; Benefits</vt:lpstr>
      <vt:lpstr>Districts</vt:lpstr>
      <vt:lpstr>'Instructions and about the data'!Print_Area</vt:lpstr>
      <vt:lpstr>Summary!Print_Area</vt:lpstr>
      <vt:lpstr>Schools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Ashley Colburn</dc:creator>
  <cp:lastModifiedBy>Melissa Jarmon</cp:lastModifiedBy>
  <cp:lastPrinted>2018-05-03T18:40:05Z</cp:lastPrinted>
  <dcterms:created xsi:type="dcterms:W3CDTF">2017-07-06T14:10:59Z</dcterms:created>
  <dcterms:modified xsi:type="dcterms:W3CDTF">2021-09-13T18:25:42Z</dcterms:modified>
</cp:coreProperties>
</file>